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5.xml" ContentType="application/vnd.openxmlformats-officedocument.spreadsheetml.table+xml"/>
  <Override PartName="/xl/comments2.xml" ContentType="application/vnd.openxmlformats-officedocument.spreadsheetml.comments+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comments3.xml" ContentType="application/vnd.openxmlformats-officedocument.spreadsheetml.comments+xml"/>
  <Override PartName="/xl/tables/table10.xml" ContentType="application/vnd.openxmlformats-officedocument.spreadsheetml.table+xml"/>
  <Override PartName="/xl/comments4.xml" ContentType="application/vnd.openxmlformats-officedocument.spreadsheetml.comments+xml"/>
  <Override PartName="/xl/drawings/drawing11.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drawings/drawing12.xml" ContentType="application/vnd.openxmlformats-officedocument.drawing+xml"/>
  <Override PartName="/xl/comments5.xml" ContentType="application/vnd.openxmlformats-officedocument.spreadsheetml.comments+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drawings/drawing13.xml" ContentType="application/vnd.openxmlformats-officedocument.drawing+xml"/>
  <Override PartName="/xl/tables/table4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H:\Geral\GPAH\8 - PRR\Modelos\Em desenvolvimento\Finais\"/>
    </mc:Choice>
  </mc:AlternateContent>
  <bookViews>
    <workbookView xWindow="-110" yWindow="-110" windowWidth="23150" windowHeight="9560" tabRatio="865" firstSheet="2" activeTab="2"/>
  </bookViews>
  <sheets>
    <sheet name="Agregado_simples" sheetId="52" state="hidden" r:id="rId1"/>
    <sheet name="Parecer (apagar)" sheetId="61" state="hidden" r:id="rId2"/>
    <sheet name="Formulário" sheetId="70" r:id="rId3"/>
    <sheet name="Anexo I" sheetId="71" r:id="rId4"/>
    <sheet name="Anexo IA" sheetId="49" r:id="rId5"/>
    <sheet name="Anexo IB" sheetId="42" r:id="rId6"/>
    <sheet name="Anexo II" sheetId="66" r:id="rId7"/>
    <sheet name="Anexo III" sheetId="67" r:id="rId8"/>
    <sheet name="NQ" sheetId="73" r:id="rId9"/>
    <sheet name="CO" sheetId="74" r:id="rId10"/>
    <sheet name="Separador 1" sheetId="72" state="hidden" r:id="rId11"/>
    <sheet name="Anexo IV" sheetId="68" state="hidden" r:id="rId12"/>
    <sheet name="Anexo V" sheetId="69" state="hidden" r:id="rId13"/>
    <sheet name="Separador" sheetId="63" state="hidden" r:id="rId14"/>
    <sheet name="Enquadramento" sheetId="9" state="hidden" r:id="rId15"/>
    <sheet name="Despesas Elegíveis" sheetId="51" state="hidden" r:id="rId16"/>
    <sheet name="Plano Tx de Esforço" sheetId="55" state="hidden" r:id="rId17"/>
    <sheet name="Critérios" sheetId="57" state="hidden" r:id="rId18"/>
    <sheet name="Plano Prestação Mensal Proposta" sheetId="56" state="hidden" r:id="rId19"/>
    <sheet name="Simulador Reab e Const (2)" sheetId="53" state="hidden" r:id="rId20"/>
    <sheet name="HCC" sheetId="24" state="hidden" r:id="rId21"/>
    <sheet name="SH" sheetId="30" r:id="rId22"/>
    <sheet name="Municipios" sheetId="32" state="hidden" r:id="rId23"/>
    <sheet name="Folha1" sheetId="64" state="hidden" r:id="rId24"/>
    <sheet name="Lista" sheetId="50" state="hidden" r:id="rId25"/>
    <sheet name="Checklist BK" sheetId="40" state="hidden" r:id="rId26"/>
    <sheet name="Tabelas" sheetId="7" state="hidden" r:id="rId27"/>
    <sheet name="Simulador" sheetId="58" state="hidden" r:id="rId28"/>
    <sheet name="Municipios1" sheetId="65" state="hidden" r:id="rId29"/>
    <sheet name="Documentos" sheetId="48" state="hidden" r:id="rId30"/>
    <sheet name="Aux" sheetId="41" state="hidden" r:id="rId31"/>
    <sheet name="VRefAquis" sheetId="26" state="hidden" r:id="rId32"/>
    <sheet name="VRefArren" sheetId="29" state="hidden"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xlnm._FilterDatabase" localSheetId="31" hidden="1">VRefAquis!$A$11:$D$457</definedName>
    <definedName name="aa" localSheetId="6">#REF!</definedName>
    <definedName name="aa" localSheetId="7">#REF!</definedName>
    <definedName name="aa" localSheetId="11">#REF!</definedName>
    <definedName name="aa" localSheetId="12">#REF!</definedName>
    <definedName name="aa" localSheetId="9">#REF!</definedName>
    <definedName name="aa" localSheetId="8">#REF!</definedName>
    <definedName name="aa">#REF!</definedName>
    <definedName name="CA" localSheetId="6">#REF!</definedName>
    <definedName name="CA" localSheetId="7">#REF!</definedName>
    <definedName name="CA" localSheetId="11">#REF!</definedName>
    <definedName name="CA" localSheetId="12">#REF!</definedName>
    <definedName name="CA">HCC!$C$10</definedName>
    <definedName name="CL" localSheetId="6">#REF!</definedName>
    <definedName name="CL" localSheetId="7">#REF!</definedName>
    <definedName name="CL" localSheetId="11">#REF!</definedName>
    <definedName name="CL" localSheetId="12">#REF!</definedName>
    <definedName name="CL">HCC!$C$9</definedName>
    <definedName name="CO" localSheetId="6">#REF!</definedName>
    <definedName name="CO" localSheetId="7">#REF!</definedName>
    <definedName name="CO" localSheetId="11">#REF!</definedName>
    <definedName name="CO" localSheetId="12">#REF!</definedName>
    <definedName name="CO">HCC!$C$8</definedName>
    <definedName name="CompT0_1a5" localSheetId="0">#REF!</definedName>
    <definedName name="CompT0_1a5" localSheetId="3">[1]arrend!$I$15</definedName>
    <definedName name="CompT0_1a5" localSheetId="6">[2]arrend!$I$18</definedName>
    <definedName name="CompT0_1a5" localSheetId="7">[2]arrend!$I$18</definedName>
    <definedName name="CompT0_1a5" localSheetId="11">[2]arrend!$I$18</definedName>
    <definedName name="CompT0_1a5" localSheetId="12">[2]arrend!$I$18</definedName>
    <definedName name="CompT0_1a5" localSheetId="9">#REF!</definedName>
    <definedName name="CompT0_1a5" localSheetId="15">#REF!</definedName>
    <definedName name="CompT0_1a5" localSheetId="2">#REF!</definedName>
    <definedName name="CompT0_1a5" localSheetId="28">[3]arrend!$I$18</definedName>
    <definedName name="CompT0_1a5" localSheetId="8">#REF!</definedName>
    <definedName name="CompT0_1a5" localSheetId="1">#REF!</definedName>
    <definedName name="CompT0_1a5" localSheetId="19">#REF!</definedName>
    <definedName name="CompT0_1a5">#REF!</definedName>
    <definedName name="CompT0_6a10" localSheetId="0">#REF!</definedName>
    <definedName name="CompT0_6a10" localSheetId="3">[1]arrend!$I$16</definedName>
    <definedName name="CompT0_6a10" localSheetId="6">[2]arrend!$I$19</definedName>
    <definedName name="CompT0_6a10" localSheetId="7">[2]arrend!$I$19</definedName>
    <definedName name="CompT0_6a10" localSheetId="11">[2]arrend!$I$19</definedName>
    <definedName name="CompT0_6a10" localSheetId="12">[2]arrend!$I$19</definedName>
    <definedName name="CompT0_6a10" localSheetId="9">#REF!</definedName>
    <definedName name="CompT0_6a10" localSheetId="15">#REF!</definedName>
    <definedName name="CompT0_6a10" localSheetId="2">#REF!</definedName>
    <definedName name="CompT0_6a10" localSheetId="28">[3]arrend!$I$19</definedName>
    <definedName name="CompT0_6a10" localSheetId="8">#REF!</definedName>
    <definedName name="CompT0_6a10" localSheetId="1">#REF!</definedName>
    <definedName name="CompT0_6a10" localSheetId="19">#REF!</definedName>
    <definedName name="CompT0_6a10">#REF!</definedName>
    <definedName name="CompT1_1a5" localSheetId="0">#REF!</definedName>
    <definedName name="CompT1_1a5" localSheetId="3">[1]arrend!$J$15</definedName>
    <definedName name="CompT1_1a5" localSheetId="6">[2]arrend!$J$18</definedName>
    <definedName name="CompT1_1a5" localSheetId="7">[2]arrend!$J$18</definedName>
    <definedName name="CompT1_1a5" localSheetId="11">[2]arrend!$J$18</definedName>
    <definedName name="CompT1_1a5" localSheetId="12">[2]arrend!$J$18</definedName>
    <definedName name="CompT1_1a5" localSheetId="9">#REF!</definedName>
    <definedName name="CompT1_1a5" localSheetId="15">#REF!</definedName>
    <definedName name="CompT1_1a5" localSheetId="2">#REF!</definedName>
    <definedName name="CompT1_1a5" localSheetId="28">[3]arrend!$J$18</definedName>
    <definedName name="CompT1_1a5" localSheetId="8">#REF!</definedName>
    <definedName name="CompT1_1a5" localSheetId="1">#REF!</definedName>
    <definedName name="CompT1_1a5" localSheetId="19">#REF!</definedName>
    <definedName name="CompT1_1a5">#REF!</definedName>
    <definedName name="CompT1_6a10" localSheetId="0">#REF!</definedName>
    <definedName name="CompT1_6a10" localSheetId="3">[1]arrend!$J$16</definedName>
    <definedName name="CompT1_6a10" localSheetId="6">[2]arrend!$J$19</definedName>
    <definedName name="CompT1_6a10" localSheetId="7">[2]arrend!$J$19</definedName>
    <definedName name="CompT1_6a10" localSheetId="11">[2]arrend!$J$19</definedName>
    <definedName name="CompT1_6a10" localSheetId="12">[2]arrend!$J$19</definedName>
    <definedName name="CompT1_6a10" localSheetId="9">#REF!</definedName>
    <definedName name="CompT1_6a10" localSheetId="15">#REF!</definedName>
    <definedName name="CompT1_6a10" localSheetId="2">#REF!</definedName>
    <definedName name="CompT1_6a10" localSheetId="28">[3]arrend!$J$19</definedName>
    <definedName name="CompT1_6a10" localSheetId="8">#REF!</definedName>
    <definedName name="CompT1_6a10" localSheetId="1">#REF!</definedName>
    <definedName name="CompT1_6a10" localSheetId="19">#REF!</definedName>
    <definedName name="CompT1_6a10">#REF!</definedName>
    <definedName name="CompT2_1a5" localSheetId="0">#REF!</definedName>
    <definedName name="CompT2_1a5" localSheetId="3">[1]arrend!$K$15</definedName>
    <definedName name="CompT2_1a5" localSheetId="6">[2]arrend!$K$18</definedName>
    <definedName name="CompT2_1a5" localSheetId="7">[2]arrend!$K$18</definedName>
    <definedName name="CompT2_1a5" localSheetId="11">[2]arrend!$K$18</definedName>
    <definedName name="CompT2_1a5" localSheetId="12">[2]arrend!$K$18</definedName>
    <definedName name="CompT2_1a5" localSheetId="9">#REF!</definedName>
    <definedName name="CompT2_1a5" localSheetId="15">#REF!</definedName>
    <definedName name="CompT2_1a5" localSheetId="2">#REF!</definedName>
    <definedName name="CompT2_1a5" localSheetId="28">[3]arrend!$K$18</definedName>
    <definedName name="CompT2_1a5" localSheetId="8">#REF!</definedName>
    <definedName name="CompT2_1a5" localSheetId="1">#REF!</definedName>
    <definedName name="CompT2_1a5" localSheetId="19">#REF!</definedName>
    <definedName name="CompT2_1a5">#REF!</definedName>
    <definedName name="CompT2_6a10" localSheetId="0">#REF!</definedName>
    <definedName name="CompT2_6a10" localSheetId="3">[1]arrend!$K$16</definedName>
    <definedName name="CompT2_6a10" localSheetId="6">[2]arrend!$K$19</definedName>
    <definedName name="CompT2_6a10" localSheetId="7">[2]arrend!$K$19</definedName>
    <definedName name="CompT2_6a10" localSheetId="11">[2]arrend!$K$19</definedName>
    <definedName name="CompT2_6a10" localSheetId="12">[2]arrend!$K$19</definedName>
    <definedName name="CompT2_6a10" localSheetId="9">#REF!</definedName>
    <definedName name="CompT2_6a10" localSheetId="15">#REF!</definedName>
    <definedName name="CompT2_6a10" localSheetId="2">#REF!</definedName>
    <definedName name="CompT2_6a10" localSheetId="28">[3]arrend!$K$19</definedName>
    <definedName name="CompT2_6a10" localSheetId="8">#REF!</definedName>
    <definedName name="CompT2_6a10" localSheetId="1">#REF!</definedName>
    <definedName name="CompT2_6a10" localSheetId="19">#REF!</definedName>
    <definedName name="CompT2_6a10">#REF!</definedName>
    <definedName name="CompT3_1a5" localSheetId="0">#REF!</definedName>
    <definedName name="CompT3_1a5" localSheetId="3">[1]arrend!$L$15</definedName>
    <definedName name="CompT3_1a5" localSheetId="6">[2]arrend!$L$18</definedName>
    <definedName name="CompT3_1a5" localSheetId="7">[2]arrend!$L$18</definedName>
    <definedName name="CompT3_1a5" localSheetId="11">[2]arrend!$L$18</definedName>
    <definedName name="CompT3_1a5" localSheetId="12">[2]arrend!$L$18</definedName>
    <definedName name="CompT3_1a5" localSheetId="9">#REF!</definedName>
    <definedName name="CompT3_1a5" localSheetId="15">#REF!</definedName>
    <definedName name="CompT3_1a5" localSheetId="2">#REF!</definedName>
    <definedName name="CompT3_1a5" localSheetId="28">[3]arrend!$L$18</definedName>
    <definedName name="CompT3_1a5" localSheetId="8">#REF!</definedName>
    <definedName name="CompT3_1a5" localSheetId="1">#REF!</definedName>
    <definedName name="CompT3_1a5" localSheetId="19">#REF!</definedName>
    <definedName name="CompT3_1a5">#REF!</definedName>
    <definedName name="CompT3_6a10" localSheetId="0">#REF!</definedName>
    <definedName name="CompT3_6a10" localSheetId="3">[1]arrend!$L$16</definedName>
    <definedName name="CompT3_6a10" localSheetId="6">[2]arrend!$L$19</definedName>
    <definedName name="CompT3_6a10" localSheetId="7">[2]arrend!$L$19</definedName>
    <definedName name="CompT3_6a10" localSheetId="11">[2]arrend!$L$19</definedName>
    <definedName name="CompT3_6a10" localSheetId="12">[2]arrend!$L$19</definedName>
    <definedName name="CompT3_6a10" localSheetId="9">#REF!</definedName>
    <definedName name="CompT3_6a10" localSheetId="15">#REF!</definedName>
    <definedName name="CompT3_6a10" localSheetId="2">#REF!</definedName>
    <definedName name="CompT3_6a10" localSheetId="28">[3]arrend!$L$19</definedName>
    <definedName name="CompT3_6a10" localSheetId="8">#REF!</definedName>
    <definedName name="CompT3_6a10" localSheetId="1">#REF!</definedName>
    <definedName name="CompT3_6a10" localSheetId="19">#REF!</definedName>
    <definedName name="CompT3_6a10">#REF!</definedName>
    <definedName name="CompT4_1a5" localSheetId="0">#REF!</definedName>
    <definedName name="CompT4_1a5" localSheetId="3">[1]arrend!$M$15</definedName>
    <definedName name="CompT4_1a5" localSheetId="6">[2]arrend!$M$18</definedName>
    <definedName name="CompT4_1a5" localSheetId="7">[2]arrend!$M$18</definedName>
    <definedName name="CompT4_1a5" localSheetId="11">[2]arrend!$M$18</definedName>
    <definedName name="CompT4_1a5" localSheetId="12">[2]arrend!$M$18</definedName>
    <definedName name="CompT4_1a5" localSheetId="9">#REF!</definedName>
    <definedName name="CompT4_1a5" localSheetId="15">#REF!</definedName>
    <definedName name="CompT4_1a5" localSheetId="2">#REF!</definedName>
    <definedName name="CompT4_1a5" localSheetId="28">[3]arrend!$M$18</definedName>
    <definedName name="CompT4_1a5" localSheetId="8">#REF!</definedName>
    <definedName name="CompT4_1a5" localSheetId="1">#REF!</definedName>
    <definedName name="CompT4_1a5" localSheetId="19">#REF!</definedName>
    <definedName name="CompT4_1a5">#REF!</definedName>
    <definedName name="CompT4_6a10" localSheetId="0">#REF!</definedName>
    <definedName name="CompT4_6a10" localSheetId="3">[1]arrend!$M$16</definedName>
    <definedName name="CompT4_6a10" localSheetId="6">[2]arrend!$M$19</definedName>
    <definedName name="CompT4_6a10" localSheetId="7">[2]arrend!$M$19</definedName>
    <definedName name="CompT4_6a10" localSheetId="11">[2]arrend!$M$19</definedName>
    <definedName name="CompT4_6a10" localSheetId="12">[2]arrend!$M$19</definedName>
    <definedName name="CompT4_6a10" localSheetId="9">#REF!</definedName>
    <definedName name="CompT4_6a10" localSheetId="15">#REF!</definedName>
    <definedName name="CompT4_6a10" localSheetId="2">#REF!</definedName>
    <definedName name="CompT4_6a10" localSheetId="28">[3]arrend!$M$19</definedName>
    <definedName name="CompT4_6a10" localSheetId="8">#REF!</definedName>
    <definedName name="CompT4_6a10" localSheetId="1">#REF!</definedName>
    <definedName name="CompT4_6a10" localSheetId="19">#REF!</definedName>
    <definedName name="CompT4_6a10">#REF!</definedName>
    <definedName name="CompT5_1a5" localSheetId="0">#REF!</definedName>
    <definedName name="CompT5_1a5" localSheetId="3">[1]arrend!$N$15</definedName>
    <definedName name="CompT5_1a5" localSheetId="6">[2]arrend!$N$18</definedName>
    <definedName name="CompT5_1a5" localSheetId="7">[2]arrend!$N$18</definedName>
    <definedName name="CompT5_1a5" localSheetId="11">[2]arrend!$N$18</definedName>
    <definedName name="CompT5_1a5" localSheetId="12">[2]arrend!$N$18</definedName>
    <definedName name="CompT5_1a5" localSheetId="9">#REF!</definedName>
    <definedName name="CompT5_1a5" localSheetId="15">#REF!</definedName>
    <definedName name="CompT5_1a5" localSheetId="2">#REF!</definedName>
    <definedName name="CompT5_1a5" localSheetId="28">[3]arrend!$N$18</definedName>
    <definedName name="CompT5_1a5" localSheetId="8">#REF!</definedName>
    <definedName name="CompT5_1a5" localSheetId="1">#REF!</definedName>
    <definedName name="CompT5_1a5" localSheetId="19">#REF!</definedName>
    <definedName name="CompT5_1a5">#REF!</definedName>
    <definedName name="CompT5_6a10" localSheetId="0">#REF!</definedName>
    <definedName name="CompT5_6a10" localSheetId="3">[1]arrend!$N$16</definedName>
    <definedName name="CompT5_6a10" localSheetId="6">[2]arrend!$N$19</definedName>
    <definedName name="CompT5_6a10" localSheetId="7">[2]arrend!$N$19</definedName>
    <definedName name="CompT5_6a10" localSheetId="11">[2]arrend!$N$19</definedName>
    <definedName name="CompT5_6a10" localSheetId="12">[2]arrend!$N$19</definedName>
    <definedName name="CompT5_6a10" localSheetId="9">#REF!</definedName>
    <definedName name="CompT5_6a10" localSheetId="15">#REF!</definedName>
    <definedName name="CompT5_6a10" localSheetId="2">#REF!</definedName>
    <definedName name="CompT5_6a10" localSheetId="28">[3]arrend!$N$19</definedName>
    <definedName name="CompT5_6a10" localSheetId="8">#REF!</definedName>
    <definedName name="CompT5_6a10" localSheetId="1">#REF!</definedName>
    <definedName name="CompT5_6a10" localSheetId="19">#REF!</definedName>
    <definedName name="CompT5_6a10">#REF!</definedName>
    <definedName name="CP_HCC" localSheetId="3">[1]HCC!$C$15</definedName>
    <definedName name="CP_HCC" localSheetId="6">#REF!</definedName>
    <definedName name="CP_HCC" localSheetId="7">#REF!</definedName>
    <definedName name="CP_HCC" localSheetId="11">#REF!</definedName>
    <definedName name="CP_HCC" localSheetId="12">#REF!</definedName>
    <definedName name="CP_HCC" localSheetId="9">[4]HCC!$C$15</definedName>
    <definedName name="CP_HCC" localSheetId="2">[5]HCC!$C$15</definedName>
    <definedName name="CP_HCC" localSheetId="28">[3]HCC!$C$15</definedName>
    <definedName name="CP_HCC" localSheetId="8">[4]HCC!$C$15</definedName>
    <definedName name="CP_HCC" localSheetId="1">[6]HCC!$C$15</definedName>
    <definedName name="CP_HCC">HCC!$C$15</definedName>
    <definedName name="CS" localSheetId="3">[1]HCC!$C$5</definedName>
    <definedName name="CS" localSheetId="6">#REF!</definedName>
    <definedName name="CS" localSheetId="7">#REF!</definedName>
    <definedName name="CS" localSheetId="11">#REF!</definedName>
    <definedName name="CS" localSheetId="12">#REF!</definedName>
    <definedName name="CS" localSheetId="9">[4]HCC!$C$5</definedName>
    <definedName name="CS" localSheetId="2">[5]HCC!$C$5</definedName>
    <definedName name="CS" localSheetId="28">[3]HCC!$C$5</definedName>
    <definedName name="CS" localSheetId="8">[4]HCC!$C$5</definedName>
    <definedName name="CS" localSheetId="1">[6]HCC!$C$5</definedName>
    <definedName name="CS">HCC!$C$5</definedName>
    <definedName name="DifT0" localSheetId="0">#REF!</definedName>
    <definedName name="DifT0" localSheetId="3">[1]arrend!$I$17</definedName>
    <definedName name="DifT0" localSheetId="6">[2]arrend!$I$17</definedName>
    <definedName name="DifT0" localSheetId="7">[2]arrend!$I$17</definedName>
    <definedName name="DifT0" localSheetId="11">[2]arrend!$I$17</definedName>
    <definedName name="DifT0" localSheetId="12">[2]arrend!$I$17</definedName>
    <definedName name="DifT0" localSheetId="9">#REF!</definedName>
    <definedName name="DifT0" localSheetId="15">#REF!</definedName>
    <definedName name="DifT0" localSheetId="2">#REF!</definedName>
    <definedName name="DifT0" localSheetId="28">[3]arrend!$I$17</definedName>
    <definedName name="DifT0" localSheetId="8">#REF!</definedName>
    <definedName name="DifT0" localSheetId="1">#REF!</definedName>
    <definedName name="DifT0" localSheetId="19">#REF!</definedName>
    <definedName name="DifT0">#REF!</definedName>
    <definedName name="DifT1" localSheetId="0">#REF!</definedName>
    <definedName name="DifT1" localSheetId="3">[1]arrend!$J$17</definedName>
    <definedName name="DifT1" localSheetId="6">[2]arrend!$J$17</definedName>
    <definedName name="DifT1" localSheetId="7">[2]arrend!$J$17</definedName>
    <definedName name="DifT1" localSheetId="11">[2]arrend!$J$17</definedName>
    <definedName name="DifT1" localSheetId="12">[2]arrend!$J$17</definedName>
    <definedName name="DifT1" localSheetId="9">#REF!</definedName>
    <definedName name="DifT1" localSheetId="15">#REF!</definedName>
    <definedName name="DifT1" localSheetId="2">#REF!</definedName>
    <definedName name="DifT1" localSheetId="28">[3]arrend!$J$17</definedName>
    <definedName name="DifT1" localSheetId="8">#REF!</definedName>
    <definedName name="DifT1" localSheetId="1">#REF!</definedName>
    <definedName name="DifT1" localSheetId="19">#REF!</definedName>
    <definedName name="DifT1">#REF!</definedName>
    <definedName name="DifT2" localSheetId="0">#REF!</definedName>
    <definedName name="DifT2" localSheetId="3">[1]arrend!$K$17</definedName>
    <definedName name="DifT2" localSheetId="6">[2]arrend!$K$17</definedName>
    <definedName name="DifT2" localSheetId="7">[2]arrend!$K$17</definedName>
    <definedName name="DifT2" localSheetId="11">[2]arrend!$K$17</definedName>
    <definedName name="DifT2" localSheetId="12">[2]arrend!$K$17</definedName>
    <definedName name="DifT2" localSheetId="9">#REF!</definedName>
    <definedName name="DifT2" localSheetId="15">#REF!</definedName>
    <definedName name="DifT2" localSheetId="2">#REF!</definedName>
    <definedName name="DifT2" localSheetId="28">[3]arrend!$K$17</definedName>
    <definedName name="DifT2" localSheetId="8">#REF!</definedName>
    <definedName name="DifT2" localSheetId="1">#REF!</definedName>
    <definedName name="DifT2" localSheetId="19">#REF!</definedName>
    <definedName name="DifT2">#REF!</definedName>
    <definedName name="DifT3" localSheetId="0">#REF!</definedName>
    <definedName name="DifT3" localSheetId="3">[1]arrend!$L$17</definedName>
    <definedName name="DifT3" localSheetId="6">[2]arrend!$L$17</definedName>
    <definedName name="DifT3" localSheetId="7">[2]arrend!$L$17</definedName>
    <definedName name="DifT3" localSheetId="11">[2]arrend!$L$17</definedName>
    <definedName name="DifT3" localSheetId="12">[2]arrend!$L$17</definedName>
    <definedName name="DifT3" localSheetId="9">#REF!</definedName>
    <definedName name="DifT3" localSheetId="15">#REF!</definedName>
    <definedName name="DifT3" localSheetId="2">#REF!</definedName>
    <definedName name="DifT3" localSheetId="28">[3]arrend!$L$17</definedName>
    <definedName name="DifT3" localSheetId="8">#REF!</definedName>
    <definedName name="DifT3" localSheetId="1">#REF!</definedName>
    <definedName name="DifT3" localSheetId="19">#REF!</definedName>
    <definedName name="DifT3">#REF!</definedName>
    <definedName name="DifT4" localSheetId="0">#REF!</definedName>
    <definedName name="DifT4" localSheetId="3">[1]arrend!$M$17</definedName>
    <definedName name="DifT4" localSheetId="6">[2]arrend!$M$17</definedName>
    <definedName name="DifT4" localSheetId="7">[2]arrend!$M$17</definedName>
    <definedName name="DifT4" localSheetId="11">[2]arrend!$M$17</definedName>
    <definedName name="DifT4" localSheetId="12">[2]arrend!$M$17</definedName>
    <definedName name="DifT4" localSheetId="9">#REF!</definedName>
    <definedName name="DifT4" localSheetId="15">#REF!</definedName>
    <definedName name="DifT4" localSheetId="2">#REF!</definedName>
    <definedName name="DifT4" localSheetId="28">[3]arrend!$M$17</definedName>
    <definedName name="DifT4" localSheetId="8">#REF!</definedName>
    <definedName name="DifT4" localSheetId="1">#REF!</definedName>
    <definedName name="DifT4" localSheetId="19">#REF!</definedName>
    <definedName name="DifT4">#REF!</definedName>
    <definedName name="DifT5" localSheetId="0">#REF!</definedName>
    <definedName name="DifT5" localSheetId="3">[1]arrend!$N$17</definedName>
    <definedName name="DifT5" localSheetId="6">[2]arrend!$N$17</definedName>
    <definedName name="DifT5" localSheetId="7">[2]arrend!$N$17</definedName>
    <definedName name="DifT5" localSheetId="11">[2]arrend!$N$17</definedName>
    <definedName name="DifT5" localSheetId="12">[2]arrend!$N$17</definedName>
    <definedName name="DifT5" localSheetId="9">#REF!</definedName>
    <definedName name="DifT5" localSheetId="15">#REF!</definedName>
    <definedName name="DifT5" localSheetId="2">#REF!</definedName>
    <definedName name="DifT5" localSheetId="28">[3]arrend!$N$17</definedName>
    <definedName name="DifT5" localSheetId="8">#REF!</definedName>
    <definedName name="DifT5" localSheetId="1">#REF!</definedName>
    <definedName name="DifT5" localSheetId="19">#REF!</definedName>
    <definedName name="DifT5">#REF!</definedName>
    <definedName name="InvT0" localSheetId="0">#REF!</definedName>
    <definedName name="InvT0" localSheetId="3">#REF!</definedName>
    <definedName name="InvT0" localSheetId="6">[2]arrend!$I$16</definedName>
    <definedName name="InvT0" localSheetId="7">[2]arrend!$I$16</definedName>
    <definedName name="InvT0" localSheetId="11">[2]arrend!$I$16</definedName>
    <definedName name="InvT0" localSheetId="12">[2]arrend!$I$16</definedName>
    <definedName name="InvT0" localSheetId="9">#REF!</definedName>
    <definedName name="InvT0" localSheetId="15">#REF!</definedName>
    <definedName name="InvT0" localSheetId="2">#REF!</definedName>
    <definedName name="InvT0" localSheetId="28">[3]arrend!$I$16</definedName>
    <definedName name="InvT0" localSheetId="8">#REF!</definedName>
    <definedName name="InvT0" localSheetId="1">#REF!</definedName>
    <definedName name="InvT0" localSheetId="19">#REF!</definedName>
    <definedName name="InvT0">#REF!</definedName>
    <definedName name="InvT1" localSheetId="0">#REF!</definedName>
    <definedName name="InvT1" localSheetId="3">#REF!</definedName>
    <definedName name="InvT1" localSheetId="6">[2]arrend!$J$16</definedName>
    <definedName name="InvT1" localSheetId="7">[2]arrend!$J$16</definedName>
    <definedName name="InvT1" localSheetId="11">[2]arrend!$J$16</definedName>
    <definedName name="InvT1" localSheetId="12">[2]arrend!$J$16</definedName>
    <definedName name="InvT1" localSheetId="9">#REF!</definedName>
    <definedName name="InvT1" localSheetId="15">#REF!</definedName>
    <definedName name="InvT1" localSheetId="2">#REF!</definedName>
    <definedName name="InvT1" localSheetId="28">[3]arrend!$J$16</definedName>
    <definedName name="InvT1" localSheetId="8">#REF!</definedName>
    <definedName name="InvT1" localSheetId="1">#REF!</definedName>
    <definedName name="InvT1" localSheetId="19">#REF!</definedName>
    <definedName name="InvT1">#REF!</definedName>
    <definedName name="InvT2" localSheetId="0">#REF!</definedName>
    <definedName name="InvT2" localSheetId="3">#REF!</definedName>
    <definedName name="InvT2" localSheetId="6">[2]arrend!$K$16</definedName>
    <definedName name="InvT2" localSheetId="7">[2]arrend!$K$16</definedName>
    <definedName name="InvT2" localSheetId="11">[2]arrend!$K$16</definedName>
    <definedName name="InvT2" localSheetId="12">[2]arrend!$K$16</definedName>
    <definedName name="InvT2" localSheetId="9">#REF!</definedName>
    <definedName name="InvT2" localSheetId="15">#REF!</definedName>
    <definedName name="InvT2" localSheetId="2">#REF!</definedName>
    <definedName name="InvT2" localSheetId="28">[3]arrend!$K$16</definedName>
    <definedName name="InvT2" localSheetId="8">#REF!</definedName>
    <definedName name="InvT2" localSheetId="1">#REF!</definedName>
    <definedName name="InvT2" localSheetId="19">#REF!</definedName>
    <definedName name="InvT2">#REF!</definedName>
    <definedName name="InvT3" localSheetId="0">#REF!</definedName>
    <definedName name="InvT3" localSheetId="3">#REF!</definedName>
    <definedName name="InvT3" localSheetId="6">[2]arrend!$L$16</definedName>
    <definedName name="InvT3" localSheetId="7">[2]arrend!$L$16</definedName>
    <definedName name="InvT3" localSheetId="11">[2]arrend!$L$16</definedName>
    <definedName name="InvT3" localSheetId="12">[2]arrend!$L$16</definedName>
    <definedName name="InvT3" localSheetId="9">#REF!</definedName>
    <definedName name="InvT3" localSheetId="15">#REF!</definedName>
    <definedName name="InvT3" localSheetId="2">#REF!</definedName>
    <definedName name="InvT3" localSheetId="28">[3]arrend!$L$16</definedName>
    <definedName name="InvT3" localSheetId="8">#REF!</definedName>
    <definedName name="InvT3" localSheetId="1">#REF!</definedName>
    <definedName name="InvT3" localSheetId="19">#REF!</definedName>
    <definedName name="InvT3">#REF!</definedName>
    <definedName name="InvT4" localSheetId="0">#REF!</definedName>
    <definedName name="InvT4" localSheetId="3">#REF!</definedName>
    <definedName name="InvT4" localSheetId="6">[2]arrend!$M$16</definedName>
    <definedName name="InvT4" localSheetId="7">[2]arrend!$M$16</definedName>
    <definedName name="InvT4" localSheetId="11">[2]arrend!$M$16</definedName>
    <definedName name="InvT4" localSheetId="12">[2]arrend!$M$16</definedName>
    <definedName name="InvT4" localSheetId="9">#REF!</definedName>
    <definedName name="InvT4" localSheetId="15">#REF!</definedName>
    <definedName name="InvT4" localSheetId="2">#REF!</definedName>
    <definedName name="InvT4" localSheetId="28">[3]arrend!$M$16</definedName>
    <definedName name="InvT4" localSheetId="8">#REF!</definedName>
    <definedName name="InvT4" localSheetId="1">#REF!</definedName>
    <definedName name="InvT4" localSheetId="19">#REF!</definedName>
    <definedName name="InvT4">#REF!</definedName>
    <definedName name="InvT5" localSheetId="0">#REF!</definedName>
    <definedName name="InvT5" localSheetId="3">#REF!</definedName>
    <definedName name="InvT5" localSheetId="6">[2]arrend!$N$16</definedName>
    <definedName name="InvT5" localSheetId="7">[2]arrend!$N$16</definedName>
    <definedName name="InvT5" localSheetId="11">[2]arrend!$N$16</definedName>
    <definedName name="InvT5" localSheetId="12">[2]arrend!$N$16</definedName>
    <definedName name="InvT5" localSheetId="9">#REF!</definedName>
    <definedName name="InvT5" localSheetId="15">#REF!</definedName>
    <definedName name="InvT5" localSheetId="2">#REF!</definedName>
    <definedName name="InvT5" localSheetId="28">[3]arrend!$N$16</definedName>
    <definedName name="InvT5" localSheetId="8">#REF!</definedName>
    <definedName name="InvT5" localSheetId="1">#REF!</definedName>
    <definedName name="InvT5" localSheetId="19">#REF!</definedName>
    <definedName name="InvT5">#REF!</definedName>
    <definedName name="IVAintermédio" localSheetId="3">#REF!</definedName>
    <definedName name="IVAintermédio" localSheetId="9">#REF!</definedName>
    <definedName name="IVAintermédio" localSheetId="8">#REF!</definedName>
    <definedName name="IVAintermédio">#REF!</definedName>
    <definedName name="IVAnormal" localSheetId="3">#REF!</definedName>
    <definedName name="IVAnormal" localSheetId="9">#REF!</definedName>
    <definedName name="IVAnormal" localSheetId="8">#REF!</definedName>
    <definedName name="IVAnormal">#REF!</definedName>
    <definedName name="IVAreduzido" localSheetId="3">#REF!</definedName>
    <definedName name="IVAreduzido" localSheetId="9">#REF!</definedName>
    <definedName name="IVAreduzido" localSheetId="8">#REF!</definedName>
    <definedName name="IVAreduzido">#REF!</definedName>
    <definedName name="município" localSheetId="3">#REF!</definedName>
    <definedName name="município" localSheetId="6">[2]Parecer!$D$7</definedName>
    <definedName name="município" localSheetId="7">[2]Parecer!$D$7</definedName>
    <definedName name="município" localSheetId="11">[2]Parecer!$D$7</definedName>
    <definedName name="município" localSheetId="12">[2]Parecer!$D$7</definedName>
    <definedName name="município" localSheetId="9">[4]Formulário!$E$7</definedName>
    <definedName name="município" localSheetId="2">Formulário!$E$7</definedName>
    <definedName name="município" localSheetId="28">[3]Parecer!$D$7</definedName>
    <definedName name="município" localSheetId="8">[4]Formulário!$E$7</definedName>
    <definedName name="município" localSheetId="1">'Parecer (apagar)'!$C$7</definedName>
    <definedName name="município">Enquadramento!$D$7</definedName>
    <definedName name="NUTI" localSheetId="3">#REF!</definedName>
    <definedName name="NUTI" localSheetId="6">[2]Parecer!$D$9</definedName>
    <definedName name="NUTI" localSheetId="7">[2]Parecer!$D$9</definedName>
    <definedName name="NUTI" localSheetId="11">[2]Parecer!$D$9</definedName>
    <definedName name="NUTI" localSheetId="12">[2]Parecer!$D$9</definedName>
    <definedName name="NUTI" localSheetId="9">[4]Formulário!$P$9</definedName>
    <definedName name="NUTI" localSheetId="2">Formulário!$P$9</definedName>
    <definedName name="NUTI" localSheetId="28">[3]Parecer!$D$9</definedName>
    <definedName name="NUTI" localSheetId="8">[4]Formulário!$P$9</definedName>
    <definedName name="NUTI" localSheetId="1">'Parecer (apagar)'!$M$9</definedName>
    <definedName name="NUTI">Enquadramento!$M$9</definedName>
    <definedName name="NUTII" localSheetId="3">#REF!</definedName>
    <definedName name="NUTII" localSheetId="6">[2]Parecer!$D$11</definedName>
    <definedName name="NUTII" localSheetId="7">[2]Parecer!$D$11</definedName>
    <definedName name="NUTII" localSheetId="11">[2]Parecer!$D$11</definedName>
    <definedName name="NUTII" localSheetId="12">[2]Parecer!$D$11</definedName>
    <definedName name="NUTII" localSheetId="2">Formulário!$P$11</definedName>
    <definedName name="NUTII" localSheetId="28">[3]Parecer!$D$11</definedName>
    <definedName name="NUTII" localSheetId="1">'Parecer (apagar)'!$M$15</definedName>
    <definedName name="NUTII">Enquadramento!$M$15</definedName>
    <definedName name="NUTII_2011" localSheetId="3">#REF!</definedName>
    <definedName name="NUTII_2011" localSheetId="6">[2]Parecer!$Q$11</definedName>
    <definedName name="NUTII_2011" localSheetId="7">[2]Parecer!$Q$11</definedName>
    <definedName name="NUTII_2011" localSheetId="11">[2]Parecer!$Q$11</definedName>
    <definedName name="NUTII_2011" localSheetId="12">[2]Parecer!$Q$11</definedName>
    <definedName name="NUTII_2011" localSheetId="2">Formulário!$R$11</definedName>
    <definedName name="NUTII_2011" localSheetId="28">[3]Parecer!$Q$11</definedName>
    <definedName name="NUTII_2011" localSheetId="1">'Parecer (apagar)'!$O$15</definedName>
    <definedName name="NUTII_2011">Enquadramento!$O$15</definedName>
    <definedName name="NUTIII" localSheetId="3">#REF!</definedName>
    <definedName name="NUTIII" localSheetId="6">[2]Parecer!$D$13</definedName>
    <definedName name="NUTIII" localSheetId="7">[2]Parecer!$D$13</definedName>
    <definedName name="NUTIII" localSheetId="11">[2]Parecer!$D$13</definedName>
    <definedName name="NUTIII" localSheetId="12">[2]Parecer!$D$13</definedName>
    <definedName name="NUTIII" localSheetId="2">Formulário!$P$13</definedName>
    <definedName name="NUTIII" localSheetId="28">[3]Parecer!$D$13</definedName>
    <definedName name="NUTIII" localSheetId="1">'Parecer (apagar)'!$M$17</definedName>
    <definedName name="NUTIII">Enquadramento!$M$17</definedName>
    <definedName name="NUTIII_2011" localSheetId="3">#REF!</definedName>
    <definedName name="NUTIII_2011" localSheetId="6">[2]Parecer!$Q$13</definedName>
    <definedName name="NUTIII_2011" localSheetId="7">[2]Parecer!$Q$13</definedName>
    <definedName name="NUTIII_2011" localSheetId="11">[2]Parecer!$Q$13</definedName>
    <definedName name="NUTIII_2011" localSheetId="12">[2]Parecer!$Q$13</definedName>
    <definedName name="NUTIII_2011" localSheetId="2">Formulário!$R$13</definedName>
    <definedName name="NUTIII_2011" localSheetId="28">[3]Parecer!$Q$13</definedName>
    <definedName name="NUTIII_2011" localSheetId="1">'Parecer (apagar)'!$O$17</definedName>
    <definedName name="NUTIII_2011">Enquadramento!$O$17</definedName>
    <definedName name="P25_BD" localSheetId="3">[1]!Table485052[P25]</definedName>
    <definedName name="P25_BD">[1]!Table485052[P25]</definedName>
    <definedName name="P26abcde" localSheetId="3">[1]!Table4850[P26abcde]</definedName>
    <definedName name="P26abcde">[1]!Table4850[P26abcde]</definedName>
    <definedName name="P26aM" localSheetId="3">[1]!Table48[P26aM]</definedName>
    <definedName name="P26aM">[1]!Table48[P26aM]</definedName>
    <definedName name="_xlnm.Print_Area" localSheetId="0">Agregado_simples!$B$1:$F$22</definedName>
    <definedName name="_xlnm.Print_Area" localSheetId="3">'Anexo I'!$A$1:$G$23</definedName>
    <definedName name="_xlnm.Print_Area" localSheetId="4">'Anexo IA'!$B$1:$K$80</definedName>
    <definedName name="_xlnm.Print_Area" localSheetId="5">'Anexo IB'!$A$2:$K$16</definedName>
    <definedName name="_xlnm.Print_Area" localSheetId="6">'Anexo II'!$A$1:$H$6</definedName>
    <definedName name="_xlnm.Print_Area" localSheetId="7">'Anexo III'!$A$1:$P$8</definedName>
    <definedName name="_xlnm.Print_Area" localSheetId="11">'Anexo IV'!$A$1:$F$15</definedName>
    <definedName name="_xlnm.Print_Area" localSheetId="12">'Anexo V'!$A$1:$H$12</definedName>
    <definedName name="_xlnm.Print_Area" localSheetId="9">CO!$B$1:$J$43</definedName>
    <definedName name="_xlnm.Print_Area" localSheetId="15">'Despesas Elegíveis'!$B$1:$F$21</definedName>
    <definedName name="_xlnm.Print_Area" localSheetId="29">Documentos!$G$1:$J$27</definedName>
    <definedName name="_xlnm.Print_Area" localSheetId="14">Enquadramento!$A$1:$K$27</definedName>
    <definedName name="_xlnm.Print_Area" localSheetId="2">Formulário!$B$1:$N$55</definedName>
    <definedName name="_xlnm.Print_Area" localSheetId="8">NQ!$B$1:$G$157</definedName>
    <definedName name="_xlnm.Print_Area" localSheetId="1">'Parecer (apagar)'!$A$1:$K$95</definedName>
    <definedName name="_xlnm.Print_Area" localSheetId="27">Simulador!$A$1:$F$54</definedName>
    <definedName name="_xlnm.Print_Area" localSheetId="19">'Simulador Reab e Const (2)'!$A$1:$E$40</definedName>
    <definedName name="_xlnm.Print_Titles" localSheetId="3">'Anexo I'!$1:$6</definedName>
    <definedName name="_xlnm.Print_Titles" localSheetId="4">'Anexo IA'!$1:$8</definedName>
    <definedName name="_xlnm.Print_Titles" localSheetId="6">'Anexo II'!$1:$5</definedName>
    <definedName name="_xlnm.Print_Titles" localSheetId="7">'Anexo III'!$1:$7</definedName>
    <definedName name="_xlnm.Print_Titles" localSheetId="11">'Anexo IV'!$1:$5</definedName>
    <definedName name="_xlnm.Print_Titles" localSheetId="12">'Anexo V'!$1:$11</definedName>
    <definedName name="_xlnm.Print_Titles" localSheetId="20">HCC!$1:$1</definedName>
    <definedName name="SH25_BD" localSheetId="0">Table5[SH25_BD]</definedName>
    <definedName name="SH25_BD" localSheetId="3">[1]!Table5[SH25_BD]</definedName>
    <definedName name="SH25_BD" localSheetId="4">Table5[SH25_BD]</definedName>
    <definedName name="SH25_BD" localSheetId="6">[5]!Table5[SH25_BD]</definedName>
    <definedName name="SH25_BD" localSheetId="7">[5]!Table5[SH25_BD]</definedName>
    <definedName name="SH25_BD" localSheetId="11">[5]!Table5[SH25_BD]</definedName>
    <definedName name="SH25_BD" localSheetId="12">[5]!Table5[SH25_BD]</definedName>
    <definedName name="SH25_BD" localSheetId="25">Table5[SH25_BD]</definedName>
    <definedName name="SH25_BD" localSheetId="9">[4]!Table5[SH25_BD]</definedName>
    <definedName name="SH25_BD" localSheetId="15">Table5[SH25_BD]</definedName>
    <definedName name="SH25_BD" localSheetId="29">Table5[SH25_BD]</definedName>
    <definedName name="SH25_BD" localSheetId="2">[5]!Table5[SH25_BD]</definedName>
    <definedName name="SH25_BD" localSheetId="22">Table5[SH25_BD]</definedName>
    <definedName name="SH25_BD" localSheetId="28">[3]!Table5[SH25_BD]</definedName>
    <definedName name="SH25_BD" localSheetId="8">[4]!Table5[SH25_BD]</definedName>
    <definedName name="SH25_BD" localSheetId="1">[6]!Table5[SH25_BD]</definedName>
    <definedName name="SH25_BD" localSheetId="19">Table5[SH25_BD]</definedName>
    <definedName name="SH25_BD">Table5[SH25_BD]</definedName>
    <definedName name="SH26abc" localSheetId="0">SHEstado[SH26abc]</definedName>
    <definedName name="SH26abc" localSheetId="3">[1]!SHEstado[SH26abc]</definedName>
    <definedName name="SH26abc" localSheetId="4">SHEstado[SH26abc]</definedName>
    <definedName name="SH26abc" localSheetId="6">[5]!SHEstado[SH26abc]</definedName>
    <definedName name="SH26abc" localSheetId="7">[5]!SHEstado[SH26abc]</definedName>
    <definedName name="SH26abc" localSheetId="11">[5]!SHEstado[SH26abc]</definedName>
    <definedName name="SH26abc" localSheetId="12">[5]!SHEstado[SH26abc]</definedName>
    <definedName name="SH26abc" localSheetId="25">SHEstado[SH26abc]</definedName>
    <definedName name="SH26abc" localSheetId="9">[4]!SHEstado[SH26abc]</definedName>
    <definedName name="SH26abc" localSheetId="15">SHEstado[SH26abc]</definedName>
    <definedName name="SH26abc" localSheetId="29">SHEstado[SH26abc]</definedName>
    <definedName name="SH26abc" localSheetId="2">[5]!SHEstado[SH26abc]</definedName>
    <definedName name="SH26abc" localSheetId="22">SHEstado[SH26abc]</definedName>
    <definedName name="SH26abc" localSheetId="28">[3]!SHEstado[SH26abc]</definedName>
    <definedName name="SH26abc" localSheetId="8">[4]!SHEstado[SH26abc]</definedName>
    <definedName name="SH26abc" localSheetId="1">[6]!SHEstado[SH26abc]</definedName>
    <definedName name="SH26abc" localSheetId="19">SHEstado[SH26abc]</definedName>
    <definedName name="SH26abc">SHEstado[SH26abc]</definedName>
    <definedName name="SH26d" localSheetId="0">Table6[SH26d]</definedName>
    <definedName name="SH26d" localSheetId="3">[1]!Table6[SH26d]</definedName>
    <definedName name="SH26d" localSheetId="4">Table6[SH26d]</definedName>
    <definedName name="SH26d" localSheetId="6">[5]!Table6[SH26d]</definedName>
    <definedName name="SH26d" localSheetId="7">[5]!Table6[SH26d]</definedName>
    <definedName name="SH26d" localSheetId="11">[5]!Table6[SH26d]</definedName>
    <definedName name="SH26d" localSheetId="12">[5]!Table6[SH26d]</definedName>
    <definedName name="SH26d" localSheetId="25">Table6[SH26d]</definedName>
    <definedName name="SH26d" localSheetId="9">[4]!Table6[SH26d]</definedName>
    <definedName name="SH26d" localSheetId="15">Table6[SH26d]</definedName>
    <definedName name="SH26d" localSheetId="29">Table6[SH26d]</definedName>
    <definedName name="SH26d" localSheetId="2">[5]!Table6[SH26d]</definedName>
    <definedName name="SH26d" localSheetId="22">Table6[SH26d]</definedName>
    <definedName name="SH26d" localSheetId="28">[3]!Table6[SH26d]</definedName>
    <definedName name="SH26d" localSheetId="8">[4]!Table6[SH26d]</definedName>
    <definedName name="SH26d" localSheetId="1">[6]!Table6[SH26d]</definedName>
    <definedName name="SH26d" localSheetId="19">Table6[SH26d]</definedName>
    <definedName name="SH26d">Table6[SH26d]</definedName>
    <definedName name="SH26e" localSheetId="0">Table7[SH26e]</definedName>
    <definedName name="SH26e" localSheetId="3">[1]!Table7[SH26e]</definedName>
    <definedName name="SH26e" localSheetId="4">Table7[SH26e]</definedName>
    <definedName name="SH26e" localSheetId="6">[5]!Table7[SH26e]</definedName>
    <definedName name="SH26e" localSheetId="7">[5]!Table7[SH26e]</definedName>
    <definedName name="SH26e" localSheetId="11">[5]!Table7[SH26e]</definedName>
    <definedName name="SH26e" localSheetId="12">[5]!Table7[SH26e]</definedName>
    <definedName name="SH26e" localSheetId="25">Table7[SH26e]</definedName>
    <definedName name="SH26e" localSheetId="9">[4]!Table7[SH26e]</definedName>
    <definedName name="SH26e" localSheetId="15">Table7[SH26e]</definedName>
    <definedName name="SH26e" localSheetId="29">Table7[SH26e]</definedName>
    <definedName name="SH26e" localSheetId="2">[5]!Table7[SH26e]</definedName>
    <definedName name="SH26e" localSheetId="22">Table7[SH26e]</definedName>
    <definedName name="SH26e" localSheetId="28">[3]!Table7[SH26e]</definedName>
    <definedName name="SH26e" localSheetId="8">[4]!Table7[SH26e]</definedName>
    <definedName name="SH26e" localSheetId="1">[6]!Table7[SH26e]</definedName>
    <definedName name="SH26e" localSheetId="19">Table7[SH26e]</definedName>
    <definedName name="SH26e">Table7[SH26e]</definedName>
    <definedName name="ss" localSheetId="6">#REF!</definedName>
    <definedName name="ss" localSheetId="7">#REF!</definedName>
    <definedName name="ss" localSheetId="11">#REF!</definedName>
    <definedName name="ss" localSheetId="12">#REF!</definedName>
    <definedName name="ss" localSheetId="9">#REF!</definedName>
    <definedName name="ss" localSheetId="8">#REF!</definedName>
    <definedName name="ss">#REF!</definedName>
    <definedName name="v">#REF!</definedName>
    <definedName name="VRefRenda" localSheetId="0">#REF!</definedName>
    <definedName name="VRefRenda" localSheetId="3">[1]arrend!$I$8</definedName>
    <definedName name="VRefRenda" localSheetId="6">[2]arrend!$I$8</definedName>
    <definedName name="VRefRenda" localSheetId="7">[2]arrend!$I$8</definedName>
    <definedName name="VRefRenda" localSheetId="11">[2]arrend!$I$8</definedName>
    <definedName name="VRefRenda" localSheetId="12">[2]arrend!$I$8</definedName>
    <definedName name="VRefRenda" localSheetId="9">#REF!</definedName>
    <definedName name="VRefRenda" localSheetId="15">#REF!</definedName>
    <definedName name="VRefRenda" localSheetId="2">#REF!</definedName>
    <definedName name="VRefRenda" localSheetId="28">[3]arrend!$I$8</definedName>
    <definedName name="VRefRenda" localSheetId="8">#REF!</definedName>
    <definedName name="VRefRenda" localSheetId="1">#REF!</definedName>
    <definedName name="VRefRenda" localSheetId="19">#REF!</definedName>
    <definedName name="VRefRenda">#REF!</definedName>
    <definedName name="VSubRenda" localSheetId="0">#REF!</definedName>
    <definedName name="VSubRenda" localSheetId="3">[1]arrend!$I$9</definedName>
    <definedName name="VSubRenda" localSheetId="6">[2]arrend!$I$9</definedName>
    <definedName name="VSubRenda" localSheetId="7">[2]arrend!$I$9</definedName>
    <definedName name="VSubRenda" localSheetId="11">[2]arrend!$I$9</definedName>
    <definedName name="VSubRenda" localSheetId="12">[2]arrend!$I$9</definedName>
    <definedName name="VSubRenda" localSheetId="9">#REF!</definedName>
    <definedName name="VSubRenda" localSheetId="15">#REF!</definedName>
    <definedName name="VSubRenda" localSheetId="2">#REF!</definedName>
    <definedName name="VSubRenda" localSheetId="28">[3]arrend!$I$9</definedName>
    <definedName name="VSubRenda" localSheetId="8">#REF!</definedName>
    <definedName name="VSubRenda" localSheetId="1">#REF!</definedName>
    <definedName name="VSubRenda" localSheetId="19">#REF!</definedName>
    <definedName name="VSubRenda">#REF!</definedName>
  </definedNames>
  <calcPr calcId="162913"/>
</workbook>
</file>

<file path=xl/calcChain.xml><?xml version="1.0" encoding="utf-8"?>
<calcChain xmlns="http://schemas.openxmlformats.org/spreadsheetml/2006/main">
  <c r="I37" i="74" l="1"/>
  <c r="J37" i="74" s="1"/>
  <c r="J30" i="74"/>
  <c r="H39" i="74" s="1"/>
  <c r="J23" i="74"/>
  <c r="J16" i="74"/>
  <c r="J10" i="74"/>
  <c r="J5" i="74"/>
  <c r="G7" i="73"/>
  <c r="F23" i="73" s="1"/>
  <c r="G11" i="73"/>
  <c r="G14" i="73"/>
  <c r="G17" i="73"/>
  <c r="G20" i="73"/>
  <c r="E28" i="73"/>
  <c r="G28" i="73"/>
  <c r="F48" i="73" s="1"/>
  <c r="G32" i="73"/>
  <c r="G35" i="73"/>
  <c r="G39" i="73"/>
  <c r="G42" i="73"/>
  <c r="G46" i="73"/>
  <c r="G54" i="73"/>
  <c r="F53" i="73" s="1"/>
  <c r="G56" i="73"/>
  <c r="G59" i="73"/>
  <c r="G62" i="73"/>
  <c r="G64" i="73"/>
  <c r="F67" i="73"/>
  <c r="G68" i="73"/>
  <c r="G73" i="73"/>
  <c r="G80" i="73"/>
  <c r="G84" i="73"/>
  <c r="G93" i="73"/>
  <c r="F92" i="73" s="1"/>
  <c r="F91" i="73" s="1"/>
  <c r="F98" i="73"/>
  <c r="G99" i="73"/>
  <c r="G103" i="73"/>
  <c r="G106" i="73"/>
  <c r="G110" i="73"/>
  <c r="F109" i="73" s="1"/>
  <c r="G114" i="73"/>
  <c r="G118" i="73"/>
  <c r="F125" i="73"/>
  <c r="G126" i="73"/>
  <c r="G130" i="73"/>
  <c r="G136" i="73"/>
  <c r="F135" i="73" s="1"/>
  <c r="G140" i="73"/>
  <c r="G142" i="73"/>
  <c r="G147" i="73"/>
  <c r="B6" i="66"/>
  <c r="F151" i="73" l="1"/>
  <c r="F153" i="73" s="1"/>
  <c r="J3" i="49"/>
  <c r="A4" i="42" l="1"/>
  <c r="B3" i="49"/>
  <c r="O42" i="70"/>
  <c r="K42" i="70" s="1"/>
  <c r="P15" i="70" l="1"/>
  <c r="R13" i="70"/>
  <c r="P13" i="70"/>
  <c r="R11" i="70"/>
  <c r="P11" i="70"/>
  <c r="R9" i="70"/>
  <c r="P9" i="70"/>
  <c r="A12" i="69"/>
  <c r="P8" i="67" l="1"/>
  <c r="A8" i="67"/>
  <c r="A2" i="69" l="1"/>
  <c r="A2" i="68"/>
  <c r="A2" i="67"/>
  <c r="A2" i="66"/>
  <c r="A19" i="42" l="1"/>
  <c r="B312" i="65"/>
  <c r="C312" i="65" s="1"/>
  <c r="D312" i="65" s="1"/>
  <c r="E312" i="65" s="1"/>
  <c r="F312" i="65" s="1"/>
  <c r="G312" i="65" s="1"/>
  <c r="H312" i="65" s="1"/>
  <c r="I312" i="65" s="1"/>
  <c r="J312" i="65" s="1"/>
  <c r="K312" i="65" s="1"/>
  <c r="L312" i="65" s="1"/>
  <c r="M312" i="65" s="1"/>
  <c r="N312" i="65" s="1"/>
  <c r="O312" i="65" s="1"/>
  <c r="P312" i="65" s="1"/>
  <c r="Q312" i="65" s="1"/>
  <c r="Q310" i="65"/>
  <c r="P310" i="65"/>
  <c r="A310" i="65"/>
  <c r="R309" i="65"/>
  <c r="M309" i="65"/>
  <c r="K309" i="65"/>
  <c r="I309" i="65"/>
  <c r="G309" i="65"/>
  <c r="E309" i="65"/>
  <c r="R308" i="65"/>
  <c r="O308" i="65"/>
  <c r="M308" i="65"/>
  <c r="N308" i="65"/>
  <c r="K308" i="65"/>
  <c r="I308" i="65"/>
  <c r="G308" i="65"/>
  <c r="E308" i="65"/>
  <c r="R307" i="65"/>
  <c r="O307" i="65"/>
  <c r="M307" i="65"/>
  <c r="N307" i="65"/>
  <c r="K307" i="65"/>
  <c r="I307" i="65"/>
  <c r="G307" i="65"/>
  <c r="E307" i="65"/>
  <c r="R306" i="65"/>
  <c r="M306" i="65"/>
  <c r="O306" i="65"/>
  <c r="K306" i="65"/>
  <c r="I306" i="65"/>
  <c r="G306" i="65"/>
  <c r="E306" i="65"/>
  <c r="R305" i="65"/>
  <c r="M305" i="65"/>
  <c r="K305" i="65"/>
  <c r="I305" i="65"/>
  <c r="G305" i="65"/>
  <c r="E305" i="65"/>
  <c r="R304" i="65"/>
  <c r="O304" i="65"/>
  <c r="M304" i="65"/>
  <c r="N304" i="65"/>
  <c r="K304" i="65"/>
  <c r="I304" i="65"/>
  <c r="G304" i="65"/>
  <c r="E304" i="65"/>
  <c r="R303" i="65"/>
  <c r="O303" i="65"/>
  <c r="M303" i="65"/>
  <c r="N303" i="65"/>
  <c r="K303" i="65"/>
  <c r="I303" i="65"/>
  <c r="G303" i="65"/>
  <c r="E303" i="65"/>
  <c r="R302" i="65"/>
  <c r="M302" i="65"/>
  <c r="N302" i="65" s="1"/>
  <c r="K302" i="65"/>
  <c r="I302" i="65"/>
  <c r="G302" i="65"/>
  <c r="E302" i="65"/>
  <c r="R301" i="65"/>
  <c r="O301" i="65"/>
  <c r="N301" i="65"/>
  <c r="M301" i="65"/>
  <c r="K301" i="65"/>
  <c r="I301" i="65"/>
  <c r="G301" i="65"/>
  <c r="E301" i="65"/>
  <c r="R300" i="65"/>
  <c r="O300" i="65"/>
  <c r="M300" i="65"/>
  <c r="N300" i="65" s="1"/>
  <c r="K300" i="65"/>
  <c r="I300" i="65"/>
  <c r="G300" i="65"/>
  <c r="E300" i="65"/>
  <c r="R299" i="65"/>
  <c r="O299" i="65"/>
  <c r="M299" i="65"/>
  <c r="N299" i="65" s="1"/>
  <c r="K299" i="65"/>
  <c r="I299" i="65"/>
  <c r="G299" i="65"/>
  <c r="E299" i="65"/>
  <c r="R298" i="65"/>
  <c r="O298" i="65"/>
  <c r="M298" i="65"/>
  <c r="N298" i="65" s="1"/>
  <c r="K298" i="65"/>
  <c r="I298" i="65"/>
  <c r="G298" i="65"/>
  <c r="E298" i="65"/>
  <c r="R297" i="65"/>
  <c r="M297" i="65"/>
  <c r="K297" i="65"/>
  <c r="I297" i="65"/>
  <c r="G297" i="65"/>
  <c r="E297" i="65"/>
  <c r="R296" i="65"/>
  <c r="O296" i="65"/>
  <c r="M296" i="65"/>
  <c r="N296" i="65" s="1"/>
  <c r="K296" i="65"/>
  <c r="I296" i="65"/>
  <c r="G296" i="65"/>
  <c r="E296" i="65"/>
  <c r="R295" i="65"/>
  <c r="M295" i="65"/>
  <c r="K295" i="65"/>
  <c r="I295" i="65"/>
  <c r="G295" i="65"/>
  <c r="E295" i="65"/>
  <c r="R294" i="65"/>
  <c r="O294" i="65"/>
  <c r="M294" i="65"/>
  <c r="N294" i="65"/>
  <c r="K294" i="65"/>
  <c r="I294" i="65"/>
  <c r="G294" i="65"/>
  <c r="E294" i="65"/>
  <c r="R293" i="65"/>
  <c r="O293" i="65"/>
  <c r="M293" i="65"/>
  <c r="N293" i="65"/>
  <c r="K293" i="65"/>
  <c r="I293" i="65"/>
  <c r="G293" i="65"/>
  <c r="E293" i="65"/>
  <c r="R292" i="65"/>
  <c r="O292" i="65"/>
  <c r="M292" i="65"/>
  <c r="N292" i="65"/>
  <c r="K292" i="65"/>
  <c r="I292" i="65"/>
  <c r="G292" i="65"/>
  <c r="E292" i="65"/>
  <c r="R291" i="65"/>
  <c r="M291" i="65"/>
  <c r="K291" i="65"/>
  <c r="I291" i="65"/>
  <c r="G291" i="65"/>
  <c r="E291" i="65"/>
  <c r="R290" i="65"/>
  <c r="O290" i="65"/>
  <c r="M290" i="65"/>
  <c r="K290" i="65"/>
  <c r="I290" i="65"/>
  <c r="N290" i="65" s="1"/>
  <c r="G290" i="65"/>
  <c r="E290" i="65"/>
  <c r="R289" i="65"/>
  <c r="O289" i="65"/>
  <c r="M289" i="65"/>
  <c r="N289" i="65" s="1"/>
  <c r="K289" i="65"/>
  <c r="I289" i="65"/>
  <c r="G289" i="65"/>
  <c r="E289" i="65"/>
  <c r="R288" i="65"/>
  <c r="M288" i="65"/>
  <c r="O288" i="65"/>
  <c r="K288" i="65"/>
  <c r="I288" i="65"/>
  <c r="G288" i="65"/>
  <c r="E288" i="65"/>
  <c r="R287" i="65"/>
  <c r="O287" i="65"/>
  <c r="M287" i="65"/>
  <c r="N287" i="65" s="1"/>
  <c r="K287" i="65"/>
  <c r="I287" i="65"/>
  <c r="G287" i="65"/>
  <c r="E287" i="65"/>
  <c r="R286" i="65"/>
  <c r="O286" i="65"/>
  <c r="M286" i="65"/>
  <c r="N286" i="65" s="1"/>
  <c r="K286" i="65"/>
  <c r="I286" i="65"/>
  <c r="G286" i="65"/>
  <c r="E286" i="65"/>
  <c r="R285" i="65"/>
  <c r="M285" i="65"/>
  <c r="K285" i="65"/>
  <c r="I285" i="65"/>
  <c r="G285" i="65"/>
  <c r="E285" i="65"/>
  <c r="R284" i="65"/>
  <c r="O284" i="65"/>
  <c r="M284" i="65"/>
  <c r="K284" i="65"/>
  <c r="I284" i="65"/>
  <c r="N284" i="65" s="1"/>
  <c r="G284" i="65"/>
  <c r="E284" i="65"/>
  <c r="R283" i="65"/>
  <c r="M283" i="65"/>
  <c r="K283" i="65"/>
  <c r="I283" i="65"/>
  <c r="G283" i="65"/>
  <c r="E283" i="65"/>
  <c r="R282" i="65"/>
  <c r="O282" i="65"/>
  <c r="M282" i="65"/>
  <c r="N282" i="65" s="1"/>
  <c r="K282" i="65"/>
  <c r="I282" i="65"/>
  <c r="G282" i="65"/>
  <c r="E282" i="65"/>
  <c r="R281" i="65"/>
  <c r="O281" i="65"/>
  <c r="M281" i="65"/>
  <c r="N281" i="65" s="1"/>
  <c r="K281" i="65"/>
  <c r="I281" i="65"/>
  <c r="G281" i="65"/>
  <c r="E281" i="65"/>
  <c r="R280" i="65"/>
  <c r="M280" i="65"/>
  <c r="O280" i="65"/>
  <c r="K280" i="65"/>
  <c r="I280" i="65"/>
  <c r="G280" i="65"/>
  <c r="E280" i="65"/>
  <c r="R279" i="65"/>
  <c r="O279" i="65"/>
  <c r="M279" i="65"/>
  <c r="N279" i="65"/>
  <c r="K279" i="65"/>
  <c r="I279" i="65"/>
  <c r="G279" i="65"/>
  <c r="E279" i="65"/>
  <c r="R278" i="65"/>
  <c r="O278" i="65"/>
  <c r="M278" i="65"/>
  <c r="N278" i="65"/>
  <c r="K278" i="65"/>
  <c r="I278" i="65"/>
  <c r="G278" i="65"/>
  <c r="E278" i="65"/>
  <c r="R277" i="65"/>
  <c r="O277" i="65"/>
  <c r="M277" i="65"/>
  <c r="N277" i="65"/>
  <c r="K277" i="65"/>
  <c r="I277" i="65"/>
  <c r="G277" i="65"/>
  <c r="E277" i="65"/>
  <c r="R276" i="65"/>
  <c r="O276" i="65"/>
  <c r="M276" i="65"/>
  <c r="N276" i="65" s="1"/>
  <c r="K276" i="65"/>
  <c r="I276" i="65"/>
  <c r="G276" i="65"/>
  <c r="E276" i="65"/>
  <c r="R275" i="65"/>
  <c r="O275" i="65"/>
  <c r="M275" i="65"/>
  <c r="N275" i="65"/>
  <c r="K275" i="65"/>
  <c r="I275" i="65"/>
  <c r="G275" i="65"/>
  <c r="E275" i="65"/>
  <c r="R274" i="65"/>
  <c r="O274" i="65"/>
  <c r="M274" i="65"/>
  <c r="N274" i="65" s="1"/>
  <c r="K274" i="65"/>
  <c r="I274" i="65"/>
  <c r="G274" i="65"/>
  <c r="E274" i="65"/>
  <c r="R273" i="65"/>
  <c r="O273" i="65"/>
  <c r="M273" i="65"/>
  <c r="N273" i="65"/>
  <c r="K273" i="65"/>
  <c r="I273" i="65"/>
  <c r="G273" i="65"/>
  <c r="E273" i="65"/>
  <c r="R272" i="65"/>
  <c r="O272" i="65"/>
  <c r="M272" i="65"/>
  <c r="N272" i="65" s="1"/>
  <c r="K272" i="65"/>
  <c r="I272" i="65"/>
  <c r="G272" i="65"/>
  <c r="E272" i="65"/>
  <c r="R271" i="65"/>
  <c r="M271" i="65"/>
  <c r="K271" i="65"/>
  <c r="I271" i="65"/>
  <c r="G271" i="65"/>
  <c r="E271" i="65"/>
  <c r="R270" i="65"/>
  <c r="O270" i="65"/>
  <c r="M270" i="65"/>
  <c r="K270" i="65"/>
  <c r="I270" i="65"/>
  <c r="N270" i="65" s="1"/>
  <c r="G270" i="65"/>
  <c r="E270" i="65"/>
  <c r="R269" i="65"/>
  <c r="O269" i="65"/>
  <c r="M269" i="65"/>
  <c r="K269" i="65"/>
  <c r="I269" i="65"/>
  <c r="N269" i="65" s="1"/>
  <c r="G269" i="65"/>
  <c r="E269" i="65"/>
  <c r="R268" i="65"/>
  <c r="M268" i="65"/>
  <c r="N268" i="65"/>
  <c r="K268" i="65"/>
  <c r="I268" i="65"/>
  <c r="G268" i="65"/>
  <c r="E268" i="65"/>
  <c r="R267" i="65"/>
  <c r="O267" i="65"/>
  <c r="M267" i="65"/>
  <c r="N267" i="65"/>
  <c r="K267" i="65"/>
  <c r="I267" i="65"/>
  <c r="G267" i="65"/>
  <c r="E267" i="65"/>
  <c r="R266" i="65"/>
  <c r="O266" i="65"/>
  <c r="M266" i="65"/>
  <c r="N266" i="65"/>
  <c r="K266" i="65"/>
  <c r="I266" i="65"/>
  <c r="G266" i="65"/>
  <c r="E266" i="65"/>
  <c r="R265" i="65"/>
  <c r="M265" i="65"/>
  <c r="K265" i="65"/>
  <c r="I265" i="65"/>
  <c r="G265" i="65"/>
  <c r="E265" i="65"/>
  <c r="R264" i="65"/>
  <c r="O264" i="65"/>
  <c r="M264" i="65"/>
  <c r="N264" i="65" s="1"/>
  <c r="K264" i="65"/>
  <c r="I264" i="65"/>
  <c r="G264" i="65"/>
  <c r="E264" i="65"/>
  <c r="R263" i="65"/>
  <c r="M263" i="65"/>
  <c r="K263" i="65"/>
  <c r="I263" i="65"/>
  <c r="G263" i="65"/>
  <c r="E263" i="65"/>
  <c r="R262" i="65"/>
  <c r="M262" i="65"/>
  <c r="O262" i="65"/>
  <c r="K262" i="65"/>
  <c r="I262" i="65"/>
  <c r="G262" i="65"/>
  <c r="E262" i="65"/>
  <c r="R261" i="65"/>
  <c r="O261" i="65"/>
  <c r="M261" i="65"/>
  <c r="N261" i="65"/>
  <c r="K261" i="65"/>
  <c r="I261" i="65"/>
  <c r="G261" i="65"/>
  <c r="E261" i="65"/>
  <c r="R260" i="65"/>
  <c r="M260" i="65"/>
  <c r="N260" i="65" s="1"/>
  <c r="K260" i="65"/>
  <c r="I260" i="65"/>
  <c r="G260" i="65"/>
  <c r="E260" i="65"/>
  <c r="R259" i="65"/>
  <c r="O259" i="65"/>
  <c r="M259" i="65"/>
  <c r="N259" i="65" s="1"/>
  <c r="K259" i="65"/>
  <c r="I259" i="65"/>
  <c r="G259" i="65"/>
  <c r="E259" i="65"/>
  <c r="R258" i="65"/>
  <c r="O258" i="65"/>
  <c r="M258" i="65"/>
  <c r="N258" i="65" s="1"/>
  <c r="K258" i="65"/>
  <c r="I258" i="65"/>
  <c r="G258" i="65"/>
  <c r="E258" i="65"/>
  <c r="R257" i="65"/>
  <c r="O257" i="65"/>
  <c r="N257" i="65"/>
  <c r="M257" i="65"/>
  <c r="K257" i="65"/>
  <c r="I257" i="65"/>
  <c r="G257" i="65"/>
  <c r="E257" i="65"/>
  <c r="R256" i="65"/>
  <c r="O256" i="65"/>
  <c r="M256" i="65"/>
  <c r="N256" i="65" s="1"/>
  <c r="K256" i="65"/>
  <c r="I256" i="65"/>
  <c r="G256" i="65"/>
  <c r="E256" i="65"/>
  <c r="R255" i="65"/>
  <c r="O255" i="65"/>
  <c r="N255" i="65"/>
  <c r="M255" i="65"/>
  <c r="K255" i="65"/>
  <c r="I255" i="65"/>
  <c r="G255" i="65"/>
  <c r="E255" i="65"/>
  <c r="R254" i="65"/>
  <c r="O254" i="65"/>
  <c r="M254" i="65"/>
  <c r="N254" i="65" s="1"/>
  <c r="K254" i="65"/>
  <c r="I254" i="65"/>
  <c r="G254" i="65"/>
  <c r="E254" i="65"/>
  <c r="R253" i="65"/>
  <c r="O253" i="65"/>
  <c r="N253" i="65"/>
  <c r="M253" i="65"/>
  <c r="K253" i="65"/>
  <c r="I253" i="65"/>
  <c r="G253" i="65"/>
  <c r="E253" i="65"/>
  <c r="R252" i="65"/>
  <c r="O252" i="65"/>
  <c r="N252" i="65"/>
  <c r="M252" i="65"/>
  <c r="K252" i="65"/>
  <c r="I252" i="65"/>
  <c r="G252" i="65"/>
  <c r="E252" i="65"/>
  <c r="R251" i="65"/>
  <c r="O251" i="65"/>
  <c r="M251" i="65"/>
  <c r="N251" i="65" s="1"/>
  <c r="K251" i="65"/>
  <c r="I251" i="65"/>
  <c r="G251" i="65"/>
  <c r="E251" i="65"/>
  <c r="R250" i="65"/>
  <c r="M250" i="65"/>
  <c r="O250" i="65"/>
  <c r="K250" i="65"/>
  <c r="I250" i="65"/>
  <c r="G250" i="65"/>
  <c r="E250" i="65"/>
  <c r="R249" i="65"/>
  <c r="M249" i="65"/>
  <c r="K249" i="65"/>
  <c r="I249" i="65"/>
  <c r="G249" i="65"/>
  <c r="E249" i="65"/>
  <c r="R248" i="65"/>
  <c r="O248" i="65"/>
  <c r="M248" i="65"/>
  <c r="K248" i="65"/>
  <c r="I248" i="65"/>
  <c r="N248" i="65" s="1"/>
  <c r="G248" i="65"/>
  <c r="E248" i="65"/>
  <c r="R247" i="65"/>
  <c r="O247" i="65"/>
  <c r="M247" i="65"/>
  <c r="N247" i="65" s="1"/>
  <c r="K247" i="65"/>
  <c r="I247" i="65"/>
  <c r="G247" i="65"/>
  <c r="E247" i="65"/>
  <c r="R246" i="65"/>
  <c r="O246" i="65"/>
  <c r="M246" i="65"/>
  <c r="N246" i="65" s="1"/>
  <c r="K246" i="65"/>
  <c r="I246" i="65"/>
  <c r="G246" i="65"/>
  <c r="E246" i="65"/>
  <c r="R245" i="65"/>
  <c r="M245" i="65"/>
  <c r="K245" i="65"/>
  <c r="I245" i="65"/>
  <c r="G245" i="65"/>
  <c r="E245" i="65"/>
  <c r="R244" i="65"/>
  <c r="M244" i="65"/>
  <c r="O244" i="65"/>
  <c r="K244" i="65"/>
  <c r="I244" i="65"/>
  <c r="G244" i="65"/>
  <c r="E244" i="65"/>
  <c r="R243" i="65"/>
  <c r="M243" i="65"/>
  <c r="K243" i="65"/>
  <c r="I243" i="65"/>
  <c r="G243" i="65"/>
  <c r="E243" i="65"/>
  <c r="R242" i="65"/>
  <c r="O242" i="65"/>
  <c r="M242" i="65"/>
  <c r="N242" i="65" s="1"/>
  <c r="K242" i="65"/>
  <c r="I242" i="65"/>
  <c r="G242" i="65"/>
  <c r="E242" i="65"/>
  <c r="R241" i="65"/>
  <c r="M241" i="65"/>
  <c r="K241" i="65"/>
  <c r="I241" i="65"/>
  <c r="G241" i="65"/>
  <c r="E241" i="65"/>
  <c r="R240" i="65"/>
  <c r="O240" i="65"/>
  <c r="M240" i="65"/>
  <c r="N240" i="65" s="1"/>
  <c r="K240" i="65"/>
  <c r="I240" i="65"/>
  <c r="G240" i="65"/>
  <c r="E240" i="65"/>
  <c r="R239" i="65"/>
  <c r="O239" i="65"/>
  <c r="M239" i="65"/>
  <c r="N239" i="65" s="1"/>
  <c r="K239" i="65"/>
  <c r="I239" i="65"/>
  <c r="G239" i="65"/>
  <c r="E239" i="65"/>
  <c r="R238" i="65"/>
  <c r="O238" i="65"/>
  <c r="M238" i="65"/>
  <c r="N238" i="65" s="1"/>
  <c r="K238" i="65"/>
  <c r="I238" i="65"/>
  <c r="G238" i="65"/>
  <c r="E238" i="65"/>
  <c r="R237" i="65"/>
  <c r="O237" i="65"/>
  <c r="M237" i="65"/>
  <c r="N237" i="65"/>
  <c r="K237" i="65"/>
  <c r="I237" i="65"/>
  <c r="G237" i="65"/>
  <c r="E237" i="65"/>
  <c r="R236" i="65"/>
  <c r="O236" i="65"/>
  <c r="M236" i="65"/>
  <c r="N236" i="65"/>
  <c r="K236" i="65"/>
  <c r="I236" i="65"/>
  <c r="G236" i="65"/>
  <c r="E236" i="65"/>
  <c r="R235" i="65"/>
  <c r="M235" i="65"/>
  <c r="K235" i="65"/>
  <c r="I235" i="65"/>
  <c r="G235" i="65"/>
  <c r="E235" i="65"/>
  <c r="R234" i="65"/>
  <c r="M234" i="65"/>
  <c r="K234" i="65"/>
  <c r="I234" i="65"/>
  <c r="N234" i="65" s="1"/>
  <c r="G234" i="65"/>
  <c r="E234" i="65"/>
  <c r="R233" i="65"/>
  <c r="O233" i="65"/>
  <c r="M233" i="65"/>
  <c r="N233" i="65" s="1"/>
  <c r="K233" i="65"/>
  <c r="I233" i="65"/>
  <c r="G233" i="65"/>
  <c r="E233" i="65"/>
  <c r="R232" i="65"/>
  <c r="M232" i="65"/>
  <c r="O232" i="65"/>
  <c r="K232" i="65"/>
  <c r="I232" i="65"/>
  <c r="G232" i="65"/>
  <c r="E232" i="65"/>
  <c r="R231" i="65"/>
  <c r="M231" i="65"/>
  <c r="K231" i="65"/>
  <c r="I231" i="65"/>
  <c r="G231" i="65"/>
  <c r="E231" i="65"/>
  <c r="R230" i="65"/>
  <c r="O230" i="65"/>
  <c r="M230" i="65"/>
  <c r="N230" i="65" s="1"/>
  <c r="K230" i="65"/>
  <c r="I230" i="65"/>
  <c r="G230" i="65"/>
  <c r="E230" i="65"/>
  <c r="R229" i="65"/>
  <c r="O229" i="65"/>
  <c r="M229" i="65"/>
  <c r="N229" i="65" s="1"/>
  <c r="K229" i="65"/>
  <c r="I229" i="65"/>
  <c r="G229" i="65"/>
  <c r="E229" i="65"/>
  <c r="R228" i="65"/>
  <c r="O228" i="65"/>
  <c r="M228" i="65"/>
  <c r="N228" i="65" s="1"/>
  <c r="K228" i="65"/>
  <c r="I228" i="65"/>
  <c r="G228" i="65"/>
  <c r="E228" i="65"/>
  <c r="R227" i="65"/>
  <c r="M227" i="65"/>
  <c r="K227" i="65"/>
  <c r="I227" i="65"/>
  <c r="G227" i="65"/>
  <c r="E227" i="65"/>
  <c r="R226" i="65"/>
  <c r="M226" i="65"/>
  <c r="O226" i="65"/>
  <c r="K226" i="65"/>
  <c r="I226" i="65"/>
  <c r="G226" i="65"/>
  <c r="E226" i="65"/>
  <c r="R225" i="65"/>
  <c r="O225" i="65"/>
  <c r="M225" i="65"/>
  <c r="N225" i="65" s="1"/>
  <c r="K225" i="65"/>
  <c r="I225" i="65"/>
  <c r="G225" i="65"/>
  <c r="E225" i="65"/>
  <c r="R224" i="65"/>
  <c r="O224" i="65"/>
  <c r="M224" i="65"/>
  <c r="N224" i="65" s="1"/>
  <c r="K224" i="65"/>
  <c r="I224" i="65"/>
  <c r="G224" i="65"/>
  <c r="E224" i="65"/>
  <c r="R223" i="65"/>
  <c r="M223" i="65"/>
  <c r="K223" i="65"/>
  <c r="I223" i="65"/>
  <c r="G223" i="65"/>
  <c r="E223" i="65"/>
  <c r="R222" i="65"/>
  <c r="O222" i="65"/>
  <c r="M222" i="65"/>
  <c r="K222" i="65"/>
  <c r="I222" i="65"/>
  <c r="N222" i="65" s="1"/>
  <c r="G222" i="65"/>
  <c r="E222" i="65"/>
  <c r="R221" i="65"/>
  <c r="M221" i="65"/>
  <c r="K221" i="65"/>
  <c r="I221" i="65"/>
  <c r="G221" i="65"/>
  <c r="E221" i="65"/>
  <c r="R220" i="65"/>
  <c r="O220" i="65"/>
  <c r="M220" i="65"/>
  <c r="N220" i="65"/>
  <c r="K220" i="65"/>
  <c r="I220" i="65"/>
  <c r="G220" i="65"/>
  <c r="E220" i="65"/>
  <c r="R219" i="65"/>
  <c r="M219" i="65"/>
  <c r="K219" i="65"/>
  <c r="I219" i="65"/>
  <c r="G219" i="65"/>
  <c r="E219" i="65"/>
  <c r="R218" i="65"/>
  <c r="M218" i="65"/>
  <c r="N218" i="65"/>
  <c r="K218" i="65"/>
  <c r="I218" i="65"/>
  <c r="G218" i="65"/>
  <c r="E218" i="65"/>
  <c r="R217" i="65"/>
  <c r="M217" i="65"/>
  <c r="K217" i="65"/>
  <c r="I217" i="65"/>
  <c r="G217" i="65"/>
  <c r="E217" i="65"/>
  <c r="R216" i="65"/>
  <c r="O216" i="65"/>
  <c r="M216" i="65"/>
  <c r="N216" i="65" s="1"/>
  <c r="K216" i="65"/>
  <c r="I216" i="65"/>
  <c r="G216" i="65"/>
  <c r="E216" i="65"/>
  <c r="R215" i="65"/>
  <c r="O215" i="65"/>
  <c r="M215" i="65"/>
  <c r="K215" i="65"/>
  <c r="I215" i="65"/>
  <c r="N215" i="65" s="1"/>
  <c r="G215" i="65"/>
  <c r="E215" i="65"/>
  <c r="R214" i="65"/>
  <c r="M214" i="65"/>
  <c r="O214" i="65"/>
  <c r="K214" i="65"/>
  <c r="I214" i="65"/>
  <c r="G214" i="65"/>
  <c r="E214" i="65"/>
  <c r="R213" i="65"/>
  <c r="M213" i="65"/>
  <c r="K213" i="65"/>
  <c r="I213" i="65"/>
  <c r="G213" i="65"/>
  <c r="E213" i="65"/>
  <c r="R212" i="65"/>
  <c r="O212" i="65"/>
  <c r="M212" i="65"/>
  <c r="N212" i="65"/>
  <c r="K212" i="65"/>
  <c r="I212" i="65"/>
  <c r="G212" i="65"/>
  <c r="E212" i="65"/>
  <c r="R211" i="65"/>
  <c r="O211" i="65"/>
  <c r="M211" i="65"/>
  <c r="N211" i="65" s="1"/>
  <c r="K211" i="65"/>
  <c r="I211" i="65"/>
  <c r="G211" i="65"/>
  <c r="E211" i="65"/>
  <c r="R210" i="65"/>
  <c r="O210" i="65"/>
  <c r="M210" i="65"/>
  <c r="N210" i="65" s="1"/>
  <c r="K210" i="65"/>
  <c r="I210" i="65"/>
  <c r="G210" i="65"/>
  <c r="E210" i="65"/>
  <c r="R209" i="65"/>
  <c r="M209" i="65"/>
  <c r="K209" i="65"/>
  <c r="I209" i="65"/>
  <c r="G209" i="65"/>
  <c r="E209" i="65"/>
  <c r="R208" i="65"/>
  <c r="O208" i="65"/>
  <c r="M208" i="65"/>
  <c r="N208" i="65" s="1"/>
  <c r="K208" i="65"/>
  <c r="I208" i="65"/>
  <c r="G208" i="65"/>
  <c r="E208" i="65"/>
  <c r="R207" i="65"/>
  <c r="O207" i="65"/>
  <c r="M207" i="65"/>
  <c r="N207" i="65" s="1"/>
  <c r="K207" i="65"/>
  <c r="I207" i="65"/>
  <c r="G207" i="65"/>
  <c r="E207" i="65"/>
  <c r="R206" i="65"/>
  <c r="O206" i="65"/>
  <c r="M206" i="65"/>
  <c r="N206" i="65" s="1"/>
  <c r="K206" i="65"/>
  <c r="I206" i="65"/>
  <c r="G206" i="65"/>
  <c r="E206" i="65"/>
  <c r="R205" i="65"/>
  <c r="O205" i="65"/>
  <c r="M205" i="65"/>
  <c r="N205" i="65" s="1"/>
  <c r="K205" i="65"/>
  <c r="I205" i="65"/>
  <c r="G205" i="65"/>
  <c r="E205" i="65"/>
  <c r="R204" i="65"/>
  <c r="M204" i="65"/>
  <c r="N204" i="65" s="1"/>
  <c r="O204" i="65"/>
  <c r="K204" i="65"/>
  <c r="I204" i="65"/>
  <c r="G204" i="65"/>
  <c r="E204" i="65"/>
  <c r="R203" i="65"/>
  <c r="O203" i="65"/>
  <c r="M203" i="65"/>
  <c r="K203" i="65"/>
  <c r="I203" i="65"/>
  <c r="N203" i="65" s="1"/>
  <c r="G203" i="65"/>
  <c r="E203" i="65"/>
  <c r="R202" i="65"/>
  <c r="O202" i="65"/>
  <c r="M202" i="65"/>
  <c r="N202" i="65"/>
  <c r="K202" i="65"/>
  <c r="I202" i="65"/>
  <c r="G202" i="65"/>
  <c r="E202" i="65"/>
  <c r="R201" i="65"/>
  <c r="M201" i="65"/>
  <c r="K201" i="65"/>
  <c r="I201" i="65"/>
  <c r="G201" i="65"/>
  <c r="E201" i="65"/>
  <c r="R200" i="65"/>
  <c r="O200" i="65"/>
  <c r="M200" i="65"/>
  <c r="K200" i="65"/>
  <c r="I200" i="65"/>
  <c r="N200" i="65" s="1"/>
  <c r="G200" i="65"/>
  <c r="E200" i="65"/>
  <c r="R199" i="65"/>
  <c r="O199" i="65"/>
  <c r="M199" i="65"/>
  <c r="K199" i="65"/>
  <c r="I199" i="65"/>
  <c r="N199" i="65" s="1"/>
  <c r="G199" i="65"/>
  <c r="E199" i="65"/>
  <c r="R198" i="65"/>
  <c r="M198" i="65"/>
  <c r="O198" i="65"/>
  <c r="K198" i="65"/>
  <c r="I198" i="65"/>
  <c r="G198" i="65"/>
  <c r="E198" i="65"/>
  <c r="R197" i="65"/>
  <c r="M197" i="65"/>
  <c r="K197" i="65"/>
  <c r="I197" i="65"/>
  <c r="G197" i="65"/>
  <c r="E197" i="65"/>
  <c r="R196" i="65"/>
  <c r="M196" i="65"/>
  <c r="O196" i="65"/>
  <c r="K196" i="65"/>
  <c r="I196" i="65"/>
  <c r="G196" i="65"/>
  <c r="E196" i="65"/>
  <c r="R195" i="65"/>
  <c r="M195" i="65"/>
  <c r="K195" i="65"/>
  <c r="I195" i="65"/>
  <c r="G195" i="65"/>
  <c r="E195" i="65"/>
  <c r="R194" i="65"/>
  <c r="O194" i="65"/>
  <c r="M194" i="65"/>
  <c r="N194" i="65"/>
  <c r="K194" i="65"/>
  <c r="I194" i="65"/>
  <c r="G194" i="65"/>
  <c r="E194" i="65"/>
  <c r="R193" i="65"/>
  <c r="M193" i="65"/>
  <c r="K193" i="65"/>
  <c r="I193" i="65"/>
  <c r="G193" i="65"/>
  <c r="E193" i="65"/>
  <c r="R192" i="65"/>
  <c r="M192" i="65"/>
  <c r="O192" i="65"/>
  <c r="K192" i="65"/>
  <c r="I192" i="65"/>
  <c r="G192" i="65"/>
  <c r="E192" i="65"/>
  <c r="R191" i="65"/>
  <c r="O191" i="65"/>
  <c r="M191" i="65"/>
  <c r="K191" i="65"/>
  <c r="I191" i="65"/>
  <c r="N191" i="65" s="1"/>
  <c r="G191" i="65"/>
  <c r="E191" i="65"/>
  <c r="R190" i="65"/>
  <c r="O190" i="65"/>
  <c r="M190" i="65"/>
  <c r="N190" i="65" s="1"/>
  <c r="K190" i="65"/>
  <c r="I190" i="65"/>
  <c r="G190" i="65"/>
  <c r="E190" i="65"/>
  <c r="R189" i="65"/>
  <c r="M189" i="65"/>
  <c r="K189" i="65"/>
  <c r="I189" i="65"/>
  <c r="G189" i="65"/>
  <c r="E189" i="65"/>
  <c r="R188" i="65"/>
  <c r="O188" i="65"/>
  <c r="N188" i="65"/>
  <c r="M188" i="65"/>
  <c r="K188" i="65"/>
  <c r="I188" i="65"/>
  <c r="G188" i="65"/>
  <c r="E188" i="65"/>
  <c r="R187" i="65"/>
  <c r="O187" i="65"/>
  <c r="M187" i="65"/>
  <c r="N187" i="65" s="1"/>
  <c r="K187" i="65"/>
  <c r="I187" i="65"/>
  <c r="G187" i="65"/>
  <c r="E187" i="65"/>
  <c r="R186" i="65"/>
  <c r="O186" i="65"/>
  <c r="M186" i="65"/>
  <c r="N186" i="65" s="1"/>
  <c r="K186" i="65"/>
  <c r="I186" i="65"/>
  <c r="G186" i="65"/>
  <c r="E186" i="65"/>
  <c r="R185" i="65"/>
  <c r="M185" i="65"/>
  <c r="K185" i="65"/>
  <c r="I185" i="65"/>
  <c r="G185" i="65"/>
  <c r="E185" i="65"/>
  <c r="R184" i="65"/>
  <c r="O184" i="65"/>
  <c r="M184" i="65"/>
  <c r="N184" i="65" s="1"/>
  <c r="K184" i="65"/>
  <c r="I184" i="65"/>
  <c r="G184" i="65"/>
  <c r="E184" i="65"/>
  <c r="R183" i="65"/>
  <c r="O183" i="65"/>
  <c r="M183" i="65"/>
  <c r="N183" i="65" s="1"/>
  <c r="K183" i="65"/>
  <c r="I183" i="65"/>
  <c r="G183" i="65"/>
  <c r="E183" i="65"/>
  <c r="R182" i="65"/>
  <c r="O182" i="65"/>
  <c r="M182" i="65"/>
  <c r="N182" i="65" s="1"/>
  <c r="K182" i="65"/>
  <c r="I182" i="65"/>
  <c r="G182" i="65"/>
  <c r="E182" i="65"/>
  <c r="R181" i="65"/>
  <c r="O181" i="65"/>
  <c r="M181" i="65"/>
  <c r="N181" i="65" s="1"/>
  <c r="K181" i="65"/>
  <c r="I181" i="65"/>
  <c r="G181" i="65"/>
  <c r="E181" i="65"/>
  <c r="R180" i="65"/>
  <c r="O180" i="65"/>
  <c r="N180" i="65"/>
  <c r="M180" i="65"/>
  <c r="K180" i="65"/>
  <c r="I180" i="65"/>
  <c r="G180" i="65"/>
  <c r="E180" i="65"/>
  <c r="R179" i="65"/>
  <c r="O179" i="65"/>
  <c r="N179" i="65"/>
  <c r="M179" i="65"/>
  <c r="K179" i="65"/>
  <c r="I179" i="65"/>
  <c r="G179" i="65"/>
  <c r="E179" i="65"/>
  <c r="R178" i="65"/>
  <c r="M178" i="65"/>
  <c r="O178" i="65"/>
  <c r="K178" i="65"/>
  <c r="I178" i="65"/>
  <c r="G178" i="65"/>
  <c r="E178" i="65"/>
  <c r="R177" i="65"/>
  <c r="O177" i="65"/>
  <c r="M177" i="65"/>
  <c r="N177" i="65" s="1"/>
  <c r="K177" i="65"/>
  <c r="I177" i="65"/>
  <c r="G177" i="65"/>
  <c r="E177" i="65"/>
  <c r="R176" i="65"/>
  <c r="O176" i="65"/>
  <c r="M176" i="65"/>
  <c r="N176" i="65" s="1"/>
  <c r="K176" i="65"/>
  <c r="I176" i="65"/>
  <c r="G176" i="65"/>
  <c r="E176" i="65"/>
  <c r="R175" i="65"/>
  <c r="O175" i="65"/>
  <c r="M175" i="65"/>
  <c r="N175" i="65"/>
  <c r="K175" i="65"/>
  <c r="I175" i="65"/>
  <c r="G175" i="65"/>
  <c r="E175" i="65"/>
  <c r="R174" i="65"/>
  <c r="O174" i="65"/>
  <c r="M174" i="65"/>
  <c r="N174" i="65"/>
  <c r="K174" i="65"/>
  <c r="I174" i="65"/>
  <c r="G174" i="65"/>
  <c r="E174" i="65"/>
  <c r="R173" i="65"/>
  <c r="M173" i="65"/>
  <c r="K173" i="65"/>
  <c r="I173" i="65"/>
  <c r="G173" i="65"/>
  <c r="E173" i="65"/>
  <c r="R172" i="65"/>
  <c r="M172" i="65"/>
  <c r="O172" i="65"/>
  <c r="K172" i="65"/>
  <c r="I172" i="65"/>
  <c r="G172" i="65"/>
  <c r="E172" i="65"/>
  <c r="R171" i="65"/>
  <c r="O171" i="65"/>
  <c r="M171" i="65"/>
  <c r="K171" i="65"/>
  <c r="I171" i="65"/>
  <c r="N171" i="65" s="1"/>
  <c r="G171" i="65"/>
  <c r="E171" i="65"/>
  <c r="R170" i="65"/>
  <c r="O170" i="65"/>
  <c r="M170" i="65"/>
  <c r="K170" i="65"/>
  <c r="I170" i="65"/>
  <c r="N170" i="65" s="1"/>
  <c r="G170" i="65"/>
  <c r="E170" i="65"/>
  <c r="R169" i="65"/>
  <c r="O169" i="65"/>
  <c r="M169" i="65"/>
  <c r="K169" i="65"/>
  <c r="I169" i="65"/>
  <c r="N169" i="65" s="1"/>
  <c r="G169" i="65"/>
  <c r="E169" i="65"/>
  <c r="R168" i="65"/>
  <c r="M168" i="65"/>
  <c r="O168" i="65"/>
  <c r="K168" i="65"/>
  <c r="I168" i="65"/>
  <c r="G168" i="65"/>
  <c r="E168" i="65"/>
  <c r="R167" i="65"/>
  <c r="M167" i="65"/>
  <c r="K167" i="65"/>
  <c r="I167" i="65"/>
  <c r="G167" i="65"/>
  <c r="E167" i="65"/>
  <c r="R166" i="65"/>
  <c r="O166" i="65"/>
  <c r="M166" i="65"/>
  <c r="N166" i="65"/>
  <c r="K166" i="65"/>
  <c r="I166" i="65"/>
  <c r="G166" i="65"/>
  <c r="E166" i="65"/>
  <c r="R165" i="65"/>
  <c r="O165" i="65"/>
  <c r="M165" i="65"/>
  <c r="N165" i="65"/>
  <c r="K165" i="65"/>
  <c r="I165" i="65"/>
  <c r="G165" i="65"/>
  <c r="E165" i="65"/>
  <c r="R164" i="65"/>
  <c r="M164" i="65"/>
  <c r="O164" i="65"/>
  <c r="K164" i="65"/>
  <c r="I164" i="65"/>
  <c r="G164" i="65"/>
  <c r="E164" i="65"/>
  <c r="R163" i="65"/>
  <c r="O163" i="65"/>
  <c r="N163" i="65"/>
  <c r="M163" i="65"/>
  <c r="K163" i="65"/>
  <c r="I163" i="65"/>
  <c r="G163" i="65"/>
  <c r="E163" i="65"/>
  <c r="R162" i="65"/>
  <c r="O162" i="65"/>
  <c r="M162" i="65"/>
  <c r="N162" i="65" s="1"/>
  <c r="K162" i="65"/>
  <c r="I162" i="65"/>
  <c r="G162" i="65"/>
  <c r="E162" i="65"/>
  <c r="R161" i="65"/>
  <c r="O161" i="65"/>
  <c r="M161" i="65"/>
  <c r="N161" i="65" s="1"/>
  <c r="K161" i="65"/>
  <c r="I161" i="65"/>
  <c r="G161" i="65"/>
  <c r="E161" i="65"/>
  <c r="R160" i="65"/>
  <c r="M160" i="65"/>
  <c r="O160" i="65"/>
  <c r="K160" i="65"/>
  <c r="I160" i="65"/>
  <c r="G160" i="65"/>
  <c r="E160" i="65"/>
  <c r="R159" i="65"/>
  <c r="M159" i="65"/>
  <c r="K159" i="65"/>
  <c r="I159" i="65"/>
  <c r="G159" i="65"/>
  <c r="E159" i="65"/>
  <c r="R158" i="65"/>
  <c r="M158" i="65"/>
  <c r="K158" i="65"/>
  <c r="I158" i="65"/>
  <c r="N158" i="65" s="1"/>
  <c r="G158" i="65"/>
  <c r="E158" i="65"/>
  <c r="R157" i="65"/>
  <c r="O157" i="65"/>
  <c r="M157" i="65"/>
  <c r="K157" i="65"/>
  <c r="I157" i="65"/>
  <c r="G157" i="65"/>
  <c r="E157" i="65"/>
  <c r="R156" i="65"/>
  <c r="O156" i="65"/>
  <c r="M156" i="65"/>
  <c r="K156" i="65"/>
  <c r="I156" i="65"/>
  <c r="N156" i="65" s="1"/>
  <c r="G156" i="65"/>
  <c r="E156" i="65"/>
  <c r="R155" i="65"/>
  <c r="O155" i="65"/>
  <c r="M155" i="65"/>
  <c r="N155" i="65" s="1"/>
  <c r="K155" i="65"/>
  <c r="I155" i="65"/>
  <c r="G155" i="65"/>
  <c r="E155" i="65"/>
  <c r="R154" i="65"/>
  <c r="O154" i="65"/>
  <c r="M154" i="65"/>
  <c r="K154" i="65"/>
  <c r="I154" i="65"/>
  <c r="N154" i="65" s="1"/>
  <c r="G154" i="65"/>
  <c r="E154" i="65"/>
  <c r="R153" i="65"/>
  <c r="M153" i="65"/>
  <c r="K153" i="65"/>
  <c r="I153" i="65"/>
  <c r="G153" i="65"/>
  <c r="E153" i="65"/>
  <c r="R152" i="65"/>
  <c r="O152" i="65"/>
  <c r="M152" i="65"/>
  <c r="N152" i="65"/>
  <c r="K152" i="65"/>
  <c r="I152" i="65"/>
  <c r="G152" i="65"/>
  <c r="E152" i="65"/>
  <c r="R151" i="65"/>
  <c r="M151" i="65"/>
  <c r="K151" i="65"/>
  <c r="I151" i="65"/>
  <c r="G151" i="65"/>
  <c r="E151" i="65"/>
  <c r="R150" i="65"/>
  <c r="O150" i="65"/>
  <c r="M150" i="65"/>
  <c r="N150" i="65"/>
  <c r="K150" i="65"/>
  <c r="I150" i="65"/>
  <c r="G150" i="65"/>
  <c r="E150" i="65"/>
  <c r="R149" i="65"/>
  <c r="O149" i="65"/>
  <c r="M149" i="65"/>
  <c r="N149" i="65"/>
  <c r="K149" i="65"/>
  <c r="I149" i="65"/>
  <c r="G149" i="65"/>
  <c r="E149" i="65"/>
  <c r="R148" i="65"/>
  <c r="M148" i="65"/>
  <c r="N148" i="65"/>
  <c r="K148" i="65"/>
  <c r="I148" i="65"/>
  <c r="G148" i="65"/>
  <c r="E148" i="65"/>
  <c r="R147" i="65"/>
  <c r="M147" i="65"/>
  <c r="K147" i="65"/>
  <c r="I147" i="65"/>
  <c r="G147" i="65"/>
  <c r="E147" i="65"/>
  <c r="R146" i="65"/>
  <c r="M146" i="65"/>
  <c r="K146" i="65"/>
  <c r="I146" i="65"/>
  <c r="N146" i="65" s="1"/>
  <c r="G146" i="65"/>
  <c r="E146" i="65"/>
  <c r="R145" i="65"/>
  <c r="M145" i="65"/>
  <c r="K145" i="65"/>
  <c r="I145" i="65"/>
  <c r="G145" i="65"/>
  <c r="E145" i="65"/>
  <c r="R144" i="65"/>
  <c r="O144" i="65"/>
  <c r="M144" i="65"/>
  <c r="N144" i="65"/>
  <c r="K144" i="65"/>
  <c r="I144" i="65"/>
  <c r="G144" i="65"/>
  <c r="E144" i="65"/>
  <c r="R143" i="65"/>
  <c r="O143" i="65"/>
  <c r="M143" i="65"/>
  <c r="N143" i="65" s="1"/>
  <c r="K143" i="65"/>
  <c r="I143" i="65"/>
  <c r="G143" i="65"/>
  <c r="E143" i="65"/>
  <c r="R142" i="65"/>
  <c r="M142" i="65"/>
  <c r="O142" i="65"/>
  <c r="K142" i="65"/>
  <c r="I142" i="65"/>
  <c r="G142" i="65"/>
  <c r="E142" i="65"/>
  <c r="R141" i="65"/>
  <c r="O141" i="65"/>
  <c r="M141" i="65"/>
  <c r="N141" i="65" s="1"/>
  <c r="K141" i="65"/>
  <c r="I141" i="65"/>
  <c r="G141" i="65"/>
  <c r="E141" i="65"/>
  <c r="R140" i="65"/>
  <c r="O140" i="65"/>
  <c r="M140" i="65"/>
  <c r="N140" i="65" s="1"/>
  <c r="K140" i="65"/>
  <c r="I140" i="65"/>
  <c r="G140" i="65"/>
  <c r="E140" i="65"/>
  <c r="R139" i="65"/>
  <c r="M139" i="65"/>
  <c r="K139" i="65"/>
  <c r="I139" i="65"/>
  <c r="G139" i="65"/>
  <c r="E139" i="65"/>
  <c r="R138" i="65"/>
  <c r="O138" i="65"/>
  <c r="M138" i="65"/>
  <c r="N138" i="65"/>
  <c r="K138" i="65"/>
  <c r="I138" i="65"/>
  <c r="G138" i="65"/>
  <c r="E138" i="65"/>
  <c r="R137" i="65"/>
  <c r="O137" i="65"/>
  <c r="M137" i="65"/>
  <c r="N137" i="65" s="1"/>
  <c r="K137" i="65"/>
  <c r="I137" i="65"/>
  <c r="G137" i="65"/>
  <c r="E137" i="65"/>
  <c r="R136" i="65"/>
  <c r="O136" i="65"/>
  <c r="M136" i="65"/>
  <c r="N136" i="65" s="1"/>
  <c r="K136" i="65"/>
  <c r="I136" i="65"/>
  <c r="G136" i="65"/>
  <c r="E136" i="65"/>
  <c r="R135" i="65"/>
  <c r="M135" i="65"/>
  <c r="K135" i="65"/>
  <c r="I135" i="65"/>
  <c r="G135" i="65"/>
  <c r="E135" i="65"/>
  <c r="R134" i="65"/>
  <c r="O134" i="65"/>
  <c r="M134" i="65"/>
  <c r="K134" i="65"/>
  <c r="I134" i="65"/>
  <c r="N134" i="65" s="1"/>
  <c r="G134" i="65"/>
  <c r="E134" i="65"/>
  <c r="R133" i="65"/>
  <c r="O133" i="65"/>
  <c r="M133" i="65"/>
  <c r="K133" i="65"/>
  <c r="I133" i="65"/>
  <c r="N133" i="65" s="1"/>
  <c r="G133" i="65"/>
  <c r="E133" i="65"/>
  <c r="R132" i="65"/>
  <c r="M132" i="65"/>
  <c r="K132" i="65"/>
  <c r="I132" i="65"/>
  <c r="N132" i="65" s="1"/>
  <c r="G132" i="65"/>
  <c r="E132" i="65"/>
  <c r="R131" i="65"/>
  <c r="O131" i="65"/>
  <c r="M131" i="65"/>
  <c r="K131" i="65"/>
  <c r="I131" i="65"/>
  <c r="N131" i="65" s="1"/>
  <c r="G131" i="65"/>
  <c r="E131" i="65"/>
  <c r="R130" i="65"/>
  <c r="O130" i="65"/>
  <c r="M130" i="65"/>
  <c r="K130" i="65"/>
  <c r="I130" i="65"/>
  <c r="N130" i="65" s="1"/>
  <c r="G130" i="65"/>
  <c r="E130" i="65"/>
  <c r="R129" i="65"/>
  <c r="O129" i="65"/>
  <c r="M129" i="65"/>
  <c r="K129" i="65"/>
  <c r="I129" i="65"/>
  <c r="N129" i="65" s="1"/>
  <c r="G129" i="65"/>
  <c r="E129" i="65"/>
  <c r="R128" i="65"/>
  <c r="O128" i="65"/>
  <c r="M128" i="65"/>
  <c r="N128" i="65" s="1"/>
  <c r="K128" i="65"/>
  <c r="I128" i="65"/>
  <c r="G128" i="65"/>
  <c r="E128" i="65"/>
  <c r="R127" i="65"/>
  <c r="O127" i="65"/>
  <c r="M127" i="65"/>
  <c r="N127" i="65" s="1"/>
  <c r="K127" i="65"/>
  <c r="I127" i="65"/>
  <c r="G127" i="65"/>
  <c r="E127" i="65"/>
  <c r="R126" i="65"/>
  <c r="O126" i="65"/>
  <c r="M126" i="65"/>
  <c r="N126" i="65" s="1"/>
  <c r="K126" i="65"/>
  <c r="I126" i="65"/>
  <c r="G126" i="65"/>
  <c r="E126" i="65"/>
  <c r="R125" i="65"/>
  <c r="O125" i="65"/>
  <c r="M125" i="65"/>
  <c r="K125" i="65"/>
  <c r="I125" i="65"/>
  <c r="N125" i="65" s="1"/>
  <c r="G125" i="65"/>
  <c r="E125" i="65"/>
  <c r="R124" i="65"/>
  <c r="O124" i="65"/>
  <c r="M124" i="65"/>
  <c r="N124" i="65"/>
  <c r="K124" i="65"/>
  <c r="I124" i="65"/>
  <c r="G124" i="65"/>
  <c r="E124" i="65"/>
  <c r="R123" i="65"/>
  <c r="M123" i="65"/>
  <c r="K123" i="65"/>
  <c r="I123" i="65"/>
  <c r="G123" i="65"/>
  <c r="E123" i="65"/>
  <c r="R122" i="65"/>
  <c r="M122" i="65"/>
  <c r="N122" i="65" s="1"/>
  <c r="O122" i="65"/>
  <c r="K122" i="65"/>
  <c r="I122" i="65"/>
  <c r="G122" i="65"/>
  <c r="E122" i="65"/>
  <c r="R121" i="65"/>
  <c r="O121" i="65"/>
  <c r="N121" i="65"/>
  <c r="M121" i="65"/>
  <c r="K121" i="65"/>
  <c r="I121" i="65"/>
  <c r="G121" i="65"/>
  <c r="E121" i="65"/>
  <c r="R120" i="65"/>
  <c r="O120" i="65"/>
  <c r="M120" i="65"/>
  <c r="N120" i="65" s="1"/>
  <c r="K120" i="65"/>
  <c r="I120" i="65"/>
  <c r="G120" i="65"/>
  <c r="E120" i="65"/>
  <c r="R119" i="65"/>
  <c r="O119" i="65"/>
  <c r="N119" i="65"/>
  <c r="M119" i="65"/>
  <c r="K119" i="65"/>
  <c r="I119" i="65"/>
  <c r="G119" i="65"/>
  <c r="E119" i="65"/>
  <c r="R118" i="65"/>
  <c r="O118" i="65"/>
  <c r="M118" i="65"/>
  <c r="N118" i="65" s="1"/>
  <c r="K118" i="65"/>
  <c r="I118" i="65"/>
  <c r="G118" i="65"/>
  <c r="E118" i="65"/>
  <c r="R117" i="65"/>
  <c r="M117" i="65"/>
  <c r="K117" i="65"/>
  <c r="I117" i="65"/>
  <c r="G117" i="65"/>
  <c r="E117" i="65"/>
  <c r="R116" i="65"/>
  <c r="O116" i="65"/>
  <c r="M116" i="65"/>
  <c r="N116" i="65"/>
  <c r="K116" i="65"/>
  <c r="I116" i="65"/>
  <c r="G116" i="65"/>
  <c r="E116" i="65"/>
  <c r="R115" i="65"/>
  <c r="O115" i="65"/>
  <c r="M115" i="65"/>
  <c r="N115" i="65"/>
  <c r="K115" i="65"/>
  <c r="I115" i="65"/>
  <c r="G115" i="65"/>
  <c r="E115" i="65"/>
  <c r="R114" i="65"/>
  <c r="O114" i="65"/>
  <c r="M114" i="65"/>
  <c r="N114" i="65"/>
  <c r="K114" i="65"/>
  <c r="I114" i="65"/>
  <c r="G114" i="65"/>
  <c r="E114" i="65"/>
  <c r="R113" i="65"/>
  <c r="O113" i="65"/>
  <c r="M113" i="65"/>
  <c r="N113" i="65"/>
  <c r="K113" i="65"/>
  <c r="I113" i="65"/>
  <c r="G113" i="65"/>
  <c r="E113" i="65"/>
  <c r="R112" i="65"/>
  <c r="O112" i="65"/>
  <c r="M112" i="65"/>
  <c r="N112" i="65"/>
  <c r="K112" i="65"/>
  <c r="I112" i="65"/>
  <c r="G112" i="65"/>
  <c r="E112" i="65"/>
  <c r="R111" i="65"/>
  <c r="O111" i="65"/>
  <c r="M111" i="65"/>
  <c r="N111" i="65" s="1"/>
  <c r="K111" i="65"/>
  <c r="I111" i="65"/>
  <c r="G111" i="65"/>
  <c r="E111" i="65"/>
  <c r="R110" i="65"/>
  <c r="O110" i="65"/>
  <c r="M110" i="65"/>
  <c r="N110" i="65"/>
  <c r="K110" i="65"/>
  <c r="I110" i="65"/>
  <c r="G110" i="65"/>
  <c r="E110" i="65"/>
  <c r="R109" i="65"/>
  <c r="M109" i="65"/>
  <c r="K109" i="65"/>
  <c r="I109" i="65"/>
  <c r="N109" i="65" s="1"/>
  <c r="G109" i="65"/>
  <c r="E109" i="65"/>
  <c r="R108" i="65"/>
  <c r="M108" i="65"/>
  <c r="O108" i="65"/>
  <c r="K108" i="65"/>
  <c r="I108" i="65"/>
  <c r="G108" i="65"/>
  <c r="E108" i="65"/>
  <c r="R107" i="65"/>
  <c r="O107" i="65"/>
  <c r="M107" i="65"/>
  <c r="N107" i="65"/>
  <c r="K107" i="65"/>
  <c r="I107" i="65"/>
  <c r="G107" i="65"/>
  <c r="E107" i="65"/>
  <c r="R106" i="65"/>
  <c r="O106" i="65"/>
  <c r="M106" i="65"/>
  <c r="N106" i="65"/>
  <c r="K106" i="65"/>
  <c r="I106" i="65"/>
  <c r="G106" i="65"/>
  <c r="E106" i="65"/>
  <c r="R105" i="65"/>
  <c r="M105" i="65"/>
  <c r="K105" i="65"/>
  <c r="I105" i="65"/>
  <c r="G105" i="65"/>
  <c r="E105" i="65"/>
  <c r="R104" i="65"/>
  <c r="M104" i="65"/>
  <c r="N104" i="65" s="1"/>
  <c r="K104" i="65"/>
  <c r="I104" i="65"/>
  <c r="G104" i="65"/>
  <c r="E104" i="65"/>
  <c r="R103" i="65"/>
  <c r="M103" i="65"/>
  <c r="K103" i="65"/>
  <c r="I103" i="65"/>
  <c r="G103" i="65"/>
  <c r="E103" i="65"/>
  <c r="R102" i="65"/>
  <c r="M102" i="65"/>
  <c r="N102" i="65" s="1"/>
  <c r="K102" i="65"/>
  <c r="I102" i="65"/>
  <c r="G102" i="65"/>
  <c r="E102" i="65"/>
  <c r="R101" i="65"/>
  <c r="M101" i="65"/>
  <c r="K101" i="65"/>
  <c r="I101" i="65"/>
  <c r="G101" i="65"/>
  <c r="E101" i="65"/>
  <c r="R100" i="65"/>
  <c r="O100" i="65"/>
  <c r="M100" i="65"/>
  <c r="N100" i="65"/>
  <c r="K100" i="65"/>
  <c r="I100" i="65"/>
  <c r="G100" i="65"/>
  <c r="E100" i="65"/>
  <c r="R99" i="65"/>
  <c r="O99" i="65"/>
  <c r="M99" i="65"/>
  <c r="N99" i="65"/>
  <c r="K99" i="65"/>
  <c r="I99" i="65"/>
  <c r="G99" i="65"/>
  <c r="E99" i="65"/>
  <c r="R98" i="65"/>
  <c r="M98" i="65"/>
  <c r="O98" i="65"/>
  <c r="K98" i="65"/>
  <c r="I98" i="65"/>
  <c r="G98" i="65"/>
  <c r="E98" i="65"/>
  <c r="R97" i="65"/>
  <c r="O97" i="65"/>
  <c r="M97" i="65"/>
  <c r="N97" i="65" s="1"/>
  <c r="K97" i="65"/>
  <c r="I97" i="65"/>
  <c r="G97" i="65"/>
  <c r="E97" i="65"/>
  <c r="R96" i="65"/>
  <c r="O96" i="65"/>
  <c r="N96" i="65"/>
  <c r="M96" i="65"/>
  <c r="K96" i="65"/>
  <c r="I96" i="65"/>
  <c r="G96" i="65"/>
  <c r="E96" i="65"/>
  <c r="R95" i="65"/>
  <c r="O95" i="65"/>
  <c r="M95" i="65"/>
  <c r="N95" i="65" s="1"/>
  <c r="K95" i="65"/>
  <c r="I95" i="65"/>
  <c r="G95" i="65"/>
  <c r="E95" i="65"/>
  <c r="R94" i="65"/>
  <c r="O94" i="65"/>
  <c r="M94" i="65"/>
  <c r="N94" i="65" s="1"/>
  <c r="K94" i="65"/>
  <c r="I94" i="65"/>
  <c r="G94" i="65"/>
  <c r="E94" i="65"/>
  <c r="R93" i="65"/>
  <c r="O93" i="65"/>
  <c r="M93" i="65"/>
  <c r="N93" i="65" s="1"/>
  <c r="K93" i="65"/>
  <c r="I93" i="65"/>
  <c r="G93" i="65"/>
  <c r="E93" i="65"/>
  <c r="R92" i="65"/>
  <c r="O92" i="65"/>
  <c r="M92" i="65"/>
  <c r="N92" i="65" s="1"/>
  <c r="K92" i="65"/>
  <c r="I92" i="65"/>
  <c r="G92" i="65"/>
  <c r="E92" i="65"/>
  <c r="R91" i="65"/>
  <c r="O91" i="65"/>
  <c r="M91" i="65"/>
  <c r="N91" i="65" s="1"/>
  <c r="K91" i="65"/>
  <c r="I91" i="65"/>
  <c r="G91" i="65"/>
  <c r="E91" i="65"/>
  <c r="R90" i="65"/>
  <c r="O90" i="65"/>
  <c r="N90" i="65"/>
  <c r="M90" i="65"/>
  <c r="K90" i="65"/>
  <c r="I90" i="65"/>
  <c r="G90" i="65"/>
  <c r="E90" i="65"/>
  <c r="R89" i="65"/>
  <c r="O89" i="65"/>
  <c r="M89" i="65"/>
  <c r="N89" i="65" s="1"/>
  <c r="K89" i="65"/>
  <c r="I89" i="65"/>
  <c r="G89" i="65"/>
  <c r="E89" i="65"/>
  <c r="R88" i="65"/>
  <c r="O88" i="65"/>
  <c r="M88" i="65"/>
  <c r="N88" i="65" s="1"/>
  <c r="K88" i="65"/>
  <c r="I88" i="65"/>
  <c r="G88" i="65"/>
  <c r="E88" i="65"/>
  <c r="R87" i="65"/>
  <c r="M87" i="65"/>
  <c r="K87" i="65"/>
  <c r="I87" i="65"/>
  <c r="G87" i="65"/>
  <c r="E87" i="65"/>
  <c r="R86" i="65"/>
  <c r="M86" i="65"/>
  <c r="O86" i="65"/>
  <c r="K86" i="65"/>
  <c r="I86" i="65"/>
  <c r="G86" i="65"/>
  <c r="E86" i="65"/>
  <c r="R85" i="65"/>
  <c r="O85" i="65"/>
  <c r="M85" i="65"/>
  <c r="N85" i="65" s="1"/>
  <c r="K85" i="65"/>
  <c r="I85" i="65"/>
  <c r="G85" i="65"/>
  <c r="E85" i="65"/>
  <c r="R84" i="65"/>
  <c r="M84" i="65"/>
  <c r="O84" i="65"/>
  <c r="K84" i="65"/>
  <c r="I84" i="65"/>
  <c r="G84" i="65"/>
  <c r="E84" i="65"/>
  <c r="R83" i="65"/>
  <c r="O83" i="65"/>
  <c r="M83" i="65"/>
  <c r="N83" i="65"/>
  <c r="K83" i="65"/>
  <c r="I83" i="65"/>
  <c r="G83" i="65"/>
  <c r="E83" i="65"/>
  <c r="R82" i="65"/>
  <c r="M82" i="65"/>
  <c r="O82" i="65"/>
  <c r="K82" i="65"/>
  <c r="I82" i="65"/>
  <c r="N82" i="65" s="1"/>
  <c r="G82" i="65"/>
  <c r="E82" i="65"/>
  <c r="R81" i="65"/>
  <c r="O81" i="65"/>
  <c r="M81" i="65"/>
  <c r="K81" i="65"/>
  <c r="I81" i="65"/>
  <c r="G81" i="65"/>
  <c r="E81" i="65"/>
  <c r="R80" i="65"/>
  <c r="O80" i="65"/>
  <c r="M80" i="65"/>
  <c r="N80" i="65" s="1"/>
  <c r="K80" i="65"/>
  <c r="I80" i="65"/>
  <c r="G80" i="65"/>
  <c r="E80" i="65"/>
  <c r="R79" i="65"/>
  <c r="O79" i="65"/>
  <c r="M79" i="65"/>
  <c r="N79" i="65" s="1"/>
  <c r="K79" i="65"/>
  <c r="I79" i="65"/>
  <c r="G79" i="65"/>
  <c r="E79" i="65"/>
  <c r="R78" i="65"/>
  <c r="O78" i="65"/>
  <c r="M78" i="65"/>
  <c r="N78" i="65" s="1"/>
  <c r="K78" i="65"/>
  <c r="I78" i="65"/>
  <c r="G78" i="65"/>
  <c r="E78" i="65"/>
  <c r="R77" i="65"/>
  <c r="M77" i="65"/>
  <c r="K77" i="65"/>
  <c r="I77" i="65"/>
  <c r="G77" i="65"/>
  <c r="E77" i="65"/>
  <c r="R76" i="65"/>
  <c r="O76" i="65"/>
  <c r="M76" i="65"/>
  <c r="N76" i="65"/>
  <c r="K76" i="65"/>
  <c r="I76" i="65"/>
  <c r="G76" i="65"/>
  <c r="E76" i="65"/>
  <c r="R75" i="65"/>
  <c r="M75" i="65"/>
  <c r="K75" i="65"/>
  <c r="I75" i="65"/>
  <c r="G75" i="65"/>
  <c r="E75" i="65"/>
  <c r="R74" i="65"/>
  <c r="M74" i="65"/>
  <c r="N74" i="65" s="1"/>
  <c r="K74" i="65"/>
  <c r="I74" i="65"/>
  <c r="G74" i="65"/>
  <c r="E74" i="65"/>
  <c r="R73" i="65"/>
  <c r="O73" i="65"/>
  <c r="N73" i="65"/>
  <c r="M73" i="65"/>
  <c r="K73" i="65"/>
  <c r="I73" i="65"/>
  <c r="G73" i="65"/>
  <c r="E73" i="65"/>
  <c r="R72" i="65"/>
  <c r="O72" i="65"/>
  <c r="M72" i="65"/>
  <c r="N72" i="65" s="1"/>
  <c r="K72" i="65"/>
  <c r="I72" i="65"/>
  <c r="G72" i="65"/>
  <c r="E72" i="65"/>
  <c r="R71" i="65"/>
  <c r="M71" i="65"/>
  <c r="K71" i="65"/>
  <c r="I71" i="65"/>
  <c r="G71" i="65"/>
  <c r="E71" i="65"/>
  <c r="R70" i="65"/>
  <c r="M70" i="65"/>
  <c r="O70" i="65"/>
  <c r="K70" i="65"/>
  <c r="I70" i="65"/>
  <c r="N70" i="65" s="1"/>
  <c r="G70" i="65"/>
  <c r="E70" i="65"/>
  <c r="R69" i="65"/>
  <c r="O69" i="65"/>
  <c r="M69" i="65"/>
  <c r="N69" i="65" s="1"/>
  <c r="K69" i="65"/>
  <c r="I69" i="65"/>
  <c r="G69" i="65"/>
  <c r="E69" i="65"/>
  <c r="R68" i="65"/>
  <c r="M68" i="65"/>
  <c r="O68" i="65"/>
  <c r="K68" i="65"/>
  <c r="I68" i="65"/>
  <c r="N68" i="65" s="1"/>
  <c r="G68" i="65"/>
  <c r="E68" i="65"/>
  <c r="R67" i="65"/>
  <c r="O67" i="65"/>
  <c r="M67" i="65"/>
  <c r="K67" i="65"/>
  <c r="I67" i="65"/>
  <c r="N67" i="65" s="1"/>
  <c r="G67" i="65"/>
  <c r="E67" i="65"/>
  <c r="R66" i="65"/>
  <c r="O66" i="65"/>
  <c r="M66" i="65"/>
  <c r="N66" i="65" s="1"/>
  <c r="K66" i="65"/>
  <c r="I66" i="65"/>
  <c r="G66" i="65"/>
  <c r="E66" i="65"/>
  <c r="R65" i="65"/>
  <c r="O65" i="65"/>
  <c r="M65" i="65"/>
  <c r="N65" i="65" s="1"/>
  <c r="K65" i="65"/>
  <c r="I65" i="65"/>
  <c r="G65" i="65"/>
  <c r="E65" i="65"/>
  <c r="R64" i="65"/>
  <c r="M64" i="65"/>
  <c r="N64" i="65"/>
  <c r="K64" i="65"/>
  <c r="I64" i="65"/>
  <c r="G64" i="65"/>
  <c r="E64" i="65"/>
  <c r="R63" i="65"/>
  <c r="O63" i="65"/>
  <c r="M63" i="65"/>
  <c r="N63" i="65"/>
  <c r="K63" i="65"/>
  <c r="I63" i="65"/>
  <c r="G63" i="65"/>
  <c r="E63" i="65"/>
  <c r="R62" i="65"/>
  <c r="O62" i="65"/>
  <c r="M62" i="65"/>
  <c r="N62" i="65"/>
  <c r="K62" i="65"/>
  <c r="I62" i="65"/>
  <c r="G62" i="65"/>
  <c r="E62" i="65"/>
  <c r="R61" i="65"/>
  <c r="O61" i="65"/>
  <c r="M61" i="65"/>
  <c r="N61" i="65"/>
  <c r="K61" i="65"/>
  <c r="I61" i="65"/>
  <c r="G61" i="65"/>
  <c r="E61" i="65"/>
  <c r="R60" i="65"/>
  <c r="O60" i="65"/>
  <c r="M60" i="65"/>
  <c r="N60" i="65"/>
  <c r="K60" i="65"/>
  <c r="I60" i="65"/>
  <c r="G60" i="65"/>
  <c r="E60" i="65"/>
  <c r="R59" i="65"/>
  <c r="O59" i="65"/>
  <c r="M59" i="65"/>
  <c r="N59" i="65"/>
  <c r="K59" i="65"/>
  <c r="I59" i="65"/>
  <c r="G59" i="65"/>
  <c r="E59" i="65"/>
  <c r="R58" i="65"/>
  <c r="M58" i="65"/>
  <c r="O58" i="65"/>
  <c r="K58" i="65"/>
  <c r="I58" i="65"/>
  <c r="G58" i="65"/>
  <c r="E58" i="65"/>
  <c r="R57" i="65"/>
  <c r="O57" i="65"/>
  <c r="M57" i="65"/>
  <c r="N57" i="65" s="1"/>
  <c r="K57" i="65"/>
  <c r="I57" i="65"/>
  <c r="G57" i="65"/>
  <c r="E57" i="65"/>
  <c r="R56" i="65"/>
  <c r="O56" i="65"/>
  <c r="M56" i="65"/>
  <c r="N56" i="65" s="1"/>
  <c r="K56" i="65"/>
  <c r="I56" i="65"/>
  <c r="G56" i="65"/>
  <c r="E56" i="65"/>
  <c r="R55" i="65"/>
  <c r="O55" i="65"/>
  <c r="M55" i="65"/>
  <c r="N55" i="65" s="1"/>
  <c r="K55" i="65"/>
  <c r="I55" i="65"/>
  <c r="G55" i="65"/>
  <c r="E55" i="65"/>
  <c r="R54" i="65"/>
  <c r="O54" i="65"/>
  <c r="M54" i="65"/>
  <c r="N54" i="65" s="1"/>
  <c r="K54" i="65"/>
  <c r="I54" i="65"/>
  <c r="G54" i="65"/>
  <c r="E54" i="65"/>
  <c r="R53" i="65"/>
  <c r="O53" i="65"/>
  <c r="M53" i="65"/>
  <c r="N53" i="65" s="1"/>
  <c r="K53" i="65"/>
  <c r="I53" i="65"/>
  <c r="G53" i="65"/>
  <c r="E53" i="65"/>
  <c r="R52" i="65"/>
  <c r="M52" i="65"/>
  <c r="O52" i="65"/>
  <c r="K52" i="65"/>
  <c r="I52" i="65"/>
  <c r="G52" i="65"/>
  <c r="E52" i="65"/>
  <c r="R51" i="65"/>
  <c r="O51" i="65"/>
  <c r="M51" i="65"/>
  <c r="N51" i="65"/>
  <c r="K51" i="65"/>
  <c r="I51" i="65"/>
  <c r="G51" i="65"/>
  <c r="E51" i="65"/>
  <c r="R50" i="65"/>
  <c r="O50" i="65"/>
  <c r="M50" i="65"/>
  <c r="N50" i="65"/>
  <c r="K50" i="65"/>
  <c r="I50" i="65"/>
  <c r="G50" i="65"/>
  <c r="E50" i="65"/>
  <c r="R49" i="65"/>
  <c r="O49" i="65"/>
  <c r="M49" i="65"/>
  <c r="N49" i="65"/>
  <c r="K49" i="65"/>
  <c r="I49" i="65"/>
  <c r="G49" i="65"/>
  <c r="E49" i="65"/>
  <c r="R48" i="65"/>
  <c r="O48" i="65"/>
  <c r="M48" i="65"/>
  <c r="N48" i="65"/>
  <c r="K48" i="65"/>
  <c r="I48" i="65"/>
  <c r="G48" i="65"/>
  <c r="E48" i="65"/>
  <c r="R47" i="65"/>
  <c r="O47" i="65"/>
  <c r="M47" i="65"/>
  <c r="N47" i="65"/>
  <c r="K47" i="65"/>
  <c r="I47" i="65"/>
  <c r="G47" i="65"/>
  <c r="E47" i="65"/>
  <c r="R46" i="65"/>
  <c r="O46" i="65"/>
  <c r="M46" i="65"/>
  <c r="N46" i="65"/>
  <c r="K46" i="65"/>
  <c r="I46" i="65"/>
  <c r="G46" i="65"/>
  <c r="E46" i="65"/>
  <c r="R45" i="65"/>
  <c r="O45" i="65"/>
  <c r="M45" i="65"/>
  <c r="N45" i="65" s="1"/>
  <c r="K45" i="65"/>
  <c r="I45" i="65"/>
  <c r="G45" i="65"/>
  <c r="E45" i="65"/>
  <c r="R44" i="65"/>
  <c r="M44" i="65"/>
  <c r="O44" i="65"/>
  <c r="K44" i="65"/>
  <c r="I44" i="65"/>
  <c r="G44" i="65"/>
  <c r="E44" i="65"/>
  <c r="R43" i="65"/>
  <c r="O43" i="65"/>
  <c r="M43" i="65"/>
  <c r="N43" i="65" s="1"/>
  <c r="K43" i="65"/>
  <c r="I43" i="65"/>
  <c r="G43" i="65"/>
  <c r="E43" i="65"/>
  <c r="R42" i="65"/>
  <c r="O42" i="65"/>
  <c r="M42" i="65"/>
  <c r="N42" i="65" s="1"/>
  <c r="K42" i="65"/>
  <c r="I42" i="65"/>
  <c r="G42" i="65"/>
  <c r="E42" i="65"/>
  <c r="R41" i="65"/>
  <c r="O41" i="65"/>
  <c r="M41" i="65"/>
  <c r="N41" i="65" s="1"/>
  <c r="K41" i="65"/>
  <c r="I41" i="65"/>
  <c r="G41" i="65"/>
  <c r="E41" i="65"/>
  <c r="R40" i="65"/>
  <c r="M40" i="65"/>
  <c r="N40" i="65" s="1"/>
  <c r="K40" i="65"/>
  <c r="I40" i="65"/>
  <c r="G40" i="65"/>
  <c r="E40" i="65"/>
  <c r="R39" i="65"/>
  <c r="O39" i="65"/>
  <c r="M39" i="65"/>
  <c r="N39" i="65" s="1"/>
  <c r="K39" i="65"/>
  <c r="I39" i="65"/>
  <c r="G39" i="65"/>
  <c r="E39" i="65"/>
  <c r="R38" i="65"/>
  <c r="O38" i="65"/>
  <c r="M38" i="65"/>
  <c r="N38" i="65" s="1"/>
  <c r="K38" i="65"/>
  <c r="I38" i="65"/>
  <c r="G38" i="65"/>
  <c r="E38" i="65"/>
  <c r="R37" i="65"/>
  <c r="M37" i="65"/>
  <c r="O37" i="65"/>
  <c r="K37" i="65"/>
  <c r="I37" i="65"/>
  <c r="G37" i="65"/>
  <c r="E37" i="65"/>
  <c r="R36" i="65"/>
  <c r="M36" i="65"/>
  <c r="N36" i="65" s="1"/>
  <c r="K36" i="65"/>
  <c r="I36" i="65"/>
  <c r="G36" i="65"/>
  <c r="E36" i="65"/>
  <c r="R35" i="65"/>
  <c r="O35" i="65"/>
  <c r="M35" i="65"/>
  <c r="K35" i="65"/>
  <c r="I35" i="65"/>
  <c r="N35" i="65" s="1"/>
  <c r="G35" i="65"/>
  <c r="E35" i="65"/>
  <c r="R34" i="65"/>
  <c r="M34" i="65"/>
  <c r="O34" i="65"/>
  <c r="K34" i="65"/>
  <c r="I34" i="65"/>
  <c r="G34" i="65"/>
  <c r="E34" i="65"/>
  <c r="R33" i="65"/>
  <c r="O33" i="65"/>
  <c r="M33" i="65"/>
  <c r="N33" i="65" s="1"/>
  <c r="K33" i="65"/>
  <c r="I33" i="65"/>
  <c r="G33" i="65"/>
  <c r="E33" i="65"/>
  <c r="AA32" i="65"/>
  <c r="R32" i="65"/>
  <c r="O32" i="65"/>
  <c r="M32" i="65"/>
  <c r="N32" i="65" s="1"/>
  <c r="K32" i="65"/>
  <c r="I32" i="65"/>
  <c r="G32" i="65"/>
  <c r="E32" i="65"/>
  <c r="R31" i="65"/>
  <c r="O31" i="65"/>
  <c r="M31" i="65"/>
  <c r="K31" i="65"/>
  <c r="I31" i="65"/>
  <c r="G31" i="65"/>
  <c r="E31" i="65"/>
  <c r="R30" i="65"/>
  <c r="O30" i="65"/>
  <c r="M30" i="65"/>
  <c r="K30" i="65"/>
  <c r="I30" i="65"/>
  <c r="G30" i="65"/>
  <c r="E30" i="65"/>
  <c r="R29" i="65"/>
  <c r="O29" i="65"/>
  <c r="M29" i="65"/>
  <c r="N29" i="65" s="1"/>
  <c r="K29" i="65"/>
  <c r="I29" i="65"/>
  <c r="G29" i="65"/>
  <c r="E29" i="65"/>
  <c r="R28" i="65"/>
  <c r="O28" i="65"/>
  <c r="M28" i="65"/>
  <c r="K28" i="65"/>
  <c r="I28" i="65"/>
  <c r="N28" i="65" s="1"/>
  <c r="G28" i="65"/>
  <c r="E28" i="65"/>
  <c r="AG27" i="65"/>
  <c r="R27" i="65"/>
  <c r="O27" i="65"/>
  <c r="M27" i="65"/>
  <c r="N27" i="65"/>
  <c r="K27" i="65"/>
  <c r="I27" i="65"/>
  <c r="G27" i="65"/>
  <c r="E27" i="65"/>
  <c r="R26" i="65"/>
  <c r="O26" i="65"/>
  <c r="M26" i="65"/>
  <c r="N26" i="65" s="1"/>
  <c r="K26" i="65"/>
  <c r="I26" i="65"/>
  <c r="G26" i="65"/>
  <c r="E26" i="65"/>
  <c r="R25" i="65"/>
  <c r="M25" i="65"/>
  <c r="O25" i="65"/>
  <c r="K25" i="65"/>
  <c r="I25" i="65"/>
  <c r="G25" i="65"/>
  <c r="E25" i="65"/>
  <c r="R24" i="65"/>
  <c r="M24" i="65"/>
  <c r="K24" i="65"/>
  <c r="I24" i="65"/>
  <c r="G24" i="65"/>
  <c r="E24" i="65"/>
  <c r="R23" i="65"/>
  <c r="M23" i="65"/>
  <c r="O23" i="65"/>
  <c r="K23" i="65"/>
  <c r="I23" i="65"/>
  <c r="G23" i="65"/>
  <c r="E23" i="65"/>
  <c r="R22" i="65"/>
  <c r="M22" i="65"/>
  <c r="O22" i="65"/>
  <c r="K22" i="65"/>
  <c r="I22" i="65"/>
  <c r="G22" i="65"/>
  <c r="E22" i="65"/>
  <c r="R21" i="65"/>
  <c r="M21" i="65"/>
  <c r="O21" i="65"/>
  <c r="K21" i="65"/>
  <c r="I21" i="65"/>
  <c r="G21" i="65"/>
  <c r="E21" i="65"/>
  <c r="R20" i="65"/>
  <c r="O20" i="65"/>
  <c r="M20" i="65"/>
  <c r="K20" i="65"/>
  <c r="I20" i="65"/>
  <c r="N20" i="65" s="1"/>
  <c r="G20" i="65"/>
  <c r="E20" i="65"/>
  <c r="R19" i="65"/>
  <c r="M19" i="65"/>
  <c r="O19" i="65"/>
  <c r="K19" i="65"/>
  <c r="I19" i="65"/>
  <c r="G19" i="65"/>
  <c r="E19" i="65"/>
  <c r="R18" i="65"/>
  <c r="O18" i="65"/>
  <c r="N18" i="65"/>
  <c r="M18" i="65"/>
  <c r="K18" i="65"/>
  <c r="I18" i="65"/>
  <c r="G18" i="65"/>
  <c r="E18" i="65"/>
  <c r="R17" i="65"/>
  <c r="M17" i="65"/>
  <c r="O17" i="65"/>
  <c r="K17" i="65"/>
  <c r="I17" i="65"/>
  <c r="G17" i="65"/>
  <c r="E17" i="65"/>
  <c r="R16" i="65"/>
  <c r="M16" i="65"/>
  <c r="O16" i="65"/>
  <c r="K16" i="65"/>
  <c r="I16" i="65"/>
  <c r="G16" i="65"/>
  <c r="E16" i="65"/>
  <c r="R15" i="65"/>
  <c r="M15" i="65"/>
  <c r="O15" i="65"/>
  <c r="K15" i="65"/>
  <c r="I15" i="65"/>
  <c r="G15" i="65"/>
  <c r="E15" i="65"/>
  <c r="R14" i="65"/>
  <c r="M14" i="65"/>
  <c r="O14" i="65"/>
  <c r="K14" i="65"/>
  <c r="I14" i="65"/>
  <c r="N14" i="65" s="1"/>
  <c r="G14" i="65"/>
  <c r="E14" i="65"/>
  <c r="R13" i="65"/>
  <c r="O13" i="65"/>
  <c r="M13" i="65"/>
  <c r="K13" i="65"/>
  <c r="I13" i="65"/>
  <c r="N13" i="65" s="1"/>
  <c r="G13" i="65"/>
  <c r="E13" i="65"/>
  <c r="R12" i="65"/>
  <c r="O12" i="65"/>
  <c r="M12" i="65"/>
  <c r="K12" i="65"/>
  <c r="I12" i="65"/>
  <c r="G12" i="65"/>
  <c r="E12" i="65"/>
  <c r="R11" i="65"/>
  <c r="O11" i="65"/>
  <c r="N11" i="65"/>
  <c r="M11" i="65"/>
  <c r="K11" i="65"/>
  <c r="I11" i="65"/>
  <c r="G11" i="65"/>
  <c r="E11" i="65"/>
  <c r="R10" i="65"/>
  <c r="O10" i="65"/>
  <c r="M10" i="65"/>
  <c r="K10" i="65"/>
  <c r="I10" i="65"/>
  <c r="G10" i="65"/>
  <c r="E10" i="65"/>
  <c r="AD9" i="65"/>
  <c r="X9" i="65"/>
  <c r="R9" i="65"/>
  <c r="O9" i="65"/>
  <c r="M9" i="65"/>
  <c r="N9" i="65"/>
  <c r="K9" i="65"/>
  <c r="I9" i="65"/>
  <c r="G9" i="65"/>
  <c r="E9" i="65"/>
  <c r="R8" i="65"/>
  <c r="O8" i="65"/>
  <c r="M8" i="65"/>
  <c r="N8" i="65"/>
  <c r="K8" i="65"/>
  <c r="I8" i="65"/>
  <c r="G8" i="65"/>
  <c r="E8" i="65"/>
  <c r="R7" i="65"/>
  <c r="O7" i="65"/>
  <c r="M7" i="65"/>
  <c r="N7" i="65" s="1"/>
  <c r="K7" i="65"/>
  <c r="I7" i="65"/>
  <c r="G7" i="65"/>
  <c r="E7" i="65"/>
  <c r="R6" i="65"/>
  <c r="O6" i="65"/>
  <c r="M6" i="65"/>
  <c r="N6" i="65"/>
  <c r="K6" i="65"/>
  <c r="I6" i="65"/>
  <c r="G6" i="65"/>
  <c r="E6" i="65"/>
  <c r="U5" i="65"/>
  <c r="R5" i="65"/>
  <c r="M5" i="65"/>
  <c r="O5" i="65"/>
  <c r="K5" i="65"/>
  <c r="I5" i="65"/>
  <c r="G5" i="65"/>
  <c r="E5" i="65"/>
  <c r="R4" i="65"/>
  <c r="M4" i="65"/>
  <c r="K4" i="65"/>
  <c r="I4" i="65"/>
  <c r="N4" i="65" s="1"/>
  <c r="G4" i="65"/>
  <c r="E4" i="65"/>
  <c r="R3" i="65"/>
  <c r="O3" i="65"/>
  <c r="M3" i="65"/>
  <c r="K3" i="65"/>
  <c r="I3" i="65"/>
  <c r="N3" i="65" s="1"/>
  <c r="G3" i="65"/>
  <c r="E3" i="65"/>
  <c r="R2" i="65"/>
  <c r="O2" i="65"/>
  <c r="M2" i="65"/>
  <c r="K2" i="65"/>
  <c r="I2" i="65"/>
  <c r="N2" i="65" s="1"/>
  <c r="G2" i="65"/>
  <c r="E2" i="65"/>
  <c r="N244" i="65"/>
  <c r="N157" i="65"/>
  <c r="N12" i="65"/>
  <c r="N280" i="65"/>
  <c r="O4" i="65"/>
  <c r="N178" i="65"/>
  <c r="N226" i="65"/>
  <c r="O24" i="65"/>
  <c r="O302" i="65"/>
  <c r="O74" i="65"/>
  <c r="O148" i="65"/>
  <c r="N98" i="65"/>
  <c r="N22" i="65"/>
  <c r="N198" i="65"/>
  <c r="O64" i="65"/>
  <c r="O36" i="65"/>
  <c r="O159" i="65"/>
  <c r="N159" i="65"/>
  <c r="N172" i="65"/>
  <c r="N58" i="65"/>
  <c r="O147" i="65"/>
  <c r="N147" i="65"/>
  <c r="O234" i="65"/>
  <c r="N262" i="65"/>
  <c r="O297" i="65"/>
  <c r="N297" i="65"/>
  <c r="O102" i="65"/>
  <c r="O132" i="65"/>
  <c r="O145" i="65"/>
  <c r="N145" i="65"/>
  <c r="O158" i="65"/>
  <c r="O219" i="65"/>
  <c r="N219" i="65"/>
  <c r="O260" i="65"/>
  <c r="O295" i="65"/>
  <c r="N295" i="65"/>
  <c r="O189" i="65"/>
  <c r="N189" i="65"/>
  <c r="N231" i="65"/>
  <c r="O231" i="65"/>
  <c r="N309" i="65"/>
  <c r="O309" i="65"/>
  <c r="O75" i="65"/>
  <c r="N75" i="65"/>
  <c r="O146" i="65"/>
  <c r="N196" i="65"/>
  <c r="N142" i="65"/>
  <c r="O153" i="65"/>
  <c r="N153" i="65"/>
  <c r="O185" i="65"/>
  <c r="N185" i="65"/>
  <c r="O71" i="65"/>
  <c r="N71" i="65"/>
  <c r="N108" i="65"/>
  <c r="O218" i="65"/>
  <c r="O249" i="65"/>
  <c r="N249" i="65"/>
  <c r="O268" i="65"/>
  <c r="N52" i="65"/>
  <c r="N164" i="65"/>
  <c r="N214" i="65"/>
  <c r="N160" i="65"/>
  <c r="N232" i="65"/>
  <c r="O104" i="65"/>
  <c r="O197" i="65"/>
  <c r="N197" i="65"/>
  <c r="O271" i="65"/>
  <c r="N271" i="65"/>
  <c r="N5" i="65"/>
  <c r="O87" i="65"/>
  <c r="N87" i="65"/>
  <c r="O109" i="65"/>
  <c r="O195" i="65"/>
  <c r="N195" i="65"/>
  <c r="N241" i="65"/>
  <c r="O241" i="65"/>
  <c r="N250" i="65"/>
  <c r="N306" i="65"/>
  <c r="O167" i="65"/>
  <c r="N167" i="65"/>
  <c r="N217" i="65"/>
  <c r="O217" i="65"/>
  <c r="O77" i="65"/>
  <c r="N77" i="65"/>
  <c r="O103" i="65"/>
  <c r="N103" i="65"/>
  <c r="N285" i="65"/>
  <c r="O285" i="65"/>
  <c r="N209" i="65"/>
  <c r="O209" i="65"/>
  <c r="O101" i="65"/>
  <c r="N101" i="65"/>
  <c r="N283" i="65"/>
  <c r="O283" i="65"/>
  <c r="N168" i="65"/>
  <c r="O227" i="65"/>
  <c r="N227" i="65"/>
  <c r="N84" i="65"/>
  <c r="O305" i="65"/>
  <c r="N305" i="65"/>
  <c r="O123" i="65"/>
  <c r="N123" i="65"/>
  <c r="O151" i="65"/>
  <c r="N151" i="65"/>
  <c r="N44" i="65"/>
  <c r="N192" i="65"/>
  <c r="O201" i="65"/>
  <c r="N201" i="65"/>
  <c r="N34" i="65"/>
  <c r="O40" i="65"/>
  <c r="O117" i="65"/>
  <c r="N117" i="65"/>
  <c r="O245" i="65"/>
  <c r="N245" i="65"/>
  <c r="N288" i="65"/>
  <c r="N15" i="65"/>
  <c r="N17" i="65"/>
  <c r="N19" i="65"/>
  <c r="N21" i="65"/>
  <c r="N23" i="65"/>
  <c r="N25" i="65"/>
  <c r="O139" i="65"/>
  <c r="N139" i="65"/>
  <c r="O193" i="65"/>
  <c r="N193" i="65"/>
  <c r="N265" i="65"/>
  <c r="O265" i="65"/>
  <c r="N291" i="65"/>
  <c r="O291" i="65"/>
  <c r="N223" i="65"/>
  <c r="O223" i="65"/>
  <c r="O105" i="65"/>
  <c r="N105" i="65"/>
  <c r="N235" i="65"/>
  <c r="O235" i="65"/>
  <c r="O173" i="65"/>
  <c r="N173" i="65"/>
  <c r="O221" i="65"/>
  <c r="N221" i="65"/>
  <c r="N243" i="65"/>
  <c r="O243" i="65"/>
  <c r="N37" i="65"/>
  <c r="O135" i="65"/>
  <c r="N135" i="65"/>
  <c r="O213" i="65"/>
  <c r="N213" i="65"/>
  <c r="O263" i="65"/>
  <c r="N263" i="65"/>
  <c r="J7" i="48"/>
  <c r="B2" i="58"/>
  <c r="A40" i="58"/>
  <c r="M9" i="61"/>
  <c r="O9" i="61"/>
  <c r="I11" i="61"/>
  <c r="M15" i="61"/>
  <c r="O15" i="61"/>
  <c r="M17" i="61"/>
  <c r="O17" i="61"/>
  <c r="I22" i="61"/>
  <c r="C24" i="61"/>
  <c r="B37" i="61"/>
  <c r="J37" i="61"/>
  <c r="B38" i="61"/>
  <c r="J38" i="61"/>
  <c r="J44" i="61"/>
  <c r="F45" i="61"/>
  <c r="J45" i="61"/>
  <c r="F46" i="61"/>
  <c r="J46" i="61"/>
  <c r="J47" i="61"/>
  <c r="J48" i="61"/>
  <c r="J50" i="61"/>
  <c r="J51" i="61"/>
  <c r="B71" i="61"/>
  <c r="B73" i="61"/>
  <c r="I73" i="61"/>
  <c r="B75" i="61"/>
  <c r="I75" i="61"/>
  <c r="B77" i="61"/>
  <c r="I77" i="61"/>
  <c r="B79" i="61"/>
  <c r="I79" i="61"/>
  <c r="B81" i="61"/>
  <c r="I81" i="61"/>
  <c r="B83" i="61"/>
  <c r="I83" i="61"/>
  <c r="B85" i="61"/>
  <c r="I85" i="61"/>
  <c r="J94" i="61"/>
  <c r="B51" i="58"/>
  <c r="B50" i="58"/>
  <c r="B52" i="58" s="1"/>
  <c r="B17" i="58"/>
  <c r="B18" i="58"/>
  <c r="E16" i="58"/>
  <c r="I11" i="9"/>
  <c r="B9" i="58" s="1"/>
  <c r="C9" i="24"/>
  <c r="C14" i="24" s="1"/>
  <c r="B11" i="58"/>
  <c r="D28" i="58"/>
  <c r="L4" i="42"/>
  <c r="L5" i="42"/>
  <c r="L6" i="42"/>
  <c r="L7" i="42"/>
  <c r="L8" i="42"/>
  <c r="L9" i="42"/>
  <c r="L10" i="42"/>
  <c r="L11" i="42"/>
  <c r="L12" i="42"/>
  <c r="L13" i="42"/>
  <c r="L14" i="42"/>
  <c r="L15" i="42"/>
  <c r="E36" i="53"/>
  <c r="E33" i="53"/>
  <c r="D35" i="53" s="1"/>
  <c r="E32" i="53"/>
  <c r="D25" i="53"/>
  <c r="D21" i="53"/>
  <c r="F17" i="53"/>
  <c r="B15" i="53"/>
  <c r="B14" i="53"/>
  <c r="B12" i="53"/>
  <c r="B11" i="53"/>
  <c r="B8" i="53"/>
  <c r="Q9" i="42"/>
  <c r="Q10" i="42"/>
  <c r="O10" i="42" s="1"/>
  <c r="Q11" i="42"/>
  <c r="Q12" i="42"/>
  <c r="Q13" i="42"/>
  <c r="Q14" i="42"/>
  <c r="O14" i="42" s="1"/>
  <c r="Q15" i="42"/>
  <c r="O15" i="42" s="1"/>
  <c r="I15" i="52"/>
  <c r="B15" i="52"/>
  <c r="J15" i="52" s="1"/>
  <c r="K15" i="52" s="1"/>
  <c r="I14" i="52"/>
  <c r="B14" i="52"/>
  <c r="J14" i="52" s="1"/>
  <c r="K14" i="52" s="1"/>
  <c r="I13" i="52"/>
  <c r="B13" i="52"/>
  <c r="J13" i="52" s="1"/>
  <c r="K13" i="52" s="1"/>
  <c r="I12" i="52"/>
  <c r="B12" i="52"/>
  <c r="B25" i="52" s="1"/>
  <c r="I11" i="52"/>
  <c r="B11" i="52"/>
  <c r="J11" i="52" s="1"/>
  <c r="K11" i="52" s="1"/>
  <c r="I10" i="52"/>
  <c r="B10" i="52"/>
  <c r="J10" i="52" s="1"/>
  <c r="K10" i="52" s="1"/>
  <c r="I9" i="52"/>
  <c r="B9" i="52"/>
  <c r="J9" i="52" s="1"/>
  <c r="K9" i="52" s="1"/>
  <c r="I8" i="52"/>
  <c r="B8" i="52"/>
  <c r="J8" i="52" s="1"/>
  <c r="K8" i="52" s="1"/>
  <c r="I7" i="52"/>
  <c r="B7" i="52"/>
  <c r="J7" i="52" s="1"/>
  <c r="K7" i="52" s="1"/>
  <c r="I6" i="52"/>
  <c r="B6" i="52"/>
  <c r="J6" i="52" s="1"/>
  <c r="K6" i="52" s="1"/>
  <c r="I5" i="52"/>
  <c r="B5" i="52"/>
  <c r="J5" i="52" s="1"/>
  <c r="K5" i="52" s="1"/>
  <c r="I4" i="52"/>
  <c r="F2" i="52"/>
  <c r="L1" i="52"/>
  <c r="L12" i="52" s="1"/>
  <c r="F16" i="51"/>
  <c r="F18" i="51"/>
  <c r="B14" i="51"/>
  <c r="B13" i="51"/>
  <c r="B12" i="51"/>
  <c r="B11" i="51"/>
  <c r="B10" i="51"/>
  <c r="B9" i="51"/>
  <c r="B8" i="51"/>
  <c r="B7" i="51"/>
  <c r="B6" i="51"/>
  <c r="B5" i="51"/>
  <c r="B4" i="51"/>
  <c r="B27" i="48"/>
  <c r="C27" i="48"/>
  <c r="C24" i="48"/>
  <c r="B24" i="48"/>
  <c r="C26" i="48"/>
  <c r="B26" i="48"/>
  <c r="C11" i="48"/>
  <c r="B11" i="48"/>
  <c r="C17" i="48"/>
  <c r="B17" i="48"/>
  <c r="C25" i="48"/>
  <c r="B25" i="48"/>
  <c r="C23" i="48"/>
  <c r="B23" i="48"/>
  <c r="C22" i="48"/>
  <c r="B22" i="48"/>
  <c r="C20" i="48"/>
  <c r="B20" i="48"/>
  <c r="C19" i="48"/>
  <c r="B19" i="48"/>
  <c r="C18" i="48"/>
  <c r="B18" i="48"/>
  <c r="C16" i="48"/>
  <c r="B16" i="48"/>
  <c r="C15" i="48"/>
  <c r="B15" i="48"/>
  <c r="C14" i="48"/>
  <c r="B14" i="48"/>
  <c r="C13" i="48"/>
  <c r="B13" i="48"/>
  <c r="C12" i="48"/>
  <c r="B12" i="48"/>
  <c r="C10" i="48"/>
  <c r="B10" i="48"/>
  <c r="C9" i="48"/>
  <c r="B9" i="48"/>
  <c r="K6" i="48"/>
  <c r="Q2" i="42"/>
  <c r="Q4" i="42" s="1"/>
  <c r="O4" i="42" s="1"/>
  <c r="Q8" i="42"/>
  <c r="A20" i="42"/>
  <c r="N15" i="42"/>
  <c r="N14" i="42"/>
  <c r="N13" i="42"/>
  <c r="N12" i="42"/>
  <c r="N11" i="42"/>
  <c r="N10" i="42"/>
  <c r="N9" i="42"/>
  <c r="N8" i="42"/>
  <c r="N7" i="42"/>
  <c r="N6" i="42"/>
  <c r="N5" i="42"/>
  <c r="N4" i="42"/>
  <c r="Q6" i="42"/>
  <c r="P6" i="42"/>
  <c r="Q7" i="42"/>
  <c r="O7" i="42" s="1"/>
  <c r="B20" i="51"/>
  <c r="M173" i="32"/>
  <c r="N173" i="32"/>
  <c r="M203" i="32"/>
  <c r="N203" i="32" s="1"/>
  <c r="M217" i="32"/>
  <c r="O217" i="32"/>
  <c r="M224" i="32"/>
  <c r="N224" i="32" s="1"/>
  <c r="M231" i="32"/>
  <c r="O231" i="32"/>
  <c r="M232" i="32"/>
  <c r="M243" i="32"/>
  <c r="O243" i="32" s="1"/>
  <c r="M278" i="32"/>
  <c r="N278" i="32"/>
  <c r="M284" i="32"/>
  <c r="N284" i="32" s="1"/>
  <c r="M288" i="32"/>
  <c r="N288" i="32"/>
  <c r="M291" i="32"/>
  <c r="N291" i="32" s="1"/>
  <c r="M222" i="32"/>
  <c r="N222" i="32" s="1"/>
  <c r="M230" i="32"/>
  <c r="N230" i="32" s="1"/>
  <c r="M235" i="32"/>
  <c r="N235" i="32"/>
  <c r="M244" i="32"/>
  <c r="M30" i="32"/>
  <c r="N30" i="32"/>
  <c r="M58" i="32"/>
  <c r="M84" i="32"/>
  <c r="N84" i="32"/>
  <c r="M116" i="32"/>
  <c r="M120" i="32"/>
  <c r="N120" i="32" s="1"/>
  <c r="M122" i="32"/>
  <c r="N122" i="32"/>
  <c r="M123" i="32"/>
  <c r="M135" i="32"/>
  <c r="M59" i="32"/>
  <c r="N59" i="32" s="1"/>
  <c r="M60" i="32"/>
  <c r="N60" i="32"/>
  <c r="M106" i="32"/>
  <c r="N106" i="32" s="1"/>
  <c r="M134" i="32"/>
  <c r="N134" i="32"/>
  <c r="M204" i="32"/>
  <c r="O204" i="32"/>
  <c r="M213" i="32"/>
  <c r="N213" i="32" s="1"/>
  <c r="O213" i="32"/>
  <c r="M214" i="32"/>
  <c r="O9" i="9"/>
  <c r="B312" i="32"/>
  <c r="C312" i="32" s="1"/>
  <c r="D312" i="32"/>
  <c r="E312" i="32" s="1"/>
  <c r="F312" i="32" s="1"/>
  <c r="G312" i="32" s="1"/>
  <c r="H312" i="32" s="1"/>
  <c r="I312" i="32" s="1"/>
  <c r="J312" i="32" s="1"/>
  <c r="K312" i="32" s="1"/>
  <c r="L312" i="32" s="1"/>
  <c r="M312" i="32" s="1"/>
  <c r="N312" i="32" s="1"/>
  <c r="O312" i="32" s="1"/>
  <c r="P312" i="32" s="1"/>
  <c r="Q312" i="32"/>
  <c r="P310" i="32"/>
  <c r="A310" i="32"/>
  <c r="Q310" i="32"/>
  <c r="O13" i="32"/>
  <c r="N7" i="32"/>
  <c r="N11" i="32"/>
  <c r="N16" i="32"/>
  <c r="N18" i="32"/>
  <c r="N26" i="32"/>
  <c r="N35" i="32"/>
  <c r="N45" i="32"/>
  <c r="N67" i="32"/>
  <c r="N73" i="32"/>
  <c r="N90" i="32"/>
  <c r="N96" i="32"/>
  <c r="N111" i="32"/>
  <c r="N119" i="32"/>
  <c r="N121" i="32"/>
  <c r="N126" i="32"/>
  <c r="N127" i="32"/>
  <c r="N128" i="32"/>
  <c r="N136" i="32"/>
  <c r="N137" i="32"/>
  <c r="N143" i="32"/>
  <c r="N155" i="32"/>
  <c r="N163" i="32"/>
  <c r="N176" i="32"/>
  <c r="N177" i="32"/>
  <c r="N179" i="32"/>
  <c r="N180" i="32"/>
  <c r="N188" i="32"/>
  <c r="N190" i="32"/>
  <c r="N210" i="32"/>
  <c r="N211" i="32"/>
  <c r="N216" i="32"/>
  <c r="N233" i="32"/>
  <c r="N238" i="32"/>
  <c r="N239" i="32"/>
  <c r="N240" i="32"/>
  <c r="N248" i="32"/>
  <c r="N252" i="32"/>
  <c r="N253" i="32"/>
  <c r="N255" i="32"/>
  <c r="N257" i="32"/>
  <c r="N264" i="32"/>
  <c r="N272" i="32"/>
  <c r="N274" i="32"/>
  <c r="N276" i="32"/>
  <c r="N286" i="32"/>
  <c r="N287" i="32"/>
  <c r="N290" i="32"/>
  <c r="N296" i="32"/>
  <c r="N301" i="32"/>
  <c r="O2" i="32"/>
  <c r="O3" i="32"/>
  <c r="O6" i="32"/>
  <c r="O7" i="32"/>
  <c r="O8" i="32"/>
  <c r="O9" i="32"/>
  <c r="O10" i="32"/>
  <c r="O11" i="32"/>
  <c r="O18" i="32"/>
  <c r="O20" i="32"/>
  <c r="O26" i="32"/>
  <c r="O27" i="32"/>
  <c r="O28" i="32"/>
  <c r="O29" i="32"/>
  <c r="O30" i="32"/>
  <c r="O31" i="32"/>
  <c r="O32" i="32"/>
  <c r="O33" i="32"/>
  <c r="O35" i="32"/>
  <c r="O38" i="32"/>
  <c r="O39" i="32"/>
  <c r="O41" i="32"/>
  <c r="O42" i="32"/>
  <c r="O43" i="32"/>
  <c r="O45" i="32"/>
  <c r="O46" i="32"/>
  <c r="O47" i="32"/>
  <c r="O49" i="32"/>
  <c r="O50" i="32"/>
  <c r="O53" i="32"/>
  <c r="O54" i="32"/>
  <c r="O55" i="32"/>
  <c r="O56" i="32"/>
  <c r="O57" i="32"/>
  <c r="O59" i="32"/>
  <c r="O60" i="32"/>
  <c r="O61" i="32"/>
  <c r="O62" i="32"/>
  <c r="O63" i="32"/>
  <c r="O65" i="32"/>
  <c r="O66" i="32"/>
  <c r="O67" i="32"/>
  <c r="O69" i="32"/>
  <c r="O73" i="32"/>
  <c r="O78" i="32"/>
  <c r="O79" i="32"/>
  <c r="O80" i="32"/>
  <c r="O81" i="32"/>
  <c r="O83" i="32"/>
  <c r="O85" i="32"/>
  <c r="O88" i="32"/>
  <c r="O89" i="32"/>
  <c r="O90" i="32"/>
  <c r="O91" i="32"/>
  <c r="O92" i="32"/>
  <c r="O93" i="32"/>
  <c r="O94" i="32"/>
  <c r="O95" i="32"/>
  <c r="O96" i="32"/>
  <c r="O97" i="32"/>
  <c r="O99" i="32"/>
  <c r="O100" i="32"/>
  <c r="O106" i="32"/>
  <c r="O107" i="32"/>
  <c r="O111" i="32"/>
  <c r="O112" i="32"/>
  <c r="O113" i="32"/>
  <c r="O114" i="32"/>
  <c r="O115" i="32"/>
  <c r="O116" i="32"/>
  <c r="O118" i="32"/>
  <c r="O119" i="32"/>
  <c r="O120" i="32"/>
  <c r="O121" i="32"/>
  <c r="O124" i="32"/>
  <c r="O125" i="32"/>
  <c r="O126" i="32"/>
  <c r="O127" i="32"/>
  <c r="O128" i="32"/>
  <c r="O129" i="32"/>
  <c r="O130" i="32"/>
  <c r="O131" i="32"/>
  <c r="O133" i="32"/>
  <c r="O134" i="32"/>
  <c r="O136" i="32"/>
  <c r="O137" i="32"/>
  <c r="O138" i="32"/>
  <c r="O140" i="32"/>
  <c r="O141" i="32"/>
  <c r="O143" i="32"/>
  <c r="O144" i="32"/>
  <c r="O149" i="32"/>
  <c r="O150" i="32"/>
  <c r="O152" i="32"/>
  <c r="O155" i="32"/>
  <c r="O156" i="32"/>
  <c r="O161" i="32"/>
  <c r="O162" i="32"/>
  <c r="O163" i="32"/>
  <c r="O165" i="32"/>
  <c r="O166" i="32"/>
  <c r="O169" i="32"/>
  <c r="O170" i="32"/>
  <c r="O171" i="32"/>
  <c r="O174" i="32"/>
  <c r="O175" i="32"/>
  <c r="O176" i="32"/>
  <c r="O177" i="32"/>
  <c r="O179" i="32"/>
  <c r="O180" i="32"/>
  <c r="O181" i="32"/>
  <c r="O182" i="32"/>
  <c r="O183" i="32"/>
  <c r="O184" i="32"/>
  <c r="O186" i="32"/>
  <c r="O187" i="32"/>
  <c r="O188" i="32"/>
  <c r="O190" i="32"/>
  <c r="O191" i="32"/>
  <c r="O194" i="32"/>
  <c r="O199" i="32"/>
  <c r="O200" i="32"/>
  <c r="O202" i="32"/>
  <c r="O203" i="32"/>
  <c r="O205" i="32"/>
  <c r="O206" i="32"/>
  <c r="O207" i="32"/>
  <c r="O208" i="32"/>
  <c r="O210" i="32"/>
  <c r="O211" i="32"/>
  <c r="O212" i="32"/>
  <c r="O215" i="32"/>
  <c r="O216" i="32"/>
  <c r="O220" i="32"/>
  <c r="O224" i="32"/>
  <c r="O225" i="32"/>
  <c r="O228" i="32"/>
  <c r="O229" i="32"/>
  <c r="O230" i="32"/>
  <c r="O233" i="32"/>
  <c r="O236" i="32"/>
  <c r="O237" i="32"/>
  <c r="O238" i="32"/>
  <c r="O239" i="32"/>
  <c r="O240" i="32"/>
  <c r="O242" i="32"/>
  <c r="O246" i="32"/>
  <c r="O247" i="32"/>
  <c r="O248" i="32"/>
  <c r="O251" i="32"/>
  <c r="O252" i="32"/>
  <c r="O253" i="32"/>
  <c r="O254" i="32"/>
  <c r="O255" i="32"/>
  <c r="O256" i="32"/>
  <c r="O257" i="32"/>
  <c r="O258" i="32"/>
  <c r="O259" i="32"/>
  <c r="O261" i="32"/>
  <c r="O264" i="32"/>
  <c r="O266" i="32"/>
  <c r="O267" i="32"/>
  <c r="O269" i="32"/>
  <c r="O270" i="32"/>
  <c r="O272" i="32"/>
  <c r="O273" i="32"/>
  <c r="O274" i="32"/>
  <c r="O275" i="32"/>
  <c r="O276" i="32"/>
  <c r="O277" i="32"/>
  <c r="O279" i="32"/>
  <c r="O281" i="32"/>
  <c r="O284" i="32"/>
  <c r="O286" i="32"/>
  <c r="O287" i="32"/>
  <c r="O290" i="32"/>
  <c r="O292" i="32"/>
  <c r="O293" i="32"/>
  <c r="O294" i="32"/>
  <c r="O296" i="32"/>
  <c r="O298" i="32"/>
  <c r="O299" i="32"/>
  <c r="O300" i="32"/>
  <c r="O301" i="32"/>
  <c r="O303" i="32"/>
  <c r="O304" i="32"/>
  <c r="O307" i="32"/>
  <c r="O308" i="32"/>
  <c r="C13" i="24"/>
  <c r="F7" i="30"/>
  <c r="M2" i="32"/>
  <c r="N2" i="32"/>
  <c r="M3" i="32"/>
  <c r="N3" i="32"/>
  <c r="M4" i="32"/>
  <c r="N4" i="32" s="1"/>
  <c r="M5" i="32"/>
  <c r="O5" i="32"/>
  <c r="N5" i="32"/>
  <c r="M6" i="32"/>
  <c r="N6" i="32"/>
  <c r="M7" i="32"/>
  <c r="M8" i="32"/>
  <c r="N8" i="32" s="1"/>
  <c r="M9" i="32"/>
  <c r="N9" i="32"/>
  <c r="M10" i="32"/>
  <c r="N10" i="32"/>
  <c r="M11" i="32"/>
  <c r="M12" i="32"/>
  <c r="M13" i="32"/>
  <c r="N13" i="32" s="1"/>
  <c r="M14" i="32"/>
  <c r="M15" i="32"/>
  <c r="O15" i="32" s="1"/>
  <c r="N15" i="32"/>
  <c r="M16" i="32"/>
  <c r="M17" i="32"/>
  <c r="M18" i="32"/>
  <c r="M19" i="32"/>
  <c r="O19" i="32" s="1"/>
  <c r="M20" i="32"/>
  <c r="N20" i="32" s="1"/>
  <c r="M21" i="32"/>
  <c r="M22" i="32"/>
  <c r="M23" i="32"/>
  <c r="N23" i="32"/>
  <c r="M24" i="32"/>
  <c r="O24" i="32"/>
  <c r="N24" i="32"/>
  <c r="M25" i="32"/>
  <c r="M26" i="32"/>
  <c r="M27" i="32"/>
  <c r="N27" i="32" s="1"/>
  <c r="M28" i="32"/>
  <c r="N28" i="32"/>
  <c r="M29" i="32"/>
  <c r="N29" i="32"/>
  <c r="M31" i="32"/>
  <c r="N31" i="32" s="1"/>
  <c r="M32" i="32"/>
  <c r="N32" i="32"/>
  <c r="M33" i="32"/>
  <c r="N33" i="32" s="1"/>
  <c r="M34" i="32"/>
  <c r="O34" i="32"/>
  <c r="M35" i="32"/>
  <c r="M36" i="32"/>
  <c r="N36" i="32"/>
  <c r="M37" i="32"/>
  <c r="M38" i="32"/>
  <c r="N38" i="32" s="1"/>
  <c r="M39" i="32"/>
  <c r="N39" i="32" s="1"/>
  <c r="M40" i="32"/>
  <c r="M41" i="32"/>
  <c r="N41" i="32" s="1"/>
  <c r="M42" i="32"/>
  <c r="N42" i="32"/>
  <c r="M43" i="32"/>
  <c r="N43" i="32"/>
  <c r="M44" i="32"/>
  <c r="O44" i="32" s="1"/>
  <c r="N44" i="32"/>
  <c r="M45" i="32"/>
  <c r="M46" i="32"/>
  <c r="N46" i="32"/>
  <c r="M47" i="32"/>
  <c r="N47" i="32" s="1"/>
  <c r="M48" i="32"/>
  <c r="N48" i="32" s="1"/>
  <c r="M49" i="32"/>
  <c r="N49" i="32" s="1"/>
  <c r="M50" i="32"/>
  <c r="N50" i="32" s="1"/>
  <c r="M51" i="32"/>
  <c r="N51" i="32" s="1"/>
  <c r="M52" i="32"/>
  <c r="O52" i="32" s="1"/>
  <c r="N52" i="32"/>
  <c r="M53" i="32"/>
  <c r="N53" i="32" s="1"/>
  <c r="M54" i="32"/>
  <c r="N54" i="32"/>
  <c r="M55" i="32"/>
  <c r="N55" i="32" s="1"/>
  <c r="M56" i="32"/>
  <c r="N56" i="32"/>
  <c r="M57" i="32"/>
  <c r="N57" i="32" s="1"/>
  <c r="M61" i="32"/>
  <c r="N61" i="32" s="1"/>
  <c r="M62" i="32"/>
  <c r="N62" i="32"/>
  <c r="M63" i="32"/>
  <c r="N63" i="32"/>
  <c r="M64" i="32"/>
  <c r="M65" i="32"/>
  <c r="N65" i="32" s="1"/>
  <c r="M66" i="32"/>
  <c r="N66" i="32"/>
  <c r="M67" i="32"/>
  <c r="M68" i="32"/>
  <c r="M69" i="32"/>
  <c r="N69" i="32" s="1"/>
  <c r="M70" i="32"/>
  <c r="O70" i="32" s="1"/>
  <c r="N70" i="32"/>
  <c r="M71" i="32"/>
  <c r="M72" i="32"/>
  <c r="N72" i="32"/>
  <c r="M73" i="32"/>
  <c r="M74" i="32"/>
  <c r="O74" i="32"/>
  <c r="M75" i="32"/>
  <c r="N75" i="32" s="1"/>
  <c r="O75" i="32"/>
  <c r="F2" i="30" s="1"/>
  <c r="M76" i="32"/>
  <c r="N76" i="32"/>
  <c r="M77" i="32"/>
  <c r="N77" i="32" s="1"/>
  <c r="M78" i="32"/>
  <c r="N78" i="32"/>
  <c r="M79" i="32"/>
  <c r="N79" i="32" s="1"/>
  <c r="M80" i="32"/>
  <c r="N80" i="32" s="1"/>
  <c r="M81" i="32"/>
  <c r="N81" i="32"/>
  <c r="M82" i="32"/>
  <c r="M83" i="32"/>
  <c r="N83" i="32"/>
  <c r="M85" i="32"/>
  <c r="N85" i="32"/>
  <c r="M86" i="32"/>
  <c r="N86" i="32" s="1"/>
  <c r="O86" i="32"/>
  <c r="M87" i="32"/>
  <c r="M88" i="32"/>
  <c r="N88" i="32"/>
  <c r="M89" i="32"/>
  <c r="N89" i="32"/>
  <c r="M90" i="32"/>
  <c r="M91" i="32"/>
  <c r="N91" i="32" s="1"/>
  <c r="M92" i="32"/>
  <c r="N92" i="32" s="1"/>
  <c r="M93" i="32"/>
  <c r="N93" i="32" s="1"/>
  <c r="M94" i="32"/>
  <c r="N94" i="32"/>
  <c r="M95" i="32"/>
  <c r="N95" i="32"/>
  <c r="M96" i="32"/>
  <c r="M97" i="32"/>
  <c r="N97" i="32"/>
  <c r="M98" i="32"/>
  <c r="M99" i="32"/>
  <c r="N99" i="32" s="1"/>
  <c r="M100" i="32"/>
  <c r="N100" i="32" s="1"/>
  <c r="M101" i="32"/>
  <c r="O101" i="32"/>
  <c r="N101" i="32"/>
  <c r="M102" i="32"/>
  <c r="O102" i="32" s="1"/>
  <c r="N102" i="32"/>
  <c r="M103" i="32"/>
  <c r="M104" i="32"/>
  <c r="M105" i="32"/>
  <c r="M107" i="32"/>
  <c r="N107" i="32" s="1"/>
  <c r="M108" i="32"/>
  <c r="M109" i="32"/>
  <c r="O109" i="32"/>
  <c r="M110" i="32"/>
  <c r="N110" i="32" s="1"/>
  <c r="M111" i="32"/>
  <c r="M112" i="32"/>
  <c r="N112" i="32"/>
  <c r="M113" i="32"/>
  <c r="N113" i="32"/>
  <c r="M114" i="32"/>
  <c r="N114" i="32"/>
  <c r="M115" i="32"/>
  <c r="N115" i="32"/>
  <c r="M117" i="32"/>
  <c r="N117" i="32"/>
  <c r="M118" i="32"/>
  <c r="N118" i="32"/>
  <c r="M119" i="32"/>
  <c r="M121" i="32"/>
  <c r="M124" i="32"/>
  <c r="N124" i="32"/>
  <c r="M125" i="32"/>
  <c r="N125" i="32"/>
  <c r="M126" i="32"/>
  <c r="M127" i="32"/>
  <c r="M128" i="32"/>
  <c r="M129" i="32"/>
  <c r="N129" i="32" s="1"/>
  <c r="M130" i="32"/>
  <c r="N130" i="32" s="1"/>
  <c r="M131" i="32"/>
  <c r="N131" i="32" s="1"/>
  <c r="M132" i="32"/>
  <c r="O132" i="32" s="1"/>
  <c r="M133" i="32"/>
  <c r="N133" i="32"/>
  <c r="M136" i="32"/>
  <c r="M137" i="32"/>
  <c r="M138" i="32"/>
  <c r="N138" i="32" s="1"/>
  <c r="M139" i="32"/>
  <c r="M140" i="32"/>
  <c r="N140" i="32" s="1"/>
  <c r="M141" i="32"/>
  <c r="N141" i="32"/>
  <c r="M142" i="32"/>
  <c r="M143" i="32"/>
  <c r="M144" i="32"/>
  <c r="N144" i="32"/>
  <c r="M145" i="32"/>
  <c r="M146" i="32"/>
  <c r="O146" i="32"/>
  <c r="N146" i="32"/>
  <c r="M147" i="32"/>
  <c r="O147" i="32"/>
  <c r="N147" i="32"/>
  <c r="M148" i="32"/>
  <c r="M149" i="32"/>
  <c r="N149" i="32"/>
  <c r="M150" i="32"/>
  <c r="N150" i="32" s="1"/>
  <c r="M151" i="32"/>
  <c r="N151" i="32" s="1"/>
  <c r="M152" i="32"/>
  <c r="N152" i="32" s="1"/>
  <c r="M153" i="32"/>
  <c r="N153" i="32" s="1"/>
  <c r="M154" i="32"/>
  <c r="N154" i="32"/>
  <c r="M155" i="32"/>
  <c r="M156" i="32"/>
  <c r="N156" i="32"/>
  <c r="M157" i="32"/>
  <c r="M158" i="32"/>
  <c r="M159" i="32"/>
  <c r="N159" i="32"/>
  <c r="M160" i="32"/>
  <c r="M161" i="32"/>
  <c r="N161" i="32"/>
  <c r="M162" i="32"/>
  <c r="N162" i="32" s="1"/>
  <c r="M163" i="32"/>
  <c r="M164" i="32"/>
  <c r="O164" i="32"/>
  <c r="N164" i="32"/>
  <c r="M165" i="32"/>
  <c r="N165" i="32" s="1"/>
  <c r="M166" i="32"/>
  <c r="N166" i="32" s="1"/>
  <c r="M167" i="32"/>
  <c r="O167" i="32" s="1"/>
  <c r="M168" i="32"/>
  <c r="M169" i="32"/>
  <c r="N169" i="32"/>
  <c r="M170" i="32"/>
  <c r="N170" i="32" s="1"/>
  <c r="M171" i="32"/>
  <c r="N171" i="32"/>
  <c r="M172" i="32"/>
  <c r="M174" i="32"/>
  <c r="N174" i="32" s="1"/>
  <c r="M175" i="32"/>
  <c r="N175" i="32"/>
  <c r="M176" i="32"/>
  <c r="M177" i="32"/>
  <c r="M178" i="32"/>
  <c r="M179" i="32"/>
  <c r="M180" i="32"/>
  <c r="M181" i="32"/>
  <c r="N181" i="32" s="1"/>
  <c r="M182" i="32"/>
  <c r="N182" i="32"/>
  <c r="M183" i="32"/>
  <c r="N183" i="32" s="1"/>
  <c r="M184" i="32"/>
  <c r="N184" i="32" s="1"/>
  <c r="M185" i="32"/>
  <c r="O185" i="32" s="1"/>
  <c r="M186" i="32"/>
  <c r="N186" i="32"/>
  <c r="M187" i="32"/>
  <c r="N187" i="32"/>
  <c r="M188" i="32"/>
  <c r="M189" i="32"/>
  <c r="M190" i="32"/>
  <c r="M191" i="32"/>
  <c r="N191" i="32"/>
  <c r="M192" i="32"/>
  <c r="M193" i="32"/>
  <c r="M194" i="32"/>
  <c r="N194" i="32"/>
  <c r="M195" i="32"/>
  <c r="N195" i="32" s="1"/>
  <c r="O195" i="32"/>
  <c r="M196" i="32"/>
  <c r="O196" i="32" s="1"/>
  <c r="M197" i="32"/>
  <c r="M198" i="32"/>
  <c r="O198" i="32"/>
  <c r="M199" i="32"/>
  <c r="N199" i="32"/>
  <c r="M200" i="32"/>
  <c r="N200" i="32"/>
  <c r="M201" i="32"/>
  <c r="N201" i="32" s="1"/>
  <c r="M202" i="32"/>
  <c r="N202" i="32" s="1"/>
  <c r="M205" i="32"/>
  <c r="N205" i="32" s="1"/>
  <c r="M206" i="32"/>
  <c r="N206" i="32" s="1"/>
  <c r="M207" i="32"/>
  <c r="N207" i="32" s="1"/>
  <c r="M208" i="32"/>
  <c r="N208" i="32" s="1"/>
  <c r="M209" i="32"/>
  <c r="M210" i="32"/>
  <c r="M211" i="32"/>
  <c r="M212" i="32"/>
  <c r="N212" i="32"/>
  <c r="M215" i="32"/>
  <c r="N215" i="32"/>
  <c r="M216" i="32"/>
  <c r="M218" i="32"/>
  <c r="O218" i="32" s="1"/>
  <c r="M219" i="32"/>
  <c r="N219" i="32" s="1"/>
  <c r="M220" i="32"/>
  <c r="N220" i="32" s="1"/>
  <c r="M221" i="32"/>
  <c r="O221" i="32"/>
  <c r="N221" i="32"/>
  <c r="M223" i="32"/>
  <c r="M225" i="32"/>
  <c r="N225" i="32" s="1"/>
  <c r="M226" i="32"/>
  <c r="N226" i="32"/>
  <c r="M227" i="32"/>
  <c r="O227" i="32" s="1"/>
  <c r="N227" i="32"/>
  <c r="M228" i="32"/>
  <c r="N228" i="32" s="1"/>
  <c r="M229" i="32"/>
  <c r="N229" i="32" s="1"/>
  <c r="M233" i="32"/>
  <c r="M234" i="32"/>
  <c r="O234" i="32"/>
  <c r="M236" i="32"/>
  <c r="N236" i="32"/>
  <c r="M237" i="32"/>
  <c r="N237" i="32" s="1"/>
  <c r="M238" i="32"/>
  <c r="M239" i="32"/>
  <c r="M240" i="32"/>
  <c r="M241" i="32"/>
  <c r="N241" i="32"/>
  <c r="M242" i="32"/>
  <c r="N242" i="32" s="1"/>
  <c r="M245" i="32"/>
  <c r="N245" i="32" s="1"/>
  <c r="M246" i="32"/>
  <c r="N246" i="32"/>
  <c r="M247" i="32"/>
  <c r="N247" i="32"/>
  <c r="M248" i="32"/>
  <c r="M249" i="32"/>
  <c r="M250" i="32"/>
  <c r="N250" i="32"/>
  <c r="M251" i="32"/>
  <c r="N251" i="32"/>
  <c r="M252" i="32"/>
  <c r="M253" i="32"/>
  <c r="M254" i="32"/>
  <c r="N254" i="32" s="1"/>
  <c r="M255" i="32"/>
  <c r="M256" i="32"/>
  <c r="N256" i="32" s="1"/>
  <c r="M257" i="32"/>
  <c r="M258" i="32"/>
  <c r="N258" i="32"/>
  <c r="M259" i="32"/>
  <c r="N259" i="32"/>
  <c r="M260" i="32"/>
  <c r="N260" i="32"/>
  <c r="M261" i="32"/>
  <c r="N261" i="32"/>
  <c r="M262" i="32"/>
  <c r="O262" i="32"/>
  <c r="M263" i="32"/>
  <c r="N263" i="32"/>
  <c r="M264" i="32"/>
  <c r="M265" i="32"/>
  <c r="N265" i="32" s="1"/>
  <c r="M266" i="32"/>
  <c r="N266" i="32"/>
  <c r="M267" i="32"/>
  <c r="N267" i="32"/>
  <c r="M268" i="32"/>
  <c r="N268" i="32" s="1"/>
  <c r="M269" i="32"/>
  <c r="N269" i="32" s="1"/>
  <c r="M270" i="32"/>
  <c r="N270" i="32"/>
  <c r="M271" i="32"/>
  <c r="M272" i="32"/>
  <c r="M273" i="32"/>
  <c r="N273" i="32"/>
  <c r="M274" i="32"/>
  <c r="M275" i="32"/>
  <c r="N275" i="32"/>
  <c r="M276" i="32"/>
  <c r="M277" i="32"/>
  <c r="N277" i="32"/>
  <c r="M279" i="32"/>
  <c r="N279" i="32"/>
  <c r="M280" i="32"/>
  <c r="O280" i="32" s="1"/>
  <c r="M281" i="32"/>
  <c r="N281" i="32"/>
  <c r="M282" i="32"/>
  <c r="N282" i="32" s="1"/>
  <c r="M283" i="32"/>
  <c r="O283" i="32" s="1"/>
  <c r="N283" i="32"/>
  <c r="M285" i="32"/>
  <c r="N285" i="32" s="1"/>
  <c r="O285" i="32"/>
  <c r="M286" i="32"/>
  <c r="M287" i="32"/>
  <c r="M289" i="32"/>
  <c r="N289" i="32" s="1"/>
  <c r="M290" i="32"/>
  <c r="M292" i="32"/>
  <c r="N292" i="32"/>
  <c r="M293" i="32"/>
  <c r="N293" i="32" s="1"/>
  <c r="M294" i="32"/>
  <c r="N294" i="32" s="1"/>
  <c r="M295" i="32"/>
  <c r="M296" i="32"/>
  <c r="M297" i="32"/>
  <c r="O297" i="32"/>
  <c r="N297" i="32"/>
  <c r="M298" i="32"/>
  <c r="N298" i="32"/>
  <c r="M299" i="32"/>
  <c r="N299" i="32" s="1"/>
  <c r="M300" i="32"/>
  <c r="N300" i="32" s="1"/>
  <c r="M301" i="32"/>
  <c r="M302" i="32"/>
  <c r="N302" i="32" s="1"/>
  <c r="M303" i="32"/>
  <c r="N303" i="32" s="1"/>
  <c r="M304" i="32"/>
  <c r="N304" i="32" s="1"/>
  <c r="M305" i="32"/>
  <c r="M306" i="32"/>
  <c r="N306" i="32" s="1"/>
  <c r="O306" i="32"/>
  <c r="M307" i="32"/>
  <c r="N307" i="32" s="1"/>
  <c r="M308" i="32"/>
  <c r="N308" i="32"/>
  <c r="M309" i="32"/>
  <c r="K2"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4" i="32"/>
  <c r="K45" i="32"/>
  <c r="K46" i="32"/>
  <c r="K47" i="32"/>
  <c r="K48" i="32"/>
  <c r="K49" i="32"/>
  <c r="K50" i="32"/>
  <c r="K51" i="32"/>
  <c r="K52" i="32"/>
  <c r="K53" i="32"/>
  <c r="K54" i="32"/>
  <c r="K55" i="32"/>
  <c r="K56" i="32"/>
  <c r="K57" i="32"/>
  <c r="K58" i="32"/>
  <c r="K59" i="32"/>
  <c r="K60" i="32"/>
  <c r="K61" i="32"/>
  <c r="K62" i="32"/>
  <c r="K63" i="32"/>
  <c r="K64" i="32"/>
  <c r="K65" i="32"/>
  <c r="K66" i="32"/>
  <c r="K67" i="32"/>
  <c r="K68" i="32"/>
  <c r="K69" i="32"/>
  <c r="K70" i="32"/>
  <c r="K71" i="32"/>
  <c r="K72" i="32"/>
  <c r="K73" i="32"/>
  <c r="K74" i="32"/>
  <c r="K75" i="32"/>
  <c r="K76" i="32"/>
  <c r="K77" i="32"/>
  <c r="K78" i="32"/>
  <c r="K79" i="32"/>
  <c r="K80" i="32"/>
  <c r="K81" i="32"/>
  <c r="K82" i="32"/>
  <c r="K83" i="32"/>
  <c r="K84" i="32"/>
  <c r="K85" i="32"/>
  <c r="K86" i="32"/>
  <c r="K87" i="32"/>
  <c r="K88" i="32"/>
  <c r="K89" i="32"/>
  <c r="K90" i="32"/>
  <c r="K91" i="32"/>
  <c r="K92" i="32"/>
  <c r="K93" i="32"/>
  <c r="K94" i="32"/>
  <c r="K95" i="32"/>
  <c r="K96" i="32"/>
  <c r="K97" i="32"/>
  <c r="K98" i="32"/>
  <c r="K99" i="32"/>
  <c r="K100" i="32"/>
  <c r="K101" i="32"/>
  <c r="K102" i="32"/>
  <c r="K103" i="32"/>
  <c r="K104" i="32"/>
  <c r="K105" i="32"/>
  <c r="K106" i="32"/>
  <c r="K107" i="32"/>
  <c r="K108" i="32"/>
  <c r="K109" i="32"/>
  <c r="K110" i="32"/>
  <c r="K111" i="32"/>
  <c r="K112" i="32"/>
  <c r="K113" i="32"/>
  <c r="K114" i="32"/>
  <c r="K115" i="32"/>
  <c r="K116" i="32"/>
  <c r="K117" i="32"/>
  <c r="K118" i="32"/>
  <c r="K119" i="32"/>
  <c r="K120" i="32"/>
  <c r="K121" i="32"/>
  <c r="K122" i="32"/>
  <c r="K123" i="32"/>
  <c r="K124" i="32"/>
  <c r="K125" i="32"/>
  <c r="K126" i="32"/>
  <c r="K127" i="32"/>
  <c r="K128" i="32"/>
  <c r="K129" i="32"/>
  <c r="K130" i="32"/>
  <c r="K131" i="32"/>
  <c r="K132" i="32"/>
  <c r="K133" i="32"/>
  <c r="K134" i="32"/>
  <c r="K135" i="32"/>
  <c r="K136" i="32"/>
  <c r="K137" i="32"/>
  <c r="K138" i="32"/>
  <c r="K139" i="32"/>
  <c r="K140" i="32"/>
  <c r="K141" i="32"/>
  <c r="K142" i="32"/>
  <c r="K143" i="32"/>
  <c r="K144" i="32"/>
  <c r="K145" i="32"/>
  <c r="K146" i="32"/>
  <c r="K147" i="32"/>
  <c r="K148" i="32"/>
  <c r="K149" i="32"/>
  <c r="K150" i="32"/>
  <c r="K151" i="32"/>
  <c r="K152" i="32"/>
  <c r="K153" i="32"/>
  <c r="K154" i="32"/>
  <c r="K155" i="32"/>
  <c r="K156" i="32"/>
  <c r="K157" i="32"/>
  <c r="K158" i="32"/>
  <c r="K159" i="32"/>
  <c r="K160" i="32"/>
  <c r="K161" i="32"/>
  <c r="K162" i="32"/>
  <c r="K163" i="32"/>
  <c r="K164" i="32"/>
  <c r="K165" i="32"/>
  <c r="K166" i="32"/>
  <c r="K167" i="32"/>
  <c r="K168" i="32"/>
  <c r="K169" i="32"/>
  <c r="K170" i="32"/>
  <c r="K171" i="32"/>
  <c r="K172" i="32"/>
  <c r="K173" i="32"/>
  <c r="K174" i="32"/>
  <c r="K175" i="32"/>
  <c r="K176" i="32"/>
  <c r="K177" i="32"/>
  <c r="K178" i="32"/>
  <c r="K179" i="32"/>
  <c r="K180" i="32"/>
  <c r="K181" i="32"/>
  <c r="K182" i="32"/>
  <c r="K183" i="32"/>
  <c r="K184" i="32"/>
  <c r="K185" i="32"/>
  <c r="K186" i="32"/>
  <c r="K187" i="32"/>
  <c r="K188" i="32"/>
  <c r="K189" i="32"/>
  <c r="K190" i="32"/>
  <c r="K191" i="32"/>
  <c r="K192" i="32"/>
  <c r="K193" i="32"/>
  <c r="K194" i="32"/>
  <c r="K195" i="32"/>
  <c r="K196" i="32"/>
  <c r="K197" i="32"/>
  <c r="K198" i="32"/>
  <c r="K199" i="32"/>
  <c r="K200" i="32"/>
  <c r="K201" i="32"/>
  <c r="K202" i="32"/>
  <c r="K203"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I2" i="32"/>
  <c r="I3" i="32"/>
  <c r="I4" i="32"/>
  <c r="I5" i="32"/>
  <c r="I6" i="32"/>
  <c r="I7" i="32"/>
  <c r="I8" i="32"/>
  <c r="I9" i="32"/>
  <c r="I10" i="32"/>
  <c r="I11" i="32"/>
  <c r="I12" i="32"/>
  <c r="I13" i="32"/>
  <c r="I14" i="32"/>
  <c r="I15" i="32"/>
  <c r="I16" i="32"/>
  <c r="I17" i="32"/>
  <c r="I18" i="32"/>
  <c r="I19" i="32"/>
  <c r="I20" i="32"/>
  <c r="I21" i="32"/>
  <c r="I22" i="32"/>
  <c r="I23" i="32"/>
  <c r="I24" i="32"/>
  <c r="I25" i="32"/>
  <c r="I26" i="32"/>
  <c r="I27" i="32"/>
  <c r="I28" i="32"/>
  <c r="I29" i="32"/>
  <c r="I30" i="32"/>
  <c r="I31" i="32"/>
  <c r="I32" i="32"/>
  <c r="I33" i="32"/>
  <c r="I34" i="32"/>
  <c r="I35" i="32"/>
  <c r="I36" i="32"/>
  <c r="I37" i="32"/>
  <c r="I38" i="32"/>
  <c r="I39" i="32"/>
  <c r="I40" i="32"/>
  <c r="I41" i="32"/>
  <c r="I42" i="32"/>
  <c r="I43" i="32"/>
  <c r="I44" i="32"/>
  <c r="I45" i="32"/>
  <c r="I46" i="32"/>
  <c r="I47" i="32"/>
  <c r="I48" i="32"/>
  <c r="I49" i="32"/>
  <c r="I50" i="32"/>
  <c r="I51" i="32"/>
  <c r="I52" i="32"/>
  <c r="I53" i="32"/>
  <c r="I54" i="32"/>
  <c r="I55" i="32"/>
  <c r="I56" i="32"/>
  <c r="I57" i="32"/>
  <c r="I58" i="32"/>
  <c r="I59" i="32"/>
  <c r="I60" i="32"/>
  <c r="I61" i="32"/>
  <c r="I62" i="32"/>
  <c r="I63" i="32"/>
  <c r="I64" i="32"/>
  <c r="I65" i="32"/>
  <c r="I66" i="32"/>
  <c r="I67" i="32"/>
  <c r="I68" i="32"/>
  <c r="I69" i="32"/>
  <c r="I70" i="32"/>
  <c r="I71" i="32"/>
  <c r="I72" i="32"/>
  <c r="I73" i="32"/>
  <c r="I74" i="32"/>
  <c r="I75" i="32"/>
  <c r="I76" i="32"/>
  <c r="I77" i="32"/>
  <c r="I78" i="32"/>
  <c r="I79" i="32"/>
  <c r="I80" i="32"/>
  <c r="I81" i="32"/>
  <c r="I82" i="32"/>
  <c r="I83" i="32"/>
  <c r="I84" i="32"/>
  <c r="I85" i="32"/>
  <c r="I86" i="32"/>
  <c r="I87" i="32"/>
  <c r="I88" i="32"/>
  <c r="I89" i="32"/>
  <c r="I90" i="32"/>
  <c r="I91" i="32"/>
  <c r="I92" i="32"/>
  <c r="I93" i="32"/>
  <c r="I94" i="32"/>
  <c r="I95" i="32"/>
  <c r="I96" i="32"/>
  <c r="I97" i="32"/>
  <c r="I98" i="32"/>
  <c r="I99" i="32"/>
  <c r="I100" i="32"/>
  <c r="I101" i="32"/>
  <c r="I102" i="32"/>
  <c r="I103" i="32"/>
  <c r="I104" i="32"/>
  <c r="I105" i="32"/>
  <c r="I106" i="32"/>
  <c r="I107" i="32"/>
  <c r="I108" i="32"/>
  <c r="I109" i="32"/>
  <c r="I110" i="32"/>
  <c r="I111" i="32"/>
  <c r="I112" i="32"/>
  <c r="I113" i="32"/>
  <c r="I114" i="32"/>
  <c r="I115" i="32"/>
  <c r="I116" i="32"/>
  <c r="N116" i="32"/>
  <c r="I117" i="32"/>
  <c r="I118" i="32"/>
  <c r="I119" i="32"/>
  <c r="I120" i="32"/>
  <c r="I121" i="32"/>
  <c r="I122" i="32"/>
  <c r="I123" i="32"/>
  <c r="I124" i="32"/>
  <c r="I125" i="32"/>
  <c r="I126" i="32"/>
  <c r="I127" i="32"/>
  <c r="I128" i="32"/>
  <c r="I129" i="32"/>
  <c r="I130" i="32"/>
  <c r="I131" i="32"/>
  <c r="I132" i="32"/>
  <c r="I133" i="32"/>
  <c r="I134" i="32"/>
  <c r="I135" i="32"/>
  <c r="I136" i="32"/>
  <c r="I137" i="32"/>
  <c r="I138" i="32"/>
  <c r="I139" i="32"/>
  <c r="I140" i="32"/>
  <c r="I141" i="32"/>
  <c r="I142" i="32"/>
  <c r="I143" i="32"/>
  <c r="I144" i="32"/>
  <c r="I145" i="32"/>
  <c r="I146" i="32"/>
  <c r="I147" i="32"/>
  <c r="I148" i="32"/>
  <c r="I149" i="32"/>
  <c r="I150" i="32"/>
  <c r="I151" i="32"/>
  <c r="I152" i="32"/>
  <c r="I153" i="32"/>
  <c r="I154" i="32"/>
  <c r="I155" i="32"/>
  <c r="I156" i="32"/>
  <c r="I157" i="32"/>
  <c r="N157" i="32" s="1"/>
  <c r="I158" i="32"/>
  <c r="I159" i="32"/>
  <c r="I160" i="32"/>
  <c r="I161" i="32"/>
  <c r="I162" i="32"/>
  <c r="I163" i="32"/>
  <c r="I164" i="32"/>
  <c r="I165" i="32"/>
  <c r="I166" i="32"/>
  <c r="I167" i="32"/>
  <c r="I168" i="32"/>
  <c r="I169" i="32"/>
  <c r="I170" i="32"/>
  <c r="I171" i="32"/>
  <c r="I172" i="32"/>
  <c r="I173" i="32"/>
  <c r="I174" i="32"/>
  <c r="I175" i="32"/>
  <c r="I176" i="32"/>
  <c r="I177" i="32"/>
  <c r="I178" i="32"/>
  <c r="I179" i="32"/>
  <c r="I180" i="32"/>
  <c r="I181" i="32"/>
  <c r="I182" i="32"/>
  <c r="I183" i="32"/>
  <c r="I184" i="32"/>
  <c r="I185" i="32"/>
  <c r="I186" i="32"/>
  <c r="I187" i="32"/>
  <c r="I188" i="32"/>
  <c r="I189" i="32"/>
  <c r="I190" i="32"/>
  <c r="I191" i="32"/>
  <c r="I192" i="32"/>
  <c r="I193" i="32"/>
  <c r="I194" i="32"/>
  <c r="I195" i="32"/>
  <c r="I196" i="32"/>
  <c r="I197" i="32"/>
  <c r="I198" i="32"/>
  <c r="I199" i="32"/>
  <c r="I200" i="32"/>
  <c r="I201" i="32"/>
  <c r="I202" i="32"/>
  <c r="I203" i="32"/>
  <c r="I204" i="32"/>
  <c r="I205" i="32"/>
  <c r="I206" i="32"/>
  <c r="I207" i="32"/>
  <c r="I208" i="32"/>
  <c r="I209" i="32"/>
  <c r="I210" i="32"/>
  <c r="I211" i="32"/>
  <c r="I212" i="32"/>
  <c r="I213" i="32"/>
  <c r="I214" i="32"/>
  <c r="I215" i="32"/>
  <c r="I216" i="32"/>
  <c r="I217" i="32"/>
  <c r="I218" i="32"/>
  <c r="I219" i="32"/>
  <c r="I220" i="32"/>
  <c r="I221" i="32"/>
  <c r="I222" i="32"/>
  <c r="I223" i="32"/>
  <c r="I224" i="32"/>
  <c r="I225" i="32"/>
  <c r="I226" i="32"/>
  <c r="I227" i="32"/>
  <c r="I228" i="32"/>
  <c r="I229" i="32"/>
  <c r="I230" i="32"/>
  <c r="I231" i="32"/>
  <c r="I232" i="32"/>
  <c r="I233" i="32"/>
  <c r="I234" i="32"/>
  <c r="I235" i="32"/>
  <c r="I236" i="32"/>
  <c r="I237" i="32"/>
  <c r="I238" i="32"/>
  <c r="I239" i="32"/>
  <c r="I240" i="32"/>
  <c r="I241" i="32"/>
  <c r="I242" i="32"/>
  <c r="I243" i="32"/>
  <c r="I244" i="32"/>
  <c r="I245" i="32"/>
  <c r="I246" i="32"/>
  <c r="I247" i="32"/>
  <c r="I248" i="32"/>
  <c r="I249" i="32"/>
  <c r="I250" i="32"/>
  <c r="I251" i="32"/>
  <c r="I252" i="32"/>
  <c r="I253" i="32"/>
  <c r="I254" i="32"/>
  <c r="I255" i="32"/>
  <c r="I256" i="32"/>
  <c r="I257" i="32"/>
  <c r="I258" i="32"/>
  <c r="I259" i="32"/>
  <c r="I260" i="32"/>
  <c r="I261" i="32"/>
  <c r="I262" i="32"/>
  <c r="I263" i="32"/>
  <c r="I264" i="32"/>
  <c r="I265" i="32"/>
  <c r="I266" i="32"/>
  <c r="I267" i="32"/>
  <c r="I268" i="32"/>
  <c r="I269" i="32"/>
  <c r="I270" i="32"/>
  <c r="I271" i="32"/>
  <c r="I272" i="32"/>
  <c r="I273" i="32"/>
  <c r="I274" i="32"/>
  <c r="I275" i="32"/>
  <c r="I276" i="32"/>
  <c r="I277" i="32"/>
  <c r="I278" i="32"/>
  <c r="I279" i="32"/>
  <c r="I280" i="32"/>
  <c r="I281" i="32"/>
  <c r="I282" i="32"/>
  <c r="I283" i="32"/>
  <c r="I284" i="32"/>
  <c r="I285" i="32"/>
  <c r="I286" i="32"/>
  <c r="I287" i="32"/>
  <c r="I288" i="32"/>
  <c r="I289" i="32"/>
  <c r="I290" i="32"/>
  <c r="I291" i="32"/>
  <c r="I292" i="32"/>
  <c r="I293" i="32"/>
  <c r="I294" i="32"/>
  <c r="I295" i="32"/>
  <c r="I296" i="32"/>
  <c r="I297" i="32"/>
  <c r="I298" i="32"/>
  <c r="I299" i="32"/>
  <c r="I300" i="32"/>
  <c r="I301" i="32"/>
  <c r="I302" i="32"/>
  <c r="I303" i="32"/>
  <c r="I304" i="32"/>
  <c r="I305" i="32"/>
  <c r="I306" i="32"/>
  <c r="I307" i="32"/>
  <c r="I308" i="32"/>
  <c r="I309" i="32"/>
  <c r="G2" i="32"/>
  <c r="G3" i="32"/>
  <c r="G4" i="32"/>
  <c r="G5" i="32"/>
  <c r="G6" i="32"/>
  <c r="G7" i="32"/>
  <c r="G8" i="32"/>
  <c r="G9" i="32"/>
  <c r="G10" i="32"/>
  <c r="G11" i="32"/>
  <c r="G12" i="32"/>
  <c r="G13" i="32"/>
  <c r="G14" i="32"/>
  <c r="G15" i="32"/>
  <c r="G16" i="32"/>
  <c r="G17" i="32"/>
  <c r="G18" i="32"/>
  <c r="G19" i="32"/>
  <c r="G20" i="32"/>
  <c r="G21" i="32"/>
  <c r="G22" i="32"/>
  <c r="G23" i="32"/>
  <c r="G24" i="32"/>
  <c r="G25" i="32"/>
  <c r="G26" i="32"/>
  <c r="G27" i="32"/>
  <c r="G28" i="32"/>
  <c r="G29" i="32"/>
  <c r="G30" i="32"/>
  <c r="G31" i="32"/>
  <c r="G32" i="32"/>
  <c r="G33" i="32"/>
  <c r="G34" i="32"/>
  <c r="G35" i="32"/>
  <c r="G36" i="32"/>
  <c r="G37" i="32"/>
  <c r="G38" i="32"/>
  <c r="G39" i="32"/>
  <c r="G40" i="32"/>
  <c r="G41" i="32"/>
  <c r="G42" i="32"/>
  <c r="G43" i="32"/>
  <c r="G44" i="32"/>
  <c r="G4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76" i="32"/>
  <c r="G77" i="32"/>
  <c r="G78" i="32"/>
  <c r="G79" i="32"/>
  <c r="G80" i="32"/>
  <c r="G81" i="32"/>
  <c r="G82" i="32"/>
  <c r="G83" i="32"/>
  <c r="G84" i="32"/>
  <c r="G85" i="32"/>
  <c r="G86" i="32"/>
  <c r="G87" i="32"/>
  <c r="G88" i="32"/>
  <c r="G89" i="32"/>
  <c r="G90" i="32"/>
  <c r="G91" i="32"/>
  <c r="G92" i="32"/>
  <c r="G93" i="32"/>
  <c r="G94" i="32"/>
  <c r="G95" i="32"/>
  <c r="G96" i="32"/>
  <c r="G97" i="32"/>
  <c r="G98" i="32"/>
  <c r="G99" i="32"/>
  <c r="G100" i="32"/>
  <c r="G101" i="32"/>
  <c r="G102" i="32"/>
  <c r="G103" i="32"/>
  <c r="G104" i="32"/>
  <c r="G105" i="32"/>
  <c r="G106" i="32"/>
  <c r="G107" i="32"/>
  <c r="G108" i="32"/>
  <c r="G109" i="32"/>
  <c r="G110" i="32"/>
  <c r="G111" i="32"/>
  <c r="G112" i="32"/>
  <c r="G113" i="32"/>
  <c r="G114" i="32"/>
  <c r="G115" i="32"/>
  <c r="G116" i="32"/>
  <c r="G117" i="32"/>
  <c r="G118" i="32"/>
  <c r="G119" i="32"/>
  <c r="G120" i="32"/>
  <c r="G121" i="32"/>
  <c r="G122" i="32"/>
  <c r="G123" i="32"/>
  <c r="G124" i="32"/>
  <c r="G125" i="32"/>
  <c r="G126" i="32"/>
  <c r="G127" i="32"/>
  <c r="G128" i="32"/>
  <c r="G129" i="32"/>
  <c r="G130" i="32"/>
  <c r="G131" i="32"/>
  <c r="G132" i="32"/>
  <c r="G133" i="32"/>
  <c r="G134" i="32"/>
  <c r="G135" i="32"/>
  <c r="G136" i="32"/>
  <c r="G137" i="32"/>
  <c r="G138" i="32"/>
  <c r="G139" i="32"/>
  <c r="G140" i="32"/>
  <c r="G141" i="32"/>
  <c r="G142" i="32"/>
  <c r="G143" i="32"/>
  <c r="G144" i="32"/>
  <c r="G145" i="32"/>
  <c r="G146" i="32"/>
  <c r="G147" i="32"/>
  <c r="G148" i="32"/>
  <c r="G149" i="32"/>
  <c r="G150" i="32"/>
  <c r="G151" i="32"/>
  <c r="G152" i="32"/>
  <c r="G153" i="32"/>
  <c r="G154" i="32"/>
  <c r="G155" i="32"/>
  <c r="G156" i="32"/>
  <c r="G157" i="32"/>
  <c r="G158" i="32"/>
  <c r="G159" i="32"/>
  <c r="G160" i="32"/>
  <c r="G161" i="32"/>
  <c r="G162" i="32"/>
  <c r="G163" i="32"/>
  <c r="G164" i="32"/>
  <c r="G165" i="32"/>
  <c r="G166" i="32"/>
  <c r="G167" i="32"/>
  <c r="G168" i="32"/>
  <c r="G169" i="32"/>
  <c r="G170" i="32"/>
  <c r="G171" i="32"/>
  <c r="G172" i="32"/>
  <c r="G173" i="32"/>
  <c r="G174" i="32"/>
  <c r="G175" i="32"/>
  <c r="G176" i="32"/>
  <c r="G177" i="32"/>
  <c r="G178" i="32"/>
  <c r="G179" i="32"/>
  <c r="G180" i="32"/>
  <c r="G181" i="32"/>
  <c r="G182" i="32"/>
  <c r="G183" i="32"/>
  <c r="G184" i="32"/>
  <c r="G185" i="32"/>
  <c r="G186" i="32"/>
  <c r="G187" i="32"/>
  <c r="G188" i="32"/>
  <c r="G189" i="32"/>
  <c r="G190" i="32"/>
  <c r="G191" i="32"/>
  <c r="G192" i="32"/>
  <c r="G193" i="32"/>
  <c r="G194" i="32"/>
  <c r="G195" i="32"/>
  <c r="G196" i="32"/>
  <c r="G197" i="32"/>
  <c r="G198" i="32"/>
  <c r="G199" i="32"/>
  <c r="G200" i="32"/>
  <c r="G201" i="32"/>
  <c r="G202" i="32"/>
  <c r="G203" i="32"/>
  <c r="G204" i="32"/>
  <c r="G205" i="32"/>
  <c r="G206" i="32"/>
  <c r="G207" i="32"/>
  <c r="G208" i="32"/>
  <c r="G209" i="32"/>
  <c r="G210" i="32"/>
  <c r="G211" i="32"/>
  <c r="G212" i="32"/>
  <c r="G213" i="32"/>
  <c r="G214" i="32"/>
  <c r="G215" i="32"/>
  <c r="G216" i="32"/>
  <c r="G217" i="32"/>
  <c r="G218" i="32"/>
  <c r="G219" i="32"/>
  <c r="G220" i="32"/>
  <c r="G221" i="32"/>
  <c r="G222" i="32"/>
  <c r="G223" i="32"/>
  <c r="G224" i="32"/>
  <c r="G225" i="32"/>
  <c r="G226" i="32"/>
  <c r="G227" i="32"/>
  <c r="G228" i="32"/>
  <c r="G229" i="32"/>
  <c r="G230" i="32"/>
  <c r="G231" i="32"/>
  <c r="G232" i="32"/>
  <c r="G233" i="32"/>
  <c r="G234" i="32"/>
  <c r="G235" i="32"/>
  <c r="G236" i="32"/>
  <c r="G237" i="32"/>
  <c r="G238" i="32"/>
  <c r="G239" i="32"/>
  <c r="G240" i="32"/>
  <c r="G241" i="32"/>
  <c r="G242" i="32"/>
  <c r="G243" i="32"/>
  <c r="G244" i="32"/>
  <c r="G245" i="32"/>
  <c r="G246" i="32"/>
  <c r="G247" i="32"/>
  <c r="G248" i="32"/>
  <c r="G249" i="32"/>
  <c r="G250" i="32"/>
  <c r="G251" i="32"/>
  <c r="G252" i="32"/>
  <c r="G253" i="32"/>
  <c r="G254" i="32"/>
  <c r="G255" i="32"/>
  <c r="G256" i="32"/>
  <c r="G257" i="32"/>
  <c r="G258" i="32"/>
  <c r="G259" i="32"/>
  <c r="G260" i="32"/>
  <c r="G261" i="32"/>
  <c r="G262" i="32"/>
  <c r="G263" i="32"/>
  <c r="G264" i="32"/>
  <c r="G265" i="32"/>
  <c r="G266" i="32"/>
  <c r="G267" i="32"/>
  <c r="G268" i="32"/>
  <c r="G269" i="32"/>
  <c r="G270" i="32"/>
  <c r="G271" i="32"/>
  <c r="G272" i="32"/>
  <c r="G273" i="32"/>
  <c r="G274" i="32"/>
  <c r="G275" i="32"/>
  <c r="G276" i="32"/>
  <c r="G277" i="32"/>
  <c r="G278" i="32"/>
  <c r="G279" i="32"/>
  <c r="G280" i="32"/>
  <c r="G281" i="32"/>
  <c r="G282" i="32"/>
  <c r="G283" i="32"/>
  <c r="G284" i="32"/>
  <c r="G285" i="32"/>
  <c r="G286" i="32"/>
  <c r="G287" i="32"/>
  <c r="G288" i="32"/>
  <c r="G289" i="32"/>
  <c r="G290" i="32"/>
  <c r="G291" i="32"/>
  <c r="G292" i="32"/>
  <c r="G293" i="32"/>
  <c r="G294" i="32"/>
  <c r="G295" i="32"/>
  <c r="G296" i="32"/>
  <c r="G297" i="32"/>
  <c r="G298" i="32"/>
  <c r="G299" i="32"/>
  <c r="G300" i="32"/>
  <c r="G301" i="32"/>
  <c r="G302" i="32"/>
  <c r="G303" i="32"/>
  <c r="G304" i="32"/>
  <c r="G305" i="32"/>
  <c r="G306" i="32"/>
  <c r="G307" i="32"/>
  <c r="G308" i="32"/>
  <c r="G309" i="32"/>
  <c r="Z32" i="32"/>
  <c r="O12" i="32"/>
  <c r="O157" i="32"/>
  <c r="O173" i="32"/>
  <c r="O282" i="32"/>
  <c r="O265" i="32"/>
  <c r="O48" i="32"/>
  <c r="O278" i="32"/>
  <c r="O222" i="32"/>
  <c r="O289" i="32"/>
  <c r="O268" i="32"/>
  <c r="O201" i="32"/>
  <c r="O154" i="32"/>
  <c r="O110" i="32"/>
  <c r="O76" i="32"/>
  <c r="O72" i="32"/>
  <c r="O51" i="32"/>
  <c r="O17" i="9"/>
  <c r="O15" i="9"/>
  <c r="M17" i="9"/>
  <c r="M15" i="9"/>
  <c r="M9" i="9"/>
  <c r="C7" i="24"/>
  <c r="C15" i="24" s="1"/>
  <c r="C17" i="24" s="1"/>
  <c r="E309" i="32"/>
  <c r="E308" i="32"/>
  <c r="E307" i="32"/>
  <c r="E306" i="32"/>
  <c r="E305" i="32"/>
  <c r="E304" i="32"/>
  <c r="E303" i="32"/>
  <c r="E302" i="32"/>
  <c r="E301" i="32"/>
  <c r="E300" i="32"/>
  <c r="E299" i="32"/>
  <c r="E298" i="32"/>
  <c r="E297" i="32"/>
  <c r="E296" i="32"/>
  <c r="E295" i="32"/>
  <c r="E294" i="32"/>
  <c r="E293" i="32"/>
  <c r="E292" i="32"/>
  <c r="E291" i="32"/>
  <c r="E290" i="32"/>
  <c r="E289" i="32"/>
  <c r="E288" i="32"/>
  <c r="E287" i="32"/>
  <c r="E286" i="32"/>
  <c r="E285" i="32"/>
  <c r="E284" i="32"/>
  <c r="E283" i="32"/>
  <c r="E282" i="32"/>
  <c r="E281" i="32"/>
  <c r="E280" i="32"/>
  <c r="E279" i="32"/>
  <c r="E278" i="32"/>
  <c r="E277" i="32"/>
  <c r="E276" i="32"/>
  <c r="E275" i="32"/>
  <c r="E274" i="32"/>
  <c r="E273" i="32"/>
  <c r="E272" i="32"/>
  <c r="E271" i="32"/>
  <c r="E270" i="32"/>
  <c r="E269" i="32"/>
  <c r="E268" i="32"/>
  <c r="E267" i="32"/>
  <c r="E266" i="32"/>
  <c r="E265" i="32"/>
  <c r="E264" i="32"/>
  <c r="E263" i="32"/>
  <c r="E262" i="32"/>
  <c r="E261" i="32"/>
  <c r="E260" i="32"/>
  <c r="E259" i="32"/>
  <c r="E258" i="32"/>
  <c r="E257" i="32"/>
  <c r="E256" i="32"/>
  <c r="E255" i="32"/>
  <c r="E254" i="32"/>
  <c r="E253" i="32"/>
  <c r="E252" i="32"/>
  <c r="E251" i="32"/>
  <c r="E250" i="32"/>
  <c r="E249" i="32"/>
  <c r="E248" i="32"/>
  <c r="E247" i="32"/>
  <c r="E246" i="32"/>
  <c r="E245" i="32"/>
  <c r="E244" i="32"/>
  <c r="E243" i="32"/>
  <c r="E242" i="32"/>
  <c r="E241" i="32"/>
  <c r="E240" i="32"/>
  <c r="E239" i="32"/>
  <c r="E238" i="32"/>
  <c r="E237" i="32"/>
  <c r="E236" i="32"/>
  <c r="E235" i="32"/>
  <c r="E234" i="32"/>
  <c r="E233" i="32"/>
  <c r="E232" i="32"/>
  <c r="E231" i="32"/>
  <c r="E230" i="32"/>
  <c r="E229" i="32"/>
  <c r="E228" i="32"/>
  <c r="E227"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200" i="32"/>
  <c r="E199" i="32"/>
  <c r="E198" i="32"/>
  <c r="E197" i="32"/>
  <c r="E196" i="32"/>
  <c r="E195" i="32"/>
  <c r="E194" i="32"/>
  <c r="E193"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65" i="32"/>
  <c r="E164" i="32"/>
  <c r="E163" i="32"/>
  <c r="E162" i="32"/>
  <c r="E161" i="32"/>
  <c r="E160" i="32"/>
  <c r="E159" i="32"/>
  <c r="E158" i="32"/>
  <c r="E157" i="32"/>
  <c r="E156" i="32"/>
  <c r="E155" i="32"/>
  <c r="E154" i="32"/>
  <c r="E153" i="32"/>
  <c r="E152" i="32"/>
  <c r="E151" i="32"/>
  <c r="E150" i="32"/>
  <c r="E149" i="32"/>
  <c r="E148" i="32"/>
  <c r="E147" i="32"/>
  <c r="E146" i="32"/>
  <c r="E145" i="32"/>
  <c r="E144" i="32"/>
  <c r="E143" i="32"/>
  <c r="E142" i="32"/>
  <c r="E141" i="32"/>
  <c r="E140" i="32"/>
  <c r="E139" i="32"/>
  <c r="E138" i="32"/>
  <c r="E137" i="32"/>
  <c r="E136" i="32"/>
  <c r="E135" i="32"/>
  <c r="E134" i="32"/>
  <c r="E133" i="32"/>
  <c r="E132" i="32"/>
  <c r="E131" i="32"/>
  <c r="E130" i="32"/>
  <c r="E129" i="32"/>
  <c r="E128" i="32"/>
  <c r="E127" i="32"/>
  <c r="E126" i="32"/>
  <c r="E125" i="32"/>
  <c r="E124" i="32"/>
  <c r="E123" i="32"/>
  <c r="E122" i="32"/>
  <c r="E121" i="32"/>
  <c r="E120" i="32"/>
  <c r="E119" i="32"/>
  <c r="E118" i="32"/>
  <c r="E117" i="32"/>
  <c r="E116"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E84" i="32"/>
  <c r="E83" i="32"/>
  <c r="E82" i="32"/>
  <c r="E81" i="32"/>
  <c r="E80" i="32"/>
  <c r="E79" i="32"/>
  <c r="E78" i="32"/>
  <c r="E77" i="32"/>
  <c r="E76"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E44" i="32"/>
  <c r="E43" i="32"/>
  <c r="E42" i="32"/>
  <c r="E41" i="32"/>
  <c r="E40" i="32"/>
  <c r="E39" i="32"/>
  <c r="E38" i="32"/>
  <c r="E37" i="32"/>
  <c r="E36" i="32"/>
  <c r="E35" i="32"/>
  <c r="E34" i="32"/>
  <c r="E33" i="32"/>
  <c r="E32" i="32"/>
  <c r="E31" i="32"/>
  <c r="E30" i="32"/>
  <c r="E29" i="32"/>
  <c r="E28" i="32"/>
  <c r="AF27" i="32"/>
  <c r="E27" i="32"/>
  <c r="E26" i="32"/>
  <c r="E25" i="32"/>
  <c r="E24" i="32"/>
  <c r="E23" i="32"/>
  <c r="E22" i="32"/>
  <c r="E21" i="32"/>
  <c r="E20" i="32"/>
  <c r="E19" i="32"/>
  <c r="E18" i="32"/>
  <c r="E17" i="32"/>
  <c r="E16" i="32"/>
  <c r="E15" i="32"/>
  <c r="E14" i="32"/>
  <c r="E13" i="32"/>
  <c r="E12" i="32"/>
  <c r="E11" i="32"/>
  <c r="E10" i="32"/>
  <c r="AC9" i="32"/>
  <c r="W9" i="32"/>
  <c r="E9" i="32"/>
  <c r="E8" i="32"/>
  <c r="E7" i="32"/>
  <c r="E6" i="32"/>
  <c r="T5" i="32"/>
  <c r="E5" i="32"/>
  <c r="E4" i="32"/>
  <c r="E3" i="32"/>
  <c r="E2" i="32"/>
  <c r="B9" i="24"/>
  <c r="E36" i="58"/>
  <c r="D38" i="58" s="1"/>
  <c r="E35" i="58"/>
  <c r="A6" i="55"/>
  <c r="A6" i="56"/>
  <c r="O16" i="32"/>
  <c r="O4" i="32"/>
  <c r="O77" i="32"/>
  <c r="N74" i="32"/>
  <c r="N234" i="32"/>
  <c r="N34" i="32"/>
  <c r="N167" i="32"/>
  <c r="N198" i="32"/>
  <c r="N19" i="32"/>
  <c r="O226" i="32"/>
  <c r="N196" i="32"/>
  <c r="N109" i="32"/>
  <c r="O235" i="32"/>
  <c r="O151" i="32"/>
  <c r="N262" i="32"/>
  <c r="N132" i="32"/>
  <c r="O241" i="32"/>
  <c r="O260" i="32"/>
  <c r="O117" i="32"/>
  <c r="O23" i="32"/>
  <c r="N231" i="32"/>
  <c r="O288" i="32"/>
  <c r="O159" i="32"/>
  <c r="N217" i="32"/>
  <c r="N204" i="32"/>
  <c r="O84" i="32"/>
  <c r="O36" i="32"/>
  <c r="O122" i="32"/>
  <c r="O263" i="32"/>
  <c r="O250" i="32"/>
  <c r="N160" i="32"/>
  <c r="O160" i="32"/>
  <c r="N218" i="32"/>
  <c r="J12" i="52"/>
  <c r="K12" i="52" s="1"/>
  <c r="N243" i="32"/>
  <c r="O135" i="32"/>
  <c r="N135" i="32"/>
  <c r="N68" i="32"/>
  <c r="O68" i="32"/>
  <c r="G6" i="56"/>
  <c r="I6" i="56"/>
  <c r="C6" i="56"/>
  <c r="E6" i="56"/>
  <c r="A7" i="56"/>
  <c r="O245" i="32"/>
  <c r="O302" i="32"/>
  <c r="O219" i="32"/>
  <c r="N185" i="32"/>
  <c r="N280" i="32"/>
  <c r="O6" i="42"/>
  <c r="P7" i="42"/>
  <c r="P15" i="42"/>
  <c r="Q5" i="42"/>
  <c r="P5" i="42" s="1"/>
  <c r="H7" i="56"/>
  <c r="E7" i="56"/>
  <c r="C7" i="56"/>
  <c r="I7" i="56"/>
  <c r="F7" i="56"/>
  <c r="B7" i="56"/>
  <c r="O5" i="42"/>
  <c r="O12" i="42" l="1"/>
  <c r="P12" i="42"/>
  <c r="O22" i="32"/>
  <c r="N22" i="32"/>
  <c r="N244" i="32"/>
  <c r="O244" i="32"/>
  <c r="O11" i="42"/>
  <c r="P11" i="42"/>
  <c r="A7" i="55"/>
  <c r="J6" i="55"/>
  <c r="B6" i="55"/>
  <c r="C6" i="55"/>
  <c r="I6" i="55"/>
  <c r="F6" i="55"/>
  <c r="D6" i="55"/>
  <c r="E6" i="55"/>
  <c r="G6" i="55"/>
  <c r="H6" i="55"/>
  <c r="N108" i="32"/>
  <c r="O108" i="32"/>
  <c r="N214" i="32"/>
  <c r="O214" i="32"/>
  <c r="N249" i="32"/>
  <c r="O249" i="32"/>
  <c r="O232" i="32"/>
  <c r="N232" i="32"/>
  <c r="N309" i="32"/>
  <c r="O309" i="32"/>
  <c r="P8" i="42"/>
  <c r="O8" i="42"/>
  <c r="O13" i="42"/>
  <c r="P13" i="42"/>
  <c r="O295" i="32"/>
  <c r="N295" i="32"/>
  <c r="N223" i="32"/>
  <c r="O223" i="32"/>
  <c r="O82" i="32"/>
  <c r="N82" i="32"/>
  <c r="N193" i="32"/>
  <c r="O193" i="32"/>
  <c r="N103" i="32"/>
  <c r="O103" i="32"/>
  <c r="N87" i="32"/>
  <c r="O87" i="32"/>
  <c r="N71" i="32"/>
  <c r="O71" i="32"/>
  <c r="N40" i="32"/>
  <c r="O40" i="32"/>
  <c r="N197" i="32"/>
  <c r="O197" i="32"/>
  <c r="N148" i="32"/>
  <c r="O148" i="32"/>
  <c r="O271" i="32"/>
  <c r="N271" i="32"/>
  <c r="O153" i="32"/>
  <c r="O4" i="30"/>
  <c r="O5" i="30" s="1"/>
  <c r="F5" i="30"/>
  <c r="F6" i="30" s="1"/>
  <c r="N64" i="32"/>
  <c r="O64" i="32"/>
  <c r="O21" i="32"/>
  <c r="N21" i="32"/>
  <c r="O14" i="32"/>
  <c r="N14" i="32"/>
  <c r="O189" i="32"/>
  <c r="N189" i="32"/>
  <c r="O158" i="32"/>
  <c r="N158" i="32"/>
  <c r="O123" i="32"/>
  <c r="N123" i="32"/>
  <c r="O58" i="32"/>
  <c r="N58" i="32"/>
  <c r="O9" i="42"/>
  <c r="P9" i="42"/>
  <c r="N168" i="32"/>
  <c r="O168" i="32"/>
  <c r="O291" i="32"/>
  <c r="O305" i="32"/>
  <c r="N305" i="32"/>
  <c r="O172" i="32"/>
  <c r="N172" i="32"/>
  <c r="N37" i="32"/>
  <c r="O37" i="32"/>
  <c r="N25" i="32"/>
  <c r="O25" i="32"/>
  <c r="N145" i="32"/>
  <c r="O145" i="32"/>
  <c r="O139" i="32"/>
  <c r="N139" i="32"/>
  <c r="O17" i="32"/>
  <c r="N17" i="32"/>
  <c r="O178" i="32"/>
  <c r="N178" i="32"/>
  <c r="O105" i="32"/>
  <c r="N105" i="32"/>
  <c r="N12" i="32"/>
  <c r="N209" i="32"/>
  <c r="O209" i="32"/>
  <c r="O98" i="32"/>
  <c r="N98" i="32"/>
  <c r="N192" i="32"/>
  <c r="O192" i="32"/>
  <c r="N104" i="32"/>
  <c r="O104" i="32"/>
  <c r="J7" i="56"/>
  <c r="A8" i="56"/>
  <c r="G7" i="56"/>
  <c r="D7" i="56"/>
  <c r="J6" i="56"/>
  <c r="B6" i="56"/>
  <c r="D6" i="56"/>
  <c r="H6" i="56"/>
  <c r="F6" i="56"/>
  <c r="N142" i="32"/>
  <c r="O142" i="32"/>
  <c r="N10" i="65"/>
  <c r="N30" i="65"/>
  <c r="N81" i="65"/>
  <c r="N16" i="65"/>
  <c r="N24" i="65"/>
  <c r="N86" i="65"/>
  <c r="N31" i="65"/>
  <c r="D34" i="53"/>
  <c r="D37" i="58"/>
  <c r="B6" i="53"/>
  <c r="H19" i="42"/>
  <c r="I24" i="42" s="1"/>
  <c r="H22" i="42"/>
  <c r="E15" i="58"/>
  <c r="C18" i="24"/>
  <c r="E12" i="53"/>
  <c r="C16" i="24"/>
  <c r="B4" i="52"/>
  <c r="O3" i="30"/>
  <c r="F3" i="30"/>
  <c r="F4" i="30"/>
  <c r="B26" i="52"/>
  <c r="O2" i="30"/>
  <c r="C19" i="24"/>
  <c r="L8" i="52"/>
  <c r="P10" i="42"/>
  <c r="P14" i="42"/>
  <c r="L14" i="52"/>
  <c r="L7" i="52"/>
  <c r="L13" i="52"/>
  <c r="L4" i="52"/>
  <c r="L11" i="52"/>
  <c r="L15" i="52"/>
  <c r="L5" i="52"/>
  <c r="L10" i="52"/>
  <c r="L9" i="52"/>
  <c r="L6" i="52"/>
  <c r="P4" i="42"/>
  <c r="H20" i="42" s="1"/>
  <c r="C8" i="56" l="1"/>
  <c r="D8" i="56"/>
  <c r="J8" i="56"/>
  <c r="I8" i="56"/>
  <c r="F8" i="56"/>
  <c r="H8" i="56"/>
  <c r="G8" i="56"/>
  <c r="E8" i="56"/>
  <c r="B8" i="56"/>
  <c r="A9" i="56"/>
  <c r="I7" i="55"/>
  <c r="C7" i="55"/>
  <c r="A8" i="55"/>
  <c r="J7" i="55"/>
  <c r="B7" i="55"/>
  <c r="G7" i="55"/>
  <c r="H7" i="55"/>
  <c r="D7" i="55"/>
  <c r="E7" i="55"/>
  <c r="F7" i="55"/>
  <c r="H24" i="42"/>
  <c r="B16" i="58" s="1"/>
  <c r="B15" i="58" s="1"/>
  <c r="J4" i="52"/>
  <c r="K4" i="52" s="1"/>
  <c r="D26" i="52" s="1"/>
  <c r="D27" i="52" s="1"/>
  <c r="D28" i="52"/>
  <c r="D25" i="52"/>
  <c r="B21" i="58"/>
  <c r="B18" i="53"/>
  <c r="B22" i="58"/>
  <c r="B19" i="53"/>
  <c r="B20" i="58"/>
  <c r="B17" i="53"/>
  <c r="H21" i="42"/>
  <c r="H23" i="42"/>
  <c r="F8" i="55" l="1"/>
  <c r="A9" i="55"/>
  <c r="C8" i="55"/>
  <c r="I8" i="55"/>
  <c r="G8" i="55"/>
  <c r="J8" i="55"/>
  <c r="D8" i="55"/>
  <c r="B8" i="55"/>
  <c r="H8" i="55"/>
  <c r="E8" i="55"/>
  <c r="J9" i="56"/>
  <c r="A10" i="56"/>
  <c r="B9" i="56"/>
  <c r="D9" i="56"/>
  <c r="E9" i="56"/>
  <c r="G9" i="56"/>
  <c r="C9" i="56"/>
  <c r="F9" i="56"/>
  <c r="I9" i="56"/>
  <c r="H9" i="56"/>
  <c r="B13" i="53"/>
  <c r="H25" i="42"/>
  <c r="B20" i="53" s="1"/>
  <c r="D29" i="52"/>
  <c r="D30" i="52"/>
  <c r="E30" i="52"/>
  <c r="B16" i="53"/>
  <c r="A41" i="53" s="1"/>
  <c r="B19" i="58"/>
  <c r="A41" i="58" s="1"/>
  <c r="H10" i="56" l="1"/>
  <c r="E10" i="56"/>
  <c r="F10" i="56"/>
  <c r="G10" i="56"/>
  <c r="C10" i="56"/>
  <c r="B10" i="56"/>
  <c r="I10" i="56"/>
  <c r="J10" i="56"/>
  <c r="D10" i="56"/>
  <c r="A11" i="56"/>
  <c r="I9" i="55"/>
  <c r="F9" i="55"/>
  <c r="J9" i="55"/>
  <c r="D9" i="55"/>
  <c r="B9" i="55"/>
  <c r="E9" i="55"/>
  <c r="H9" i="55"/>
  <c r="A10" i="55"/>
  <c r="G9" i="55"/>
  <c r="C9" i="55"/>
  <c r="D31" i="52"/>
  <c r="F17" i="52" s="1"/>
  <c r="B21" i="52" s="1"/>
  <c r="B23" i="58"/>
  <c r="B21" i="53"/>
  <c r="B22" i="53" s="1"/>
  <c r="E18" i="53"/>
  <c r="B30" i="53" s="1"/>
  <c r="E30" i="53" s="1"/>
  <c r="E35" i="53"/>
  <c r="E34" i="53"/>
  <c r="E19" i="53"/>
  <c r="C24" i="58"/>
  <c r="B24" i="58"/>
  <c r="B34" i="58"/>
  <c r="B37" i="58"/>
  <c r="B25" i="58"/>
  <c r="B32" i="58"/>
  <c r="B38" i="58"/>
  <c r="E20" i="58"/>
  <c r="B33" i="58"/>
  <c r="B31" i="58"/>
  <c r="B30" i="58"/>
  <c r="B36" i="58" s="1"/>
  <c r="E38" i="58"/>
  <c r="D23" i="58"/>
  <c r="B26" i="58"/>
  <c r="E37" i="58"/>
  <c r="F10" i="55" l="1"/>
  <c r="B10" i="55"/>
  <c r="A11" i="55"/>
  <c r="J10" i="55"/>
  <c r="I10" i="55"/>
  <c r="D10" i="55"/>
  <c r="E10" i="55"/>
  <c r="C10" i="55"/>
  <c r="H10" i="55"/>
  <c r="G10" i="55"/>
  <c r="F11" i="56"/>
  <c r="D11" i="56"/>
  <c r="H11" i="56"/>
  <c r="C11" i="56"/>
  <c r="B11" i="56"/>
  <c r="J11" i="56"/>
  <c r="E11" i="56"/>
  <c r="I11" i="56"/>
  <c r="G11" i="56"/>
  <c r="A12" i="56"/>
  <c r="F19" i="52"/>
  <c r="B23" i="53"/>
  <c r="B27" i="53"/>
  <c r="B28" i="53"/>
  <c r="E28" i="53" s="1"/>
  <c r="E32" i="58"/>
  <c r="E33" i="58"/>
  <c r="A38" i="58"/>
  <c r="A37" i="58"/>
  <c r="E30" i="58"/>
  <c r="F22" i="58"/>
  <c r="E31" i="58"/>
  <c r="E34" i="58"/>
  <c r="B35" i="58"/>
  <c r="F12" i="56" l="1"/>
  <c r="C12" i="56"/>
  <c r="D12" i="56"/>
  <c r="H12" i="56"/>
  <c r="B12" i="56"/>
  <c r="J12" i="56"/>
  <c r="I12" i="56"/>
  <c r="A13" i="56"/>
  <c r="E12" i="56"/>
  <c r="G12" i="56"/>
  <c r="B11" i="55"/>
  <c r="D11" i="55"/>
  <c r="F11" i="55"/>
  <c r="J11" i="55"/>
  <c r="I11" i="55"/>
  <c r="A12" i="55"/>
  <c r="C11" i="55"/>
  <c r="H11" i="55"/>
  <c r="G11" i="55"/>
  <c r="E11" i="55"/>
  <c r="E27" i="53"/>
  <c r="D36" i="53" s="1"/>
  <c r="B32" i="53"/>
  <c r="B29" i="53"/>
  <c r="B33" i="53"/>
  <c r="B34" i="53" s="1"/>
  <c r="E12" i="55" l="1"/>
  <c r="B12" i="55"/>
  <c r="G12" i="55"/>
  <c r="A13" i="55"/>
  <c r="J12" i="55"/>
  <c r="F12" i="55"/>
  <c r="C12" i="55"/>
  <c r="D12" i="55"/>
  <c r="I12" i="55"/>
  <c r="H12" i="55"/>
  <c r="E13" i="56"/>
  <c r="A14" i="56"/>
  <c r="I13" i="56"/>
  <c r="G13" i="56"/>
  <c r="D13" i="56"/>
  <c r="J13" i="56"/>
  <c r="C13" i="56"/>
  <c r="F13" i="56"/>
  <c r="B13" i="56"/>
  <c r="H13" i="56"/>
  <c r="A34" i="53"/>
  <c r="A35" i="53"/>
  <c r="B35" i="53" s="1"/>
  <c r="E29" i="53"/>
  <c r="B31" i="53"/>
  <c r="E31" i="53" s="1"/>
  <c r="E14" i="56" l="1"/>
  <c r="F14" i="56"/>
  <c r="I14" i="56"/>
  <c r="J14" i="56"/>
  <c r="C14" i="56"/>
  <c r="D14" i="56"/>
  <c r="B14" i="56"/>
  <c r="G14" i="56"/>
  <c r="A15" i="56"/>
  <c r="H14" i="56"/>
  <c r="G13" i="55"/>
  <c r="J13" i="55"/>
  <c r="A14" i="55"/>
  <c r="E13" i="55"/>
  <c r="F13" i="55"/>
  <c r="D13" i="55"/>
  <c r="I13" i="55"/>
  <c r="B13" i="55"/>
  <c r="C13" i="55"/>
  <c r="H13" i="55"/>
  <c r="I14" i="55" l="1"/>
  <c r="B14" i="55"/>
  <c r="A15" i="55"/>
  <c r="E14" i="55"/>
  <c r="G14" i="55"/>
  <c r="H14" i="55"/>
  <c r="J14" i="55"/>
  <c r="D14" i="55"/>
  <c r="F14" i="55"/>
  <c r="C14" i="55"/>
  <c r="B15" i="56"/>
  <c r="C15" i="56"/>
  <c r="A16" i="56"/>
  <c r="J15" i="56"/>
  <c r="I15" i="56"/>
  <c r="D15" i="56"/>
  <c r="F15" i="56"/>
  <c r="H15" i="56"/>
  <c r="E15" i="56"/>
  <c r="G15" i="56"/>
  <c r="F16" i="56" l="1"/>
  <c r="G16" i="56"/>
  <c r="C16" i="56"/>
  <c r="A17" i="56"/>
  <c r="E16" i="56"/>
  <c r="J16" i="56"/>
  <c r="B16" i="56"/>
  <c r="H16" i="56"/>
  <c r="I16" i="56"/>
  <c r="D16" i="56"/>
  <c r="A16" i="55"/>
  <c r="F15" i="55"/>
  <c r="D15" i="55"/>
  <c r="E15" i="55"/>
  <c r="B15" i="55"/>
  <c r="G15" i="55"/>
  <c r="I15" i="55"/>
  <c r="H15" i="55"/>
  <c r="J15" i="55"/>
  <c r="C15" i="55"/>
  <c r="A18" i="56" l="1"/>
  <c r="D17" i="56"/>
  <c r="I17" i="56"/>
  <c r="C17" i="56"/>
  <c r="H17" i="56"/>
  <c r="E17" i="56"/>
  <c r="F17" i="56"/>
  <c r="J17" i="56"/>
  <c r="G17" i="56"/>
  <c r="B17" i="56"/>
  <c r="A17" i="55"/>
  <c r="I16" i="55"/>
  <c r="C16" i="55"/>
  <c r="E16" i="55"/>
  <c r="J16" i="55"/>
  <c r="F16" i="55"/>
  <c r="H16" i="55"/>
  <c r="D16" i="55"/>
  <c r="B16" i="55"/>
  <c r="G16" i="55"/>
  <c r="G17" i="55" l="1"/>
  <c r="I17" i="55"/>
  <c r="J17" i="55"/>
  <c r="A18" i="55"/>
  <c r="D17" i="55"/>
  <c r="F17" i="55"/>
  <c r="B17" i="55"/>
  <c r="C17" i="55"/>
  <c r="H17" i="55"/>
  <c r="E17" i="55"/>
  <c r="B18" i="56"/>
  <c r="I18" i="56"/>
  <c r="A19" i="56"/>
  <c r="E18" i="56"/>
  <c r="F18" i="56"/>
  <c r="C18" i="56"/>
  <c r="G18" i="56"/>
  <c r="H18" i="56"/>
  <c r="J18" i="56"/>
  <c r="D18" i="56"/>
  <c r="G19" i="56" l="1"/>
  <c r="C19" i="56"/>
  <c r="A20" i="56"/>
  <c r="B19" i="56"/>
  <c r="H19" i="56"/>
  <c r="J19" i="56"/>
  <c r="F19" i="56"/>
  <c r="I19" i="56"/>
  <c r="E19" i="56"/>
  <c r="D19" i="56"/>
  <c r="B18" i="55"/>
  <c r="H18" i="55"/>
  <c r="F18" i="55"/>
  <c r="E18" i="55"/>
  <c r="I18" i="55"/>
  <c r="G18" i="55"/>
  <c r="J18" i="55"/>
  <c r="A19" i="55"/>
  <c r="D18" i="55"/>
  <c r="C18" i="55"/>
  <c r="E20" i="56" l="1"/>
  <c r="H20" i="56"/>
  <c r="C20" i="56"/>
  <c r="I20" i="56"/>
  <c r="J20" i="56"/>
  <c r="D20" i="56"/>
  <c r="G20" i="56"/>
  <c r="F20" i="56"/>
  <c r="B20" i="56"/>
  <c r="A21" i="56"/>
  <c r="F19" i="55"/>
  <c r="B19" i="55"/>
  <c r="E19" i="55"/>
  <c r="D19" i="55"/>
  <c r="A20" i="55"/>
  <c r="G19" i="55"/>
  <c r="J19" i="55"/>
  <c r="I19" i="55"/>
  <c r="H19" i="55"/>
  <c r="C19" i="55"/>
  <c r="A21" i="55" l="1"/>
  <c r="H20" i="55"/>
  <c r="E20" i="55"/>
  <c r="D20" i="55"/>
  <c r="J20" i="55"/>
  <c r="B20" i="55"/>
  <c r="F20" i="55"/>
  <c r="C20" i="55"/>
  <c r="G20" i="55"/>
  <c r="I20" i="55"/>
  <c r="E21" i="56"/>
  <c r="J21" i="56"/>
  <c r="D21" i="56"/>
  <c r="G21" i="56"/>
  <c r="H21" i="56"/>
  <c r="F21" i="56"/>
  <c r="B21" i="56"/>
  <c r="A22" i="56"/>
  <c r="C21" i="56"/>
  <c r="I21" i="56"/>
  <c r="E22" i="56" l="1"/>
  <c r="H22" i="56"/>
  <c r="C22" i="56"/>
  <c r="F22" i="56"/>
  <c r="I22" i="56"/>
  <c r="G22" i="56"/>
  <c r="D22" i="56"/>
  <c r="A23" i="56"/>
  <c r="B22" i="56"/>
  <c r="J22" i="56"/>
  <c r="F21" i="55"/>
  <c r="D21" i="55"/>
  <c r="E21" i="55"/>
  <c r="B21" i="55"/>
  <c r="J21" i="55"/>
  <c r="C21" i="55"/>
  <c r="A22" i="55"/>
  <c r="H21" i="55"/>
  <c r="I21" i="55"/>
  <c r="G21" i="55"/>
  <c r="I23" i="56" l="1"/>
  <c r="D23" i="56"/>
  <c r="H23" i="56"/>
  <c r="B23" i="56"/>
  <c r="G23" i="56"/>
  <c r="C23" i="56"/>
  <c r="F23" i="56"/>
  <c r="J23" i="56"/>
  <c r="E23" i="56"/>
  <c r="A24" i="56"/>
  <c r="F22" i="55"/>
  <c r="I22" i="55"/>
  <c r="D22" i="55"/>
  <c r="A23" i="55"/>
  <c r="H22" i="55"/>
  <c r="G22" i="55"/>
  <c r="J22" i="55"/>
  <c r="E22" i="55"/>
  <c r="C22" i="55"/>
  <c r="B22" i="55"/>
  <c r="I23" i="55" l="1"/>
  <c r="D23" i="55"/>
  <c r="G23" i="55"/>
  <c r="H23" i="55"/>
  <c r="J23" i="55"/>
  <c r="E23" i="55"/>
  <c r="B23" i="55"/>
  <c r="C23" i="55"/>
  <c r="F23" i="55"/>
  <c r="A24" i="55"/>
  <c r="H24" i="56"/>
  <c r="F24" i="56"/>
  <c r="G24" i="56"/>
  <c r="E24" i="56"/>
  <c r="B24" i="56"/>
  <c r="C24" i="56"/>
  <c r="J24" i="56"/>
  <c r="I24" i="56"/>
  <c r="D24" i="56"/>
  <c r="A25" i="56"/>
  <c r="B25" i="56" l="1"/>
  <c r="D25" i="56"/>
  <c r="I25" i="56"/>
  <c r="E25" i="56"/>
  <c r="C25" i="56"/>
  <c r="G25" i="56"/>
  <c r="J25" i="56"/>
  <c r="F25" i="56"/>
  <c r="A26" i="56"/>
  <c r="H25" i="56"/>
  <c r="H24" i="55"/>
  <c r="D24" i="55"/>
  <c r="G24" i="55"/>
  <c r="B24" i="55"/>
  <c r="A25" i="55"/>
  <c r="I24" i="55"/>
  <c r="C24" i="55"/>
  <c r="E24" i="55"/>
  <c r="F24" i="55"/>
  <c r="J24" i="55"/>
  <c r="J26" i="56" l="1"/>
  <c r="E26" i="56"/>
  <c r="A27" i="56"/>
  <c r="I26" i="56"/>
  <c r="G26" i="56"/>
  <c r="B26" i="56"/>
  <c r="F26" i="56"/>
  <c r="D26" i="56"/>
  <c r="H26" i="56"/>
  <c r="C26" i="56"/>
  <c r="G25" i="55"/>
  <c r="H25" i="55"/>
  <c r="E25" i="55"/>
  <c r="F25" i="55"/>
  <c r="I25" i="55"/>
  <c r="J25" i="55"/>
  <c r="D25" i="55"/>
  <c r="A26" i="55"/>
  <c r="B25" i="55"/>
  <c r="C25" i="55"/>
  <c r="F27" i="56" l="1"/>
  <c r="G27" i="56"/>
  <c r="J27" i="56"/>
  <c r="C27" i="56"/>
  <c r="I27" i="56"/>
  <c r="D27" i="56"/>
  <c r="A28" i="56"/>
  <c r="E27" i="56"/>
  <c r="B27" i="56"/>
  <c r="H27" i="56"/>
  <c r="H26" i="55"/>
  <c r="A27" i="55"/>
  <c r="E26" i="55"/>
  <c r="D26" i="55"/>
  <c r="F26" i="55"/>
  <c r="C26" i="55"/>
  <c r="G26" i="55"/>
  <c r="J26" i="55"/>
  <c r="B26" i="55"/>
  <c r="I26" i="55"/>
  <c r="E28" i="56" l="1"/>
  <c r="F28" i="56"/>
  <c r="H28" i="56"/>
  <c r="J28" i="56"/>
  <c r="B28" i="56"/>
  <c r="A29" i="56"/>
  <c r="D28" i="56"/>
  <c r="C28" i="56"/>
  <c r="I28" i="56"/>
  <c r="G28" i="56"/>
  <c r="G27" i="55"/>
  <c r="A28" i="55"/>
  <c r="J27" i="55"/>
  <c r="C27" i="55"/>
  <c r="D27" i="55"/>
  <c r="B27" i="55"/>
  <c r="H27" i="55"/>
  <c r="F27" i="55"/>
  <c r="I27" i="55"/>
  <c r="E27" i="55"/>
  <c r="B29" i="56" l="1"/>
  <c r="I29" i="56"/>
  <c r="J29" i="56"/>
  <c r="H29" i="56"/>
  <c r="A30" i="56"/>
  <c r="D29" i="56"/>
  <c r="C29" i="56"/>
  <c r="G29" i="56"/>
  <c r="E29" i="56"/>
  <c r="F29" i="56"/>
  <c r="I28" i="55"/>
  <c r="G28" i="55"/>
  <c r="C28" i="55"/>
  <c r="A29" i="55"/>
  <c r="D28" i="55"/>
  <c r="J28" i="55"/>
  <c r="F28" i="55"/>
  <c r="H28" i="55"/>
  <c r="B28" i="55"/>
  <c r="E28" i="55"/>
  <c r="G30" i="56" l="1"/>
  <c r="C30" i="56"/>
  <c r="B30" i="56"/>
  <c r="F30" i="56"/>
  <c r="D30" i="56"/>
  <c r="I30" i="56"/>
  <c r="J30" i="56"/>
  <c r="A31" i="56"/>
  <c r="H30" i="56"/>
  <c r="E30" i="56"/>
  <c r="A30" i="55"/>
  <c r="J29" i="55"/>
  <c r="G29" i="55"/>
  <c r="H29" i="55"/>
  <c r="I29" i="55"/>
  <c r="D29" i="55"/>
  <c r="E29" i="55"/>
  <c r="C29" i="55"/>
  <c r="B29" i="55"/>
  <c r="F29" i="55"/>
  <c r="B30" i="55" l="1"/>
  <c r="F30" i="55"/>
  <c r="E30" i="55"/>
  <c r="H30" i="55"/>
  <c r="G30" i="55"/>
  <c r="A31" i="55"/>
  <c r="D30" i="55"/>
  <c r="C30" i="55"/>
  <c r="I30" i="55"/>
  <c r="J30" i="55"/>
  <c r="H31" i="56"/>
  <c r="D31" i="56"/>
  <c r="B31" i="56"/>
  <c r="C31" i="56"/>
  <c r="E31" i="56"/>
  <c r="J31" i="56"/>
  <c r="G31" i="56"/>
  <c r="A32" i="56"/>
  <c r="F31" i="56"/>
  <c r="I31" i="56"/>
  <c r="E31" i="55" l="1"/>
  <c r="G31" i="55"/>
  <c r="B31" i="55"/>
  <c r="I31" i="55"/>
  <c r="H31" i="55"/>
  <c r="F31" i="55"/>
  <c r="A32" i="55"/>
  <c r="C31" i="55"/>
  <c r="D31" i="55"/>
  <c r="J31" i="55"/>
  <c r="E32" i="56"/>
  <c r="H32" i="56"/>
  <c r="J32" i="56"/>
  <c r="C32" i="56"/>
  <c r="B32" i="56"/>
  <c r="F32" i="56"/>
  <c r="I32" i="56"/>
  <c r="A33" i="56"/>
  <c r="G32" i="56"/>
  <c r="D32" i="56"/>
  <c r="I32" i="55" l="1"/>
  <c r="D32" i="55"/>
  <c r="F32" i="55"/>
  <c r="E32" i="55"/>
  <c r="A33" i="55"/>
  <c r="G32" i="55"/>
  <c r="B32" i="55"/>
  <c r="H32" i="55"/>
  <c r="J32" i="55"/>
  <c r="C32" i="55"/>
  <c r="J33" i="56"/>
  <c r="C33" i="56"/>
  <c r="G33" i="56"/>
  <c r="H33" i="56"/>
  <c r="E33" i="56"/>
  <c r="A34" i="56"/>
  <c r="I33" i="56"/>
  <c r="D33" i="56"/>
  <c r="F33" i="56"/>
  <c r="B33" i="56"/>
  <c r="J34" i="56" l="1"/>
  <c r="I34" i="56"/>
  <c r="F34" i="56"/>
  <c r="A35" i="56"/>
  <c r="D34" i="56"/>
  <c r="C34" i="56"/>
  <c r="H34" i="56"/>
  <c r="E34" i="56"/>
  <c r="G34" i="56"/>
  <c r="B34" i="56"/>
  <c r="I33" i="55"/>
  <c r="E33" i="55"/>
  <c r="J33" i="55"/>
  <c r="D33" i="55"/>
  <c r="A34" i="55"/>
  <c r="B33" i="55"/>
  <c r="C33" i="55"/>
  <c r="F33" i="55"/>
  <c r="H33" i="55"/>
  <c r="G33" i="55"/>
  <c r="D35" i="56" l="1"/>
  <c r="B35" i="56"/>
  <c r="I35" i="56"/>
  <c r="E35" i="56"/>
  <c r="C35" i="56"/>
  <c r="F35" i="56"/>
  <c r="H35" i="56"/>
  <c r="G35" i="56"/>
  <c r="J35" i="56"/>
  <c r="A36" i="56"/>
  <c r="G34" i="55"/>
  <c r="H34" i="55"/>
  <c r="J34" i="55"/>
  <c r="E34" i="55"/>
  <c r="C34" i="55"/>
  <c r="F34" i="55"/>
  <c r="I34" i="55"/>
  <c r="D34" i="55"/>
  <c r="B34" i="55"/>
  <c r="A35" i="55"/>
  <c r="D35" i="55" l="1"/>
  <c r="F35" i="55"/>
  <c r="E35" i="55"/>
  <c r="B35" i="55"/>
  <c r="I35" i="55"/>
  <c r="A36" i="55"/>
  <c r="G35" i="55"/>
  <c r="H35" i="55"/>
  <c r="J35" i="55"/>
  <c r="C35" i="55"/>
  <c r="E36" i="56"/>
  <c r="B36" i="56"/>
  <c r="I36" i="56"/>
  <c r="F36" i="56"/>
  <c r="G36" i="56"/>
  <c r="A37" i="56"/>
  <c r="D36" i="56"/>
  <c r="C36" i="56"/>
  <c r="J36" i="56"/>
  <c r="H36" i="56"/>
  <c r="A37" i="55" l="1"/>
  <c r="F36" i="55"/>
  <c r="B36" i="55"/>
  <c r="J36" i="55"/>
  <c r="H36" i="55"/>
  <c r="C36" i="55"/>
  <c r="D36" i="55"/>
  <c r="G36" i="55"/>
  <c r="E36" i="55"/>
  <c r="I36" i="55"/>
  <c r="H37" i="56"/>
  <c r="D37" i="56"/>
  <c r="B37" i="56"/>
  <c r="J37" i="56"/>
  <c r="I37" i="56"/>
  <c r="E37" i="56"/>
  <c r="A38" i="56"/>
  <c r="F37" i="56"/>
  <c r="G37" i="56"/>
  <c r="C37" i="56"/>
  <c r="J38" i="56" l="1"/>
  <c r="E38" i="56"/>
  <c r="B38" i="56"/>
  <c r="H38" i="56"/>
  <c r="F38" i="56"/>
  <c r="I38" i="56"/>
  <c r="G38" i="56"/>
  <c r="A39" i="56"/>
  <c r="C38" i="56"/>
  <c r="D38" i="56"/>
  <c r="I37" i="55"/>
  <c r="H37" i="55"/>
  <c r="B37" i="55"/>
  <c r="D37" i="55"/>
  <c r="C37" i="55"/>
  <c r="F37" i="55"/>
  <c r="G37" i="55"/>
  <c r="A38" i="55"/>
  <c r="E37" i="55"/>
  <c r="J37" i="55"/>
  <c r="E39" i="56" l="1"/>
  <c r="B39" i="56"/>
  <c r="I39" i="56"/>
  <c r="J39" i="56"/>
  <c r="D39" i="56"/>
  <c r="A40" i="56"/>
  <c r="F39" i="56"/>
  <c r="G39" i="56"/>
  <c r="H39" i="56"/>
  <c r="C39" i="56"/>
  <c r="A39" i="55"/>
  <c r="C38" i="55"/>
  <c r="I38" i="55"/>
  <c r="D38" i="55"/>
  <c r="H38" i="55"/>
  <c r="F38" i="55"/>
  <c r="J38" i="55"/>
  <c r="E38" i="55"/>
  <c r="G38" i="55"/>
  <c r="B38" i="55"/>
  <c r="G40" i="56" l="1"/>
  <c r="A41" i="56"/>
  <c r="B40" i="56"/>
  <c r="J40" i="56"/>
  <c r="C40" i="56"/>
  <c r="F40" i="56"/>
  <c r="D40" i="56"/>
  <c r="E40" i="56"/>
  <c r="I40" i="56"/>
  <c r="H40" i="56"/>
  <c r="D39" i="55"/>
  <c r="A40" i="55"/>
  <c r="G39" i="55"/>
  <c r="C39" i="55"/>
  <c r="I39" i="55"/>
  <c r="F39" i="55"/>
  <c r="E39" i="55"/>
  <c r="H39" i="55"/>
  <c r="J39" i="55"/>
  <c r="B39" i="55"/>
  <c r="C40" i="55" l="1"/>
  <c r="G40" i="55"/>
  <c r="H40" i="55"/>
  <c r="B40" i="55"/>
  <c r="J40" i="55"/>
  <c r="D40" i="55"/>
  <c r="F40" i="55"/>
  <c r="I40" i="55"/>
  <c r="A41" i="55"/>
  <c r="E40" i="55"/>
  <c r="B41" i="56"/>
  <c r="J41" i="56"/>
  <c r="D41" i="56"/>
  <c r="C41" i="56"/>
  <c r="A42" i="56"/>
  <c r="H41" i="56"/>
  <c r="F41" i="56"/>
  <c r="G41" i="56"/>
  <c r="E41" i="56"/>
  <c r="I41" i="56"/>
  <c r="H42" i="56" l="1"/>
  <c r="E42" i="56"/>
  <c r="C42" i="56"/>
  <c r="A43" i="56"/>
  <c r="F42" i="56"/>
  <c r="J42" i="56"/>
  <c r="B42" i="56"/>
  <c r="I42" i="56"/>
  <c r="D42" i="56"/>
  <c r="G42" i="56"/>
  <c r="F41" i="55"/>
  <c r="G41" i="55"/>
  <c r="I41" i="55"/>
  <c r="C41" i="55"/>
  <c r="H41" i="55"/>
  <c r="B41" i="55"/>
  <c r="D41" i="55"/>
  <c r="J41" i="55"/>
  <c r="A42" i="55"/>
  <c r="E41" i="55"/>
  <c r="A43" i="55" l="1"/>
  <c r="I42" i="55"/>
  <c r="G42" i="55"/>
  <c r="E42" i="55"/>
  <c r="F42" i="55"/>
  <c r="H42" i="55"/>
  <c r="D42" i="55"/>
  <c r="B42" i="55"/>
  <c r="J42" i="55"/>
  <c r="C42" i="55"/>
  <c r="A44" i="56"/>
  <c r="C43" i="56"/>
  <c r="J43" i="56"/>
  <c r="B43" i="56"/>
  <c r="E43" i="56"/>
  <c r="G43" i="56"/>
  <c r="D43" i="56"/>
  <c r="I43" i="56"/>
  <c r="F43" i="56"/>
  <c r="H43" i="56"/>
  <c r="A45" i="56" l="1"/>
  <c r="D44" i="56"/>
  <c r="E44" i="56"/>
  <c r="C44" i="56"/>
  <c r="G44" i="56"/>
  <c r="F44" i="56"/>
  <c r="I44" i="56"/>
  <c r="B44" i="56"/>
  <c r="J44" i="56"/>
  <c r="H44" i="56"/>
  <c r="B43" i="55"/>
  <c r="E43" i="55"/>
  <c r="I43" i="55"/>
  <c r="G43" i="55"/>
  <c r="D43" i="55"/>
  <c r="J43" i="55"/>
  <c r="C43" i="55"/>
  <c r="A44" i="55"/>
  <c r="F43" i="55"/>
  <c r="H43" i="55"/>
  <c r="D44" i="55" l="1"/>
  <c r="A45" i="55"/>
  <c r="I44" i="55"/>
  <c r="E44" i="55"/>
  <c r="B44" i="55"/>
  <c r="H44" i="55"/>
  <c r="J44" i="55"/>
  <c r="C44" i="55"/>
  <c r="G44" i="55"/>
  <c r="F44" i="55"/>
  <c r="J45" i="56"/>
  <c r="I45" i="56"/>
  <c r="H45" i="56"/>
  <c r="D45" i="56"/>
  <c r="E45" i="56"/>
  <c r="C45" i="56"/>
  <c r="F45" i="56"/>
  <c r="A46" i="56"/>
  <c r="B45" i="56"/>
  <c r="G45" i="56"/>
  <c r="E46" i="56" l="1"/>
  <c r="G46" i="56"/>
  <c r="B46" i="56"/>
  <c r="F46" i="56"/>
  <c r="C46" i="56"/>
  <c r="I46" i="56"/>
  <c r="J46" i="56"/>
  <c r="A47" i="56"/>
  <c r="D46" i="56"/>
  <c r="H46" i="56"/>
  <c r="I45" i="55"/>
  <c r="J45" i="55"/>
  <c r="C45" i="55"/>
  <c r="E45" i="55"/>
  <c r="B45" i="55"/>
  <c r="D45" i="55"/>
  <c r="H45" i="55"/>
  <c r="F45" i="55"/>
  <c r="G45" i="55"/>
  <c r="A46" i="55"/>
  <c r="J47" i="56" l="1"/>
  <c r="A48" i="56"/>
  <c r="B47" i="56"/>
  <c r="F47" i="56"/>
  <c r="G47" i="56"/>
  <c r="C47" i="56"/>
  <c r="I47" i="56"/>
  <c r="D47" i="56"/>
  <c r="E47" i="56"/>
  <c r="H47" i="56"/>
  <c r="A47" i="55"/>
  <c r="H46" i="55"/>
  <c r="B46" i="55"/>
  <c r="J46" i="55"/>
  <c r="I46" i="55"/>
  <c r="E46" i="55"/>
  <c r="D46" i="55"/>
  <c r="F46" i="55"/>
  <c r="C46" i="55"/>
  <c r="G46" i="55"/>
  <c r="J47" i="55" l="1"/>
  <c r="G47" i="55"/>
  <c r="A48" i="55"/>
  <c r="E47" i="55"/>
  <c r="B47" i="55"/>
  <c r="F47" i="55"/>
  <c r="H47" i="55"/>
  <c r="D47" i="55"/>
  <c r="I47" i="55"/>
  <c r="C47" i="55"/>
  <c r="C48" i="56"/>
  <c r="G48" i="56"/>
  <c r="B48" i="56"/>
  <c r="E48" i="56"/>
  <c r="A49" i="56"/>
  <c r="F48" i="56"/>
  <c r="J48" i="56"/>
  <c r="H48" i="56"/>
  <c r="D48" i="56"/>
  <c r="I48" i="56"/>
  <c r="J49" i="56" l="1"/>
  <c r="A50" i="56"/>
  <c r="C49" i="56"/>
  <c r="F49" i="56"/>
  <c r="H49" i="56"/>
  <c r="B49" i="56"/>
  <c r="I49" i="56"/>
  <c r="E49" i="56"/>
  <c r="G49" i="56"/>
  <c r="D49" i="56"/>
  <c r="I48" i="55"/>
  <c r="C48" i="55"/>
  <c r="F48" i="55"/>
  <c r="E48" i="55"/>
  <c r="D48" i="55"/>
  <c r="B48" i="55"/>
  <c r="J48" i="55"/>
  <c r="H48" i="55"/>
  <c r="G48" i="55"/>
  <c r="A49" i="55"/>
  <c r="H50" i="56" l="1"/>
  <c r="F50" i="56"/>
  <c r="G50" i="56"/>
  <c r="D50" i="56"/>
  <c r="J50" i="56"/>
  <c r="I50" i="56"/>
  <c r="B50" i="56"/>
  <c r="C50" i="56"/>
  <c r="E50" i="56"/>
  <c r="A51" i="56"/>
  <c r="F49" i="55"/>
  <c r="B49" i="55"/>
  <c r="C49" i="55"/>
  <c r="E49" i="55"/>
  <c r="D49" i="55"/>
  <c r="G49" i="55"/>
  <c r="I49" i="55"/>
  <c r="J49" i="55"/>
  <c r="A50" i="55"/>
  <c r="H49" i="55"/>
  <c r="H50" i="55" l="1"/>
  <c r="D50" i="55"/>
  <c r="F50" i="55"/>
  <c r="A51" i="55"/>
  <c r="C50" i="55"/>
  <c r="B50" i="55"/>
  <c r="E50" i="55"/>
  <c r="I50" i="55"/>
  <c r="J50" i="55"/>
  <c r="G50" i="55"/>
  <c r="D51" i="56"/>
  <c r="B51" i="56"/>
  <c r="C51" i="56"/>
  <c r="J51" i="56"/>
  <c r="E51" i="56"/>
  <c r="I51" i="56"/>
  <c r="A52" i="56"/>
  <c r="F51" i="56"/>
  <c r="H51" i="56"/>
  <c r="G51" i="56"/>
  <c r="J51" i="55" l="1"/>
  <c r="H51" i="55"/>
  <c r="E51" i="55"/>
  <c r="C51" i="55"/>
  <c r="I51" i="55"/>
  <c r="F51" i="55"/>
  <c r="B51" i="55"/>
  <c r="D51" i="55"/>
  <c r="A52" i="55"/>
  <c r="G51" i="55"/>
  <c r="H52" i="56"/>
  <c r="G52" i="56"/>
  <c r="A53" i="56"/>
  <c r="J52" i="56"/>
  <c r="F52" i="56"/>
  <c r="B52" i="56"/>
  <c r="C52" i="56"/>
  <c r="D52" i="56"/>
  <c r="E52" i="56"/>
  <c r="I52" i="56"/>
  <c r="J53" i="56" l="1"/>
  <c r="D53" i="56"/>
  <c r="I53" i="56"/>
  <c r="A54" i="56"/>
  <c r="C53" i="56"/>
  <c r="E53" i="56"/>
  <c r="H53" i="56"/>
  <c r="G53" i="56"/>
  <c r="F53" i="56"/>
  <c r="B53" i="56"/>
  <c r="E52" i="55"/>
  <c r="A53" i="55"/>
  <c r="H52" i="55"/>
  <c r="G52" i="55"/>
  <c r="D52" i="55"/>
  <c r="J52" i="55"/>
  <c r="C52" i="55"/>
  <c r="I52" i="55"/>
  <c r="B52" i="55"/>
  <c r="F52" i="55"/>
  <c r="G54" i="56" l="1"/>
  <c r="J54" i="56"/>
  <c r="D54" i="56"/>
  <c r="A55" i="56"/>
  <c r="F54" i="56"/>
  <c r="C54" i="56"/>
  <c r="E54" i="56"/>
  <c r="B54" i="56"/>
  <c r="I54" i="56"/>
  <c r="H54" i="56"/>
  <c r="E53" i="55"/>
  <c r="G53" i="55"/>
  <c r="C53" i="55"/>
  <c r="B53" i="55"/>
  <c r="J53" i="55"/>
  <c r="F53" i="55"/>
  <c r="H53" i="55"/>
  <c r="D53" i="55"/>
  <c r="A54" i="55"/>
  <c r="I53" i="55"/>
  <c r="I54" i="55" l="1"/>
  <c r="J54" i="55"/>
  <c r="A55" i="55"/>
  <c r="F54" i="55"/>
  <c r="B54" i="55"/>
  <c r="G54" i="55"/>
  <c r="H54" i="55"/>
  <c r="E54" i="55"/>
  <c r="C54" i="55"/>
  <c r="D54" i="55"/>
  <c r="I55" i="56"/>
  <c r="B55" i="56"/>
  <c r="A56" i="56"/>
  <c r="J55" i="56"/>
  <c r="D55" i="56"/>
  <c r="E55" i="56"/>
  <c r="G55" i="56"/>
  <c r="H55" i="56"/>
  <c r="F55" i="56"/>
  <c r="C55" i="56"/>
  <c r="C56" i="56" l="1"/>
  <c r="H56" i="56"/>
  <c r="A57" i="56"/>
  <c r="D56" i="56"/>
  <c r="F56" i="56"/>
  <c r="I56" i="56"/>
  <c r="E56" i="56"/>
  <c r="G56" i="56"/>
  <c r="B56" i="56"/>
  <c r="J56" i="56"/>
  <c r="J55" i="55"/>
  <c r="F55" i="55"/>
  <c r="E55" i="55"/>
  <c r="B55" i="55"/>
  <c r="H55" i="55"/>
  <c r="G55" i="55"/>
  <c r="I55" i="55"/>
  <c r="C55" i="55"/>
  <c r="D55" i="55"/>
  <c r="A56" i="55"/>
  <c r="A57" i="55" l="1"/>
  <c r="H56" i="55"/>
  <c r="F56" i="55"/>
  <c r="B56" i="55"/>
  <c r="I56" i="55"/>
  <c r="C56" i="55"/>
  <c r="D56" i="55"/>
  <c r="E56" i="55"/>
  <c r="J56" i="55"/>
  <c r="G56" i="55"/>
  <c r="J57" i="56"/>
  <c r="C57" i="56"/>
  <c r="G57" i="56"/>
  <c r="A58" i="56"/>
  <c r="F57" i="56"/>
  <c r="I57" i="56"/>
  <c r="D57" i="56"/>
  <c r="H57" i="56"/>
  <c r="B57" i="56"/>
  <c r="E57" i="56"/>
  <c r="F58" i="56" l="1"/>
  <c r="G58" i="56"/>
  <c r="E58" i="56"/>
  <c r="I58" i="56"/>
  <c r="C58" i="56"/>
  <c r="H58" i="56"/>
  <c r="A59" i="56"/>
  <c r="B58" i="56"/>
  <c r="J58" i="56"/>
  <c r="D58" i="56"/>
  <c r="H57" i="55"/>
  <c r="I57" i="55"/>
  <c r="F57" i="55"/>
  <c r="E57" i="55"/>
  <c r="C57" i="55"/>
  <c r="D57" i="55"/>
  <c r="J57" i="55"/>
  <c r="A58" i="55"/>
  <c r="B57" i="55"/>
  <c r="G57" i="55"/>
  <c r="F59" i="56" l="1"/>
  <c r="H59" i="56"/>
  <c r="D59" i="56"/>
  <c r="E59" i="56"/>
  <c r="I59" i="56"/>
  <c r="G59" i="56"/>
  <c r="C59" i="56"/>
  <c r="A60" i="56"/>
  <c r="B59" i="56"/>
  <c r="J59" i="56"/>
  <c r="C58" i="55"/>
  <c r="H58" i="55"/>
  <c r="B58" i="55"/>
  <c r="J58" i="55"/>
  <c r="F58" i="55"/>
  <c r="G58" i="55"/>
  <c r="D58" i="55"/>
  <c r="I58" i="55"/>
  <c r="E58" i="55"/>
  <c r="A59" i="55"/>
  <c r="J60" i="56" l="1"/>
  <c r="H60" i="56"/>
  <c r="F60" i="56"/>
  <c r="G60" i="56"/>
  <c r="C60" i="56"/>
  <c r="E60" i="56"/>
  <c r="D60" i="56"/>
  <c r="I60" i="56"/>
  <c r="B60" i="56"/>
  <c r="A61" i="56"/>
  <c r="C59" i="55"/>
  <c r="A60" i="55"/>
  <c r="G59" i="55"/>
  <c r="I59" i="55"/>
  <c r="D59" i="55"/>
  <c r="H59" i="55"/>
  <c r="E59" i="55"/>
  <c r="J59" i="55"/>
  <c r="B59" i="55"/>
  <c r="F59" i="55"/>
  <c r="C60" i="55" l="1"/>
  <c r="B60" i="55"/>
  <c r="A61" i="55"/>
  <c r="H60" i="55"/>
  <c r="D60" i="55"/>
  <c r="E60" i="55"/>
  <c r="G60" i="55"/>
  <c r="J60" i="55"/>
  <c r="I60" i="55"/>
  <c r="F60" i="55"/>
  <c r="A62" i="56"/>
  <c r="I61" i="56"/>
  <c r="C61" i="56"/>
  <c r="B61" i="56"/>
  <c r="D61" i="56"/>
  <c r="E61" i="56"/>
  <c r="F61" i="56"/>
  <c r="J61" i="56"/>
  <c r="G61" i="56"/>
  <c r="H61" i="56"/>
  <c r="F62" i="56" l="1"/>
  <c r="E62" i="56"/>
  <c r="J62" i="56"/>
  <c r="A63" i="56"/>
  <c r="B62" i="56"/>
  <c r="C62" i="56"/>
  <c r="I62" i="56"/>
  <c r="G62" i="56"/>
  <c r="H62" i="56"/>
  <c r="D62" i="56"/>
  <c r="C61" i="55"/>
  <c r="H61" i="55"/>
  <c r="G61" i="55"/>
  <c r="F61" i="55"/>
  <c r="D61" i="55"/>
  <c r="B61" i="55"/>
  <c r="J61" i="55"/>
  <c r="A62" i="55"/>
  <c r="I61" i="55"/>
  <c r="E61" i="55"/>
  <c r="E63" i="56" l="1"/>
  <c r="H63" i="56"/>
  <c r="I63" i="56"/>
  <c r="D63" i="56"/>
  <c r="G63" i="56"/>
  <c r="A64" i="56"/>
  <c r="C63" i="56"/>
  <c r="F63" i="56"/>
  <c r="B63" i="56"/>
  <c r="J63" i="56"/>
  <c r="C62" i="55"/>
  <c r="F62" i="55"/>
  <c r="H62" i="55"/>
  <c r="A63" i="55"/>
  <c r="D62" i="55"/>
  <c r="E62" i="55"/>
  <c r="I62" i="55"/>
  <c r="B62" i="55"/>
  <c r="J62" i="55"/>
  <c r="G62" i="55"/>
  <c r="C63" i="55" l="1"/>
  <c r="G63" i="55"/>
  <c r="J63" i="55"/>
  <c r="A64" i="55"/>
  <c r="F63" i="55"/>
  <c r="I63" i="55"/>
  <c r="H63" i="55"/>
  <c r="D63" i="55"/>
  <c r="B63" i="55"/>
  <c r="E63" i="55"/>
  <c r="A65" i="56"/>
  <c r="E64" i="56"/>
  <c r="F64" i="56"/>
  <c r="J64" i="56"/>
  <c r="B64" i="56"/>
  <c r="G64" i="56"/>
  <c r="I64" i="56"/>
  <c r="D64" i="56"/>
  <c r="H64" i="56"/>
  <c r="C64" i="56"/>
  <c r="D64" i="55" l="1"/>
  <c r="J64" i="55"/>
  <c r="B64" i="55"/>
  <c r="I64" i="55"/>
  <c r="H64" i="55"/>
  <c r="E64" i="55"/>
  <c r="C64" i="55"/>
  <c r="A65" i="55"/>
  <c r="F64" i="55"/>
  <c r="G64" i="55"/>
  <c r="C65" i="56"/>
  <c r="I65" i="56"/>
  <c r="G65" i="56"/>
  <c r="H65" i="56"/>
  <c r="E65" i="56"/>
  <c r="J65" i="56"/>
  <c r="B65" i="56"/>
  <c r="A66" i="56"/>
  <c r="F65" i="56"/>
  <c r="D65" i="56"/>
  <c r="C65" i="55" l="1"/>
  <c r="G65" i="55"/>
  <c r="F65" i="55"/>
  <c r="A66" i="55"/>
  <c r="H65" i="55"/>
  <c r="J65" i="55"/>
  <c r="I65" i="55"/>
  <c r="E65" i="55"/>
  <c r="B65" i="55"/>
  <c r="D65" i="55"/>
  <c r="G66" i="56"/>
  <c r="C66" i="56"/>
  <c r="J66" i="56"/>
  <c r="F66" i="56"/>
  <c r="B66" i="56"/>
  <c r="E66" i="56"/>
  <c r="D66" i="56"/>
  <c r="A67" i="56"/>
  <c r="I66" i="56"/>
  <c r="H66" i="56"/>
  <c r="D66" i="55" l="1"/>
  <c r="F66" i="55"/>
  <c r="A67" i="55"/>
  <c r="I66" i="55"/>
  <c r="B66" i="55"/>
  <c r="H66" i="55"/>
  <c r="J66" i="55"/>
  <c r="E66" i="55"/>
  <c r="C66" i="55"/>
  <c r="G66" i="55"/>
  <c r="A68" i="56"/>
  <c r="G67" i="56"/>
  <c r="C67" i="56"/>
  <c r="H67" i="56"/>
  <c r="J67" i="56"/>
  <c r="E67" i="56"/>
  <c r="B67" i="56"/>
  <c r="D67" i="56"/>
  <c r="I67" i="56"/>
  <c r="F67" i="56"/>
  <c r="D68" i="56" l="1"/>
  <c r="J68" i="56"/>
  <c r="A69" i="56"/>
  <c r="G68" i="56"/>
  <c r="E68" i="56"/>
  <c r="C68" i="56"/>
  <c r="F68" i="56"/>
  <c r="I68" i="56"/>
  <c r="B68" i="56"/>
  <c r="H68" i="56"/>
  <c r="E67" i="55"/>
  <c r="F67" i="55"/>
  <c r="H67" i="55"/>
  <c r="I67" i="55"/>
  <c r="A68" i="55"/>
  <c r="J67" i="55"/>
  <c r="B67" i="55"/>
  <c r="D67" i="55"/>
  <c r="C67" i="55"/>
  <c r="G67" i="55"/>
  <c r="B68" i="55" l="1"/>
  <c r="H68" i="55"/>
  <c r="I68" i="55"/>
  <c r="J68" i="55"/>
  <c r="A69" i="55"/>
  <c r="E68" i="55"/>
  <c r="F68" i="55"/>
  <c r="G68" i="55"/>
  <c r="C68" i="55"/>
  <c r="D68" i="55"/>
  <c r="I69" i="56"/>
  <c r="F69" i="56"/>
  <c r="D69" i="56"/>
  <c r="G69" i="56"/>
  <c r="J69" i="56"/>
  <c r="E69" i="56"/>
  <c r="B69" i="56"/>
  <c r="A70" i="56"/>
  <c r="C69" i="56"/>
  <c r="H69" i="56"/>
  <c r="E69" i="55" l="1"/>
  <c r="G69" i="55"/>
  <c r="C69" i="55"/>
  <c r="I69" i="55"/>
  <c r="B69" i="55"/>
  <c r="A70" i="55"/>
  <c r="F69" i="55"/>
  <c r="D69" i="55"/>
  <c r="H69" i="55"/>
  <c r="J69" i="55"/>
  <c r="B70" i="56"/>
  <c r="C70" i="56"/>
  <c r="F70" i="56"/>
  <c r="H70" i="56"/>
  <c r="A71" i="56"/>
  <c r="I70" i="56"/>
  <c r="E70" i="56"/>
  <c r="J70" i="56"/>
  <c r="D70" i="56"/>
  <c r="G70" i="56"/>
  <c r="H71" i="56" l="1"/>
  <c r="G71" i="56"/>
  <c r="I71" i="56"/>
  <c r="J71" i="56"/>
  <c r="F71" i="56"/>
  <c r="B71" i="56"/>
  <c r="C71" i="56"/>
  <c r="A72" i="56"/>
  <c r="E71" i="56"/>
  <c r="D71" i="56"/>
  <c r="C70" i="55"/>
  <c r="E70" i="55"/>
  <c r="H70" i="55"/>
  <c r="I70" i="55"/>
  <c r="A71" i="55"/>
  <c r="D70" i="55"/>
  <c r="B70" i="55"/>
  <c r="J70" i="55"/>
  <c r="G70" i="55"/>
  <c r="F70" i="55"/>
  <c r="A73" i="56" l="1"/>
  <c r="D72" i="56"/>
  <c r="H72" i="56"/>
  <c r="J72" i="56"/>
  <c r="C72" i="56"/>
  <c r="I72" i="56"/>
  <c r="F72" i="56"/>
  <c r="G72" i="56"/>
  <c r="B72" i="56"/>
  <c r="E72" i="56"/>
  <c r="I71" i="55"/>
  <c r="F71" i="55"/>
  <c r="H71" i="55"/>
  <c r="G71" i="55"/>
  <c r="A72" i="55"/>
  <c r="E71" i="55"/>
  <c r="B71" i="55"/>
  <c r="J71" i="55"/>
  <c r="D71" i="55"/>
  <c r="C71" i="55"/>
  <c r="J72" i="55" l="1"/>
  <c r="D72" i="55"/>
  <c r="F72" i="55"/>
  <c r="I72" i="55"/>
  <c r="B72" i="55"/>
  <c r="H72" i="55"/>
  <c r="A73" i="55"/>
  <c r="G72" i="55"/>
  <c r="E72" i="55"/>
  <c r="C72" i="55"/>
  <c r="F73" i="56"/>
  <c r="E73" i="56"/>
  <c r="J73" i="56"/>
  <c r="I73" i="56"/>
  <c r="H73" i="56"/>
  <c r="C73" i="56"/>
  <c r="D73" i="56"/>
  <c r="G73" i="56"/>
  <c r="A74" i="56"/>
  <c r="B73" i="56"/>
  <c r="I73" i="55" l="1"/>
  <c r="J73" i="55"/>
  <c r="A74" i="55"/>
  <c r="E73" i="55"/>
  <c r="H73" i="55"/>
  <c r="G73" i="55"/>
  <c r="C73" i="55"/>
  <c r="B73" i="55"/>
  <c r="D73" i="55"/>
  <c r="F73" i="55"/>
  <c r="F74" i="56"/>
  <c r="C74" i="56"/>
  <c r="I74" i="56"/>
  <c r="B74" i="56"/>
  <c r="A75" i="56"/>
  <c r="J74" i="56"/>
  <c r="E74" i="56"/>
  <c r="H74" i="56"/>
  <c r="G74" i="56"/>
  <c r="D74" i="56"/>
  <c r="H75" i="56" l="1"/>
  <c r="A76" i="56"/>
  <c r="B75" i="56"/>
  <c r="I75" i="56"/>
  <c r="J75" i="56"/>
  <c r="C75" i="56"/>
  <c r="F75" i="56"/>
  <c r="E75" i="56"/>
  <c r="D75" i="56"/>
  <c r="G75" i="56"/>
  <c r="E74" i="55"/>
  <c r="H74" i="55"/>
  <c r="J74" i="55"/>
  <c r="F74" i="55"/>
  <c r="D74" i="55"/>
  <c r="C74" i="55"/>
  <c r="A75" i="55"/>
  <c r="B74" i="55"/>
  <c r="I74" i="55"/>
  <c r="G74" i="55"/>
  <c r="I76" i="56" l="1"/>
  <c r="E76" i="56"/>
  <c r="A77" i="56"/>
  <c r="B76" i="56"/>
  <c r="C76" i="56"/>
  <c r="G76" i="56"/>
  <c r="F76" i="56"/>
  <c r="D76" i="56"/>
  <c r="H76" i="56"/>
  <c r="J76" i="56"/>
  <c r="H75" i="55"/>
  <c r="D75" i="55"/>
  <c r="C75" i="55"/>
  <c r="I75" i="55"/>
  <c r="B75" i="55"/>
  <c r="E75" i="55"/>
  <c r="J75" i="55"/>
  <c r="F75" i="55"/>
  <c r="A76" i="55"/>
  <c r="G75" i="55"/>
  <c r="E76" i="55" l="1"/>
  <c r="D76" i="55"/>
  <c r="F76" i="55"/>
  <c r="B76" i="55"/>
  <c r="C76" i="55"/>
  <c r="I76" i="55"/>
  <c r="H76" i="55"/>
  <c r="G76" i="55"/>
  <c r="J76" i="55"/>
  <c r="A77" i="55"/>
  <c r="H77" i="56"/>
  <c r="F77" i="56"/>
  <c r="D77" i="56"/>
  <c r="I77" i="56"/>
  <c r="E77" i="56"/>
  <c r="C77" i="56"/>
  <c r="J77" i="56"/>
  <c r="G77" i="56"/>
  <c r="A78" i="56"/>
  <c r="B77" i="56"/>
  <c r="H77" i="55" l="1"/>
  <c r="F77" i="55"/>
  <c r="B77" i="55"/>
  <c r="G77" i="55"/>
  <c r="C77" i="55"/>
  <c r="D77" i="55"/>
  <c r="A78" i="55"/>
  <c r="J77" i="55"/>
  <c r="E77" i="55"/>
  <c r="I77" i="55"/>
  <c r="G78" i="56"/>
  <c r="H78" i="56"/>
  <c r="C78" i="56"/>
  <c r="F78" i="56"/>
  <c r="I78" i="56"/>
  <c r="D78" i="56"/>
  <c r="J78" i="56"/>
  <c r="E78" i="56"/>
  <c r="B78" i="56"/>
  <c r="A79" i="56"/>
  <c r="C78" i="55" l="1"/>
  <c r="E78" i="55"/>
  <c r="B78" i="55"/>
  <c r="J78" i="55"/>
  <c r="I78" i="55"/>
  <c r="F78" i="55"/>
  <c r="A79" i="55"/>
  <c r="G78" i="55"/>
  <c r="H78" i="55"/>
  <c r="D78" i="55"/>
  <c r="G79" i="56"/>
  <c r="F79" i="56"/>
  <c r="D79" i="56"/>
  <c r="E79" i="56"/>
  <c r="A80" i="56"/>
  <c r="B79" i="56"/>
  <c r="J79" i="56"/>
  <c r="H79" i="56"/>
  <c r="C79" i="56"/>
  <c r="I79" i="56"/>
  <c r="H80" i="56" l="1"/>
  <c r="F80" i="56"/>
  <c r="G80" i="56"/>
  <c r="I80" i="56"/>
  <c r="D80" i="56"/>
  <c r="E80" i="56"/>
  <c r="A81" i="56"/>
  <c r="C80" i="56"/>
  <c r="J80" i="56"/>
  <c r="B80" i="56"/>
  <c r="C79" i="55"/>
  <c r="B79" i="55"/>
  <c r="F79" i="55"/>
  <c r="D79" i="55"/>
  <c r="H79" i="55"/>
  <c r="J79" i="55"/>
  <c r="E79" i="55"/>
  <c r="I79" i="55"/>
  <c r="G79" i="55"/>
  <c r="A80" i="55"/>
  <c r="D81" i="56" l="1"/>
  <c r="A82" i="56"/>
  <c r="B81" i="56"/>
  <c r="C81" i="56"/>
  <c r="H81" i="56"/>
  <c r="E81" i="56"/>
  <c r="F81" i="56"/>
  <c r="I81" i="56"/>
  <c r="J81" i="56"/>
  <c r="G81" i="56"/>
  <c r="I80" i="55"/>
  <c r="A81" i="55"/>
  <c r="B80" i="55"/>
  <c r="G80" i="55"/>
  <c r="J80" i="55"/>
  <c r="C80" i="55"/>
  <c r="H80" i="55"/>
  <c r="D80" i="55"/>
  <c r="E80" i="55"/>
  <c r="F80" i="55"/>
  <c r="H82" i="56" l="1"/>
  <c r="F82" i="56"/>
  <c r="B82" i="56"/>
  <c r="E82" i="56"/>
  <c r="I82" i="56"/>
  <c r="G82" i="56"/>
  <c r="C82" i="56"/>
  <c r="A83" i="56"/>
  <c r="J82" i="56"/>
  <c r="D82" i="56"/>
  <c r="E81" i="55"/>
  <c r="I81" i="55"/>
  <c r="D81" i="55"/>
  <c r="A82" i="55"/>
  <c r="J81" i="55"/>
  <c r="F81" i="55"/>
  <c r="H81" i="55"/>
  <c r="C81" i="55"/>
  <c r="B81" i="55"/>
  <c r="G81" i="55"/>
  <c r="G82" i="55" l="1"/>
  <c r="I82" i="55"/>
  <c r="E82" i="55"/>
  <c r="C82" i="55"/>
  <c r="A83" i="55"/>
  <c r="D82" i="55"/>
  <c r="H82" i="55"/>
  <c r="J82" i="55"/>
  <c r="B82" i="55"/>
  <c r="F82" i="55"/>
  <c r="B83" i="56"/>
  <c r="H83" i="56"/>
  <c r="A84" i="56"/>
  <c r="F83" i="56"/>
  <c r="C83" i="56"/>
  <c r="G83" i="56"/>
  <c r="E83" i="56"/>
  <c r="D83" i="56"/>
  <c r="I83" i="56"/>
  <c r="J83" i="56"/>
  <c r="I84" i="56" l="1"/>
  <c r="H84" i="56"/>
  <c r="A85" i="56"/>
  <c r="C84" i="56"/>
  <c r="B84" i="56"/>
  <c r="F84" i="56"/>
  <c r="G84" i="56"/>
  <c r="D84" i="56"/>
  <c r="J84" i="56"/>
  <c r="E84" i="56"/>
  <c r="I83" i="55"/>
  <c r="A84" i="55"/>
  <c r="J83" i="55"/>
  <c r="D83" i="55"/>
  <c r="C83" i="55"/>
  <c r="F83" i="55"/>
  <c r="H83" i="55"/>
  <c r="G83" i="55"/>
  <c r="B83" i="55"/>
  <c r="E83" i="55"/>
  <c r="A85" i="55" l="1"/>
  <c r="B84" i="55"/>
  <c r="E84" i="55"/>
  <c r="D84" i="55"/>
  <c r="I84" i="55"/>
  <c r="G84" i="55"/>
  <c r="J84" i="55"/>
  <c r="F84" i="55"/>
  <c r="H84" i="55"/>
  <c r="C84" i="55"/>
  <c r="D85" i="56"/>
  <c r="I85" i="56"/>
  <c r="J85" i="56"/>
  <c r="F85" i="56"/>
  <c r="A86" i="56"/>
  <c r="B85" i="56"/>
  <c r="C85" i="56"/>
  <c r="H85" i="56"/>
  <c r="G85" i="56"/>
  <c r="E85" i="56"/>
  <c r="H86" i="56" l="1"/>
  <c r="E86" i="56"/>
  <c r="C86" i="56"/>
  <c r="J86" i="56"/>
  <c r="F86" i="56"/>
  <c r="D86" i="56"/>
  <c r="I86" i="56"/>
  <c r="G86" i="56"/>
  <c r="A87" i="56"/>
  <c r="B86" i="56"/>
  <c r="B85" i="55"/>
  <c r="A86" i="55"/>
  <c r="I85" i="55"/>
  <c r="G85" i="55"/>
  <c r="J85" i="55"/>
  <c r="C85" i="55"/>
  <c r="F85" i="55"/>
  <c r="E85" i="55"/>
  <c r="D85" i="55"/>
  <c r="H85" i="55"/>
  <c r="G86" i="55" l="1"/>
  <c r="I86" i="55"/>
  <c r="C86" i="55"/>
  <c r="E86" i="55"/>
  <c r="H86" i="55"/>
  <c r="B86" i="55"/>
  <c r="F86" i="55"/>
  <c r="D86" i="55"/>
  <c r="A87" i="55"/>
  <c r="J86" i="55"/>
  <c r="I87" i="56"/>
  <c r="D87" i="56"/>
  <c r="A88" i="56"/>
  <c r="H87" i="56"/>
  <c r="E87" i="56"/>
  <c r="G87" i="56"/>
  <c r="C87" i="56"/>
  <c r="J87" i="56"/>
  <c r="F87" i="56"/>
  <c r="B87" i="56"/>
  <c r="G88" i="56" l="1"/>
  <c r="A89" i="56"/>
  <c r="I88" i="56"/>
  <c r="H88" i="56"/>
  <c r="F88" i="56"/>
  <c r="E88" i="56"/>
  <c r="C88" i="56"/>
  <c r="J88" i="56"/>
  <c r="B88" i="56"/>
  <c r="D88" i="56"/>
  <c r="I87" i="55"/>
  <c r="E87" i="55"/>
  <c r="H87" i="55"/>
  <c r="F87" i="55"/>
  <c r="G87" i="55"/>
  <c r="D87" i="55"/>
  <c r="A88" i="55"/>
  <c r="J87" i="55"/>
  <c r="B87" i="55"/>
  <c r="C87" i="55"/>
  <c r="H89" i="56" l="1"/>
  <c r="F89" i="56"/>
  <c r="D89" i="56"/>
  <c r="G89" i="56"/>
  <c r="E89" i="56"/>
  <c r="J89" i="56"/>
  <c r="B89" i="56"/>
  <c r="C89" i="56"/>
  <c r="A90" i="56"/>
  <c r="I89" i="56"/>
  <c r="D88" i="55"/>
  <c r="E88" i="55"/>
  <c r="A89" i="55"/>
  <c r="B88" i="55"/>
  <c r="I88" i="55"/>
  <c r="H88" i="55"/>
  <c r="G88" i="55"/>
  <c r="F88" i="55"/>
  <c r="J88" i="55"/>
  <c r="C88" i="55"/>
  <c r="D89" i="55" l="1"/>
  <c r="B89" i="55"/>
  <c r="E89" i="55"/>
  <c r="J89" i="55"/>
  <c r="H89" i="55"/>
  <c r="I89" i="55"/>
  <c r="G89" i="55"/>
  <c r="F89" i="55"/>
  <c r="A90" i="55"/>
  <c r="C89" i="55"/>
  <c r="B90" i="56"/>
  <c r="C90" i="56"/>
  <c r="A91" i="56"/>
  <c r="F90" i="56"/>
  <c r="E90" i="56"/>
  <c r="G90" i="56"/>
  <c r="J90" i="56"/>
  <c r="D90" i="56"/>
  <c r="H90" i="56"/>
  <c r="I90" i="56"/>
  <c r="A92" i="56" l="1"/>
  <c r="E91" i="56"/>
  <c r="C91" i="56"/>
  <c r="H91" i="56"/>
  <c r="J91" i="56"/>
  <c r="G91" i="56"/>
  <c r="I91" i="56"/>
  <c r="F91" i="56"/>
  <c r="B91" i="56"/>
  <c r="D91" i="56"/>
  <c r="G90" i="55"/>
  <c r="J90" i="55"/>
  <c r="C90" i="55"/>
  <c r="D90" i="55"/>
  <c r="H90" i="55"/>
  <c r="E90" i="55"/>
  <c r="I90" i="55"/>
  <c r="F90" i="55"/>
  <c r="B90" i="55"/>
  <c r="A91" i="55"/>
  <c r="I91" i="55" l="1"/>
  <c r="F91" i="55"/>
  <c r="J91" i="55"/>
  <c r="C91" i="55"/>
  <c r="A92" i="55"/>
  <c r="H91" i="55"/>
  <c r="G91" i="55"/>
  <c r="E91" i="55"/>
  <c r="D91" i="55"/>
  <c r="B91" i="55"/>
  <c r="I92" i="56"/>
  <c r="C92" i="56"/>
  <c r="A93" i="56"/>
  <c r="G92" i="56"/>
  <c r="H92" i="56"/>
  <c r="E92" i="56"/>
  <c r="J92" i="56"/>
  <c r="B92" i="56"/>
  <c r="D92" i="56"/>
  <c r="F92" i="56"/>
  <c r="J92" i="55" l="1"/>
  <c r="F92" i="55"/>
  <c r="H92" i="55"/>
  <c r="A93" i="55"/>
  <c r="G92" i="55"/>
  <c r="E92" i="55"/>
  <c r="B92" i="55"/>
  <c r="C92" i="55"/>
  <c r="I92" i="55"/>
  <c r="D92" i="55"/>
  <c r="A94" i="56"/>
  <c r="H93" i="56"/>
  <c r="G93" i="56"/>
  <c r="F93" i="56"/>
  <c r="J93" i="56"/>
  <c r="C93" i="56"/>
  <c r="D93" i="56"/>
  <c r="I93" i="56"/>
  <c r="B93" i="56"/>
  <c r="E93" i="56"/>
  <c r="F93" i="55" l="1"/>
  <c r="I93" i="55"/>
  <c r="A94" i="55"/>
  <c r="J93" i="55"/>
  <c r="G93" i="55"/>
  <c r="H93" i="55"/>
  <c r="B93" i="55"/>
  <c r="D93" i="55"/>
  <c r="E93" i="55"/>
  <c r="C93" i="55"/>
  <c r="A95" i="56"/>
  <c r="C94" i="56"/>
  <c r="F94" i="56"/>
  <c r="I94" i="56"/>
  <c r="D94" i="56"/>
  <c r="B94" i="56"/>
  <c r="G94" i="56"/>
  <c r="J94" i="56"/>
  <c r="H94" i="56"/>
  <c r="E94" i="56"/>
  <c r="G95" i="56" l="1"/>
  <c r="I95" i="56"/>
  <c r="J95" i="56"/>
  <c r="E95" i="56"/>
  <c r="F95" i="56"/>
  <c r="D95" i="56"/>
  <c r="H95" i="56"/>
  <c r="A96" i="56"/>
  <c r="B95" i="56"/>
  <c r="C95" i="56"/>
  <c r="B94" i="55"/>
  <c r="A95" i="55"/>
  <c r="E94" i="55"/>
  <c r="D94" i="55"/>
  <c r="C94" i="55"/>
  <c r="J94" i="55"/>
  <c r="H94" i="55"/>
  <c r="I94" i="55"/>
  <c r="F94" i="55"/>
  <c r="G94" i="55"/>
  <c r="A97" i="56" l="1"/>
  <c r="I96" i="56"/>
  <c r="C96" i="56"/>
  <c r="G96" i="56"/>
  <c r="B96" i="56"/>
  <c r="D96" i="56"/>
  <c r="F96" i="56"/>
  <c r="J96" i="56"/>
  <c r="H96" i="56"/>
  <c r="E96" i="56"/>
  <c r="G95" i="55"/>
  <c r="I95" i="55"/>
  <c r="H95" i="55"/>
  <c r="E95" i="55"/>
  <c r="D95" i="55"/>
  <c r="C95" i="55"/>
  <c r="B95" i="55"/>
  <c r="F95" i="55"/>
  <c r="A96" i="55"/>
  <c r="J95" i="55"/>
  <c r="C96" i="55" l="1"/>
  <c r="A97" i="55"/>
  <c r="F96" i="55"/>
  <c r="E96" i="55"/>
  <c r="I96" i="55"/>
  <c r="J96" i="55"/>
  <c r="G96" i="55"/>
  <c r="H96" i="55"/>
  <c r="B96" i="55"/>
  <c r="D96" i="55"/>
  <c r="C97" i="56"/>
  <c r="G97" i="56"/>
  <c r="I97" i="56"/>
  <c r="F97" i="56"/>
  <c r="B97" i="56"/>
  <c r="A98" i="56"/>
  <c r="J97" i="56"/>
  <c r="E97" i="56"/>
  <c r="H97" i="56"/>
  <c r="D97" i="56"/>
  <c r="A99" i="56" l="1"/>
  <c r="C98" i="56"/>
  <c r="I98" i="56"/>
  <c r="J98" i="56"/>
  <c r="H98" i="56"/>
  <c r="G98" i="56"/>
  <c r="B98" i="56"/>
  <c r="F98" i="56"/>
  <c r="E98" i="56"/>
  <c r="D98" i="56"/>
  <c r="E97" i="55"/>
  <c r="G97" i="55"/>
  <c r="H97" i="55"/>
  <c r="I97" i="55"/>
  <c r="D97" i="55"/>
  <c r="J97" i="55"/>
  <c r="A98" i="55"/>
  <c r="B97" i="55"/>
  <c r="F97" i="55"/>
  <c r="C97" i="55"/>
  <c r="B98" i="55" l="1"/>
  <c r="J98" i="55"/>
  <c r="H98" i="55"/>
  <c r="A99" i="55"/>
  <c r="D98" i="55"/>
  <c r="C98" i="55"/>
  <c r="I98" i="55"/>
  <c r="E98" i="55"/>
  <c r="F98" i="55"/>
  <c r="G98" i="55"/>
  <c r="I99" i="56"/>
  <c r="J99" i="56"/>
  <c r="E99" i="56"/>
  <c r="H99" i="56"/>
  <c r="D99" i="56"/>
  <c r="C99" i="56"/>
  <c r="G99" i="56"/>
  <c r="A100" i="56"/>
  <c r="B99" i="56"/>
  <c r="F99" i="56"/>
  <c r="G99" i="55" l="1"/>
  <c r="I99" i="55"/>
  <c r="C99" i="55"/>
  <c r="H99" i="55"/>
  <c r="B99" i="55"/>
  <c r="A100" i="55"/>
  <c r="F99" i="55"/>
  <c r="J99" i="55"/>
  <c r="E99" i="55"/>
  <c r="D99" i="55"/>
  <c r="D100" i="56"/>
  <c r="C100" i="56"/>
  <c r="I100" i="56"/>
  <c r="H100" i="56"/>
  <c r="B100" i="56"/>
  <c r="E100" i="56"/>
  <c r="J100" i="56"/>
  <c r="A101" i="56"/>
  <c r="G100" i="56"/>
  <c r="F100" i="56"/>
  <c r="E100" i="55" l="1"/>
  <c r="D100" i="55"/>
  <c r="I100" i="55"/>
  <c r="H100" i="55"/>
  <c r="A101" i="55"/>
  <c r="J100" i="55"/>
  <c r="F100" i="55"/>
  <c r="G100" i="55"/>
  <c r="C100" i="55"/>
  <c r="B100" i="55"/>
  <c r="F101" i="56"/>
  <c r="A102" i="56"/>
  <c r="C101" i="56"/>
  <c r="B101" i="56"/>
  <c r="J101" i="56"/>
  <c r="E101" i="56"/>
  <c r="D101" i="56"/>
  <c r="I101" i="56"/>
  <c r="G101" i="56"/>
  <c r="H101" i="56"/>
  <c r="E102" i="56" l="1"/>
  <c r="G102" i="56"/>
  <c r="H102" i="56"/>
  <c r="B102" i="56"/>
  <c r="A103" i="56"/>
  <c r="C102" i="56"/>
  <c r="J102" i="56"/>
  <c r="I102" i="56"/>
  <c r="F102" i="56"/>
  <c r="D102" i="56"/>
  <c r="D101" i="55"/>
  <c r="B101" i="55"/>
  <c r="F101" i="55"/>
  <c r="C101" i="55"/>
  <c r="J101" i="55"/>
  <c r="G101" i="55"/>
  <c r="I101" i="55"/>
  <c r="A102" i="55"/>
  <c r="E101" i="55"/>
  <c r="H101" i="55"/>
  <c r="E103" i="56" l="1"/>
  <c r="H103" i="56"/>
  <c r="J103" i="56"/>
  <c r="C103" i="56"/>
  <c r="I103" i="56"/>
  <c r="F103" i="56"/>
  <c r="D103" i="56"/>
  <c r="G103" i="56"/>
  <c r="A104" i="56"/>
  <c r="B103" i="56"/>
  <c r="A103" i="55"/>
  <c r="D102" i="55"/>
  <c r="I102" i="55"/>
  <c r="E102" i="55"/>
  <c r="B102" i="55"/>
  <c r="H102" i="55"/>
  <c r="J102" i="55"/>
  <c r="G102" i="55"/>
  <c r="C102" i="55"/>
  <c r="F102" i="55"/>
  <c r="H103" i="55" l="1"/>
  <c r="D103" i="55"/>
  <c r="A104" i="55"/>
  <c r="E103" i="55"/>
  <c r="J103" i="55"/>
  <c r="F103" i="55"/>
  <c r="C103" i="55"/>
  <c r="G103" i="55"/>
  <c r="B103" i="55"/>
  <c r="I103" i="55"/>
  <c r="E104" i="56"/>
  <c r="A105" i="56"/>
  <c r="C104" i="56"/>
  <c r="B104" i="56"/>
  <c r="I104" i="56"/>
  <c r="F104" i="56"/>
  <c r="G104" i="56"/>
  <c r="J104" i="56"/>
  <c r="H104" i="56"/>
  <c r="D104" i="56"/>
  <c r="J105" i="56" l="1"/>
  <c r="H105" i="56"/>
  <c r="G105" i="56"/>
  <c r="F105" i="56"/>
  <c r="A106" i="56"/>
  <c r="E105" i="56"/>
  <c r="I105" i="56"/>
  <c r="D105" i="56"/>
  <c r="B105" i="56"/>
  <c r="C105" i="56"/>
  <c r="C104" i="55"/>
  <c r="I104" i="55"/>
  <c r="D104" i="55"/>
  <c r="F104" i="55"/>
  <c r="E104" i="55"/>
  <c r="J104" i="55"/>
  <c r="B104" i="55"/>
  <c r="G104" i="55"/>
  <c r="A105" i="55"/>
  <c r="H104" i="55"/>
  <c r="G105" i="55" l="1"/>
  <c r="I105" i="55"/>
  <c r="F105" i="55"/>
  <c r="H105" i="55"/>
  <c r="B105" i="55"/>
  <c r="C105" i="55"/>
  <c r="A106" i="55"/>
  <c r="E105" i="55"/>
  <c r="J105" i="55"/>
  <c r="D105" i="55"/>
  <c r="J106" i="56"/>
  <c r="E106" i="56"/>
  <c r="H106" i="56"/>
  <c r="D106" i="56"/>
  <c r="G106" i="56"/>
  <c r="C106" i="56"/>
  <c r="F106" i="56"/>
  <c r="I106" i="56"/>
  <c r="B106" i="56"/>
  <c r="A107" i="56"/>
  <c r="I106" i="55" l="1"/>
  <c r="B106" i="55"/>
  <c r="F106" i="55"/>
  <c r="C106" i="55"/>
  <c r="J106" i="55"/>
  <c r="E106" i="55"/>
  <c r="H106" i="55"/>
  <c r="A107" i="55"/>
  <c r="D106" i="55"/>
  <c r="G106" i="55"/>
  <c r="H107" i="56"/>
  <c r="B107" i="56"/>
  <c r="C107" i="56"/>
  <c r="G107" i="56"/>
  <c r="I107" i="56"/>
  <c r="A108" i="56"/>
  <c r="F107" i="56"/>
  <c r="D107" i="56"/>
  <c r="J107" i="56"/>
  <c r="E107" i="56"/>
  <c r="E108" i="56" l="1"/>
  <c r="H108" i="56"/>
  <c r="D108" i="56"/>
  <c r="I108" i="56"/>
  <c r="B108" i="56"/>
  <c r="G108" i="56"/>
  <c r="F108" i="56"/>
  <c r="J108" i="56"/>
  <c r="C108" i="56"/>
  <c r="A109" i="56"/>
  <c r="G107" i="55"/>
  <c r="B107" i="55"/>
  <c r="J107" i="55"/>
  <c r="C107" i="55"/>
  <c r="F107" i="55"/>
  <c r="H107" i="55"/>
  <c r="D107" i="55"/>
  <c r="A108" i="55"/>
  <c r="I107" i="55"/>
  <c r="E107" i="55"/>
  <c r="E109" i="56" l="1"/>
  <c r="C109" i="56"/>
  <c r="A110" i="56"/>
  <c r="I109" i="56"/>
  <c r="B109" i="56"/>
  <c r="J109" i="56"/>
  <c r="F109" i="56"/>
  <c r="G109" i="56"/>
  <c r="D109" i="56"/>
  <c r="H109" i="56"/>
  <c r="A109" i="55"/>
  <c r="E108" i="55"/>
  <c r="C108" i="55"/>
  <c r="D108" i="55"/>
  <c r="I108" i="55"/>
  <c r="H108" i="55"/>
  <c r="B108" i="55"/>
  <c r="J108" i="55"/>
  <c r="G108" i="55"/>
  <c r="F108" i="55"/>
  <c r="G109" i="55" l="1"/>
  <c r="J109" i="55"/>
  <c r="I109" i="55"/>
  <c r="F109" i="55"/>
  <c r="B109" i="55"/>
  <c r="H109" i="55"/>
  <c r="D109" i="55"/>
  <c r="E109" i="55"/>
  <c r="C109" i="55"/>
  <c r="A110" i="55"/>
  <c r="J110" i="56"/>
  <c r="G110" i="56"/>
  <c r="E110" i="56"/>
  <c r="H110" i="56"/>
  <c r="F110" i="56"/>
  <c r="B110" i="56"/>
  <c r="A111" i="56"/>
  <c r="D110" i="56"/>
  <c r="I110" i="56"/>
  <c r="C110" i="56"/>
  <c r="D110" i="55" l="1"/>
  <c r="B110" i="55"/>
  <c r="G110" i="55"/>
  <c r="C110" i="55"/>
  <c r="E110" i="55"/>
  <c r="A111" i="55"/>
  <c r="H110" i="55"/>
  <c r="I110" i="55"/>
  <c r="J110" i="55"/>
  <c r="F110" i="55"/>
  <c r="C111" i="56"/>
  <c r="I111" i="56"/>
  <c r="H111" i="56"/>
  <c r="J111" i="56"/>
  <c r="E111" i="56"/>
  <c r="A112" i="56"/>
  <c r="B111" i="56"/>
  <c r="D111" i="56"/>
  <c r="F111" i="56"/>
  <c r="G111" i="56"/>
  <c r="E111" i="55" l="1"/>
  <c r="C111" i="55"/>
  <c r="H111" i="55"/>
  <c r="B111" i="55"/>
  <c r="A112" i="55"/>
  <c r="I111" i="55"/>
  <c r="D111" i="55"/>
  <c r="F111" i="55"/>
  <c r="G111" i="55"/>
  <c r="J111" i="55"/>
  <c r="B112" i="56"/>
  <c r="F112" i="56"/>
  <c r="A113" i="56"/>
  <c r="E112" i="56"/>
  <c r="J112" i="56"/>
  <c r="I112" i="56"/>
  <c r="H112" i="56"/>
  <c r="D112" i="56"/>
  <c r="G112" i="56"/>
  <c r="C112" i="56"/>
  <c r="J112" i="55" l="1"/>
  <c r="G112" i="55"/>
  <c r="H112" i="55"/>
  <c r="A113" i="55"/>
  <c r="C112" i="55"/>
  <c r="F112" i="55"/>
  <c r="B112" i="55"/>
  <c r="E112" i="55"/>
  <c r="D112" i="55"/>
  <c r="I112" i="55"/>
  <c r="C113" i="56"/>
  <c r="B113" i="56"/>
  <c r="F113" i="56"/>
  <c r="H113" i="56"/>
  <c r="G113" i="56"/>
  <c r="J113" i="56"/>
  <c r="I113" i="56"/>
  <c r="A114" i="56"/>
  <c r="E113" i="56"/>
  <c r="D113" i="56"/>
  <c r="C113" i="55" l="1"/>
  <c r="D113" i="55"/>
  <c r="J113" i="55"/>
  <c r="B113" i="55"/>
  <c r="H113" i="55"/>
  <c r="G113" i="55"/>
  <c r="E113" i="55"/>
  <c r="I113" i="55"/>
  <c r="F113" i="55"/>
  <c r="A114" i="55"/>
  <c r="A115" i="56"/>
  <c r="C114" i="56"/>
  <c r="F114" i="56"/>
  <c r="E114" i="56"/>
  <c r="J114" i="56"/>
  <c r="G114" i="56"/>
  <c r="I114" i="56"/>
  <c r="B114" i="56"/>
  <c r="D114" i="56"/>
  <c r="H114" i="56"/>
  <c r="F115" i="56" l="1"/>
  <c r="E115" i="56"/>
  <c r="J115" i="56"/>
  <c r="A116" i="56"/>
  <c r="H115" i="56"/>
  <c r="I115" i="56"/>
  <c r="G115" i="56"/>
  <c r="D115" i="56"/>
  <c r="B115" i="56"/>
  <c r="C115" i="56"/>
  <c r="H114" i="55"/>
  <c r="A115" i="55"/>
  <c r="J114" i="55"/>
  <c r="F114" i="55"/>
  <c r="D114" i="55"/>
  <c r="C114" i="55"/>
  <c r="I114" i="55"/>
  <c r="E114" i="55"/>
  <c r="B114" i="55"/>
  <c r="G114" i="55"/>
  <c r="H115" i="55" l="1"/>
  <c r="G115" i="55"/>
  <c r="E115" i="55"/>
  <c r="F115" i="55"/>
  <c r="I115" i="55"/>
  <c r="B115" i="55"/>
  <c r="D115" i="55"/>
  <c r="J115" i="55"/>
  <c r="A116" i="55"/>
  <c r="C115" i="55"/>
  <c r="A117" i="56"/>
  <c r="I116" i="56"/>
  <c r="E116" i="56"/>
  <c r="B116" i="56"/>
  <c r="J116" i="56"/>
  <c r="F116" i="56"/>
  <c r="C116" i="56"/>
  <c r="D116" i="56"/>
  <c r="H116" i="56"/>
  <c r="G116" i="56"/>
  <c r="B117" i="56" l="1"/>
  <c r="C117" i="56"/>
  <c r="F117" i="56"/>
  <c r="H117" i="56"/>
  <c r="G117" i="56"/>
  <c r="D117" i="56"/>
  <c r="I117" i="56"/>
  <c r="J117" i="56"/>
  <c r="A118" i="56"/>
  <c r="E117" i="56"/>
  <c r="B116" i="55"/>
  <c r="D116" i="55"/>
  <c r="G116" i="55"/>
  <c r="J116" i="55"/>
  <c r="C116" i="55"/>
  <c r="H116" i="55"/>
  <c r="E116" i="55"/>
  <c r="A117" i="55"/>
  <c r="F116" i="55"/>
  <c r="I116" i="55"/>
  <c r="B117" i="55" l="1"/>
  <c r="F117" i="55"/>
  <c r="A118" i="55"/>
  <c r="D117" i="55"/>
  <c r="H117" i="55"/>
  <c r="C117" i="55"/>
  <c r="G117" i="55"/>
  <c r="J117" i="55"/>
  <c r="E117" i="55"/>
  <c r="I117" i="55"/>
  <c r="C118" i="56"/>
  <c r="F118" i="56"/>
  <c r="D118" i="56"/>
  <c r="B118" i="56"/>
  <c r="H118" i="56"/>
  <c r="E118" i="56"/>
  <c r="J118" i="56"/>
  <c r="A119" i="56"/>
  <c r="G118" i="56"/>
  <c r="I118" i="56"/>
  <c r="C118" i="55" l="1"/>
  <c r="G118" i="55"/>
  <c r="F118" i="55"/>
  <c r="E118" i="55"/>
  <c r="B118" i="55"/>
  <c r="H118" i="55"/>
  <c r="D118" i="55"/>
  <c r="A119" i="55"/>
  <c r="J118" i="55"/>
  <c r="I118" i="55"/>
  <c r="J119" i="56"/>
  <c r="H119" i="56"/>
  <c r="A120" i="56"/>
  <c r="I119" i="56"/>
  <c r="F119" i="56"/>
  <c r="D119" i="56"/>
  <c r="B119" i="56"/>
  <c r="E119" i="56"/>
  <c r="C119" i="56"/>
  <c r="G119" i="56"/>
  <c r="H119" i="55" l="1"/>
  <c r="C119" i="55"/>
  <c r="I119" i="55"/>
  <c r="J119" i="55"/>
  <c r="G119" i="55"/>
  <c r="B119" i="55"/>
  <c r="E119" i="55"/>
  <c r="F119" i="55"/>
  <c r="A120" i="55"/>
  <c r="D119" i="55"/>
  <c r="A121" i="56"/>
  <c r="I120" i="56"/>
  <c r="B120" i="56"/>
  <c r="G120" i="56"/>
  <c r="J120" i="56"/>
  <c r="E120" i="56"/>
  <c r="H120" i="56"/>
  <c r="F120" i="56"/>
  <c r="C120" i="56"/>
  <c r="D120" i="56"/>
  <c r="H121" i="56" l="1"/>
  <c r="D121" i="56"/>
  <c r="F121" i="56"/>
  <c r="I121" i="56"/>
  <c r="E121" i="56"/>
  <c r="B121" i="56"/>
  <c r="C121" i="56"/>
  <c r="J121" i="56"/>
  <c r="G121" i="56"/>
  <c r="A122" i="56"/>
  <c r="E120" i="55"/>
  <c r="F120" i="55"/>
  <c r="B120" i="55"/>
  <c r="G120" i="55"/>
  <c r="D120" i="55"/>
  <c r="A121" i="55"/>
  <c r="C120" i="55"/>
  <c r="H120" i="55"/>
  <c r="I120" i="55"/>
  <c r="J120" i="55"/>
  <c r="G121" i="55" l="1"/>
  <c r="D121" i="55"/>
  <c r="C121" i="55"/>
  <c r="H121" i="55"/>
  <c r="E121" i="55"/>
  <c r="F121" i="55"/>
  <c r="A122" i="55"/>
  <c r="J121" i="55"/>
  <c r="I121" i="55"/>
  <c r="B121" i="55"/>
  <c r="E122" i="56"/>
  <c r="F122" i="56"/>
  <c r="C122" i="56"/>
  <c r="A123" i="56"/>
  <c r="G122" i="56"/>
  <c r="J122" i="56"/>
  <c r="B122" i="56"/>
  <c r="H122" i="56"/>
  <c r="D122" i="56"/>
  <c r="I122" i="56"/>
  <c r="D122" i="55" l="1"/>
  <c r="G122" i="55"/>
  <c r="C122" i="55"/>
  <c r="I122" i="55"/>
  <c r="B122" i="55"/>
  <c r="H122" i="55"/>
  <c r="J122" i="55"/>
  <c r="A123" i="55"/>
  <c r="F122" i="55"/>
  <c r="E122" i="55"/>
  <c r="E123" i="56"/>
  <c r="C123" i="56"/>
  <c r="H123" i="56"/>
  <c r="D123" i="56"/>
  <c r="F123" i="56"/>
  <c r="G123" i="56"/>
  <c r="B123" i="56"/>
  <c r="A124" i="56"/>
  <c r="J123" i="56"/>
  <c r="I123" i="56"/>
  <c r="B123" i="55" l="1"/>
  <c r="A124" i="55"/>
  <c r="G123" i="55"/>
  <c r="D123" i="55"/>
  <c r="E123" i="55"/>
  <c r="F123" i="55"/>
  <c r="C123" i="55"/>
  <c r="I123" i="55"/>
  <c r="H123" i="55"/>
  <c r="J123" i="55"/>
  <c r="H124" i="56"/>
  <c r="C124" i="56"/>
  <c r="J124" i="56"/>
  <c r="F124" i="56"/>
  <c r="G124" i="56"/>
  <c r="A125" i="56"/>
  <c r="D124" i="56"/>
  <c r="B124" i="56"/>
  <c r="I124" i="56"/>
  <c r="E124" i="56"/>
  <c r="E124" i="55" l="1"/>
  <c r="D124" i="55"/>
  <c r="F124" i="55"/>
  <c r="H124" i="55"/>
  <c r="G124" i="55"/>
  <c r="I124" i="55"/>
  <c r="C124" i="55"/>
  <c r="B124" i="55"/>
  <c r="A125" i="55"/>
  <c r="J124" i="55"/>
  <c r="H125" i="56"/>
  <c r="A126" i="56"/>
  <c r="J125" i="56"/>
  <c r="F125" i="56"/>
  <c r="E125" i="56"/>
  <c r="B125" i="56"/>
  <c r="I125" i="56"/>
  <c r="G125" i="56"/>
  <c r="C125" i="56"/>
  <c r="D125" i="56"/>
  <c r="E126" i="56" l="1"/>
  <c r="J126" i="56"/>
  <c r="H126" i="56"/>
  <c r="D126" i="56"/>
  <c r="B126" i="56"/>
  <c r="C126" i="56"/>
  <c r="A127" i="56"/>
  <c r="G126" i="56"/>
  <c r="F126" i="56"/>
  <c r="I126" i="56"/>
  <c r="A126" i="55"/>
  <c r="E125" i="55"/>
  <c r="H125" i="55"/>
  <c r="B125" i="55"/>
  <c r="I125" i="55"/>
  <c r="D125" i="55"/>
  <c r="G125" i="55"/>
  <c r="C125" i="55"/>
  <c r="J125" i="55"/>
  <c r="F125" i="55"/>
  <c r="G127" i="56" l="1"/>
  <c r="A128" i="56"/>
  <c r="I127" i="56"/>
  <c r="E127" i="56"/>
  <c r="C127" i="56"/>
  <c r="B127" i="56"/>
  <c r="H127" i="56"/>
  <c r="D127" i="56"/>
  <c r="F127" i="56"/>
  <c r="J127" i="56"/>
  <c r="I126" i="55"/>
  <c r="H126" i="55"/>
  <c r="F126" i="55"/>
  <c r="G126" i="55"/>
  <c r="D126" i="55"/>
  <c r="E126" i="55"/>
  <c r="A127" i="55"/>
  <c r="B126" i="55"/>
  <c r="C126" i="55"/>
  <c r="J126" i="55"/>
  <c r="I128" i="56" l="1"/>
  <c r="G128" i="56"/>
  <c r="B128" i="56"/>
  <c r="F128" i="56"/>
  <c r="A129" i="56"/>
  <c r="D128" i="56"/>
  <c r="H128" i="56"/>
  <c r="C128" i="56"/>
  <c r="J128" i="56"/>
  <c r="E128" i="56"/>
  <c r="G127" i="55"/>
  <c r="B127" i="55"/>
  <c r="J127" i="55"/>
  <c r="C127" i="55"/>
  <c r="A128" i="55"/>
  <c r="F127" i="55"/>
  <c r="E127" i="55"/>
  <c r="I127" i="55"/>
  <c r="H127" i="55"/>
  <c r="D127" i="55"/>
  <c r="I128" i="55" l="1"/>
  <c r="H128" i="55"/>
  <c r="A129" i="55"/>
  <c r="F128" i="55"/>
  <c r="E128" i="55"/>
  <c r="J128" i="55"/>
  <c r="B128" i="55"/>
  <c r="G128" i="55"/>
  <c r="C128" i="55"/>
  <c r="D128" i="55"/>
  <c r="I129" i="56"/>
  <c r="C129" i="56"/>
  <c r="G129" i="56"/>
  <c r="J129" i="56"/>
  <c r="B129" i="56"/>
  <c r="E129" i="56"/>
  <c r="A130" i="56"/>
  <c r="D129" i="56"/>
  <c r="H129" i="56"/>
  <c r="F129" i="56"/>
  <c r="C129" i="55" l="1"/>
  <c r="E129" i="55"/>
  <c r="G129" i="55"/>
  <c r="H129" i="55"/>
  <c r="B129" i="55"/>
  <c r="I129" i="55"/>
  <c r="F129" i="55"/>
  <c r="D129" i="55"/>
  <c r="A130" i="55"/>
  <c r="J129" i="55"/>
  <c r="A131" i="56"/>
  <c r="G130" i="56"/>
  <c r="E130" i="56"/>
  <c r="H130" i="56"/>
  <c r="B130" i="56"/>
  <c r="I130" i="56"/>
  <c r="J130" i="56"/>
  <c r="F130" i="56"/>
  <c r="C130" i="56"/>
  <c r="D130" i="56"/>
  <c r="H131" i="56" l="1"/>
  <c r="G131" i="56"/>
  <c r="A132" i="56"/>
  <c r="I131" i="56"/>
  <c r="B131" i="56"/>
  <c r="E131" i="56"/>
  <c r="C131" i="56"/>
  <c r="J131" i="56"/>
  <c r="F131" i="56"/>
  <c r="D131" i="56"/>
  <c r="I130" i="55"/>
  <c r="H130" i="55"/>
  <c r="J130" i="55"/>
  <c r="D130" i="55"/>
  <c r="G130" i="55"/>
  <c r="E130" i="55"/>
  <c r="A131" i="55"/>
  <c r="F130" i="55"/>
  <c r="C130" i="55"/>
  <c r="B130" i="55"/>
  <c r="G132" i="56" l="1"/>
  <c r="D132" i="56"/>
  <c r="F132" i="56"/>
  <c r="E132" i="56"/>
  <c r="B132" i="56"/>
  <c r="H132" i="56"/>
  <c r="A133" i="56"/>
  <c r="J132" i="56"/>
  <c r="I132" i="56"/>
  <c r="C132" i="56"/>
  <c r="A132" i="55"/>
  <c r="J131" i="55"/>
  <c r="I131" i="55"/>
  <c r="G131" i="55"/>
  <c r="C131" i="55"/>
  <c r="B131" i="55"/>
  <c r="H131" i="55"/>
  <c r="F131" i="55"/>
  <c r="D131" i="55"/>
  <c r="E131" i="55"/>
  <c r="A133" i="55" l="1"/>
  <c r="C132" i="55"/>
  <c r="J132" i="55"/>
  <c r="H132" i="55"/>
  <c r="F132" i="55"/>
  <c r="D132" i="55"/>
  <c r="G132" i="55"/>
  <c r="I132" i="55"/>
  <c r="E132" i="55"/>
  <c r="B132" i="55"/>
  <c r="E133" i="56"/>
  <c r="I133" i="56"/>
  <c r="B133" i="56"/>
  <c r="J133" i="56"/>
  <c r="H133" i="56"/>
  <c r="C133" i="56"/>
  <c r="D133" i="56"/>
  <c r="F133" i="56"/>
  <c r="A134" i="56"/>
  <c r="G133" i="56"/>
  <c r="G134" i="56" l="1"/>
  <c r="C134" i="56"/>
  <c r="B134" i="56"/>
  <c r="E134" i="56"/>
  <c r="D134" i="56"/>
  <c r="F134" i="56"/>
  <c r="A135" i="56"/>
  <c r="H134" i="56"/>
  <c r="I134" i="56"/>
  <c r="J134" i="56"/>
  <c r="D133" i="55"/>
  <c r="G133" i="55"/>
  <c r="I133" i="55"/>
  <c r="H133" i="55"/>
  <c r="J133" i="55"/>
  <c r="B133" i="55"/>
  <c r="C133" i="55"/>
  <c r="A134" i="55"/>
  <c r="F133" i="55"/>
  <c r="E133" i="55"/>
  <c r="I135" i="56" l="1"/>
  <c r="C135" i="56"/>
  <c r="F135" i="56"/>
  <c r="G135" i="56"/>
  <c r="B135" i="56"/>
  <c r="A136" i="56"/>
  <c r="E135" i="56"/>
  <c r="J135" i="56"/>
  <c r="D135" i="56"/>
  <c r="H135" i="56"/>
  <c r="B134" i="55"/>
  <c r="G134" i="55"/>
  <c r="F134" i="55"/>
  <c r="D134" i="55"/>
  <c r="H134" i="55"/>
  <c r="J134" i="55"/>
  <c r="I134" i="55"/>
  <c r="A135" i="55"/>
  <c r="C134" i="55"/>
  <c r="E134" i="55"/>
  <c r="A137" i="56" l="1"/>
  <c r="C136" i="56"/>
  <c r="J136" i="56"/>
  <c r="E136" i="56"/>
  <c r="F136" i="56"/>
  <c r="D136" i="56"/>
  <c r="G136" i="56"/>
  <c r="H136" i="56"/>
  <c r="B136" i="56"/>
  <c r="I136" i="56"/>
  <c r="C135" i="55"/>
  <c r="F135" i="55"/>
  <c r="B135" i="55"/>
  <c r="G135" i="55"/>
  <c r="H135" i="55"/>
  <c r="J135" i="55"/>
  <c r="A136" i="55"/>
  <c r="I135" i="55"/>
  <c r="E135" i="55"/>
  <c r="D135" i="55"/>
  <c r="D136" i="55" l="1"/>
  <c r="E136" i="55"/>
  <c r="H136" i="55"/>
  <c r="F136" i="55"/>
  <c r="I136" i="55"/>
  <c r="J136" i="55"/>
  <c r="A137" i="55"/>
  <c r="C136" i="55"/>
  <c r="B136" i="55"/>
  <c r="G136" i="55"/>
  <c r="B137" i="56"/>
  <c r="I137" i="56"/>
  <c r="F137" i="56"/>
  <c r="J137" i="56"/>
  <c r="C137" i="56"/>
  <c r="E137" i="56"/>
  <c r="H137" i="56"/>
  <c r="G137" i="56"/>
  <c r="D137" i="56"/>
  <c r="A138" i="56"/>
  <c r="J138" i="56" l="1"/>
  <c r="C138" i="56"/>
  <c r="F138" i="56"/>
  <c r="A139" i="56"/>
  <c r="E138" i="56"/>
  <c r="B138" i="56"/>
  <c r="G138" i="56"/>
  <c r="H138" i="56"/>
  <c r="I138" i="56"/>
  <c r="D138" i="56"/>
  <c r="A138" i="55"/>
  <c r="J137" i="55"/>
  <c r="F137" i="55"/>
  <c r="I137" i="55"/>
  <c r="G137" i="55"/>
  <c r="H137" i="55"/>
  <c r="E137" i="55"/>
  <c r="D137" i="55"/>
  <c r="C137" i="55"/>
  <c r="B137" i="55"/>
  <c r="J139" i="56" l="1"/>
  <c r="A140" i="56"/>
  <c r="G139" i="56"/>
  <c r="B139" i="56"/>
  <c r="F139" i="56"/>
  <c r="C139" i="56"/>
  <c r="I139" i="56"/>
  <c r="D139" i="56"/>
  <c r="H139" i="56"/>
  <c r="E139" i="56"/>
  <c r="F138" i="55"/>
  <c r="A139" i="55"/>
  <c r="I138" i="55"/>
  <c r="D138" i="55"/>
  <c r="G138" i="55"/>
  <c r="C138" i="55"/>
  <c r="H138" i="55"/>
  <c r="B138" i="55"/>
  <c r="E138" i="55"/>
  <c r="J138" i="55"/>
  <c r="I139" i="55" l="1"/>
  <c r="D139" i="55"/>
  <c r="J139" i="55"/>
  <c r="A140" i="55"/>
  <c r="G139" i="55"/>
  <c r="H139" i="55"/>
  <c r="B139" i="55"/>
  <c r="C139" i="55"/>
  <c r="F139" i="55"/>
  <c r="E139" i="55"/>
  <c r="J140" i="56"/>
  <c r="H140" i="56"/>
  <c r="A141" i="56"/>
  <c r="B140" i="56"/>
  <c r="F140" i="56"/>
  <c r="G140" i="56"/>
  <c r="E140" i="56"/>
  <c r="I140" i="56"/>
  <c r="C140" i="56"/>
  <c r="D140" i="56"/>
  <c r="J141" i="56" l="1"/>
  <c r="C141" i="56"/>
  <c r="A142" i="56"/>
  <c r="I141" i="56"/>
  <c r="B141" i="56"/>
  <c r="G141" i="56"/>
  <c r="H141" i="56"/>
  <c r="D141" i="56"/>
  <c r="E141" i="56"/>
  <c r="F141" i="56"/>
  <c r="C140" i="55"/>
  <c r="E140" i="55"/>
  <c r="H140" i="55"/>
  <c r="D140" i="55"/>
  <c r="A141" i="55"/>
  <c r="I140" i="55"/>
  <c r="F140" i="55"/>
  <c r="B140" i="55"/>
  <c r="J140" i="55"/>
  <c r="G140" i="55"/>
  <c r="A142" i="55" l="1"/>
  <c r="B141" i="55"/>
  <c r="F141" i="55"/>
  <c r="C141" i="55"/>
  <c r="I141" i="55"/>
  <c r="D141" i="55"/>
  <c r="E141" i="55"/>
  <c r="G141" i="55"/>
  <c r="J141" i="55"/>
  <c r="H141" i="55"/>
  <c r="J142" i="56"/>
  <c r="E142" i="56"/>
  <c r="G142" i="56"/>
  <c r="D142" i="56"/>
  <c r="F142" i="56"/>
  <c r="C142" i="56"/>
  <c r="B142" i="56"/>
  <c r="A143" i="56"/>
  <c r="H142" i="56"/>
  <c r="I142" i="56"/>
  <c r="D143" i="56" l="1"/>
  <c r="F143" i="56"/>
  <c r="E143" i="56"/>
  <c r="G143" i="56"/>
  <c r="I143" i="56"/>
  <c r="A144" i="56"/>
  <c r="B143" i="56"/>
  <c r="H143" i="56"/>
  <c r="J143" i="56"/>
  <c r="C143" i="56"/>
  <c r="J142" i="55"/>
  <c r="E142" i="55"/>
  <c r="I142" i="55"/>
  <c r="D142" i="55"/>
  <c r="G142" i="55"/>
  <c r="F142" i="55"/>
  <c r="A143" i="55"/>
  <c r="C142" i="55"/>
  <c r="H142" i="55"/>
  <c r="B142" i="55"/>
  <c r="J144" i="56" l="1"/>
  <c r="G144" i="56"/>
  <c r="F144" i="56"/>
  <c r="C144" i="56"/>
  <c r="A145" i="56"/>
  <c r="E144" i="56"/>
  <c r="B144" i="56"/>
  <c r="D144" i="56"/>
  <c r="H144" i="56"/>
  <c r="I144" i="56"/>
  <c r="A144" i="55"/>
  <c r="H143" i="55"/>
  <c r="E143" i="55"/>
  <c r="J143" i="55"/>
  <c r="G143" i="55"/>
  <c r="C143" i="55"/>
  <c r="D143" i="55"/>
  <c r="B143" i="55"/>
  <c r="F143" i="55"/>
  <c r="I143" i="55"/>
  <c r="I145" i="56" l="1"/>
  <c r="E145" i="56"/>
  <c r="B145" i="56"/>
  <c r="H145" i="56"/>
  <c r="G145" i="56"/>
  <c r="J145" i="56"/>
  <c r="A146" i="56"/>
  <c r="C145" i="56"/>
  <c r="D145" i="56"/>
  <c r="F145" i="56"/>
  <c r="A145" i="55"/>
  <c r="H144" i="55"/>
  <c r="C144" i="55"/>
  <c r="E144" i="55"/>
  <c r="B144" i="55"/>
  <c r="G144" i="55"/>
  <c r="F144" i="55"/>
  <c r="D144" i="55"/>
  <c r="J144" i="55"/>
  <c r="I144" i="55"/>
  <c r="E146" i="56" l="1"/>
  <c r="J146" i="56"/>
  <c r="A147" i="56"/>
  <c r="F146" i="56"/>
  <c r="D146" i="56"/>
  <c r="G146" i="56"/>
  <c r="H146" i="56"/>
  <c r="C146" i="56"/>
  <c r="I146" i="56"/>
  <c r="B146" i="56"/>
  <c r="E145" i="55"/>
  <c r="D145" i="55"/>
  <c r="H145" i="55"/>
  <c r="J145" i="55"/>
  <c r="G145" i="55"/>
  <c r="B145" i="55"/>
  <c r="F145" i="55"/>
  <c r="A146" i="55"/>
  <c r="C145" i="55"/>
  <c r="I145" i="55"/>
  <c r="D147" i="56" l="1"/>
  <c r="F147" i="56"/>
  <c r="B147" i="56"/>
  <c r="G147" i="56"/>
  <c r="C147" i="56"/>
  <c r="J147" i="56"/>
  <c r="E147" i="56"/>
  <c r="A148" i="56"/>
  <c r="I147" i="56"/>
  <c r="H147" i="56"/>
  <c r="E146" i="55"/>
  <c r="I146" i="55"/>
  <c r="H146" i="55"/>
  <c r="B146" i="55"/>
  <c r="J146" i="55"/>
  <c r="A147" i="55"/>
  <c r="F146" i="55"/>
  <c r="G146" i="55"/>
  <c r="D146" i="55"/>
  <c r="C146" i="55"/>
  <c r="D147" i="55" l="1"/>
  <c r="J147" i="55"/>
  <c r="E147" i="55"/>
  <c r="B147" i="55"/>
  <c r="G147" i="55"/>
  <c r="A148" i="55"/>
  <c r="I147" i="55"/>
  <c r="F147" i="55"/>
  <c r="H147" i="55"/>
  <c r="C147" i="55"/>
  <c r="F148" i="56"/>
  <c r="B148" i="56"/>
  <c r="E148" i="56"/>
  <c r="D148" i="56"/>
  <c r="J148" i="56"/>
  <c r="I148" i="56"/>
  <c r="A149" i="56"/>
  <c r="H148" i="56"/>
  <c r="G148" i="56"/>
  <c r="C148" i="56"/>
  <c r="A149" i="55" l="1"/>
  <c r="B148" i="55"/>
  <c r="F148" i="55"/>
  <c r="H148" i="55"/>
  <c r="G148" i="55"/>
  <c r="E148" i="55"/>
  <c r="D148" i="55"/>
  <c r="I148" i="55"/>
  <c r="J148" i="55"/>
  <c r="C148" i="55"/>
  <c r="J149" i="56"/>
  <c r="E149" i="56"/>
  <c r="G149" i="56"/>
  <c r="A150" i="56"/>
  <c r="H149" i="56"/>
  <c r="F149" i="56"/>
  <c r="B149" i="56"/>
  <c r="I149" i="56"/>
  <c r="D149" i="56"/>
  <c r="C149" i="56"/>
  <c r="J150" i="56" l="1"/>
  <c r="D150" i="56"/>
  <c r="B150" i="56"/>
  <c r="I150" i="56"/>
  <c r="C150" i="56"/>
  <c r="E150" i="56"/>
  <c r="A151" i="56"/>
  <c r="G150" i="56"/>
  <c r="F150" i="56"/>
  <c r="H150" i="56"/>
  <c r="A150" i="55"/>
  <c r="J149" i="55"/>
  <c r="B149" i="55"/>
  <c r="I149" i="55"/>
  <c r="G149" i="55"/>
  <c r="E149" i="55"/>
  <c r="F149" i="55"/>
  <c r="C149" i="55"/>
  <c r="H149" i="55"/>
  <c r="D149" i="55"/>
  <c r="B150" i="55" l="1"/>
  <c r="F150" i="55"/>
  <c r="G150" i="55"/>
  <c r="A151" i="55"/>
  <c r="E150" i="55"/>
  <c r="C150" i="55"/>
  <c r="I150" i="55"/>
  <c r="H150" i="55"/>
  <c r="D150" i="55"/>
  <c r="J150" i="55"/>
  <c r="I151" i="56"/>
  <c r="B151" i="56"/>
  <c r="D151" i="56"/>
  <c r="F151" i="56"/>
  <c r="H151" i="56"/>
  <c r="E151" i="56"/>
  <c r="A152" i="56"/>
  <c r="C151" i="56"/>
  <c r="J151" i="56"/>
  <c r="G151" i="56"/>
  <c r="A152" i="55" l="1"/>
  <c r="F151" i="55"/>
  <c r="G151" i="55"/>
  <c r="E151" i="55"/>
  <c r="B151" i="55"/>
  <c r="D151" i="55"/>
  <c r="J151" i="55"/>
  <c r="C151" i="55"/>
  <c r="H151" i="55"/>
  <c r="I151" i="55"/>
  <c r="C152" i="56"/>
  <c r="D152" i="56"/>
  <c r="G152" i="56"/>
  <c r="B152" i="56"/>
  <c r="A153" i="56"/>
  <c r="F152" i="56"/>
  <c r="I152" i="56"/>
  <c r="J152" i="56"/>
  <c r="H152" i="56"/>
  <c r="E152" i="56"/>
  <c r="J153" i="56" l="1"/>
  <c r="I153" i="56"/>
  <c r="A154" i="56"/>
  <c r="C153" i="56"/>
  <c r="F153" i="56"/>
  <c r="H153" i="56"/>
  <c r="G153" i="56"/>
  <c r="B153" i="56"/>
  <c r="E153" i="56"/>
  <c r="D153" i="56"/>
  <c r="H152" i="55"/>
  <c r="J152" i="55"/>
  <c r="D152" i="55"/>
  <c r="A153" i="55"/>
  <c r="C152" i="55"/>
  <c r="G152" i="55"/>
  <c r="I152" i="55"/>
  <c r="F152" i="55"/>
  <c r="E152" i="55"/>
  <c r="B152" i="55"/>
  <c r="D153" i="55" l="1"/>
  <c r="A154" i="55"/>
  <c r="H153" i="55"/>
  <c r="B153" i="55"/>
  <c r="J153" i="55"/>
  <c r="E153" i="55"/>
  <c r="G153" i="55"/>
  <c r="C153" i="55"/>
  <c r="I153" i="55"/>
  <c r="F153" i="55"/>
  <c r="C154" i="56"/>
  <c r="I154" i="56"/>
  <c r="J154" i="56"/>
  <c r="G154" i="56"/>
  <c r="F154" i="56"/>
  <c r="E154" i="56"/>
  <c r="B154" i="56"/>
  <c r="A155" i="56"/>
  <c r="H154" i="56"/>
  <c r="D154" i="56"/>
  <c r="C155" i="56" l="1"/>
  <c r="D155" i="56"/>
  <c r="B155" i="56"/>
  <c r="G155" i="56"/>
  <c r="J155" i="56"/>
  <c r="E155" i="56"/>
  <c r="F155" i="56"/>
  <c r="I155" i="56"/>
  <c r="A156" i="56"/>
  <c r="H155" i="56"/>
  <c r="I154" i="55"/>
  <c r="D154" i="55"/>
  <c r="E154" i="55"/>
  <c r="C154" i="55"/>
  <c r="H154" i="55"/>
  <c r="F154" i="55"/>
  <c r="J154" i="55"/>
  <c r="G154" i="55"/>
  <c r="B154" i="55"/>
  <c r="A155" i="55"/>
  <c r="H155" i="55" l="1"/>
  <c r="B155" i="55"/>
  <c r="D155" i="55"/>
  <c r="E155" i="55"/>
  <c r="J155" i="55"/>
  <c r="F155" i="55"/>
  <c r="A156" i="55"/>
  <c r="C155" i="55"/>
  <c r="G155" i="55"/>
  <c r="I155" i="55"/>
  <c r="I156" i="56"/>
  <c r="C156" i="56"/>
  <c r="G156" i="56"/>
  <c r="H156" i="56"/>
  <c r="F156" i="56"/>
  <c r="E156" i="56"/>
  <c r="D156" i="56"/>
  <c r="J156" i="56"/>
  <c r="B156" i="56"/>
  <c r="A157" i="56"/>
  <c r="F156" i="55" l="1"/>
  <c r="C156" i="55"/>
  <c r="H156" i="55"/>
  <c r="D156" i="55"/>
  <c r="E156" i="55"/>
  <c r="I156" i="55"/>
  <c r="G156" i="55"/>
  <c r="J156" i="55"/>
  <c r="A157" i="55"/>
  <c r="B156" i="55"/>
  <c r="G157" i="56"/>
  <c r="H157" i="56"/>
  <c r="F157" i="56"/>
  <c r="J157" i="56"/>
  <c r="A158" i="56"/>
  <c r="D157" i="56"/>
  <c r="B157" i="56"/>
  <c r="E157" i="56"/>
  <c r="C157" i="56"/>
  <c r="I157" i="56"/>
  <c r="B158" i="56" l="1"/>
  <c r="A159" i="56"/>
  <c r="I158" i="56"/>
  <c r="C158" i="56"/>
  <c r="E158" i="56"/>
  <c r="J158" i="56"/>
  <c r="G158" i="56"/>
  <c r="F158" i="56"/>
  <c r="H158" i="56"/>
  <c r="D158" i="56"/>
  <c r="J157" i="55"/>
  <c r="C157" i="55"/>
  <c r="H157" i="55"/>
  <c r="D157" i="55"/>
  <c r="B157" i="55"/>
  <c r="A158" i="55"/>
  <c r="G157" i="55"/>
  <c r="E157" i="55"/>
  <c r="F157" i="55"/>
  <c r="I157" i="55"/>
  <c r="F158" i="55" l="1"/>
  <c r="C158" i="55"/>
  <c r="B158" i="55"/>
  <c r="H158" i="55"/>
  <c r="D158" i="55"/>
  <c r="E158" i="55"/>
  <c r="I158" i="55"/>
  <c r="J158" i="55"/>
  <c r="A159" i="55"/>
  <c r="G158" i="55"/>
  <c r="D159" i="56"/>
  <c r="J159" i="56"/>
  <c r="A160" i="56"/>
  <c r="E159" i="56"/>
  <c r="B159" i="56"/>
  <c r="I159" i="56"/>
  <c r="G159" i="56"/>
  <c r="F159" i="56"/>
  <c r="C159" i="56"/>
  <c r="H159" i="56"/>
  <c r="C160" i="56" l="1"/>
  <c r="G160" i="56"/>
  <c r="J160" i="56"/>
  <c r="B160" i="56"/>
  <c r="I160" i="56"/>
  <c r="F160" i="56"/>
  <c r="H160" i="56"/>
  <c r="E160" i="56"/>
  <c r="D160" i="56"/>
  <c r="A161" i="56"/>
  <c r="D159" i="55"/>
  <c r="B159" i="55"/>
  <c r="I159" i="55"/>
  <c r="F159" i="55"/>
  <c r="G159" i="55"/>
  <c r="C159" i="55"/>
  <c r="H159" i="55"/>
  <c r="J159" i="55"/>
  <c r="E159" i="55"/>
  <c r="A160" i="55"/>
  <c r="D161" i="56" l="1"/>
  <c r="I161" i="56"/>
  <c r="C161" i="56"/>
  <c r="H161" i="56"/>
  <c r="E161" i="56"/>
  <c r="J161" i="56"/>
  <c r="B161" i="56"/>
  <c r="A162" i="56"/>
  <c r="F161" i="56"/>
  <c r="G161" i="56"/>
  <c r="C160" i="55"/>
  <c r="A161" i="55"/>
  <c r="I160" i="55"/>
  <c r="F160" i="55"/>
  <c r="J160" i="55"/>
  <c r="E160" i="55"/>
  <c r="B160" i="55"/>
  <c r="H160" i="55"/>
  <c r="G160" i="55"/>
  <c r="D160" i="55"/>
  <c r="G162" i="56" l="1"/>
  <c r="C162" i="56"/>
  <c r="H162" i="56"/>
  <c r="J162" i="56"/>
  <c r="B162" i="56"/>
  <c r="E162" i="56"/>
  <c r="F162" i="56"/>
  <c r="A163" i="56"/>
  <c r="D162" i="56"/>
  <c r="I162" i="56"/>
  <c r="H161" i="55"/>
  <c r="E161" i="55"/>
  <c r="G161" i="55"/>
  <c r="F161" i="55"/>
  <c r="D161" i="55"/>
  <c r="A162" i="55"/>
  <c r="I161" i="55"/>
  <c r="J161" i="55"/>
  <c r="C161" i="55"/>
  <c r="B161" i="55"/>
  <c r="D162" i="55" l="1"/>
  <c r="A163" i="55"/>
  <c r="H162" i="55"/>
  <c r="I162" i="55"/>
  <c r="F162" i="55"/>
  <c r="C162" i="55"/>
  <c r="E162" i="55"/>
  <c r="J162" i="55"/>
  <c r="B162" i="55"/>
  <c r="G162" i="55"/>
  <c r="B163" i="56"/>
  <c r="I163" i="56"/>
  <c r="E163" i="56"/>
  <c r="F163" i="56"/>
  <c r="A164" i="56"/>
  <c r="C163" i="56"/>
  <c r="G163" i="56"/>
  <c r="H163" i="56"/>
  <c r="J163" i="56"/>
  <c r="D163" i="56"/>
  <c r="F164" i="56" l="1"/>
  <c r="A165" i="56"/>
  <c r="I164" i="56"/>
  <c r="G164" i="56"/>
  <c r="C164" i="56"/>
  <c r="B164" i="56"/>
  <c r="D164" i="56"/>
  <c r="J164" i="56"/>
  <c r="H164" i="56"/>
  <c r="E164" i="56"/>
  <c r="I163" i="55"/>
  <c r="H163" i="55"/>
  <c r="G163" i="55"/>
  <c r="D163" i="55"/>
  <c r="E163" i="55"/>
  <c r="B163" i="55"/>
  <c r="F163" i="55"/>
  <c r="A164" i="55"/>
  <c r="J163" i="55"/>
  <c r="C163" i="55"/>
  <c r="C164" i="55" l="1"/>
  <c r="H164" i="55"/>
  <c r="J164" i="55"/>
  <c r="E164" i="55"/>
  <c r="D164" i="55"/>
  <c r="B164" i="55"/>
  <c r="A165" i="55"/>
  <c r="G164" i="55"/>
  <c r="F164" i="55"/>
  <c r="I164" i="55"/>
  <c r="B165" i="56"/>
  <c r="D165" i="56"/>
  <c r="C165" i="56"/>
  <c r="H165" i="56"/>
  <c r="I165" i="56"/>
  <c r="J165" i="56"/>
  <c r="A166" i="56"/>
  <c r="F165" i="56"/>
  <c r="G165" i="56"/>
  <c r="E165" i="56"/>
  <c r="A166" i="55" l="1"/>
  <c r="J165" i="55"/>
  <c r="F165" i="55"/>
  <c r="E165" i="55"/>
  <c r="D165" i="55"/>
  <c r="I165" i="55"/>
  <c r="H165" i="55"/>
  <c r="B165" i="55"/>
  <c r="G165" i="55"/>
  <c r="C165" i="55"/>
  <c r="G166" i="56"/>
  <c r="D166" i="56"/>
  <c r="H166" i="56"/>
  <c r="F166" i="56"/>
  <c r="C166" i="56"/>
  <c r="I166" i="56"/>
  <c r="E166" i="56"/>
  <c r="B166" i="56"/>
  <c r="J166" i="56"/>
  <c r="A167" i="56"/>
  <c r="I167" i="56" l="1"/>
  <c r="C167" i="56"/>
  <c r="A168" i="56"/>
  <c r="B167" i="56"/>
  <c r="H167" i="56"/>
  <c r="D167" i="56"/>
  <c r="G167" i="56"/>
  <c r="J167" i="56"/>
  <c r="E167" i="56"/>
  <c r="F167" i="56"/>
  <c r="H166" i="55"/>
  <c r="J166" i="55"/>
  <c r="B166" i="55"/>
  <c r="C166" i="55"/>
  <c r="I166" i="55"/>
  <c r="E166" i="55"/>
  <c r="A167" i="55"/>
  <c r="D166" i="55"/>
  <c r="F166" i="55"/>
  <c r="G166" i="55"/>
  <c r="G168" i="56" l="1"/>
  <c r="B168" i="56"/>
  <c r="D168" i="56"/>
  <c r="E168" i="56"/>
  <c r="I168" i="56"/>
  <c r="F168" i="56"/>
  <c r="H168" i="56"/>
  <c r="C168" i="56"/>
  <c r="J168" i="56"/>
  <c r="A169" i="56"/>
  <c r="B167" i="55"/>
  <c r="G167" i="55"/>
  <c r="A168" i="55"/>
  <c r="D167" i="55"/>
  <c r="E167" i="55"/>
  <c r="J167" i="55"/>
  <c r="F167" i="55"/>
  <c r="H167" i="55"/>
  <c r="C167" i="55"/>
  <c r="I167" i="55"/>
  <c r="A170" i="56" l="1"/>
  <c r="J169" i="56"/>
  <c r="F169" i="56"/>
  <c r="C169" i="56"/>
  <c r="I169" i="56"/>
  <c r="E169" i="56"/>
  <c r="G169" i="56"/>
  <c r="B169" i="56"/>
  <c r="H169" i="56"/>
  <c r="D169" i="56"/>
  <c r="F168" i="55"/>
  <c r="C168" i="55"/>
  <c r="I168" i="55"/>
  <c r="B168" i="55"/>
  <c r="D168" i="55"/>
  <c r="J168" i="55"/>
  <c r="G168" i="55"/>
  <c r="E168" i="55"/>
  <c r="H168" i="55"/>
  <c r="A169" i="55"/>
  <c r="E169" i="55" l="1"/>
  <c r="H169" i="55"/>
  <c r="A170" i="55"/>
  <c r="F169" i="55"/>
  <c r="C169" i="55"/>
  <c r="B169" i="55"/>
  <c r="J169" i="55"/>
  <c r="D169" i="55"/>
  <c r="I169" i="55"/>
  <c r="G169" i="55"/>
  <c r="H170" i="56"/>
  <c r="G170" i="56"/>
  <c r="B170" i="56"/>
  <c r="E170" i="56"/>
  <c r="D170" i="56"/>
  <c r="F170" i="56"/>
  <c r="C170" i="56"/>
  <c r="J170" i="56"/>
  <c r="A171" i="56"/>
  <c r="I170" i="56"/>
  <c r="I171" i="56" l="1"/>
  <c r="F171" i="56"/>
  <c r="B171" i="56"/>
  <c r="G171" i="56"/>
  <c r="D171" i="56"/>
  <c r="A172" i="56"/>
  <c r="H171" i="56"/>
  <c r="J171" i="56"/>
  <c r="C171" i="56"/>
  <c r="E171" i="56"/>
  <c r="C170" i="55"/>
  <c r="J170" i="55"/>
  <c r="G170" i="55"/>
  <c r="A171" i="55"/>
  <c r="B170" i="55"/>
  <c r="I170" i="55"/>
  <c r="E170" i="55"/>
  <c r="H170" i="55"/>
  <c r="F170" i="55"/>
  <c r="D170" i="55"/>
  <c r="A173" i="56" l="1"/>
  <c r="J172" i="56"/>
  <c r="G172" i="56"/>
  <c r="D172" i="56"/>
  <c r="I172" i="56"/>
  <c r="B172" i="56"/>
  <c r="H172" i="56"/>
  <c r="F172" i="56"/>
  <c r="C172" i="56"/>
  <c r="E172" i="56"/>
  <c r="B171" i="55"/>
  <c r="I171" i="55"/>
  <c r="J171" i="55"/>
  <c r="H171" i="55"/>
  <c r="D171" i="55"/>
  <c r="G171" i="55"/>
  <c r="F171" i="55"/>
  <c r="C171" i="55"/>
  <c r="A172" i="55"/>
  <c r="E171" i="55"/>
  <c r="C172" i="55" l="1"/>
  <c r="I172" i="55"/>
  <c r="A173" i="55"/>
  <c r="G172" i="55"/>
  <c r="B172" i="55"/>
  <c r="H172" i="55"/>
  <c r="D172" i="55"/>
  <c r="F172" i="55"/>
  <c r="J172" i="55"/>
  <c r="E172" i="55"/>
  <c r="I173" i="56"/>
  <c r="B173" i="56"/>
  <c r="F173" i="56"/>
  <c r="A174" i="56"/>
  <c r="D173" i="56"/>
  <c r="C173" i="56"/>
  <c r="H173" i="56"/>
  <c r="G173" i="56"/>
  <c r="J173" i="56"/>
  <c r="E173" i="56"/>
  <c r="H174" i="56" l="1"/>
  <c r="J174" i="56"/>
  <c r="C174" i="56"/>
  <c r="G174" i="56"/>
  <c r="E174" i="56"/>
  <c r="F174" i="56"/>
  <c r="I174" i="56"/>
  <c r="A175" i="56"/>
  <c r="D174" i="56"/>
  <c r="B174" i="56"/>
  <c r="I173" i="55"/>
  <c r="C173" i="55"/>
  <c r="H173" i="55"/>
  <c r="J173" i="55"/>
  <c r="E173" i="55"/>
  <c r="A174" i="55"/>
  <c r="F173" i="55"/>
  <c r="B173" i="55"/>
  <c r="G173" i="55"/>
  <c r="D173" i="55"/>
  <c r="H174" i="55" l="1"/>
  <c r="C174" i="55"/>
  <c r="J174" i="55"/>
  <c r="I174" i="55"/>
  <c r="B174" i="55"/>
  <c r="F174" i="55"/>
  <c r="A175" i="55"/>
  <c r="D174" i="55"/>
  <c r="E174" i="55"/>
  <c r="G174" i="55"/>
  <c r="J175" i="56"/>
  <c r="D175" i="56"/>
  <c r="H175" i="56"/>
  <c r="F175" i="56"/>
  <c r="G175" i="56"/>
  <c r="A176" i="56"/>
  <c r="B175" i="56"/>
  <c r="E175" i="56"/>
  <c r="I175" i="56"/>
  <c r="C175" i="56"/>
  <c r="I176" i="56" l="1"/>
  <c r="C176" i="56"/>
  <c r="A177" i="56"/>
  <c r="B176" i="56"/>
  <c r="F176" i="56"/>
  <c r="E176" i="56"/>
  <c r="G176" i="56"/>
  <c r="D176" i="56"/>
  <c r="H176" i="56"/>
  <c r="J176" i="56"/>
  <c r="G175" i="55"/>
  <c r="B175" i="55"/>
  <c r="F175" i="55"/>
  <c r="H175" i="55"/>
  <c r="I175" i="55"/>
  <c r="E175" i="55"/>
  <c r="A176" i="55"/>
  <c r="J175" i="55"/>
  <c r="D175" i="55"/>
  <c r="C175" i="55"/>
  <c r="D177" i="56" l="1"/>
  <c r="A178" i="56"/>
  <c r="H177" i="56"/>
  <c r="I177" i="56"/>
  <c r="C177" i="56"/>
  <c r="B177" i="56"/>
  <c r="G177" i="56"/>
  <c r="E177" i="56"/>
  <c r="J177" i="56"/>
  <c r="F177" i="56"/>
  <c r="I176" i="55"/>
  <c r="C176" i="55"/>
  <c r="A177" i="55"/>
  <c r="J176" i="55"/>
  <c r="G176" i="55"/>
  <c r="D176" i="55"/>
  <c r="B176" i="55"/>
  <c r="H176" i="55"/>
  <c r="E176" i="55"/>
  <c r="F176" i="55"/>
  <c r="A178" i="55" l="1"/>
  <c r="B177" i="55"/>
  <c r="G177" i="55"/>
  <c r="I177" i="55"/>
  <c r="C177" i="55"/>
  <c r="H177" i="55"/>
  <c r="E177" i="55"/>
  <c r="F177" i="55"/>
  <c r="D177" i="55"/>
  <c r="J177" i="55"/>
  <c r="A179" i="56"/>
  <c r="E178" i="56"/>
  <c r="B178" i="56"/>
  <c r="J178" i="56"/>
  <c r="H178" i="56"/>
  <c r="I178" i="56"/>
  <c r="G178" i="56"/>
  <c r="C178" i="56"/>
  <c r="F178" i="56"/>
  <c r="D178" i="56"/>
  <c r="D179" i="56" l="1"/>
  <c r="I179" i="56"/>
  <c r="H179" i="56"/>
  <c r="C179" i="56"/>
  <c r="A180" i="56"/>
  <c r="J179" i="56"/>
  <c r="F179" i="56"/>
  <c r="B179" i="56"/>
  <c r="G179" i="56"/>
  <c r="E179" i="56"/>
  <c r="C178" i="55"/>
  <c r="J178" i="55"/>
  <c r="G178" i="55"/>
  <c r="D178" i="55"/>
  <c r="I178" i="55"/>
  <c r="A179" i="55"/>
  <c r="E178" i="55"/>
  <c r="H178" i="55"/>
  <c r="F178" i="55"/>
  <c r="B178" i="55"/>
  <c r="D179" i="55" l="1"/>
  <c r="J179" i="55"/>
  <c r="I179" i="55"/>
  <c r="A180" i="55"/>
  <c r="F179" i="55"/>
  <c r="G179" i="55"/>
  <c r="H179" i="55"/>
  <c r="E179" i="55"/>
  <c r="B179" i="55"/>
  <c r="C179" i="55"/>
  <c r="B180" i="56"/>
  <c r="J180" i="56"/>
  <c r="G180" i="56"/>
  <c r="F180" i="56"/>
  <c r="E180" i="56"/>
  <c r="I180" i="56"/>
  <c r="C180" i="56"/>
  <c r="A181" i="56"/>
  <c r="D180" i="56"/>
  <c r="H180" i="56"/>
  <c r="I180" i="55" l="1"/>
  <c r="B180" i="55"/>
  <c r="J180" i="55"/>
  <c r="E180" i="55"/>
  <c r="G180" i="55"/>
  <c r="D180" i="55"/>
  <c r="F180" i="55"/>
  <c r="A181" i="55"/>
  <c r="C180" i="55"/>
  <c r="H180" i="55"/>
  <c r="I181" i="56"/>
  <c r="H181" i="56"/>
  <c r="F181" i="56"/>
  <c r="G181" i="56"/>
  <c r="B181" i="56"/>
  <c r="E181" i="56"/>
  <c r="J181" i="56"/>
  <c r="D181" i="56"/>
  <c r="C181" i="56"/>
  <c r="A182" i="56"/>
  <c r="A182" i="55" l="1"/>
  <c r="C181" i="55"/>
  <c r="I181" i="55"/>
  <c r="F181" i="55"/>
  <c r="G181" i="55"/>
  <c r="B181" i="55"/>
  <c r="J181" i="55"/>
  <c r="H181" i="55"/>
  <c r="E181" i="55"/>
  <c r="D181" i="55"/>
  <c r="E182" i="56"/>
  <c r="F182" i="56"/>
  <c r="C182" i="56"/>
  <c r="A183" i="56"/>
  <c r="B182" i="56"/>
  <c r="H182" i="56"/>
  <c r="G182" i="56"/>
  <c r="D182" i="56"/>
  <c r="J182" i="56"/>
  <c r="I182" i="56"/>
  <c r="A184" i="56" l="1"/>
  <c r="F183" i="56"/>
  <c r="E183" i="56"/>
  <c r="H183" i="56"/>
  <c r="C183" i="56"/>
  <c r="I183" i="56"/>
  <c r="B183" i="56"/>
  <c r="G183" i="56"/>
  <c r="J183" i="56"/>
  <c r="D183" i="56"/>
  <c r="E182" i="55"/>
  <c r="A183" i="55"/>
  <c r="C182" i="55"/>
  <c r="J182" i="55"/>
  <c r="B182" i="55"/>
  <c r="D182" i="55"/>
  <c r="G182" i="55"/>
  <c r="H182" i="55"/>
  <c r="I182" i="55"/>
  <c r="F182" i="55"/>
  <c r="A184" i="55" l="1"/>
  <c r="B183" i="55"/>
  <c r="F183" i="55"/>
  <c r="H183" i="55"/>
  <c r="E183" i="55"/>
  <c r="G183" i="55"/>
  <c r="I183" i="55"/>
  <c r="D183" i="55"/>
  <c r="C183" i="55"/>
  <c r="J183" i="55"/>
  <c r="C184" i="56"/>
  <c r="B184" i="56"/>
  <c r="I184" i="56"/>
  <c r="H184" i="56"/>
  <c r="G184" i="56"/>
  <c r="A185" i="56"/>
  <c r="D184" i="56"/>
  <c r="J184" i="56"/>
  <c r="F184" i="56"/>
  <c r="E184" i="56"/>
  <c r="E185" i="56" l="1"/>
  <c r="C185" i="56"/>
  <c r="J185" i="56"/>
  <c r="D185" i="56"/>
  <c r="G185" i="56"/>
  <c r="F185" i="56"/>
  <c r="A186" i="56"/>
  <c r="H185" i="56"/>
  <c r="B185" i="56"/>
  <c r="I185" i="56"/>
  <c r="F184" i="55"/>
  <c r="J184" i="55"/>
  <c r="I184" i="55"/>
  <c r="E184" i="55"/>
  <c r="B184" i="55"/>
  <c r="H184" i="55"/>
  <c r="C184" i="55"/>
  <c r="A185" i="55"/>
  <c r="D184" i="55"/>
  <c r="G184" i="55"/>
  <c r="B186" i="56" l="1"/>
  <c r="A187" i="56"/>
  <c r="J186" i="56"/>
  <c r="H186" i="56"/>
  <c r="D186" i="56"/>
  <c r="G186" i="56"/>
  <c r="F186" i="56"/>
  <c r="I186" i="56"/>
  <c r="E186" i="56"/>
  <c r="C186" i="56"/>
  <c r="C185" i="55"/>
  <c r="B185" i="55"/>
  <c r="J185" i="55"/>
  <c r="G185" i="55"/>
  <c r="F185" i="55"/>
  <c r="H185" i="55"/>
  <c r="D185" i="55"/>
  <c r="I185" i="55"/>
  <c r="A186" i="55"/>
  <c r="E185" i="55"/>
  <c r="C186" i="55" l="1"/>
  <c r="J186" i="55"/>
  <c r="A187" i="55"/>
  <c r="F186" i="55"/>
  <c r="H186" i="55"/>
  <c r="B186" i="55"/>
  <c r="D186" i="55"/>
  <c r="I186" i="55"/>
  <c r="G186" i="55"/>
  <c r="E186" i="55"/>
  <c r="E187" i="56"/>
  <c r="A188" i="56"/>
  <c r="G187" i="56"/>
  <c r="J187" i="56"/>
  <c r="F187" i="56"/>
  <c r="C187" i="56"/>
  <c r="B187" i="56"/>
  <c r="I187" i="56"/>
  <c r="H187" i="56"/>
  <c r="D187" i="56"/>
  <c r="B188" i="56" l="1"/>
  <c r="H188" i="56"/>
  <c r="C188" i="56"/>
  <c r="E188" i="56"/>
  <c r="F188" i="56"/>
  <c r="I188" i="56"/>
  <c r="G188" i="56"/>
  <c r="J188" i="56"/>
  <c r="D188" i="56"/>
  <c r="A189" i="56"/>
  <c r="E187" i="55"/>
  <c r="A188" i="55"/>
  <c r="I187" i="55"/>
  <c r="J187" i="55"/>
  <c r="D187" i="55"/>
  <c r="C187" i="55"/>
  <c r="B187" i="55"/>
  <c r="G187" i="55"/>
  <c r="F187" i="55"/>
  <c r="H187" i="55"/>
  <c r="E188" i="55" l="1"/>
  <c r="A189" i="55"/>
  <c r="G188" i="55"/>
  <c r="J188" i="55"/>
  <c r="H188" i="55"/>
  <c r="C188" i="55"/>
  <c r="F188" i="55"/>
  <c r="I188" i="55"/>
  <c r="B188" i="55"/>
  <c r="D188" i="55"/>
  <c r="B189" i="56"/>
  <c r="C189" i="56"/>
  <c r="J189" i="56"/>
  <c r="I189" i="56"/>
  <c r="D189" i="56"/>
  <c r="E189" i="56"/>
  <c r="F189" i="56"/>
  <c r="A190" i="56"/>
  <c r="H189" i="56"/>
  <c r="G189" i="56"/>
  <c r="B190" i="56" l="1"/>
  <c r="A191" i="56"/>
  <c r="C190" i="56"/>
  <c r="I190" i="56"/>
  <c r="F190" i="56"/>
  <c r="G190" i="56"/>
  <c r="H190" i="56"/>
  <c r="J190" i="56"/>
  <c r="E190" i="56"/>
  <c r="D190" i="56"/>
  <c r="H189" i="55"/>
  <c r="F189" i="55"/>
  <c r="G189" i="55"/>
  <c r="J189" i="55"/>
  <c r="C189" i="55"/>
  <c r="E189" i="55"/>
  <c r="I189" i="55"/>
  <c r="A190" i="55"/>
  <c r="B189" i="55"/>
  <c r="D189" i="55"/>
  <c r="C190" i="55" l="1"/>
  <c r="G190" i="55"/>
  <c r="B190" i="55"/>
  <c r="E190" i="55"/>
  <c r="A191" i="55"/>
  <c r="F190" i="55"/>
  <c r="I190" i="55"/>
  <c r="J190" i="55"/>
  <c r="H190" i="55"/>
  <c r="D190" i="55"/>
  <c r="H191" i="56"/>
  <c r="G191" i="56"/>
  <c r="I191" i="56"/>
  <c r="A192" i="56"/>
  <c r="C191" i="56"/>
  <c r="E191" i="56"/>
  <c r="B191" i="56"/>
  <c r="J191" i="56"/>
  <c r="F191" i="56"/>
  <c r="D191" i="56"/>
  <c r="E192" i="56" l="1"/>
  <c r="G192" i="56"/>
  <c r="A193" i="56"/>
  <c r="I192" i="56"/>
  <c r="H192" i="56"/>
  <c r="C192" i="56"/>
  <c r="D192" i="56"/>
  <c r="J192" i="56"/>
  <c r="F192" i="56"/>
  <c r="B192" i="56"/>
  <c r="G191" i="55"/>
  <c r="B191" i="55"/>
  <c r="A192" i="55"/>
  <c r="E191" i="55"/>
  <c r="H191" i="55"/>
  <c r="D191" i="55"/>
  <c r="I191" i="55"/>
  <c r="J191" i="55"/>
  <c r="C191" i="55"/>
  <c r="F191" i="55"/>
  <c r="H192" i="55" l="1"/>
  <c r="J192" i="55"/>
  <c r="C192" i="55"/>
  <c r="A193" i="55"/>
  <c r="G192" i="55"/>
  <c r="D192" i="55"/>
  <c r="B192" i="55"/>
  <c r="F192" i="55"/>
  <c r="I192" i="55"/>
  <c r="E192" i="55"/>
  <c r="J193" i="56"/>
  <c r="F193" i="56"/>
  <c r="A194" i="56"/>
  <c r="D193" i="56"/>
  <c r="C193" i="56"/>
  <c r="I193" i="56"/>
  <c r="H193" i="56"/>
  <c r="G193" i="56"/>
  <c r="E193" i="56"/>
  <c r="B193" i="56"/>
  <c r="F194" i="56" l="1"/>
  <c r="A195" i="56"/>
  <c r="E194" i="56"/>
  <c r="C194" i="56"/>
  <c r="J194" i="56"/>
  <c r="H194" i="56"/>
  <c r="G194" i="56"/>
  <c r="D194" i="56"/>
  <c r="B194" i="56"/>
  <c r="I194" i="56"/>
  <c r="E193" i="55"/>
  <c r="J193" i="55"/>
  <c r="I193" i="55"/>
  <c r="G193" i="55"/>
  <c r="A194" i="55"/>
  <c r="B193" i="55"/>
  <c r="H193" i="55"/>
  <c r="D193" i="55"/>
  <c r="F193" i="55"/>
  <c r="C193" i="55"/>
  <c r="D194" i="55" l="1"/>
  <c r="B194" i="55"/>
  <c r="E194" i="55"/>
  <c r="G194" i="55"/>
  <c r="J194" i="55"/>
  <c r="I194" i="55"/>
  <c r="C194" i="55"/>
  <c r="F194" i="55"/>
  <c r="H194" i="55"/>
  <c r="A195" i="55"/>
  <c r="C195" i="56"/>
  <c r="H195" i="56"/>
  <c r="A196" i="56"/>
  <c r="B195" i="56"/>
  <c r="F195" i="56"/>
  <c r="D195" i="56"/>
  <c r="I195" i="56"/>
  <c r="G195" i="56"/>
  <c r="J195" i="56"/>
  <c r="E195" i="56"/>
  <c r="F196" i="56" l="1"/>
  <c r="B196" i="56"/>
  <c r="H196" i="56"/>
  <c r="J196" i="56"/>
  <c r="I196" i="56"/>
  <c r="A197" i="56"/>
  <c r="D196" i="56"/>
  <c r="E196" i="56"/>
  <c r="C196" i="56"/>
  <c r="G196" i="56"/>
  <c r="G195" i="55"/>
  <c r="F195" i="55"/>
  <c r="B195" i="55"/>
  <c r="H195" i="55"/>
  <c r="J195" i="55"/>
  <c r="E195" i="55"/>
  <c r="A196" i="55"/>
  <c r="I195" i="55"/>
  <c r="C195" i="55"/>
  <c r="D195" i="55"/>
  <c r="A198" i="56" l="1"/>
  <c r="F197" i="56"/>
  <c r="B197" i="56"/>
  <c r="G197" i="56"/>
  <c r="J197" i="56"/>
  <c r="H197" i="56"/>
  <c r="D197" i="56"/>
  <c r="I197" i="56"/>
  <c r="E197" i="56"/>
  <c r="C197" i="56"/>
  <c r="D196" i="55"/>
  <c r="G196" i="55"/>
  <c r="H196" i="55"/>
  <c r="F196" i="55"/>
  <c r="A197" i="55"/>
  <c r="J196" i="55"/>
  <c r="B196" i="55"/>
  <c r="C196" i="55"/>
  <c r="E196" i="55"/>
  <c r="I196" i="55"/>
  <c r="F197" i="55" l="1"/>
  <c r="B197" i="55"/>
  <c r="E197" i="55"/>
  <c r="D197" i="55"/>
  <c r="G197" i="55"/>
  <c r="C197" i="55"/>
  <c r="A198" i="55"/>
  <c r="H197" i="55"/>
  <c r="I197" i="55"/>
  <c r="J197" i="55"/>
  <c r="B198" i="56"/>
  <c r="E198" i="56"/>
  <c r="J198" i="56"/>
  <c r="F198" i="56"/>
  <c r="H198" i="56"/>
  <c r="D198" i="56"/>
  <c r="G198" i="56"/>
  <c r="C198" i="56"/>
  <c r="I198" i="56"/>
  <c r="A199" i="56"/>
  <c r="D198" i="55" l="1"/>
  <c r="J198" i="55"/>
  <c r="E198" i="55"/>
  <c r="I198" i="55"/>
  <c r="H198" i="55"/>
  <c r="G198" i="55"/>
  <c r="B198" i="55"/>
  <c r="A199" i="55"/>
  <c r="F198" i="55"/>
  <c r="C198" i="55"/>
  <c r="G199" i="56"/>
  <c r="C199" i="56"/>
  <c r="D199" i="56"/>
  <c r="E199" i="56"/>
  <c r="F199" i="56"/>
  <c r="I199" i="56"/>
  <c r="A200" i="56"/>
  <c r="J199" i="56"/>
  <c r="B199" i="56"/>
  <c r="H199" i="56"/>
  <c r="D199" i="55" l="1"/>
  <c r="H199" i="55"/>
  <c r="F199" i="55"/>
  <c r="I199" i="55"/>
  <c r="A200" i="55"/>
  <c r="G199" i="55"/>
  <c r="C199" i="55"/>
  <c r="E199" i="55"/>
  <c r="B199" i="55"/>
  <c r="J199" i="55"/>
  <c r="D200" i="56"/>
  <c r="A201" i="56"/>
  <c r="I200" i="56"/>
  <c r="H200" i="56"/>
  <c r="G200" i="56"/>
  <c r="E200" i="56"/>
  <c r="F200" i="56"/>
  <c r="B200" i="56"/>
  <c r="J200" i="56"/>
  <c r="C200" i="56"/>
  <c r="I200" i="55" l="1"/>
  <c r="H200" i="55"/>
  <c r="E200" i="55"/>
  <c r="G200" i="55"/>
  <c r="C200" i="55"/>
  <c r="F200" i="55"/>
  <c r="J200" i="55"/>
  <c r="D200" i="55"/>
  <c r="B200" i="55"/>
  <c r="A201" i="55"/>
  <c r="G201" i="56"/>
  <c r="F201" i="56"/>
  <c r="E201" i="56"/>
  <c r="D201" i="56"/>
  <c r="B201" i="56"/>
  <c r="I201" i="56"/>
  <c r="H201" i="56"/>
  <c r="J201" i="56"/>
  <c r="A202" i="56"/>
  <c r="C201" i="56"/>
  <c r="I202" i="56" l="1"/>
  <c r="F202" i="56"/>
  <c r="G202" i="56"/>
  <c r="J202" i="56"/>
  <c r="D202" i="56"/>
  <c r="E202" i="56"/>
  <c r="C202" i="56"/>
  <c r="A203" i="56"/>
  <c r="H202" i="56"/>
  <c r="B202" i="56"/>
  <c r="G201" i="55"/>
  <c r="I201" i="55"/>
  <c r="F201" i="55"/>
  <c r="C201" i="55"/>
  <c r="A202" i="55"/>
  <c r="E201" i="55"/>
  <c r="H201" i="55"/>
  <c r="B201" i="55"/>
  <c r="J201" i="55"/>
  <c r="D201" i="55"/>
  <c r="J202" i="55" l="1"/>
  <c r="B202" i="55"/>
  <c r="A203" i="55"/>
  <c r="E202" i="55"/>
  <c r="C202" i="55"/>
  <c r="D202" i="55"/>
  <c r="G202" i="55"/>
  <c r="H202" i="55"/>
  <c r="I202" i="55"/>
  <c r="F202" i="55"/>
  <c r="H203" i="56"/>
  <c r="F203" i="56"/>
  <c r="C203" i="56"/>
  <c r="B203" i="56"/>
  <c r="G203" i="56"/>
  <c r="D203" i="56"/>
  <c r="E203" i="56"/>
  <c r="J203" i="56"/>
  <c r="I203" i="56"/>
  <c r="A204" i="56"/>
  <c r="J204" i="56" l="1"/>
  <c r="H204" i="56"/>
  <c r="F204" i="56"/>
  <c r="E204" i="56"/>
  <c r="D204" i="56"/>
  <c r="G204" i="56"/>
  <c r="A205" i="56"/>
  <c r="B204" i="56"/>
  <c r="C204" i="56"/>
  <c r="I204" i="56"/>
  <c r="H203" i="55"/>
  <c r="I203" i="55"/>
  <c r="J203" i="55"/>
  <c r="C203" i="55"/>
  <c r="A204" i="55"/>
  <c r="G203" i="55"/>
  <c r="B203" i="55"/>
  <c r="E203" i="55"/>
  <c r="F203" i="55"/>
  <c r="D203" i="55"/>
  <c r="F205" i="56" l="1"/>
  <c r="D205" i="56"/>
  <c r="E205" i="56"/>
  <c r="J205" i="56"/>
  <c r="H205" i="56"/>
  <c r="C205" i="56"/>
  <c r="I205" i="56"/>
  <c r="A206" i="56"/>
  <c r="B205" i="56"/>
  <c r="G205" i="56"/>
  <c r="G204" i="55"/>
  <c r="I204" i="55"/>
  <c r="D204" i="55"/>
  <c r="H204" i="55"/>
  <c r="J204" i="55"/>
  <c r="C204" i="55"/>
  <c r="B204" i="55"/>
  <c r="A205" i="55"/>
  <c r="E204" i="55"/>
  <c r="F204" i="55"/>
  <c r="G206" i="56" l="1"/>
  <c r="D206" i="56"/>
  <c r="F206" i="56"/>
  <c r="I206" i="56"/>
  <c r="E206" i="56"/>
  <c r="B206" i="56"/>
  <c r="A207" i="56"/>
  <c r="J206" i="56"/>
  <c r="H206" i="56"/>
  <c r="C206" i="56"/>
  <c r="G205" i="55"/>
  <c r="D205" i="55"/>
  <c r="J205" i="55"/>
  <c r="E205" i="55"/>
  <c r="C205" i="55"/>
  <c r="B205" i="55"/>
  <c r="I205" i="55"/>
  <c r="H205" i="55"/>
  <c r="F205" i="55"/>
  <c r="A206" i="55"/>
  <c r="I206" i="55" l="1"/>
  <c r="J206" i="55"/>
  <c r="A207" i="55"/>
  <c r="D206" i="55"/>
  <c r="H206" i="55"/>
  <c r="C206" i="55"/>
  <c r="E206" i="55"/>
  <c r="B206" i="55"/>
  <c r="F206" i="55"/>
  <c r="G206" i="55"/>
  <c r="I207" i="56"/>
  <c r="B207" i="56"/>
  <c r="H207" i="56"/>
  <c r="G207" i="56"/>
  <c r="J207" i="56"/>
  <c r="F207" i="56"/>
  <c r="A208" i="56"/>
  <c r="D207" i="56"/>
  <c r="E207" i="56"/>
  <c r="C207" i="56"/>
  <c r="J207" i="55" l="1"/>
  <c r="D207" i="55"/>
  <c r="E207" i="55"/>
  <c r="I207" i="55"/>
  <c r="A208" i="55"/>
  <c r="G207" i="55"/>
  <c r="C207" i="55"/>
  <c r="F207" i="55"/>
  <c r="B207" i="55"/>
  <c r="H207" i="55"/>
  <c r="C208" i="56"/>
  <c r="D208" i="56"/>
  <c r="B208" i="56"/>
  <c r="H208" i="56"/>
  <c r="A209" i="56"/>
  <c r="I208" i="56"/>
  <c r="F208" i="56"/>
  <c r="E208" i="56"/>
  <c r="G208" i="56"/>
  <c r="J208" i="56"/>
  <c r="B209" i="56" l="1"/>
  <c r="D209" i="56"/>
  <c r="H209" i="56"/>
  <c r="I209" i="56"/>
  <c r="F209" i="56"/>
  <c r="E209" i="56"/>
  <c r="G209" i="56"/>
  <c r="J209" i="56"/>
  <c r="A210" i="56"/>
  <c r="C209" i="56"/>
  <c r="J208" i="55"/>
  <c r="B208" i="55"/>
  <c r="A209" i="55"/>
  <c r="C208" i="55"/>
  <c r="D208" i="55"/>
  <c r="G208" i="55"/>
  <c r="F208" i="55"/>
  <c r="I208" i="55"/>
  <c r="E208" i="55"/>
  <c r="H208" i="55"/>
  <c r="I209" i="55" l="1"/>
  <c r="D209" i="55"/>
  <c r="H209" i="55"/>
  <c r="G209" i="55"/>
  <c r="E209" i="55"/>
  <c r="J209" i="55"/>
  <c r="F209" i="55"/>
  <c r="C209" i="55"/>
  <c r="A210" i="55"/>
  <c r="B209" i="55"/>
  <c r="G210" i="56"/>
  <c r="B210" i="56"/>
  <c r="D210" i="56"/>
  <c r="F210" i="56"/>
  <c r="J210" i="56"/>
  <c r="E210" i="56"/>
  <c r="H210" i="56"/>
  <c r="I210" i="56"/>
  <c r="C210" i="56"/>
  <c r="A211" i="56"/>
  <c r="G211" i="56" l="1"/>
  <c r="B211" i="56"/>
  <c r="I211" i="56"/>
  <c r="A212" i="56"/>
  <c r="C211" i="56"/>
  <c r="H211" i="56"/>
  <c r="D211" i="56"/>
  <c r="F211" i="56"/>
  <c r="J211" i="56"/>
  <c r="E211" i="56"/>
  <c r="I210" i="55"/>
  <c r="J210" i="55"/>
  <c r="D210" i="55"/>
  <c r="H210" i="55"/>
  <c r="A211" i="55"/>
  <c r="C210" i="55"/>
  <c r="B210" i="55"/>
  <c r="G210" i="55"/>
  <c r="F210" i="55"/>
  <c r="E210" i="55"/>
  <c r="C211" i="55" l="1"/>
  <c r="G211" i="55"/>
  <c r="J211" i="55"/>
  <c r="E211" i="55"/>
  <c r="F211" i="55"/>
  <c r="I211" i="55"/>
  <c r="A212" i="55"/>
  <c r="H211" i="55"/>
  <c r="B211" i="55"/>
  <c r="D211" i="55"/>
  <c r="E212" i="56"/>
  <c r="F212" i="56"/>
  <c r="D212" i="56"/>
  <c r="C212" i="56"/>
  <c r="A213" i="56"/>
  <c r="G212" i="56"/>
  <c r="H212" i="56"/>
  <c r="B212" i="56"/>
  <c r="I212" i="56"/>
  <c r="J212" i="56"/>
  <c r="G213" i="56" l="1"/>
  <c r="I213" i="56"/>
  <c r="J213" i="56"/>
  <c r="C213" i="56"/>
  <c r="D213" i="56"/>
  <c r="F213" i="56"/>
  <c r="A214" i="56"/>
  <c r="B213" i="56"/>
  <c r="H213" i="56"/>
  <c r="E213" i="56"/>
  <c r="E212" i="55"/>
  <c r="J212" i="55"/>
  <c r="I212" i="55"/>
  <c r="G212" i="55"/>
  <c r="B212" i="55"/>
  <c r="D212" i="55"/>
  <c r="C212" i="55"/>
  <c r="F212" i="55"/>
  <c r="H212" i="55"/>
  <c r="A213" i="55"/>
  <c r="I213" i="55" l="1"/>
  <c r="C213" i="55"/>
  <c r="J213" i="55"/>
  <c r="F213" i="55"/>
  <c r="G213" i="55"/>
  <c r="B213" i="55"/>
  <c r="A214" i="55"/>
  <c r="E213" i="55"/>
  <c r="H213" i="55"/>
  <c r="D213" i="55"/>
  <c r="J214" i="56"/>
  <c r="A215" i="56"/>
  <c r="I214" i="56"/>
  <c r="B214" i="56"/>
  <c r="F214" i="56"/>
  <c r="G214" i="56"/>
  <c r="E214" i="56"/>
  <c r="C214" i="56"/>
  <c r="D214" i="56"/>
  <c r="H214" i="56"/>
  <c r="H214" i="55" l="1"/>
  <c r="D214" i="55"/>
  <c r="E214" i="55"/>
  <c r="I214" i="55"/>
  <c r="A215" i="55"/>
  <c r="B214" i="55"/>
  <c r="G214" i="55"/>
  <c r="C214" i="55"/>
  <c r="F214" i="55"/>
  <c r="J214" i="55"/>
  <c r="G215" i="56"/>
  <c r="A216" i="56"/>
  <c r="I215" i="56"/>
  <c r="J215" i="56"/>
  <c r="E215" i="56"/>
  <c r="D215" i="56"/>
  <c r="H215" i="56"/>
  <c r="B215" i="56"/>
  <c r="C215" i="56"/>
  <c r="F215" i="56"/>
  <c r="E216" i="56" l="1"/>
  <c r="I216" i="56"/>
  <c r="H216" i="56"/>
  <c r="B216" i="56"/>
  <c r="A217" i="56"/>
  <c r="G216" i="56"/>
  <c r="J216" i="56"/>
  <c r="F216" i="56"/>
  <c r="D216" i="56"/>
  <c r="C216" i="56"/>
  <c r="J215" i="55"/>
  <c r="D215" i="55"/>
  <c r="E215" i="55"/>
  <c r="C215" i="55"/>
  <c r="G215" i="55"/>
  <c r="F215" i="55"/>
  <c r="A216" i="55"/>
  <c r="H215" i="55"/>
  <c r="B215" i="55"/>
  <c r="I215" i="55"/>
  <c r="B217" i="56" l="1"/>
  <c r="C217" i="56"/>
  <c r="D217" i="56"/>
  <c r="A218" i="56"/>
  <c r="E217" i="56"/>
  <c r="F217" i="56"/>
  <c r="G217" i="56"/>
  <c r="J217" i="56"/>
  <c r="H217" i="56"/>
  <c r="I217" i="56"/>
  <c r="J216" i="55"/>
  <c r="A217" i="55"/>
  <c r="B216" i="55"/>
  <c r="G216" i="55"/>
  <c r="C216" i="55"/>
  <c r="F216" i="55"/>
  <c r="E216" i="55"/>
  <c r="I216" i="55"/>
  <c r="D216" i="55"/>
  <c r="H216" i="55"/>
  <c r="G218" i="56" l="1"/>
  <c r="E218" i="56"/>
  <c r="B218" i="56"/>
  <c r="J218" i="56"/>
  <c r="D218" i="56"/>
  <c r="C218" i="56"/>
  <c r="H218" i="56"/>
  <c r="A219" i="56"/>
  <c r="I218" i="56"/>
  <c r="F218" i="56"/>
  <c r="B217" i="55"/>
  <c r="G217" i="55"/>
  <c r="A218" i="55"/>
  <c r="H217" i="55"/>
  <c r="J217" i="55"/>
  <c r="F217" i="55"/>
  <c r="I217" i="55"/>
  <c r="C217" i="55"/>
  <c r="D217" i="55"/>
  <c r="E217" i="55"/>
  <c r="C219" i="56" l="1"/>
  <c r="D219" i="56"/>
  <c r="H219" i="56"/>
  <c r="E219" i="56"/>
  <c r="B219" i="56"/>
  <c r="J219" i="56"/>
  <c r="F219" i="56"/>
  <c r="A220" i="56"/>
  <c r="G219" i="56"/>
  <c r="I219" i="56"/>
  <c r="H218" i="55"/>
  <c r="C218" i="55"/>
  <c r="B218" i="55"/>
  <c r="I218" i="55"/>
  <c r="F218" i="55"/>
  <c r="D218" i="55"/>
  <c r="E218" i="55"/>
  <c r="J218" i="55"/>
  <c r="G218" i="55"/>
  <c r="A219" i="55"/>
  <c r="B220" i="56" l="1"/>
  <c r="H220" i="56"/>
  <c r="J220" i="56"/>
  <c r="F220" i="56"/>
  <c r="G220" i="56"/>
  <c r="C220" i="56"/>
  <c r="E220" i="56"/>
  <c r="I220" i="56"/>
  <c r="A221" i="56"/>
  <c r="D220" i="56"/>
  <c r="E219" i="55"/>
  <c r="J219" i="55"/>
  <c r="G219" i="55"/>
  <c r="I219" i="55"/>
  <c r="D219" i="55"/>
  <c r="C219" i="55"/>
  <c r="H219" i="55"/>
  <c r="F219" i="55"/>
  <c r="B219" i="55"/>
  <c r="A220" i="55"/>
  <c r="D220" i="55" l="1"/>
  <c r="G220" i="55"/>
  <c r="J220" i="55"/>
  <c r="E220" i="55"/>
  <c r="I220" i="55"/>
  <c r="A221" i="55"/>
  <c r="H220" i="55"/>
  <c r="F220" i="55"/>
  <c r="B220" i="55"/>
  <c r="C220" i="55"/>
  <c r="A222" i="56"/>
  <c r="D221" i="56"/>
  <c r="F221" i="56"/>
  <c r="C221" i="56"/>
  <c r="I221" i="56"/>
  <c r="B221" i="56"/>
  <c r="J221" i="56"/>
  <c r="E221" i="56"/>
  <c r="H221" i="56"/>
  <c r="G221" i="56"/>
  <c r="F221" i="55" l="1"/>
  <c r="I221" i="55"/>
  <c r="J221" i="55"/>
  <c r="E221" i="55"/>
  <c r="B221" i="55"/>
  <c r="H221" i="55"/>
  <c r="D221" i="55"/>
  <c r="A222" i="55"/>
  <c r="G221" i="55"/>
  <c r="C221" i="55"/>
  <c r="F222" i="56"/>
  <c r="E222" i="56"/>
  <c r="H222" i="56"/>
  <c r="A223" i="56"/>
  <c r="D222" i="56"/>
  <c r="B222" i="56"/>
  <c r="C222" i="56"/>
  <c r="J222" i="56"/>
  <c r="G222" i="56"/>
  <c r="I222" i="56"/>
  <c r="B222" i="55" l="1"/>
  <c r="A223" i="55"/>
  <c r="H222" i="55"/>
  <c r="D222" i="55"/>
  <c r="C222" i="55"/>
  <c r="E222" i="55"/>
  <c r="G222" i="55"/>
  <c r="J222" i="55"/>
  <c r="F222" i="55"/>
  <c r="I222" i="55"/>
  <c r="F223" i="56"/>
  <c r="B223" i="56"/>
  <c r="I223" i="56"/>
  <c r="E223" i="56"/>
  <c r="D223" i="56"/>
  <c r="C223" i="56"/>
  <c r="J223" i="56"/>
  <c r="A224" i="56"/>
  <c r="G223" i="56"/>
  <c r="H223" i="56"/>
  <c r="B224" i="56" l="1"/>
  <c r="F224" i="56"/>
  <c r="H224" i="56"/>
  <c r="A225" i="56"/>
  <c r="D224" i="56"/>
  <c r="C224" i="56"/>
  <c r="G224" i="56"/>
  <c r="J224" i="56"/>
  <c r="I224" i="56"/>
  <c r="E224" i="56"/>
  <c r="E223" i="55"/>
  <c r="G223" i="55"/>
  <c r="H223" i="55"/>
  <c r="J223" i="55"/>
  <c r="D223" i="55"/>
  <c r="B223" i="55"/>
  <c r="C223" i="55"/>
  <c r="I223" i="55"/>
  <c r="F223" i="55"/>
  <c r="A224" i="55"/>
  <c r="J224" i="55" l="1"/>
  <c r="A225" i="55"/>
  <c r="F224" i="55"/>
  <c r="I224" i="55"/>
  <c r="B224" i="55"/>
  <c r="H224" i="55"/>
  <c r="G224" i="55"/>
  <c r="D224" i="55"/>
  <c r="E224" i="55"/>
  <c r="C224" i="55"/>
  <c r="A226" i="56"/>
  <c r="E225" i="56"/>
  <c r="G225" i="56"/>
  <c r="F225" i="56"/>
  <c r="J225" i="56"/>
  <c r="I225" i="56"/>
  <c r="D225" i="56"/>
  <c r="H225" i="56"/>
  <c r="B225" i="56"/>
  <c r="C225" i="56"/>
  <c r="C226" i="56" l="1"/>
  <c r="F226" i="56"/>
  <c r="B226" i="56"/>
  <c r="J226" i="56"/>
  <c r="A227" i="56"/>
  <c r="D226" i="56"/>
  <c r="H226" i="56"/>
  <c r="E226" i="56"/>
  <c r="G226" i="56"/>
  <c r="I226" i="56"/>
  <c r="F225" i="55"/>
  <c r="E225" i="55"/>
  <c r="B225" i="55"/>
  <c r="A226" i="55"/>
  <c r="C225" i="55"/>
  <c r="D225" i="55"/>
  <c r="J225" i="55"/>
  <c r="G225" i="55"/>
  <c r="H225" i="55"/>
  <c r="I225" i="55"/>
  <c r="C226" i="55" l="1"/>
  <c r="F226" i="55"/>
  <c r="E226" i="55"/>
  <c r="I226" i="55"/>
  <c r="G226" i="55"/>
  <c r="J226" i="55"/>
  <c r="B226" i="55"/>
  <c r="A227" i="55"/>
  <c r="H226" i="55"/>
  <c r="D226" i="55"/>
  <c r="J227" i="56"/>
  <c r="E227" i="56"/>
  <c r="C227" i="56"/>
  <c r="D227" i="56"/>
  <c r="H227" i="56"/>
  <c r="G227" i="56"/>
  <c r="F227" i="56"/>
  <c r="A228" i="56"/>
  <c r="B227" i="56"/>
  <c r="I227" i="56"/>
  <c r="G227" i="55" l="1"/>
  <c r="B227" i="55"/>
  <c r="A228" i="55"/>
  <c r="F227" i="55"/>
  <c r="I227" i="55"/>
  <c r="E227" i="55"/>
  <c r="J227" i="55"/>
  <c r="C227" i="55"/>
  <c r="H227" i="55"/>
  <c r="D227" i="55"/>
  <c r="J228" i="56"/>
  <c r="I228" i="56"/>
  <c r="A229" i="56"/>
  <c r="B228" i="56"/>
  <c r="F228" i="56"/>
  <c r="C228" i="56"/>
  <c r="E228" i="56"/>
  <c r="H228" i="56"/>
  <c r="D228" i="56"/>
  <c r="G228" i="56"/>
  <c r="D229" i="56" l="1"/>
  <c r="J229" i="56"/>
  <c r="I229" i="56"/>
  <c r="B229" i="56"/>
  <c r="G229" i="56"/>
  <c r="F229" i="56"/>
  <c r="A230" i="56"/>
  <c r="C229" i="56"/>
  <c r="E229" i="56"/>
  <c r="H229" i="56"/>
  <c r="E228" i="55"/>
  <c r="B228" i="55"/>
  <c r="J228" i="55"/>
  <c r="G228" i="55"/>
  <c r="C228" i="55"/>
  <c r="A229" i="55"/>
  <c r="F228" i="55"/>
  <c r="D228" i="55"/>
  <c r="I228" i="55"/>
  <c r="H228" i="55"/>
  <c r="J230" i="56" l="1"/>
  <c r="B230" i="56"/>
  <c r="A231" i="56"/>
  <c r="F230" i="56"/>
  <c r="E230" i="56"/>
  <c r="C230" i="56"/>
  <c r="G230" i="56"/>
  <c r="H230" i="56"/>
  <c r="D230" i="56"/>
  <c r="I230" i="56"/>
  <c r="G229" i="55"/>
  <c r="F229" i="55"/>
  <c r="D229" i="55"/>
  <c r="A230" i="55"/>
  <c r="J229" i="55"/>
  <c r="E229" i="55"/>
  <c r="B229" i="55"/>
  <c r="H229" i="55"/>
  <c r="I229" i="55"/>
  <c r="C229" i="55"/>
  <c r="A231" i="55" l="1"/>
  <c r="H230" i="55"/>
  <c r="E230" i="55"/>
  <c r="G230" i="55"/>
  <c r="D230" i="55"/>
  <c r="F230" i="55"/>
  <c r="B230" i="55"/>
  <c r="J230" i="55"/>
  <c r="I230" i="55"/>
  <c r="C230" i="55"/>
  <c r="F231" i="56"/>
  <c r="H231" i="56"/>
  <c r="G231" i="56"/>
  <c r="C231" i="56"/>
  <c r="I231" i="56"/>
  <c r="B231" i="56"/>
  <c r="E231" i="56"/>
  <c r="J231" i="56"/>
  <c r="A232" i="56"/>
  <c r="D231" i="56"/>
  <c r="C232" i="56" l="1"/>
  <c r="J232" i="56"/>
  <c r="D232" i="56"/>
  <c r="H232" i="56"/>
  <c r="G232" i="56"/>
  <c r="E232" i="56"/>
  <c r="A233" i="56"/>
  <c r="I232" i="56"/>
  <c r="F232" i="56"/>
  <c r="B232" i="56"/>
  <c r="J231" i="55"/>
  <c r="I231" i="55"/>
  <c r="H231" i="55"/>
  <c r="G231" i="55"/>
  <c r="C231" i="55"/>
  <c r="D231" i="55"/>
  <c r="F231" i="55"/>
  <c r="B231" i="55"/>
  <c r="E231" i="55"/>
  <c r="A232" i="55"/>
  <c r="G232" i="55" l="1"/>
  <c r="E232" i="55"/>
  <c r="J232" i="55"/>
  <c r="H232" i="55"/>
  <c r="F232" i="55"/>
  <c r="B232" i="55"/>
  <c r="D232" i="55"/>
  <c r="C232" i="55"/>
  <c r="A233" i="55"/>
  <c r="I232" i="55"/>
  <c r="A234" i="56"/>
  <c r="I233" i="56"/>
  <c r="H233" i="56"/>
  <c r="J233" i="56"/>
  <c r="D233" i="56"/>
  <c r="C233" i="56"/>
  <c r="B233" i="56"/>
  <c r="G233" i="56"/>
  <c r="E233" i="56"/>
  <c r="F233" i="56"/>
  <c r="B234" i="56" l="1"/>
  <c r="J234" i="56"/>
  <c r="A235" i="56"/>
  <c r="E234" i="56"/>
  <c r="F234" i="56"/>
  <c r="I234" i="56"/>
  <c r="D234" i="56"/>
  <c r="H234" i="56"/>
  <c r="G234" i="56"/>
  <c r="C234" i="56"/>
  <c r="E233" i="55"/>
  <c r="B233" i="55"/>
  <c r="I233" i="55"/>
  <c r="J233" i="55"/>
  <c r="A234" i="55"/>
  <c r="D233" i="55"/>
  <c r="G233" i="55"/>
  <c r="C233" i="55"/>
  <c r="F233" i="55"/>
  <c r="H233" i="55"/>
  <c r="C234" i="55" l="1"/>
  <c r="E234" i="55"/>
  <c r="B234" i="55"/>
  <c r="G234" i="55"/>
  <c r="J234" i="55"/>
  <c r="F234" i="55"/>
  <c r="D234" i="55"/>
  <c r="H234" i="55"/>
  <c r="I234" i="55"/>
  <c r="A235" i="55"/>
  <c r="H235" i="56"/>
  <c r="F235" i="56"/>
  <c r="C235" i="56"/>
  <c r="E235" i="56"/>
  <c r="J235" i="56"/>
  <c r="A236" i="56"/>
  <c r="B235" i="56"/>
  <c r="I235" i="56"/>
  <c r="D235" i="56"/>
  <c r="G235" i="56"/>
  <c r="C236" i="56" l="1"/>
  <c r="E236" i="56"/>
  <c r="J236" i="56"/>
  <c r="H236" i="56"/>
  <c r="G236" i="56"/>
  <c r="D236" i="56"/>
  <c r="F236" i="56"/>
  <c r="I236" i="56"/>
  <c r="A237" i="56"/>
  <c r="B236" i="56"/>
  <c r="G235" i="55"/>
  <c r="A236" i="55"/>
  <c r="J235" i="55"/>
  <c r="B235" i="55"/>
  <c r="H235" i="55"/>
  <c r="D235" i="55"/>
  <c r="F235" i="55"/>
  <c r="I235" i="55"/>
  <c r="E235" i="55"/>
  <c r="C235" i="55"/>
  <c r="A237" i="55" l="1"/>
  <c r="D236" i="55"/>
  <c r="C236" i="55"/>
  <c r="E236" i="55"/>
  <c r="I236" i="55"/>
  <c r="J236" i="55"/>
  <c r="G236" i="55"/>
  <c r="F236" i="55"/>
  <c r="B236" i="55"/>
  <c r="H236" i="55"/>
  <c r="H237" i="56"/>
  <c r="F237" i="56"/>
  <c r="I237" i="56"/>
  <c r="E237" i="56"/>
  <c r="A238" i="56"/>
  <c r="J237" i="56"/>
  <c r="B237" i="56"/>
  <c r="D237" i="56"/>
  <c r="C237" i="56"/>
  <c r="G237" i="56"/>
  <c r="F238" i="56" l="1"/>
  <c r="B238" i="56"/>
  <c r="C238" i="56"/>
  <c r="E238" i="56"/>
  <c r="J238" i="56"/>
  <c r="A239" i="56"/>
  <c r="I238" i="56"/>
  <c r="D238" i="56"/>
  <c r="H238" i="56"/>
  <c r="G238" i="56"/>
  <c r="D237" i="55"/>
  <c r="G237" i="55"/>
  <c r="H237" i="55"/>
  <c r="B237" i="55"/>
  <c r="J237" i="55"/>
  <c r="C237" i="55"/>
  <c r="I237" i="55"/>
  <c r="A238" i="55"/>
  <c r="E237" i="55"/>
  <c r="F237" i="55"/>
  <c r="F238" i="55" l="1"/>
  <c r="B238" i="55"/>
  <c r="A239" i="55"/>
  <c r="J238" i="55"/>
  <c r="E238" i="55"/>
  <c r="G238" i="55"/>
  <c r="C238" i="55"/>
  <c r="H238" i="55"/>
  <c r="D238" i="55"/>
  <c r="I238" i="55"/>
  <c r="I239" i="56"/>
  <c r="D239" i="56"/>
  <c r="H239" i="56"/>
  <c r="C239" i="56"/>
  <c r="F239" i="56"/>
  <c r="A240" i="56"/>
  <c r="B239" i="56"/>
  <c r="E239" i="56"/>
  <c r="J239" i="56"/>
  <c r="G239" i="56"/>
  <c r="D240" i="56" l="1"/>
  <c r="B240" i="56"/>
  <c r="C240" i="56"/>
  <c r="I240" i="56"/>
  <c r="E240" i="56"/>
  <c r="J240" i="56"/>
  <c r="F240" i="56"/>
  <c r="H240" i="56"/>
  <c r="G240" i="56"/>
  <c r="A241" i="56"/>
  <c r="G239" i="55"/>
  <c r="I239" i="55"/>
  <c r="D239" i="55"/>
  <c r="H239" i="55"/>
  <c r="F239" i="55"/>
  <c r="J239" i="55"/>
  <c r="B239" i="55"/>
  <c r="C239" i="55"/>
  <c r="E239" i="55"/>
  <c r="A240" i="55"/>
  <c r="A241" i="55" l="1"/>
  <c r="F240" i="55"/>
  <c r="H240" i="55"/>
  <c r="E240" i="55"/>
  <c r="D240" i="55"/>
  <c r="B240" i="55"/>
  <c r="G240" i="55"/>
  <c r="I240" i="55"/>
  <c r="C240" i="55"/>
  <c r="J240" i="55"/>
  <c r="J241" i="56"/>
  <c r="G241" i="56"/>
  <c r="A242" i="56"/>
  <c r="H241" i="56"/>
  <c r="F241" i="56"/>
  <c r="C241" i="56"/>
  <c r="E241" i="56"/>
  <c r="D241" i="56"/>
  <c r="I241" i="56"/>
  <c r="B241" i="56"/>
  <c r="E242" i="56" l="1"/>
  <c r="D242" i="56"/>
  <c r="A243" i="56"/>
  <c r="F242" i="56"/>
  <c r="H242" i="56"/>
  <c r="I242" i="56"/>
  <c r="B242" i="56"/>
  <c r="J242" i="56"/>
  <c r="C242" i="56"/>
  <c r="G242" i="56"/>
  <c r="E241" i="55"/>
  <c r="F241" i="55"/>
  <c r="C241" i="55"/>
  <c r="H241" i="55"/>
  <c r="A242" i="55"/>
  <c r="D241" i="55"/>
  <c r="J241" i="55"/>
  <c r="I241" i="55"/>
  <c r="G241" i="55"/>
  <c r="B241" i="55"/>
  <c r="B242" i="55" l="1"/>
  <c r="J242" i="55"/>
  <c r="C242" i="55"/>
  <c r="G242" i="55"/>
  <c r="A243" i="55"/>
  <c r="I242" i="55"/>
  <c r="H242" i="55"/>
  <c r="D242" i="55"/>
  <c r="F242" i="55"/>
  <c r="E242" i="55"/>
  <c r="D243" i="56"/>
  <c r="B243" i="56"/>
  <c r="G243" i="56"/>
  <c r="H243" i="56"/>
  <c r="I243" i="56"/>
  <c r="C243" i="56"/>
  <c r="E243" i="56"/>
  <c r="J243" i="56"/>
  <c r="F243" i="56"/>
  <c r="A244" i="56"/>
  <c r="C244" i="56" l="1"/>
  <c r="B244" i="56"/>
  <c r="G244" i="56"/>
  <c r="H244" i="56"/>
  <c r="E244" i="56"/>
  <c r="J244" i="56"/>
  <c r="F244" i="56"/>
  <c r="A245" i="56"/>
  <c r="I244" i="56"/>
  <c r="D244" i="56"/>
  <c r="F243" i="55"/>
  <c r="C243" i="55"/>
  <c r="A244" i="55"/>
  <c r="H243" i="55"/>
  <c r="D243" i="55"/>
  <c r="J243" i="55"/>
  <c r="B243" i="55"/>
  <c r="I243" i="55"/>
  <c r="E243" i="55"/>
  <c r="G243" i="55"/>
  <c r="A246" i="56" l="1"/>
  <c r="B245" i="56"/>
  <c r="F245" i="56"/>
  <c r="J245" i="56"/>
  <c r="E245" i="56"/>
  <c r="D245" i="56"/>
  <c r="C245" i="56"/>
  <c r="G245" i="56"/>
  <c r="I245" i="56"/>
  <c r="H245" i="56"/>
  <c r="J244" i="55"/>
  <c r="G244" i="55"/>
  <c r="A245" i="55"/>
  <c r="I244" i="55"/>
  <c r="E244" i="55"/>
  <c r="D244" i="55"/>
  <c r="C244" i="55"/>
  <c r="H244" i="55"/>
  <c r="B244" i="55"/>
  <c r="F244" i="55"/>
  <c r="G245" i="55" l="1"/>
  <c r="C245" i="55"/>
  <c r="F245" i="55"/>
  <c r="I245" i="55"/>
  <c r="E245" i="55"/>
  <c r="D245" i="55"/>
  <c r="A246" i="55"/>
  <c r="J245" i="55"/>
  <c r="B245" i="55"/>
  <c r="H245" i="55"/>
  <c r="C246" i="56"/>
  <c r="H246" i="56"/>
  <c r="G246" i="56"/>
  <c r="J246" i="56"/>
  <c r="E246" i="56"/>
  <c r="A247" i="56"/>
  <c r="B246" i="56"/>
  <c r="D246" i="56"/>
  <c r="F246" i="56"/>
  <c r="I246" i="56"/>
  <c r="J247" i="56" l="1"/>
  <c r="G247" i="56"/>
  <c r="C247" i="56"/>
  <c r="E247" i="56"/>
  <c r="I247" i="56"/>
  <c r="F247" i="56"/>
  <c r="A248" i="56"/>
  <c r="B247" i="56"/>
  <c r="D247" i="56"/>
  <c r="H247" i="56"/>
  <c r="H246" i="55"/>
  <c r="J246" i="55"/>
  <c r="C246" i="55"/>
  <c r="A247" i="55"/>
  <c r="E246" i="55"/>
  <c r="G246" i="55"/>
  <c r="I246" i="55"/>
  <c r="B246" i="55"/>
  <c r="F246" i="55"/>
  <c r="D246" i="55"/>
  <c r="E247" i="55" l="1"/>
  <c r="G247" i="55"/>
  <c r="H247" i="55"/>
  <c r="D247" i="55"/>
  <c r="B247" i="55"/>
  <c r="I247" i="55"/>
  <c r="F247" i="55"/>
  <c r="A248" i="55"/>
  <c r="C247" i="55"/>
  <c r="J247" i="55"/>
  <c r="A249" i="56"/>
  <c r="I248" i="56"/>
  <c r="H248" i="56"/>
  <c r="D248" i="56"/>
  <c r="E248" i="56"/>
  <c r="F248" i="56"/>
  <c r="J248" i="56"/>
  <c r="G248" i="56"/>
  <c r="C248" i="56"/>
  <c r="B248" i="56"/>
  <c r="F248" i="55" l="1"/>
  <c r="D248" i="55"/>
  <c r="H248" i="55"/>
  <c r="B248" i="55"/>
  <c r="A249" i="55"/>
  <c r="J248" i="55"/>
  <c r="G248" i="55"/>
  <c r="E248" i="55"/>
  <c r="I248" i="55"/>
  <c r="C248" i="55"/>
  <c r="B249" i="56"/>
  <c r="F249" i="56"/>
  <c r="I249" i="56"/>
  <c r="E249" i="56"/>
  <c r="J249" i="56"/>
  <c r="H249" i="56"/>
  <c r="G249" i="56"/>
  <c r="C249" i="56"/>
  <c r="A250" i="56"/>
  <c r="D249" i="56"/>
  <c r="G249" i="55" l="1"/>
  <c r="D249" i="55"/>
  <c r="A250" i="55"/>
  <c r="I249" i="55"/>
  <c r="C249" i="55"/>
  <c r="E249" i="55"/>
  <c r="B249" i="55"/>
  <c r="J249" i="55"/>
  <c r="F249" i="55"/>
  <c r="H249" i="55"/>
  <c r="C250" i="56"/>
  <c r="J250" i="56"/>
  <c r="G250" i="56"/>
  <c r="F250" i="56"/>
  <c r="E250" i="56"/>
  <c r="A251" i="56"/>
  <c r="D250" i="56"/>
  <c r="H250" i="56"/>
  <c r="B250" i="56"/>
  <c r="I250" i="56"/>
  <c r="C251" i="56" l="1"/>
  <c r="H251" i="56"/>
  <c r="D251" i="56"/>
  <c r="J251" i="56"/>
  <c r="A252" i="56"/>
  <c r="I251" i="56"/>
  <c r="B251" i="56"/>
  <c r="F251" i="56"/>
  <c r="G251" i="56"/>
  <c r="E251" i="56"/>
  <c r="J250" i="55"/>
  <c r="D250" i="55"/>
  <c r="F250" i="55"/>
  <c r="A251" i="55"/>
  <c r="B250" i="55"/>
  <c r="I250" i="55"/>
  <c r="C250" i="55"/>
  <c r="E250" i="55"/>
  <c r="G250" i="55"/>
  <c r="H250" i="55"/>
  <c r="G251" i="55" l="1"/>
  <c r="E251" i="55"/>
  <c r="D251" i="55"/>
  <c r="A252" i="55"/>
  <c r="J251" i="55"/>
  <c r="F251" i="55"/>
  <c r="I251" i="55"/>
  <c r="B251" i="55"/>
  <c r="H251" i="55"/>
  <c r="C251" i="55"/>
  <c r="A253" i="56"/>
  <c r="J252" i="56"/>
  <c r="E252" i="56"/>
  <c r="I252" i="56"/>
  <c r="F252" i="56"/>
  <c r="H252" i="56"/>
  <c r="D252" i="56"/>
  <c r="G252" i="56"/>
  <c r="B252" i="56"/>
  <c r="C252" i="56"/>
  <c r="F252" i="55" l="1"/>
  <c r="G252" i="55"/>
  <c r="E252" i="55"/>
  <c r="C252" i="55"/>
  <c r="D252" i="55"/>
  <c r="J252" i="55"/>
  <c r="H252" i="55"/>
  <c r="B252" i="55"/>
  <c r="A253" i="55"/>
  <c r="I252" i="55"/>
  <c r="F253" i="56"/>
  <c r="C253" i="56"/>
  <c r="J253" i="56"/>
  <c r="D253" i="56"/>
  <c r="I253" i="56"/>
  <c r="B253" i="56"/>
  <c r="H253" i="56"/>
  <c r="A254" i="56"/>
  <c r="G253" i="56"/>
  <c r="E253" i="56"/>
  <c r="A255" i="56" l="1"/>
  <c r="G254" i="56"/>
  <c r="I254" i="56"/>
  <c r="C254" i="56"/>
  <c r="D254" i="56"/>
  <c r="B254" i="56"/>
  <c r="H254" i="56"/>
  <c r="E254" i="56"/>
  <c r="F254" i="56"/>
  <c r="J254" i="56"/>
  <c r="E253" i="55"/>
  <c r="C253" i="55"/>
  <c r="G253" i="55"/>
  <c r="B253" i="55"/>
  <c r="F253" i="55"/>
  <c r="D253" i="55"/>
  <c r="I253" i="55"/>
  <c r="A254" i="55"/>
  <c r="H253" i="55"/>
  <c r="J253" i="55"/>
  <c r="G254" i="55" l="1"/>
  <c r="A255" i="55"/>
  <c r="D254" i="55"/>
  <c r="E254" i="55"/>
  <c r="H254" i="55"/>
  <c r="F254" i="55"/>
  <c r="I254" i="55"/>
  <c r="J254" i="55"/>
  <c r="B254" i="55"/>
  <c r="C254" i="55"/>
  <c r="H255" i="56"/>
  <c r="C255" i="56"/>
  <c r="D255" i="56"/>
  <c r="G255" i="56"/>
  <c r="A256" i="56"/>
  <c r="E255" i="56"/>
  <c r="I255" i="56"/>
  <c r="J255" i="56"/>
  <c r="F255" i="56"/>
  <c r="B255" i="56"/>
  <c r="J256" i="56" l="1"/>
  <c r="F256" i="56"/>
  <c r="D256" i="56"/>
  <c r="A257" i="56"/>
  <c r="C256" i="56"/>
  <c r="I256" i="56"/>
  <c r="G256" i="56"/>
  <c r="E256" i="56"/>
  <c r="H256" i="56"/>
  <c r="B256" i="56"/>
  <c r="C255" i="55"/>
  <c r="E255" i="55"/>
  <c r="F255" i="55"/>
  <c r="J255" i="55"/>
  <c r="I255" i="55"/>
  <c r="H255" i="55"/>
  <c r="A256" i="55"/>
  <c r="G255" i="55"/>
  <c r="D255" i="55"/>
  <c r="B255" i="55"/>
  <c r="C257" i="56" l="1"/>
  <c r="A258" i="56"/>
  <c r="I257" i="56"/>
  <c r="B257" i="56"/>
  <c r="J257" i="56"/>
  <c r="F257" i="56"/>
  <c r="D257" i="56"/>
  <c r="H257" i="56"/>
  <c r="G257" i="56"/>
  <c r="E257" i="56"/>
  <c r="C256" i="55"/>
  <c r="B256" i="55"/>
  <c r="F256" i="55"/>
  <c r="H256" i="55"/>
  <c r="I256" i="55"/>
  <c r="D256" i="55"/>
  <c r="G256" i="55"/>
  <c r="J256" i="55"/>
  <c r="A257" i="55"/>
  <c r="E256" i="55"/>
  <c r="E257" i="55" l="1"/>
  <c r="J257" i="55"/>
  <c r="B257" i="55"/>
  <c r="G257" i="55"/>
  <c r="H257" i="55"/>
  <c r="D257" i="55"/>
  <c r="A258" i="55"/>
  <c r="I257" i="55"/>
  <c r="C257" i="55"/>
  <c r="F257" i="55"/>
  <c r="G258" i="56"/>
  <c r="B258" i="56"/>
  <c r="H258" i="56"/>
  <c r="F258" i="56"/>
  <c r="J258" i="56"/>
  <c r="A259" i="56"/>
  <c r="D258" i="56"/>
  <c r="C258" i="56"/>
  <c r="E258" i="56"/>
  <c r="I258" i="56"/>
  <c r="J259" i="56" l="1"/>
  <c r="C259" i="56"/>
  <c r="B259" i="56"/>
  <c r="E259" i="56"/>
  <c r="H259" i="56"/>
  <c r="I259" i="56"/>
  <c r="A260" i="56"/>
  <c r="D259" i="56"/>
  <c r="G259" i="56"/>
  <c r="F259" i="56"/>
  <c r="B258" i="55"/>
  <c r="A259" i="55"/>
  <c r="H258" i="55"/>
  <c r="E258" i="55"/>
  <c r="J258" i="55"/>
  <c r="C258" i="55"/>
  <c r="F258" i="55"/>
  <c r="G258" i="55"/>
  <c r="I258" i="55"/>
  <c r="D258" i="55"/>
  <c r="J260" i="56" l="1"/>
  <c r="H260" i="56"/>
  <c r="F260" i="56"/>
  <c r="C260" i="56"/>
  <c r="E260" i="56"/>
  <c r="B260" i="56"/>
  <c r="D260" i="56"/>
  <c r="I260" i="56"/>
  <c r="G260" i="56"/>
  <c r="A261" i="56"/>
  <c r="H259" i="55"/>
  <c r="D259" i="55"/>
  <c r="G259" i="55"/>
  <c r="E259" i="55"/>
  <c r="I259" i="55"/>
  <c r="J259" i="55"/>
  <c r="B259" i="55"/>
  <c r="A260" i="55"/>
  <c r="C259" i="55"/>
  <c r="F259" i="55"/>
  <c r="E261" i="56" l="1"/>
  <c r="G261" i="56"/>
  <c r="F261" i="56"/>
  <c r="H261" i="56"/>
  <c r="A262" i="56"/>
  <c r="I261" i="56"/>
  <c r="C261" i="56"/>
  <c r="B261" i="56"/>
  <c r="J261" i="56"/>
  <c r="D261" i="56"/>
  <c r="G260" i="55"/>
  <c r="F260" i="55"/>
  <c r="I260" i="55"/>
  <c r="H260" i="55"/>
  <c r="J260" i="55"/>
  <c r="B260" i="55"/>
  <c r="C260" i="55"/>
  <c r="A261" i="55"/>
  <c r="D260" i="55"/>
  <c r="E260" i="55"/>
  <c r="I262" i="56" l="1"/>
  <c r="H262" i="56"/>
  <c r="J262" i="56"/>
  <c r="B262" i="56"/>
  <c r="A263" i="56"/>
  <c r="C262" i="56"/>
  <c r="F262" i="56"/>
  <c r="E262" i="56"/>
  <c r="D262" i="56"/>
  <c r="G262" i="56"/>
  <c r="E261" i="55"/>
  <c r="B261" i="55"/>
  <c r="G261" i="55"/>
  <c r="H261" i="55"/>
  <c r="I261" i="55"/>
  <c r="J261" i="55"/>
  <c r="A262" i="55"/>
  <c r="C261" i="55"/>
  <c r="F261" i="55"/>
  <c r="D261" i="55"/>
  <c r="J263" i="56" l="1"/>
  <c r="H263" i="56"/>
  <c r="G263" i="56"/>
  <c r="E263" i="56"/>
  <c r="D263" i="56"/>
  <c r="F263" i="56"/>
  <c r="A264" i="56"/>
  <c r="C263" i="56"/>
  <c r="B263" i="56"/>
  <c r="I263" i="56"/>
  <c r="I262" i="55"/>
  <c r="D262" i="55"/>
  <c r="G262" i="55"/>
  <c r="E262" i="55"/>
  <c r="B262" i="55"/>
  <c r="J262" i="55"/>
  <c r="H262" i="55"/>
  <c r="C262" i="55"/>
  <c r="F262" i="55"/>
  <c r="A263" i="55"/>
  <c r="B263" i="55" l="1"/>
  <c r="H263" i="55"/>
  <c r="A264" i="55"/>
  <c r="D263" i="55"/>
  <c r="C263" i="55"/>
  <c r="J263" i="55"/>
  <c r="G263" i="55"/>
  <c r="I263" i="55"/>
  <c r="F263" i="55"/>
  <c r="E263" i="55"/>
  <c r="G264" i="56"/>
  <c r="C264" i="56"/>
  <c r="F264" i="56"/>
  <c r="A265" i="56"/>
  <c r="B264" i="56"/>
  <c r="I264" i="56"/>
  <c r="H264" i="56"/>
  <c r="E264" i="56"/>
  <c r="J264" i="56"/>
  <c r="D264" i="56"/>
  <c r="H265" i="56" l="1"/>
  <c r="F265" i="56"/>
  <c r="I265" i="56"/>
  <c r="G265" i="56"/>
  <c r="D265" i="56"/>
  <c r="C265" i="56"/>
  <c r="B265" i="56"/>
  <c r="E265" i="56"/>
  <c r="A266" i="56"/>
  <c r="J265" i="56"/>
  <c r="I264" i="55"/>
  <c r="B264" i="55"/>
  <c r="J264" i="55"/>
  <c r="C264" i="55"/>
  <c r="H264" i="55"/>
  <c r="F264" i="55"/>
  <c r="D264" i="55"/>
  <c r="A265" i="55"/>
  <c r="E264" i="55"/>
  <c r="G264" i="55"/>
  <c r="I265" i="55" l="1"/>
  <c r="F265" i="55"/>
  <c r="A266" i="55"/>
  <c r="G265" i="55"/>
  <c r="J265" i="55"/>
  <c r="B265" i="55"/>
  <c r="C265" i="55"/>
  <c r="D265" i="55"/>
  <c r="H265" i="55"/>
  <c r="E265" i="55"/>
  <c r="C266" i="56"/>
  <c r="F266" i="56"/>
  <c r="H266" i="56"/>
  <c r="J266" i="56"/>
  <c r="B266" i="56"/>
  <c r="D266" i="56"/>
  <c r="E266" i="56"/>
  <c r="A267" i="56"/>
  <c r="G266" i="56"/>
  <c r="I266" i="56"/>
  <c r="J266" i="55" l="1"/>
  <c r="C266" i="55"/>
  <c r="G266" i="55"/>
  <c r="A267" i="55"/>
  <c r="F266" i="55"/>
  <c r="B266" i="55"/>
  <c r="H266" i="55"/>
  <c r="I266" i="55"/>
  <c r="D266" i="55"/>
  <c r="E266" i="55"/>
  <c r="J267" i="56"/>
  <c r="A268" i="56"/>
  <c r="F267" i="56"/>
  <c r="G267" i="56"/>
  <c r="B267" i="56"/>
  <c r="D267" i="56"/>
  <c r="I267" i="56"/>
  <c r="H267" i="56"/>
  <c r="C267" i="56"/>
  <c r="E267" i="56"/>
  <c r="G267" i="55" l="1"/>
  <c r="H267" i="55"/>
  <c r="I267" i="55"/>
  <c r="J267" i="55"/>
  <c r="C267" i="55"/>
  <c r="D267" i="55"/>
  <c r="B267" i="55"/>
  <c r="F267" i="55"/>
  <c r="E267" i="55"/>
  <c r="A268" i="55"/>
  <c r="A269" i="56"/>
  <c r="B268" i="56"/>
  <c r="H268" i="56"/>
  <c r="G268" i="56"/>
  <c r="C268" i="56"/>
  <c r="I268" i="56"/>
  <c r="D268" i="56"/>
  <c r="J268" i="56"/>
  <c r="F268" i="56"/>
  <c r="E268" i="56"/>
  <c r="I269" i="56" l="1"/>
  <c r="H269" i="56"/>
  <c r="D269" i="56"/>
  <c r="F269" i="56"/>
  <c r="E269" i="56"/>
  <c r="A270" i="56"/>
  <c r="G269" i="56"/>
  <c r="B269" i="56"/>
  <c r="C269" i="56"/>
  <c r="J269" i="56"/>
  <c r="B268" i="55"/>
  <c r="H268" i="55"/>
  <c r="D268" i="55"/>
  <c r="J268" i="55"/>
  <c r="F268" i="55"/>
  <c r="A269" i="55"/>
  <c r="G268" i="55"/>
  <c r="C268" i="55"/>
  <c r="E268" i="55"/>
  <c r="I268" i="55"/>
  <c r="H269" i="55" l="1"/>
  <c r="A270" i="55"/>
  <c r="D269" i="55"/>
  <c r="J269" i="55"/>
  <c r="G269" i="55"/>
  <c r="E269" i="55"/>
  <c r="F269" i="55"/>
  <c r="C269" i="55"/>
  <c r="I269" i="55"/>
  <c r="B269" i="55"/>
  <c r="D270" i="56"/>
  <c r="E270" i="56"/>
  <c r="B270" i="56"/>
  <c r="I270" i="56"/>
  <c r="G270" i="56"/>
  <c r="A271" i="56"/>
  <c r="H270" i="56"/>
  <c r="F270" i="56"/>
  <c r="C270" i="56"/>
  <c r="J270" i="56"/>
  <c r="H271" i="56" l="1"/>
  <c r="B271" i="56"/>
  <c r="F271" i="56"/>
  <c r="A272" i="56"/>
  <c r="J271" i="56"/>
  <c r="E271" i="56"/>
  <c r="G271" i="56"/>
  <c r="C271" i="56"/>
  <c r="I271" i="56"/>
  <c r="D271" i="56"/>
  <c r="D270" i="55"/>
  <c r="F270" i="55"/>
  <c r="H270" i="55"/>
  <c r="J270" i="55"/>
  <c r="E270" i="55"/>
  <c r="I270" i="55"/>
  <c r="B270" i="55"/>
  <c r="A271" i="55"/>
  <c r="C270" i="55"/>
  <c r="G270" i="55"/>
  <c r="C272" i="56" l="1"/>
  <c r="I272" i="56"/>
  <c r="B272" i="56"/>
  <c r="J272" i="56"/>
  <c r="D272" i="56"/>
  <c r="A273" i="56"/>
  <c r="G272" i="56"/>
  <c r="E272" i="56"/>
  <c r="H272" i="56"/>
  <c r="F272" i="56"/>
  <c r="I271" i="55"/>
  <c r="F271" i="55"/>
  <c r="A272" i="55"/>
  <c r="J271" i="55"/>
  <c r="E271" i="55"/>
  <c r="B271" i="55"/>
  <c r="C271" i="55"/>
  <c r="H271" i="55"/>
  <c r="D271" i="55"/>
  <c r="G271" i="55"/>
  <c r="E273" i="56" l="1"/>
  <c r="F273" i="56"/>
  <c r="H273" i="56"/>
  <c r="C273" i="56"/>
  <c r="J273" i="56"/>
  <c r="D273" i="56"/>
  <c r="I273" i="56"/>
  <c r="G273" i="56"/>
  <c r="A274" i="56"/>
  <c r="B273" i="56"/>
  <c r="F272" i="55"/>
  <c r="E272" i="55"/>
  <c r="B272" i="55"/>
  <c r="C272" i="55"/>
  <c r="G272" i="55"/>
  <c r="A273" i="55"/>
  <c r="I272" i="55"/>
  <c r="J272" i="55"/>
  <c r="D272" i="55"/>
  <c r="H272" i="55"/>
  <c r="A274" i="55" l="1"/>
  <c r="C273" i="55"/>
  <c r="E273" i="55"/>
  <c r="F273" i="55"/>
  <c r="G273" i="55"/>
  <c r="H273" i="55"/>
  <c r="I273" i="55"/>
  <c r="J273" i="55"/>
  <c r="B273" i="55"/>
  <c r="D273" i="55"/>
  <c r="A275" i="56"/>
  <c r="F274" i="56"/>
  <c r="I274" i="56"/>
  <c r="D274" i="56"/>
  <c r="J274" i="56"/>
  <c r="C274" i="56"/>
  <c r="E274" i="56"/>
  <c r="H274" i="56"/>
  <c r="G274" i="56"/>
  <c r="B274" i="56"/>
  <c r="H275" i="56" l="1"/>
  <c r="J275" i="56"/>
  <c r="B275" i="56"/>
  <c r="D275" i="56"/>
  <c r="G275" i="56"/>
  <c r="A276" i="56"/>
  <c r="C275" i="56"/>
  <c r="E275" i="56"/>
  <c r="I275" i="56"/>
  <c r="F275" i="56"/>
  <c r="I274" i="55"/>
  <c r="F274" i="55"/>
  <c r="B274" i="55"/>
  <c r="G274" i="55"/>
  <c r="E274" i="55"/>
  <c r="D274" i="55"/>
  <c r="A275" i="55"/>
  <c r="C274" i="55"/>
  <c r="J274" i="55"/>
  <c r="H274" i="55"/>
  <c r="F276" i="56" l="1"/>
  <c r="G276" i="56"/>
  <c r="D276" i="56"/>
  <c r="H276" i="56"/>
  <c r="I276" i="56"/>
  <c r="C276" i="56"/>
  <c r="A277" i="56"/>
  <c r="B276" i="56"/>
  <c r="J276" i="56"/>
  <c r="E276" i="56"/>
  <c r="D275" i="55"/>
  <c r="F275" i="55"/>
  <c r="E275" i="55"/>
  <c r="G275" i="55"/>
  <c r="A276" i="55"/>
  <c r="J275" i="55"/>
  <c r="C275" i="55"/>
  <c r="H275" i="55"/>
  <c r="I275" i="55"/>
  <c r="B275" i="55"/>
  <c r="I277" i="56" l="1"/>
  <c r="F277" i="56"/>
  <c r="H277" i="56"/>
  <c r="C277" i="56"/>
  <c r="J277" i="56"/>
  <c r="G277" i="56"/>
  <c r="B277" i="56"/>
  <c r="A278" i="56"/>
  <c r="D277" i="56"/>
  <c r="E277" i="56"/>
  <c r="I276" i="55"/>
  <c r="C276" i="55"/>
  <c r="E276" i="55"/>
  <c r="D276" i="55"/>
  <c r="B276" i="55"/>
  <c r="H276" i="55"/>
  <c r="G276" i="55"/>
  <c r="A277" i="55"/>
  <c r="F276" i="55"/>
  <c r="J276" i="55"/>
  <c r="D278" i="56" l="1"/>
  <c r="F278" i="56"/>
  <c r="A279" i="56"/>
  <c r="E278" i="56"/>
  <c r="H278" i="56"/>
  <c r="C278" i="56"/>
  <c r="J278" i="56"/>
  <c r="G278" i="56"/>
  <c r="B278" i="56"/>
  <c r="I278" i="56"/>
  <c r="G277" i="55"/>
  <c r="B277" i="55"/>
  <c r="D277" i="55"/>
  <c r="E277" i="55"/>
  <c r="A278" i="55"/>
  <c r="I277" i="55"/>
  <c r="J277" i="55"/>
  <c r="C277" i="55"/>
  <c r="F277" i="55"/>
  <c r="H277" i="55"/>
  <c r="B278" i="55" l="1"/>
  <c r="I278" i="55"/>
  <c r="E278" i="55"/>
  <c r="G278" i="55"/>
  <c r="A279" i="55"/>
  <c r="J278" i="55"/>
  <c r="D278" i="55"/>
  <c r="C278" i="55"/>
  <c r="H278" i="55"/>
  <c r="F278" i="55"/>
  <c r="E279" i="56"/>
  <c r="C279" i="56"/>
  <c r="A280" i="56"/>
  <c r="H279" i="56"/>
  <c r="F279" i="56"/>
  <c r="D279" i="56"/>
  <c r="I279" i="56"/>
  <c r="B279" i="56"/>
  <c r="G279" i="56"/>
  <c r="J279" i="56"/>
  <c r="C280" i="56" l="1"/>
  <c r="D280" i="56"/>
  <c r="I280" i="56"/>
  <c r="J280" i="56"/>
  <c r="G280" i="56"/>
  <c r="B280" i="56"/>
  <c r="H280" i="56"/>
  <c r="F280" i="56"/>
  <c r="E280" i="56"/>
  <c r="A281" i="56"/>
  <c r="C279" i="55"/>
  <c r="D279" i="55"/>
  <c r="A280" i="55"/>
  <c r="H279" i="55"/>
  <c r="E279" i="55"/>
  <c r="I279" i="55"/>
  <c r="B279" i="55"/>
  <c r="G279" i="55"/>
  <c r="F279" i="55"/>
  <c r="J279" i="55"/>
  <c r="J281" i="56" l="1"/>
  <c r="A282" i="56"/>
  <c r="F281" i="56"/>
  <c r="B281" i="56"/>
  <c r="C281" i="56"/>
  <c r="H281" i="56"/>
  <c r="G281" i="56"/>
  <c r="E281" i="56"/>
  <c r="D281" i="56"/>
  <c r="I281" i="56"/>
  <c r="A281" i="55"/>
  <c r="C280" i="55"/>
  <c r="G280" i="55"/>
  <c r="F280" i="55"/>
  <c r="E280" i="55"/>
  <c r="I280" i="55"/>
  <c r="H280" i="55"/>
  <c r="D280" i="55"/>
  <c r="B280" i="55"/>
  <c r="J280" i="55"/>
  <c r="J281" i="55" l="1"/>
  <c r="G281" i="55"/>
  <c r="I281" i="55"/>
  <c r="E281" i="55"/>
  <c r="B281" i="55"/>
  <c r="A282" i="55"/>
  <c r="C281" i="55"/>
  <c r="F281" i="55"/>
  <c r="H281" i="55"/>
  <c r="D281" i="55"/>
  <c r="I282" i="56"/>
  <c r="G282" i="56"/>
  <c r="J282" i="56"/>
  <c r="B282" i="56"/>
  <c r="A283" i="56"/>
  <c r="C282" i="56"/>
  <c r="F282" i="56"/>
  <c r="D282" i="56"/>
  <c r="H282" i="56"/>
  <c r="E282" i="56"/>
  <c r="B283" i="56" l="1"/>
  <c r="I283" i="56"/>
  <c r="F283" i="56"/>
  <c r="G283" i="56"/>
  <c r="C283" i="56"/>
  <c r="A284" i="56"/>
  <c r="H283" i="56"/>
  <c r="D283" i="56"/>
  <c r="J283" i="56"/>
  <c r="E283" i="56"/>
  <c r="D282" i="55"/>
  <c r="A283" i="55"/>
  <c r="B282" i="55"/>
  <c r="F282" i="55"/>
  <c r="H282" i="55"/>
  <c r="J282" i="55"/>
  <c r="G282" i="55"/>
  <c r="E282" i="55"/>
  <c r="C282" i="55"/>
  <c r="I282" i="55"/>
  <c r="C284" i="56" l="1"/>
  <c r="H284" i="56"/>
  <c r="B284" i="56"/>
  <c r="I284" i="56"/>
  <c r="A285" i="56"/>
  <c r="G284" i="56"/>
  <c r="E284" i="56"/>
  <c r="F284" i="56"/>
  <c r="D284" i="56"/>
  <c r="J284" i="56"/>
  <c r="I283" i="55"/>
  <c r="E283" i="55"/>
  <c r="B283" i="55"/>
  <c r="H283" i="55"/>
  <c r="D283" i="55"/>
  <c r="G283" i="55"/>
  <c r="F283" i="55"/>
  <c r="J283" i="55"/>
  <c r="C283" i="55"/>
  <c r="A284" i="55"/>
  <c r="B284" i="55" l="1"/>
  <c r="E284" i="55"/>
  <c r="A285" i="55"/>
  <c r="H284" i="55"/>
  <c r="F284" i="55"/>
  <c r="D284" i="55"/>
  <c r="J284" i="55"/>
  <c r="I284" i="55"/>
  <c r="C284" i="55"/>
  <c r="G284" i="55"/>
  <c r="E285" i="56"/>
  <c r="D285" i="56"/>
  <c r="A286" i="56"/>
  <c r="C285" i="56"/>
  <c r="J285" i="56"/>
  <c r="B285" i="56"/>
  <c r="F285" i="56"/>
  <c r="G285" i="56"/>
  <c r="I285" i="56"/>
  <c r="H285" i="56"/>
  <c r="C286" i="56" l="1"/>
  <c r="E286" i="56"/>
  <c r="H286" i="56"/>
  <c r="F286" i="56"/>
  <c r="B286" i="56"/>
  <c r="I286" i="56"/>
  <c r="D286" i="56"/>
  <c r="A287" i="56"/>
  <c r="G286" i="56"/>
  <c r="J286" i="56"/>
  <c r="H285" i="55"/>
  <c r="B285" i="55"/>
  <c r="F285" i="55"/>
  <c r="A286" i="55"/>
  <c r="G285" i="55"/>
  <c r="J285" i="55"/>
  <c r="D285" i="55"/>
  <c r="I285" i="55"/>
  <c r="C285" i="55"/>
  <c r="E285" i="55"/>
  <c r="A288" i="56" l="1"/>
  <c r="F287" i="56"/>
  <c r="C287" i="56"/>
  <c r="D287" i="56"/>
  <c r="G287" i="56"/>
  <c r="E287" i="56"/>
  <c r="I287" i="56"/>
  <c r="B287" i="56"/>
  <c r="J287" i="56"/>
  <c r="H287" i="56"/>
  <c r="I286" i="55"/>
  <c r="A287" i="55"/>
  <c r="J286" i="55"/>
  <c r="E286" i="55"/>
  <c r="D286" i="55"/>
  <c r="B286" i="55"/>
  <c r="G286" i="55"/>
  <c r="C286" i="55"/>
  <c r="H286" i="55"/>
  <c r="F286" i="55"/>
  <c r="D287" i="55" l="1"/>
  <c r="F287" i="55"/>
  <c r="E287" i="55"/>
  <c r="I287" i="55"/>
  <c r="J287" i="55"/>
  <c r="C287" i="55"/>
  <c r="B287" i="55"/>
  <c r="H287" i="55"/>
  <c r="A288" i="55"/>
  <c r="G287" i="55"/>
  <c r="B288" i="56"/>
  <c r="E288" i="56"/>
  <c r="H288" i="56"/>
  <c r="A289" i="56"/>
  <c r="D288" i="56"/>
  <c r="J288" i="56"/>
  <c r="F288" i="56"/>
  <c r="C288" i="56"/>
  <c r="I288" i="56"/>
  <c r="G288" i="56"/>
  <c r="H289" i="56" l="1"/>
  <c r="B289" i="56"/>
  <c r="E289" i="56"/>
  <c r="J289" i="56"/>
  <c r="C289" i="56"/>
  <c r="D289" i="56"/>
  <c r="I289" i="56"/>
  <c r="A290" i="56"/>
  <c r="F289" i="56"/>
  <c r="G289" i="56"/>
  <c r="I288" i="55"/>
  <c r="C288" i="55"/>
  <c r="G288" i="55"/>
  <c r="J288" i="55"/>
  <c r="A289" i="55"/>
  <c r="B288" i="55"/>
  <c r="F288" i="55"/>
  <c r="H288" i="55"/>
  <c r="D288" i="55"/>
  <c r="E288" i="55"/>
  <c r="B290" i="56" l="1"/>
  <c r="G290" i="56"/>
  <c r="C290" i="56"/>
  <c r="F290" i="56"/>
  <c r="E290" i="56"/>
  <c r="I290" i="56"/>
  <c r="A291" i="56"/>
  <c r="J290" i="56"/>
  <c r="D290" i="56"/>
  <c r="H290" i="56"/>
  <c r="F289" i="55"/>
  <c r="J289" i="55"/>
  <c r="B289" i="55"/>
  <c r="C289" i="55"/>
  <c r="A290" i="55"/>
  <c r="H289" i="55"/>
  <c r="E289" i="55"/>
  <c r="I289" i="55"/>
  <c r="D289" i="55"/>
  <c r="G289" i="55"/>
  <c r="E291" i="56" l="1"/>
  <c r="B291" i="56"/>
  <c r="A292" i="56"/>
  <c r="H291" i="56"/>
  <c r="F291" i="56"/>
  <c r="I291" i="56"/>
  <c r="D291" i="56"/>
  <c r="C291" i="56"/>
  <c r="J291" i="56"/>
  <c r="G291" i="56"/>
  <c r="D290" i="55"/>
  <c r="B290" i="55"/>
  <c r="H290" i="55"/>
  <c r="E290" i="55"/>
  <c r="J290" i="55"/>
  <c r="C290" i="55"/>
  <c r="I290" i="55"/>
  <c r="F290" i="55"/>
  <c r="A291" i="55"/>
  <c r="G290" i="55"/>
  <c r="J291" i="55" l="1"/>
  <c r="A292" i="55"/>
  <c r="G291" i="55"/>
  <c r="E291" i="55"/>
  <c r="I291" i="55"/>
  <c r="D291" i="55"/>
  <c r="B291" i="55"/>
  <c r="C291" i="55"/>
  <c r="H291" i="55"/>
  <c r="F291" i="55"/>
  <c r="F292" i="56"/>
  <c r="H292" i="56"/>
  <c r="D292" i="56"/>
  <c r="J292" i="56"/>
  <c r="I292" i="56"/>
  <c r="E292" i="56"/>
  <c r="C292" i="56"/>
  <c r="A293" i="56"/>
  <c r="B292" i="56"/>
  <c r="G292" i="56"/>
  <c r="C293" i="56" l="1"/>
  <c r="D293" i="56"/>
  <c r="J293" i="56"/>
  <c r="B293" i="56"/>
  <c r="E293" i="56"/>
  <c r="G293" i="56"/>
  <c r="H293" i="56"/>
  <c r="I293" i="56"/>
  <c r="A294" i="56"/>
  <c r="F293" i="56"/>
  <c r="I292" i="55"/>
  <c r="C292" i="55"/>
  <c r="A293" i="55"/>
  <c r="E292" i="55"/>
  <c r="D292" i="55"/>
  <c r="H292" i="55"/>
  <c r="B292" i="55"/>
  <c r="G292" i="55"/>
  <c r="F292" i="55"/>
  <c r="J292" i="55"/>
  <c r="J293" i="55" l="1"/>
  <c r="C293" i="55"/>
  <c r="B293" i="55"/>
  <c r="H293" i="55"/>
  <c r="D293" i="55"/>
  <c r="G293" i="55"/>
  <c r="E293" i="55"/>
  <c r="F293" i="55"/>
  <c r="A294" i="55"/>
  <c r="I293" i="55"/>
  <c r="J294" i="56"/>
  <c r="D294" i="56"/>
  <c r="F294" i="56"/>
  <c r="G294" i="56"/>
  <c r="H294" i="56"/>
  <c r="B294" i="56"/>
  <c r="C294" i="56"/>
  <c r="I294" i="56"/>
  <c r="E294" i="56"/>
  <c r="A295" i="56"/>
  <c r="G295" i="56" l="1"/>
  <c r="A296" i="56"/>
  <c r="E295" i="56"/>
  <c r="B295" i="56"/>
  <c r="C295" i="56"/>
  <c r="J295" i="56"/>
  <c r="H295" i="56"/>
  <c r="F295" i="56"/>
  <c r="D295" i="56"/>
  <c r="I295" i="56"/>
  <c r="F294" i="55"/>
  <c r="C294" i="55"/>
  <c r="E294" i="55"/>
  <c r="A295" i="55"/>
  <c r="G294" i="55"/>
  <c r="D294" i="55"/>
  <c r="H294" i="55"/>
  <c r="B294" i="55"/>
  <c r="J294" i="55"/>
  <c r="I294" i="55"/>
  <c r="H295" i="55" l="1"/>
  <c r="C295" i="55"/>
  <c r="G295" i="55"/>
  <c r="J295" i="55"/>
  <c r="I295" i="55"/>
  <c r="F295" i="55"/>
  <c r="B295" i="55"/>
  <c r="A296" i="55"/>
  <c r="E295" i="55"/>
  <c r="D295" i="55"/>
  <c r="E296" i="56"/>
  <c r="D296" i="56"/>
  <c r="C296" i="56"/>
  <c r="B296" i="56"/>
  <c r="F296" i="56"/>
  <c r="A297" i="56"/>
  <c r="H296" i="56"/>
  <c r="G296" i="56"/>
  <c r="I296" i="56"/>
  <c r="J296" i="56"/>
  <c r="I297" i="56" l="1"/>
  <c r="A298" i="56"/>
  <c r="D297" i="56"/>
  <c r="J297" i="56"/>
  <c r="C297" i="56"/>
  <c r="H297" i="56"/>
  <c r="G297" i="56"/>
  <c r="E297" i="56"/>
  <c r="F297" i="56"/>
  <c r="B297" i="56"/>
  <c r="C296" i="55"/>
  <c r="B296" i="55"/>
  <c r="J296" i="55"/>
  <c r="A297" i="55"/>
  <c r="G296" i="55"/>
  <c r="E296" i="55"/>
  <c r="F296" i="55"/>
  <c r="I296" i="55"/>
  <c r="H296" i="55"/>
  <c r="D296" i="55"/>
  <c r="F297" i="55" l="1"/>
  <c r="C297" i="55"/>
  <c r="J297" i="55"/>
  <c r="B297" i="55"/>
  <c r="H297" i="55"/>
  <c r="D297" i="55"/>
  <c r="A298" i="55"/>
  <c r="I297" i="55"/>
  <c r="G297" i="55"/>
  <c r="E297" i="55"/>
  <c r="C298" i="56"/>
  <c r="G298" i="56"/>
  <c r="D298" i="56"/>
  <c r="J298" i="56"/>
  <c r="B298" i="56"/>
  <c r="I298" i="56"/>
  <c r="F298" i="56"/>
  <c r="H298" i="56"/>
  <c r="E298" i="56"/>
  <c r="A299" i="56"/>
  <c r="G298" i="55" l="1"/>
  <c r="J298" i="55"/>
  <c r="I298" i="55"/>
  <c r="D298" i="55"/>
  <c r="F298" i="55"/>
  <c r="B298" i="55"/>
  <c r="E298" i="55"/>
  <c r="H298" i="55"/>
  <c r="A299" i="55"/>
  <c r="C298" i="55"/>
  <c r="H299" i="56"/>
  <c r="I299" i="56"/>
  <c r="D299" i="56"/>
  <c r="F299" i="56"/>
  <c r="C299" i="56"/>
  <c r="A300" i="56"/>
  <c r="B299" i="56"/>
  <c r="J299" i="56"/>
  <c r="E299" i="56"/>
  <c r="G299" i="56"/>
  <c r="H300" i="56" l="1"/>
  <c r="C300" i="56"/>
  <c r="G300" i="56"/>
  <c r="J300" i="56"/>
  <c r="F300" i="56"/>
  <c r="A301" i="56"/>
  <c r="D300" i="56"/>
  <c r="E300" i="56"/>
  <c r="B300" i="56"/>
  <c r="I300" i="56"/>
  <c r="I299" i="55"/>
  <c r="D299" i="55"/>
  <c r="F299" i="55"/>
  <c r="J299" i="55"/>
  <c r="C299" i="55"/>
  <c r="A300" i="55"/>
  <c r="H299" i="55"/>
  <c r="G299" i="55"/>
  <c r="B299" i="55"/>
  <c r="E299" i="55"/>
  <c r="G301" i="56" l="1"/>
  <c r="E301" i="56"/>
  <c r="I301" i="56"/>
  <c r="B301" i="56"/>
  <c r="A302" i="56"/>
  <c r="F301" i="56"/>
  <c r="H301" i="56"/>
  <c r="C301" i="56"/>
  <c r="D301" i="56"/>
  <c r="J301" i="56"/>
  <c r="E300" i="55"/>
  <c r="I300" i="55"/>
  <c r="H300" i="55"/>
  <c r="B300" i="55"/>
  <c r="F300" i="55"/>
  <c r="D300" i="55"/>
  <c r="C300" i="55"/>
  <c r="J300" i="55"/>
  <c r="G300" i="55"/>
  <c r="A301" i="55"/>
  <c r="C301" i="55" l="1"/>
  <c r="F301" i="55"/>
  <c r="A302" i="55"/>
  <c r="G301" i="55"/>
  <c r="B301" i="55"/>
  <c r="I301" i="55"/>
  <c r="E301" i="55"/>
  <c r="D301" i="55"/>
  <c r="H301" i="55"/>
  <c r="J301" i="55"/>
  <c r="I302" i="56"/>
  <c r="C302" i="56"/>
  <c r="E302" i="56"/>
  <c r="H302" i="56"/>
  <c r="G302" i="56"/>
  <c r="F302" i="56"/>
  <c r="D302" i="56"/>
  <c r="B302" i="56"/>
  <c r="A303" i="56"/>
  <c r="J302" i="56"/>
  <c r="J303" i="56" l="1"/>
  <c r="I303" i="56"/>
  <c r="F303" i="56"/>
  <c r="B303" i="56"/>
  <c r="C303" i="56"/>
  <c r="E303" i="56"/>
  <c r="D303" i="56"/>
  <c r="A304" i="56"/>
  <c r="G303" i="56"/>
  <c r="H303" i="56"/>
  <c r="F302" i="55"/>
  <c r="G302" i="55"/>
  <c r="J302" i="55"/>
  <c r="E302" i="55"/>
  <c r="C302" i="55"/>
  <c r="H302" i="55"/>
  <c r="A303" i="55"/>
  <c r="B302" i="55"/>
  <c r="D302" i="55"/>
  <c r="I302" i="55"/>
  <c r="A305" i="56" l="1"/>
  <c r="C304" i="56"/>
  <c r="H304" i="56"/>
  <c r="B304" i="56"/>
  <c r="D304" i="56"/>
  <c r="E304" i="56"/>
  <c r="G304" i="56"/>
  <c r="I304" i="56"/>
  <c r="F304" i="56"/>
  <c r="J304" i="56"/>
  <c r="D303" i="55"/>
  <c r="C303" i="55"/>
  <c r="A304" i="55"/>
  <c r="F303" i="55"/>
  <c r="H303" i="55"/>
  <c r="J303" i="55"/>
  <c r="B303" i="55"/>
  <c r="G303" i="55"/>
  <c r="I303" i="55"/>
  <c r="E303" i="55"/>
  <c r="D304" i="55" l="1"/>
  <c r="C304" i="55"/>
  <c r="I304" i="55"/>
  <c r="A305" i="55"/>
  <c r="F304" i="55"/>
  <c r="B304" i="55"/>
  <c r="G304" i="55"/>
  <c r="H304" i="55"/>
  <c r="J304" i="55"/>
  <c r="E304" i="55"/>
  <c r="E305" i="56"/>
  <c r="C305" i="56"/>
  <c r="B305" i="56"/>
  <c r="A306" i="56"/>
  <c r="I305" i="56"/>
  <c r="D305" i="56"/>
  <c r="F305" i="56"/>
  <c r="G305" i="56"/>
  <c r="J305" i="56"/>
  <c r="H305" i="56"/>
  <c r="C306" i="56" l="1"/>
  <c r="J306" i="56"/>
  <c r="H306" i="56"/>
  <c r="B306" i="56"/>
  <c r="E306" i="56"/>
  <c r="G306" i="56"/>
  <c r="A307" i="56"/>
  <c r="D306" i="56"/>
  <c r="I306" i="56"/>
  <c r="F306" i="56"/>
  <c r="I305" i="55"/>
  <c r="B305" i="55"/>
  <c r="H305" i="55"/>
  <c r="C305" i="55"/>
  <c r="F305" i="55"/>
  <c r="G305" i="55"/>
  <c r="D305" i="55"/>
  <c r="E305" i="55"/>
  <c r="J305" i="55"/>
  <c r="A306" i="55"/>
  <c r="A308" i="56" l="1"/>
  <c r="B307" i="56"/>
  <c r="E307" i="56"/>
  <c r="D307" i="56"/>
  <c r="J307" i="56"/>
  <c r="G307" i="56"/>
  <c r="F307" i="56"/>
  <c r="I307" i="56"/>
  <c r="H307" i="56"/>
  <c r="C307" i="56"/>
  <c r="I306" i="55"/>
  <c r="B306" i="55"/>
  <c r="J306" i="55"/>
  <c r="C306" i="55"/>
  <c r="A307" i="55"/>
  <c r="G306" i="55"/>
  <c r="H306" i="55"/>
  <c r="F306" i="55"/>
  <c r="E306" i="55"/>
  <c r="D306" i="55"/>
  <c r="H307" i="55" l="1"/>
  <c r="D307" i="55"/>
  <c r="A308" i="55"/>
  <c r="C307" i="55"/>
  <c r="I307" i="55"/>
  <c r="E307" i="55"/>
  <c r="B307" i="55"/>
  <c r="F307" i="55"/>
  <c r="J307" i="55"/>
  <c r="G307" i="55"/>
  <c r="G308" i="56"/>
  <c r="F308" i="56"/>
  <c r="D308" i="56"/>
  <c r="H308" i="56"/>
  <c r="E308" i="56"/>
  <c r="B308" i="56"/>
  <c r="A309" i="56"/>
  <c r="I308" i="56"/>
  <c r="J308" i="56"/>
  <c r="C308" i="56"/>
  <c r="B308" i="55" l="1"/>
  <c r="J308" i="55"/>
  <c r="H308" i="55"/>
  <c r="A309" i="55"/>
  <c r="F308" i="55"/>
  <c r="I308" i="55"/>
  <c r="E308" i="55"/>
  <c r="G308" i="55"/>
  <c r="C308" i="55"/>
  <c r="D308" i="55"/>
  <c r="A310" i="56"/>
  <c r="H309" i="56"/>
  <c r="E309" i="56"/>
  <c r="C309" i="56"/>
  <c r="I309" i="56"/>
  <c r="J309" i="56"/>
  <c r="F309" i="56"/>
  <c r="D309" i="56"/>
  <c r="G309" i="56"/>
  <c r="B309" i="56"/>
  <c r="H309" i="55" l="1"/>
  <c r="G309" i="55"/>
  <c r="E309" i="55"/>
  <c r="F309" i="55"/>
  <c r="D309" i="55"/>
  <c r="B309" i="55"/>
  <c r="A310" i="55"/>
  <c r="I309" i="55"/>
  <c r="C309" i="55"/>
  <c r="J309" i="55"/>
  <c r="E310" i="56"/>
  <c r="F310" i="56"/>
  <c r="H310" i="56"/>
  <c r="J310" i="56"/>
  <c r="I310" i="56"/>
  <c r="B310" i="56"/>
  <c r="A311" i="56"/>
  <c r="C310" i="56"/>
  <c r="G310" i="56"/>
  <c r="D310" i="56"/>
  <c r="I310" i="55" l="1"/>
  <c r="H310" i="55"/>
  <c r="B310" i="55"/>
  <c r="J310" i="55"/>
  <c r="A311" i="55"/>
  <c r="G310" i="55"/>
  <c r="F310" i="55"/>
  <c r="D310" i="55"/>
  <c r="C310" i="55"/>
  <c r="E310" i="55"/>
  <c r="E311" i="56"/>
  <c r="J311" i="56"/>
  <c r="C311" i="56"/>
  <c r="F311" i="56"/>
  <c r="D311" i="56"/>
  <c r="G311" i="56"/>
  <c r="I311" i="56"/>
  <c r="B311" i="56"/>
  <c r="A312" i="56"/>
  <c r="H311" i="56"/>
  <c r="C311" i="55" l="1"/>
  <c r="G311" i="55"/>
  <c r="A312" i="55"/>
  <c r="B311" i="55"/>
  <c r="F311" i="55"/>
  <c r="J311" i="55"/>
  <c r="H311" i="55"/>
  <c r="E311" i="55"/>
  <c r="D311" i="55"/>
  <c r="I311" i="55"/>
  <c r="E312" i="56"/>
  <c r="G312" i="56"/>
  <c r="H312" i="56"/>
  <c r="C312" i="56"/>
  <c r="J312" i="56"/>
  <c r="B312" i="56"/>
  <c r="A313" i="56"/>
  <c r="F312" i="56"/>
  <c r="D312" i="56"/>
  <c r="I312" i="56"/>
  <c r="J312" i="55" l="1"/>
  <c r="C312" i="55"/>
  <c r="H312" i="55"/>
  <c r="D312" i="55"/>
  <c r="E312" i="55"/>
  <c r="F312" i="55"/>
  <c r="I312" i="55"/>
  <c r="A313" i="55"/>
  <c r="B312" i="55"/>
  <c r="G312" i="55"/>
  <c r="J313" i="56"/>
  <c r="H313" i="56"/>
  <c r="A314" i="56"/>
  <c r="F313" i="56"/>
  <c r="D313" i="56"/>
  <c r="G313" i="56"/>
  <c r="I313" i="56"/>
  <c r="E313" i="56"/>
  <c r="B313" i="56"/>
  <c r="C313" i="56"/>
  <c r="D314" i="56" l="1"/>
  <c r="I314" i="56"/>
  <c r="F314" i="56"/>
  <c r="J314" i="56"/>
  <c r="G314" i="56"/>
  <c r="A315" i="56"/>
  <c r="C314" i="56"/>
  <c r="B314" i="56"/>
  <c r="H314" i="56"/>
  <c r="E314" i="56"/>
  <c r="B313" i="55"/>
  <c r="A314" i="55"/>
  <c r="G313" i="55"/>
  <c r="H313" i="55"/>
  <c r="I313" i="55"/>
  <c r="E313" i="55"/>
  <c r="C313" i="55"/>
  <c r="D313" i="55"/>
  <c r="J313" i="55"/>
  <c r="F313" i="55"/>
  <c r="H315" i="56" l="1"/>
  <c r="E315" i="56"/>
  <c r="B315" i="56"/>
  <c r="F315" i="56"/>
  <c r="C315" i="56"/>
  <c r="D315" i="56"/>
  <c r="A316" i="56"/>
  <c r="G315" i="56"/>
  <c r="J315" i="56"/>
  <c r="I315" i="56"/>
  <c r="H314" i="55"/>
  <c r="G314" i="55"/>
  <c r="A315" i="55"/>
  <c r="I314" i="55"/>
  <c r="E314" i="55"/>
  <c r="J314" i="55"/>
  <c r="F314" i="55"/>
  <c r="B314" i="55"/>
  <c r="D314" i="55"/>
  <c r="C314" i="55"/>
  <c r="H316" i="56" l="1"/>
  <c r="F316" i="56"/>
  <c r="A317" i="56"/>
  <c r="D316" i="56"/>
  <c r="E316" i="56"/>
  <c r="C316" i="56"/>
  <c r="G316" i="56"/>
  <c r="J316" i="56"/>
  <c r="B316" i="56"/>
  <c r="I316" i="56"/>
  <c r="C315" i="55"/>
  <c r="D315" i="55"/>
  <c r="F315" i="55"/>
  <c r="E315" i="55"/>
  <c r="I315" i="55"/>
  <c r="G315" i="55"/>
  <c r="H315" i="55"/>
  <c r="B315" i="55"/>
  <c r="A316" i="55"/>
  <c r="J315" i="55"/>
  <c r="A317" i="55" l="1"/>
  <c r="F316" i="55"/>
  <c r="B316" i="55"/>
  <c r="E316" i="55"/>
  <c r="J316" i="55"/>
  <c r="H316" i="55"/>
  <c r="C316" i="55"/>
  <c r="I316" i="55"/>
  <c r="G316" i="55"/>
  <c r="D316" i="55"/>
  <c r="A318" i="56"/>
  <c r="G317" i="56"/>
  <c r="D317" i="56"/>
  <c r="F317" i="56"/>
  <c r="I317" i="56"/>
  <c r="B317" i="56"/>
  <c r="H317" i="56"/>
  <c r="E317" i="56"/>
  <c r="J317" i="56"/>
  <c r="C317" i="56"/>
  <c r="H318" i="56" l="1"/>
  <c r="B318" i="56"/>
  <c r="E318" i="56"/>
  <c r="I318" i="56"/>
  <c r="J318" i="56"/>
  <c r="F318" i="56"/>
  <c r="C318" i="56"/>
  <c r="D318" i="56"/>
  <c r="G318" i="56"/>
  <c r="A319" i="56"/>
  <c r="H317" i="55"/>
  <c r="A318" i="55"/>
  <c r="G317" i="55"/>
  <c r="C317" i="55"/>
  <c r="B317" i="55"/>
  <c r="E317" i="55"/>
  <c r="D317" i="55"/>
  <c r="J317" i="55"/>
  <c r="I317" i="55"/>
  <c r="F317" i="55"/>
  <c r="A319" i="55" l="1"/>
  <c r="B318" i="55"/>
  <c r="J318" i="55"/>
  <c r="I318" i="55"/>
  <c r="G318" i="55"/>
  <c r="F318" i="55"/>
  <c r="D318" i="55"/>
  <c r="H318" i="55"/>
  <c r="C318" i="55"/>
  <c r="E318" i="55"/>
  <c r="E319" i="56"/>
  <c r="A320" i="56"/>
  <c r="D319" i="56"/>
  <c r="I319" i="56"/>
  <c r="C319" i="56"/>
  <c r="F319" i="56"/>
  <c r="J319" i="56"/>
  <c r="B319" i="56"/>
  <c r="H319" i="56"/>
  <c r="G319" i="56"/>
  <c r="E320" i="56" l="1"/>
  <c r="F320" i="56"/>
  <c r="B320" i="56"/>
  <c r="D320" i="56"/>
  <c r="J320" i="56"/>
  <c r="H320" i="56"/>
  <c r="G320" i="56"/>
  <c r="C320" i="56"/>
  <c r="I320" i="56"/>
  <c r="A321" i="56"/>
  <c r="C319" i="55"/>
  <c r="B319" i="55"/>
  <c r="G319" i="55"/>
  <c r="J319" i="55"/>
  <c r="F319" i="55"/>
  <c r="A320" i="55"/>
  <c r="D319" i="55"/>
  <c r="E319" i="55"/>
  <c r="H319" i="55"/>
  <c r="I319" i="55"/>
  <c r="G320" i="55" l="1"/>
  <c r="B320" i="55"/>
  <c r="E320" i="55"/>
  <c r="I320" i="55"/>
  <c r="H320" i="55"/>
  <c r="A321" i="55"/>
  <c r="C320" i="55"/>
  <c r="D320" i="55"/>
  <c r="F320" i="55"/>
  <c r="J320" i="55"/>
  <c r="F321" i="56"/>
  <c r="H321" i="56"/>
  <c r="B321" i="56"/>
  <c r="A322" i="56"/>
  <c r="C321" i="56"/>
  <c r="I321" i="56"/>
  <c r="G321" i="56"/>
  <c r="E321" i="56"/>
  <c r="D321" i="56"/>
  <c r="J321" i="56"/>
  <c r="I322" i="56" l="1"/>
  <c r="F322" i="56"/>
  <c r="J322" i="56"/>
  <c r="A323" i="56"/>
  <c r="H322" i="56"/>
  <c r="C322" i="56"/>
  <c r="B322" i="56"/>
  <c r="D322" i="56"/>
  <c r="E322" i="56"/>
  <c r="G322" i="56"/>
  <c r="A322" i="55"/>
  <c r="H321" i="55"/>
  <c r="F321" i="55"/>
  <c r="C321" i="55"/>
  <c r="D321" i="55"/>
  <c r="I321" i="55"/>
  <c r="E321" i="55"/>
  <c r="B321" i="55"/>
  <c r="J321" i="55"/>
  <c r="G321" i="55"/>
  <c r="E323" i="56" l="1"/>
  <c r="C323" i="56"/>
  <c r="B323" i="56"/>
  <c r="H323" i="56"/>
  <c r="J323" i="56"/>
  <c r="F323" i="56"/>
  <c r="I323" i="56"/>
  <c r="A324" i="56"/>
  <c r="G323" i="56"/>
  <c r="D323" i="56"/>
  <c r="I322" i="55"/>
  <c r="D322" i="55"/>
  <c r="E322" i="55"/>
  <c r="C322" i="55"/>
  <c r="A323" i="55"/>
  <c r="H322" i="55"/>
  <c r="J322" i="55"/>
  <c r="F322" i="55"/>
  <c r="G322" i="55"/>
  <c r="B322" i="55"/>
  <c r="H323" i="55" l="1"/>
  <c r="B323" i="55"/>
  <c r="J323" i="55"/>
  <c r="C323" i="55"/>
  <c r="D323" i="55"/>
  <c r="A324" i="55"/>
  <c r="G323" i="55"/>
  <c r="I323" i="55"/>
  <c r="F323" i="55"/>
  <c r="E323" i="55"/>
  <c r="C324" i="56"/>
  <c r="F324" i="56"/>
  <c r="H324" i="56"/>
  <c r="J324" i="56"/>
  <c r="E324" i="56"/>
  <c r="I324" i="56"/>
  <c r="D324" i="56"/>
  <c r="A325" i="56"/>
  <c r="G324" i="56"/>
  <c r="B324" i="56"/>
  <c r="G324" i="55" l="1"/>
  <c r="J324" i="55"/>
  <c r="I324" i="55"/>
  <c r="C324" i="55"/>
  <c r="D324" i="55"/>
  <c r="E324" i="55"/>
  <c r="F324" i="55"/>
  <c r="B324" i="55"/>
  <c r="H324" i="55"/>
  <c r="A325" i="55"/>
  <c r="G325" i="56"/>
  <c r="E325" i="56"/>
  <c r="H325" i="56"/>
  <c r="A326" i="56"/>
  <c r="I325" i="56"/>
  <c r="B325" i="56"/>
  <c r="C325" i="56"/>
  <c r="D325" i="56"/>
  <c r="F325" i="56"/>
  <c r="J325" i="56"/>
  <c r="E326" i="56" l="1"/>
  <c r="C326" i="56"/>
  <c r="A327" i="56"/>
  <c r="D326" i="56"/>
  <c r="B326" i="56"/>
  <c r="G326" i="56"/>
  <c r="J326" i="56"/>
  <c r="F326" i="56"/>
  <c r="H326" i="56"/>
  <c r="I326" i="56"/>
  <c r="A326" i="55"/>
  <c r="B325" i="55"/>
  <c r="J325" i="55"/>
  <c r="H325" i="55"/>
  <c r="D325" i="55"/>
  <c r="E325" i="55"/>
  <c r="C325" i="55"/>
  <c r="G325" i="55"/>
  <c r="I325" i="55"/>
  <c r="F325" i="55"/>
  <c r="F326" i="55" l="1"/>
  <c r="I326" i="55"/>
  <c r="B326" i="55"/>
  <c r="J326" i="55"/>
  <c r="H326" i="55"/>
  <c r="D326" i="55"/>
  <c r="E326" i="55"/>
  <c r="A327" i="55"/>
  <c r="G326" i="55"/>
  <c r="C326" i="55"/>
  <c r="F327" i="56"/>
  <c r="J327" i="56"/>
  <c r="G327" i="56"/>
  <c r="B327" i="56"/>
  <c r="E327" i="56"/>
  <c r="C327" i="56"/>
  <c r="A328" i="56"/>
  <c r="I327" i="56"/>
  <c r="D327" i="56"/>
  <c r="H327" i="56"/>
  <c r="E327" i="55" l="1"/>
  <c r="D327" i="55"/>
  <c r="J327" i="55"/>
  <c r="A328" i="55"/>
  <c r="H327" i="55"/>
  <c r="G327" i="55"/>
  <c r="B327" i="55"/>
  <c r="I327" i="55"/>
  <c r="F327" i="55"/>
  <c r="C327" i="55"/>
  <c r="I328" i="56"/>
  <c r="F328" i="56"/>
  <c r="J328" i="56"/>
  <c r="D328" i="56"/>
  <c r="G328" i="56"/>
  <c r="B328" i="56"/>
  <c r="H328" i="56"/>
  <c r="A329" i="56"/>
  <c r="C328" i="56"/>
  <c r="E328" i="56"/>
  <c r="H328" i="55" l="1"/>
  <c r="B328" i="55"/>
  <c r="E328" i="55"/>
  <c r="A329" i="55"/>
  <c r="J328" i="55"/>
  <c r="F328" i="55"/>
  <c r="C328" i="55"/>
  <c r="G328" i="55"/>
  <c r="I328" i="55"/>
  <c r="D328" i="55"/>
  <c r="C329" i="56"/>
  <c r="G329" i="56"/>
  <c r="D329" i="56"/>
  <c r="F329" i="56"/>
  <c r="A330" i="56"/>
  <c r="I329" i="56"/>
  <c r="B329" i="56"/>
  <c r="J329" i="56"/>
  <c r="H329" i="56"/>
  <c r="E329" i="56"/>
  <c r="C330" i="56" l="1"/>
  <c r="J330" i="56"/>
  <c r="B330" i="56"/>
  <c r="I330" i="56"/>
  <c r="D330" i="56"/>
  <c r="A331" i="56"/>
  <c r="E330" i="56"/>
  <c r="F330" i="56"/>
  <c r="H330" i="56"/>
  <c r="G330" i="56"/>
  <c r="B329" i="55"/>
  <c r="A330" i="55"/>
  <c r="L329" i="55"/>
  <c r="C329" i="55"/>
  <c r="F329" i="55"/>
  <c r="E329" i="55"/>
  <c r="D329" i="55"/>
  <c r="H329" i="55"/>
  <c r="I329" i="55"/>
  <c r="G329" i="55"/>
  <c r="J329" i="55"/>
  <c r="G331" i="56" l="1"/>
  <c r="A332" i="56"/>
  <c r="E331" i="56"/>
  <c r="B331" i="56"/>
  <c r="J331" i="56"/>
  <c r="F331" i="56"/>
  <c r="H331" i="56"/>
  <c r="D331" i="56"/>
  <c r="C331" i="56"/>
  <c r="I331" i="56"/>
  <c r="C330" i="55"/>
  <c r="J330" i="55"/>
  <c r="E330" i="55"/>
  <c r="B330" i="55"/>
  <c r="F330" i="55"/>
  <c r="H330" i="55"/>
  <c r="A331" i="55"/>
  <c r="I330" i="55"/>
  <c r="D330" i="55"/>
  <c r="G330" i="55"/>
  <c r="H332" i="56" l="1"/>
  <c r="J332" i="56"/>
  <c r="D332" i="56"/>
  <c r="B332" i="56"/>
  <c r="F332" i="56"/>
  <c r="I332" i="56"/>
  <c r="C332" i="56"/>
  <c r="A333" i="56"/>
  <c r="E332" i="56"/>
  <c r="G332" i="56"/>
  <c r="C331" i="55"/>
  <c r="G331" i="55"/>
  <c r="E331" i="55"/>
  <c r="F331" i="55"/>
  <c r="I331" i="55"/>
  <c r="A332" i="55"/>
  <c r="J331" i="55"/>
  <c r="H331" i="55"/>
  <c r="B331" i="55"/>
  <c r="D331" i="55"/>
  <c r="B333" i="56" l="1"/>
  <c r="E333" i="56"/>
  <c r="C333" i="56"/>
  <c r="D333" i="56"/>
  <c r="J333" i="56"/>
  <c r="I333" i="56"/>
  <c r="G333" i="56"/>
  <c r="F333" i="56"/>
  <c r="H333" i="56"/>
  <c r="A334" i="56"/>
  <c r="F332" i="55"/>
  <c r="H332" i="55"/>
  <c r="A333" i="55"/>
  <c r="I332" i="55"/>
  <c r="D332" i="55"/>
  <c r="B332" i="55"/>
  <c r="G332" i="55"/>
  <c r="J332" i="55"/>
  <c r="E332" i="55"/>
  <c r="C332" i="55"/>
  <c r="J333" i="55" l="1"/>
  <c r="C333" i="55"/>
  <c r="I333" i="55"/>
  <c r="H333" i="55"/>
  <c r="D333" i="55"/>
  <c r="A334" i="55"/>
  <c r="G333" i="55"/>
  <c r="B333" i="55"/>
  <c r="E333" i="55"/>
  <c r="F333" i="55"/>
  <c r="F334" i="56"/>
  <c r="H334" i="56"/>
  <c r="C334" i="56"/>
  <c r="G334" i="56"/>
  <c r="I334" i="56"/>
  <c r="A335" i="56"/>
  <c r="J334" i="56"/>
  <c r="D334" i="56"/>
  <c r="E334" i="56"/>
  <c r="B334" i="56"/>
  <c r="G334" i="55" l="1"/>
  <c r="D334" i="55"/>
  <c r="H334" i="55"/>
  <c r="F334" i="55"/>
  <c r="A335" i="55"/>
  <c r="J334" i="55"/>
  <c r="C334" i="55"/>
  <c r="E334" i="55"/>
  <c r="I334" i="55"/>
  <c r="B334" i="55"/>
  <c r="J335" i="56"/>
  <c r="C335" i="56"/>
  <c r="I335" i="56"/>
  <c r="D335" i="56"/>
  <c r="H335" i="56"/>
  <c r="B335" i="56"/>
  <c r="E335" i="56"/>
  <c r="F335" i="56"/>
  <c r="A336" i="56"/>
  <c r="G335" i="56"/>
  <c r="H335" i="55" l="1"/>
  <c r="E335" i="55"/>
  <c r="D335" i="55"/>
  <c r="G335" i="55"/>
  <c r="C335" i="55"/>
  <c r="B335" i="55"/>
  <c r="F335" i="55"/>
  <c r="J335" i="55"/>
  <c r="I335" i="55"/>
  <c r="A336" i="55"/>
  <c r="A337" i="56"/>
  <c r="I336" i="56"/>
  <c r="B336" i="56"/>
  <c r="G336" i="56"/>
  <c r="E336" i="56"/>
  <c r="C336" i="56"/>
  <c r="H336" i="56"/>
  <c r="D336" i="56"/>
  <c r="J336" i="56"/>
  <c r="F336" i="56"/>
  <c r="C336" i="55" l="1"/>
  <c r="I336" i="55"/>
  <c r="H336" i="55"/>
  <c r="F336" i="55"/>
  <c r="E336" i="55"/>
  <c r="D336" i="55"/>
  <c r="A337" i="55"/>
  <c r="B336" i="55"/>
  <c r="J336" i="55"/>
  <c r="G336" i="55"/>
  <c r="G337" i="56"/>
  <c r="D337" i="56"/>
  <c r="J337" i="56"/>
  <c r="F337" i="56"/>
  <c r="A338" i="56"/>
  <c r="C337" i="56"/>
  <c r="H337" i="56"/>
  <c r="I337" i="56"/>
  <c r="E337" i="56"/>
  <c r="B337" i="56"/>
  <c r="B338" i="56" l="1"/>
  <c r="G338" i="56"/>
  <c r="J338" i="56"/>
  <c r="F338" i="56"/>
  <c r="H338" i="56"/>
  <c r="I338" i="56"/>
  <c r="A339" i="56"/>
  <c r="C338" i="56"/>
  <c r="E338" i="56"/>
  <c r="D338" i="56"/>
  <c r="G337" i="55"/>
  <c r="D337" i="55"/>
  <c r="A338" i="55"/>
  <c r="C337" i="55"/>
  <c r="H337" i="55"/>
  <c r="F337" i="55"/>
  <c r="I337" i="55"/>
  <c r="E337" i="55"/>
  <c r="B337" i="55"/>
  <c r="J337" i="55"/>
  <c r="B338" i="55" l="1"/>
  <c r="E338" i="55"/>
  <c r="J338" i="55"/>
  <c r="A339" i="55"/>
  <c r="D338" i="55"/>
  <c r="I338" i="55"/>
  <c r="F338" i="55"/>
  <c r="C338" i="55"/>
  <c r="H338" i="55"/>
  <c r="G338" i="55"/>
  <c r="G339" i="56"/>
  <c r="D339" i="56"/>
  <c r="H339" i="56"/>
  <c r="B339" i="56"/>
  <c r="F339" i="56"/>
  <c r="A340" i="56"/>
  <c r="J339" i="56"/>
  <c r="C339" i="56"/>
  <c r="I339" i="56"/>
  <c r="E339" i="56"/>
  <c r="F339" i="55" l="1"/>
  <c r="G339" i="55"/>
  <c r="B339" i="55"/>
  <c r="H339" i="55"/>
  <c r="A340" i="55"/>
  <c r="I339" i="55"/>
  <c r="C339" i="55"/>
  <c r="D339" i="55"/>
  <c r="E339" i="55"/>
  <c r="J339" i="55"/>
  <c r="C340" i="56"/>
  <c r="F340" i="56"/>
  <c r="A341" i="56"/>
  <c r="H340" i="56"/>
  <c r="J340" i="56"/>
  <c r="E340" i="56"/>
  <c r="B340" i="56"/>
  <c r="I340" i="56"/>
  <c r="G340" i="56"/>
  <c r="D340" i="56"/>
  <c r="C340" i="55" l="1"/>
  <c r="A341" i="55"/>
  <c r="B340" i="55"/>
  <c r="G340" i="55"/>
  <c r="J340" i="55"/>
  <c r="H340" i="55"/>
  <c r="F340" i="55"/>
  <c r="I340" i="55"/>
  <c r="D340" i="55"/>
  <c r="E340" i="55"/>
  <c r="C341" i="56"/>
  <c r="D341" i="56"/>
  <c r="I341" i="56"/>
  <c r="B341" i="56"/>
  <c r="A342" i="56"/>
  <c r="H341" i="56"/>
  <c r="E341" i="56"/>
  <c r="J341" i="56"/>
  <c r="F341" i="56"/>
  <c r="G341" i="56"/>
  <c r="B342" i="56" l="1"/>
  <c r="H342" i="56"/>
  <c r="G342" i="56"/>
  <c r="A343" i="56"/>
  <c r="D342" i="56"/>
  <c r="J342" i="56"/>
  <c r="I342" i="56"/>
  <c r="C342" i="56"/>
  <c r="F342" i="56"/>
  <c r="E342" i="56"/>
  <c r="I341" i="55"/>
  <c r="J341" i="55"/>
  <c r="H341" i="55"/>
  <c r="F341" i="55"/>
  <c r="B341" i="55"/>
  <c r="A342" i="55"/>
  <c r="G341" i="55"/>
  <c r="E341" i="55"/>
  <c r="D341" i="55"/>
  <c r="C341" i="55"/>
  <c r="I342" i="55" l="1"/>
  <c r="E342" i="55"/>
  <c r="G342" i="55"/>
  <c r="A343" i="55"/>
  <c r="C342" i="55"/>
  <c r="B342" i="55"/>
  <c r="J342" i="55"/>
  <c r="F342" i="55"/>
  <c r="D342" i="55"/>
  <c r="H342" i="55"/>
  <c r="F343" i="56"/>
  <c r="C343" i="56"/>
  <c r="J343" i="56"/>
  <c r="E343" i="56"/>
  <c r="B343" i="56"/>
  <c r="G343" i="56"/>
  <c r="H343" i="56"/>
  <c r="D343" i="56"/>
  <c r="I343" i="56"/>
  <c r="A344" i="56"/>
  <c r="H344" i="56" l="1"/>
  <c r="E344" i="56"/>
  <c r="I344" i="56"/>
  <c r="B344" i="56"/>
  <c r="J344" i="56"/>
  <c r="F344" i="56"/>
  <c r="G344" i="56"/>
  <c r="D344" i="56"/>
  <c r="A345" i="56"/>
  <c r="C344" i="56"/>
  <c r="C343" i="55"/>
  <c r="A344" i="55"/>
  <c r="J343" i="55"/>
  <c r="D343" i="55"/>
  <c r="F343" i="55"/>
  <c r="G343" i="55"/>
  <c r="B343" i="55"/>
  <c r="I343" i="55"/>
  <c r="H343" i="55"/>
  <c r="E343" i="55"/>
  <c r="H344" i="55" l="1"/>
  <c r="A345" i="55"/>
  <c r="G344" i="55"/>
  <c r="E344" i="55"/>
  <c r="I344" i="55"/>
  <c r="C344" i="55"/>
  <c r="D344" i="55"/>
  <c r="B344" i="55"/>
  <c r="J344" i="55"/>
  <c r="F344" i="55"/>
  <c r="E345" i="56"/>
  <c r="B345" i="56"/>
  <c r="A346" i="56"/>
  <c r="D345" i="56"/>
  <c r="J345" i="56"/>
  <c r="C345" i="56"/>
  <c r="F345" i="56"/>
  <c r="G345" i="56"/>
  <c r="I345" i="56"/>
  <c r="H345" i="56"/>
  <c r="I346" i="56" l="1"/>
  <c r="H346" i="56"/>
  <c r="D346" i="56"/>
  <c r="A347" i="56"/>
  <c r="C346" i="56"/>
  <c r="J346" i="56"/>
  <c r="B346" i="56"/>
  <c r="E346" i="56"/>
  <c r="G346" i="56"/>
  <c r="F346" i="56"/>
  <c r="F345" i="55"/>
  <c r="A346" i="55"/>
  <c r="I345" i="55"/>
  <c r="G345" i="55"/>
  <c r="C345" i="55"/>
  <c r="J345" i="55"/>
  <c r="H345" i="55"/>
  <c r="D345" i="55"/>
  <c r="E345" i="55"/>
  <c r="B345" i="55"/>
  <c r="E347" i="56" l="1"/>
  <c r="C347" i="56"/>
  <c r="F347" i="56"/>
  <c r="J347" i="56"/>
  <c r="I347" i="56"/>
  <c r="G347" i="56"/>
  <c r="D347" i="56"/>
  <c r="B347" i="56"/>
  <c r="H347" i="56"/>
  <c r="A348" i="56"/>
  <c r="J346" i="55"/>
  <c r="A347" i="55"/>
  <c r="E346" i="55"/>
  <c r="H346" i="55"/>
  <c r="F346" i="55"/>
  <c r="B346" i="55"/>
  <c r="I346" i="55"/>
  <c r="C346" i="55"/>
  <c r="D346" i="55"/>
  <c r="G346" i="55"/>
  <c r="J347" i="55" l="1"/>
  <c r="E347" i="55"/>
  <c r="B347" i="55"/>
  <c r="F347" i="55"/>
  <c r="A348" i="55"/>
  <c r="H347" i="55"/>
  <c r="D347" i="55"/>
  <c r="I347" i="55"/>
  <c r="C347" i="55"/>
  <c r="G347" i="55"/>
  <c r="F348" i="56"/>
  <c r="I348" i="56"/>
  <c r="D348" i="56"/>
  <c r="H348" i="56"/>
  <c r="B348" i="56"/>
  <c r="G348" i="56"/>
  <c r="C348" i="56"/>
  <c r="E348" i="56"/>
  <c r="J348" i="56"/>
  <c r="A349" i="56"/>
  <c r="E349" i="56" l="1"/>
  <c r="A350" i="56"/>
  <c r="I349" i="56"/>
  <c r="G349" i="56"/>
  <c r="J349" i="56"/>
  <c r="F349" i="56"/>
  <c r="D349" i="56"/>
  <c r="B349" i="56"/>
  <c r="C349" i="56"/>
  <c r="H349" i="56"/>
  <c r="E348" i="55"/>
  <c r="A349" i="55"/>
  <c r="C348" i="55"/>
  <c r="H348" i="55"/>
  <c r="D348" i="55"/>
  <c r="I348" i="55"/>
  <c r="J348" i="55"/>
  <c r="G348" i="55"/>
  <c r="F348" i="55"/>
  <c r="B348" i="55"/>
  <c r="H349" i="55" l="1"/>
  <c r="C349" i="55"/>
  <c r="A350" i="55"/>
  <c r="G349" i="55"/>
  <c r="J349" i="55"/>
  <c r="F349" i="55"/>
  <c r="B349" i="55"/>
  <c r="D349" i="55"/>
  <c r="I349" i="55"/>
  <c r="E349" i="55"/>
  <c r="E350" i="56"/>
  <c r="I350" i="56"/>
  <c r="G350" i="56"/>
  <c r="J350" i="56"/>
  <c r="F350" i="56"/>
  <c r="B350" i="56"/>
  <c r="A351" i="56"/>
  <c r="C350" i="56"/>
  <c r="D350" i="56"/>
  <c r="H350" i="56"/>
  <c r="C350" i="55" l="1"/>
  <c r="B350" i="55"/>
  <c r="G350" i="55"/>
  <c r="I350" i="55"/>
  <c r="E350" i="55"/>
  <c r="A351" i="55"/>
  <c r="F350" i="55"/>
  <c r="J350" i="55"/>
  <c r="D350" i="55"/>
  <c r="H350" i="55"/>
  <c r="F351" i="56"/>
  <c r="E351" i="56"/>
  <c r="B351" i="56"/>
  <c r="C351" i="56"/>
  <c r="D351" i="56"/>
  <c r="I351" i="56"/>
  <c r="A352" i="56"/>
  <c r="J351" i="56"/>
  <c r="G351" i="56"/>
  <c r="H351" i="56"/>
  <c r="G351" i="55" l="1"/>
  <c r="H351" i="55"/>
  <c r="A352" i="55"/>
  <c r="D351" i="55"/>
  <c r="I351" i="55"/>
  <c r="B351" i="55"/>
  <c r="C351" i="55"/>
  <c r="F351" i="55"/>
  <c r="E351" i="55"/>
  <c r="J351" i="55"/>
  <c r="B352" i="56"/>
  <c r="I352" i="56"/>
  <c r="D352" i="56"/>
  <c r="A353" i="56"/>
  <c r="G352" i="56"/>
  <c r="J352" i="56"/>
  <c r="C352" i="56"/>
  <c r="E352" i="56"/>
  <c r="H352" i="56"/>
  <c r="F352" i="56"/>
  <c r="D353" i="56" l="1"/>
  <c r="A354" i="56"/>
  <c r="J353" i="56"/>
  <c r="H353" i="56"/>
  <c r="F353" i="56"/>
  <c r="E353" i="56"/>
  <c r="C353" i="56"/>
  <c r="I353" i="56"/>
  <c r="G353" i="56"/>
  <c r="B353" i="56"/>
  <c r="I352" i="55"/>
  <c r="D352" i="55"/>
  <c r="H352" i="55"/>
  <c r="G352" i="55"/>
  <c r="A353" i="55"/>
  <c r="C352" i="55"/>
  <c r="F352" i="55"/>
  <c r="J352" i="55"/>
  <c r="E352" i="55"/>
  <c r="B352" i="55"/>
  <c r="J353" i="55" l="1"/>
  <c r="F353" i="55"/>
  <c r="H353" i="55"/>
  <c r="A354" i="55"/>
  <c r="E353" i="55"/>
  <c r="G353" i="55"/>
  <c r="I353" i="55"/>
  <c r="D353" i="55"/>
  <c r="B353" i="55"/>
  <c r="C353" i="55"/>
  <c r="B354" i="56"/>
  <c r="G354" i="56"/>
  <c r="H354" i="56"/>
  <c r="C354" i="56"/>
  <c r="D354" i="56"/>
  <c r="A355" i="56"/>
  <c r="J354" i="56"/>
  <c r="F354" i="56"/>
  <c r="I354" i="56"/>
  <c r="E354" i="56"/>
  <c r="B355" i="56" l="1"/>
  <c r="A356" i="56"/>
  <c r="G355" i="56"/>
  <c r="F355" i="56"/>
  <c r="H355" i="56"/>
  <c r="E355" i="56"/>
  <c r="J355" i="56"/>
  <c r="I355" i="56"/>
  <c r="D355" i="56"/>
  <c r="C355" i="56"/>
  <c r="D354" i="55"/>
  <c r="E354" i="55"/>
  <c r="F354" i="55"/>
  <c r="A355" i="55"/>
  <c r="G354" i="55"/>
  <c r="C354" i="55"/>
  <c r="B354" i="55"/>
  <c r="H354" i="55"/>
  <c r="J354" i="55"/>
  <c r="I354" i="55"/>
  <c r="G355" i="55" l="1"/>
  <c r="E355" i="55"/>
  <c r="B355" i="55"/>
  <c r="A356" i="55"/>
  <c r="F355" i="55"/>
  <c r="C355" i="55"/>
  <c r="I355" i="55"/>
  <c r="J355" i="55"/>
  <c r="D355" i="55"/>
  <c r="H355" i="55"/>
  <c r="J356" i="56"/>
  <c r="H356" i="56"/>
  <c r="C356" i="56"/>
  <c r="G356" i="56"/>
  <c r="A357" i="56"/>
  <c r="F356" i="56"/>
  <c r="D356" i="56"/>
  <c r="B356" i="56"/>
  <c r="I356" i="56"/>
  <c r="E356" i="56"/>
  <c r="B357" i="56" l="1"/>
  <c r="A358" i="56"/>
  <c r="E357" i="56"/>
  <c r="I357" i="56"/>
  <c r="G357" i="56"/>
  <c r="F357" i="56"/>
  <c r="J357" i="56"/>
  <c r="C357" i="56"/>
  <c r="D357" i="56"/>
  <c r="H357" i="56"/>
  <c r="F356" i="55"/>
  <c r="E356" i="55"/>
  <c r="J356" i="55"/>
  <c r="B356" i="55"/>
  <c r="H356" i="55"/>
  <c r="D356" i="55"/>
  <c r="C356" i="55"/>
  <c r="I356" i="55"/>
  <c r="G356" i="55"/>
  <c r="A357" i="55"/>
  <c r="J357" i="55" l="1"/>
  <c r="D357" i="55"/>
  <c r="F357" i="55"/>
  <c r="I357" i="55"/>
  <c r="C357" i="55"/>
  <c r="B357" i="55"/>
  <c r="G357" i="55"/>
  <c r="A358" i="55"/>
  <c r="E357" i="55"/>
  <c r="H357" i="55"/>
  <c r="G358" i="56"/>
  <c r="I358" i="56"/>
  <c r="H358" i="56"/>
  <c r="A359" i="56"/>
  <c r="C358" i="56"/>
  <c r="E358" i="56"/>
  <c r="F358" i="56"/>
  <c r="J358" i="56"/>
  <c r="B358" i="56"/>
  <c r="D358" i="56"/>
  <c r="H358" i="55" l="1"/>
  <c r="F358" i="55"/>
  <c r="C358" i="55"/>
  <c r="I358" i="55"/>
  <c r="J358" i="55"/>
  <c r="A359" i="55"/>
  <c r="E358" i="55"/>
  <c r="D358" i="55"/>
  <c r="G358" i="55"/>
  <c r="B358" i="55"/>
  <c r="J359" i="56"/>
  <c r="I359" i="56"/>
  <c r="C359" i="56"/>
  <c r="B359" i="56"/>
  <c r="F359" i="56"/>
  <c r="G359" i="56"/>
  <c r="E359" i="56"/>
  <c r="H359" i="56"/>
  <c r="A360" i="56"/>
  <c r="D359" i="56"/>
  <c r="E359" i="55" l="1"/>
  <c r="A360" i="55"/>
  <c r="J359" i="55"/>
  <c r="D359" i="55"/>
  <c r="I359" i="55"/>
  <c r="H359" i="55"/>
  <c r="C359" i="55"/>
  <c r="B359" i="55"/>
  <c r="G359" i="55"/>
  <c r="F359" i="55"/>
  <c r="F360" i="56"/>
  <c r="B360" i="56"/>
  <c r="I360" i="56"/>
  <c r="G360" i="56"/>
  <c r="H360" i="56"/>
  <c r="D360" i="56"/>
  <c r="E360" i="56"/>
  <c r="C360" i="56"/>
  <c r="A361" i="56"/>
  <c r="J360" i="56"/>
  <c r="C361" i="56" l="1"/>
  <c r="H361" i="56"/>
  <c r="G361" i="56"/>
  <c r="J361" i="56"/>
  <c r="F361" i="56"/>
  <c r="D361" i="56"/>
  <c r="B361" i="56"/>
  <c r="E361" i="56"/>
  <c r="I361" i="56"/>
  <c r="A362" i="56"/>
  <c r="E360" i="55"/>
  <c r="J360" i="55"/>
  <c r="D360" i="55"/>
  <c r="I360" i="55"/>
  <c r="C360" i="55"/>
  <c r="G360" i="55"/>
  <c r="F360" i="55"/>
  <c r="B360" i="55"/>
  <c r="A361" i="55"/>
  <c r="H360" i="55"/>
  <c r="E361" i="55" l="1"/>
  <c r="G361" i="55"/>
  <c r="B361" i="55"/>
  <c r="A362" i="55"/>
  <c r="F361" i="55"/>
  <c r="I361" i="55"/>
  <c r="J361" i="55"/>
  <c r="H361" i="55"/>
  <c r="C361" i="55"/>
  <c r="D361" i="55"/>
  <c r="A363" i="56"/>
  <c r="F362" i="56"/>
  <c r="E362" i="56"/>
  <c r="G362" i="56"/>
  <c r="C362" i="56"/>
  <c r="D362" i="56"/>
  <c r="I362" i="56"/>
  <c r="H362" i="56"/>
  <c r="J362" i="56"/>
  <c r="B362" i="56"/>
  <c r="A363" i="55" l="1"/>
  <c r="F362" i="55"/>
  <c r="J362" i="55"/>
  <c r="B362" i="55"/>
  <c r="I362" i="55"/>
  <c r="E362" i="55"/>
  <c r="H362" i="55"/>
  <c r="C362" i="55"/>
  <c r="G362" i="55"/>
  <c r="D362" i="55"/>
  <c r="A364" i="56"/>
  <c r="F363" i="56"/>
  <c r="E363" i="56"/>
  <c r="H363" i="56"/>
  <c r="J363" i="56"/>
  <c r="D363" i="56"/>
  <c r="G363" i="56"/>
  <c r="B363" i="56"/>
  <c r="I363" i="56"/>
  <c r="C363" i="56"/>
  <c r="E364" i="56" l="1"/>
  <c r="B364" i="56"/>
  <c r="C364" i="56"/>
  <c r="G364" i="56"/>
  <c r="I364" i="56"/>
  <c r="A365" i="56"/>
  <c r="D364" i="56"/>
  <c r="H364" i="56"/>
  <c r="J364" i="56"/>
  <c r="F364" i="56"/>
  <c r="E363" i="55"/>
  <c r="F363" i="55"/>
  <c r="G363" i="55"/>
  <c r="H363" i="55"/>
  <c r="A364" i="55"/>
  <c r="J363" i="55"/>
  <c r="I363" i="55"/>
  <c r="C363" i="55"/>
  <c r="D363" i="55"/>
  <c r="B363" i="55"/>
  <c r="D364" i="55" l="1"/>
  <c r="E364" i="55"/>
  <c r="I364" i="55"/>
  <c r="J364" i="55"/>
  <c r="H364" i="55"/>
  <c r="F364" i="55"/>
  <c r="A365" i="55"/>
  <c r="C364" i="55"/>
  <c r="B364" i="55"/>
  <c r="G364" i="55"/>
  <c r="D365" i="56"/>
  <c r="H365" i="56"/>
  <c r="I365" i="56"/>
  <c r="J365" i="56"/>
  <c r="E365" i="56"/>
  <c r="B365" i="56"/>
  <c r="A366" i="56"/>
  <c r="F365" i="56"/>
  <c r="G365" i="56"/>
  <c r="C365" i="56"/>
  <c r="I365" i="55" l="1"/>
  <c r="C365" i="55"/>
  <c r="E365" i="55"/>
  <c r="D365" i="55"/>
  <c r="H365" i="55"/>
  <c r="J365" i="55"/>
  <c r="G365" i="55"/>
  <c r="B365" i="55"/>
  <c r="F365" i="55"/>
  <c r="D366" i="56"/>
  <c r="I366" i="56"/>
  <c r="J366" i="56"/>
  <c r="A367" i="56"/>
  <c r="F366" i="56"/>
  <c r="C366" i="56"/>
  <c r="E366" i="56"/>
  <c r="G366" i="56"/>
  <c r="B366" i="56"/>
  <c r="H366" i="56"/>
  <c r="G367" i="56" l="1"/>
  <c r="E367" i="56"/>
  <c r="C367" i="56"/>
  <c r="I367" i="56"/>
  <c r="B367" i="56"/>
  <c r="A368" i="56"/>
  <c r="H367" i="56"/>
  <c r="F367" i="56"/>
  <c r="D367" i="56"/>
  <c r="J367" i="56"/>
  <c r="G368" i="56" l="1"/>
  <c r="F368" i="56"/>
  <c r="I368" i="56"/>
  <c r="H368" i="56"/>
  <c r="C368" i="56"/>
  <c r="D368" i="56"/>
  <c r="A369" i="56"/>
  <c r="J368" i="56"/>
  <c r="B368" i="56"/>
  <c r="E368" i="56"/>
  <c r="B369" i="56" l="1"/>
  <c r="G369" i="56"/>
  <c r="D369" i="56"/>
  <c r="E369" i="56"/>
  <c r="A370" i="56"/>
  <c r="C369" i="56"/>
  <c r="H369" i="56"/>
  <c r="J369" i="56"/>
  <c r="F369" i="56"/>
  <c r="I369" i="56"/>
  <c r="B370" i="56" l="1"/>
  <c r="D370" i="56"/>
  <c r="C370" i="56"/>
  <c r="G370" i="56"/>
  <c r="I370" i="56"/>
  <c r="J370" i="56"/>
  <c r="A371" i="56"/>
  <c r="H370" i="56"/>
  <c r="E370" i="56"/>
  <c r="F370" i="56"/>
  <c r="E371" i="56" l="1"/>
  <c r="G371" i="56"/>
  <c r="A372" i="56"/>
  <c r="B371" i="56"/>
  <c r="F371" i="56"/>
  <c r="H371" i="56"/>
  <c r="J371" i="56"/>
  <c r="C371" i="56"/>
  <c r="I371" i="56"/>
  <c r="D371" i="56"/>
  <c r="D372" i="56" l="1"/>
  <c r="A373" i="56"/>
  <c r="I372" i="56"/>
  <c r="G372" i="56"/>
  <c r="J372" i="56"/>
  <c r="C372" i="56"/>
  <c r="E372" i="56"/>
  <c r="F372" i="56"/>
  <c r="H372" i="56"/>
  <c r="B372" i="56"/>
  <c r="I373" i="56" l="1"/>
  <c r="F373" i="56"/>
  <c r="E373" i="56"/>
  <c r="B373" i="56"/>
  <c r="J373" i="56"/>
  <c r="G373" i="56"/>
  <c r="D373" i="56"/>
  <c r="A374" i="56"/>
  <c r="C373" i="56"/>
  <c r="H373" i="56"/>
  <c r="F374" i="56" l="1"/>
  <c r="G374" i="56"/>
  <c r="I374" i="56"/>
  <c r="E374" i="56"/>
  <c r="H374" i="56"/>
  <c r="C374" i="56"/>
  <c r="J374" i="56"/>
  <c r="B374" i="56"/>
  <c r="D374" i="56"/>
  <c r="A375" i="56"/>
  <c r="E375" i="56" l="1"/>
  <c r="D375" i="56"/>
  <c r="C375" i="56"/>
  <c r="H375" i="56"/>
  <c r="B375" i="56"/>
  <c r="J375" i="56"/>
  <c r="G375" i="56"/>
  <c r="I375" i="56"/>
  <c r="A376" i="56"/>
  <c r="F375" i="56"/>
  <c r="G376" i="56" l="1"/>
  <c r="C376" i="56"/>
  <c r="B376" i="56"/>
  <c r="E376" i="56"/>
  <c r="D376" i="56"/>
  <c r="F376" i="56"/>
  <c r="I376" i="56"/>
  <c r="A377" i="56"/>
  <c r="J376" i="56"/>
  <c r="H376" i="56"/>
  <c r="G377" i="56" l="1"/>
  <c r="B377" i="56"/>
  <c r="A378" i="56"/>
  <c r="C377" i="56"/>
  <c r="H377" i="56"/>
  <c r="D377" i="56"/>
  <c r="I377" i="56"/>
  <c r="F377" i="56"/>
  <c r="J377" i="56"/>
  <c r="E377" i="56"/>
  <c r="H378" i="56" l="1"/>
  <c r="J378" i="56"/>
  <c r="B378" i="56"/>
  <c r="F378" i="56"/>
  <c r="E378" i="56"/>
  <c r="G378" i="56"/>
  <c r="D378" i="56"/>
  <c r="C378" i="56"/>
  <c r="A379" i="56"/>
  <c r="I378" i="56"/>
  <c r="C379" i="56" l="1"/>
  <c r="E379" i="56"/>
  <c r="G379" i="56"/>
  <c r="A380" i="56"/>
  <c r="I379" i="56"/>
  <c r="H379" i="56"/>
  <c r="J379" i="56"/>
  <c r="B379" i="56"/>
  <c r="D379" i="56"/>
  <c r="F379" i="56"/>
  <c r="A381" i="56" l="1"/>
  <c r="B380" i="56"/>
  <c r="I380" i="56"/>
  <c r="F380" i="56"/>
  <c r="E380" i="56"/>
  <c r="C380" i="56"/>
  <c r="J380" i="56"/>
  <c r="G380" i="56"/>
  <c r="H380" i="56"/>
  <c r="D380" i="56"/>
  <c r="F381" i="56" l="1"/>
  <c r="B381" i="56"/>
  <c r="D381" i="56"/>
  <c r="E381" i="56"/>
  <c r="A382" i="56"/>
  <c r="J381" i="56"/>
  <c r="G381" i="56"/>
  <c r="I381" i="56"/>
  <c r="H381" i="56"/>
  <c r="C381" i="56"/>
  <c r="B382" i="56" l="1"/>
  <c r="F382" i="56"/>
  <c r="J382" i="56"/>
  <c r="D382" i="56"/>
  <c r="E382" i="56"/>
  <c r="I382" i="56"/>
  <c r="G382" i="56"/>
  <c r="A383" i="56"/>
  <c r="H382" i="56"/>
  <c r="C382" i="56"/>
  <c r="F383" i="56" l="1"/>
  <c r="C383" i="56"/>
  <c r="A384" i="56"/>
  <c r="J383" i="56"/>
  <c r="I383" i="56"/>
  <c r="E383" i="56"/>
  <c r="G383" i="56"/>
  <c r="B383" i="56"/>
  <c r="H383" i="56"/>
  <c r="D383" i="56"/>
  <c r="C384" i="56" l="1"/>
  <c r="H384" i="56"/>
  <c r="A385" i="56"/>
  <c r="G384" i="56"/>
  <c r="D384" i="56"/>
  <c r="E384" i="56"/>
  <c r="B384" i="56"/>
  <c r="J384" i="56"/>
  <c r="I384" i="56"/>
  <c r="F384" i="56"/>
  <c r="I385" i="56" l="1"/>
  <c r="H385" i="56"/>
  <c r="D385" i="56"/>
  <c r="J385" i="56"/>
  <c r="A386" i="56"/>
  <c r="B385" i="56"/>
  <c r="C385" i="56"/>
  <c r="E385" i="56"/>
  <c r="G385" i="56"/>
  <c r="F385" i="56"/>
  <c r="D386" i="56" l="1"/>
  <c r="A387" i="56"/>
  <c r="C386" i="56"/>
  <c r="E386" i="56"/>
  <c r="B386" i="56"/>
  <c r="F386" i="56"/>
  <c r="I386" i="56"/>
  <c r="G386" i="56"/>
  <c r="H386" i="56"/>
  <c r="J386" i="56"/>
  <c r="E387" i="56" l="1"/>
  <c r="C387" i="56"/>
  <c r="H387" i="56"/>
  <c r="B387" i="56"/>
  <c r="G387" i="56"/>
  <c r="I387" i="56"/>
  <c r="A388" i="56"/>
  <c r="J387" i="56"/>
  <c r="F387" i="56"/>
  <c r="D387" i="56"/>
  <c r="C388" i="56" l="1"/>
  <c r="D388" i="56"/>
  <c r="E388" i="56"/>
  <c r="F388" i="56"/>
  <c r="B388" i="56"/>
  <c r="G388" i="56"/>
  <c r="A389" i="56"/>
  <c r="I388" i="56"/>
  <c r="H388" i="56"/>
  <c r="J388" i="56"/>
  <c r="B389" i="56" l="1"/>
  <c r="G389" i="56"/>
  <c r="F389" i="56"/>
  <c r="H389" i="56"/>
  <c r="A390" i="56"/>
  <c r="E389" i="56"/>
  <c r="D389" i="56"/>
  <c r="I389" i="56"/>
  <c r="J389" i="56"/>
  <c r="C389" i="56"/>
  <c r="H390" i="56" l="1"/>
  <c r="I390" i="56"/>
  <c r="F390" i="56"/>
  <c r="B390" i="56"/>
  <c r="G390" i="56"/>
  <c r="A391" i="56"/>
  <c r="D390" i="56"/>
  <c r="C390" i="56"/>
  <c r="E390" i="56"/>
  <c r="J390" i="56"/>
  <c r="G391" i="56" l="1"/>
  <c r="A392" i="56"/>
  <c r="H391" i="56"/>
  <c r="E391" i="56"/>
  <c r="C391" i="56"/>
  <c r="I391" i="56"/>
  <c r="J391" i="56"/>
  <c r="F391" i="56"/>
  <c r="B391" i="56"/>
  <c r="D391" i="56"/>
  <c r="C392" i="56" l="1"/>
  <c r="D392" i="56"/>
  <c r="F392" i="56"/>
  <c r="A393" i="56"/>
  <c r="H392" i="56"/>
  <c r="G392" i="56"/>
  <c r="B392" i="56"/>
  <c r="E392" i="56"/>
  <c r="I392" i="56"/>
  <c r="J392" i="56"/>
  <c r="G393" i="56" l="1"/>
  <c r="H393" i="56"/>
  <c r="F393" i="56"/>
  <c r="D393" i="56"/>
  <c r="C393" i="56"/>
  <c r="E393" i="56"/>
  <c r="I393" i="56"/>
  <c r="J393" i="56"/>
  <c r="B393" i="56"/>
  <c r="A394" i="56"/>
  <c r="H394" i="56" l="1"/>
  <c r="D394" i="56"/>
  <c r="A395" i="56"/>
  <c r="B394" i="56"/>
  <c r="C394" i="56"/>
  <c r="J394" i="56"/>
  <c r="E394" i="56"/>
  <c r="I394" i="56"/>
  <c r="G394" i="56"/>
  <c r="F394" i="56"/>
  <c r="A396" i="56" l="1"/>
  <c r="D395" i="56"/>
  <c r="B395" i="56"/>
  <c r="C395" i="56"/>
  <c r="F395" i="56"/>
  <c r="I395" i="56"/>
  <c r="E395" i="56"/>
  <c r="G395" i="56"/>
  <c r="H395" i="56"/>
  <c r="J395" i="56"/>
  <c r="J396" i="56" l="1"/>
  <c r="E396" i="56"/>
  <c r="D396" i="56"/>
  <c r="H396" i="56"/>
  <c r="G396" i="56"/>
  <c r="F396" i="56"/>
  <c r="A397" i="56"/>
  <c r="B396" i="56"/>
  <c r="C396" i="56"/>
  <c r="I396" i="56"/>
  <c r="H397" i="56" l="1"/>
  <c r="J397" i="56"/>
  <c r="F397" i="56"/>
  <c r="G397" i="56"/>
  <c r="C397" i="56"/>
  <c r="E397" i="56"/>
  <c r="D397" i="56"/>
  <c r="A398" i="56"/>
  <c r="B397" i="56"/>
  <c r="I397" i="56"/>
  <c r="J398" i="56" l="1"/>
  <c r="C398" i="56"/>
  <c r="F398" i="56"/>
  <c r="B398" i="56"/>
  <c r="H398" i="56"/>
  <c r="A399" i="56"/>
  <c r="I398" i="56"/>
  <c r="D398" i="56"/>
  <c r="E398" i="56"/>
  <c r="G398" i="56"/>
  <c r="E399" i="56" l="1"/>
  <c r="I399" i="56"/>
  <c r="A400" i="56"/>
  <c r="C399" i="56"/>
  <c r="B399" i="56"/>
  <c r="D399" i="56"/>
  <c r="J399" i="56"/>
  <c r="G399" i="56"/>
  <c r="F399" i="56"/>
  <c r="H399" i="56"/>
  <c r="G400" i="56" l="1"/>
  <c r="E400" i="56"/>
  <c r="C400" i="56"/>
  <c r="I400" i="56"/>
  <c r="D400" i="56"/>
  <c r="F400" i="56"/>
  <c r="J400" i="56"/>
  <c r="H400" i="56"/>
  <c r="B400" i="56"/>
  <c r="A401" i="56"/>
  <c r="J401" i="56" l="1"/>
  <c r="D401" i="56"/>
  <c r="H401" i="56"/>
  <c r="B401" i="56"/>
  <c r="C401" i="56"/>
  <c r="I401" i="56"/>
  <c r="G401" i="56"/>
  <c r="E401" i="56"/>
  <c r="A402" i="56"/>
  <c r="F401" i="56"/>
  <c r="C402" i="56" l="1"/>
  <c r="E402" i="56"/>
  <c r="H402" i="56"/>
  <c r="B402" i="56"/>
  <c r="I402" i="56"/>
  <c r="D402" i="56"/>
  <c r="G402" i="56"/>
  <c r="F402" i="56"/>
  <c r="J402" i="56"/>
  <c r="A403" i="56"/>
  <c r="H403" i="56" l="1"/>
  <c r="D403" i="56"/>
  <c r="C403" i="56"/>
  <c r="J403" i="56"/>
  <c r="G403" i="56"/>
  <c r="I403" i="56"/>
  <c r="A404" i="56"/>
  <c r="F403" i="56"/>
  <c r="E403" i="56"/>
  <c r="B403" i="56"/>
  <c r="J404" i="56" l="1"/>
  <c r="E404" i="56"/>
  <c r="A405" i="56"/>
  <c r="H404" i="56"/>
  <c r="F404" i="56"/>
  <c r="D404" i="56"/>
  <c r="G404" i="56"/>
  <c r="B404" i="56"/>
  <c r="C404" i="56"/>
  <c r="I404" i="56"/>
  <c r="D405" i="56" l="1"/>
  <c r="I405" i="56"/>
  <c r="G405" i="56"/>
  <c r="J405" i="56"/>
  <c r="B405" i="56"/>
  <c r="H405" i="56"/>
  <c r="C405" i="56"/>
  <c r="E405" i="56"/>
  <c r="F405" i="56"/>
  <c r="A406" i="56"/>
  <c r="G406" i="56" l="1"/>
  <c r="E406" i="56"/>
  <c r="H406" i="56"/>
  <c r="C406" i="56"/>
  <c r="D406" i="56"/>
  <c r="A407" i="56"/>
  <c r="J406" i="56"/>
  <c r="I406" i="56"/>
  <c r="B406" i="56"/>
  <c r="F406" i="56"/>
  <c r="D407" i="56" l="1"/>
  <c r="H407" i="56"/>
  <c r="A408" i="56"/>
  <c r="E407" i="56"/>
  <c r="F407" i="56"/>
  <c r="J407" i="56"/>
  <c r="I407" i="56"/>
  <c r="B407" i="56"/>
  <c r="C407" i="56"/>
  <c r="G407" i="56"/>
  <c r="C408" i="56" l="1"/>
  <c r="D408" i="56"/>
  <c r="J408" i="56"/>
  <c r="B408" i="56"/>
  <c r="E408" i="56"/>
  <c r="G408" i="56"/>
  <c r="F408" i="56"/>
  <c r="H408" i="56"/>
  <c r="A409" i="56"/>
  <c r="I408" i="56"/>
  <c r="B409" i="56" l="1"/>
  <c r="D409" i="56"/>
  <c r="H409" i="56"/>
  <c r="A410" i="56"/>
  <c r="J409" i="56"/>
  <c r="G409" i="56"/>
  <c r="C409" i="56"/>
  <c r="F409" i="56"/>
  <c r="I409" i="56"/>
  <c r="E409" i="56"/>
  <c r="D410" i="56" l="1"/>
  <c r="C410" i="56"/>
  <c r="J410" i="56"/>
  <c r="E410" i="56"/>
  <c r="I410" i="56"/>
  <c r="B410" i="56"/>
  <c r="F410" i="56"/>
  <c r="A411" i="56"/>
  <c r="G410" i="56"/>
  <c r="H410" i="56"/>
  <c r="E411" i="56" l="1"/>
  <c r="B411" i="56"/>
  <c r="C411" i="56"/>
  <c r="I411" i="56"/>
  <c r="D411" i="56"/>
  <c r="G411" i="56"/>
  <c r="F411" i="56"/>
  <c r="H411" i="56"/>
  <c r="A412" i="56"/>
  <c r="J411" i="56"/>
  <c r="G412" i="56" l="1"/>
  <c r="C412" i="56"/>
  <c r="J412" i="56"/>
  <c r="I412" i="56"/>
  <c r="D412" i="56"/>
  <c r="A413" i="56"/>
  <c r="B412" i="56"/>
  <c r="E412" i="56"/>
  <c r="F412" i="56"/>
  <c r="H412" i="56"/>
  <c r="D413" i="56" l="1"/>
  <c r="I413" i="56"/>
  <c r="J413" i="56"/>
  <c r="C413" i="56"/>
  <c r="F413" i="56"/>
  <c r="E413" i="56"/>
  <c r="A414" i="56"/>
  <c r="H413" i="56"/>
  <c r="G413" i="56"/>
  <c r="B413" i="56"/>
  <c r="I414" i="56" l="1"/>
  <c r="B414" i="56"/>
  <c r="G414" i="56"/>
  <c r="F414" i="56"/>
  <c r="A415" i="56"/>
  <c r="E414" i="56"/>
  <c r="D414" i="56"/>
  <c r="H414" i="56"/>
  <c r="C414" i="56"/>
  <c r="J414" i="56"/>
  <c r="C415" i="56" l="1"/>
  <c r="D415" i="56"/>
  <c r="H415" i="56"/>
  <c r="I415" i="56"/>
  <c r="F415" i="56"/>
  <c r="G415" i="56"/>
  <c r="B415" i="56"/>
  <c r="J415" i="56"/>
  <c r="E415" i="56"/>
  <c r="A416" i="56"/>
  <c r="J416" i="56" l="1"/>
  <c r="H416" i="56"/>
  <c r="C416" i="56"/>
  <c r="I416" i="56"/>
  <c r="D416" i="56"/>
  <c r="B416" i="56"/>
  <c r="A417" i="56"/>
  <c r="G416" i="56"/>
  <c r="F416" i="56"/>
  <c r="E416" i="56"/>
  <c r="E417" i="56" l="1"/>
  <c r="H417" i="56"/>
  <c r="C417" i="56"/>
  <c r="J417" i="56"/>
  <c r="F417" i="56"/>
  <c r="I417" i="56"/>
  <c r="G417" i="56"/>
  <c r="B417" i="56"/>
  <c r="A418" i="56"/>
  <c r="D417" i="56"/>
  <c r="D418" i="56" l="1"/>
  <c r="H418" i="56"/>
  <c r="E418" i="56"/>
  <c r="I418" i="56"/>
  <c r="B418" i="56"/>
  <c r="C418" i="56"/>
  <c r="G418" i="56"/>
  <c r="J418" i="56"/>
  <c r="A419" i="56"/>
  <c r="F418" i="56"/>
  <c r="F419" i="56" l="1"/>
  <c r="I419" i="56"/>
  <c r="C419" i="56"/>
  <c r="G419" i="56"/>
  <c r="B419" i="56"/>
  <c r="D419" i="56"/>
  <c r="E419" i="56"/>
  <c r="H419" i="56"/>
  <c r="A420" i="56"/>
  <c r="J419" i="56"/>
  <c r="B420" i="56" l="1"/>
  <c r="J420" i="56"/>
  <c r="D420" i="56"/>
  <c r="G420" i="56"/>
  <c r="A421" i="56"/>
  <c r="F420" i="56"/>
  <c r="H420" i="56"/>
  <c r="C420" i="56"/>
  <c r="E420" i="56"/>
  <c r="I420" i="56"/>
  <c r="J421" i="56" l="1"/>
  <c r="A422" i="56"/>
  <c r="F421" i="56"/>
  <c r="H421" i="56"/>
  <c r="G421" i="56"/>
  <c r="E421" i="56"/>
  <c r="B421" i="56"/>
  <c r="D421" i="56"/>
  <c r="I421" i="56"/>
  <c r="C421" i="56"/>
  <c r="E422" i="56" l="1"/>
  <c r="D422" i="56"/>
  <c r="G422" i="56"/>
  <c r="J422" i="56"/>
  <c r="F422" i="56"/>
  <c r="H422" i="56"/>
  <c r="C422" i="56"/>
  <c r="I422" i="56"/>
  <c r="B422" i="56"/>
  <c r="A423" i="56"/>
  <c r="A424" i="56" l="1"/>
  <c r="C423" i="56"/>
  <c r="E423" i="56"/>
  <c r="I423" i="56"/>
  <c r="J423" i="56"/>
  <c r="G423" i="56"/>
  <c r="F423" i="56"/>
  <c r="H423" i="56"/>
  <c r="B423" i="56"/>
  <c r="D423" i="56"/>
  <c r="G424" i="56" l="1"/>
  <c r="D424" i="56"/>
  <c r="H424" i="56"/>
  <c r="F424" i="56"/>
  <c r="E424" i="56"/>
  <c r="A425" i="56"/>
  <c r="I424" i="56"/>
  <c r="B424" i="56"/>
  <c r="J424" i="56"/>
  <c r="C424" i="56"/>
  <c r="B425" i="56" l="1"/>
  <c r="G425" i="56"/>
  <c r="F425" i="56"/>
  <c r="C425" i="56"/>
  <c r="A426" i="56"/>
  <c r="H425" i="56"/>
  <c r="D425" i="56"/>
  <c r="I425" i="56"/>
  <c r="J425" i="56"/>
  <c r="E425" i="56"/>
  <c r="G426" i="56" l="1"/>
  <c r="B426" i="56"/>
  <c r="A427" i="56"/>
  <c r="H426" i="56"/>
  <c r="E426" i="56"/>
  <c r="I426" i="56"/>
  <c r="J426" i="56"/>
  <c r="D426" i="56"/>
  <c r="C426" i="56"/>
  <c r="F426" i="56"/>
  <c r="H427" i="56" l="1"/>
  <c r="J427" i="56"/>
  <c r="C427" i="56"/>
  <c r="G427" i="56"/>
  <c r="D427" i="56"/>
  <c r="A428" i="56"/>
  <c r="I427" i="56"/>
  <c r="B427" i="56"/>
  <c r="E427" i="56"/>
  <c r="F427" i="56"/>
  <c r="D428" i="56" l="1"/>
  <c r="G428" i="56"/>
  <c r="H428" i="56"/>
  <c r="C428" i="56"/>
  <c r="A429" i="56"/>
  <c r="I428" i="56"/>
  <c r="E428" i="56"/>
  <c r="B428" i="56"/>
  <c r="F428" i="56"/>
  <c r="J428" i="56"/>
  <c r="C429" i="56" l="1"/>
  <c r="G429" i="56"/>
  <c r="D429" i="56"/>
  <c r="I429" i="56"/>
  <c r="E429" i="56"/>
  <c r="B429" i="56"/>
  <c r="J429" i="56"/>
  <c r="H429" i="56"/>
  <c r="F429" i="56"/>
  <c r="A430" i="56"/>
  <c r="F430" i="56" l="1"/>
  <c r="B430" i="56"/>
  <c r="C430" i="56"/>
  <c r="I430" i="56"/>
  <c r="A431" i="56"/>
  <c r="G430" i="56"/>
  <c r="D430" i="56"/>
  <c r="J430" i="56"/>
  <c r="H430" i="56"/>
  <c r="E430" i="56"/>
  <c r="B431" i="56" l="1"/>
  <c r="J431" i="56"/>
  <c r="C431" i="56"/>
  <c r="H431" i="56"/>
  <c r="D431" i="56"/>
  <c r="G431" i="56"/>
  <c r="A432" i="56"/>
  <c r="E431" i="56"/>
  <c r="F431" i="56"/>
  <c r="I431" i="56"/>
  <c r="A433" i="56" l="1"/>
  <c r="B432" i="56"/>
  <c r="J432" i="56"/>
  <c r="H432" i="56"/>
  <c r="E432" i="56"/>
  <c r="I432" i="56"/>
  <c r="D432" i="56"/>
  <c r="C432" i="56"/>
  <c r="G432" i="56"/>
  <c r="F432" i="56"/>
  <c r="A434" i="56" l="1"/>
  <c r="D433" i="56"/>
  <c r="E433" i="56"/>
  <c r="J433" i="56"/>
  <c r="H433" i="56"/>
  <c r="F433" i="56"/>
  <c r="I433" i="56"/>
  <c r="G433" i="56"/>
  <c r="B433" i="56"/>
  <c r="C433" i="56"/>
  <c r="C434" i="56" l="1"/>
  <c r="E434" i="56"/>
  <c r="I434" i="56"/>
  <c r="F434" i="56"/>
  <c r="D434" i="56"/>
  <c r="B434" i="56"/>
  <c r="G434" i="56"/>
  <c r="H434" i="56"/>
  <c r="J434" i="56"/>
  <c r="A435" i="56"/>
  <c r="E435" i="56" l="1"/>
  <c r="J435" i="56"/>
  <c r="B435" i="56"/>
  <c r="H435" i="56"/>
  <c r="I435" i="56"/>
  <c r="A436" i="56"/>
  <c r="D435" i="56"/>
  <c r="F435" i="56"/>
  <c r="C435" i="56"/>
  <c r="G435" i="56"/>
  <c r="G436" i="56" l="1"/>
  <c r="D436" i="56"/>
  <c r="F436" i="56"/>
  <c r="B436" i="56"/>
  <c r="A437" i="56"/>
  <c r="I436" i="56"/>
  <c r="H436" i="56"/>
  <c r="E436" i="56"/>
  <c r="J436" i="56"/>
  <c r="C436" i="56"/>
  <c r="I437" i="56" l="1"/>
  <c r="J437" i="56"/>
  <c r="A438" i="56"/>
  <c r="E437" i="56"/>
  <c r="F437" i="56"/>
  <c r="C437" i="56"/>
  <c r="B437" i="56"/>
  <c r="H437" i="56"/>
  <c r="G437" i="56"/>
  <c r="D437" i="56"/>
  <c r="J438" i="56" l="1"/>
  <c r="C438" i="56"/>
  <c r="H438" i="56"/>
  <c r="A439" i="56"/>
  <c r="B438" i="56"/>
  <c r="F438" i="56"/>
  <c r="G438" i="56"/>
  <c r="I438" i="56"/>
  <c r="E438" i="56"/>
  <c r="D438" i="56"/>
  <c r="J439" i="56" l="1"/>
  <c r="H439" i="56"/>
  <c r="B439" i="56"/>
  <c r="D439" i="56"/>
  <c r="G439" i="56"/>
  <c r="F439" i="56"/>
  <c r="C439" i="56"/>
  <c r="E439" i="56"/>
  <c r="A440" i="56"/>
  <c r="I439" i="56"/>
  <c r="G440" i="56" l="1"/>
  <c r="B440" i="56"/>
  <c r="F440" i="56"/>
  <c r="H440" i="56"/>
  <c r="E440" i="56"/>
  <c r="I440" i="56"/>
  <c r="J440" i="56"/>
  <c r="D440" i="56"/>
  <c r="C440" i="56"/>
  <c r="A441" i="56"/>
  <c r="F441" i="56" l="1"/>
  <c r="H441" i="56"/>
  <c r="B441" i="56"/>
  <c r="E441" i="56"/>
  <c r="C441" i="56"/>
  <c r="D441" i="56"/>
  <c r="J441" i="56"/>
  <c r="A442" i="56"/>
  <c r="G441" i="56"/>
  <c r="I441" i="56"/>
  <c r="I442" i="56" l="1"/>
  <c r="H442" i="56"/>
  <c r="G442" i="56"/>
  <c r="A443" i="56"/>
  <c r="F442" i="56"/>
  <c r="B442" i="56"/>
  <c r="C442" i="56"/>
  <c r="J442" i="56"/>
  <c r="E442" i="56"/>
  <c r="D442" i="56"/>
  <c r="E443" i="56" l="1"/>
  <c r="C443" i="56"/>
  <c r="A444" i="56"/>
  <c r="I443" i="56"/>
  <c r="J443" i="56"/>
  <c r="B443" i="56"/>
  <c r="F443" i="56"/>
  <c r="G443" i="56"/>
  <c r="D443" i="56"/>
  <c r="H443" i="56"/>
  <c r="E444" i="56" l="1"/>
  <c r="B444" i="56"/>
  <c r="J444" i="56"/>
  <c r="G444" i="56"/>
  <c r="C444" i="56"/>
  <c r="H444" i="56"/>
  <c r="F444" i="56"/>
  <c r="I444" i="56"/>
  <c r="A445" i="56"/>
  <c r="D444" i="56"/>
  <c r="I445" i="56" l="1"/>
  <c r="D445" i="56"/>
  <c r="J445" i="56"/>
  <c r="G445" i="56"/>
  <c r="C445" i="56"/>
  <c r="H445" i="56"/>
  <c r="E445" i="56"/>
  <c r="B445" i="56"/>
  <c r="A446" i="56"/>
  <c r="F445" i="56"/>
  <c r="B446" i="56" l="1"/>
  <c r="I446" i="56"/>
  <c r="C446" i="56"/>
  <c r="A447" i="56"/>
  <c r="H446" i="56"/>
  <c r="F446" i="56"/>
  <c r="J446" i="56"/>
  <c r="G446" i="56"/>
  <c r="E446" i="56"/>
  <c r="D446" i="56"/>
  <c r="D447" i="56" l="1"/>
  <c r="B447" i="56"/>
  <c r="E447" i="56"/>
  <c r="C447" i="56"/>
  <c r="I447" i="56"/>
  <c r="A448" i="56"/>
  <c r="F447" i="56"/>
  <c r="G447" i="56"/>
  <c r="J447" i="56"/>
  <c r="H447" i="56"/>
  <c r="I448" i="56" l="1"/>
  <c r="E448" i="56"/>
  <c r="C448" i="56"/>
  <c r="A449" i="56"/>
  <c r="H448" i="56"/>
  <c r="J448" i="56"/>
  <c r="F448" i="56"/>
  <c r="D448" i="56"/>
  <c r="G448" i="56"/>
  <c r="B448" i="56"/>
  <c r="J449" i="56" l="1"/>
  <c r="C449" i="56"/>
  <c r="D449" i="56"/>
  <c r="G449" i="56"/>
  <c r="E449" i="56"/>
  <c r="A450" i="56"/>
  <c r="B449" i="56"/>
  <c r="H449" i="56"/>
  <c r="F449" i="56"/>
  <c r="I449" i="56"/>
  <c r="G450" i="56" l="1"/>
  <c r="F450" i="56"/>
  <c r="D450" i="56"/>
  <c r="E450" i="56"/>
  <c r="I450" i="56"/>
  <c r="C450" i="56"/>
  <c r="B450" i="56"/>
  <c r="A451" i="56"/>
  <c r="J450" i="56"/>
  <c r="H450" i="56"/>
  <c r="E451" i="56" l="1"/>
  <c r="I451" i="56"/>
  <c r="J451" i="56"/>
  <c r="F451" i="56"/>
  <c r="A452" i="56"/>
  <c r="C451" i="56"/>
  <c r="D451" i="56"/>
  <c r="B451" i="56"/>
  <c r="H451" i="56"/>
  <c r="G451" i="56"/>
  <c r="F452" i="56" l="1"/>
  <c r="A453" i="56"/>
  <c r="C452" i="56"/>
  <c r="J452" i="56"/>
  <c r="B452" i="56"/>
  <c r="E452" i="56"/>
  <c r="H452" i="56"/>
  <c r="G452" i="56"/>
  <c r="I452" i="56"/>
  <c r="D452" i="56"/>
  <c r="D453" i="56" l="1"/>
  <c r="B453" i="56"/>
  <c r="I453" i="56"/>
  <c r="J453" i="56"/>
  <c r="F453" i="56"/>
  <c r="E453" i="56"/>
  <c r="H453" i="56"/>
  <c r="C453" i="56"/>
  <c r="G453" i="56"/>
  <c r="A454" i="56"/>
  <c r="E454" i="56" l="1"/>
  <c r="C454" i="56"/>
  <c r="J454" i="56"/>
  <c r="I454" i="56"/>
  <c r="H454" i="56"/>
  <c r="D454" i="56"/>
  <c r="B454" i="56"/>
  <c r="A455" i="56"/>
  <c r="G454" i="56"/>
  <c r="F454" i="56"/>
  <c r="B455" i="56" l="1"/>
  <c r="I455" i="56"/>
  <c r="H455" i="56"/>
  <c r="C455" i="56"/>
  <c r="D455" i="56"/>
  <c r="A456" i="56"/>
  <c r="F455" i="56"/>
  <c r="E455" i="56"/>
  <c r="G455" i="56"/>
  <c r="J455" i="56"/>
  <c r="B456" i="56" l="1"/>
  <c r="A457" i="56"/>
  <c r="J456" i="56"/>
  <c r="E456" i="56"/>
  <c r="H456" i="56"/>
  <c r="D456" i="56"/>
  <c r="C456" i="56"/>
  <c r="G456" i="56"/>
  <c r="I456" i="56"/>
  <c r="F456" i="56"/>
  <c r="G457" i="56" l="1"/>
  <c r="C457" i="56"/>
  <c r="H457" i="56"/>
  <c r="I457" i="56"/>
  <c r="B457" i="56"/>
  <c r="D457" i="56"/>
  <c r="F457" i="56"/>
  <c r="J457" i="56"/>
  <c r="E457" i="56"/>
  <c r="A458" i="56"/>
  <c r="E458" i="56" l="1"/>
  <c r="F458" i="56"/>
  <c r="G458" i="56"/>
  <c r="A459" i="56"/>
  <c r="I458" i="56"/>
  <c r="J458" i="56"/>
  <c r="C458" i="56"/>
  <c r="H458" i="56"/>
  <c r="B458" i="56"/>
  <c r="D458" i="56"/>
  <c r="E459" i="56" l="1"/>
  <c r="I459" i="56"/>
  <c r="G459" i="56"/>
  <c r="H459" i="56"/>
  <c r="C459" i="56"/>
  <c r="A460" i="56"/>
  <c r="D459" i="56"/>
  <c r="J459" i="56"/>
  <c r="F459" i="56"/>
  <c r="B459" i="56"/>
  <c r="J460" i="56" l="1"/>
  <c r="F460" i="56"/>
  <c r="I460" i="56"/>
  <c r="B460" i="56"/>
  <c r="E460" i="56"/>
  <c r="C460" i="56"/>
  <c r="G460" i="56"/>
  <c r="D460" i="56"/>
  <c r="A461" i="56"/>
  <c r="H460" i="56"/>
  <c r="F461" i="56" l="1"/>
  <c r="E461" i="56"/>
  <c r="G461" i="56"/>
  <c r="B461" i="56"/>
  <c r="I461" i="56"/>
  <c r="H461" i="56"/>
  <c r="D461" i="56"/>
  <c r="A462" i="56"/>
  <c r="J461" i="56"/>
  <c r="C461" i="56"/>
  <c r="J462" i="56" l="1"/>
  <c r="B462" i="56"/>
  <c r="G462" i="56"/>
  <c r="H462" i="56"/>
  <c r="D462" i="56"/>
  <c r="C462" i="56"/>
  <c r="A463" i="56"/>
  <c r="E462" i="56"/>
  <c r="I462" i="56"/>
  <c r="F462" i="56"/>
  <c r="G463" i="56" l="1"/>
  <c r="J463" i="56"/>
  <c r="B463" i="56"/>
  <c r="A464" i="56"/>
  <c r="E463" i="56"/>
  <c r="C463" i="56"/>
  <c r="D463" i="56"/>
  <c r="H463" i="56"/>
  <c r="I463" i="56"/>
  <c r="F463" i="56"/>
  <c r="C464" i="56" l="1"/>
  <c r="B464" i="56"/>
  <c r="E464" i="56"/>
  <c r="J464" i="56"/>
  <c r="F464" i="56"/>
  <c r="D464" i="56"/>
  <c r="A465" i="56"/>
  <c r="I464" i="56"/>
  <c r="H464" i="56"/>
  <c r="G464" i="56"/>
  <c r="G465" i="56" l="1"/>
  <c r="D465" i="56"/>
  <c r="F465" i="56"/>
  <c r="E465" i="56"/>
  <c r="J465" i="56"/>
  <c r="H465" i="56"/>
  <c r="B465" i="56"/>
  <c r="A466" i="56"/>
  <c r="I465" i="56"/>
  <c r="C465" i="56"/>
  <c r="J466" i="56" l="1"/>
  <c r="D466" i="56"/>
  <c r="G466" i="56"/>
  <c r="C466" i="56"/>
  <c r="I466" i="56"/>
  <c r="H466" i="56"/>
  <c r="B466" i="56"/>
  <c r="E466" i="56"/>
  <c r="F466" i="56"/>
  <c r="A467" i="56"/>
  <c r="A468" i="56" l="1"/>
  <c r="H467" i="56"/>
  <c r="E467" i="56"/>
  <c r="B467" i="56"/>
  <c r="J467" i="56"/>
  <c r="C467" i="56"/>
  <c r="D467" i="56"/>
  <c r="F467" i="56"/>
  <c r="I467" i="56"/>
  <c r="G467" i="56"/>
  <c r="C468" i="56" l="1"/>
  <c r="E468" i="56"/>
  <c r="I468" i="56"/>
  <c r="B468" i="56"/>
  <c r="A469" i="56"/>
  <c r="D468" i="56"/>
  <c r="J468" i="56"/>
  <c r="G468" i="56"/>
  <c r="F468" i="56"/>
  <c r="H468" i="56"/>
  <c r="J469" i="56" l="1"/>
  <c r="B469" i="56"/>
  <c r="E469" i="56"/>
  <c r="G469" i="56"/>
  <c r="I469" i="56"/>
  <c r="C469" i="56"/>
  <c r="D469" i="56"/>
  <c r="F469" i="56"/>
  <c r="H469" i="56"/>
  <c r="A470" i="56"/>
  <c r="H470" i="56" l="1"/>
  <c r="F470" i="56"/>
  <c r="G470" i="56"/>
  <c r="B470" i="56"/>
  <c r="A471" i="56"/>
  <c r="C470" i="56"/>
  <c r="J470" i="56"/>
  <c r="I470" i="56"/>
  <c r="E470" i="56"/>
  <c r="D470" i="56"/>
  <c r="E471" i="56" l="1"/>
  <c r="J471" i="56"/>
  <c r="A472" i="56"/>
  <c r="G471" i="56"/>
  <c r="D471" i="56"/>
  <c r="H471" i="56"/>
  <c r="C471" i="56"/>
  <c r="B471" i="56"/>
  <c r="F471" i="56"/>
  <c r="I471" i="56"/>
  <c r="I472" i="56" l="1"/>
  <c r="G472" i="56"/>
  <c r="H472" i="56"/>
  <c r="J472" i="56"/>
  <c r="F472" i="56"/>
  <c r="D472" i="56"/>
  <c r="E472" i="56"/>
  <c r="B472" i="56"/>
  <c r="C472" i="56"/>
  <c r="A473" i="56"/>
  <c r="F473" i="56" l="1"/>
  <c r="C473" i="56"/>
  <c r="H473" i="56"/>
  <c r="D473" i="56"/>
  <c r="A474" i="56"/>
  <c r="E473" i="56"/>
  <c r="J473" i="56"/>
  <c r="I473" i="56"/>
  <c r="B473" i="56"/>
  <c r="G473" i="56"/>
  <c r="D474" i="56" l="1"/>
  <c r="B474" i="56"/>
  <c r="C474" i="56"/>
  <c r="E474" i="56"/>
  <c r="J474" i="56"/>
  <c r="F474" i="56"/>
  <c r="A475" i="56"/>
  <c r="G474" i="56"/>
  <c r="I474" i="56"/>
  <c r="H474" i="56"/>
  <c r="C475" i="56" l="1"/>
  <c r="G475" i="56"/>
  <c r="J475" i="56"/>
  <c r="A476" i="56"/>
  <c r="H475" i="56"/>
  <c r="F475" i="56"/>
  <c r="E475" i="56"/>
  <c r="D475" i="56"/>
  <c r="I475" i="56"/>
  <c r="B475" i="56"/>
  <c r="I476" i="56" l="1"/>
  <c r="C476" i="56"/>
  <c r="J476" i="56"/>
  <c r="F476" i="56"/>
  <c r="G476" i="56"/>
  <c r="E476" i="56"/>
  <c r="A477" i="56"/>
  <c r="D476" i="56"/>
  <c r="H476" i="56"/>
  <c r="B476" i="56"/>
  <c r="D477" i="56" l="1"/>
  <c r="E477" i="56"/>
  <c r="B477" i="56"/>
  <c r="A478" i="56"/>
  <c r="G477" i="56"/>
  <c r="J477" i="56"/>
  <c r="F477" i="56"/>
  <c r="C477" i="56"/>
  <c r="I477" i="56"/>
  <c r="H477" i="56"/>
  <c r="C478" i="56" l="1"/>
  <c r="J478" i="56"/>
  <c r="B478" i="56"/>
  <c r="H478" i="56"/>
  <c r="G478" i="56"/>
  <c r="I478" i="56"/>
  <c r="F478" i="56"/>
  <c r="D478" i="56"/>
  <c r="E478" i="56"/>
  <c r="A479" i="56"/>
  <c r="E479" i="56" l="1"/>
  <c r="F479" i="56"/>
  <c r="C479" i="56"/>
  <c r="D479" i="56"/>
  <c r="B479" i="56"/>
  <c r="A480" i="56"/>
  <c r="H479" i="56"/>
  <c r="J479" i="56"/>
  <c r="G479" i="56"/>
  <c r="I479" i="56"/>
  <c r="C480" i="56" l="1"/>
  <c r="H480" i="56"/>
  <c r="J480" i="56"/>
  <c r="G480" i="56"/>
  <c r="I480" i="56"/>
  <c r="A481" i="56"/>
  <c r="B480" i="56"/>
  <c r="D480" i="56"/>
  <c r="E480" i="56"/>
  <c r="F480" i="56"/>
  <c r="J481" i="56" l="1"/>
  <c r="A482" i="56"/>
  <c r="B481" i="56"/>
  <c r="E481" i="56"/>
  <c r="H481" i="56"/>
  <c r="F481" i="56"/>
  <c r="G481" i="56"/>
  <c r="D481" i="56"/>
  <c r="I481" i="56"/>
  <c r="C481" i="56"/>
  <c r="A483" i="56" l="1"/>
  <c r="D482" i="56"/>
  <c r="B482" i="56"/>
  <c r="J482" i="56"/>
  <c r="F482" i="56"/>
  <c r="H482" i="56"/>
  <c r="G482" i="56"/>
  <c r="E482" i="56"/>
  <c r="C482" i="56"/>
  <c r="I482" i="56"/>
  <c r="I483" i="56" l="1"/>
  <c r="F483" i="56"/>
  <c r="E483" i="56"/>
  <c r="C483" i="56"/>
  <c r="H483" i="56"/>
  <c r="J483" i="56"/>
  <c r="G483" i="56"/>
  <c r="B483" i="56"/>
  <c r="A484" i="56"/>
  <c r="D483" i="56"/>
  <c r="I484" i="56" l="1"/>
  <c r="E484" i="56"/>
  <c r="J484" i="56"/>
  <c r="F484" i="56"/>
  <c r="A485" i="56"/>
  <c r="D484" i="56"/>
  <c r="C484" i="56"/>
  <c r="H484" i="56"/>
  <c r="G484" i="56"/>
  <c r="B484" i="56"/>
  <c r="C485" i="56" l="1"/>
  <c r="H485" i="56"/>
  <c r="A486" i="56"/>
  <c r="I485" i="56"/>
  <c r="F485" i="56"/>
  <c r="G485" i="56"/>
  <c r="B485" i="56"/>
  <c r="D485" i="56"/>
  <c r="J485" i="56"/>
  <c r="E485" i="56"/>
  <c r="E486" i="56" l="1"/>
  <c r="G486" i="56"/>
  <c r="D486" i="56"/>
  <c r="C486" i="56"/>
  <c r="H486" i="56"/>
  <c r="A487" i="56"/>
  <c r="B486" i="56"/>
  <c r="I486" i="56"/>
  <c r="F486" i="56"/>
  <c r="J486" i="56"/>
  <c r="A488" i="56" l="1"/>
  <c r="D487" i="56"/>
  <c r="E487" i="56"/>
  <c r="B487" i="56"/>
  <c r="H487" i="56"/>
  <c r="G487" i="56"/>
  <c r="C487" i="56"/>
  <c r="J487" i="56"/>
  <c r="F487" i="56"/>
  <c r="I487" i="56"/>
  <c r="A489" i="56" l="1"/>
  <c r="I488" i="56"/>
  <c r="J488" i="56"/>
  <c r="D488" i="56"/>
  <c r="E488" i="56"/>
  <c r="F488" i="56"/>
  <c r="G488" i="56"/>
  <c r="H488" i="56"/>
  <c r="C488" i="56"/>
  <c r="B488" i="56"/>
  <c r="G489" i="56" l="1"/>
  <c r="H489" i="56"/>
  <c r="B489" i="56"/>
  <c r="F489" i="56"/>
  <c r="I489" i="56"/>
  <c r="A490" i="56"/>
  <c r="D489" i="56"/>
  <c r="C489" i="56"/>
  <c r="E489" i="56"/>
  <c r="J489" i="56"/>
  <c r="D490" i="56" l="1"/>
  <c r="C490" i="56"/>
  <c r="H490" i="56"/>
  <c r="G490" i="56"/>
  <c r="I490" i="56"/>
  <c r="J490" i="56"/>
  <c r="F490" i="56"/>
  <c r="B490" i="56"/>
  <c r="A491" i="56"/>
  <c r="E490" i="56"/>
  <c r="F491" i="56" l="1"/>
  <c r="C491" i="56"/>
  <c r="A492" i="56"/>
  <c r="J491" i="56"/>
  <c r="G491" i="56"/>
  <c r="I491" i="56"/>
  <c r="B491" i="56"/>
  <c r="E491" i="56"/>
  <c r="H491" i="56"/>
  <c r="D491" i="56"/>
  <c r="G492" i="56" l="1"/>
  <c r="I492" i="56"/>
  <c r="E492" i="56"/>
  <c r="A493" i="56"/>
  <c r="B492" i="56"/>
  <c r="D492" i="56"/>
  <c r="J492" i="56"/>
  <c r="H492" i="56"/>
  <c r="C492" i="56"/>
  <c r="F492" i="56"/>
  <c r="C493" i="56" l="1"/>
  <c r="I493" i="56"/>
  <c r="A494" i="56"/>
  <c r="B493" i="56"/>
  <c r="D493" i="56"/>
  <c r="E493" i="56"/>
  <c r="J493" i="56"/>
  <c r="H493" i="56"/>
  <c r="G493" i="56"/>
  <c r="F493" i="56"/>
  <c r="H494" i="56" l="1"/>
  <c r="F494" i="56"/>
  <c r="C494" i="56"/>
  <c r="E494" i="56"/>
  <c r="J494" i="56"/>
  <c r="B494" i="56"/>
  <c r="G494" i="56"/>
  <c r="I494" i="56"/>
  <c r="A495" i="56"/>
  <c r="D494" i="56"/>
  <c r="C495" i="56" l="1"/>
  <c r="F495" i="56"/>
  <c r="D495" i="56"/>
  <c r="G495" i="56"/>
  <c r="E495" i="56"/>
  <c r="A496" i="56"/>
  <c r="I495" i="56"/>
  <c r="H495" i="56"/>
  <c r="J495" i="56"/>
  <c r="B495" i="56"/>
  <c r="H496" i="56" l="1"/>
  <c r="I496" i="56"/>
  <c r="A497" i="56"/>
  <c r="E496" i="56"/>
  <c r="C496" i="56"/>
  <c r="J496" i="56"/>
  <c r="B496" i="56"/>
  <c r="G496" i="56"/>
  <c r="D496" i="56"/>
  <c r="F496" i="56"/>
  <c r="G497" i="56" l="1"/>
  <c r="E497" i="56"/>
  <c r="C497" i="56"/>
  <c r="H497" i="56"/>
  <c r="B497" i="56"/>
  <c r="D497" i="56"/>
  <c r="A498" i="56"/>
  <c r="I497" i="56"/>
  <c r="F497" i="56"/>
  <c r="J497" i="56"/>
  <c r="I498" i="56" l="1"/>
  <c r="G498" i="56"/>
  <c r="B498" i="56"/>
  <c r="J498" i="56"/>
  <c r="H498" i="56"/>
  <c r="F498" i="56"/>
  <c r="A499" i="56"/>
  <c r="D498" i="56"/>
  <c r="C498" i="56"/>
  <c r="E498" i="56"/>
  <c r="D499" i="56" l="1"/>
  <c r="E499" i="56"/>
  <c r="G499" i="56"/>
  <c r="J499" i="56"/>
  <c r="I499" i="56"/>
  <c r="B499" i="56"/>
  <c r="F499" i="56"/>
  <c r="A500" i="56"/>
  <c r="C499" i="56"/>
  <c r="H499" i="56"/>
  <c r="H500" i="56" l="1"/>
  <c r="E500" i="56"/>
  <c r="D500" i="56"/>
  <c r="F500" i="56"/>
  <c r="J500" i="56"/>
  <c r="G500" i="56"/>
  <c r="A501" i="56"/>
  <c r="B500" i="56"/>
  <c r="I500" i="56"/>
  <c r="C500" i="56"/>
  <c r="C501" i="56" l="1"/>
  <c r="F501" i="56"/>
  <c r="H501" i="56"/>
  <c r="G501" i="56"/>
  <c r="I501" i="56"/>
  <c r="J501" i="56"/>
  <c r="E501" i="56"/>
  <c r="B501" i="56"/>
  <c r="D501" i="56"/>
  <c r="A502" i="56"/>
  <c r="D502" i="56" l="1"/>
  <c r="A503" i="56"/>
  <c r="H502" i="56"/>
  <c r="I502" i="56"/>
  <c r="J502" i="56"/>
  <c r="F502" i="56"/>
  <c r="B502" i="56"/>
  <c r="E502" i="56"/>
  <c r="C502" i="56"/>
  <c r="G502" i="56"/>
  <c r="E503" i="56" l="1"/>
  <c r="D503" i="56"/>
  <c r="I503" i="56"/>
  <c r="F503" i="56"/>
  <c r="H503" i="56"/>
  <c r="C503" i="56"/>
  <c r="J503" i="56"/>
  <c r="G503" i="56"/>
  <c r="B503" i="56"/>
  <c r="A504" i="56"/>
  <c r="D504" i="56" l="1"/>
  <c r="B504" i="56"/>
  <c r="H504" i="56"/>
  <c r="I504" i="56"/>
  <c r="G504" i="56"/>
  <c r="E504" i="56"/>
  <c r="F504" i="56"/>
  <c r="A505" i="56"/>
  <c r="J504" i="56"/>
  <c r="C504" i="56"/>
  <c r="B505" i="56" l="1"/>
  <c r="D505" i="56"/>
  <c r="C505" i="56"/>
  <c r="F505" i="56"/>
  <c r="G505" i="56"/>
  <c r="I505" i="56"/>
  <c r="H505" i="56"/>
  <c r="A506" i="56"/>
  <c r="E505" i="56"/>
  <c r="J505" i="56"/>
  <c r="B506" i="56" l="1"/>
  <c r="H506" i="56"/>
  <c r="F506" i="56"/>
  <c r="C506" i="56"/>
  <c r="D506" i="56"/>
  <c r="J506" i="56"/>
  <c r="G506" i="56"/>
  <c r="A507" i="56"/>
  <c r="E506" i="56"/>
  <c r="I506" i="56"/>
  <c r="F507" i="56" l="1"/>
  <c r="J507" i="56"/>
  <c r="B507" i="56"/>
  <c r="I507" i="56"/>
  <c r="D507" i="56"/>
  <c r="G507" i="56"/>
  <c r="A508" i="56"/>
  <c r="C507" i="56"/>
  <c r="E507" i="56"/>
  <c r="H507" i="56"/>
  <c r="A509" i="56" l="1"/>
  <c r="I508" i="56"/>
  <c r="H508" i="56"/>
  <c r="D508" i="56"/>
  <c r="J508" i="56"/>
  <c r="E508" i="56"/>
  <c r="G508" i="56"/>
  <c r="C508" i="56"/>
  <c r="F508" i="56"/>
  <c r="B508" i="56"/>
  <c r="C509" i="56" l="1"/>
  <c r="H509" i="56"/>
  <c r="E509" i="56"/>
  <c r="J509" i="56"/>
  <c r="F509" i="56"/>
  <c r="G509" i="56"/>
  <c r="I509" i="56"/>
  <c r="B509" i="56"/>
  <c r="A510" i="56"/>
  <c r="D509" i="56"/>
  <c r="F510" i="56" l="1"/>
  <c r="D510" i="56"/>
  <c r="E510" i="56"/>
  <c r="H510" i="56"/>
  <c r="J510" i="56"/>
  <c r="G510" i="56"/>
  <c r="C510" i="56"/>
  <c r="I510" i="56"/>
  <c r="A511" i="56"/>
  <c r="B510" i="56"/>
  <c r="E511" i="56" l="1"/>
  <c r="G511" i="56"/>
  <c r="I511" i="56"/>
  <c r="F511" i="56"/>
  <c r="C511" i="56"/>
  <c r="A512" i="56"/>
  <c r="B511" i="56"/>
  <c r="D511" i="56"/>
  <c r="H511" i="56"/>
  <c r="J511" i="56"/>
  <c r="I512" i="56" l="1"/>
  <c r="H512" i="56"/>
  <c r="J512" i="56"/>
  <c r="B512" i="56"/>
  <c r="D512" i="56"/>
  <c r="A513" i="56"/>
  <c r="F512" i="56"/>
  <c r="E512" i="56"/>
  <c r="C512" i="56"/>
  <c r="G512" i="56"/>
  <c r="A514" i="56" l="1"/>
  <c r="E513" i="56"/>
  <c r="C513" i="56"/>
  <c r="D513" i="56"/>
  <c r="J513" i="56"/>
  <c r="I513" i="56"/>
  <c r="F513" i="56"/>
  <c r="H513" i="56"/>
  <c r="B513" i="56"/>
  <c r="G513" i="56"/>
  <c r="H514" i="56" l="1"/>
  <c r="G514" i="56"/>
  <c r="F514" i="56"/>
  <c r="D514" i="56"/>
  <c r="I514" i="56"/>
  <c r="A515" i="56"/>
  <c r="B514" i="56"/>
  <c r="E514" i="56"/>
  <c r="C514" i="56"/>
  <c r="J514" i="56"/>
  <c r="C515" i="56" l="1"/>
  <c r="G515" i="56"/>
  <c r="E515" i="56"/>
  <c r="H515" i="56"/>
  <c r="I515" i="56"/>
  <c r="F515" i="56"/>
  <c r="B515" i="56"/>
  <c r="J515" i="56"/>
  <c r="A516" i="56"/>
  <c r="D515" i="56"/>
  <c r="H516" i="56" l="1"/>
  <c r="I516" i="56"/>
  <c r="B516" i="56"/>
  <c r="C516" i="56"/>
  <c r="D516" i="56"/>
  <c r="E516" i="56"/>
  <c r="G516" i="56"/>
  <c r="A517" i="56"/>
  <c r="F516" i="56"/>
  <c r="J516" i="56"/>
  <c r="I517" i="56" l="1"/>
  <c r="G517" i="56"/>
  <c r="C517" i="56"/>
  <c r="J517" i="56"/>
  <c r="B517" i="56"/>
  <c r="A518" i="56"/>
  <c r="D517" i="56"/>
  <c r="H517" i="56"/>
  <c r="E517" i="56"/>
  <c r="F517" i="56"/>
  <c r="I518" i="56" l="1"/>
  <c r="C518" i="56"/>
  <c r="H518" i="56"/>
  <c r="G518" i="56"/>
  <c r="B518" i="56"/>
  <c r="E518" i="56"/>
  <c r="D518" i="56"/>
  <c r="A519" i="56"/>
  <c r="F518" i="56"/>
  <c r="J518" i="56"/>
  <c r="E519" i="56" l="1"/>
  <c r="I519" i="56"/>
  <c r="B519" i="56"/>
  <c r="A520" i="56"/>
  <c r="J519" i="56"/>
  <c r="F519" i="56"/>
  <c r="D519" i="56"/>
  <c r="H519" i="56"/>
  <c r="C519" i="56"/>
  <c r="G519" i="56"/>
  <c r="H520" i="56" l="1"/>
  <c r="I520" i="56"/>
  <c r="C520" i="56"/>
  <c r="A521" i="56"/>
  <c r="B520" i="56"/>
  <c r="D520" i="56"/>
  <c r="E520" i="56"/>
  <c r="J520" i="56"/>
  <c r="F520" i="56"/>
  <c r="G520" i="56"/>
  <c r="F521" i="56" l="1"/>
  <c r="I521" i="56"/>
  <c r="A522" i="56"/>
  <c r="E521" i="56"/>
  <c r="D521" i="56"/>
  <c r="C521" i="56"/>
  <c r="G521" i="56"/>
  <c r="H521" i="56"/>
  <c r="J521" i="56"/>
  <c r="B521" i="56"/>
  <c r="D522" i="56" l="1"/>
  <c r="F522" i="56"/>
  <c r="G522" i="56"/>
  <c r="H522" i="56"/>
  <c r="I522" i="56"/>
  <c r="C522" i="56"/>
  <c r="E522" i="56"/>
  <c r="A523" i="56"/>
  <c r="J522" i="56"/>
  <c r="B522" i="56"/>
  <c r="I523" i="56" l="1"/>
  <c r="D523" i="56"/>
  <c r="B523" i="56"/>
  <c r="F523" i="56"/>
  <c r="C523" i="56"/>
  <c r="G523" i="56"/>
  <c r="J523" i="56"/>
  <c r="E523" i="56"/>
  <c r="A524" i="56"/>
  <c r="H523" i="56"/>
  <c r="J524" i="56" l="1"/>
  <c r="F524" i="56"/>
  <c r="I524" i="56"/>
  <c r="D524" i="56"/>
  <c r="G524" i="56"/>
  <c r="B524" i="56"/>
  <c r="C524" i="56"/>
  <c r="A525" i="56"/>
  <c r="E524" i="56"/>
  <c r="H524" i="56"/>
  <c r="A526" i="56" l="1"/>
  <c r="H525" i="56"/>
  <c r="I525" i="56"/>
  <c r="G525" i="56"/>
  <c r="C525" i="56"/>
  <c r="E525" i="56"/>
  <c r="J525" i="56"/>
  <c r="B525" i="56"/>
  <c r="F525" i="56"/>
  <c r="D525" i="56"/>
  <c r="I526" i="56" l="1"/>
  <c r="B526" i="56"/>
  <c r="H526" i="56"/>
  <c r="D526" i="56"/>
  <c r="J526" i="56"/>
  <c r="G526" i="56"/>
  <c r="F526" i="56"/>
  <c r="C526" i="56"/>
  <c r="A527" i="56"/>
  <c r="E526" i="56"/>
  <c r="B527" i="56" l="1"/>
  <c r="G527" i="56"/>
  <c r="A528" i="56"/>
  <c r="E527" i="56"/>
  <c r="C527" i="56"/>
  <c r="I527" i="56"/>
  <c r="D527" i="56"/>
  <c r="J527" i="56"/>
  <c r="H527" i="56"/>
  <c r="F527" i="56"/>
  <c r="C528" i="56" l="1"/>
  <c r="H528" i="56"/>
  <c r="D528" i="56"/>
  <c r="E528" i="56"/>
  <c r="J528" i="56"/>
  <c r="F528" i="56"/>
  <c r="A529" i="56"/>
  <c r="I528" i="56"/>
  <c r="B528" i="56"/>
  <c r="G528" i="56"/>
  <c r="C529" i="56" l="1"/>
  <c r="G529" i="56"/>
  <c r="A530" i="56"/>
  <c r="I529" i="56"/>
  <c r="D529" i="56"/>
  <c r="H529" i="56"/>
  <c r="E529" i="56"/>
  <c r="J529" i="56"/>
  <c r="F529" i="56"/>
  <c r="B529" i="56"/>
  <c r="I530" i="56" l="1"/>
  <c r="G530" i="56"/>
  <c r="J530" i="56"/>
  <c r="E530" i="56"/>
  <c r="B530" i="56"/>
  <c r="D530" i="56"/>
  <c r="H530" i="56"/>
  <c r="F530" i="56"/>
  <c r="A531" i="56"/>
  <c r="C530" i="56"/>
  <c r="B531" i="56" l="1"/>
  <c r="J531" i="56"/>
  <c r="D531" i="56"/>
  <c r="H531" i="56"/>
  <c r="I531" i="56"/>
  <c r="C531" i="56"/>
  <c r="F531" i="56"/>
  <c r="G531" i="56"/>
  <c r="A532" i="56"/>
  <c r="E531" i="56"/>
  <c r="D532" i="56" l="1"/>
  <c r="E532" i="56"/>
  <c r="A533" i="56"/>
  <c r="J532" i="56"/>
  <c r="I532" i="56"/>
  <c r="B532" i="56"/>
  <c r="C532" i="56"/>
  <c r="F532" i="56"/>
  <c r="G532" i="56"/>
  <c r="H532" i="56"/>
  <c r="C533" i="56" l="1"/>
  <c r="H533" i="56"/>
  <c r="E533" i="56"/>
  <c r="D533" i="56"/>
  <c r="A534" i="56"/>
  <c r="F533" i="56"/>
  <c r="B533" i="56"/>
  <c r="I533" i="56"/>
  <c r="J533" i="56"/>
  <c r="G533" i="56"/>
  <c r="C534" i="56" l="1"/>
  <c r="A535" i="56"/>
  <c r="G534" i="56"/>
  <c r="I534" i="56"/>
  <c r="F534" i="56"/>
  <c r="H534" i="56"/>
  <c r="E534" i="56"/>
  <c r="J534" i="56"/>
  <c r="D534" i="56"/>
  <c r="B534" i="56"/>
  <c r="C535" i="56" l="1"/>
  <c r="H535" i="56"/>
  <c r="I535" i="56"/>
  <c r="B535" i="56"/>
  <c r="E535" i="56"/>
  <c r="A536" i="56"/>
  <c r="J535" i="56"/>
  <c r="D535" i="56"/>
  <c r="G535" i="56"/>
  <c r="F535" i="56"/>
  <c r="B536" i="56" l="1"/>
  <c r="C536" i="56"/>
  <c r="H536" i="56"/>
  <c r="I536" i="56"/>
  <c r="A537" i="56"/>
  <c r="D536" i="56"/>
  <c r="E536" i="56"/>
  <c r="G536" i="56"/>
  <c r="J536" i="56"/>
  <c r="F536" i="56"/>
  <c r="B537" i="56" l="1"/>
  <c r="D537" i="56"/>
  <c r="I537" i="56"/>
  <c r="A538" i="56"/>
  <c r="H537" i="56"/>
  <c r="C537" i="56"/>
  <c r="J537" i="56"/>
  <c r="F537" i="56"/>
  <c r="E537" i="56"/>
  <c r="G537" i="56"/>
  <c r="I538" i="56" l="1"/>
  <c r="C538" i="56"/>
  <c r="D538" i="56"/>
  <c r="A539" i="56"/>
  <c r="J538" i="56"/>
  <c r="G538" i="56"/>
  <c r="H538" i="56"/>
  <c r="F538" i="56"/>
  <c r="E538" i="56"/>
  <c r="B538" i="56"/>
  <c r="A540" i="56" l="1"/>
  <c r="D539" i="56"/>
  <c r="G539" i="56"/>
  <c r="C539" i="56"/>
  <c r="B539" i="56"/>
  <c r="H539" i="56"/>
  <c r="J539" i="56"/>
  <c r="I539" i="56"/>
  <c r="E539" i="56"/>
  <c r="F539" i="56"/>
  <c r="I540" i="56" l="1"/>
  <c r="J540" i="56"/>
  <c r="C540" i="56"/>
  <c r="D540" i="56"/>
  <c r="A541" i="56"/>
  <c r="H540" i="56"/>
  <c r="F540" i="56"/>
  <c r="E540" i="56"/>
  <c r="G540" i="56"/>
  <c r="B540" i="56"/>
  <c r="H541" i="56" l="1"/>
  <c r="F541" i="56"/>
  <c r="J541" i="56"/>
  <c r="I541" i="56"/>
  <c r="D541" i="56"/>
  <c r="E541" i="56"/>
  <c r="C541" i="56"/>
  <c r="B541" i="56"/>
  <c r="G541" i="56"/>
  <c r="A542" i="56"/>
  <c r="E542" i="56" l="1"/>
  <c r="J542" i="56"/>
  <c r="A543" i="56"/>
  <c r="F542" i="56"/>
  <c r="B542" i="56"/>
  <c r="I542" i="56"/>
  <c r="D542" i="56"/>
  <c r="C542" i="56"/>
  <c r="G542" i="56"/>
  <c r="H542" i="56"/>
  <c r="C543" i="56" l="1"/>
  <c r="F543" i="56"/>
  <c r="B543" i="56"/>
  <c r="E543" i="56"/>
  <c r="D543" i="56"/>
  <c r="A544" i="56"/>
  <c r="J543" i="56"/>
  <c r="H543" i="56"/>
  <c r="I543" i="56"/>
  <c r="G543" i="56"/>
  <c r="J544" i="56" l="1"/>
  <c r="E544" i="56"/>
  <c r="A545" i="56"/>
  <c r="C544" i="56"/>
  <c r="I544" i="56"/>
  <c r="F544" i="56"/>
  <c r="G544" i="56"/>
  <c r="B544" i="56"/>
  <c r="D544" i="56"/>
  <c r="H544" i="56"/>
  <c r="G545" i="56" l="1"/>
  <c r="J545" i="56"/>
  <c r="D545" i="56"/>
  <c r="C545" i="56"/>
  <c r="F545" i="56"/>
  <c r="E545" i="56"/>
  <c r="A546" i="56"/>
  <c r="B545" i="56"/>
  <c r="H545" i="56"/>
  <c r="I545" i="56"/>
  <c r="C546" i="56" l="1"/>
  <c r="G546" i="56"/>
  <c r="H546" i="56"/>
  <c r="A547" i="56"/>
  <c r="E546" i="56"/>
  <c r="F546" i="56"/>
  <c r="D546" i="56"/>
  <c r="J546" i="56"/>
  <c r="B546" i="56"/>
  <c r="I546" i="56"/>
  <c r="C547" i="56" l="1"/>
  <c r="D547" i="56"/>
  <c r="G547" i="56"/>
  <c r="A548" i="56"/>
  <c r="B547" i="56"/>
  <c r="H547" i="56"/>
  <c r="E547" i="56"/>
  <c r="F547" i="56"/>
  <c r="I547" i="56"/>
  <c r="J547" i="56"/>
  <c r="J548" i="56" l="1"/>
  <c r="F548" i="56"/>
  <c r="A549" i="56"/>
  <c r="G548" i="56"/>
  <c r="B548" i="56"/>
  <c r="D548" i="56"/>
  <c r="H548" i="56"/>
  <c r="I548" i="56"/>
  <c r="C548" i="56"/>
  <c r="E548" i="56"/>
  <c r="D549" i="56" l="1"/>
  <c r="B549" i="56"/>
  <c r="F549" i="56"/>
  <c r="G549" i="56"/>
  <c r="I549" i="56"/>
  <c r="E549" i="56"/>
  <c r="J549" i="56"/>
  <c r="A550" i="56"/>
  <c r="H549" i="56"/>
  <c r="C549" i="56"/>
  <c r="H550" i="56" l="1"/>
  <c r="E550" i="56"/>
  <c r="I550" i="56"/>
  <c r="G550" i="56"/>
  <c r="B550" i="56"/>
  <c r="C550" i="56"/>
  <c r="J550" i="56"/>
  <c r="F550" i="56"/>
  <c r="A551" i="56"/>
  <c r="D550" i="56"/>
  <c r="E551" i="56" l="1"/>
  <c r="C551" i="56"/>
  <c r="H551" i="56"/>
  <c r="J551" i="56"/>
  <c r="B551" i="56"/>
  <c r="D551" i="56"/>
  <c r="G551" i="56"/>
  <c r="F551" i="56"/>
  <c r="I551" i="56"/>
  <c r="A552" i="56"/>
  <c r="E552" i="56" l="1"/>
  <c r="G552" i="56"/>
  <c r="H552" i="56"/>
  <c r="J552" i="56"/>
  <c r="A553" i="56"/>
  <c r="D552" i="56"/>
  <c r="C552" i="56"/>
  <c r="I552" i="56"/>
  <c r="B552" i="56"/>
  <c r="F552" i="56"/>
  <c r="A554" i="56" l="1"/>
  <c r="D553" i="56"/>
  <c r="B553" i="56"/>
  <c r="F553" i="56"/>
  <c r="G553" i="56"/>
  <c r="E553" i="56"/>
  <c r="C553" i="56"/>
  <c r="H553" i="56"/>
  <c r="J553" i="56"/>
  <c r="I553" i="56"/>
  <c r="I554" i="56" l="1"/>
  <c r="J554" i="56"/>
  <c r="B554" i="56"/>
  <c r="E554" i="56"/>
  <c r="G554" i="56"/>
  <c r="C554" i="56"/>
  <c r="H554" i="56"/>
  <c r="A555" i="56"/>
  <c r="D554" i="56"/>
  <c r="F554" i="56"/>
  <c r="G555" i="56" l="1"/>
  <c r="H555" i="56"/>
  <c r="D555" i="56"/>
  <c r="B555" i="56"/>
  <c r="A556" i="56"/>
  <c r="J555" i="56"/>
  <c r="C555" i="56"/>
  <c r="F555" i="56"/>
  <c r="E555" i="56"/>
  <c r="I555" i="56"/>
  <c r="D556" i="56" l="1"/>
  <c r="C556" i="56"/>
  <c r="E556" i="56"/>
  <c r="G556" i="56"/>
  <c r="I556" i="56"/>
  <c r="H556" i="56"/>
  <c r="F556" i="56"/>
  <c r="B556" i="56"/>
  <c r="J556" i="56"/>
  <c r="A557" i="56"/>
  <c r="F557" i="56" l="1"/>
  <c r="E557" i="56"/>
  <c r="H557" i="56"/>
  <c r="D557" i="56"/>
  <c r="B557" i="56"/>
  <c r="A558" i="56"/>
  <c r="J557" i="56"/>
  <c r="G557" i="56"/>
  <c r="I557" i="56"/>
  <c r="C557" i="56"/>
  <c r="F558" i="56" l="1"/>
  <c r="E558" i="56"/>
  <c r="G558" i="56"/>
  <c r="C558" i="56"/>
  <c r="I558" i="56"/>
  <c r="J558" i="56"/>
  <c r="D558" i="56"/>
  <c r="A559" i="56"/>
  <c r="H558" i="56"/>
  <c r="B558" i="56"/>
  <c r="E559" i="56" l="1"/>
  <c r="F559" i="56"/>
  <c r="J559" i="56"/>
  <c r="H559" i="56"/>
  <c r="B559" i="56"/>
  <c r="G559" i="56"/>
  <c r="C559" i="56"/>
  <c r="D559" i="56"/>
  <c r="I559" i="56"/>
  <c r="A560" i="56"/>
  <c r="B560" i="56" l="1"/>
  <c r="J560" i="56"/>
  <c r="H560" i="56"/>
  <c r="G560" i="56"/>
  <c r="I560" i="56"/>
  <c r="C560" i="56"/>
  <c r="D560" i="56"/>
  <c r="A561" i="56"/>
  <c r="E560" i="56"/>
  <c r="F560" i="56"/>
  <c r="J561" i="56" l="1"/>
  <c r="B561" i="56"/>
  <c r="H561" i="56"/>
  <c r="A562" i="56"/>
  <c r="C561" i="56"/>
  <c r="F561" i="56"/>
  <c r="D561" i="56"/>
  <c r="G561" i="56"/>
  <c r="I561" i="56"/>
  <c r="E561" i="56"/>
  <c r="F562" i="56" l="1"/>
  <c r="J562" i="56"/>
  <c r="C562" i="56"/>
  <c r="B562" i="56"/>
  <c r="I562" i="56"/>
  <c r="E562" i="56"/>
  <c r="G562" i="56"/>
  <c r="D562" i="56"/>
  <c r="H562" i="56"/>
  <c r="A563" i="56"/>
  <c r="H563" i="56" l="1"/>
  <c r="A564" i="56"/>
  <c r="B563" i="56"/>
  <c r="G563" i="56"/>
  <c r="I563" i="56"/>
  <c r="C563" i="56"/>
  <c r="E563" i="56"/>
  <c r="D563" i="56"/>
  <c r="J563" i="56"/>
  <c r="F563" i="56"/>
  <c r="I564" i="56" l="1"/>
  <c r="F564" i="56"/>
  <c r="C564" i="56"/>
  <c r="J564" i="56"/>
  <c r="B564" i="56"/>
  <c r="D564" i="56"/>
  <c r="H564" i="56"/>
  <c r="E564" i="56"/>
  <c r="A565" i="56"/>
  <c r="G564" i="56"/>
  <c r="I565" i="56" l="1"/>
  <c r="C565" i="56"/>
  <c r="J565" i="56"/>
  <c r="H565" i="56"/>
  <c r="G565" i="56"/>
  <c r="A566" i="56"/>
  <c r="D565" i="56"/>
  <c r="F565" i="56"/>
  <c r="E565" i="56"/>
  <c r="B565" i="56"/>
  <c r="H566" i="56" l="1"/>
  <c r="E566" i="56"/>
  <c r="F566" i="56"/>
  <c r="J566" i="56"/>
  <c r="A567" i="56"/>
  <c r="G566" i="56"/>
  <c r="B566" i="56"/>
  <c r="C566" i="56"/>
  <c r="D566" i="56"/>
  <c r="I566" i="56"/>
  <c r="E567" i="56" l="1"/>
  <c r="G567" i="56"/>
  <c r="H567" i="56"/>
  <c r="J567" i="56"/>
  <c r="A568" i="56"/>
  <c r="F567" i="56"/>
  <c r="B567" i="56"/>
  <c r="D567" i="56"/>
  <c r="C567" i="56"/>
  <c r="I567" i="56"/>
  <c r="E568" i="56" l="1"/>
  <c r="F568" i="56"/>
  <c r="B568" i="56"/>
  <c r="D568" i="56"/>
  <c r="H568" i="56"/>
  <c r="G568" i="56"/>
  <c r="I568" i="56"/>
  <c r="J568" i="56"/>
  <c r="C568" i="56"/>
  <c r="A569" i="56"/>
  <c r="B569" i="56" l="1"/>
  <c r="D569" i="56"/>
  <c r="J569" i="56"/>
  <c r="A570" i="56"/>
  <c r="C569" i="56"/>
  <c r="E569" i="56"/>
  <c r="F569" i="56"/>
  <c r="H569" i="56"/>
  <c r="I569" i="56"/>
  <c r="G569" i="56"/>
  <c r="H570" i="56" l="1"/>
  <c r="J570" i="56"/>
  <c r="A571" i="56"/>
  <c r="I570" i="56"/>
  <c r="B570" i="56"/>
  <c r="E570" i="56"/>
  <c r="C570" i="56"/>
  <c r="D570" i="56"/>
  <c r="F570" i="56"/>
  <c r="G570" i="56"/>
  <c r="H571" i="56" l="1"/>
  <c r="C571" i="56"/>
  <c r="J571" i="56"/>
  <c r="F571" i="56"/>
  <c r="A572" i="56"/>
  <c r="G571" i="56"/>
  <c r="I571" i="56"/>
  <c r="D571" i="56"/>
  <c r="E571" i="56"/>
  <c r="B571" i="56"/>
  <c r="A573" i="56" l="1"/>
  <c r="G572" i="56"/>
  <c r="C572" i="56"/>
  <c r="H572" i="56"/>
  <c r="F572" i="56"/>
  <c r="E572" i="56"/>
  <c r="B572" i="56"/>
  <c r="I572" i="56"/>
  <c r="J572" i="56"/>
  <c r="D572" i="56"/>
  <c r="F573" i="56" l="1"/>
  <c r="I573" i="56"/>
  <c r="B573" i="56"/>
  <c r="G573" i="56"/>
  <c r="H573" i="56"/>
  <c r="J573" i="56"/>
  <c r="E573" i="56"/>
  <c r="D573" i="56"/>
  <c r="C573" i="56"/>
  <c r="A574" i="56"/>
  <c r="C574" i="56" l="1"/>
  <c r="B574" i="56"/>
  <c r="F574" i="56"/>
  <c r="G574" i="56"/>
  <c r="E574" i="56"/>
  <c r="H574" i="56"/>
  <c r="J574" i="56"/>
  <c r="I574" i="56"/>
  <c r="A575" i="56"/>
  <c r="D574" i="56"/>
  <c r="E575" i="56" l="1"/>
  <c r="H575" i="56"/>
  <c r="G575" i="56"/>
  <c r="J575" i="56"/>
  <c r="A576" i="56"/>
  <c r="B575" i="56"/>
  <c r="C575" i="56"/>
  <c r="F575" i="56"/>
  <c r="D575" i="56"/>
  <c r="I575" i="56"/>
  <c r="H576" i="56" l="1"/>
  <c r="B576" i="56"/>
  <c r="E576" i="56"/>
  <c r="A577" i="56"/>
  <c r="D576" i="56"/>
  <c r="F576" i="56"/>
  <c r="G576" i="56"/>
  <c r="I576" i="56"/>
  <c r="C576" i="56"/>
  <c r="J576" i="56"/>
  <c r="E577" i="56" l="1"/>
  <c r="F577" i="56"/>
  <c r="J577" i="56"/>
  <c r="I577" i="56"/>
  <c r="B577" i="56"/>
  <c r="C577" i="56"/>
  <c r="G577" i="56"/>
  <c r="H577" i="56"/>
  <c r="D577" i="56"/>
  <c r="A578" i="56"/>
  <c r="G578" i="56" l="1"/>
  <c r="B578" i="56"/>
  <c r="J578" i="56"/>
  <c r="C578" i="56"/>
  <c r="A579" i="56"/>
  <c r="D578" i="56"/>
  <c r="H578" i="56"/>
  <c r="E578" i="56"/>
  <c r="I578" i="56"/>
  <c r="F578" i="56"/>
  <c r="A580" i="56" l="1"/>
  <c r="H579" i="56"/>
  <c r="G579" i="56"/>
  <c r="C579" i="56"/>
  <c r="B579" i="56"/>
  <c r="J579" i="56"/>
  <c r="I579" i="56"/>
  <c r="D579" i="56"/>
  <c r="F579" i="56"/>
  <c r="E579" i="56"/>
  <c r="H580" i="56" l="1"/>
  <c r="E580" i="56"/>
  <c r="A581" i="56"/>
  <c r="J580" i="56"/>
  <c r="F580" i="56"/>
  <c r="B580" i="56"/>
  <c r="G580" i="56"/>
  <c r="I580" i="56"/>
  <c r="C580" i="56"/>
  <c r="D580" i="56"/>
  <c r="B581" i="56" l="1"/>
  <c r="G581" i="56"/>
  <c r="A582" i="56"/>
  <c r="F581" i="56"/>
  <c r="I581" i="56"/>
  <c r="J581" i="56"/>
  <c r="E581" i="56"/>
  <c r="C581" i="56"/>
  <c r="H581" i="56"/>
  <c r="D581" i="56"/>
  <c r="H582" i="56" l="1"/>
  <c r="D582" i="56"/>
  <c r="G582" i="56"/>
  <c r="A583" i="56"/>
  <c r="C582" i="56"/>
  <c r="I582" i="56"/>
  <c r="J582" i="56"/>
  <c r="F582" i="56"/>
  <c r="E582" i="56"/>
  <c r="B582" i="56"/>
  <c r="E583" i="56" l="1"/>
  <c r="G583" i="56"/>
  <c r="A584" i="56"/>
  <c r="I583" i="56"/>
  <c r="D583" i="56"/>
  <c r="C583" i="56"/>
  <c r="F583" i="56"/>
  <c r="J583" i="56"/>
  <c r="B583" i="56"/>
  <c r="H583" i="56"/>
  <c r="G584" i="56" l="1"/>
  <c r="C584" i="56"/>
  <c r="F584" i="56"/>
  <c r="I584" i="56"/>
  <c r="A585" i="56"/>
  <c r="E584" i="56"/>
  <c r="D584" i="56"/>
  <c r="H584" i="56"/>
  <c r="B584" i="56"/>
  <c r="J584" i="56"/>
  <c r="C585" i="56" l="1"/>
  <c r="F585" i="56"/>
  <c r="B585" i="56"/>
  <c r="E585" i="56"/>
  <c r="D585" i="56"/>
  <c r="J585" i="56"/>
  <c r="I585" i="56"/>
  <c r="A586" i="56"/>
  <c r="H585" i="56"/>
  <c r="G585" i="56"/>
  <c r="B586" i="56" l="1"/>
  <c r="F586" i="56"/>
  <c r="E586" i="56"/>
  <c r="C586" i="56"/>
  <c r="G586" i="56"/>
  <c r="I586" i="56"/>
  <c r="D586" i="56"/>
  <c r="A587" i="56"/>
  <c r="H586" i="56"/>
  <c r="J586" i="56"/>
  <c r="B587" i="56" l="1"/>
  <c r="I587" i="56"/>
  <c r="G587" i="56"/>
  <c r="D587" i="56"/>
  <c r="E587" i="56"/>
  <c r="F587" i="56"/>
  <c r="H587" i="56"/>
  <c r="J587" i="56"/>
  <c r="C587" i="56"/>
  <c r="A588" i="56"/>
  <c r="D588" i="56" l="1"/>
  <c r="C588" i="56"/>
  <c r="J588" i="56"/>
  <c r="I588" i="56"/>
  <c r="H588" i="56"/>
  <c r="B588" i="56"/>
  <c r="A589" i="56"/>
  <c r="G588" i="56"/>
  <c r="E588" i="56"/>
  <c r="F588" i="56"/>
  <c r="G589" i="56" l="1"/>
  <c r="J589" i="56"/>
  <c r="B589" i="56"/>
  <c r="H589" i="56"/>
  <c r="C589" i="56"/>
  <c r="E589" i="56"/>
  <c r="A590" i="56"/>
  <c r="D589" i="56"/>
  <c r="I589" i="56"/>
  <c r="F589" i="56"/>
  <c r="F590" i="56" l="1"/>
  <c r="D590" i="56"/>
  <c r="I590" i="56"/>
  <c r="A591" i="56"/>
  <c r="J590" i="56"/>
  <c r="C590" i="56"/>
  <c r="G590" i="56"/>
  <c r="B590" i="56"/>
  <c r="H590" i="56"/>
  <c r="E590" i="56"/>
  <c r="E591" i="56" l="1"/>
  <c r="I591" i="56"/>
  <c r="B591" i="56"/>
  <c r="D591" i="56"/>
  <c r="A592" i="56"/>
  <c r="C591" i="56"/>
  <c r="H591" i="56"/>
  <c r="J591" i="56"/>
  <c r="F591" i="56"/>
  <c r="G591" i="56"/>
  <c r="B592" i="56" l="1"/>
  <c r="A593" i="56"/>
  <c r="D592" i="56"/>
  <c r="I592" i="56"/>
  <c r="F592" i="56"/>
  <c r="C592" i="56"/>
  <c r="J592" i="56"/>
  <c r="E592" i="56"/>
  <c r="H592" i="56"/>
  <c r="G592" i="56"/>
  <c r="J593" i="56" l="1"/>
  <c r="E593" i="56"/>
  <c r="A594" i="56"/>
  <c r="F593" i="56"/>
  <c r="D593" i="56"/>
  <c r="G593" i="56"/>
  <c r="I593" i="56"/>
  <c r="C593" i="56"/>
  <c r="H593" i="56"/>
  <c r="B593" i="56"/>
  <c r="D594" i="56" l="1"/>
  <c r="B594" i="56"/>
  <c r="I594" i="56"/>
  <c r="J594" i="56"/>
  <c r="F594" i="56"/>
  <c r="E594" i="56"/>
  <c r="H594" i="56"/>
  <c r="C594" i="56"/>
  <c r="G594" i="56"/>
  <c r="A595" i="56"/>
  <c r="G595" i="56" l="1"/>
  <c r="D595" i="56"/>
  <c r="I595" i="56"/>
  <c r="E595" i="56"/>
  <c r="B595" i="56"/>
  <c r="J595" i="56"/>
  <c r="C595" i="56"/>
  <c r="A596" i="56"/>
  <c r="F595" i="56"/>
  <c r="H595" i="56"/>
  <c r="D596" i="56" l="1"/>
  <c r="H596" i="56"/>
  <c r="C596" i="56"/>
  <c r="F596" i="56"/>
  <c r="J596" i="56"/>
  <c r="G596" i="56"/>
  <c r="I596" i="56"/>
  <c r="A597" i="56"/>
  <c r="E596" i="56"/>
  <c r="B596" i="56"/>
  <c r="I597" i="56" l="1"/>
  <c r="H597" i="56"/>
  <c r="A598" i="56"/>
  <c r="B597" i="56"/>
  <c r="D597" i="56"/>
  <c r="C597" i="56"/>
  <c r="J597" i="56"/>
  <c r="F597" i="56"/>
  <c r="G597" i="56"/>
  <c r="E597" i="56"/>
  <c r="G598" i="56" l="1"/>
  <c r="F598" i="56"/>
  <c r="A599" i="56"/>
  <c r="B598" i="56"/>
  <c r="I598" i="56"/>
  <c r="E598" i="56"/>
  <c r="D598" i="56"/>
  <c r="C598" i="56"/>
  <c r="H598" i="56"/>
  <c r="J598" i="56"/>
  <c r="E599" i="56" l="1"/>
  <c r="G599" i="56"/>
  <c r="J599" i="56"/>
  <c r="D599" i="56"/>
  <c r="B599" i="56"/>
  <c r="C599" i="56"/>
  <c r="A600" i="56"/>
  <c r="F599" i="56"/>
  <c r="I599" i="56"/>
  <c r="H599" i="56"/>
  <c r="F600" i="56" l="1"/>
  <c r="J600" i="56"/>
  <c r="B600" i="56"/>
  <c r="E600" i="56"/>
  <c r="H600" i="56"/>
  <c r="D600" i="56"/>
  <c r="C600" i="56"/>
  <c r="A601" i="56"/>
  <c r="I600" i="56"/>
  <c r="G600" i="56"/>
  <c r="H601" i="56" l="1"/>
  <c r="G601" i="56"/>
  <c r="A602" i="56"/>
  <c r="B601" i="56"/>
  <c r="D601" i="56"/>
  <c r="I601" i="56"/>
  <c r="J601" i="56"/>
  <c r="F601" i="56"/>
  <c r="C601" i="56"/>
  <c r="E601" i="56"/>
  <c r="B602" i="56" l="1"/>
  <c r="A603" i="56"/>
  <c r="E602" i="56"/>
  <c r="F602" i="56"/>
  <c r="J602" i="56"/>
  <c r="H602" i="56"/>
  <c r="I602" i="56"/>
  <c r="C602" i="56"/>
  <c r="D602" i="56"/>
  <c r="G602" i="56"/>
  <c r="B603" i="56" l="1"/>
  <c r="I603" i="56"/>
  <c r="F603" i="56"/>
  <c r="H603" i="56"/>
  <c r="D603" i="56"/>
  <c r="A604" i="56"/>
  <c r="E603" i="56"/>
  <c r="J603" i="56"/>
  <c r="G603" i="56"/>
  <c r="C603" i="56"/>
  <c r="B604" i="56" l="1"/>
  <c r="I604" i="56"/>
  <c r="F604" i="56"/>
  <c r="G604" i="56"/>
  <c r="A605" i="56"/>
  <c r="J604" i="56"/>
  <c r="D604" i="56"/>
  <c r="H604" i="56"/>
  <c r="C604" i="56"/>
  <c r="E604" i="56"/>
  <c r="A606" i="56" l="1"/>
  <c r="G605" i="56"/>
  <c r="J605" i="56"/>
  <c r="B605" i="56"/>
  <c r="E605" i="56"/>
  <c r="H605" i="56"/>
  <c r="C605" i="56"/>
  <c r="I605" i="56"/>
  <c r="D605" i="56"/>
  <c r="F605" i="56"/>
  <c r="I606" i="56" l="1"/>
  <c r="D606" i="56"/>
  <c r="F606" i="56"/>
  <c r="B606" i="56"/>
  <c r="A607" i="56"/>
  <c r="C606" i="56"/>
  <c r="H606" i="56"/>
  <c r="E606" i="56"/>
  <c r="G606" i="56"/>
  <c r="J606" i="56"/>
  <c r="C607" i="56" l="1"/>
  <c r="J607" i="56"/>
  <c r="F607" i="56"/>
  <c r="H607" i="56"/>
  <c r="G607" i="56"/>
  <c r="A608" i="56"/>
  <c r="I607" i="56"/>
  <c r="B607" i="56"/>
  <c r="D607" i="56"/>
  <c r="E607" i="56"/>
  <c r="E608" i="56" l="1"/>
  <c r="G608" i="56"/>
  <c r="D608" i="56"/>
  <c r="I608" i="56"/>
  <c r="A609" i="56"/>
  <c r="B608" i="56"/>
  <c r="H608" i="56"/>
  <c r="F608" i="56"/>
  <c r="C608" i="56"/>
  <c r="J608" i="56"/>
  <c r="D609" i="56" l="1"/>
  <c r="J609" i="56"/>
  <c r="H609" i="56"/>
  <c r="G609" i="56"/>
  <c r="F609" i="56"/>
  <c r="E609" i="56"/>
  <c r="A610" i="56"/>
  <c r="I609" i="56"/>
  <c r="C609" i="56"/>
  <c r="B609" i="56"/>
  <c r="D610" i="56" l="1"/>
  <c r="A611" i="56"/>
  <c r="G610" i="56"/>
  <c r="B610" i="56"/>
  <c r="J610" i="56"/>
  <c r="C610" i="56"/>
  <c r="I610" i="56"/>
  <c r="F610" i="56"/>
  <c r="H610" i="56"/>
  <c r="E610" i="56"/>
  <c r="G611" i="56" l="1"/>
  <c r="D611" i="56"/>
  <c r="A612" i="56"/>
  <c r="I611" i="56"/>
  <c r="F611" i="56"/>
  <c r="E611" i="56"/>
  <c r="H611" i="56"/>
  <c r="B611" i="56"/>
  <c r="C611" i="56"/>
  <c r="J611" i="56"/>
  <c r="F612" i="56" l="1"/>
  <c r="D612" i="56"/>
  <c r="A613" i="56"/>
  <c r="J612" i="56"/>
  <c r="G612" i="56"/>
  <c r="C612" i="56"/>
  <c r="H612" i="56"/>
  <c r="B612" i="56"/>
  <c r="I612" i="56"/>
  <c r="E612" i="56"/>
  <c r="E613" i="56" l="1"/>
  <c r="B613" i="56"/>
  <c r="I613" i="56"/>
  <c r="H613" i="56"/>
  <c r="J613" i="56"/>
  <c r="G613" i="56"/>
  <c r="A614" i="56"/>
  <c r="C613" i="56"/>
  <c r="F613" i="56"/>
  <c r="D613" i="56"/>
  <c r="A615" i="56" l="1"/>
  <c r="G614" i="56"/>
  <c r="B614" i="56"/>
  <c r="E614" i="56"/>
  <c r="C614" i="56"/>
  <c r="F614" i="56"/>
  <c r="D614" i="56"/>
  <c r="I614" i="56"/>
  <c r="H614" i="56"/>
  <c r="J614" i="56"/>
  <c r="A616" i="56" l="1"/>
  <c r="C615" i="56"/>
  <c r="I615" i="56"/>
  <c r="B615" i="56"/>
  <c r="E615" i="56"/>
  <c r="F615" i="56"/>
  <c r="H615" i="56"/>
  <c r="J615" i="56"/>
  <c r="G615" i="56"/>
  <c r="D615" i="56"/>
  <c r="E616" i="56" l="1"/>
  <c r="J616" i="56"/>
  <c r="G616" i="56"/>
  <c r="D616" i="56"/>
  <c r="A617" i="56"/>
  <c r="C616" i="56"/>
  <c r="H616" i="56"/>
  <c r="F616" i="56"/>
  <c r="B616" i="56"/>
  <c r="I616" i="56"/>
  <c r="B617" i="56" l="1"/>
  <c r="H617" i="56"/>
  <c r="E617" i="56"/>
  <c r="F617" i="56"/>
  <c r="J617" i="56"/>
  <c r="D617" i="56"/>
  <c r="C617" i="56"/>
  <c r="G617" i="56"/>
  <c r="A618" i="56"/>
  <c r="I617" i="56"/>
  <c r="F618" i="56" l="1"/>
  <c r="C618" i="56"/>
  <c r="I618" i="56"/>
  <c r="E618" i="56"/>
  <c r="G618" i="56"/>
  <c r="J618" i="56"/>
  <c r="B618" i="56"/>
  <c r="H618" i="56"/>
  <c r="A619" i="56"/>
  <c r="D618" i="56"/>
  <c r="B619" i="56" l="1"/>
  <c r="E619" i="56"/>
  <c r="F619" i="56"/>
  <c r="A620" i="56"/>
  <c r="J619" i="56"/>
  <c r="G619" i="56"/>
  <c r="H619" i="56"/>
  <c r="C619" i="56"/>
  <c r="I619" i="56"/>
  <c r="D619" i="56"/>
  <c r="H620" i="56" l="1"/>
  <c r="I620" i="56"/>
  <c r="J620" i="56"/>
  <c r="E620" i="56"/>
  <c r="D620" i="56"/>
  <c r="G620" i="56"/>
  <c r="B620" i="56"/>
  <c r="A621" i="56"/>
  <c r="C620" i="56"/>
  <c r="F620" i="56"/>
  <c r="J621" i="56" l="1"/>
  <c r="A622" i="56"/>
  <c r="H621" i="56"/>
  <c r="G621" i="56"/>
  <c r="F621" i="56"/>
  <c r="C621" i="56"/>
  <c r="E621" i="56"/>
  <c r="I621" i="56"/>
  <c r="D621" i="56"/>
  <c r="B621" i="56"/>
  <c r="G622" i="56" l="1"/>
  <c r="H622" i="56"/>
  <c r="J622" i="56"/>
  <c r="B622" i="56"/>
  <c r="I622" i="56"/>
  <c r="C622" i="56"/>
  <c r="E622" i="56"/>
  <c r="A623" i="56"/>
  <c r="D622" i="56"/>
  <c r="F622" i="56"/>
  <c r="B623" i="56" l="1"/>
  <c r="I623" i="56"/>
  <c r="C623" i="56"/>
  <c r="D623" i="56"/>
  <c r="G623" i="56"/>
  <c r="A624" i="56"/>
  <c r="F623" i="56"/>
  <c r="H623" i="56"/>
  <c r="E623" i="56"/>
  <c r="J623" i="56"/>
  <c r="I624" i="56" l="1"/>
  <c r="C624" i="56"/>
  <c r="J624" i="56"/>
  <c r="D624" i="56"/>
  <c r="H624" i="56"/>
  <c r="B624" i="56"/>
  <c r="G624" i="56"/>
  <c r="F624" i="56"/>
  <c r="A625" i="56"/>
  <c r="E624" i="56"/>
  <c r="J625" i="56" l="1"/>
  <c r="F625" i="56"/>
  <c r="I625" i="56"/>
  <c r="E625" i="56"/>
  <c r="H625" i="56"/>
  <c r="D625" i="56"/>
  <c r="B625" i="56"/>
  <c r="A626" i="56"/>
  <c r="G625" i="56"/>
  <c r="C625" i="56"/>
  <c r="B626" i="56" l="1"/>
  <c r="D626" i="56"/>
  <c r="J626" i="56"/>
  <c r="F626" i="56"/>
  <c r="H626" i="56"/>
  <c r="I626" i="56"/>
  <c r="G626" i="56"/>
  <c r="C626" i="56"/>
  <c r="E626" i="56"/>
  <c r="A627" i="56"/>
  <c r="G627" i="56" l="1"/>
  <c r="F627" i="56"/>
  <c r="B627" i="56"/>
  <c r="A628" i="56"/>
  <c r="I627" i="56"/>
  <c r="J627" i="56"/>
  <c r="D627" i="56"/>
  <c r="C627" i="56"/>
  <c r="H627" i="56"/>
  <c r="E627" i="56"/>
  <c r="E628" i="56" l="1"/>
  <c r="B628" i="56"/>
  <c r="G628" i="56"/>
  <c r="A629" i="56"/>
  <c r="F628" i="56"/>
  <c r="C628" i="56"/>
  <c r="I628" i="56"/>
  <c r="H628" i="56"/>
  <c r="J628" i="56"/>
  <c r="D628" i="56"/>
  <c r="B629" i="56" l="1"/>
  <c r="I629" i="56"/>
  <c r="E629" i="56"/>
  <c r="C629" i="56"/>
  <c r="F629" i="56"/>
  <c r="J629" i="56"/>
  <c r="D629" i="56"/>
  <c r="H629" i="56"/>
  <c r="A630" i="56"/>
  <c r="G629" i="56"/>
  <c r="H630" i="56" l="1"/>
  <c r="A631" i="56"/>
  <c r="I630" i="56"/>
  <c r="J630" i="56"/>
  <c r="C630" i="56"/>
  <c r="D630" i="56"/>
  <c r="G630" i="56"/>
  <c r="F630" i="56"/>
  <c r="B630" i="56"/>
  <c r="E630" i="56"/>
  <c r="I631" i="56" l="1"/>
  <c r="C631" i="56"/>
  <c r="E631" i="56"/>
  <c r="J631" i="56"/>
  <c r="F631" i="56"/>
  <c r="D631" i="56"/>
  <c r="H631" i="56"/>
  <c r="A632" i="56"/>
  <c r="G631" i="56"/>
  <c r="B631" i="56"/>
  <c r="E632" i="56" l="1"/>
  <c r="F632" i="56"/>
  <c r="A633" i="56"/>
  <c r="G632" i="56"/>
  <c r="J632" i="56"/>
  <c r="I632" i="56"/>
  <c r="B632" i="56"/>
  <c r="C632" i="56"/>
  <c r="H632" i="56"/>
  <c r="D632" i="56"/>
  <c r="A634" i="56" l="1"/>
  <c r="J633" i="56"/>
  <c r="I633" i="56"/>
  <c r="H633" i="56"/>
  <c r="F633" i="56"/>
  <c r="G633" i="56"/>
  <c r="B633" i="56"/>
  <c r="C633" i="56"/>
  <c r="E633" i="56"/>
  <c r="D633" i="56"/>
  <c r="B634" i="56" l="1"/>
  <c r="A635" i="56"/>
  <c r="I634" i="56"/>
  <c r="F634" i="56"/>
  <c r="G634" i="56"/>
  <c r="J634" i="56"/>
  <c r="H634" i="56"/>
  <c r="D634" i="56"/>
  <c r="C634" i="56"/>
  <c r="E634" i="56"/>
  <c r="C635" i="56" l="1"/>
  <c r="E635" i="56"/>
  <c r="F635" i="56"/>
  <c r="G635" i="56"/>
  <c r="B635" i="56"/>
  <c r="D635" i="56"/>
  <c r="H635" i="56"/>
  <c r="A636" i="56"/>
  <c r="J635" i="56"/>
  <c r="I635" i="56"/>
  <c r="E636" i="56" l="1"/>
  <c r="I636" i="56"/>
  <c r="F636" i="56"/>
  <c r="J636" i="56"/>
  <c r="A637" i="56"/>
  <c r="G636" i="56"/>
  <c r="C636" i="56"/>
  <c r="H636" i="56"/>
  <c r="D636" i="56"/>
  <c r="B636" i="56"/>
  <c r="H637" i="56" l="1"/>
  <c r="J637" i="56"/>
  <c r="E637" i="56"/>
  <c r="B637" i="56"/>
  <c r="I637" i="56"/>
  <c r="C637" i="56"/>
  <c r="F637" i="56"/>
  <c r="A638" i="56"/>
  <c r="D637" i="56"/>
  <c r="G637" i="56"/>
  <c r="A639" i="56" l="1"/>
  <c r="C638" i="56"/>
  <c r="H638" i="56"/>
  <c r="I638" i="56"/>
  <c r="B638" i="56"/>
  <c r="D638" i="56"/>
  <c r="F638" i="56"/>
  <c r="G638" i="56"/>
  <c r="E638" i="56"/>
  <c r="J638" i="56"/>
  <c r="E639" i="56" l="1"/>
  <c r="I639" i="56"/>
  <c r="B639" i="56"/>
  <c r="J639" i="56"/>
  <c r="G639" i="56"/>
  <c r="H639" i="56"/>
  <c r="D639" i="56"/>
  <c r="C639" i="56"/>
  <c r="A640" i="56"/>
  <c r="F639" i="56"/>
  <c r="I640" i="56" l="1"/>
  <c r="J640" i="56"/>
  <c r="D640" i="56"/>
  <c r="E640" i="56"/>
  <c r="G640" i="56"/>
  <c r="H640" i="56"/>
  <c r="C640" i="56"/>
  <c r="F640" i="56"/>
  <c r="A641" i="56"/>
  <c r="B640" i="56"/>
  <c r="B641" i="56" l="1"/>
  <c r="J641" i="56"/>
  <c r="A642" i="56"/>
  <c r="C641" i="56"/>
  <c r="G641" i="56"/>
  <c r="F641" i="56"/>
  <c r="D641" i="56"/>
  <c r="H641" i="56"/>
  <c r="I641" i="56"/>
  <c r="E641" i="56"/>
  <c r="H642" i="56" l="1"/>
  <c r="J642" i="56"/>
  <c r="C642" i="56"/>
  <c r="G642" i="56"/>
  <c r="B642" i="56"/>
  <c r="E642" i="56"/>
  <c r="A643" i="56"/>
  <c r="F642" i="56"/>
  <c r="D642" i="56"/>
  <c r="I642" i="56"/>
  <c r="F643" i="56" l="1"/>
  <c r="A644" i="56"/>
  <c r="B643" i="56"/>
  <c r="J643" i="56"/>
  <c r="G643" i="56"/>
  <c r="C643" i="56"/>
  <c r="E643" i="56"/>
  <c r="I643" i="56"/>
  <c r="H643" i="56"/>
  <c r="D643" i="56"/>
  <c r="H644" i="56" l="1"/>
  <c r="C644" i="56"/>
  <c r="G644" i="56"/>
  <c r="B644" i="56"/>
  <c r="F644" i="56"/>
  <c r="I644" i="56"/>
  <c r="D644" i="56"/>
  <c r="E644" i="56"/>
  <c r="A645" i="56"/>
  <c r="J644" i="56"/>
  <c r="E645" i="56" l="1"/>
  <c r="D645" i="56"/>
  <c r="A646" i="56"/>
  <c r="I645" i="56"/>
  <c r="B645" i="56"/>
  <c r="J645" i="56"/>
  <c r="H645" i="56"/>
  <c r="F645" i="56"/>
  <c r="G645" i="56"/>
  <c r="C645" i="56"/>
  <c r="H646" i="56" l="1"/>
  <c r="D646" i="56"/>
  <c r="F646" i="56"/>
  <c r="C646" i="56"/>
  <c r="E646" i="56"/>
  <c r="B646" i="56"/>
  <c r="G646" i="56"/>
  <c r="A647" i="56"/>
  <c r="J646" i="56"/>
  <c r="I646" i="56"/>
  <c r="G647" i="56" l="1"/>
  <c r="J647" i="56"/>
  <c r="D647" i="56"/>
  <c r="A648" i="56"/>
  <c r="B647" i="56"/>
  <c r="H647" i="56"/>
  <c r="C647" i="56"/>
  <c r="F647" i="56"/>
  <c r="E647" i="56"/>
  <c r="I647" i="56"/>
  <c r="D648" i="56" l="1"/>
  <c r="F648" i="56"/>
  <c r="E648" i="56"/>
  <c r="J648" i="56"/>
  <c r="G648" i="56"/>
  <c r="C648" i="56"/>
  <c r="B648" i="56"/>
  <c r="A649" i="56"/>
  <c r="I648" i="56"/>
  <c r="H648" i="56"/>
  <c r="G649" i="56" l="1"/>
  <c r="E649" i="56"/>
  <c r="F649" i="56"/>
  <c r="A650" i="56"/>
  <c r="H649" i="56"/>
  <c r="D649" i="56"/>
  <c r="C649" i="56"/>
  <c r="J649" i="56"/>
  <c r="B649" i="56"/>
  <c r="I649" i="56"/>
  <c r="A651" i="56" l="1"/>
  <c r="I650" i="56"/>
  <c r="H650" i="56"/>
  <c r="E650" i="56"/>
  <c r="B650" i="56"/>
  <c r="C650" i="56"/>
  <c r="D650" i="56"/>
  <c r="G650" i="56"/>
  <c r="F650" i="56"/>
  <c r="J650" i="56"/>
  <c r="I651" i="56" l="1"/>
  <c r="D651" i="56"/>
  <c r="G651" i="56"/>
  <c r="B651" i="56"/>
  <c r="E651" i="56"/>
  <c r="A652" i="56"/>
  <c r="F651" i="56"/>
  <c r="J651" i="56"/>
  <c r="H651" i="56"/>
  <c r="C651" i="56"/>
  <c r="J652" i="56" l="1"/>
  <c r="C652" i="56"/>
  <c r="F652" i="56"/>
  <c r="B652" i="56"/>
  <c r="G652" i="56"/>
  <c r="I652" i="56"/>
  <c r="H652" i="56"/>
  <c r="D652" i="56"/>
  <c r="E652" i="56"/>
  <c r="A653" i="56"/>
  <c r="E653" i="56" l="1"/>
  <c r="C653" i="56"/>
  <c r="G653" i="56"/>
  <c r="D653" i="56"/>
  <c r="I653" i="56"/>
  <c r="H653" i="56"/>
  <c r="B653" i="56"/>
  <c r="F653" i="56"/>
  <c r="J653" i="56"/>
  <c r="A654" i="56"/>
  <c r="H654" i="56" l="1"/>
  <c r="C654" i="56"/>
  <c r="F654" i="56"/>
  <c r="B654" i="56"/>
  <c r="A655" i="56"/>
  <c r="D654" i="56"/>
  <c r="J654" i="56"/>
  <c r="I654" i="56"/>
  <c r="E654" i="56"/>
  <c r="G654" i="56"/>
  <c r="J655" i="56" l="1"/>
  <c r="E655" i="56"/>
  <c r="A656" i="56"/>
  <c r="H655" i="56"/>
  <c r="B655" i="56"/>
  <c r="C655" i="56"/>
  <c r="D655" i="56"/>
  <c r="G655" i="56"/>
  <c r="F655" i="56"/>
  <c r="I655" i="56"/>
  <c r="A657" i="56" l="1"/>
  <c r="B656" i="56"/>
  <c r="D656" i="56"/>
  <c r="G656" i="56"/>
  <c r="J656" i="56"/>
  <c r="C656" i="56"/>
  <c r="E656" i="56"/>
  <c r="I656" i="56"/>
  <c r="F656" i="56"/>
  <c r="H656" i="56"/>
  <c r="E657" i="56" l="1"/>
  <c r="I657" i="56"/>
  <c r="F657" i="56"/>
  <c r="B657" i="56"/>
  <c r="J657" i="56"/>
  <c r="C657" i="56"/>
  <c r="G657" i="56"/>
  <c r="H657" i="56"/>
  <c r="D657" i="56"/>
  <c r="A658" i="56"/>
  <c r="J658" i="56" l="1"/>
  <c r="I658" i="56"/>
  <c r="E658" i="56"/>
  <c r="H658" i="56"/>
  <c r="D658" i="56"/>
  <c r="B658" i="56"/>
  <c r="C658" i="56"/>
  <c r="A659" i="56"/>
  <c r="G658" i="56"/>
  <c r="F658" i="56"/>
  <c r="E659" i="56" l="1"/>
  <c r="J659" i="56"/>
  <c r="I659" i="56"/>
  <c r="B659" i="56"/>
  <c r="G659" i="56"/>
  <c r="A660" i="56"/>
  <c r="D659" i="56"/>
  <c r="F659" i="56"/>
  <c r="H659" i="56"/>
  <c r="C659" i="56"/>
  <c r="G660" i="56" l="1"/>
  <c r="F660" i="56"/>
  <c r="I660" i="56"/>
  <c r="E660" i="56"/>
  <c r="H660" i="56"/>
  <c r="J660" i="56"/>
  <c r="A661" i="56"/>
  <c r="B660" i="56"/>
  <c r="C660" i="56"/>
  <c r="D660" i="56"/>
  <c r="B661" i="56" l="1"/>
  <c r="A662" i="56"/>
  <c r="J661" i="56"/>
  <c r="F661" i="56"/>
  <c r="C661" i="56"/>
  <c r="H661" i="56"/>
  <c r="E661" i="56"/>
  <c r="G661" i="56"/>
  <c r="D661" i="56"/>
  <c r="I661" i="56"/>
  <c r="G662" i="56" l="1"/>
  <c r="A663" i="56"/>
  <c r="E662" i="56"/>
  <c r="I662" i="56"/>
  <c r="C662" i="56"/>
  <c r="D662" i="56"/>
  <c r="H662" i="56"/>
  <c r="B662" i="56"/>
  <c r="F662" i="56"/>
  <c r="J662" i="56"/>
  <c r="G663" i="56" l="1"/>
  <c r="J663" i="56"/>
  <c r="A664" i="56"/>
  <c r="B663" i="56"/>
  <c r="I663" i="56"/>
  <c r="F663" i="56"/>
  <c r="D663" i="56"/>
  <c r="H663" i="56"/>
  <c r="C663" i="56"/>
  <c r="E663" i="56"/>
  <c r="A665" i="56" l="1"/>
  <c r="B664" i="56"/>
  <c r="F664" i="56"/>
  <c r="I664" i="56"/>
  <c r="J664" i="56"/>
  <c r="E664" i="56"/>
  <c r="H664" i="56"/>
  <c r="D664" i="56"/>
  <c r="C664" i="56"/>
  <c r="G664" i="56"/>
  <c r="F665" i="56" l="1"/>
  <c r="G665" i="56"/>
  <c r="B665" i="56"/>
  <c r="E665" i="56"/>
  <c r="I665" i="56"/>
  <c r="D665" i="56"/>
  <c r="A666" i="56"/>
  <c r="H665" i="56"/>
  <c r="C665" i="56"/>
  <c r="J665" i="56"/>
  <c r="I666" i="56" l="1"/>
  <c r="A667" i="56"/>
  <c r="H666" i="56"/>
  <c r="E666" i="56"/>
  <c r="C666" i="56"/>
  <c r="G666" i="56"/>
  <c r="F666" i="56"/>
  <c r="B666" i="56"/>
  <c r="J666" i="56"/>
  <c r="D666" i="56"/>
  <c r="E667" i="56" l="1"/>
  <c r="J667" i="56"/>
  <c r="G667" i="56"/>
  <c r="D667" i="56"/>
  <c r="B667" i="56"/>
  <c r="C667" i="56"/>
  <c r="I667" i="56"/>
  <c r="H667" i="56"/>
  <c r="A668" i="56"/>
  <c r="F667" i="56"/>
  <c r="J668" i="56" l="1"/>
  <c r="F668" i="56"/>
  <c r="A669" i="56"/>
  <c r="C668" i="56"/>
  <c r="I668" i="56"/>
  <c r="D668" i="56"/>
  <c r="H668" i="56"/>
  <c r="G668" i="56"/>
  <c r="E668" i="56"/>
  <c r="B668" i="56"/>
  <c r="E669" i="56" l="1"/>
  <c r="D669" i="56"/>
  <c r="B669" i="56"/>
  <c r="C669" i="56"/>
  <c r="J669" i="56"/>
  <c r="A670" i="56"/>
  <c r="F669" i="56"/>
  <c r="I669" i="56"/>
  <c r="H669" i="56"/>
  <c r="G669" i="56"/>
  <c r="H670" i="56" l="1"/>
  <c r="B670" i="56"/>
  <c r="F670" i="56"/>
  <c r="J670" i="56"/>
  <c r="E670" i="56"/>
  <c r="I670" i="56"/>
  <c r="A671" i="56"/>
  <c r="D670" i="56"/>
  <c r="C670" i="56"/>
  <c r="G670" i="56"/>
  <c r="J671" i="56" l="1"/>
  <c r="E671" i="56"/>
  <c r="I671" i="56"/>
  <c r="H671" i="56"/>
  <c r="B671" i="56"/>
  <c r="G671" i="56"/>
  <c r="C671" i="56"/>
  <c r="D671" i="56"/>
  <c r="A672" i="56"/>
  <c r="F671" i="56"/>
  <c r="F672" i="56" l="1"/>
  <c r="E672" i="56"/>
  <c r="C672" i="56"/>
  <c r="B672" i="56"/>
  <c r="J672" i="56"/>
  <c r="D672" i="56"/>
  <c r="H672" i="56"/>
  <c r="A673" i="56"/>
  <c r="G672" i="56"/>
  <c r="I672" i="56"/>
  <c r="G673" i="56" l="1"/>
  <c r="H673" i="56"/>
  <c r="F673" i="56"/>
  <c r="I673" i="56"/>
  <c r="A674" i="56"/>
  <c r="D673" i="56"/>
  <c r="C673" i="56"/>
  <c r="B673" i="56"/>
  <c r="J673" i="56"/>
  <c r="E673" i="56"/>
  <c r="H674" i="56" l="1"/>
  <c r="I674" i="56"/>
  <c r="C674" i="56"/>
  <c r="J674" i="56"/>
  <c r="B674" i="56"/>
  <c r="D674" i="56"/>
  <c r="F674" i="56"/>
  <c r="A675" i="56"/>
  <c r="E674" i="56"/>
  <c r="G674" i="56"/>
  <c r="E675" i="56" l="1"/>
  <c r="J675" i="56"/>
  <c r="D675" i="56"/>
  <c r="C675" i="56"/>
  <c r="I675" i="56"/>
  <c r="G675" i="56"/>
  <c r="B675" i="56"/>
  <c r="A676" i="56"/>
  <c r="H675" i="56"/>
  <c r="F675" i="56"/>
  <c r="A677" i="56" l="1"/>
  <c r="C676" i="56"/>
  <c r="G676" i="56"/>
  <c r="E676" i="56"/>
  <c r="I676" i="56"/>
  <c r="J676" i="56"/>
  <c r="B676" i="56"/>
  <c r="D676" i="56"/>
  <c r="F676" i="56"/>
  <c r="H676" i="56"/>
  <c r="E677" i="56" l="1"/>
  <c r="C677" i="56"/>
  <c r="I677" i="56"/>
  <c r="H677" i="56"/>
  <c r="D677" i="56"/>
  <c r="B677" i="56"/>
  <c r="J677" i="56"/>
  <c r="G677" i="56"/>
  <c r="A678" i="56"/>
  <c r="F677" i="56"/>
  <c r="D678" i="56" l="1"/>
  <c r="E678" i="56"/>
  <c r="H678" i="56"/>
  <c r="A679" i="56"/>
  <c r="B678" i="56"/>
  <c r="I678" i="56"/>
  <c r="C678" i="56"/>
  <c r="F678" i="56"/>
  <c r="J678" i="56"/>
  <c r="G678" i="56"/>
  <c r="A680" i="56" l="1"/>
  <c r="E679" i="56"/>
  <c r="F679" i="56"/>
  <c r="B679" i="56"/>
  <c r="C679" i="56"/>
  <c r="I679" i="56"/>
  <c r="J679" i="56"/>
  <c r="H679" i="56"/>
  <c r="G679" i="56"/>
  <c r="D679" i="56"/>
  <c r="A681" i="56" l="1"/>
  <c r="G680" i="56"/>
  <c r="D680" i="56"/>
  <c r="F680" i="56"/>
  <c r="J680" i="56"/>
  <c r="E680" i="56"/>
  <c r="B680" i="56"/>
  <c r="H680" i="56"/>
  <c r="I680" i="56"/>
  <c r="C680" i="56"/>
  <c r="G681" i="56" l="1"/>
  <c r="E681" i="56"/>
  <c r="C681" i="56"/>
  <c r="I681" i="56"/>
  <c r="H681" i="56"/>
  <c r="J681" i="56"/>
  <c r="A682" i="56"/>
  <c r="B681" i="56"/>
  <c r="F681" i="56"/>
  <c r="D681" i="56"/>
  <c r="H682" i="56" l="1"/>
  <c r="C682" i="56"/>
  <c r="J682" i="56"/>
  <c r="B682" i="56"/>
  <c r="A683" i="56"/>
  <c r="I682" i="56"/>
  <c r="E682" i="56"/>
  <c r="D682" i="56"/>
  <c r="G682" i="56"/>
  <c r="F682" i="56"/>
  <c r="F683" i="56" l="1"/>
  <c r="H683" i="56"/>
  <c r="A684" i="56"/>
  <c r="G683" i="56"/>
  <c r="B683" i="56"/>
  <c r="J683" i="56"/>
  <c r="D683" i="56"/>
  <c r="I683" i="56"/>
  <c r="C683" i="56"/>
  <c r="E683" i="56"/>
  <c r="D684" i="56" l="1"/>
  <c r="C684" i="56"/>
  <c r="F684" i="56"/>
  <c r="B684" i="56"/>
  <c r="H684" i="56"/>
  <c r="I684" i="56"/>
  <c r="J684" i="56"/>
  <c r="E684" i="56"/>
  <c r="G684" i="56"/>
  <c r="A685" i="56"/>
  <c r="E685" i="56" l="1"/>
  <c r="F685" i="56"/>
  <c r="G685" i="56"/>
  <c r="J685" i="56"/>
  <c r="I685" i="56"/>
  <c r="B685" i="56"/>
  <c r="H685" i="56"/>
  <c r="A686" i="56"/>
  <c r="D685" i="56"/>
  <c r="C685" i="56"/>
  <c r="B686" i="56" l="1"/>
  <c r="I686" i="56"/>
  <c r="G686" i="56"/>
  <c r="A687" i="56"/>
  <c r="J686" i="56"/>
  <c r="H686" i="56"/>
  <c r="C686" i="56"/>
  <c r="E686" i="56"/>
  <c r="D686" i="56"/>
  <c r="F686" i="56"/>
  <c r="F687" i="56" l="1"/>
  <c r="E687" i="56"/>
  <c r="G687" i="56"/>
  <c r="D687" i="56"/>
  <c r="B687" i="56"/>
  <c r="I687" i="56"/>
  <c r="H687" i="56"/>
  <c r="J687" i="56"/>
  <c r="A688" i="56"/>
  <c r="C687" i="56"/>
  <c r="H688" i="56" l="1"/>
  <c r="G688" i="56"/>
  <c r="C688" i="56"/>
  <c r="J688" i="56"/>
  <c r="A689" i="56"/>
  <c r="B688" i="56"/>
  <c r="E688" i="56"/>
  <c r="D688" i="56"/>
  <c r="I688" i="56"/>
  <c r="F688" i="56"/>
  <c r="F689" i="56" l="1"/>
  <c r="J689" i="56"/>
  <c r="G689" i="56"/>
  <c r="E689" i="56"/>
  <c r="C689" i="56"/>
  <c r="D689" i="56"/>
  <c r="I689" i="56"/>
  <c r="B689" i="56"/>
  <c r="A690" i="56"/>
  <c r="H689" i="56"/>
  <c r="H690" i="56" l="1"/>
  <c r="F690" i="56"/>
  <c r="G690" i="56"/>
  <c r="A691" i="56"/>
  <c r="E690" i="56"/>
  <c r="B690" i="56"/>
  <c r="D690" i="56"/>
  <c r="I690" i="56"/>
  <c r="C690" i="56"/>
  <c r="J690" i="56"/>
  <c r="I691" i="56" l="1"/>
  <c r="D691" i="56"/>
  <c r="B691" i="56"/>
  <c r="A692" i="56"/>
  <c r="F691" i="56"/>
  <c r="J691" i="56"/>
  <c r="C691" i="56"/>
  <c r="E691" i="56"/>
  <c r="G691" i="56"/>
  <c r="H691" i="56"/>
  <c r="E692" i="56" l="1"/>
  <c r="F692" i="56"/>
  <c r="C692" i="56"/>
  <c r="I692" i="56"/>
  <c r="D692" i="56"/>
  <c r="H692" i="56"/>
  <c r="A693" i="56"/>
  <c r="G692" i="56"/>
  <c r="J692" i="56"/>
  <c r="B692" i="56"/>
  <c r="E693" i="56" l="1"/>
  <c r="G693" i="56"/>
  <c r="J693" i="56"/>
  <c r="F693" i="56"/>
  <c r="H693" i="56"/>
  <c r="D693" i="56"/>
  <c r="I693" i="56"/>
  <c r="B693" i="56"/>
  <c r="C693" i="56"/>
  <c r="A694" i="56"/>
  <c r="F694" i="56" l="1"/>
  <c r="J694" i="56"/>
  <c r="I694" i="56"/>
  <c r="A695" i="56"/>
  <c r="B694" i="56"/>
  <c r="D694" i="56"/>
  <c r="G694" i="56"/>
  <c r="H694" i="56"/>
  <c r="E694" i="56"/>
  <c r="C694" i="56"/>
  <c r="J695" i="56" l="1"/>
  <c r="E695" i="56"/>
  <c r="B695" i="56"/>
  <c r="H695" i="56"/>
  <c r="I695" i="56"/>
  <c r="F695" i="56"/>
  <c r="A696" i="56"/>
  <c r="D695" i="56"/>
  <c r="G695" i="56"/>
  <c r="C695" i="56"/>
  <c r="A697" i="56" l="1"/>
  <c r="F696" i="56"/>
  <c r="H696" i="56"/>
  <c r="J696" i="56"/>
  <c r="I696" i="56"/>
  <c r="G696" i="56"/>
  <c r="E696" i="56"/>
  <c r="D696" i="56"/>
  <c r="B696" i="56"/>
  <c r="C696" i="56"/>
  <c r="A698" i="56" l="1"/>
  <c r="G697" i="56"/>
  <c r="I697" i="56"/>
  <c r="C697" i="56"/>
  <c r="J697" i="56"/>
  <c r="H697" i="56"/>
  <c r="D697" i="56"/>
  <c r="E697" i="56"/>
  <c r="F697" i="56"/>
  <c r="B697" i="56"/>
  <c r="D698" i="56" l="1"/>
  <c r="H698" i="56"/>
  <c r="J698" i="56"/>
  <c r="F698" i="56"/>
  <c r="E698" i="56"/>
  <c r="I698" i="56"/>
  <c r="B698" i="56"/>
  <c r="G698" i="56"/>
  <c r="A699" i="56"/>
  <c r="C698" i="56"/>
  <c r="E699" i="56" l="1"/>
  <c r="C699" i="56"/>
  <c r="A700" i="56"/>
  <c r="J699" i="56"/>
  <c r="F699" i="56"/>
  <c r="B699" i="56"/>
  <c r="I699" i="56"/>
  <c r="G699" i="56"/>
  <c r="D699" i="56"/>
  <c r="H699" i="56"/>
  <c r="I700" i="56" l="1"/>
  <c r="G700" i="56"/>
  <c r="H700" i="56"/>
  <c r="D700" i="56"/>
  <c r="B700" i="56"/>
  <c r="J700" i="56"/>
  <c r="C700" i="56"/>
  <c r="F700" i="56"/>
  <c r="A701" i="56"/>
  <c r="E700" i="56"/>
  <c r="F701" i="56" l="1"/>
  <c r="J701" i="56"/>
  <c r="B701" i="56"/>
  <c r="A702" i="56"/>
  <c r="D701" i="56"/>
  <c r="H701" i="56"/>
  <c r="I701" i="56"/>
  <c r="G701" i="56"/>
  <c r="E701" i="56"/>
  <c r="C701" i="56"/>
  <c r="C702" i="56" l="1"/>
  <c r="E702" i="56"/>
  <c r="G702" i="56"/>
  <c r="J702" i="56"/>
  <c r="F702" i="56"/>
  <c r="I702" i="56"/>
  <c r="A703" i="56"/>
  <c r="D702" i="56"/>
  <c r="H702" i="56"/>
  <c r="B702" i="56"/>
  <c r="D703" i="56" l="1"/>
  <c r="I703" i="56"/>
  <c r="B703" i="56"/>
  <c r="E703" i="56"/>
  <c r="F703" i="56"/>
  <c r="C703" i="56"/>
  <c r="A704" i="56"/>
  <c r="H703" i="56"/>
  <c r="J703" i="56"/>
  <c r="G703" i="56"/>
  <c r="H704" i="56" l="1"/>
  <c r="A705" i="56"/>
  <c r="F704" i="56"/>
  <c r="B704" i="56"/>
  <c r="E704" i="56"/>
  <c r="I704" i="56"/>
  <c r="G704" i="56"/>
  <c r="D704" i="56"/>
  <c r="C704" i="56"/>
  <c r="J704" i="56"/>
  <c r="A706" i="56" l="1"/>
  <c r="B705" i="56"/>
  <c r="F705" i="56"/>
  <c r="J705" i="56"/>
  <c r="D705" i="56"/>
  <c r="G705" i="56"/>
  <c r="C705" i="56"/>
  <c r="I705" i="56"/>
  <c r="H705" i="56"/>
  <c r="E705" i="56"/>
  <c r="E706" i="56" l="1"/>
  <c r="B706" i="56"/>
  <c r="H706" i="56"/>
  <c r="C706" i="56"/>
  <c r="I706" i="56"/>
  <c r="J706" i="56"/>
  <c r="D706" i="56"/>
  <c r="F706" i="56"/>
  <c r="G706" i="56"/>
  <c r="A707" i="56"/>
  <c r="E707" i="56" l="1"/>
  <c r="C707" i="56"/>
  <c r="H707" i="56"/>
  <c r="J707" i="56"/>
  <c r="D707" i="56"/>
  <c r="A708" i="56"/>
  <c r="I707" i="56"/>
  <c r="B707" i="56"/>
  <c r="G707" i="56"/>
  <c r="F707" i="56"/>
  <c r="H708" i="56" l="1"/>
  <c r="A709" i="56"/>
  <c r="C708" i="56"/>
  <c r="G708" i="56"/>
  <c r="J708" i="56"/>
  <c r="E708" i="56"/>
  <c r="D708" i="56"/>
  <c r="B708" i="56"/>
  <c r="I708" i="56"/>
  <c r="F708" i="56"/>
  <c r="E709" i="56" l="1"/>
  <c r="I709" i="56"/>
  <c r="C709" i="56"/>
  <c r="H709" i="56"/>
  <c r="F709" i="56"/>
  <c r="G709" i="56"/>
  <c r="B709" i="56"/>
  <c r="D709" i="56"/>
  <c r="J709" i="56"/>
  <c r="A710" i="56"/>
  <c r="G710" i="56" l="1"/>
  <c r="J710" i="56"/>
  <c r="D710" i="56"/>
  <c r="B710" i="56"/>
  <c r="F710" i="56"/>
  <c r="H710" i="56"/>
  <c r="E710" i="56"/>
  <c r="I710" i="56"/>
  <c r="A711" i="56"/>
  <c r="C710" i="56"/>
  <c r="G711" i="56" l="1"/>
  <c r="F711" i="56"/>
  <c r="D711" i="56"/>
  <c r="E711" i="56"/>
  <c r="J711" i="56"/>
  <c r="H711" i="56"/>
  <c r="A712" i="56"/>
  <c r="B711" i="56"/>
  <c r="I711" i="56"/>
  <c r="C711" i="56"/>
  <c r="G712" i="56" l="1"/>
  <c r="F712" i="56"/>
  <c r="J712" i="56"/>
  <c r="I712" i="56"/>
  <c r="B712" i="56"/>
  <c r="H712" i="56"/>
  <c r="A713" i="56"/>
  <c r="E712" i="56"/>
  <c r="D712" i="56"/>
  <c r="C712" i="56"/>
  <c r="C713" i="56" l="1"/>
  <c r="E713" i="56"/>
  <c r="F713" i="56"/>
  <c r="D713" i="56"/>
  <c r="H713" i="56"/>
  <c r="A714" i="56"/>
  <c r="J713" i="56"/>
  <c r="G713" i="56"/>
  <c r="I713" i="56"/>
  <c r="B713" i="56"/>
  <c r="D714" i="56" l="1"/>
  <c r="F714" i="56"/>
  <c r="J714" i="56"/>
  <c r="B714" i="56"/>
  <c r="A715" i="56"/>
  <c r="C714" i="56"/>
  <c r="I714" i="56"/>
  <c r="H714" i="56"/>
  <c r="G714" i="56"/>
  <c r="E714" i="56"/>
  <c r="B715" i="56" l="1"/>
  <c r="H715" i="56"/>
  <c r="E715" i="56"/>
  <c r="D715" i="56"/>
  <c r="F715" i="56"/>
  <c r="G715" i="56"/>
  <c r="C715" i="56"/>
  <c r="J715" i="56"/>
  <c r="I715" i="56"/>
  <c r="A716" i="56"/>
  <c r="J716" i="56" l="1"/>
  <c r="I716" i="56"/>
  <c r="G716" i="56"/>
  <c r="B716" i="56"/>
  <c r="F716" i="56"/>
  <c r="D716" i="56"/>
  <c r="H716" i="56"/>
  <c r="C716" i="56"/>
  <c r="E716" i="56"/>
  <c r="A717" i="56"/>
  <c r="I717" i="56" l="1"/>
  <c r="C717" i="56"/>
  <c r="D717" i="56"/>
  <c r="F717" i="56"/>
  <c r="A718" i="56"/>
  <c r="B717" i="56"/>
  <c r="G717" i="56"/>
  <c r="J717" i="56"/>
  <c r="H717" i="56"/>
  <c r="E717" i="56"/>
  <c r="A719" i="56" l="1"/>
  <c r="D718" i="56"/>
  <c r="B718" i="56"/>
  <c r="G718" i="56"/>
  <c r="H718" i="56"/>
  <c r="E718" i="56"/>
  <c r="I718" i="56"/>
  <c r="F718" i="56"/>
  <c r="C718" i="56"/>
  <c r="J718" i="56"/>
  <c r="J719" i="56" l="1"/>
  <c r="E719" i="56"/>
  <c r="D719" i="56"/>
  <c r="B719" i="56"/>
  <c r="A720" i="56"/>
  <c r="C719" i="56"/>
  <c r="I719" i="56"/>
  <c r="G719" i="56"/>
  <c r="H719" i="56"/>
  <c r="F719" i="56"/>
  <c r="G720" i="56" l="1"/>
  <c r="I720" i="56"/>
  <c r="D720" i="56"/>
  <c r="C720" i="56"/>
  <c r="A721" i="56"/>
  <c r="H720" i="56"/>
  <c r="B720" i="56"/>
  <c r="J720" i="56"/>
  <c r="F720" i="56"/>
  <c r="E720" i="56"/>
  <c r="G721" i="56" l="1"/>
  <c r="F721" i="56"/>
  <c r="C721" i="56"/>
  <c r="J721" i="56"/>
  <c r="I721" i="56"/>
  <c r="A722" i="56"/>
  <c r="E721" i="56"/>
  <c r="D721" i="56"/>
  <c r="H721" i="56"/>
  <c r="B721" i="56"/>
  <c r="D722" i="56" l="1"/>
  <c r="H722" i="56"/>
  <c r="F722" i="56"/>
  <c r="I722" i="56"/>
  <c r="B722" i="56"/>
  <c r="A723" i="56"/>
  <c r="J722" i="56"/>
  <c r="E722" i="56"/>
  <c r="G722" i="56"/>
  <c r="C722" i="56"/>
  <c r="E723" i="56" l="1"/>
  <c r="D723" i="56"/>
  <c r="F723" i="56"/>
  <c r="G723" i="56"/>
  <c r="C723" i="56"/>
  <c r="I723" i="56"/>
  <c r="A724" i="56"/>
  <c r="H723" i="56"/>
  <c r="J723" i="56"/>
  <c r="B723" i="56"/>
  <c r="C724" i="56" l="1"/>
  <c r="B724" i="56"/>
  <c r="H724" i="56"/>
  <c r="F724" i="56"/>
  <c r="E724" i="56"/>
  <c r="D724" i="56"/>
  <c r="J724" i="56"/>
  <c r="A725" i="56"/>
  <c r="G724" i="56"/>
  <c r="I724" i="56"/>
  <c r="I725" i="56" l="1"/>
  <c r="A726" i="56"/>
  <c r="H725" i="56"/>
  <c r="B725" i="56"/>
  <c r="C725" i="56"/>
  <c r="J725" i="56"/>
  <c r="F725" i="56"/>
  <c r="D725" i="56"/>
  <c r="G725" i="56"/>
  <c r="E725" i="56"/>
  <c r="F726" i="56" l="1"/>
  <c r="A727" i="56"/>
  <c r="E726" i="56"/>
  <c r="D726" i="56"/>
  <c r="J726" i="56"/>
  <c r="B726" i="56"/>
  <c r="H726" i="56"/>
  <c r="G726" i="56"/>
  <c r="C726" i="56"/>
  <c r="I726" i="56"/>
  <c r="C727" i="56" l="1"/>
  <c r="E727" i="56"/>
  <c r="I727" i="56"/>
  <c r="J727" i="56"/>
  <c r="B727" i="56"/>
  <c r="D727" i="56"/>
  <c r="F727" i="56"/>
  <c r="G727" i="56"/>
  <c r="A728" i="56"/>
  <c r="H727" i="56"/>
  <c r="J728" i="56" l="1"/>
  <c r="D728" i="56"/>
  <c r="F728" i="56"/>
  <c r="G728" i="56"/>
  <c r="B728" i="56"/>
  <c r="C728" i="56"/>
  <c r="H728" i="56"/>
  <c r="E728" i="56"/>
  <c r="I728" i="56"/>
  <c r="A729" i="56"/>
  <c r="D729" i="56" l="1"/>
  <c r="G729" i="56"/>
  <c r="H729" i="56"/>
  <c r="F729" i="56"/>
  <c r="E729" i="56"/>
  <c r="B729" i="56"/>
  <c r="C729" i="56"/>
  <c r="I729" i="56"/>
  <c r="J729" i="56"/>
  <c r="A730" i="56"/>
  <c r="H730" i="56" l="1"/>
  <c r="I730" i="56"/>
  <c r="G730" i="56"/>
  <c r="D730" i="56"/>
  <c r="B730" i="56"/>
  <c r="C730" i="56"/>
  <c r="J730" i="56"/>
  <c r="A731" i="56"/>
  <c r="F730" i="56"/>
  <c r="E730" i="56"/>
  <c r="I731" i="56" l="1"/>
  <c r="B731" i="56"/>
  <c r="A732" i="56"/>
  <c r="G731" i="56"/>
  <c r="J731" i="56"/>
  <c r="F731" i="56"/>
  <c r="E731" i="56"/>
  <c r="H731" i="56"/>
  <c r="D731" i="56"/>
  <c r="C731" i="56"/>
  <c r="I732" i="56" l="1"/>
  <c r="D732" i="56"/>
  <c r="B732" i="56"/>
  <c r="H732" i="56"/>
  <c r="J732" i="56"/>
  <c r="E732" i="56"/>
  <c r="F732" i="56"/>
  <c r="G732" i="56"/>
  <c r="A733" i="56"/>
  <c r="C732" i="56"/>
  <c r="B733" i="56" l="1"/>
  <c r="I733" i="56"/>
  <c r="J733" i="56"/>
  <c r="A734" i="56"/>
  <c r="E733" i="56"/>
  <c r="C733" i="56"/>
  <c r="H733" i="56"/>
  <c r="G733" i="56"/>
  <c r="D733" i="56"/>
  <c r="F733" i="56"/>
  <c r="G734" i="56" l="1"/>
  <c r="B734" i="56"/>
  <c r="J734" i="56"/>
  <c r="D734" i="56"/>
  <c r="F734" i="56"/>
  <c r="C734" i="56"/>
  <c r="I734" i="56"/>
  <c r="E734" i="56"/>
  <c r="H734" i="56"/>
  <c r="A735" i="56"/>
  <c r="G735" i="56" l="1"/>
  <c r="B735" i="56"/>
  <c r="F735" i="56"/>
  <c r="E735" i="56"/>
  <c r="J735" i="56"/>
  <c r="D735" i="56"/>
  <c r="I735" i="56"/>
  <c r="H735" i="56"/>
  <c r="C735" i="56"/>
  <c r="A736" i="56"/>
  <c r="G736" i="56" l="1"/>
  <c r="D736" i="56"/>
  <c r="J736" i="56"/>
  <c r="E736" i="56"/>
  <c r="I736" i="56"/>
  <c r="H736" i="56"/>
  <c r="B736" i="56"/>
  <c r="C736" i="56"/>
  <c r="F736" i="56"/>
  <c r="A737" i="56"/>
  <c r="A738" i="56" l="1"/>
  <c r="E737" i="56"/>
  <c r="G737" i="56"/>
  <c r="F737" i="56"/>
  <c r="H737" i="56"/>
  <c r="B737" i="56"/>
  <c r="C737" i="56"/>
  <c r="D737" i="56"/>
  <c r="J737" i="56"/>
  <c r="I737" i="56"/>
  <c r="I738" i="56" l="1"/>
  <c r="E738" i="56"/>
  <c r="B738" i="56"/>
  <c r="F738" i="56"/>
  <c r="G738" i="56"/>
  <c r="A739" i="56"/>
  <c r="D738" i="56"/>
  <c r="J738" i="56"/>
  <c r="C738" i="56"/>
  <c r="H738" i="56"/>
  <c r="I739" i="56" l="1"/>
  <c r="C739" i="56"/>
  <c r="B739" i="56"/>
  <c r="E739" i="56"/>
  <c r="H739" i="56"/>
  <c r="F739" i="56"/>
  <c r="J739" i="56"/>
  <c r="D739" i="56"/>
  <c r="G739" i="56"/>
  <c r="A740" i="56"/>
  <c r="H740" i="56" l="1"/>
  <c r="A741" i="56"/>
  <c r="F740" i="56"/>
  <c r="E740" i="56"/>
  <c r="I740" i="56"/>
  <c r="G740" i="56"/>
  <c r="B740" i="56"/>
  <c r="J740" i="56"/>
  <c r="D740" i="56"/>
  <c r="C740" i="56"/>
  <c r="I741" i="56" l="1"/>
  <c r="D741" i="56"/>
  <c r="E741" i="56"/>
  <c r="H741" i="56"/>
  <c r="J741" i="56"/>
  <c r="G741" i="56"/>
  <c r="F741" i="56"/>
  <c r="B741" i="56"/>
  <c r="C741" i="56"/>
  <c r="A742" i="56"/>
  <c r="J742" i="56" l="1"/>
  <c r="F742" i="56"/>
  <c r="A743" i="56"/>
  <c r="I742" i="56"/>
  <c r="G742" i="56"/>
  <c r="E742" i="56"/>
  <c r="C742" i="56"/>
  <c r="H742" i="56"/>
  <c r="B742" i="56"/>
  <c r="D742" i="56"/>
  <c r="G743" i="56" l="1"/>
  <c r="B743" i="56"/>
  <c r="D743" i="56"/>
  <c r="A744" i="56"/>
  <c r="E743" i="56"/>
  <c r="C743" i="56"/>
  <c r="I743" i="56"/>
  <c r="F743" i="56"/>
  <c r="J743" i="56"/>
  <c r="H743" i="56"/>
  <c r="H744" i="56" l="1"/>
  <c r="B744" i="56"/>
  <c r="I744" i="56"/>
  <c r="F744" i="56"/>
  <c r="E744" i="56"/>
  <c r="J744" i="56"/>
  <c r="D744" i="56"/>
  <c r="C744" i="56"/>
  <c r="A745" i="56"/>
  <c r="G744" i="56"/>
  <c r="G745" i="56" l="1"/>
  <c r="E745" i="56"/>
  <c r="B745" i="56"/>
  <c r="C745" i="56"/>
  <c r="A746" i="56"/>
  <c r="J745" i="56"/>
  <c r="F745" i="56"/>
  <c r="I745" i="56"/>
  <c r="D745" i="56"/>
  <c r="H745" i="56"/>
  <c r="E746" i="56" l="1"/>
  <c r="G746" i="56"/>
  <c r="B746" i="56"/>
  <c r="D746" i="56"/>
  <c r="F746" i="56"/>
  <c r="J746" i="56"/>
  <c r="C746" i="56"/>
  <c r="A747" i="56"/>
  <c r="I746" i="56"/>
  <c r="H746" i="56"/>
  <c r="I747" i="56" l="1"/>
  <c r="G747" i="56"/>
  <c r="D747" i="56"/>
  <c r="B747" i="56"/>
  <c r="C747" i="56"/>
  <c r="F747" i="56"/>
  <c r="A748" i="56"/>
  <c r="H747" i="56"/>
  <c r="J747" i="56"/>
  <c r="E747" i="56"/>
  <c r="I748" i="56" l="1"/>
  <c r="A749" i="56"/>
  <c r="F748" i="56"/>
  <c r="G748" i="56"/>
  <c r="B748" i="56"/>
  <c r="D748" i="56"/>
  <c r="C748" i="56"/>
  <c r="H748" i="56"/>
  <c r="J748" i="56"/>
  <c r="E748" i="56"/>
  <c r="B749" i="56" l="1"/>
  <c r="G749" i="56"/>
  <c r="E749" i="56"/>
  <c r="C749" i="56"/>
  <c r="F749" i="56"/>
  <c r="A750" i="56"/>
  <c r="H749" i="56"/>
  <c r="I749" i="56"/>
  <c r="D749" i="56"/>
  <c r="J749" i="56"/>
  <c r="A751" i="56" l="1"/>
  <c r="F750" i="56"/>
  <c r="C750" i="56"/>
  <c r="J750" i="56"/>
  <c r="E750" i="56"/>
  <c r="B750" i="56"/>
  <c r="D750" i="56"/>
  <c r="I750" i="56"/>
  <c r="G750" i="56"/>
  <c r="H750" i="56"/>
  <c r="C751" i="56" l="1"/>
  <c r="I751" i="56"/>
  <c r="H751" i="56"/>
  <c r="F751" i="56"/>
  <c r="E751" i="56"/>
  <c r="B751" i="56"/>
  <c r="G751" i="56"/>
  <c r="J751" i="56"/>
  <c r="A752" i="56"/>
  <c r="D751" i="56"/>
  <c r="C752" i="56" l="1"/>
  <c r="J752" i="56"/>
  <c r="B752" i="56"/>
  <c r="H752" i="56"/>
  <c r="I752" i="56"/>
  <c r="A753" i="56"/>
  <c r="G752" i="56"/>
  <c r="E752" i="56"/>
  <c r="D752" i="56"/>
  <c r="F752" i="56"/>
  <c r="D753" i="56" l="1"/>
  <c r="E753" i="56"/>
  <c r="B753" i="56"/>
  <c r="F753" i="56"/>
  <c r="H753" i="56"/>
  <c r="G753" i="56"/>
  <c r="C753" i="56"/>
  <c r="J753" i="56"/>
  <c r="I753" i="56"/>
  <c r="A754" i="56"/>
  <c r="I754" i="56" l="1"/>
  <c r="C754" i="56"/>
  <c r="A755" i="56"/>
  <c r="D754" i="56"/>
  <c r="H754" i="56"/>
  <c r="J754" i="56"/>
  <c r="G754" i="56"/>
  <c r="E754" i="56"/>
  <c r="F754" i="56"/>
  <c r="B754" i="56"/>
  <c r="E755" i="56" l="1"/>
  <c r="H755" i="56"/>
  <c r="I755" i="56"/>
  <c r="F755" i="56"/>
  <c r="G755" i="56"/>
  <c r="C755" i="56"/>
  <c r="D755" i="56"/>
  <c r="A756" i="56"/>
  <c r="J755" i="56"/>
  <c r="B755" i="56"/>
  <c r="H756" i="56" l="1"/>
  <c r="F756" i="56"/>
  <c r="J756" i="56"/>
  <c r="D756" i="56"/>
  <c r="I756" i="56"/>
  <c r="A757" i="56"/>
  <c r="C756" i="56"/>
  <c r="B756" i="56"/>
  <c r="G756" i="56"/>
  <c r="E756" i="56"/>
  <c r="E757" i="56" l="1"/>
  <c r="G757" i="56"/>
  <c r="H757" i="56"/>
  <c r="A758" i="56"/>
  <c r="F757" i="56"/>
  <c r="B757" i="56"/>
  <c r="I757" i="56"/>
  <c r="J757" i="56"/>
  <c r="D757" i="56"/>
  <c r="C757" i="56"/>
  <c r="G758" i="56" l="1"/>
  <c r="D758" i="56"/>
  <c r="C758" i="56"/>
  <c r="J758" i="56"/>
  <c r="B758" i="56"/>
  <c r="F758" i="56"/>
  <c r="A759" i="56"/>
  <c r="E758" i="56"/>
  <c r="H758" i="56"/>
  <c r="I758" i="56"/>
  <c r="F759" i="56" l="1"/>
  <c r="E759" i="56"/>
  <c r="C759" i="56"/>
  <c r="D759" i="56"/>
  <c r="A760" i="56"/>
  <c r="G759" i="56"/>
  <c r="J759" i="56"/>
  <c r="I759" i="56"/>
  <c r="B759" i="56"/>
  <c r="H759" i="56"/>
  <c r="G760" i="56" l="1"/>
  <c r="A761" i="56"/>
  <c r="J760" i="56"/>
  <c r="F760" i="56"/>
  <c r="B760" i="56"/>
  <c r="C760" i="56"/>
  <c r="E760" i="56"/>
  <c r="H760" i="56"/>
  <c r="I760" i="56"/>
  <c r="D760" i="56"/>
  <c r="G761" i="56" l="1"/>
  <c r="J761" i="56"/>
  <c r="B761" i="56"/>
  <c r="D761" i="56"/>
  <c r="I761" i="56"/>
  <c r="E761" i="56"/>
  <c r="C761" i="56"/>
  <c r="F761" i="56"/>
  <c r="A762" i="56"/>
  <c r="H761" i="56"/>
  <c r="I762" i="56" l="1"/>
  <c r="H762" i="56"/>
  <c r="F762" i="56"/>
  <c r="E762" i="56"/>
  <c r="J762" i="56"/>
  <c r="G762" i="56"/>
  <c r="B762" i="56"/>
  <c r="D762" i="56"/>
  <c r="C762" i="56"/>
  <c r="A763" i="56"/>
  <c r="B763" i="56" l="1"/>
  <c r="J763" i="56"/>
  <c r="H763" i="56"/>
  <c r="E763" i="56"/>
  <c r="C763" i="56"/>
  <c r="I763" i="56"/>
  <c r="D763" i="56"/>
  <c r="G763" i="56"/>
  <c r="A764" i="56"/>
  <c r="F763" i="56"/>
  <c r="I764" i="56" l="1"/>
  <c r="G764" i="56"/>
  <c r="A765" i="56"/>
  <c r="E764" i="56"/>
  <c r="B764" i="56"/>
  <c r="D764" i="56"/>
  <c r="F764" i="56"/>
  <c r="J764" i="56"/>
  <c r="C764" i="56"/>
  <c r="H764" i="56"/>
  <c r="E765" i="56" l="1"/>
  <c r="D765" i="56"/>
  <c r="F765" i="56"/>
  <c r="H765" i="56"/>
  <c r="A766" i="56"/>
  <c r="G765" i="56"/>
  <c r="B765" i="56"/>
  <c r="I765" i="56"/>
  <c r="C765" i="56"/>
  <c r="J765" i="56"/>
  <c r="C766" i="56" l="1"/>
  <c r="B766" i="56"/>
  <c r="J766" i="56"/>
  <c r="H766" i="56"/>
  <c r="F766" i="56"/>
  <c r="E766" i="56"/>
  <c r="I766" i="56"/>
  <c r="A767" i="56"/>
  <c r="G766" i="56"/>
  <c r="D766" i="56"/>
  <c r="C767" i="56" l="1"/>
  <c r="E767" i="56"/>
  <c r="F767" i="56"/>
  <c r="B767" i="56"/>
  <c r="J767" i="56"/>
  <c r="H767" i="56"/>
  <c r="I767" i="56"/>
  <c r="D767" i="56"/>
  <c r="G767" i="56"/>
  <c r="A768" i="56"/>
  <c r="A769" i="56" l="1"/>
  <c r="E768" i="56"/>
  <c r="I768" i="56"/>
  <c r="H768" i="56"/>
  <c r="G768" i="56"/>
  <c r="D768" i="56"/>
  <c r="B768" i="56"/>
  <c r="F768" i="56"/>
  <c r="J768" i="56"/>
  <c r="C768" i="56"/>
  <c r="G769" i="56" l="1"/>
  <c r="A770" i="56"/>
  <c r="F769" i="56"/>
  <c r="D769" i="56"/>
  <c r="H769" i="56"/>
  <c r="I769" i="56"/>
  <c r="J769" i="56"/>
  <c r="B769" i="56"/>
  <c r="C769" i="56"/>
  <c r="E769" i="56"/>
  <c r="E770" i="56" l="1"/>
  <c r="F770" i="56"/>
  <c r="G770" i="56"/>
  <c r="H770" i="56"/>
  <c r="A771" i="56"/>
  <c r="J770" i="56"/>
  <c r="D770" i="56"/>
  <c r="B770" i="56"/>
  <c r="I770" i="56"/>
  <c r="C770" i="56"/>
  <c r="E771" i="56" l="1"/>
  <c r="F771" i="56"/>
  <c r="C771" i="56"/>
  <c r="I771" i="56"/>
  <c r="B771" i="56"/>
  <c r="H771" i="56"/>
  <c r="G771" i="56"/>
  <c r="J771" i="56"/>
  <c r="A772" i="56"/>
  <c r="D771" i="56"/>
  <c r="D772" i="56" l="1"/>
  <c r="A773" i="56"/>
  <c r="I772" i="56"/>
  <c r="E772" i="56"/>
  <c r="F772" i="56"/>
  <c r="C772" i="56"/>
  <c r="G772" i="56"/>
  <c r="H772" i="56"/>
  <c r="J772" i="56"/>
  <c r="B772" i="56"/>
  <c r="E773" i="56" l="1"/>
  <c r="A774" i="56"/>
  <c r="H773" i="56"/>
  <c r="B773" i="56"/>
  <c r="I773" i="56"/>
  <c r="F773" i="56"/>
  <c r="G773" i="56"/>
  <c r="J773" i="56"/>
  <c r="C773" i="56"/>
  <c r="D773" i="56"/>
  <c r="H774" i="56" l="1"/>
  <c r="A775" i="56"/>
  <c r="B774" i="56"/>
  <c r="C774" i="56"/>
  <c r="G774" i="56"/>
  <c r="J774" i="56"/>
  <c r="E774" i="56"/>
  <c r="F774" i="56"/>
  <c r="I774" i="56"/>
  <c r="D774" i="56"/>
  <c r="C775" i="56" l="1"/>
  <c r="F775" i="56"/>
  <c r="A776" i="56"/>
  <c r="D775" i="56"/>
  <c r="G775" i="56"/>
  <c r="J775" i="56"/>
  <c r="H775" i="56"/>
  <c r="I775" i="56"/>
  <c r="E775" i="56"/>
  <c r="B775" i="56"/>
  <c r="E776" i="56" l="1"/>
  <c r="F776" i="56"/>
  <c r="C776" i="56"/>
  <c r="D776" i="56"/>
  <c r="G776" i="56"/>
  <c r="J776" i="56"/>
  <c r="H776" i="56"/>
  <c r="I776" i="56"/>
  <c r="B776" i="56"/>
  <c r="A777" i="56"/>
  <c r="D777" i="56" l="1"/>
  <c r="F777" i="56"/>
  <c r="J777" i="56"/>
  <c r="G777" i="56"/>
  <c r="B777" i="56"/>
  <c r="C777" i="56"/>
  <c r="I777" i="56"/>
  <c r="E777" i="56"/>
  <c r="A778" i="56"/>
  <c r="H777" i="56"/>
  <c r="H778" i="56" l="1"/>
  <c r="C778" i="56"/>
  <c r="G778" i="56"/>
  <c r="A779" i="56"/>
  <c r="J778" i="56"/>
  <c r="B778" i="56"/>
  <c r="F778" i="56"/>
  <c r="D778" i="56"/>
  <c r="I778" i="56"/>
  <c r="E778" i="56"/>
  <c r="E779" i="56" l="1"/>
  <c r="J779" i="56"/>
  <c r="H779" i="56"/>
  <c r="G779" i="56"/>
  <c r="B779" i="56"/>
  <c r="C779" i="56"/>
  <c r="I779" i="56"/>
  <c r="A780" i="56"/>
  <c r="F779" i="56"/>
  <c r="D779" i="56"/>
  <c r="C780" i="56" l="1"/>
  <c r="D780" i="56"/>
  <c r="H780" i="56"/>
  <c r="I780" i="56"/>
  <c r="A781" i="56"/>
  <c r="J780" i="56"/>
  <c r="E780" i="56"/>
  <c r="G780" i="56"/>
  <c r="F780" i="56"/>
  <c r="B780" i="56"/>
  <c r="D781" i="56" l="1"/>
  <c r="B781" i="56"/>
  <c r="A782" i="56"/>
  <c r="J781" i="56"/>
  <c r="C781" i="56"/>
  <c r="G781" i="56"/>
  <c r="I781" i="56"/>
  <c r="H781" i="56"/>
  <c r="E781" i="56"/>
  <c r="F781" i="56"/>
  <c r="G782" i="56" l="1"/>
  <c r="C782" i="56"/>
  <c r="D782" i="56"/>
  <c r="H782" i="56"/>
  <c r="E782" i="56"/>
  <c r="F782" i="56"/>
  <c r="I782" i="56"/>
  <c r="J782" i="56"/>
  <c r="B782" i="56"/>
  <c r="A783" i="56"/>
  <c r="C783" i="56" l="1"/>
  <c r="I783" i="56"/>
  <c r="E783" i="56"/>
  <c r="F783" i="56"/>
  <c r="D783" i="56"/>
  <c r="B783" i="56"/>
  <c r="J783" i="56"/>
  <c r="H783" i="56"/>
  <c r="G783" i="56"/>
  <c r="A784" i="56"/>
  <c r="F784" i="56" l="1"/>
  <c r="J784" i="56"/>
  <c r="C784" i="56"/>
  <c r="E784" i="56"/>
  <c r="H784" i="56"/>
  <c r="D784" i="56"/>
  <c r="G784" i="56"/>
  <c r="B784" i="56"/>
  <c r="A785" i="56"/>
  <c r="I784" i="56"/>
  <c r="B785" i="56" l="1"/>
  <c r="A786" i="56"/>
  <c r="H785" i="56"/>
  <c r="E785" i="56"/>
  <c r="I785" i="56"/>
  <c r="C785" i="56"/>
  <c r="D785" i="56"/>
  <c r="G785" i="56"/>
  <c r="J785" i="56"/>
  <c r="F785" i="56"/>
  <c r="D786" i="56" l="1"/>
  <c r="F786" i="56"/>
  <c r="I786" i="56"/>
  <c r="H786" i="56"/>
  <c r="G786" i="56"/>
  <c r="J786" i="56"/>
  <c r="C786" i="56"/>
  <c r="B786" i="56"/>
  <c r="A787" i="56"/>
  <c r="E786" i="56"/>
  <c r="I787" i="56" l="1"/>
  <c r="C787" i="56"/>
  <c r="J787" i="56"/>
  <c r="E787" i="56"/>
  <c r="B787" i="56"/>
  <c r="D787" i="56"/>
  <c r="A788" i="56"/>
  <c r="F787" i="56"/>
  <c r="G787" i="56"/>
  <c r="H787" i="56"/>
  <c r="A789" i="56" l="1"/>
  <c r="B788" i="56"/>
  <c r="F788" i="56"/>
  <c r="I788" i="56"/>
  <c r="J788" i="56"/>
  <c r="G788" i="56"/>
  <c r="H788" i="56"/>
  <c r="D788" i="56"/>
  <c r="C788" i="56"/>
  <c r="E788" i="56"/>
  <c r="F789" i="56" l="1"/>
  <c r="C789" i="56"/>
  <c r="H789" i="56"/>
  <c r="D789" i="56"/>
  <c r="G789" i="56"/>
  <c r="I789" i="56"/>
  <c r="A790" i="56"/>
  <c r="B789" i="56"/>
  <c r="J789" i="56"/>
  <c r="E789" i="56"/>
  <c r="D790" i="56" l="1"/>
  <c r="F790" i="56"/>
  <c r="E790" i="56"/>
  <c r="G790" i="56"/>
  <c r="A791" i="56"/>
  <c r="H790" i="56"/>
  <c r="I790" i="56"/>
  <c r="C790" i="56"/>
  <c r="J790" i="56"/>
  <c r="B790" i="56"/>
  <c r="A792" i="56" l="1"/>
  <c r="J791" i="56"/>
  <c r="F791" i="56"/>
  <c r="I791" i="56"/>
  <c r="D791" i="56"/>
  <c r="E791" i="56"/>
  <c r="C791" i="56"/>
  <c r="B791" i="56"/>
  <c r="H791" i="56"/>
  <c r="G791" i="56"/>
  <c r="J792" i="56" l="1"/>
  <c r="A793" i="56"/>
  <c r="E792" i="56"/>
  <c r="C792" i="56"/>
  <c r="D792" i="56"/>
  <c r="B792" i="56"/>
  <c r="F792" i="56"/>
  <c r="G792" i="56"/>
  <c r="I792" i="56"/>
  <c r="H792" i="56"/>
  <c r="I793" i="56" l="1"/>
  <c r="G793" i="56"/>
  <c r="F793" i="56"/>
  <c r="J793" i="56"/>
  <c r="E793" i="56"/>
  <c r="A794" i="56"/>
  <c r="B793" i="56"/>
  <c r="H793" i="56"/>
  <c r="C793" i="56"/>
  <c r="D793" i="56"/>
  <c r="I794" i="56" l="1"/>
  <c r="G794" i="56"/>
  <c r="H794" i="56"/>
  <c r="F794" i="56"/>
  <c r="B794" i="56"/>
  <c r="J794" i="56"/>
  <c r="D794" i="56"/>
  <c r="E794" i="56"/>
  <c r="A795" i="56"/>
  <c r="C794" i="56"/>
  <c r="E795" i="56" l="1"/>
  <c r="B795" i="56"/>
  <c r="G795" i="56"/>
  <c r="H795" i="56"/>
  <c r="A796" i="56"/>
  <c r="C795" i="56"/>
  <c r="F795" i="56"/>
  <c r="D795" i="56"/>
  <c r="J795" i="56"/>
  <c r="I795" i="56"/>
  <c r="C796" i="56" l="1"/>
  <c r="J796" i="56"/>
  <c r="G796" i="56"/>
  <c r="A797" i="56"/>
  <c r="E796" i="56"/>
  <c r="F796" i="56"/>
  <c r="H796" i="56"/>
  <c r="B796" i="56"/>
  <c r="D796" i="56"/>
  <c r="I796" i="56"/>
  <c r="G797" i="56" l="1"/>
  <c r="D797" i="56"/>
  <c r="B797" i="56"/>
  <c r="E797" i="56"/>
  <c r="I797" i="56"/>
  <c r="J797" i="56"/>
  <c r="A798" i="56"/>
  <c r="F797" i="56"/>
  <c r="H797" i="56"/>
  <c r="C797" i="56"/>
  <c r="C798" i="56" l="1"/>
  <c r="G798" i="56"/>
  <c r="F798" i="56"/>
  <c r="I798" i="56"/>
  <c r="J798" i="56"/>
  <c r="E798" i="56"/>
  <c r="A799" i="56"/>
  <c r="B798" i="56"/>
  <c r="D798" i="56"/>
  <c r="H798" i="56"/>
  <c r="A800" i="56" l="1"/>
  <c r="H799" i="56"/>
  <c r="G799" i="56"/>
  <c r="I799" i="56"/>
  <c r="B799" i="56"/>
  <c r="C799" i="56"/>
  <c r="D799" i="56"/>
  <c r="E799" i="56"/>
  <c r="F799" i="56"/>
  <c r="J799" i="56"/>
  <c r="F800" i="56" l="1"/>
  <c r="I800" i="56"/>
  <c r="G800" i="56"/>
  <c r="A801" i="56"/>
  <c r="H800" i="56"/>
  <c r="B800" i="56"/>
  <c r="J800" i="56"/>
  <c r="C800" i="56"/>
  <c r="E800" i="56"/>
  <c r="D800" i="56"/>
  <c r="C801" i="56" l="1"/>
  <c r="J801" i="56"/>
  <c r="D801" i="56"/>
  <c r="G801" i="56"/>
  <c r="A802" i="56"/>
  <c r="B801" i="56"/>
  <c r="H801" i="56"/>
  <c r="E801" i="56"/>
  <c r="I801" i="56"/>
  <c r="F801" i="56"/>
  <c r="I802" i="56" l="1"/>
  <c r="D802" i="56"/>
  <c r="H802" i="56"/>
  <c r="F802" i="56"/>
  <c r="A803" i="56"/>
  <c r="J802" i="56"/>
  <c r="E802" i="56"/>
  <c r="G802" i="56"/>
  <c r="C802" i="56"/>
  <c r="B802" i="56"/>
  <c r="I803" i="56" l="1"/>
  <c r="B803" i="56"/>
  <c r="H803" i="56"/>
  <c r="J803" i="56"/>
  <c r="D803" i="56"/>
  <c r="C803" i="56"/>
  <c r="F803" i="56"/>
  <c r="G803" i="56"/>
  <c r="A804" i="56"/>
  <c r="E803" i="56"/>
  <c r="J804" i="56" l="1"/>
  <c r="D804" i="56"/>
  <c r="B804" i="56"/>
  <c r="F804" i="56"/>
  <c r="I804" i="56"/>
  <c r="G804" i="56"/>
  <c r="C804" i="56"/>
  <c r="E804" i="56"/>
  <c r="H804" i="56"/>
  <c r="A805" i="56"/>
  <c r="A806" i="56" l="1"/>
  <c r="F805" i="56"/>
  <c r="G805" i="56"/>
  <c r="H805" i="56"/>
  <c r="D805" i="56"/>
  <c r="B805" i="56"/>
  <c r="J805" i="56"/>
  <c r="I805" i="56"/>
  <c r="E805" i="56"/>
  <c r="C805" i="56"/>
  <c r="D806" i="56" l="1"/>
  <c r="J806" i="56"/>
  <c r="A807" i="56"/>
  <c r="E806" i="56"/>
  <c r="B806" i="56"/>
  <c r="G806" i="56"/>
  <c r="I806" i="56"/>
  <c r="F806" i="56"/>
  <c r="H806" i="56"/>
  <c r="C806" i="56"/>
  <c r="A808" i="56" l="1"/>
  <c r="J807" i="56"/>
  <c r="B807" i="56"/>
  <c r="E807" i="56"/>
  <c r="D807" i="56"/>
  <c r="G807" i="56"/>
  <c r="C807" i="56"/>
  <c r="F807" i="56"/>
  <c r="H807" i="56"/>
  <c r="I807" i="56"/>
  <c r="F808" i="56" l="1"/>
  <c r="H808" i="56"/>
  <c r="E808" i="56"/>
  <c r="J808" i="56"/>
  <c r="G808" i="56"/>
  <c r="C808" i="56"/>
  <c r="D808" i="56"/>
  <c r="I808" i="56"/>
  <c r="B808" i="56"/>
  <c r="A809" i="56"/>
  <c r="I809" i="56" l="1"/>
  <c r="A810" i="56"/>
  <c r="F809" i="56"/>
  <c r="G809" i="56"/>
  <c r="E809" i="56"/>
  <c r="C809" i="56"/>
  <c r="D809" i="56"/>
  <c r="B809" i="56"/>
  <c r="J809" i="56"/>
  <c r="H809" i="56"/>
  <c r="E810" i="56" l="1"/>
  <c r="G810" i="56"/>
  <c r="I810" i="56"/>
  <c r="C810" i="56"/>
  <c r="D810" i="56"/>
  <c r="B810" i="56"/>
  <c r="H810" i="56"/>
  <c r="F810" i="56"/>
  <c r="J810" i="56"/>
  <c r="A811" i="56"/>
  <c r="C811" i="56" l="1"/>
  <c r="B811" i="56"/>
  <c r="J811" i="56"/>
  <c r="I811" i="56"/>
  <c r="H811" i="56"/>
  <c r="G811" i="56"/>
  <c r="F811" i="56"/>
  <c r="D811" i="56"/>
  <c r="A812" i="56"/>
  <c r="E811" i="56"/>
  <c r="E812" i="56" l="1"/>
  <c r="C812" i="56"/>
  <c r="J812" i="56"/>
  <c r="H812" i="56"/>
  <c r="D812" i="56"/>
  <c r="F812" i="56"/>
  <c r="A813" i="56"/>
  <c r="B812" i="56"/>
  <c r="G812" i="56"/>
  <c r="I812" i="56"/>
  <c r="J813" i="56" l="1"/>
  <c r="D813" i="56"/>
  <c r="B813" i="56"/>
  <c r="G813" i="56"/>
  <c r="H813" i="56"/>
  <c r="E813" i="56"/>
  <c r="I813" i="56"/>
  <c r="C813" i="56"/>
  <c r="F813" i="56"/>
  <c r="A814" i="56"/>
  <c r="E814" i="56" l="1"/>
  <c r="I814" i="56"/>
  <c r="D814" i="56"/>
  <c r="G814" i="56"/>
  <c r="B814" i="56"/>
  <c r="A815" i="56"/>
  <c r="J814" i="56"/>
  <c r="C814" i="56"/>
  <c r="H814" i="56"/>
  <c r="F814" i="56"/>
  <c r="A816" i="56" l="1"/>
  <c r="G815" i="56"/>
  <c r="J815" i="56"/>
  <c r="B815" i="56"/>
  <c r="D815" i="56"/>
  <c r="C815" i="56"/>
  <c r="F815" i="56"/>
  <c r="H815" i="56"/>
  <c r="E815" i="56"/>
  <c r="I815" i="56"/>
  <c r="I816" i="56" l="1"/>
  <c r="E816" i="56"/>
  <c r="C816" i="56"/>
  <c r="J816" i="56"/>
  <c r="F816" i="56"/>
  <c r="G816" i="56"/>
  <c r="B816" i="56"/>
  <c r="H816" i="56"/>
  <c r="D816" i="56"/>
  <c r="A817" i="56"/>
  <c r="H817" i="56" l="1"/>
  <c r="B817" i="56"/>
  <c r="I817" i="56"/>
  <c r="F817" i="56"/>
  <c r="E817" i="56"/>
  <c r="J817" i="56"/>
  <c r="C817" i="56"/>
  <c r="A818" i="56"/>
  <c r="D817" i="56"/>
  <c r="G817" i="56"/>
  <c r="G818" i="56" l="1"/>
  <c r="B818" i="56"/>
  <c r="D818" i="56"/>
  <c r="I818" i="56"/>
  <c r="C818" i="56"/>
  <c r="E818" i="56"/>
  <c r="H818" i="56"/>
  <c r="F818" i="56"/>
  <c r="A819" i="56"/>
  <c r="J818" i="56"/>
  <c r="F819" i="56" l="1"/>
  <c r="J819" i="56"/>
  <c r="D819" i="56"/>
  <c r="A820" i="56"/>
  <c r="I819" i="56"/>
  <c r="B819" i="56"/>
  <c r="E819" i="56"/>
  <c r="C819" i="56"/>
  <c r="G819" i="56"/>
  <c r="H819" i="56"/>
  <c r="B820" i="56" l="1"/>
  <c r="G820" i="56"/>
  <c r="F820" i="56"/>
  <c r="H820" i="56"/>
  <c r="J820" i="56"/>
  <c r="D820" i="56"/>
  <c r="A821" i="56"/>
  <c r="I820" i="56"/>
  <c r="E820" i="56"/>
  <c r="C820" i="56"/>
  <c r="C821" i="56" l="1"/>
  <c r="H821" i="56"/>
  <c r="B821" i="56"/>
  <c r="F821" i="56"/>
  <c r="J821" i="56"/>
  <c r="A822" i="56"/>
  <c r="I821" i="56"/>
  <c r="D821" i="56"/>
  <c r="G821" i="56"/>
  <c r="E821" i="56"/>
  <c r="D822" i="56" l="1"/>
  <c r="H822" i="56"/>
  <c r="G822" i="56"/>
  <c r="B822" i="56"/>
  <c r="F822" i="56"/>
  <c r="A823" i="56"/>
  <c r="J822" i="56"/>
  <c r="E822" i="56"/>
  <c r="I822" i="56"/>
  <c r="C822" i="56"/>
  <c r="D823" i="56" l="1"/>
  <c r="H823" i="56"/>
  <c r="C823" i="56"/>
  <c r="I823" i="56"/>
  <c r="A824" i="56"/>
  <c r="B823" i="56"/>
  <c r="G823" i="56"/>
  <c r="J823" i="56"/>
  <c r="F823" i="56"/>
  <c r="E823" i="56"/>
  <c r="F824" i="56" l="1"/>
  <c r="E824" i="56"/>
  <c r="C824" i="56"/>
  <c r="B824" i="56"/>
  <c r="I824" i="56"/>
  <c r="A825" i="56"/>
  <c r="H824" i="56"/>
  <c r="G824" i="56"/>
  <c r="D824" i="56"/>
  <c r="J824" i="56"/>
  <c r="E825" i="56" l="1"/>
  <c r="B825" i="56"/>
  <c r="D825" i="56"/>
  <c r="F825" i="56"/>
  <c r="A826" i="56"/>
  <c r="J825" i="56"/>
  <c r="H825" i="56"/>
  <c r="G825" i="56"/>
  <c r="C825" i="56"/>
  <c r="I825" i="56"/>
  <c r="G826" i="56" l="1"/>
  <c r="D826" i="56"/>
  <c r="J826" i="56"/>
  <c r="A827" i="56"/>
  <c r="B826" i="56"/>
  <c r="E826" i="56"/>
  <c r="F826" i="56"/>
  <c r="C826" i="56"/>
  <c r="I826" i="56"/>
  <c r="H826" i="56"/>
  <c r="A828" i="56" l="1"/>
  <c r="C827" i="56"/>
  <c r="H827" i="56"/>
  <c r="J827" i="56"/>
  <c r="F827" i="56"/>
  <c r="B827" i="56"/>
  <c r="I827" i="56"/>
  <c r="G827" i="56"/>
  <c r="D827" i="56"/>
  <c r="E827" i="56"/>
  <c r="E828" i="56" l="1"/>
  <c r="F828" i="56"/>
  <c r="C828" i="56"/>
  <c r="A829" i="56"/>
  <c r="D828" i="56"/>
  <c r="G828" i="56"/>
  <c r="J828" i="56"/>
  <c r="I828" i="56"/>
  <c r="B828" i="56"/>
  <c r="H828" i="56"/>
  <c r="I829" i="56" l="1"/>
  <c r="C829" i="56"/>
  <c r="H829" i="56"/>
  <c r="A830" i="56"/>
  <c r="G829" i="56"/>
  <c r="D829" i="56"/>
  <c r="J829" i="56"/>
  <c r="E829" i="56"/>
  <c r="F829" i="56"/>
  <c r="B829" i="56"/>
  <c r="A831" i="56" l="1"/>
  <c r="C830" i="56"/>
  <c r="E830" i="56"/>
  <c r="F830" i="56"/>
  <c r="J830" i="56"/>
  <c r="D830" i="56"/>
  <c r="H830" i="56"/>
  <c r="G830" i="56"/>
  <c r="I830" i="56"/>
  <c r="B830" i="56"/>
  <c r="E831" i="56" l="1"/>
  <c r="J831" i="56"/>
  <c r="D831" i="56"/>
  <c r="H831" i="56"/>
  <c r="F831" i="56"/>
  <c r="C831" i="56"/>
  <c r="B831" i="56"/>
  <c r="G831" i="56"/>
  <c r="I831" i="56"/>
  <c r="A832" i="56"/>
  <c r="D832" i="56" l="1"/>
  <c r="E832" i="56"/>
  <c r="J832" i="56"/>
  <c r="A833" i="56"/>
  <c r="C832" i="56"/>
  <c r="I832" i="56"/>
  <c r="B832" i="56"/>
  <c r="H832" i="56"/>
  <c r="F832" i="56"/>
  <c r="G832" i="56"/>
  <c r="H833" i="56" l="1"/>
  <c r="J833" i="56"/>
  <c r="I833" i="56"/>
  <c r="D833" i="56"/>
  <c r="C833" i="56"/>
  <c r="G833" i="56"/>
  <c r="E833" i="56"/>
  <c r="F833" i="56"/>
  <c r="A834" i="56"/>
  <c r="B833" i="56"/>
  <c r="H834" i="56" l="1"/>
  <c r="G834" i="56"/>
  <c r="F834" i="56"/>
  <c r="B834" i="56"/>
  <c r="I834" i="56"/>
  <c r="A835" i="56"/>
  <c r="C834" i="56"/>
  <c r="J834" i="56"/>
  <c r="D834" i="56"/>
  <c r="E834" i="56"/>
  <c r="C835" i="56" l="1"/>
  <c r="I835" i="56"/>
  <c r="D835" i="56"/>
  <c r="F835" i="56"/>
  <c r="J835" i="56"/>
  <c r="H835" i="56"/>
  <c r="E835" i="56"/>
  <c r="A836" i="56"/>
  <c r="G835" i="56"/>
  <c r="B835" i="56"/>
  <c r="D836" i="56" l="1"/>
  <c r="A837" i="56"/>
  <c r="J836" i="56"/>
  <c r="C836" i="56"/>
  <c r="F836" i="56"/>
  <c r="G836" i="56"/>
  <c r="B836" i="56"/>
  <c r="E836" i="56"/>
  <c r="H836" i="56"/>
  <c r="I836" i="56"/>
  <c r="J837" i="56" l="1"/>
  <c r="A838" i="56"/>
  <c r="G837" i="56"/>
  <c r="D837" i="56"/>
  <c r="B837" i="56"/>
  <c r="H837" i="56"/>
  <c r="E837" i="56"/>
  <c r="I837" i="56"/>
  <c r="C837" i="56"/>
  <c r="F837" i="56"/>
  <c r="F838" i="56" l="1"/>
  <c r="I838" i="56"/>
  <c r="A839" i="56"/>
  <c r="G838" i="56"/>
  <c r="C838" i="56"/>
  <c r="B838" i="56"/>
  <c r="J838" i="56"/>
  <c r="H838" i="56"/>
  <c r="D838" i="56"/>
  <c r="E838" i="56"/>
  <c r="A840" i="56" l="1"/>
  <c r="G839" i="56"/>
  <c r="C839" i="56"/>
  <c r="J839" i="56"/>
  <c r="B839" i="56"/>
  <c r="F839" i="56"/>
  <c r="H839" i="56"/>
  <c r="E839" i="56"/>
  <c r="D839" i="56"/>
  <c r="I839" i="56"/>
  <c r="I840" i="56" l="1"/>
  <c r="G840" i="56"/>
  <c r="B840" i="56"/>
  <c r="J840" i="56"/>
  <c r="C840" i="56"/>
  <c r="H840" i="56"/>
  <c r="A841" i="56"/>
  <c r="F840" i="56"/>
  <c r="E840" i="56"/>
  <c r="D840" i="56"/>
  <c r="F841" i="56" l="1"/>
  <c r="J841" i="56"/>
  <c r="E841" i="56"/>
  <c r="C841" i="56"/>
  <c r="A842" i="56"/>
  <c r="I841" i="56"/>
  <c r="D841" i="56"/>
  <c r="G841" i="56"/>
  <c r="H841" i="56"/>
  <c r="B841" i="56"/>
  <c r="G842" i="56" l="1"/>
  <c r="H842" i="56"/>
  <c r="E842" i="56"/>
  <c r="F842" i="56"/>
  <c r="I842" i="56"/>
  <c r="J842" i="56"/>
  <c r="D842" i="56"/>
  <c r="B842" i="56"/>
  <c r="A843" i="56"/>
  <c r="C842" i="56"/>
  <c r="I843" i="56" l="1"/>
  <c r="H843" i="56"/>
  <c r="J843" i="56"/>
  <c r="G843" i="56"/>
  <c r="A844" i="56"/>
  <c r="E843" i="56"/>
  <c r="B843" i="56"/>
  <c r="D843" i="56"/>
  <c r="C843" i="56"/>
  <c r="F843" i="56"/>
  <c r="J844" i="56" l="1"/>
  <c r="D844" i="56"/>
  <c r="G844" i="56"/>
  <c r="E844" i="56"/>
  <c r="C844" i="56"/>
  <c r="I844" i="56"/>
  <c r="A845" i="56"/>
  <c r="H844" i="56"/>
  <c r="F844" i="56"/>
  <c r="B844" i="56"/>
  <c r="F845" i="56" l="1"/>
  <c r="C845" i="56"/>
  <c r="G845" i="56"/>
  <c r="D845" i="56"/>
  <c r="J845" i="56"/>
  <c r="E845" i="56"/>
  <c r="A846" i="56"/>
  <c r="H845" i="56"/>
  <c r="B845" i="56"/>
  <c r="I845" i="56"/>
  <c r="A847" i="56" l="1"/>
  <c r="J846" i="56"/>
  <c r="C846" i="56"/>
  <c r="B846" i="56"/>
  <c r="G846" i="56"/>
  <c r="F846" i="56"/>
  <c r="H846" i="56"/>
  <c r="I846" i="56"/>
  <c r="D846" i="56"/>
  <c r="E846" i="56"/>
  <c r="A848" i="56" l="1"/>
  <c r="C847" i="56"/>
  <c r="D847" i="56"/>
  <c r="G847" i="56"/>
  <c r="H847" i="56"/>
  <c r="I847" i="56"/>
  <c r="E847" i="56"/>
  <c r="B847" i="56"/>
  <c r="J847" i="56"/>
  <c r="F847" i="56"/>
  <c r="E848" i="56" l="1"/>
  <c r="I848" i="56"/>
  <c r="A849" i="56"/>
  <c r="F848" i="56"/>
  <c r="G848" i="56"/>
  <c r="D848" i="56"/>
  <c r="J848" i="56"/>
  <c r="B848" i="56"/>
  <c r="H848" i="56"/>
  <c r="C848" i="56"/>
  <c r="H849" i="56" l="1"/>
  <c r="A850" i="56"/>
  <c r="F849" i="56"/>
  <c r="G849" i="56"/>
  <c r="J849" i="56"/>
  <c r="C849" i="56"/>
  <c r="B849" i="56"/>
  <c r="I849" i="56"/>
  <c r="E849" i="56"/>
  <c r="D849" i="56"/>
  <c r="D850" i="56" l="1"/>
  <c r="F850" i="56"/>
  <c r="C850" i="56"/>
  <c r="H850" i="56"/>
  <c r="I850" i="56"/>
  <c r="G850" i="56"/>
  <c r="B850" i="56"/>
  <c r="A851" i="56"/>
  <c r="E850" i="56"/>
  <c r="J850" i="56"/>
  <c r="C851" i="56" l="1"/>
  <c r="E851" i="56"/>
  <c r="G851" i="56"/>
  <c r="H851" i="56"/>
  <c r="B851" i="56"/>
  <c r="D851" i="56"/>
  <c r="A852" i="56"/>
  <c r="F851" i="56"/>
  <c r="J851" i="56"/>
  <c r="I851" i="56"/>
  <c r="D852" i="56" l="1"/>
  <c r="A853" i="56"/>
  <c r="B852" i="56"/>
  <c r="E852" i="56"/>
  <c r="J852" i="56"/>
  <c r="H852" i="56"/>
  <c r="G852" i="56"/>
  <c r="F852" i="56"/>
  <c r="C852" i="56"/>
  <c r="I852" i="56"/>
  <c r="I853" i="56" l="1"/>
  <c r="B853" i="56"/>
  <c r="H853" i="56"/>
  <c r="C853" i="56"/>
  <c r="G853" i="56"/>
  <c r="A854" i="56"/>
  <c r="J853" i="56"/>
  <c r="D853" i="56"/>
  <c r="F853" i="56"/>
  <c r="E853" i="56"/>
  <c r="D854" i="56" l="1"/>
  <c r="H854" i="56"/>
  <c r="F854" i="56"/>
  <c r="A855" i="56"/>
  <c r="B854" i="56"/>
  <c r="J854" i="56"/>
  <c r="C854" i="56"/>
  <c r="E854" i="56"/>
  <c r="I854" i="56"/>
  <c r="G854" i="56"/>
  <c r="I855" i="56" l="1"/>
  <c r="F855" i="56"/>
  <c r="J855" i="56"/>
  <c r="C855" i="56"/>
  <c r="H855" i="56"/>
  <c r="A856" i="56"/>
  <c r="E855" i="56"/>
  <c r="G855" i="56"/>
  <c r="D855" i="56"/>
  <c r="B855" i="56"/>
  <c r="I856" i="56" l="1"/>
  <c r="E856" i="56"/>
  <c r="D856" i="56"/>
  <c r="A857" i="56"/>
  <c r="B856" i="56"/>
  <c r="H856" i="56"/>
  <c r="G856" i="56"/>
  <c r="F856" i="56"/>
  <c r="C856" i="56"/>
  <c r="J856" i="56"/>
  <c r="C857" i="56" l="1"/>
  <c r="A858" i="56"/>
  <c r="G857" i="56"/>
  <c r="I857" i="56"/>
  <c r="E857" i="56"/>
  <c r="D857" i="56"/>
  <c r="J857" i="56"/>
  <c r="F857" i="56"/>
  <c r="H857" i="56"/>
  <c r="B857" i="56"/>
  <c r="A859" i="56" l="1"/>
  <c r="D858" i="56"/>
  <c r="F858" i="56"/>
  <c r="B858" i="56"/>
  <c r="J858" i="56"/>
  <c r="H858" i="56"/>
  <c r="E858" i="56"/>
  <c r="C858" i="56"/>
  <c r="I858" i="56"/>
  <c r="G858" i="56"/>
  <c r="J859" i="56" l="1"/>
  <c r="C859" i="56"/>
  <c r="B859" i="56"/>
  <c r="A860" i="56"/>
  <c r="E859" i="56"/>
  <c r="F859" i="56"/>
  <c r="I859" i="56"/>
  <c r="G859" i="56"/>
  <c r="D859" i="56"/>
  <c r="H859" i="56"/>
  <c r="H860" i="56" l="1"/>
  <c r="C860" i="56"/>
  <c r="G860" i="56"/>
  <c r="B860" i="56"/>
  <c r="I860" i="56"/>
  <c r="D860" i="56"/>
  <c r="J860" i="56"/>
  <c r="F860" i="56"/>
  <c r="A861" i="56"/>
  <c r="E860" i="56"/>
  <c r="G861" i="56" l="1"/>
  <c r="I861" i="56"/>
  <c r="E861" i="56"/>
  <c r="H861" i="56"/>
  <c r="D861" i="56"/>
  <c r="J861" i="56"/>
  <c r="A862" i="56"/>
  <c r="B861" i="56"/>
  <c r="C861" i="56"/>
  <c r="F861" i="56"/>
  <c r="F862" i="56" l="1"/>
  <c r="B862" i="56"/>
  <c r="E862" i="56"/>
  <c r="D862" i="56"/>
  <c r="C862" i="56"/>
  <c r="G862" i="56"/>
  <c r="A863" i="56"/>
  <c r="H862" i="56"/>
  <c r="J862" i="56"/>
  <c r="I862" i="56"/>
  <c r="B863" i="56" l="1"/>
  <c r="C863" i="56"/>
  <c r="A864" i="56"/>
  <c r="E863" i="56"/>
  <c r="J863" i="56"/>
  <c r="I863" i="56"/>
  <c r="H863" i="56"/>
  <c r="D863" i="56"/>
  <c r="G863" i="56"/>
  <c r="F863" i="56"/>
  <c r="A865" i="56" l="1"/>
  <c r="D864" i="56"/>
  <c r="J864" i="56"/>
  <c r="G864" i="56"/>
  <c r="E864" i="56"/>
  <c r="B864" i="56"/>
  <c r="F864" i="56"/>
  <c r="H864" i="56"/>
  <c r="I864" i="56"/>
  <c r="C864" i="56"/>
  <c r="C865" i="56" l="1"/>
  <c r="G865" i="56"/>
  <c r="H865" i="56"/>
  <c r="F865" i="56"/>
  <c r="D865" i="56"/>
  <c r="E865" i="56"/>
  <c r="J865" i="56"/>
  <c r="B865" i="56"/>
  <c r="A866" i="56"/>
  <c r="I865" i="56"/>
  <c r="B866" i="56" l="1"/>
  <c r="J866" i="56"/>
  <c r="I866" i="56"/>
  <c r="D866" i="56"/>
  <c r="G866" i="56"/>
  <c r="E866" i="56"/>
  <c r="H866" i="56"/>
  <c r="A867" i="56"/>
  <c r="C866" i="56"/>
  <c r="F866" i="56"/>
  <c r="F867" i="56" l="1"/>
  <c r="H867" i="56"/>
  <c r="E867" i="56"/>
  <c r="C867" i="56"/>
  <c r="A868" i="56"/>
  <c r="I867" i="56"/>
  <c r="G867" i="56"/>
  <c r="D867" i="56"/>
  <c r="J867" i="56"/>
  <c r="B867" i="56"/>
  <c r="H868" i="56" l="1"/>
  <c r="B868" i="56"/>
  <c r="F868" i="56"/>
  <c r="A869" i="56"/>
  <c r="J868" i="56"/>
  <c r="D868" i="56"/>
  <c r="C868" i="56"/>
  <c r="G868" i="56"/>
  <c r="I868" i="56"/>
  <c r="E868" i="56"/>
  <c r="G869" i="56" l="1"/>
  <c r="I869" i="56"/>
  <c r="J869" i="56"/>
  <c r="C869" i="56"/>
  <c r="D869" i="56"/>
  <c r="F869" i="56"/>
  <c r="B869" i="56"/>
  <c r="H869" i="56"/>
  <c r="E869" i="56"/>
  <c r="A870" i="56"/>
  <c r="D870" i="56" l="1"/>
  <c r="A871" i="56"/>
  <c r="B870" i="56"/>
  <c r="E870" i="56"/>
  <c r="F870" i="56"/>
  <c r="I870" i="56"/>
  <c r="J870" i="56"/>
  <c r="C870" i="56"/>
  <c r="G870" i="56"/>
  <c r="H870" i="56"/>
  <c r="G871" i="56" l="1"/>
  <c r="A872" i="56"/>
  <c r="E871" i="56"/>
  <c r="I871" i="56"/>
  <c r="C871" i="56"/>
  <c r="F871" i="56"/>
  <c r="B871" i="56"/>
  <c r="J871" i="56"/>
  <c r="H871" i="56"/>
  <c r="D871" i="56"/>
  <c r="A873" i="56" l="1"/>
  <c r="G872" i="56"/>
  <c r="F872" i="56"/>
  <c r="H872" i="56"/>
  <c r="B872" i="56"/>
  <c r="C872" i="56"/>
  <c r="E872" i="56"/>
  <c r="I872" i="56"/>
  <c r="D872" i="56"/>
  <c r="J872" i="56"/>
  <c r="C873" i="56" l="1"/>
  <c r="H873" i="56"/>
  <c r="D873" i="56"/>
  <c r="I873" i="56"/>
  <c r="F873" i="56"/>
  <c r="G873" i="56"/>
  <c r="A874" i="56"/>
  <c r="B873" i="56"/>
  <c r="E873" i="56"/>
  <c r="J873" i="56"/>
  <c r="A875" i="56" l="1"/>
  <c r="F874" i="56"/>
  <c r="D874" i="56"/>
  <c r="J874" i="56"/>
  <c r="C874" i="56"/>
  <c r="B874" i="56"/>
  <c r="G874" i="56"/>
  <c r="H874" i="56"/>
  <c r="I874" i="56"/>
  <c r="E874" i="56"/>
  <c r="H875" i="56" l="1"/>
  <c r="E875" i="56"/>
  <c r="A876" i="56"/>
  <c r="I875" i="56"/>
  <c r="J875" i="56"/>
  <c r="G875" i="56"/>
  <c r="F875" i="56"/>
  <c r="C875" i="56"/>
  <c r="B875" i="56"/>
  <c r="D875" i="56"/>
  <c r="I876" i="56" l="1"/>
  <c r="G876" i="56"/>
  <c r="H876" i="56"/>
  <c r="J876" i="56"/>
  <c r="B876" i="56"/>
  <c r="C876" i="56"/>
  <c r="D876" i="56"/>
  <c r="A877" i="56"/>
  <c r="E876" i="56"/>
  <c r="F876" i="56"/>
  <c r="J877" i="56" l="1"/>
  <c r="I877" i="56"/>
  <c r="F877" i="56"/>
  <c r="A878" i="56"/>
  <c r="B877" i="56"/>
  <c r="G877" i="56"/>
  <c r="C877" i="56"/>
  <c r="H877" i="56"/>
  <c r="D877" i="56"/>
  <c r="E877" i="56"/>
  <c r="I878" i="56" l="1"/>
  <c r="A879" i="56"/>
  <c r="H878" i="56"/>
  <c r="E878" i="56"/>
  <c r="D878" i="56"/>
  <c r="C878" i="56"/>
  <c r="B878" i="56"/>
  <c r="G878" i="56"/>
  <c r="F878" i="56"/>
  <c r="J878" i="56"/>
  <c r="A880" i="56" l="1"/>
  <c r="I879" i="56"/>
  <c r="J879" i="56"/>
  <c r="C879" i="56"/>
  <c r="H879" i="56"/>
  <c r="F879" i="56"/>
  <c r="G879" i="56"/>
  <c r="B879" i="56"/>
  <c r="E879" i="56"/>
  <c r="D879" i="56"/>
  <c r="G880" i="56" l="1"/>
  <c r="C880" i="56"/>
  <c r="J880" i="56"/>
  <c r="F880" i="56"/>
  <c r="A881" i="56"/>
  <c r="B880" i="56"/>
  <c r="E880" i="56"/>
  <c r="H880" i="56"/>
  <c r="D880" i="56"/>
  <c r="I880" i="56"/>
  <c r="C881" i="56" l="1"/>
  <c r="J881" i="56"/>
  <c r="B881" i="56"/>
  <c r="G881" i="56"/>
  <c r="D881" i="56"/>
  <c r="I881" i="56"/>
  <c r="E881" i="56"/>
  <c r="A882" i="56"/>
  <c r="F881" i="56"/>
  <c r="H881" i="56"/>
  <c r="A883" i="56" l="1"/>
  <c r="H882" i="56"/>
  <c r="B882" i="56"/>
  <c r="J882" i="56"/>
  <c r="G882" i="56"/>
  <c r="E882" i="56"/>
  <c r="I882" i="56"/>
  <c r="D882" i="56"/>
  <c r="C882" i="56"/>
  <c r="F882" i="56"/>
  <c r="B883" i="56" l="1"/>
  <c r="J883" i="56"/>
  <c r="H883" i="56"/>
  <c r="I883" i="56"/>
  <c r="C883" i="56"/>
  <c r="A884" i="56"/>
  <c r="G883" i="56"/>
  <c r="F883" i="56"/>
  <c r="D883" i="56"/>
  <c r="E883" i="56"/>
  <c r="E884" i="56" l="1"/>
  <c r="I884" i="56"/>
  <c r="B884" i="56"/>
  <c r="C884" i="56"/>
  <c r="G884" i="56"/>
  <c r="H884" i="56"/>
  <c r="F884" i="56"/>
  <c r="D884" i="56"/>
  <c r="A885" i="56"/>
  <c r="J884" i="56"/>
  <c r="I885" i="56" l="1"/>
  <c r="J885" i="56"/>
  <c r="D885" i="56"/>
  <c r="H885" i="56"/>
  <c r="B885" i="56"/>
  <c r="A886" i="56"/>
  <c r="F885" i="56"/>
  <c r="C885" i="56"/>
  <c r="G885" i="56"/>
  <c r="E885" i="56"/>
  <c r="H886" i="56" l="1"/>
  <c r="J886" i="56"/>
  <c r="I886" i="56"/>
  <c r="D886" i="56"/>
  <c r="F886" i="56"/>
  <c r="B886" i="56"/>
  <c r="G886" i="56"/>
  <c r="C886" i="56"/>
  <c r="A887" i="56"/>
  <c r="E886" i="56"/>
  <c r="E887" i="56" l="1"/>
  <c r="D887" i="56"/>
  <c r="A888" i="56"/>
  <c r="G887" i="56"/>
  <c r="J887" i="56"/>
  <c r="C887" i="56"/>
  <c r="H887" i="56"/>
  <c r="I887" i="56"/>
  <c r="B887" i="56"/>
  <c r="F887" i="56"/>
  <c r="A889" i="56" l="1"/>
  <c r="D888" i="56"/>
  <c r="B888" i="56"/>
  <c r="J888" i="56"/>
  <c r="E888" i="56"/>
  <c r="C888" i="56"/>
  <c r="G888" i="56"/>
  <c r="I888" i="56"/>
  <c r="H888" i="56"/>
  <c r="F888" i="56"/>
  <c r="C889" i="56" l="1"/>
  <c r="J889" i="56"/>
  <c r="I889" i="56"/>
  <c r="E889" i="56"/>
  <c r="A890" i="56"/>
  <c r="G889" i="56"/>
  <c r="H889" i="56"/>
  <c r="D889" i="56"/>
  <c r="B889" i="56"/>
  <c r="F889" i="56"/>
  <c r="B890" i="56" l="1"/>
  <c r="A891" i="56"/>
  <c r="D890" i="56"/>
  <c r="H890" i="56"/>
  <c r="G890" i="56"/>
  <c r="I890" i="56"/>
  <c r="J890" i="56"/>
  <c r="C890" i="56"/>
  <c r="E890" i="56"/>
  <c r="F890" i="56"/>
  <c r="H891" i="56" l="1"/>
  <c r="C891" i="56"/>
  <c r="E891" i="56"/>
  <c r="A892" i="56"/>
  <c r="D891" i="56"/>
  <c r="G891" i="56"/>
  <c r="B891" i="56"/>
  <c r="F891" i="56"/>
  <c r="I891" i="56"/>
  <c r="J891" i="56"/>
  <c r="H892" i="56" l="1"/>
  <c r="C892" i="56"/>
  <c r="A893" i="56"/>
  <c r="G892" i="56"/>
  <c r="B892" i="56"/>
  <c r="F892" i="56"/>
  <c r="D892" i="56"/>
  <c r="J892" i="56"/>
  <c r="E892" i="56"/>
  <c r="I892" i="56"/>
  <c r="F893" i="56" l="1"/>
  <c r="I893" i="56"/>
  <c r="E893" i="56"/>
  <c r="H893" i="56"/>
  <c r="C893" i="56"/>
  <c r="B893" i="56"/>
  <c r="G893" i="56"/>
  <c r="A894" i="56"/>
  <c r="D893" i="56"/>
  <c r="J893" i="56"/>
  <c r="B894" i="56" l="1"/>
  <c r="G894" i="56"/>
  <c r="J894" i="56"/>
  <c r="A895" i="56"/>
  <c r="C894" i="56"/>
  <c r="E894" i="56"/>
  <c r="I894" i="56"/>
  <c r="H894" i="56"/>
  <c r="D894" i="56"/>
  <c r="F894" i="56"/>
  <c r="G895" i="56" l="1"/>
  <c r="C895" i="56"/>
  <c r="E895" i="56"/>
  <c r="H895" i="56"/>
  <c r="B895" i="56"/>
  <c r="J895" i="56"/>
  <c r="F895" i="56"/>
  <c r="I895" i="56"/>
  <c r="D895" i="56"/>
  <c r="A896" i="56"/>
  <c r="A897" i="56" l="1"/>
  <c r="E896" i="56"/>
  <c r="J896" i="56"/>
  <c r="G896" i="56"/>
  <c r="B896" i="56"/>
  <c r="C896" i="56"/>
  <c r="D896" i="56"/>
  <c r="F896" i="56"/>
  <c r="I896" i="56"/>
  <c r="H896" i="56"/>
  <c r="C897" i="56" l="1"/>
  <c r="I897" i="56"/>
  <c r="G897" i="56"/>
  <c r="D897" i="56"/>
  <c r="B897" i="56"/>
  <c r="J897" i="56"/>
  <c r="H897" i="56"/>
  <c r="A898" i="56"/>
  <c r="E897" i="56"/>
  <c r="F897" i="56"/>
  <c r="D898" i="56" l="1"/>
  <c r="G898" i="56"/>
  <c r="F898" i="56"/>
  <c r="C898" i="56"/>
  <c r="I898" i="56"/>
  <c r="J898" i="56"/>
  <c r="B898" i="56"/>
  <c r="A899" i="56"/>
  <c r="H898" i="56"/>
  <c r="E898" i="56"/>
  <c r="D899" i="56" l="1"/>
  <c r="A900" i="56"/>
  <c r="G899" i="56"/>
  <c r="E899" i="56"/>
  <c r="C899" i="56"/>
  <c r="J899" i="56"/>
  <c r="F899" i="56"/>
  <c r="H899" i="56"/>
  <c r="I899" i="56"/>
  <c r="B899" i="56"/>
  <c r="F900" i="56" l="1"/>
  <c r="G900" i="56"/>
  <c r="H900" i="56"/>
  <c r="B900" i="56"/>
  <c r="A901" i="56"/>
  <c r="I900" i="56"/>
  <c r="D900" i="56"/>
  <c r="E900" i="56"/>
  <c r="C900" i="56"/>
  <c r="J900" i="56"/>
  <c r="H901" i="56" l="1"/>
  <c r="I901" i="56"/>
  <c r="G901" i="56"/>
  <c r="A902" i="56"/>
  <c r="D901" i="56"/>
  <c r="F901" i="56"/>
  <c r="B901" i="56"/>
  <c r="C901" i="56"/>
  <c r="J901" i="56"/>
  <c r="E901" i="56"/>
  <c r="H902" i="56" l="1"/>
  <c r="C902" i="56"/>
  <c r="F902" i="56"/>
  <c r="I902" i="56"/>
  <c r="E902" i="56"/>
  <c r="J902" i="56"/>
  <c r="D902" i="56"/>
  <c r="B902" i="56"/>
  <c r="A903" i="56"/>
  <c r="G902" i="56"/>
  <c r="G903" i="56" l="1"/>
  <c r="A904" i="56"/>
  <c r="E903" i="56"/>
  <c r="C903" i="56"/>
  <c r="J903" i="56"/>
  <c r="H903" i="56"/>
  <c r="F903" i="56"/>
  <c r="I903" i="56"/>
  <c r="D903" i="56"/>
  <c r="B903" i="56"/>
  <c r="A905" i="56" l="1"/>
  <c r="B904" i="56"/>
  <c r="E904" i="56"/>
  <c r="I904" i="56"/>
  <c r="D904" i="56"/>
  <c r="H904" i="56"/>
  <c r="G904" i="56"/>
  <c r="J904" i="56"/>
  <c r="F904" i="56"/>
  <c r="C904" i="56"/>
  <c r="C905" i="56" l="1"/>
  <c r="J905" i="56"/>
  <c r="A906" i="56"/>
  <c r="F905" i="56"/>
  <c r="G905" i="56"/>
  <c r="B905" i="56"/>
  <c r="D905" i="56"/>
  <c r="H905" i="56"/>
  <c r="E905" i="56"/>
  <c r="I905" i="56"/>
  <c r="A907" i="56" l="1"/>
  <c r="G906" i="56"/>
  <c r="H906" i="56"/>
  <c r="B906" i="56"/>
  <c r="I906" i="56"/>
  <c r="J906" i="56"/>
  <c r="C906" i="56"/>
  <c r="F906" i="56"/>
  <c r="E906" i="56"/>
  <c r="D906" i="56"/>
  <c r="F907" i="56" l="1"/>
  <c r="E907" i="56"/>
  <c r="B907" i="56"/>
  <c r="H907" i="56"/>
  <c r="J907" i="56"/>
  <c r="A908" i="56"/>
  <c r="G907" i="56"/>
  <c r="C907" i="56"/>
  <c r="D907" i="56"/>
  <c r="I907" i="56"/>
  <c r="F908" i="56" l="1"/>
  <c r="E908" i="56"/>
  <c r="D908" i="56"/>
  <c r="C908" i="56"/>
  <c r="I908" i="56"/>
  <c r="G908" i="56"/>
  <c r="A909" i="56"/>
  <c r="H908" i="56"/>
  <c r="J908" i="56"/>
  <c r="B908" i="56"/>
  <c r="J909" i="56" l="1"/>
  <c r="B909" i="56"/>
  <c r="G909" i="56"/>
  <c r="I909" i="56"/>
  <c r="F909" i="56"/>
  <c r="H909" i="56"/>
  <c r="C909" i="56"/>
  <c r="D909" i="56"/>
  <c r="E909" i="56"/>
  <c r="A910" i="56"/>
  <c r="G910" i="56" l="1"/>
  <c r="I910" i="56"/>
  <c r="D910" i="56"/>
  <c r="F910" i="56"/>
  <c r="C910" i="56"/>
  <c r="B910" i="56"/>
  <c r="H910" i="56"/>
  <c r="A911" i="56"/>
  <c r="J910" i="56"/>
  <c r="E910" i="56"/>
  <c r="F911" i="56" l="1"/>
  <c r="E911" i="56"/>
  <c r="A912" i="56"/>
  <c r="H911" i="56"/>
  <c r="B911" i="56"/>
  <c r="C911" i="56"/>
  <c r="G911" i="56"/>
  <c r="J911" i="56"/>
  <c r="I911" i="56"/>
  <c r="D911" i="56"/>
  <c r="A913" i="56" l="1"/>
  <c r="C912" i="56"/>
  <c r="G912" i="56"/>
  <c r="F912" i="56"/>
  <c r="D912" i="56"/>
  <c r="I912" i="56"/>
  <c r="H912" i="56"/>
  <c r="B912" i="56"/>
  <c r="E912" i="56"/>
  <c r="J912" i="56"/>
  <c r="C913" i="56" l="1"/>
  <c r="J913" i="56"/>
  <c r="F913" i="56"/>
  <c r="G913" i="56"/>
  <c r="A914" i="56"/>
  <c r="H913" i="56"/>
  <c r="B913" i="56"/>
  <c r="D913" i="56"/>
  <c r="E913" i="56"/>
  <c r="I913" i="56"/>
  <c r="F914" i="56" l="1"/>
  <c r="I914" i="56"/>
  <c r="E914" i="56"/>
  <c r="H914" i="56"/>
  <c r="A915" i="56"/>
  <c r="C914" i="56"/>
  <c r="J914" i="56"/>
  <c r="G914" i="56"/>
  <c r="B914" i="56"/>
  <c r="D914" i="56"/>
  <c r="H915" i="56" l="1"/>
  <c r="I915" i="56"/>
  <c r="C915" i="56"/>
  <c r="E915" i="56"/>
  <c r="A916" i="56"/>
  <c r="B915" i="56"/>
  <c r="F915" i="56"/>
  <c r="G915" i="56"/>
  <c r="J915" i="56"/>
  <c r="D915" i="56"/>
  <c r="H916" i="56" l="1"/>
  <c r="F916" i="56"/>
  <c r="I916" i="56"/>
  <c r="B916" i="56"/>
  <c r="C916" i="56"/>
  <c r="E916" i="56"/>
  <c r="G916" i="56"/>
  <c r="A917" i="56"/>
  <c r="J916" i="56"/>
  <c r="D916" i="56"/>
  <c r="F917" i="56" l="1"/>
  <c r="I917" i="56"/>
  <c r="G917" i="56"/>
  <c r="D917" i="56"/>
  <c r="C917" i="56"/>
  <c r="J917" i="56"/>
  <c r="A918" i="56"/>
  <c r="E917" i="56"/>
  <c r="B917" i="56"/>
  <c r="H917" i="56"/>
  <c r="B918" i="56" l="1"/>
  <c r="H918" i="56"/>
  <c r="D918" i="56"/>
  <c r="E918" i="56"/>
  <c r="G918" i="56"/>
  <c r="F918" i="56"/>
  <c r="A919" i="56"/>
  <c r="C918" i="56"/>
  <c r="I918" i="56"/>
  <c r="J918" i="56"/>
  <c r="B919" i="56" l="1"/>
  <c r="A920" i="56"/>
  <c r="I919" i="56"/>
  <c r="H919" i="56"/>
  <c r="D919" i="56"/>
  <c r="F919" i="56"/>
  <c r="E919" i="56"/>
  <c r="G919" i="56"/>
  <c r="J919" i="56"/>
  <c r="C919" i="56"/>
  <c r="H920" i="56" l="1"/>
  <c r="B920" i="56"/>
  <c r="G920" i="56"/>
  <c r="F920" i="56"/>
  <c r="D920" i="56"/>
  <c r="C920" i="56"/>
  <c r="J920" i="56"/>
  <c r="E920" i="56"/>
  <c r="I920" i="56"/>
  <c r="A921" i="56"/>
  <c r="C921" i="56" l="1"/>
  <c r="A922" i="56"/>
  <c r="J921" i="56"/>
  <c r="F921" i="56"/>
  <c r="B921" i="56"/>
  <c r="H921" i="56"/>
  <c r="I921" i="56"/>
  <c r="D921" i="56"/>
  <c r="E921" i="56"/>
  <c r="G921" i="56"/>
  <c r="E922" i="56" l="1"/>
  <c r="G922" i="56"/>
  <c r="D922" i="56"/>
  <c r="C922" i="56"/>
  <c r="F922" i="56"/>
  <c r="B922" i="56"/>
  <c r="J922" i="56"/>
  <c r="A923" i="56"/>
  <c r="H922" i="56"/>
  <c r="I922" i="56"/>
  <c r="H923" i="56" l="1"/>
  <c r="C923" i="56"/>
  <c r="J923" i="56"/>
  <c r="G923" i="56"/>
  <c r="I923" i="56"/>
  <c r="B923" i="56"/>
  <c r="D923" i="56"/>
  <c r="A924" i="56"/>
  <c r="E923" i="56"/>
  <c r="F923" i="56"/>
  <c r="I924" i="56" l="1"/>
  <c r="C924" i="56"/>
  <c r="D924" i="56"/>
  <c r="A925" i="56"/>
  <c r="B924" i="56"/>
  <c r="E924" i="56"/>
  <c r="G924" i="56"/>
  <c r="H924" i="56"/>
  <c r="J924" i="56"/>
  <c r="F924" i="56"/>
  <c r="J925" i="56" l="1"/>
  <c r="H925" i="56"/>
  <c r="I925" i="56"/>
  <c r="D925" i="56"/>
  <c r="E925" i="56"/>
  <c r="C925" i="56"/>
  <c r="A926" i="56"/>
  <c r="F925" i="56"/>
  <c r="B925" i="56"/>
  <c r="G925" i="56"/>
  <c r="E926" i="56" l="1"/>
  <c r="I926" i="56"/>
  <c r="H926" i="56"/>
  <c r="F926" i="56"/>
  <c r="B926" i="56"/>
  <c r="D926" i="56"/>
  <c r="G926" i="56"/>
  <c r="C926" i="56"/>
  <c r="J926" i="56"/>
  <c r="A927" i="56"/>
  <c r="F927" i="56" l="1"/>
  <c r="C927" i="56"/>
  <c r="J927" i="56"/>
  <c r="G927" i="56"/>
  <c r="I927" i="56"/>
  <c r="B927" i="56"/>
  <c r="H927" i="56"/>
  <c r="E927" i="56"/>
  <c r="A928" i="56"/>
  <c r="D927" i="56"/>
  <c r="D928" i="56" l="1"/>
  <c r="E928" i="56"/>
  <c r="H928" i="56"/>
  <c r="B928" i="56"/>
  <c r="C928" i="56"/>
  <c r="G928" i="56"/>
  <c r="A929" i="56"/>
  <c r="F928" i="56"/>
  <c r="I928" i="56"/>
  <c r="J928" i="56"/>
  <c r="C929" i="56" l="1"/>
  <c r="H929" i="56"/>
  <c r="B929" i="56"/>
  <c r="I929" i="56"/>
  <c r="E929" i="56"/>
  <c r="F929" i="56"/>
  <c r="G929" i="56"/>
  <c r="A930" i="56"/>
  <c r="J929" i="56"/>
  <c r="D929" i="56"/>
  <c r="J930" i="56" l="1"/>
  <c r="G930" i="56"/>
  <c r="I930" i="56"/>
  <c r="B930" i="56"/>
  <c r="E930" i="56"/>
  <c r="H930" i="56"/>
  <c r="D930" i="56"/>
  <c r="A931" i="56"/>
  <c r="C930" i="56"/>
  <c r="F930" i="56"/>
  <c r="E931" i="56" l="1"/>
  <c r="F931" i="56"/>
  <c r="A932" i="56"/>
  <c r="D931" i="56"/>
  <c r="J931" i="56"/>
  <c r="B931" i="56"/>
  <c r="H931" i="56"/>
  <c r="C931" i="56"/>
  <c r="G931" i="56"/>
  <c r="I931" i="56"/>
  <c r="F932" i="56" l="1"/>
  <c r="I932" i="56"/>
  <c r="A933" i="56"/>
  <c r="E932" i="56"/>
  <c r="C932" i="56"/>
  <c r="D932" i="56"/>
  <c r="G932" i="56"/>
  <c r="B932" i="56"/>
  <c r="J932" i="56"/>
  <c r="H932" i="56"/>
  <c r="D933" i="56" l="1"/>
  <c r="G933" i="56"/>
  <c r="I933" i="56"/>
  <c r="C933" i="56"/>
  <c r="A934" i="56"/>
  <c r="B933" i="56"/>
  <c r="J933" i="56"/>
  <c r="F933" i="56"/>
  <c r="E933" i="56"/>
  <c r="H933" i="56"/>
  <c r="F934" i="56" l="1"/>
  <c r="H934" i="56"/>
  <c r="E934" i="56"/>
  <c r="B934" i="56"/>
  <c r="A935" i="56"/>
  <c r="G934" i="56"/>
  <c r="J934" i="56"/>
  <c r="D934" i="56"/>
  <c r="I934" i="56"/>
  <c r="C934" i="56"/>
  <c r="B935" i="56" l="1"/>
  <c r="A936" i="56"/>
  <c r="F935" i="56"/>
  <c r="H935" i="56"/>
  <c r="C935" i="56"/>
  <c r="I935" i="56"/>
  <c r="D935" i="56"/>
  <c r="E935" i="56"/>
  <c r="G935" i="56"/>
  <c r="J935" i="56"/>
  <c r="D936" i="56" l="1"/>
  <c r="B936" i="56"/>
  <c r="J936" i="56"/>
  <c r="E936" i="56"/>
  <c r="I936" i="56"/>
  <c r="G936" i="56"/>
  <c r="H936" i="56"/>
  <c r="A937" i="56"/>
  <c r="F936" i="56"/>
  <c r="C936" i="56"/>
  <c r="I937" i="56" l="1"/>
  <c r="G937" i="56"/>
  <c r="E937" i="56"/>
  <c r="J937" i="56"/>
  <c r="F937" i="56"/>
  <c r="C937" i="56"/>
  <c r="H937" i="56"/>
  <c r="A938" i="56"/>
  <c r="B937" i="56"/>
  <c r="D937" i="56"/>
  <c r="A939" i="56" l="1"/>
  <c r="D938" i="56"/>
  <c r="J938" i="56"/>
  <c r="F938" i="56"/>
  <c r="B938" i="56"/>
  <c r="I938" i="56"/>
  <c r="E938" i="56"/>
  <c r="G938" i="56"/>
  <c r="H938" i="56"/>
  <c r="C938" i="56"/>
  <c r="G939" i="56" l="1"/>
  <c r="C939" i="56"/>
  <c r="I939" i="56"/>
  <c r="H939" i="56"/>
  <c r="F939" i="56"/>
  <c r="B939" i="56"/>
  <c r="A940" i="56"/>
  <c r="D939" i="56"/>
  <c r="J939" i="56"/>
  <c r="E939" i="56"/>
  <c r="H940" i="56" l="1"/>
  <c r="J940" i="56"/>
  <c r="A941" i="56"/>
  <c r="D940" i="56"/>
  <c r="B940" i="56"/>
  <c r="E940" i="56"/>
  <c r="F940" i="56"/>
  <c r="C940" i="56"/>
  <c r="I940" i="56"/>
  <c r="G940" i="56"/>
  <c r="F941" i="56" l="1"/>
  <c r="A942" i="56"/>
  <c r="H941" i="56"/>
  <c r="G941" i="56"/>
  <c r="I941" i="56"/>
  <c r="E941" i="56"/>
  <c r="D941" i="56"/>
  <c r="B941" i="56"/>
  <c r="J941" i="56"/>
  <c r="C941" i="56"/>
  <c r="J942" i="56" l="1"/>
  <c r="A943" i="56"/>
  <c r="D942" i="56"/>
  <c r="I942" i="56"/>
  <c r="F942" i="56"/>
  <c r="C942" i="56"/>
  <c r="E942" i="56"/>
  <c r="H942" i="56"/>
  <c r="B942" i="56"/>
  <c r="G942" i="56"/>
  <c r="G943" i="56" l="1"/>
  <c r="C943" i="56"/>
  <c r="D943" i="56"/>
  <c r="A944" i="56"/>
  <c r="J943" i="56"/>
  <c r="B943" i="56"/>
  <c r="I943" i="56"/>
  <c r="F943" i="56"/>
  <c r="H943" i="56"/>
  <c r="E943" i="56"/>
  <c r="G944" i="56" l="1"/>
  <c r="I944" i="56"/>
  <c r="D944" i="56"/>
  <c r="H944" i="56"/>
  <c r="B944" i="56"/>
  <c r="F944" i="56"/>
  <c r="C944" i="56"/>
  <c r="E944" i="56"/>
  <c r="J944" i="56"/>
  <c r="A945" i="56"/>
  <c r="E945" i="56" l="1"/>
  <c r="D945" i="56"/>
  <c r="J945" i="56"/>
  <c r="F945" i="56"/>
  <c r="H945" i="56"/>
  <c r="I945" i="56"/>
  <c r="B945" i="56"/>
  <c r="C945" i="56"/>
  <c r="G945" i="56"/>
  <c r="A946" i="56"/>
  <c r="A947" i="56" l="1"/>
  <c r="B946" i="56"/>
  <c r="F946" i="56"/>
  <c r="E946" i="56"/>
  <c r="D946" i="56"/>
  <c r="I946" i="56"/>
  <c r="H946" i="56"/>
  <c r="C946" i="56"/>
  <c r="J946" i="56"/>
  <c r="G946" i="56"/>
  <c r="E947" i="56" l="1"/>
  <c r="I947" i="56"/>
  <c r="J947" i="56"/>
  <c r="C947" i="56"/>
  <c r="B947" i="56"/>
  <c r="F947" i="56"/>
  <c r="H947" i="56"/>
  <c r="A948" i="56"/>
  <c r="D947" i="56"/>
  <c r="G947" i="56"/>
  <c r="F948" i="56" l="1"/>
  <c r="D948" i="56"/>
  <c r="J948" i="56"/>
  <c r="A949" i="56"/>
  <c r="I948" i="56"/>
  <c r="B948" i="56"/>
  <c r="E948" i="56"/>
  <c r="G948" i="56"/>
  <c r="C948" i="56"/>
  <c r="H948" i="56"/>
  <c r="D949" i="56" l="1"/>
  <c r="G949" i="56"/>
  <c r="F949" i="56"/>
  <c r="J949" i="56"/>
  <c r="I949" i="56"/>
  <c r="E949" i="56"/>
  <c r="H949" i="56"/>
  <c r="B949" i="56"/>
  <c r="C949" i="56"/>
  <c r="A950" i="56"/>
  <c r="J950" i="56" l="1"/>
  <c r="G950" i="56"/>
  <c r="C950" i="56"/>
  <c r="A951" i="56"/>
  <c r="B950" i="56"/>
  <c r="H950" i="56"/>
  <c r="F950" i="56"/>
  <c r="E950" i="56"/>
  <c r="I950" i="56"/>
  <c r="D950" i="56"/>
  <c r="H951" i="56" l="1"/>
  <c r="D951" i="56"/>
  <c r="E951" i="56"/>
  <c r="A952" i="56"/>
  <c r="J951" i="56"/>
  <c r="C951" i="56"/>
  <c r="G951" i="56"/>
  <c r="B951" i="56"/>
  <c r="F951" i="56"/>
  <c r="I951" i="56"/>
  <c r="B952" i="56" l="1"/>
  <c r="I952" i="56"/>
  <c r="J952" i="56"/>
  <c r="D952" i="56"/>
  <c r="E952" i="56"/>
  <c r="F952" i="56"/>
  <c r="H952" i="56"/>
  <c r="G952" i="56"/>
  <c r="A953" i="56"/>
  <c r="C952" i="56"/>
  <c r="H953" i="56" l="1"/>
  <c r="D953" i="56"/>
  <c r="J953" i="56"/>
  <c r="F953" i="56"/>
  <c r="I953" i="56"/>
  <c r="A954" i="56"/>
  <c r="E953" i="56"/>
  <c r="C953" i="56"/>
  <c r="B953" i="56"/>
  <c r="G953" i="56"/>
  <c r="B954" i="56" l="1"/>
  <c r="D954" i="56"/>
  <c r="I954" i="56"/>
  <c r="H954" i="56"/>
  <c r="E954" i="56"/>
  <c r="C954" i="56"/>
  <c r="J954" i="56"/>
  <c r="G954" i="56"/>
  <c r="A955" i="56"/>
  <c r="F954" i="56"/>
  <c r="H955" i="56" l="1"/>
  <c r="E955" i="56"/>
  <c r="D955" i="56"/>
  <c r="A956" i="56"/>
  <c r="G955" i="56"/>
  <c r="F955" i="56"/>
  <c r="C955" i="56"/>
  <c r="J955" i="56"/>
  <c r="B955" i="56"/>
  <c r="I955" i="56"/>
  <c r="J956" i="56" l="1"/>
  <c r="H956" i="56"/>
  <c r="B956" i="56"/>
  <c r="D956" i="56"/>
  <c r="I956" i="56"/>
  <c r="C956" i="56"/>
  <c r="F956" i="56"/>
  <c r="G956" i="56"/>
  <c r="A957" i="56"/>
  <c r="E956" i="56"/>
  <c r="I957" i="56" l="1"/>
  <c r="H957" i="56"/>
  <c r="C957" i="56"/>
  <c r="A958" i="56"/>
  <c r="F957" i="56"/>
  <c r="D957" i="56"/>
  <c r="E957" i="56"/>
  <c r="J957" i="56"/>
  <c r="B957" i="56"/>
  <c r="G957" i="56"/>
  <c r="J958" i="56" l="1"/>
  <c r="I958" i="56"/>
  <c r="H958" i="56"/>
  <c r="E958" i="56"/>
  <c r="C958" i="56"/>
  <c r="G958" i="56"/>
  <c r="A959" i="56"/>
  <c r="D958" i="56"/>
  <c r="F958" i="56"/>
  <c r="B958" i="56"/>
  <c r="H959" i="56" l="1"/>
  <c r="E959" i="56"/>
  <c r="F959" i="56"/>
  <c r="D959" i="56"/>
  <c r="C959" i="56"/>
  <c r="G959" i="56"/>
  <c r="B959" i="56"/>
  <c r="A960" i="56"/>
  <c r="J959" i="56"/>
  <c r="I959" i="56"/>
  <c r="B960" i="56" l="1"/>
  <c r="C960" i="56"/>
  <c r="D960" i="56"/>
  <c r="E960" i="56"/>
  <c r="H960" i="56"/>
  <c r="F960" i="56"/>
  <c r="J960" i="56"/>
  <c r="I960" i="56"/>
  <c r="A961" i="56"/>
  <c r="G960" i="56"/>
  <c r="E961" i="56" l="1"/>
  <c r="B961" i="56"/>
  <c r="F961" i="56"/>
  <c r="G961" i="56"/>
  <c r="C961" i="56"/>
  <c r="I961" i="56"/>
  <c r="D961" i="56"/>
  <c r="A962" i="56"/>
  <c r="H961" i="56"/>
  <c r="J961" i="56"/>
  <c r="B962" i="56" l="1"/>
  <c r="F962" i="56"/>
  <c r="J962" i="56"/>
  <c r="A963" i="56"/>
  <c r="G962" i="56"/>
  <c r="E962" i="56"/>
  <c r="I962" i="56"/>
  <c r="H962" i="56"/>
  <c r="C962" i="56"/>
  <c r="D962" i="56"/>
  <c r="B963" i="56" l="1"/>
  <c r="A964" i="56"/>
  <c r="E963" i="56"/>
  <c r="I963" i="56"/>
  <c r="H963" i="56"/>
  <c r="C963" i="56"/>
  <c r="G963" i="56"/>
  <c r="F963" i="56"/>
  <c r="D963" i="56"/>
  <c r="J963" i="56"/>
  <c r="H964" i="56" l="1"/>
  <c r="I964" i="56"/>
  <c r="B964" i="56"/>
  <c r="C964" i="56"/>
  <c r="J964" i="56"/>
  <c r="G964" i="56"/>
  <c r="D964" i="56"/>
  <c r="A965" i="56"/>
  <c r="E964" i="56"/>
  <c r="F964" i="56"/>
  <c r="H965" i="56" l="1"/>
  <c r="G965" i="56"/>
  <c r="J965" i="56"/>
  <c r="E965" i="56"/>
  <c r="I965" i="56"/>
  <c r="D965" i="56"/>
  <c r="A966" i="56"/>
  <c r="B965" i="56"/>
  <c r="F965" i="56"/>
  <c r="C965" i="56"/>
  <c r="I966" i="56" l="1"/>
  <c r="G966" i="56"/>
  <c r="J966" i="56"/>
  <c r="D966" i="56"/>
  <c r="A967" i="56"/>
  <c r="B966" i="56"/>
  <c r="E966" i="56"/>
  <c r="F966" i="56"/>
  <c r="H966" i="56"/>
  <c r="C966" i="56"/>
  <c r="G967" i="56" l="1"/>
  <c r="B967" i="56"/>
  <c r="J967" i="56"/>
  <c r="A968" i="56"/>
  <c r="H967" i="56"/>
  <c r="D967" i="56"/>
  <c r="E967" i="56"/>
  <c r="C967" i="56"/>
  <c r="F967" i="56"/>
  <c r="I967" i="56"/>
  <c r="G968" i="56" l="1"/>
  <c r="A969" i="56"/>
  <c r="D968" i="56"/>
  <c r="F968" i="56"/>
  <c r="C968" i="56"/>
  <c r="I968" i="56"/>
  <c r="J968" i="56"/>
  <c r="B968" i="56"/>
  <c r="E968" i="56"/>
  <c r="H968" i="56"/>
  <c r="E969" i="56" l="1"/>
  <c r="G969" i="56"/>
  <c r="J969" i="56"/>
  <c r="F969" i="56"/>
  <c r="D969" i="56"/>
  <c r="I969" i="56"/>
  <c r="H969" i="56"/>
  <c r="B969" i="56"/>
  <c r="C969" i="56"/>
  <c r="A970" i="56"/>
  <c r="B970" i="56" l="1"/>
  <c r="H970" i="56"/>
  <c r="F970" i="56"/>
  <c r="E970" i="56"/>
  <c r="A971" i="56"/>
  <c r="I970" i="56"/>
  <c r="J970" i="56"/>
  <c r="D970" i="56"/>
  <c r="C970" i="56"/>
  <c r="G970" i="56"/>
  <c r="F971" i="56" l="1"/>
  <c r="C971" i="56"/>
  <c r="G971" i="56"/>
  <c r="J971" i="56"/>
  <c r="I971" i="56"/>
  <c r="A972" i="56"/>
  <c r="H971" i="56"/>
  <c r="E971" i="56"/>
  <c r="B971" i="56"/>
  <c r="D971" i="56"/>
  <c r="B972" i="56" l="1"/>
  <c r="F972" i="56"/>
  <c r="A973" i="56"/>
  <c r="G972" i="56"/>
  <c r="J972" i="56"/>
  <c r="D972" i="56"/>
  <c r="I972" i="56"/>
  <c r="E972" i="56"/>
  <c r="C972" i="56"/>
  <c r="H972" i="56"/>
  <c r="H973" i="56" l="1"/>
  <c r="D973" i="56"/>
  <c r="G973" i="56"/>
  <c r="E973" i="56"/>
  <c r="B973" i="56"/>
  <c r="J973" i="56"/>
  <c r="F973" i="56"/>
  <c r="C973" i="56"/>
  <c r="A974" i="56"/>
  <c r="I973" i="56"/>
  <c r="G974" i="56" l="1"/>
  <c r="J974" i="56"/>
  <c r="C974" i="56"/>
  <c r="A975" i="56"/>
  <c r="E974" i="56"/>
  <c r="F974" i="56"/>
  <c r="I974" i="56"/>
  <c r="H974" i="56"/>
  <c r="D974" i="56"/>
  <c r="B974" i="56"/>
  <c r="I975" i="56" l="1"/>
  <c r="C975" i="56"/>
  <c r="B975" i="56"/>
  <c r="F975" i="56"/>
  <c r="A976" i="56"/>
  <c r="G975" i="56"/>
  <c r="D975" i="56"/>
  <c r="J975" i="56"/>
  <c r="E975" i="56"/>
  <c r="H975" i="56"/>
  <c r="B976" i="56" l="1"/>
  <c r="E976" i="56"/>
  <c r="J976" i="56"/>
  <c r="G976" i="56"/>
  <c r="A977" i="56"/>
  <c r="D976" i="56"/>
  <c r="H976" i="56"/>
  <c r="F976" i="56"/>
  <c r="I976" i="56"/>
  <c r="C976" i="56"/>
  <c r="H977" i="56" l="1"/>
  <c r="G977" i="56"/>
  <c r="J977" i="56"/>
  <c r="F977" i="56"/>
  <c r="A978" i="56"/>
  <c r="I977" i="56"/>
  <c r="E977" i="56"/>
  <c r="D977" i="56"/>
  <c r="B977" i="56"/>
  <c r="C977" i="56"/>
  <c r="B978" i="56" l="1"/>
  <c r="I978" i="56"/>
  <c r="F978" i="56"/>
  <c r="C978" i="56"/>
  <c r="D978" i="56"/>
  <c r="E978" i="56"/>
  <c r="H978" i="56"/>
  <c r="G978" i="56"/>
  <c r="A979" i="56"/>
  <c r="J978" i="56"/>
  <c r="F979" i="56" l="1"/>
  <c r="E979" i="56"/>
  <c r="I979" i="56"/>
  <c r="B979" i="56"/>
  <c r="C979" i="56"/>
  <c r="J979" i="56"/>
  <c r="A980" i="56"/>
  <c r="G979" i="56"/>
  <c r="H979" i="56"/>
  <c r="D979" i="56"/>
  <c r="G980" i="56" l="1"/>
  <c r="H980" i="56"/>
  <c r="E980" i="56"/>
  <c r="I980" i="56"/>
  <c r="B980" i="56"/>
  <c r="D980" i="56"/>
  <c r="C980" i="56"/>
  <c r="J980" i="56"/>
  <c r="A981" i="56"/>
  <c r="F980" i="56"/>
  <c r="J981" i="56" l="1"/>
  <c r="F981" i="56"/>
  <c r="D981" i="56"/>
  <c r="A982" i="56"/>
  <c r="B981" i="56"/>
  <c r="G981" i="56"/>
  <c r="I981" i="56"/>
  <c r="H981" i="56"/>
  <c r="E981" i="56"/>
  <c r="C981" i="56"/>
  <c r="J982" i="56" l="1"/>
  <c r="D982" i="56"/>
  <c r="I982" i="56"/>
  <c r="E982" i="56"/>
  <c r="F982" i="56"/>
  <c r="A983" i="56"/>
  <c r="G982" i="56"/>
  <c r="B982" i="56"/>
  <c r="C982" i="56"/>
  <c r="H982" i="56"/>
  <c r="G983" i="56" l="1"/>
  <c r="B983" i="56"/>
  <c r="D983" i="56"/>
  <c r="I983" i="56"/>
  <c r="A984" i="56"/>
  <c r="C983" i="56"/>
  <c r="F983" i="56"/>
  <c r="J983" i="56"/>
  <c r="E983" i="56"/>
  <c r="H983" i="56"/>
  <c r="B984" i="56" l="1"/>
  <c r="G984" i="56"/>
  <c r="F984" i="56"/>
  <c r="E984" i="56"/>
  <c r="H984" i="56"/>
  <c r="D984" i="56"/>
  <c r="J984" i="56"/>
  <c r="A985" i="56"/>
  <c r="I984" i="56"/>
  <c r="C984" i="56"/>
  <c r="E985" i="56" l="1"/>
  <c r="I985" i="56"/>
  <c r="B985" i="56"/>
  <c r="H985" i="56"/>
  <c r="G985" i="56"/>
  <c r="C985" i="56"/>
  <c r="J985" i="56"/>
  <c r="D985" i="56"/>
  <c r="A986" i="56"/>
  <c r="F985" i="56"/>
  <c r="B986" i="56" l="1"/>
  <c r="A987" i="56"/>
  <c r="J986" i="56"/>
  <c r="H986" i="56"/>
  <c r="I986" i="56"/>
  <c r="G986" i="56"/>
  <c r="C986" i="56"/>
  <c r="D986" i="56"/>
  <c r="F986" i="56"/>
  <c r="E986" i="56"/>
  <c r="I987" i="56" l="1"/>
  <c r="E987" i="56"/>
  <c r="D987" i="56"/>
  <c r="G987" i="56"/>
  <c r="B987" i="56"/>
  <c r="F987" i="56"/>
  <c r="H987" i="56"/>
  <c r="C987" i="56"/>
  <c r="J987" i="56"/>
  <c r="A988" i="56"/>
  <c r="H988" i="56" l="1"/>
  <c r="E988" i="56"/>
  <c r="I988" i="56"/>
  <c r="C988" i="56"/>
  <c r="J988" i="56"/>
  <c r="A989" i="56"/>
  <c r="F988" i="56"/>
  <c r="G988" i="56"/>
  <c r="D988" i="56"/>
  <c r="B988" i="56"/>
  <c r="F989" i="56" l="1"/>
  <c r="J989" i="56"/>
  <c r="C989" i="56"/>
  <c r="E989" i="56"/>
  <c r="I989" i="56"/>
  <c r="B989" i="56"/>
  <c r="G989" i="56"/>
  <c r="A990" i="56"/>
  <c r="D989" i="56"/>
  <c r="H989" i="56"/>
  <c r="J990" i="56" l="1"/>
  <c r="A991" i="56"/>
  <c r="B990" i="56"/>
  <c r="I990" i="56"/>
  <c r="G990" i="56"/>
  <c r="E990" i="56"/>
  <c r="H990" i="56"/>
  <c r="F990" i="56"/>
  <c r="C990" i="56"/>
  <c r="D990" i="56"/>
  <c r="G991" i="56" l="1"/>
  <c r="E991" i="56"/>
  <c r="J991" i="56"/>
  <c r="A992" i="56"/>
  <c r="D991" i="56"/>
  <c r="C991" i="56"/>
  <c r="H991" i="56"/>
  <c r="F991" i="56"/>
  <c r="B991" i="56"/>
  <c r="I991" i="56"/>
  <c r="B992" i="56" l="1"/>
  <c r="C992" i="56"/>
  <c r="D992" i="56"/>
  <c r="G992" i="56"/>
  <c r="E992" i="56"/>
  <c r="J992" i="56"/>
  <c r="A993" i="56"/>
  <c r="I992" i="56"/>
  <c r="F992" i="56"/>
  <c r="H992" i="56"/>
  <c r="E993" i="56" l="1"/>
  <c r="G993" i="56"/>
  <c r="F993" i="56"/>
  <c r="I993" i="56"/>
  <c r="C993" i="56"/>
  <c r="J993" i="56"/>
  <c r="D993" i="56"/>
  <c r="B993" i="56"/>
  <c r="A994" i="56"/>
  <c r="H993" i="56"/>
  <c r="B994" i="56" l="1"/>
  <c r="F994" i="56"/>
  <c r="E994" i="56"/>
  <c r="I994" i="56"/>
  <c r="C994" i="56"/>
  <c r="J994" i="56"/>
  <c r="A995" i="56"/>
  <c r="H994" i="56"/>
  <c r="D994" i="56"/>
  <c r="G994" i="56"/>
  <c r="I995" i="56" l="1"/>
  <c r="B995" i="56"/>
  <c r="C995" i="56"/>
  <c r="J995" i="56"/>
  <c r="G995" i="56"/>
  <c r="H995" i="56"/>
  <c r="D995" i="56"/>
  <c r="F995" i="56"/>
  <c r="E995" i="56"/>
  <c r="A996" i="56"/>
  <c r="G996" i="56" l="1"/>
  <c r="H996" i="56"/>
  <c r="A997" i="56"/>
  <c r="D996" i="56"/>
  <c r="C996" i="56"/>
  <c r="F996" i="56"/>
  <c r="E996" i="56"/>
  <c r="B996" i="56"/>
  <c r="J996" i="56"/>
  <c r="I996" i="56"/>
  <c r="D997" i="56" l="1"/>
  <c r="J997" i="56"/>
  <c r="F997" i="56"/>
  <c r="H997" i="56"/>
  <c r="G997" i="56"/>
  <c r="C997" i="56"/>
  <c r="A998" i="56"/>
  <c r="E997" i="56"/>
  <c r="I997" i="56"/>
  <c r="B997" i="56"/>
  <c r="A999" i="56" l="1"/>
  <c r="I998" i="56"/>
  <c r="J998" i="56"/>
  <c r="C998" i="56"/>
  <c r="D998" i="56"/>
  <c r="G998" i="56"/>
  <c r="F998" i="56"/>
  <c r="E998" i="56"/>
  <c r="B998" i="56"/>
  <c r="H998" i="56"/>
  <c r="G999" i="56" l="1"/>
  <c r="B999" i="56"/>
  <c r="E999" i="56"/>
  <c r="F999" i="56"/>
  <c r="C999" i="56"/>
  <c r="A1000" i="56"/>
  <c r="D999" i="56"/>
  <c r="H999" i="56"/>
  <c r="J999" i="56"/>
  <c r="I999" i="56"/>
  <c r="B1000" i="56" l="1"/>
  <c r="A1001" i="56"/>
  <c r="J1000" i="56"/>
  <c r="F1000" i="56"/>
  <c r="I1000" i="56"/>
  <c r="H1000" i="56"/>
  <c r="G1000" i="56"/>
  <c r="D1000" i="56"/>
  <c r="C1000" i="56"/>
  <c r="E1000" i="56"/>
  <c r="I1001" i="56" l="1"/>
  <c r="H1001" i="56"/>
  <c r="A1002" i="56"/>
  <c r="D1001" i="56"/>
  <c r="J1001" i="56"/>
  <c r="G1001" i="56"/>
  <c r="F1001" i="56"/>
  <c r="E1001" i="56"/>
  <c r="B1001" i="56"/>
  <c r="C1001" i="56"/>
  <c r="B1002" i="56" l="1"/>
  <c r="D1002" i="56"/>
  <c r="H1002" i="56"/>
  <c r="C1002" i="56"/>
  <c r="J1002" i="56"/>
  <c r="I1002" i="56"/>
  <c r="F1002" i="56"/>
  <c r="E1002" i="56"/>
  <c r="G1002" i="56"/>
  <c r="A1003" i="56"/>
  <c r="G1003" i="56" l="1"/>
  <c r="C1003" i="56"/>
  <c r="D1003" i="56"/>
  <c r="F1003" i="56"/>
  <c r="B1003" i="56"/>
  <c r="J1003" i="56"/>
  <c r="A1004" i="56"/>
  <c r="E1003" i="56"/>
  <c r="I1003" i="56"/>
  <c r="H1003" i="56"/>
  <c r="F1004" i="56" l="1"/>
  <c r="J1004" i="56"/>
  <c r="E1004" i="56"/>
  <c r="H1004" i="56"/>
  <c r="G1004" i="56"/>
  <c r="A1005" i="56"/>
  <c r="D1004" i="56"/>
  <c r="B1004" i="56"/>
  <c r="I1004" i="56"/>
  <c r="C1004" i="56"/>
  <c r="G1005" i="56" l="1"/>
  <c r="J1005" i="56"/>
  <c r="H1005" i="56"/>
  <c r="A1006" i="56"/>
  <c r="D1005" i="56"/>
  <c r="E1005" i="56"/>
  <c r="B1005" i="56"/>
  <c r="I1005" i="56"/>
  <c r="F1005" i="56"/>
  <c r="C1005" i="56"/>
  <c r="J1006" i="56" l="1"/>
  <c r="B1006" i="56"/>
  <c r="D1006" i="56"/>
  <c r="E1006" i="56"/>
  <c r="H1006" i="56"/>
  <c r="F1006" i="56"/>
  <c r="C1006" i="56"/>
  <c r="G1006" i="56"/>
  <c r="I1006" i="56"/>
  <c r="A1007" i="56"/>
  <c r="G1007" i="56" l="1"/>
  <c r="C1007" i="56"/>
  <c r="I1007" i="56"/>
  <c r="D1007" i="56"/>
  <c r="H1007" i="56"/>
  <c r="F1007" i="56"/>
  <c r="B1007" i="56"/>
  <c r="J1007" i="56"/>
  <c r="A1008" i="56"/>
  <c r="E1007" i="56"/>
  <c r="I1008" i="56" l="1"/>
  <c r="H1008" i="56"/>
  <c r="B1008" i="56"/>
  <c r="E1008" i="56"/>
  <c r="A1009" i="56"/>
  <c r="J1008" i="56"/>
  <c r="D1008" i="56"/>
  <c r="G1008" i="56"/>
  <c r="C1008" i="56"/>
  <c r="F1008" i="56"/>
  <c r="E1009" i="56" l="1"/>
  <c r="G1009" i="56"/>
  <c r="H1009" i="56"/>
  <c r="F1009" i="56"/>
  <c r="B1009" i="56"/>
  <c r="I1009" i="56"/>
  <c r="D1009" i="56"/>
  <c r="C1009" i="56"/>
  <c r="J1009" i="56"/>
  <c r="A1010" i="56"/>
  <c r="B1010" i="56" l="1"/>
  <c r="D1010" i="56"/>
  <c r="A1011" i="56"/>
  <c r="G1010" i="56"/>
  <c r="H1010" i="56"/>
  <c r="F1010" i="56"/>
  <c r="I1010" i="56"/>
  <c r="J1010" i="56"/>
  <c r="E1010" i="56"/>
  <c r="C1010" i="56"/>
  <c r="F1011" i="56" l="1"/>
  <c r="I1011" i="56"/>
  <c r="G1011" i="56"/>
  <c r="A1012" i="56"/>
  <c r="J1011" i="56"/>
  <c r="D1011" i="56"/>
  <c r="H1011" i="56"/>
  <c r="C1011" i="56"/>
  <c r="B1011" i="56"/>
  <c r="E1011" i="56"/>
  <c r="G1012" i="56" l="1"/>
  <c r="D1012" i="56"/>
  <c r="H1012" i="56"/>
  <c r="C1012" i="56"/>
  <c r="I1012" i="56"/>
  <c r="B1012" i="56"/>
  <c r="J1012" i="56"/>
  <c r="A1013" i="56"/>
  <c r="F1012" i="56"/>
  <c r="E1012" i="56"/>
  <c r="G1013" i="56" l="1"/>
  <c r="J1013" i="56"/>
  <c r="I1013" i="56"/>
  <c r="E1013" i="56"/>
  <c r="H1013" i="56"/>
  <c r="B1013" i="56"/>
  <c r="F1013" i="56"/>
  <c r="C1013" i="56"/>
  <c r="A1014" i="56"/>
  <c r="D1013" i="56"/>
  <c r="J1014" i="56" l="1"/>
  <c r="H1014" i="56"/>
  <c r="B1014" i="56"/>
  <c r="F1014" i="56"/>
  <c r="C1014" i="56"/>
  <c r="D1014" i="56"/>
  <c r="A1015" i="56"/>
  <c r="E1014" i="56"/>
  <c r="G1014" i="56"/>
  <c r="I1014" i="56"/>
  <c r="H1015" i="56" l="1"/>
  <c r="A1016" i="56"/>
  <c r="J1015" i="56"/>
  <c r="F1015" i="56"/>
  <c r="B1015" i="56"/>
  <c r="G1015" i="56"/>
  <c r="D1015" i="56"/>
  <c r="I1015" i="56"/>
  <c r="C1015" i="56"/>
  <c r="E1015" i="56"/>
  <c r="B1016" i="56" l="1"/>
  <c r="I1016" i="56"/>
  <c r="D1016" i="56"/>
  <c r="C1016" i="56"/>
  <c r="E1016" i="56"/>
  <c r="F1016" i="56"/>
  <c r="J1016" i="56"/>
  <c r="A1017" i="56"/>
  <c r="G1016" i="56"/>
  <c r="H1016" i="56"/>
  <c r="E1017" i="56" l="1"/>
  <c r="I1017" i="56"/>
  <c r="G1017" i="56"/>
  <c r="F1017" i="56"/>
  <c r="C1017" i="56"/>
  <c r="A1018" i="56"/>
  <c r="D1017" i="56"/>
  <c r="B1017" i="56"/>
  <c r="J1017" i="56"/>
  <c r="H1017" i="56"/>
  <c r="I1018" i="56" l="1"/>
  <c r="A1019" i="56"/>
  <c r="H1018" i="56"/>
  <c r="D1018" i="56"/>
  <c r="E1018" i="56"/>
  <c r="C1018" i="56"/>
  <c r="F1018" i="56"/>
  <c r="G1018" i="56"/>
  <c r="J1018" i="56"/>
  <c r="B1018" i="56"/>
  <c r="D1019" i="56" l="1"/>
  <c r="E1019" i="56"/>
  <c r="F1019" i="56"/>
  <c r="C1019" i="56"/>
  <c r="J1019" i="56"/>
  <c r="H1019" i="56"/>
  <c r="B1019" i="56"/>
  <c r="G1019" i="56"/>
  <c r="A1020" i="56"/>
  <c r="I1019" i="56"/>
  <c r="F1020" i="56" l="1"/>
  <c r="E1020" i="56"/>
  <c r="A1021" i="56"/>
  <c r="G1020" i="56"/>
  <c r="B1020" i="56"/>
  <c r="C1020" i="56"/>
  <c r="J1020" i="56"/>
  <c r="I1020" i="56"/>
  <c r="H1020" i="56"/>
  <c r="D1020" i="56"/>
  <c r="G1021" i="56" l="1"/>
  <c r="J1021" i="56"/>
  <c r="C1021" i="56"/>
  <c r="I1021" i="56"/>
  <c r="D1021" i="56"/>
  <c r="F1021" i="56"/>
  <c r="A1022" i="56"/>
  <c r="H1021" i="56"/>
  <c r="E1021" i="56"/>
  <c r="B1021" i="56"/>
  <c r="J1022" i="56" l="1"/>
  <c r="A1023" i="56"/>
  <c r="C1022" i="56"/>
  <c r="I1022" i="56"/>
  <c r="F1022" i="56"/>
  <c r="E1022" i="56"/>
  <c r="G1022" i="56"/>
  <c r="D1022" i="56"/>
  <c r="H1022" i="56"/>
  <c r="B1022" i="56"/>
  <c r="G1023" i="56" l="1"/>
  <c r="E1023" i="56"/>
  <c r="F1023" i="56"/>
  <c r="B1023" i="56"/>
  <c r="C1023" i="56"/>
  <c r="J1023" i="56"/>
  <c r="D1023" i="56"/>
  <c r="A1024" i="56"/>
  <c r="H1023" i="56"/>
  <c r="I1023" i="56"/>
  <c r="B1024" i="56" l="1"/>
  <c r="C1024" i="56"/>
  <c r="A1025" i="56"/>
  <c r="G1024" i="56"/>
  <c r="D1024" i="56"/>
  <c r="F1024" i="56"/>
  <c r="J1024" i="56"/>
  <c r="H1024" i="56"/>
  <c r="E1024" i="56"/>
  <c r="I1024" i="56"/>
  <c r="E1025" i="56" l="1"/>
  <c r="G1025" i="56"/>
  <c r="H1025" i="56"/>
  <c r="A1026" i="56"/>
  <c r="D1025" i="56"/>
  <c r="C1025" i="56"/>
  <c r="F1025" i="56"/>
  <c r="B1025" i="56"/>
  <c r="I1025" i="56"/>
  <c r="J1025" i="56"/>
  <c r="B1026" i="56" l="1"/>
  <c r="D1026" i="56"/>
  <c r="G1026" i="56"/>
  <c r="C1026" i="56"/>
  <c r="J1026" i="56"/>
  <c r="A1027" i="56"/>
  <c r="H1026" i="56"/>
  <c r="F1026" i="56"/>
  <c r="E1026" i="56"/>
  <c r="I1026" i="56"/>
  <c r="I1027" i="56" l="1"/>
  <c r="B1027" i="56"/>
  <c r="F1027" i="56"/>
  <c r="H1027" i="56"/>
  <c r="E1027" i="56"/>
  <c r="D1027" i="56"/>
  <c r="C1027" i="56"/>
  <c r="G1027" i="56"/>
  <c r="J1027" i="56"/>
  <c r="A1028" i="56"/>
  <c r="F1028" i="56" l="1"/>
  <c r="D1028" i="56"/>
  <c r="E1028" i="56"/>
  <c r="A1029" i="56"/>
  <c r="H1028" i="56"/>
  <c r="I1028" i="56"/>
  <c r="J1028" i="56"/>
  <c r="G1028" i="56"/>
  <c r="C1028" i="56"/>
  <c r="B1028" i="56"/>
  <c r="I1029" i="56" l="1"/>
  <c r="D1029" i="56"/>
  <c r="J1029" i="56"/>
  <c r="B1029" i="56"/>
  <c r="F1029" i="56"/>
  <c r="A1030" i="56"/>
  <c r="G1029" i="56"/>
  <c r="H1029" i="56"/>
  <c r="C1029" i="56"/>
  <c r="E1029" i="56"/>
  <c r="J1030" i="56" l="1"/>
  <c r="E1030" i="56"/>
  <c r="D1030" i="56"/>
  <c r="H1030" i="56"/>
  <c r="B1030" i="56"/>
  <c r="I1030" i="56"/>
  <c r="F1030" i="56"/>
  <c r="C1030" i="56"/>
  <c r="A1031" i="56"/>
  <c r="G1030" i="56"/>
  <c r="G1031" i="56" l="1"/>
  <c r="B1031" i="56"/>
  <c r="H1031" i="56"/>
  <c r="C1031" i="56"/>
  <c r="J1031" i="56"/>
  <c r="D1031" i="56"/>
  <c r="E1031" i="56"/>
  <c r="A1032" i="56"/>
  <c r="F1031" i="56"/>
  <c r="I1031" i="56"/>
  <c r="B1032" i="56" l="1"/>
  <c r="A1033" i="56"/>
  <c r="E1032" i="56"/>
  <c r="G1032" i="56"/>
  <c r="C1032" i="56"/>
  <c r="H1032" i="56"/>
  <c r="F1032" i="56"/>
  <c r="D1032" i="56"/>
  <c r="I1032" i="56"/>
  <c r="J1032" i="56"/>
  <c r="I1033" i="56" l="1"/>
  <c r="G1033" i="56"/>
  <c r="A1034" i="56"/>
  <c r="E1033" i="56"/>
  <c r="F1033" i="56"/>
  <c r="H1033" i="56"/>
  <c r="D1033" i="56"/>
  <c r="B1033" i="56"/>
  <c r="J1033" i="56"/>
  <c r="C1033" i="56"/>
  <c r="G1034" i="56" l="1"/>
  <c r="A1035" i="56"/>
  <c r="B1034" i="56"/>
  <c r="I1034" i="56"/>
  <c r="J1034" i="56"/>
  <c r="E1034" i="56"/>
  <c r="H1034" i="56"/>
  <c r="D1034" i="56"/>
  <c r="F1034" i="56"/>
  <c r="C1034" i="56"/>
  <c r="G1035" i="56" l="1"/>
  <c r="C1035" i="56"/>
  <c r="I1035" i="56"/>
  <c r="B1035" i="56"/>
  <c r="H1035" i="56"/>
  <c r="A1036" i="56"/>
  <c r="D1035" i="56"/>
  <c r="E1035" i="56"/>
  <c r="J1035" i="56"/>
  <c r="F1035" i="56"/>
  <c r="H1036" i="56" l="1"/>
  <c r="J1036" i="56"/>
  <c r="I1036" i="56"/>
  <c r="C1036" i="56"/>
  <c r="D1036" i="56"/>
  <c r="F1036" i="56"/>
  <c r="A1037" i="56"/>
  <c r="G1036" i="56"/>
  <c r="E1036" i="56"/>
  <c r="B1036" i="56"/>
  <c r="H1037" i="56" l="1"/>
  <c r="G1037" i="56"/>
  <c r="I1037" i="56"/>
  <c r="E1037" i="56"/>
  <c r="B1037" i="56"/>
  <c r="F1037" i="56"/>
  <c r="D1037" i="56"/>
  <c r="J1037" i="56"/>
  <c r="C1037" i="56"/>
  <c r="A1038" i="56"/>
  <c r="J1038" i="56" l="1"/>
  <c r="B1038" i="56"/>
  <c r="H1038" i="56"/>
  <c r="G1038" i="56"/>
  <c r="E1038" i="56"/>
  <c r="C1038" i="56"/>
  <c r="A1039" i="56"/>
  <c r="D1038" i="56"/>
  <c r="F1038" i="56"/>
  <c r="I1038" i="56"/>
  <c r="G1039" i="56" l="1"/>
  <c r="C1039" i="56"/>
  <c r="A1040" i="56"/>
  <c r="D1039" i="56"/>
  <c r="E1039" i="56"/>
  <c r="B1039" i="56"/>
  <c r="I1039" i="56"/>
  <c r="H1039" i="56"/>
  <c r="J1039" i="56"/>
  <c r="F1039" i="56"/>
  <c r="A1041" i="56" l="1"/>
  <c r="E1040" i="56"/>
  <c r="H1040" i="56"/>
  <c r="F1040" i="56"/>
  <c r="C1040" i="56"/>
  <c r="B1040" i="56"/>
  <c r="I1040" i="56"/>
  <c r="G1040" i="56"/>
  <c r="D1040" i="56"/>
  <c r="J1040" i="56"/>
  <c r="E1041" i="56" l="1"/>
  <c r="G1041" i="56"/>
  <c r="H1041" i="56"/>
  <c r="D1041" i="56"/>
  <c r="C1041" i="56"/>
  <c r="B1041" i="56"/>
  <c r="I1041" i="56"/>
  <c r="F1041" i="56"/>
  <c r="J1041" i="56"/>
  <c r="A1042" i="56"/>
  <c r="B1042" i="56" l="1"/>
  <c r="H1042" i="56"/>
  <c r="E1042" i="56"/>
  <c r="F1042" i="56"/>
  <c r="G1042" i="56"/>
  <c r="I1042" i="56"/>
  <c r="C1042" i="56"/>
  <c r="A1043" i="56"/>
  <c r="D1042" i="56"/>
  <c r="J1042" i="56"/>
  <c r="I1043" i="56" l="1"/>
  <c r="A1044" i="56"/>
  <c r="C1043" i="56"/>
  <c r="J1043" i="56"/>
  <c r="H1043" i="56"/>
  <c r="G1043" i="56"/>
  <c r="B1043" i="56"/>
  <c r="D1043" i="56"/>
  <c r="E1043" i="56"/>
  <c r="F1043" i="56"/>
  <c r="H1044" i="56" l="1"/>
  <c r="G1044" i="56"/>
  <c r="A1045" i="56"/>
  <c r="D1044" i="56"/>
  <c r="B1044" i="56"/>
  <c r="I1044" i="56"/>
  <c r="C1044" i="56"/>
  <c r="J1044" i="56"/>
  <c r="E1044" i="56"/>
  <c r="F1044" i="56"/>
  <c r="G1045" i="56" l="1"/>
  <c r="J1045" i="56"/>
  <c r="I1045" i="56"/>
  <c r="H1045" i="56"/>
  <c r="C1045" i="56"/>
  <c r="D1045" i="56"/>
  <c r="F1045" i="56"/>
  <c r="B1045" i="56"/>
  <c r="E1045" i="56"/>
  <c r="A1046" i="56"/>
  <c r="J1046" i="56" l="1"/>
  <c r="H1046" i="56"/>
  <c r="A1047" i="56"/>
  <c r="G1046" i="56"/>
  <c r="I1046" i="56"/>
  <c r="D1046" i="56"/>
  <c r="E1046" i="56"/>
  <c r="F1046" i="56"/>
  <c r="B1046" i="56"/>
  <c r="C1046" i="56"/>
  <c r="G1047" i="56" l="1"/>
  <c r="A1048" i="56"/>
  <c r="F1047" i="56"/>
  <c r="B1047" i="56"/>
  <c r="I1047" i="56"/>
  <c r="D1047" i="56"/>
  <c r="H1047" i="56"/>
  <c r="E1047" i="56"/>
  <c r="C1047" i="56"/>
  <c r="J1047" i="56"/>
  <c r="B1048" i="56" l="1"/>
  <c r="I1048" i="56"/>
  <c r="A1049" i="56"/>
  <c r="G1048" i="56"/>
  <c r="F1048" i="56"/>
  <c r="J1048" i="56"/>
  <c r="E1048" i="56"/>
  <c r="C1048" i="56"/>
  <c r="D1048" i="56"/>
  <c r="H1048" i="56"/>
  <c r="E1049" i="56" l="1"/>
  <c r="F1049" i="56"/>
  <c r="B1049" i="56"/>
  <c r="A1050" i="56"/>
  <c r="D1049" i="56"/>
  <c r="H1049" i="56"/>
  <c r="C1049" i="56"/>
  <c r="J1049" i="56"/>
  <c r="I1049" i="56"/>
  <c r="G1049" i="56"/>
  <c r="B1050" i="56" l="1"/>
  <c r="A1051" i="56"/>
  <c r="I1050" i="56"/>
  <c r="C1050" i="56"/>
  <c r="H1050" i="56"/>
  <c r="G1050" i="56"/>
  <c r="D1050" i="56"/>
  <c r="J1050" i="56"/>
  <c r="E1050" i="56"/>
  <c r="F1050" i="56"/>
  <c r="I1051" i="56" l="1"/>
  <c r="E1051" i="56"/>
  <c r="H1051" i="56"/>
  <c r="F1051" i="56"/>
  <c r="G1051" i="56"/>
  <c r="B1051" i="56"/>
  <c r="A1052" i="56"/>
  <c r="D1051" i="56"/>
  <c r="C1051" i="56"/>
  <c r="J1051" i="56"/>
  <c r="H1052" i="56" l="1"/>
  <c r="E1052" i="56"/>
  <c r="F1052" i="56"/>
  <c r="B1052" i="56"/>
  <c r="I1052" i="56"/>
  <c r="J1052" i="56"/>
  <c r="A1053" i="56"/>
  <c r="C1052" i="56"/>
  <c r="G1052" i="56"/>
  <c r="D1052" i="56"/>
  <c r="H1053" i="56" l="1"/>
  <c r="J1053" i="56"/>
  <c r="C1053" i="56"/>
  <c r="F1053" i="56"/>
  <c r="B1053" i="56"/>
  <c r="G1053" i="56"/>
  <c r="A1054" i="56"/>
  <c r="E1053" i="56"/>
  <c r="I1053" i="56"/>
  <c r="D1053" i="56"/>
  <c r="J1054" i="56" l="1"/>
  <c r="A1055" i="56"/>
  <c r="E1054" i="56"/>
  <c r="I1054" i="56"/>
  <c r="D1054" i="56"/>
  <c r="H1054" i="56"/>
  <c r="G1054" i="56"/>
  <c r="C1054" i="56"/>
  <c r="B1054" i="56"/>
  <c r="F1054" i="56"/>
  <c r="B1055" i="56" l="1"/>
  <c r="E1055" i="56"/>
  <c r="F1055" i="56"/>
  <c r="C1055" i="56"/>
  <c r="J1055" i="56"/>
  <c r="I1055" i="56"/>
  <c r="H1055" i="56"/>
  <c r="D1055" i="56"/>
  <c r="G1055" i="56"/>
  <c r="A1056" i="56"/>
  <c r="A1057" i="56" l="1"/>
  <c r="B1056" i="56"/>
  <c r="C1056" i="56"/>
  <c r="E1056" i="56"/>
  <c r="H1056" i="56"/>
  <c r="J1056" i="56"/>
  <c r="I1056" i="56"/>
  <c r="G1056" i="56"/>
  <c r="D1056" i="56"/>
  <c r="F1056" i="56"/>
  <c r="E1057" i="56" l="1"/>
  <c r="D1057" i="56"/>
  <c r="I1057" i="56"/>
  <c r="G1057" i="56"/>
  <c r="B1057" i="56"/>
  <c r="J1057" i="56"/>
  <c r="F1057" i="56"/>
  <c r="H1057" i="56"/>
  <c r="C1057" i="56"/>
  <c r="A1058" i="56"/>
  <c r="B1058" i="56" l="1"/>
  <c r="D1058" i="56"/>
  <c r="A1059" i="56"/>
  <c r="F1058" i="56"/>
  <c r="C1058" i="56"/>
  <c r="J1058" i="56"/>
  <c r="H1058" i="56"/>
  <c r="G1058" i="56"/>
  <c r="E1058" i="56"/>
  <c r="I1058" i="56"/>
  <c r="H1059" i="56" l="1"/>
  <c r="B1059" i="56"/>
  <c r="F1059" i="56"/>
  <c r="I1059" i="56"/>
  <c r="C1059" i="56"/>
  <c r="J1059" i="56"/>
  <c r="E1059" i="56"/>
  <c r="D1059" i="56"/>
  <c r="A1060" i="56"/>
  <c r="G1059" i="56"/>
  <c r="H1060" i="56" l="1"/>
  <c r="I1060" i="56"/>
  <c r="C1060" i="56"/>
  <c r="J1060" i="56"/>
  <c r="A1061" i="56"/>
  <c r="D1060" i="56"/>
  <c r="E1060" i="56"/>
  <c r="F1060" i="56"/>
  <c r="B1060" i="56"/>
  <c r="G1060" i="56"/>
  <c r="I1061" i="56" l="1"/>
  <c r="H1061" i="56"/>
  <c r="J1061" i="56"/>
  <c r="A1062" i="56"/>
  <c r="G1061" i="56"/>
  <c r="C1061" i="56"/>
  <c r="E1061" i="56"/>
  <c r="D1061" i="56"/>
  <c r="F1061" i="56"/>
  <c r="B1061" i="56"/>
  <c r="J1062" i="56" l="1"/>
  <c r="E1062" i="56"/>
  <c r="D1062" i="56"/>
  <c r="H1062" i="56"/>
  <c r="G1062" i="56"/>
  <c r="I1062" i="56"/>
  <c r="B1062" i="56"/>
  <c r="C1062" i="56"/>
  <c r="A1063" i="56"/>
  <c r="F1062" i="56"/>
  <c r="G1063" i="56" l="1"/>
  <c r="B1063" i="56"/>
  <c r="A1064" i="56"/>
  <c r="D1063" i="56"/>
  <c r="C1063" i="56"/>
  <c r="E1063" i="56"/>
  <c r="F1063" i="56"/>
  <c r="H1063" i="56"/>
  <c r="J1063" i="56"/>
  <c r="I1063" i="56"/>
  <c r="B1064" i="56" l="1"/>
  <c r="A1065" i="56"/>
  <c r="H1064" i="56"/>
  <c r="C1064" i="56"/>
  <c r="J1064" i="56"/>
  <c r="D1064" i="56"/>
  <c r="E1064" i="56"/>
  <c r="F1064" i="56"/>
  <c r="I1064" i="56"/>
  <c r="G1064" i="56"/>
  <c r="E1065" i="56" l="1"/>
  <c r="I1065" i="56"/>
  <c r="J1065" i="56"/>
  <c r="D1065" i="56"/>
  <c r="C1065" i="56"/>
  <c r="H1065" i="56"/>
  <c r="G1065" i="56"/>
  <c r="A1066" i="56"/>
  <c r="F1065" i="56"/>
  <c r="B1065" i="56"/>
  <c r="B1066" i="56" l="1"/>
  <c r="D1066" i="56"/>
  <c r="E1066" i="56"/>
  <c r="F1066" i="56"/>
  <c r="G1066" i="56"/>
  <c r="H1066" i="56"/>
  <c r="J1066" i="56"/>
  <c r="A1067" i="56"/>
  <c r="C1066" i="56"/>
  <c r="I1066" i="56"/>
  <c r="D1067" i="56" l="1"/>
  <c r="C1067" i="56"/>
  <c r="J1067" i="56"/>
  <c r="A1068" i="56"/>
  <c r="B1067" i="56"/>
  <c r="G1067" i="56"/>
  <c r="H1067" i="56"/>
  <c r="I1067" i="56"/>
  <c r="E1067" i="56"/>
  <c r="F1067" i="56"/>
  <c r="D1068" i="56" l="1"/>
  <c r="B1068" i="56"/>
  <c r="G1068" i="56"/>
  <c r="F1068" i="56"/>
  <c r="H1068" i="56"/>
  <c r="E1068" i="56"/>
  <c r="J1068" i="56"/>
  <c r="C1068" i="56"/>
  <c r="A1069" i="56"/>
  <c r="I1068" i="56"/>
  <c r="J1069" i="56" l="1"/>
  <c r="F1069" i="56"/>
  <c r="E1069" i="56"/>
  <c r="G1069" i="56"/>
  <c r="C1069" i="56"/>
  <c r="B1069" i="56"/>
  <c r="H1069" i="56"/>
  <c r="A1070" i="56"/>
  <c r="I1069" i="56"/>
  <c r="D1069" i="56"/>
  <c r="G1070" i="56" l="1"/>
  <c r="H1070" i="56"/>
  <c r="B1070" i="56"/>
  <c r="D1070" i="56"/>
  <c r="A1071" i="56"/>
  <c r="I1070" i="56"/>
  <c r="C1070" i="56"/>
  <c r="E1070" i="56"/>
  <c r="F1070" i="56"/>
  <c r="J1070" i="56"/>
  <c r="F1071" i="56" l="1"/>
  <c r="C1071" i="56"/>
  <c r="G1071" i="56"/>
  <c r="B1071" i="56"/>
  <c r="H1071" i="56"/>
  <c r="D1071" i="56"/>
  <c r="I1071" i="56"/>
  <c r="J1071" i="56"/>
  <c r="A1072" i="56"/>
  <c r="E1071" i="56"/>
  <c r="I1072" i="56" l="1"/>
  <c r="H1072" i="56"/>
  <c r="J1072" i="56"/>
  <c r="A1073" i="56"/>
  <c r="G1072" i="56"/>
  <c r="D1072" i="56"/>
  <c r="E1072" i="56"/>
  <c r="B1072" i="56"/>
  <c r="C1072" i="56"/>
  <c r="F1072" i="56"/>
  <c r="H1073" i="56" l="1"/>
  <c r="G1073" i="56"/>
  <c r="J1073" i="56"/>
  <c r="A1074" i="56"/>
  <c r="B1073" i="56"/>
  <c r="E1073" i="56"/>
  <c r="D1073" i="56"/>
  <c r="I1073" i="56"/>
  <c r="C1073" i="56"/>
  <c r="F1073" i="56"/>
  <c r="I1074" i="56" l="1"/>
  <c r="B1074" i="56"/>
  <c r="C1074" i="56"/>
  <c r="F1074" i="56"/>
  <c r="J1074" i="56"/>
  <c r="D1074" i="56"/>
  <c r="E1074" i="56"/>
  <c r="G1074" i="56"/>
  <c r="H1074" i="56"/>
  <c r="A1075" i="56"/>
  <c r="E1075" i="56" l="1"/>
  <c r="A1076" i="56"/>
  <c r="H1075" i="56"/>
  <c r="I1075" i="56"/>
  <c r="D1075" i="56"/>
  <c r="J1075" i="56"/>
  <c r="F1075" i="56"/>
  <c r="B1075" i="56"/>
  <c r="C1075" i="56"/>
  <c r="G1075" i="56"/>
  <c r="D1076" i="56" l="1"/>
  <c r="G1076" i="56"/>
  <c r="F1076" i="56"/>
  <c r="B1076" i="56"/>
  <c r="I1076" i="56"/>
  <c r="C1076" i="56"/>
  <c r="A1077" i="56"/>
  <c r="H1076" i="56"/>
  <c r="E1076" i="56"/>
  <c r="J1076" i="56"/>
  <c r="G1077" i="56" l="1"/>
  <c r="J1077" i="56"/>
  <c r="I1077" i="56"/>
  <c r="H1077" i="56"/>
  <c r="E1077" i="56"/>
  <c r="B1077" i="56"/>
  <c r="F1077" i="56"/>
  <c r="A1078" i="56"/>
  <c r="D1077" i="56"/>
  <c r="C1077" i="56"/>
  <c r="J1078" i="56" l="1"/>
  <c r="D1078" i="56"/>
  <c r="E1078" i="56"/>
  <c r="H1078" i="56"/>
  <c r="C1078" i="56"/>
  <c r="F1078" i="56"/>
  <c r="I1078" i="56"/>
  <c r="A1079" i="56"/>
  <c r="B1078" i="56"/>
  <c r="G1078" i="56"/>
  <c r="D1079" i="56" l="1"/>
  <c r="A1080" i="56"/>
  <c r="G1079" i="56"/>
  <c r="C1079" i="56"/>
  <c r="B1079" i="56"/>
  <c r="J1079" i="56"/>
  <c r="F1079" i="56"/>
  <c r="E1079" i="56"/>
  <c r="I1079" i="56"/>
  <c r="H1079" i="56"/>
  <c r="B1080" i="56" l="1"/>
  <c r="D1080" i="56"/>
  <c r="E1080" i="56"/>
  <c r="I1080" i="56"/>
  <c r="G1080" i="56"/>
  <c r="C1080" i="56"/>
  <c r="H1080" i="56"/>
  <c r="F1080" i="56"/>
  <c r="J1080" i="56"/>
  <c r="A1081" i="56"/>
  <c r="E1081" i="56" l="1"/>
  <c r="D1081" i="56"/>
  <c r="B1081" i="56"/>
  <c r="I1081" i="56"/>
  <c r="H1081" i="56"/>
  <c r="G1081" i="56"/>
  <c r="J1081" i="56"/>
  <c r="A1082" i="56"/>
  <c r="C1081" i="56"/>
  <c r="F1081" i="56"/>
  <c r="B1082" i="56" l="1"/>
  <c r="A1083" i="56"/>
  <c r="G1082" i="56"/>
  <c r="D1082" i="56"/>
  <c r="I1082" i="56"/>
  <c r="C1082" i="56"/>
  <c r="J1082" i="56"/>
  <c r="E1082" i="56"/>
  <c r="F1082" i="56"/>
  <c r="H1082" i="56"/>
  <c r="G1083" i="56" l="1"/>
  <c r="E1083" i="56"/>
  <c r="D1083" i="56"/>
  <c r="B1083" i="56"/>
  <c r="H1083" i="56"/>
  <c r="I1083" i="56"/>
  <c r="C1083" i="56"/>
  <c r="J1083" i="56"/>
  <c r="A1084" i="56"/>
  <c r="F1083" i="56"/>
  <c r="G1084" i="56" l="1"/>
  <c r="E1084" i="56"/>
  <c r="C1084" i="56"/>
  <c r="J1084" i="56"/>
  <c r="B1084" i="56"/>
  <c r="A1085" i="56"/>
  <c r="D1084" i="56"/>
  <c r="I1084" i="56"/>
  <c r="H1084" i="56"/>
  <c r="F1084" i="56"/>
  <c r="H1085" i="56" l="1"/>
  <c r="J1085" i="56"/>
  <c r="C1085" i="56"/>
  <c r="A1086" i="56"/>
  <c r="D1085" i="56"/>
  <c r="F1085" i="56"/>
  <c r="B1085" i="56"/>
  <c r="E1085" i="56"/>
  <c r="G1085" i="56"/>
  <c r="I1085" i="56"/>
  <c r="J1086" i="56" l="1"/>
  <c r="A1087" i="56"/>
  <c r="I1086" i="56"/>
  <c r="H1086" i="56"/>
  <c r="D1086" i="56"/>
  <c r="E1086" i="56"/>
  <c r="F1086" i="56"/>
  <c r="B1086" i="56"/>
  <c r="C1086" i="56"/>
  <c r="G1086" i="56"/>
  <c r="G1087" i="56" l="1"/>
  <c r="E1087" i="56"/>
  <c r="A1088" i="56"/>
  <c r="D1087" i="56"/>
  <c r="C1087" i="56"/>
  <c r="J1087" i="56"/>
  <c r="B1087" i="56"/>
  <c r="I1087" i="56"/>
  <c r="H1087" i="56"/>
  <c r="F1087" i="56"/>
  <c r="E1088" i="56" l="1"/>
  <c r="G1088" i="56"/>
  <c r="H1088" i="56"/>
  <c r="C1088" i="56"/>
  <c r="D1088" i="56"/>
  <c r="J1088" i="56"/>
  <c r="A1089" i="56"/>
  <c r="I1088" i="56"/>
  <c r="B1088" i="56"/>
  <c r="F1088" i="56"/>
  <c r="E1089" i="56" l="1"/>
  <c r="G1089" i="56"/>
  <c r="H1089" i="56"/>
  <c r="C1089" i="56"/>
  <c r="A1090" i="56"/>
  <c r="J1089" i="56"/>
  <c r="D1089" i="56"/>
  <c r="F1089" i="56"/>
  <c r="B1089" i="56"/>
  <c r="I1089" i="56"/>
  <c r="B1090" i="56" l="1"/>
  <c r="J1090" i="56"/>
  <c r="H1090" i="56"/>
  <c r="F1090" i="56"/>
  <c r="G1090" i="56"/>
  <c r="A1091" i="56"/>
  <c r="D1090" i="56"/>
  <c r="E1090" i="56"/>
  <c r="I1090" i="56"/>
  <c r="C1090" i="56"/>
  <c r="B1091" i="56" l="1"/>
  <c r="D1091" i="56"/>
  <c r="C1091" i="56"/>
  <c r="J1091" i="56"/>
  <c r="E1091" i="56"/>
  <c r="F1091" i="56"/>
  <c r="G1091" i="56"/>
  <c r="I1091" i="56"/>
  <c r="A1092" i="56"/>
  <c r="H1091" i="56"/>
  <c r="C1092" i="56" l="1"/>
  <c r="D1092" i="56"/>
  <c r="E1092" i="56"/>
  <c r="I1092" i="56"/>
  <c r="A1093" i="56"/>
  <c r="G1092" i="56"/>
  <c r="H1092" i="56"/>
  <c r="B1092" i="56"/>
  <c r="J1092" i="56"/>
  <c r="F1092" i="56"/>
  <c r="G1093" i="56" l="1"/>
  <c r="J1093" i="56"/>
  <c r="D1093" i="56"/>
  <c r="F1093" i="56"/>
  <c r="C1093" i="56"/>
  <c r="A1094" i="56"/>
  <c r="E1093" i="56"/>
  <c r="H1093" i="56"/>
  <c r="B1093" i="56"/>
  <c r="I1093" i="56"/>
  <c r="J1094" i="56" l="1"/>
  <c r="A1095" i="56"/>
  <c r="G1094" i="56"/>
  <c r="E1094" i="56"/>
  <c r="I1094" i="56"/>
  <c r="F1094" i="56"/>
  <c r="C1094" i="56"/>
  <c r="B1094" i="56"/>
  <c r="H1094" i="56"/>
  <c r="D1094" i="56"/>
  <c r="H1095" i="56" l="1"/>
  <c r="I1095" i="56"/>
  <c r="B1095" i="56"/>
  <c r="J1095" i="56"/>
  <c r="A1096" i="56"/>
  <c r="E1095" i="56"/>
  <c r="F1095" i="56"/>
  <c r="D1095" i="56"/>
  <c r="C1095" i="56"/>
  <c r="G1095" i="56"/>
  <c r="E1096" i="56" l="1"/>
  <c r="J1096" i="56"/>
  <c r="A1097" i="56"/>
  <c r="G1096" i="56"/>
  <c r="D1096" i="56"/>
  <c r="I1096" i="56"/>
  <c r="C1096" i="56"/>
  <c r="F1096" i="56"/>
  <c r="H1096" i="56"/>
  <c r="B1096" i="56"/>
  <c r="E1097" i="56" l="1"/>
  <c r="G1097" i="56"/>
  <c r="B1097" i="56"/>
  <c r="D1097" i="56"/>
  <c r="F1097" i="56"/>
  <c r="I1097" i="56"/>
  <c r="H1097" i="56"/>
  <c r="C1097" i="56"/>
  <c r="A1098" i="56"/>
  <c r="J1097" i="56"/>
  <c r="H1098" i="56" l="1"/>
  <c r="B1098" i="56"/>
  <c r="F1098" i="56"/>
  <c r="J1098" i="56"/>
  <c r="A1099" i="56"/>
  <c r="E1098" i="56"/>
  <c r="I1098" i="56"/>
  <c r="C1098" i="56"/>
  <c r="D1098" i="56"/>
  <c r="G1098" i="56"/>
  <c r="H1099" i="56" l="1"/>
  <c r="J1099" i="56"/>
  <c r="G1099" i="56"/>
  <c r="E1099" i="56"/>
  <c r="A1100" i="56"/>
  <c r="I1099" i="56"/>
  <c r="C1099" i="56"/>
  <c r="D1099" i="56"/>
  <c r="F1099" i="56"/>
  <c r="B1099" i="56"/>
  <c r="C1100" i="56" l="1"/>
  <c r="A1101" i="56"/>
  <c r="G1100" i="56"/>
  <c r="B1100" i="56"/>
  <c r="F1100" i="56"/>
  <c r="D1100" i="56"/>
  <c r="I1100" i="56"/>
  <c r="J1100" i="56"/>
  <c r="H1100" i="56"/>
  <c r="E1100" i="56"/>
  <c r="G1101" i="56" l="1"/>
  <c r="F1101" i="56"/>
  <c r="D1101" i="56"/>
  <c r="J1101" i="56"/>
  <c r="H1101" i="56"/>
  <c r="I1101" i="56"/>
  <c r="E1101" i="56"/>
  <c r="B1101" i="56"/>
  <c r="C1101" i="56"/>
  <c r="A1102" i="56"/>
  <c r="A1103" i="56" l="1"/>
  <c r="H1102" i="56"/>
  <c r="I1102" i="56"/>
  <c r="B1102" i="56"/>
  <c r="C1102" i="56"/>
  <c r="J1102" i="56"/>
  <c r="F1102" i="56"/>
  <c r="G1102" i="56"/>
  <c r="D1102" i="56"/>
  <c r="E1102" i="56"/>
  <c r="D1103" i="56" l="1"/>
  <c r="A1104" i="56"/>
  <c r="F1103" i="56"/>
  <c r="H1103" i="56"/>
  <c r="I1103" i="56"/>
  <c r="J1103" i="56"/>
  <c r="G1103" i="56"/>
  <c r="E1103" i="56"/>
  <c r="B1103" i="56"/>
  <c r="C1103" i="56"/>
  <c r="G1104" i="56" l="1"/>
  <c r="D1104" i="56"/>
  <c r="J1104" i="56"/>
  <c r="A1105" i="56"/>
  <c r="H1104" i="56"/>
  <c r="C1104" i="56"/>
  <c r="E1104" i="56"/>
  <c r="B1104" i="56"/>
  <c r="I1104" i="56"/>
  <c r="F1104" i="56"/>
  <c r="E1105" i="56" l="1"/>
  <c r="G1105" i="56"/>
  <c r="H1105" i="56"/>
  <c r="I1105" i="56"/>
  <c r="F1105" i="56"/>
  <c r="C1105" i="56"/>
  <c r="A1106" i="56"/>
  <c r="B1105" i="56"/>
  <c r="J1105" i="56"/>
  <c r="D1105" i="56"/>
  <c r="I1106" i="56" l="1"/>
  <c r="C1106" i="56"/>
  <c r="D1106" i="56"/>
  <c r="E1106" i="56"/>
  <c r="H1106" i="56"/>
  <c r="F1106" i="56"/>
  <c r="G1106" i="56"/>
  <c r="J1106" i="56"/>
  <c r="A1107" i="56"/>
  <c r="B1106" i="56"/>
  <c r="H1107" i="56" l="1"/>
  <c r="J1107" i="56"/>
  <c r="D1107" i="56"/>
  <c r="C1107" i="56"/>
  <c r="G1107" i="56"/>
  <c r="I1107" i="56"/>
  <c r="F1107" i="56"/>
  <c r="E1107" i="56"/>
  <c r="A1108" i="56"/>
  <c r="B1107" i="56"/>
  <c r="C1108" i="56" l="1"/>
  <c r="E1108" i="56"/>
  <c r="G1108" i="56"/>
  <c r="B1108" i="56"/>
  <c r="D1108" i="56"/>
  <c r="F1108" i="56"/>
  <c r="J1108" i="56"/>
  <c r="A1109" i="56"/>
  <c r="I1108" i="56"/>
  <c r="H1108" i="56"/>
  <c r="F1109" i="56" l="1"/>
  <c r="C1109" i="56"/>
  <c r="B1109" i="56"/>
  <c r="E1109" i="56"/>
  <c r="I1109" i="56"/>
  <c r="D1109" i="56"/>
  <c r="H1109" i="56"/>
  <c r="G1109" i="56"/>
  <c r="A1110" i="56"/>
  <c r="J1109" i="56"/>
  <c r="D1110" i="56" l="1"/>
  <c r="H1110" i="56"/>
  <c r="E1110" i="56"/>
  <c r="F1110" i="56"/>
  <c r="G1110" i="56"/>
  <c r="J1110" i="56"/>
  <c r="B1110" i="56"/>
  <c r="I1110" i="56"/>
  <c r="C1110" i="56"/>
  <c r="A1111" i="56"/>
  <c r="G1111" i="56" l="1"/>
  <c r="D1111" i="56"/>
  <c r="E1111" i="56"/>
  <c r="A1112" i="56"/>
  <c r="J1111" i="56"/>
  <c r="I1111" i="56"/>
  <c r="C1111" i="56"/>
  <c r="B1111" i="56"/>
  <c r="H1111" i="56"/>
  <c r="F1111" i="56"/>
  <c r="J1112" i="56" l="1"/>
  <c r="A1113" i="56"/>
  <c r="F1112" i="56"/>
  <c r="E1112" i="56"/>
  <c r="C1112" i="56"/>
  <c r="H1112" i="56"/>
  <c r="G1112" i="56"/>
  <c r="B1112" i="56"/>
  <c r="D1112" i="56"/>
  <c r="I1112" i="56"/>
  <c r="I1113" i="56" l="1"/>
  <c r="H1113" i="56"/>
  <c r="E1113" i="56"/>
  <c r="D1113" i="56"/>
  <c r="F1113" i="56"/>
  <c r="G1113" i="56"/>
  <c r="A1114" i="56"/>
  <c r="J1113" i="56"/>
  <c r="B1113" i="56"/>
  <c r="C1113" i="56"/>
  <c r="F1114" i="56" l="1"/>
  <c r="B1114" i="56"/>
  <c r="H1114" i="56"/>
  <c r="I1114" i="56"/>
  <c r="C1114" i="56"/>
  <c r="E1114" i="56"/>
  <c r="A1115" i="56"/>
  <c r="D1114" i="56"/>
  <c r="J1114" i="56"/>
  <c r="G1114" i="56"/>
  <c r="I1115" i="56" l="1"/>
  <c r="E1115" i="56"/>
  <c r="J1115" i="56"/>
  <c r="G1115" i="56"/>
  <c r="B1115" i="56"/>
  <c r="A1116" i="56"/>
  <c r="F1115" i="56"/>
  <c r="D1115" i="56"/>
  <c r="C1115" i="56"/>
  <c r="H1115" i="56"/>
  <c r="C1116" i="56" l="1"/>
  <c r="G1116" i="56"/>
  <c r="E1116" i="56"/>
  <c r="I1116" i="56"/>
  <c r="D1116" i="56"/>
  <c r="A1117" i="56"/>
  <c r="F1116" i="56"/>
  <c r="H1116" i="56"/>
  <c r="B1116" i="56"/>
  <c r="J1116" i="56"/>
  <c r="H1117" i="56" l="1"/>
  <c r="E1117" i="56"/>
  <c r="F1117" i="56"/>
  <c r="B1117" i="56"/>
  <c r="G1117" i="56"/>
  <c r="D1117" i="56"/>
  <c r="J1117" i="56"/>
  <c r="C1117" i="56"/>
  <c r="A1118" i="56"/>
  <c r="I1117" i="56"/>
  <c r="J1118" i="56" l="1"/>
  <c r="A1119" i="56"/>
  <c r="H1118" i="56"/>
  <c r="F1118" i="56"/>
  <c r="I1118" i="56"/>
  <c r="B1118" i="56"/>
  <c r="G1118" i="56"/>
  <c r="D1118" i="56"/>
  <c r="C1118" i="56"/>
  <c r="E1118" i="56"/>
  <c r="B1119" i="56" l="1"/>
  <c r="H1119" i="56"/>
  <c r="A1120" i="56"/>
  <c r="I1119" i="56"/>
  <c r="E1119" i="56"/>
  <c r="J1119" i="56"/>
  <c r="F1119" i="56"/>
  <c r="C1119" i="56"/>
  <c r="G1119" i="56"/>
  <c r="D1119" i="56"/>
  <c r="G1120" i="56" l="1"/>
  <c r="A1121" i="56"/>
  <c r="E1120" i="56"/>
  <c r="B1120" i="56"/>
  <c r="C1120" i="56"/>
  <c r="H1120" i="56"/>
  <c r="F1120" i="56"/>
  <c r="I1120" i="56"/>
  <c r="D1120" i="56"/>
  <c r="J1120" i="56"/>
  <c r="E1121" i="56" l="1"/>
  <c r="I1121" i="56"/>
  <c r="C1121" i="56"/>
  <c r="J1121" i="56"/>
  <c r="G1121" i="56"/>
  <c r="H1121" i="56"/>
  <c r="F1121" i="56"/>
  <c r="B1121" i="56"/>
  <c r="D1121" i="56"/>
  <c r="A1122" i="56"/>
  <c r="F1122" i="56" l="1"/>
  <c r="C1122" i="56"/>
  <c r="H1122" i="56"/>
  <c r="J1122" i="56"/>
  <c r="A1123" i="56"/>
  <c r="D1122" i="56"/>
  <c r="G1122" i="56"/>
  <c r="E1122" i="56"/>
  <c r="B1122" i="56"/>
  <c r="I1122" i="56"/>
  <c r="D1123" i="56" l="1"/>
  <c r="G1123" i="56"/>
  <c r="F1123" i="56"/>
  <c r="E1123" i="56"/>
  <c r="H1123" i="56"/>
  <c r="C1123" i="56"/>
  <c r="J1123" i="56"/>
  <c r="B1123" i="56"/>
  <c r="A1124" i="56"/>
  <c r="I1123" i="56"/>
  <c r="C1124" i="56" l="1"/>
  <c r="D1124" i="56"/>
  <c r="H1124" i="56"/>
  <c r="B1124" i="56"/>
  <c r="F1124" i="56"/>
  <c r="I1124" i="56"/>
  <c r="G1124" i="56"/>
  <c r="J1124" i="56"/>
  <c r="A1125" i="56"/>
  <c r="E1124" i="56"/>
  <c r="H1125" i="56" l="1"/>
  <c r="B1125" i="56"/>
  <c r="J1125" i="56"/>
  <c r="E1125" i="56"/>
  <c r="I1125" i="56"/>
  <c r="D1125" i="56"/>
  <c r="A1126" i="56"/>
  <c r="F1125" i="56"/>
  <c r="G1125" i="56"/>
  <c r="C1125" i="56"/>
  <c r="J1126" i="56" l="1"/>
  <c r="I1126" i="56"/>
  <c r="D1126" i="56"/>
  <c r="B1126" i="56"/>
  <c r="H1126" i="56"/>
  <c r="C1126" i="56"/>
  <c r="E1126" i="56"/>
  <c r="G1126" i="56"/>
  <c r="A1127" i="56"/>
  <c r="F1126" i="56"/>
  <c r="J1127" i="56" l="1"/>
  <c r="F1127" i="56"/>
  <c r="C1127" i="56"/>
  <c r="A1128" i="56"/>
  <c r="H1127" i="56"/>
  <c r="I1127" i="56"/>
  <c r="B1127" i="56"/>
  <c r="G1127" i="56"/>
  <c r="D1127" i="56"/>
  <c r="E1127" i="56"/>
  <c r="B1128" i="56" l="1"/>
  <c r="A1129" i="56"/>
  <c r="E1128" i="56"/>
  <c r="I1128" i="56"/>
  <c r="J1128" i="56"/>
  <c r="H1128" i="56"/>
  <c r="F1128" i="56"/>
  <c r="D1128" i="56"/>
  <c r="C1128" i="56"/>
  <c r="G1128" i="56"/>
  <c r="I1129" i="56" l="1"/>
  <c r="G1129" i="56"/>
  <c r="F1129" i="56"/>
  <c r="B1129" i="56"/>
  <c r="J1129" i="56"/>
  <c r="E1129" i="56"/>
  <c r="H1129" i="56"/>
  <c r="C1129" i="56"/>
  <c r="D1129" i="56"/>
  <c r="A1130" i="56"/>
  <c r="F1130" i="56" l="1"/>
  <c r="C1130" i="56"/>
  <c r="D1130" i="56"/>
  <c r="H1130" i="56"/>
  <c r="J1130" i="56"/>
  <c r="I1130" i="56"/>
  <c r="E1130" i="56"/>
  <c r="A1131" i="56"/>
  <c r="G1130" i="56"/>
  <c r="B1130" i="56"/>
  <c r="H1131" i="56" l="1"/>
  <c r="C1131" i="56"/>
  <c r="I1131" i="56"/>
  <c r="B1131" i="56"/>
  <c r="J1131" i="56"/>
  <c r="G1131" i="56"/>
  <c r="D1131" i="56"/>
  <c r="E1131" i="56"/>
  <c r="F1131" i="56"/>
  <c r="A1132" i="56"/>
  <c r="C1132" i="56" l="1"/>
  <c r="A1133" i="56"/>
  <c r="J1132" i="56"/>
  <c r="H1132" i="56"/>
  <c r="G1132" i="56"/>
  <c r="D1132" i="56"/>
  <c r="E1132" i="56"/>
  <c r="I1132" i="56"/>
  <c r="F1132" i="56"/>
  <c r="B1132" i="56"/>
  <c r="D1133" i="56" l="1"/>
  <c r="A1134" i="56"/>
  <c r="B1133" i="56"/>
  <c r="H1133" i="56"/>
  <c r="G1133" i="56"/>
  <c r="F1133" i="56"/>
  <c r="I1133" i="56"/>
  <c r="C1133" i="56"/>
  <c r="J1133" i="56"/>
  <c r="E1133" i="56"/>
  <c r="D1134" i="56" l="1"/>
  <c r="H1134" i="56"/>
  <c r="E1134" i="56"/>
  <c r="F1134" i="56"/>
  <c r="G1134" i="56"/>
  <c r="B1134" i="56"/>
  <c r="I1134" i="56"/>
  <c r="C1134" i="56"/>
  <c r="J1134" i="56"/>
  <c r="A1135" i="56"/>
  <c r="D1135" i="56" l="1"/>
  <c r="C1135" i="56"/>
  <c r="I1135" i="56"/>
  <c r="J1135" i="56"/>
  <c r="E1135" i="56"/>
  <c r="B1135" i="56"/>
  <c r="H1135" i="56"/>
  <c r="A1136" i="56"/>
  <c r="G1135" i="56"/>
  <c r="F1135" i="56"/>
  <c r="B1136" i="56" l="1"/>
  <c r="F1136" i="56"/>
  <c r="H1136" i="56"/>
  <c r="C1136" i="56"/>
  <c r="J1136" i="56"/>
  <c r="E1136" i="56"/>
  <c r="A1137" i="56"/>
  <c r="G1136" i="56"/>
  <c r="I1136" i="56"/>
  <c r="D1136" i="56"/>
  <c r="H1137" i="56" l="1"/>
  <c r="J1137" i="56"/>
  <c r="B1137" i="56"/>
  <c r="A1138" i="56"/>
  <c r="I1137" i="56"/>
  <c r="E1137" i="56"/>
  <c r="G1137" i="56"/>
  <c r="C1137" i="56"/>
  <c r="D1137" i="56"/>
  <c r="F1137" i="56"/>
  <c r="D1138" i="56" l="1"/>
  <c r="I1138" i="56"/>
  <c r="G1138" i="56"/>
  <c r="C1138" i="56"/>
  <c r="H1138" i="56"/>
  <c r="E1138" i="56"/>
  <c r="J1138" i="56"/>
  <c r="A1139" i="56"/>
  <c r="F1138" i="56"/>
  <c r="B1138" i="56"/>
  <c r="D1139" i="56" l="1"/>
  <c r="A1140" i="56"/>
  <c r="J1139" i="56"/>
  <c r="G1139" i="56"/>
  <c r="H1139" i="56"/>
  <c r="E1139" i="56"/>
  <c r="F1139" i="56"/>
  <c r="I1139" i="56"/>
  <c r="B1139" i="56"/>
  <c r="C1139" i="56"/>
  <c r="C1140" i="56" l="1"/>
  <c r="H1140" i="56"/>
  <c r="I1140" i="56"/>
  <c r="G1140" i="56"/>
  <c r="E1140" i="56"/>
  <c r="A1141" i="56"/>
  <c r="F1140" i="56"/>
  <c r="D1140" i="56"/>
  <c r="J1140" i="56"/>
  <c r="B1140" i="56"/>
  <c r="G1141" i="56" l="1"/>
  <c r="J1141" i="56"/>
  <c r="I1141" i="56"/>
  <c r="C1141" i="56"/>
  <c r="A1142" i="56"/>
  <c r="E1141" i="56"/>
  <c r="B1141" i="56"/>
  <c r="F1141" i="56"/>
  <c r="H1141" i="56"/>
  <c r="D1141" i="56"/>
  <c r="J1142" i="56" l="1"/>
  <c r="D1142" i="56"/>
  <c r="G1142" i="56"/>
  <c r="H1142" i="56"/>
  <c r="F1142" i="56"/>
  <c r="B1142" i="56"/>
  <c r="I1142" i="56"/>
  <c r="C1142" i="56"/>
  <c r="E1142" i="56"/>
  <c r="A1143" i="56"/>
  <c r="E1143" i="56" l="1"/>
  <c r="D1143" i="56"/>
  <c r="J1143" i="56"/>
  <c r="A1144" i="56"/>
  <c r="H1143" i="56"/>
  <c r="C1143" i="56"/>
  <c r="F1143" i="56"/>
  <c r="B1143" i="56"/>
  <c r="I1143" i="56"/>
  <c r="G1143" i="56"/>
  <c r="B1144" i="56" l="1"/>
  <c r="I1144" i="56"/>
  <c r="G1144" i="56"/>
  <c r="D1144" i="56"/>
  <c r="E1144" i="56"/>
  <c r="H1144" i="56"/>
  <c r="C1144" i="56"/>
  <c r="F1144" i="56"/>
  <c r="J1144" i="56"/>
  <c r="A1145" i="56"/>
  <c r="E1145" i="56" l="1"/>
  <c r="G1145" i="56"/>
  <c r="D1145" i="56"/>
  <c r="H1145" i="56"/>
  <c r="B1145" i="56"/>
  <c r="J1145" i="56"/>
  <c r="A1146" i="56"/>
  <c r="I1145" i="56"/>
  <c r="F1145" i="56"/>
  <c r="C1145" i="56"/>
  <c r="J1146" i="56" l="1"/>
  <c r="D1146" i="56"/>
  <c r="H1146" i="56"/>
  <c r="A1147" i="56"/>
  <c r="C1146" i="56"/>
  <c r="I1146" i="56"/>
  <c r="E1146" i="56"/>
  <c r="F1146" i="56"/>
  <c r="B1146" i="56"/>
  <c r="G1146" i="56"/>
  <c r="J1147" i="56" l="1"/>
  <c r="G1147" i="56"/>
  <c r="B1147" i="56"/>
  <c r="H1147" i="56"/>
  <c r="I1147" i="56"/>
  <c r="C1147" i="56"/>
  <c r="D1147" i="56"/>
  <c r="E1147" i="56"/>
  <c r="A1148" i="56"/>
  <c r="F1147" i="56"/>
  <c r="A1149" i="56" l="1"/>
  <c r="G1148" i="56"/>
  <c r="B1148" i="56"/>
  <c r="I1148" i="56"/>
  <c r="E1148" i="56"/>
  <c r="F1148" i="56"/>
  <c r="C1148" i="56"/>
  <c r="D1148" i="56"/>
  <c r="J1148" i="56"/>
  <c r="H1148" i="56"/>
  <c r="G1149" i="56" l="1"/>
  <c r="E1149" i="56"/>
  <c r="D1149" i="56"/>
  <c r="B1149" i="56"/>
  <c r="I1149" i="56"/>
  <c r="J1149" i="56"/>
  <c r="F1149" i="56"/>
  <c r="H1149" i="56"/>
  <c r="C1149" i="56"/>
  <c r="A1150" i="56"/>
  <c r="J1150" i="56" l="1"/>
  <c r="A1151" i="56"/>
  <c r="E1150" i="56"/>
  <c r="I1150" i="56"/>
  <c r="F1150" i="56"/>
  <c r="H1150" i="56"/>
  <c r="B1150" i="56"/>
  <c r="G1150" i="56"/>
  <c r="C1150" i="56"/>
  <c r="D1150" i="56"/>
  <c r="B1151" i="56" l="1"/>
  <c r="C1151" i="56"/>
  <c r="H1151" i="56"/>
  <c r="E1151" i="56"/>
  <c r="G1151" i="56"/>
  <c r="D1151" i="56"/>
  <c r="I1151" i="56"/>
  <c r="J1151" i="56"/>
  <c r="A1152" i="56"/>
  <c r="F1151" i="56"/>
  <c r="E1152" i="56" l="1"/>
  <c r="I1152" i="56"/>
  <c r="D1152" i="56"/>
  <c r="F1152" i="56"/>
  <c r="B1152" i="56"/>
  <c r="C1152" i="56"/>
  <c r="J1152" i="56"/>
  <c r="G1152" i="56"/>
  <c r="H1152" i="56"/>
  <c r="A1153" i="56"/>
  <c r="E1153" i="56" l="1"/>
  <c r="G1153" i="56"/>
  <c r="I1153" i="56"/>
  <c r="F1153" i="56"/>
  <c r="B1153" i="56"/>
  <c r="A1154" i="56"/>
  <c r="C1153" i="56"/>
  <c r="D1153" i="56"/>
  <c r="J1153" i="56"/>
  <c r="H1153" i="56"/>
  <c r="B1154" i="56" l="1"/>
  <c r="D1154" i="56"/>
  <c r="G1154" i="56"/>
  <c r="E1154" i="56"/>
  <c r="J1154" i="56"/>
  <c r="A1155" i="56"/>
  <c r="I1154" i="56"/>
  <c r="F1154" i="56"/>
  <c r="C1154" i="56"/>
  <c r="H1154" i="56"/>
  <c r="G1155" i="56" l="1"/>
  <c r="B1155" i="56"/>
  <c r="H1155" i="56"/>
  <c r="C1155" i="56"/>
  <c r="I1155" i="56"/>
  <c r="J1155" i="56"/>
  <c r="A1156" i="56"/>
  <c r="E1155" i="56"/>
  <c r="D1155" i="56"/>
  <c r="F1155" i="56"/>
  <c r="C1156" i="56" l="1"/>
  <c r="A1157" i="56"/>
  <c r="G1156" i="56"/>
  <c r="D1156" i="56"/>
  <c r="E1156" i="56"/>
  <c r="I1156" i="56"/>
  <c r="H1156" i="56"/>
  <c r="F1156" i="56"/>
  <c r="B1156" i="56"/>
  <c r="J1156" i="56"/>
  <c r="G1157" i="56" l="1"/>
  <c r="A1158" i="56"/>
  <c r="E1157" i="56"/>
  <c r="I1157" i="56"/>
  <c r="F1157" i="56"/>
  <c r="H1157" i="56"/>
  <c r="D1157" i="56"/>
  <c r="B1157" i="56"/>
  <c r="C1157" i="56"/>
  <c r="J1157" i="56"/>
  <c r="B1158" i="56" l="1"/>
  <c r="G1158" i="56"/>
  <c r="A1159" i="56"/>
  <c r="J1158" i="56"/>
  <c r="F1158" i="56"/>
  <c r="C1158" i="56"/>
  <c r="D1158" i="56"/>
  <c r="H1158" i="56"/>
  <c r="I1158" i="56"/>
  <c r="E1158" i="56"/>
  <c r="B1159" i="56" l="1"/>
  <c r="A1160" i="56"/>
  <c r="I1159" i="56"/>
  <c r="C1159" i="56"/>
  <c r="E1159" i="56"/>
  <c r="J1159" i="56"/>
  <c r="G1159" i="56"/>
  <c r="H1159" i="56"/>
  <c r="D1159" i="56"/>
  <c r="F1159" i="56"/>
  <c r="F1160" i="56" l="1"/>
  <c r="J1160" i="56"/>
  <c r="B1160" i="56"/>
  <c r="I1160" i="56"/>
  <c r="E1160" i="56"/>
  <c r="G1160" i="56"/>
  <c r="H1160" i="56"/>
  <c r="C1160" i="56"/>
  <c r="D1160" i="56"/>
  <c r="A1161" i="56"/>
  <c r="I1161" i="56" l="1"/>
  <c r="H1161" i="56"/>
  <c r="A1162" i="56"/>
  <c r="B1161" i="56"/>
  <c r="D1161" i="56"/>
  <c r="C1161" i="56"/>
  <c r="G1161" i="56"/>
  <c r="F1161" i="56"/>
  <c r="E1161" i="56"/>
  <c r="J1161" i="56"/>
  <c r="C1162" i="56" l="1"/>
  <c r="I1162" i="56"/>
  <c r="A1163" i="56"/>
  <c r="F1162" i="56"/>
  <c r="E1162" i="56"/>
  <c r="B1162" i="56"/>
  <c r="H1162" i="56"/>
  <c r="J1162" i="56"/>
  <c r="G1162" i="56"/>
  <c r="D1162" i="56"/>
  <c r="F1163" i="56" l="1"/>
  <c r="E1163" i="56"/>
  <c r="C1163" i="56"/>
  <c r="A1164" i="56"/>
  <c r="I1163" i="56"/>
  <c r="D1163" i="56"/>
  <c r="J1163" i="56"/>
  <c r="G1163" i="56"/>
  <c r="B1163" i="56"/>
  <c r="H1163" i="56"/>
  <c r="E1164" i="56" l="1"/>
  <c r="G1164" i="56"/>
  <c r="J1164" i="56"/>
  <c r="I1164" i="56"/>
  <c r="F1164" i="56"/>
  <c r="B1164" i="56"/>
  <c r="A1165" i="56"/>
  <c r="H1164" i="56"/>
  <c r="D1164" i="56"/>
  <c r="C1164" i="56"/>
  <c r="I1165" i="56" l="1"/>
  <c r="F1165" i="56"/>
  <c r="H1165" i="56"/>
  <c r="D1165" i="56"/>
  <c r="C1165" i="56"/>
  <c r="B1165" i="56"/>
  <c r="E1165" i="56"/>
  <c r="G1165" i="56"/>
  <c r="J1165" i="56"/>
  <c r="A1166" i="56"/>
  <c r="J1166" i="56" l="1"/>
  <c r="D1166" i="56"/>
  <c r="G1166" i="56"/>
  <c r="H1166" i="56"/>
  <c r="B1166" i="56"/>
  <c r="C1166" i="56"/>
  <c r="A1167" i="56"/>
  <c r="I1166" i="56"/>
  <c r="E1166" i="56"/>
  <c r="F1166" i="56"/>
  <c r="A1168" i="56" l="1"/>
  <c r="H1167" i="56"/>
  <c r="B1167" i="56"/>
  <c r="I1167" i="56"/>
  <c r="E1167" i="56"/>
  <c r="F1167" i="56"/>
  <c r="D1167" i="56"/>
  <c r="C1167" i="56"/>
  <c r="J1167" i="56"/>
  <c r="G1167" i="56"/>
  <c r="B1168" i="56" l="1"/>
  <c r="E1168" i="56"/>
  <c r="D1168" i="56"/>
  <c r="F1168" i="56"/>
  <c r="I1168" i="56"/>
  <c r="H1168" i="56"/>
  <c r="G1168" i="56"/>
  <c r="C1168" i="56"/>
  <c r="J1168" i="56"/>
  <c r="A1169" i="56"/>
  <c r="E1169" i="56" l="1"/>
  <c r="I1169" i="56"/>
  <c r="B1169" i="56"/>
  <c r="C1169" i="56"/>
  <c r="H1169" i="56"/>
  <c r="J1169" i="56"/>
  <c r="A1170" i="56"/>
  <c r="G1169" i="56"/>
  <c r="D1169" i="56"/>
  <c r="F1169" i="56"/>
  <c r="C1170" i="56" l="1"/>
  <c r="G1170" i="56"/>
  <c r="J1170" i="56"/>
  <c r="E1170" i="56"/>
  <c r="I1170" i="56"/>
  <c r="A1171" i="56"/>
  <c r="D1170" i="56"/>
  <c r="F1170" i="56"/>
  <c r="B1170" i="56"/>
  <c r="H1170" i="56"/>
  <c r="C1171" i="56" l="1"/>
  <c r="H1171" i="56"/>
  <c r="B1171" i="56"/>
  <c r="F1171" i="56"/>
  <c r="J1171" i="56"/>
  <c r="E1171" i="56"/>
  <c r="G1171" i="56"/>
  <c r="A1172" i="56"/>
  <c r="D1171" i="56"/>
  <c r="I1171" i="56"/>
  <c r="E1172" i="56" l="1"/>
  <c r="C1172" i="56"/>
  <c r="B1172" i="56"/>
  <c r="A1173" i="56"/>
  <c r="G1172" i="56"/>
  <c r="H1172" i="56"/>
  <c r="I1172" i="56"/>
  <c r="J1172" i="56"/>
  <c r="F1172" i="56"/>
  <c r="D1172" i="56"/>
  <c r="G1173" i="56" l="1"/>
  <c r="A1174" i="56"/>
  <c r="H1173" i="56"/>
  <c r="E1173" i="56"/>
  <c r="F1173" i="56"/>
  <c r="B1173" i="56"/>
  <c r="C1173" i="56"/>
  <c r="J1173" i="56"/>
  <c r="I1173" i="56"/>
  <c r="D1173" i="56"/>
  <c r="F1174" i="56" l="1"/>
  <c r="D1174" i="56"/>
  <c r="G1174" i="56"/>
  <c r="H1174" i="56"/>
  <c r="C1174" i="56"/>
  <c r="A1175" i="56"/>
  <c r="B1174" i="56"/>
  <c r="J1174" i="56"/>
  <c r="I1174" i="56"/>
  <c r="E1174" i="56"/>
  <c r="B1175" i="56" l="1"/>
  <c r="D1175" i="56"/>
  <c r="F1175" i="56"/>
  <c r="E1175" i="56"/>
  <c r="I1175" i="56"/>
  <c r="H1175" i="56"/>
  <c r="G1175" i="56"/>
  <c r="C1175" i="56"/>
  <c r="J1175" i="56"/>
  <c r="A1176" i="56"/>
  <c r="D1176" i="56" l="1"/>
  <c r="F1176" i="56"/>
  <c r="A1177" i="56"/>
  <c r="E1176" i="56"/>
  <c r="I1176" i="56"/>
  <c r="B1176" i="56"/>
  <c r="G1176" i="56"/>
  <c r="C1176" i="56"/>
  <c r="J1176" i="56"/>
  <c r="H1176" i="56"/>
  <c r="H1177" i="56" l="1"/>
  <c r="J1177" i="56"/>
  <c r="E1177" i="56"/>
  <c r="I1177" i="56"/>
  <c r="D1177" i="56"/>
  <c r="G1177" i="56"/>
  <c r="A1178" i="56"/>
  <c r="B1177" i="56"/>
  <c r="C1177" i="56"/>
  <c r="F1177" i="56"/>
  <c r="E1178" i="56" l="1"/>
  <c r="D1178" i="56"/>
  <c r="A1179" i="56"/>
  <c r="G1178" i="56"/>
  <c r="B1178" i="56"/>
  <c r="I1178" i="56"/>
  <c r="J1178" i="56"/>
  <c r="C1178" i="56"/>
  <c r="H1178" i="56"/>
  <c r="F1178" i="56"/>
  <c r="F1179" i="56" l="1"/>
  <c r="A1180" i="56"/>
  <c r="J1179" i="56"/>
  <c r="D1179" i="56"/>
  <c r="C1179" i="56"/>
  <c r="E1179" i="56"/>
  <c r="G1179" i="56"/>
  <c r="H1179" i="56"/>
  <c r="B1179" i="56"/>
  <c r="I1179" i="56"/>
  <c r="F1180" i="56" l="1"/>
  <c r="E1180" i="56"/>
  <c r="C1180" i="56"/>
  <c r="J1180" i="56"/>
  <c r="A1181" i="56"/>
  <c r="D1180" i="56"/>
  <c r="G1180" i="56"/>
  <c r="B1180" i="56"/>
  <c r="I1180" i="56"/>
  <c r="H1180" i="56"/>
  <c r="H1181" i="56" l="1"/>
  <c r="A1182" i="56"/>
  <c r="J1181" i="56"/>
  <c r="G1181" i="56"/>
  <c r="F1181" i="56"/>
  <c r="C1181" i="56"/>
  <c r="I1181" i="56"/>
  <c r="B1181" i="56"/>
  <c r="D1181" i="56"/>
  <c r="E1181" i="56"/>
  <c r="A1183" i="56" l="1"/>
  <c r="G1182" i="56"/>
  <c r="C1182" i="56"/>
  <c r="J1182" i="56"/>
  <c r="I1182" i="56"/>
  <c r="F1182" i="56"/>
  <c r="B1182" i="56"/>
  <c r="H1182" i="56"/>
  <c r="D1182" i="56"/>
  <c r="E1182" i="56"/>
  <c r="B1183" i="56" l="1"/>
  <c r="C1183" i="56"/>
  <c r="I1183" i="56"/>
  <c r="J1183" i="56"/>
  <c r="D1183" i="56"/>
  <c r="E1183" i="56"/>
  <c r="F1183" i="56"/>
  <c r="A1184" i="56"/>
  <c r="G1183" i="56"/>
  <c r="H1183" i="56"/>
  <c r="B1184" i="56" l="1"/>
  <c r="C1184" i="56"/>
  <c r="J1184" i="56"/>
  <c r="A1185" i="56"/>
  <c r="I1184" i="56"/>
  <c r="G1184" i="56"/>
  <c r="D1184" i="56"/>
  <c r="E1184" i="56"/>
  <c r="F1184" i="56"/>
  <c r="H1184" i="56"/>
  <c r="E1185" i="56" l="1"/>
  <c r="J1185" i="56"/>
  <c r="F1185" i="56"/>
  <c r="I1185" i="56"/>
  <c r="H1185" i="56"/>
  <c r="A1186" i="56"/>
  <c r="B1185" i="56"/>
  <c r="C1185" i="56"/>
  <c r="G1185" i="56"/>
  <c r="D1185" i="56"/>
  <c r="C1186" i="56" l="1"/>
  <c r="F1186" i="56"/>
  <c r="A1187" i="56"/>
  <c r="G1186" i="56"/>
  <c r="I1186" i="56"/>
  <c r="E1186" i="56"/>
  <c r="D1186" i="56"/>
  <c r="B1186" i="56"/>
  <c r="J1186" i="56"/>
  <c r="H1186" i="56"/>
  <c r="J1187" i="56" l="1"/>
  <c r="B1187" i="56"/>
  <c r="D1187" i="56"/>
  <c r="F1187" i="56"/>
  <c r="H1187" i="56"/>
  <c r="E1187" i="56"/>
  <c r="G1187" i="56"/>
  <c r="A1188" i="56"/>
  <c r="I1187" i="56"/>
  <c r="C1187" i="56"/>
  <c r="E1188" i="56" l="1"/>
  <c r="A1189" i="56"/>
  <c r="J1188" i="56"/>
  <c r="G1188" i="56"/>
  <c r="F1188" i="56"/>
  <c r="H1188" i="56"/>
  <c r="B1188" i="56"/>
  <c r="D1188" i="56"/>
  <c r="I1188" i="56"/>
  <c r="C1188" i="56"/>
  <c r="F1189" i="56" l="1"/>
  <c r="D1189" i="56"/>
  <c r="H1189" i="56"/>
  <c r="E1189" i="56"/>
  <c r="G1189" i="56"/>
  <c r="C1189" i="56"/>
  <c r="A1190" i="56"/>
  <c r="J1189" i="56"/>
  <c r="B1189" i="56"/>
  <c r="I1189" i="56"/>
  <c r="J1190" i="56" l="1"/>
  <c r="I1190" i="56"/>
  <c r="H1190" i="56"/>
  <c r="G1190" i="56"/>
  <c r="E1190" i="56"/>
  <c r="B1190" i="56"/>
  <c r="D1190" i="56"/>
  <c r="F1190" i="56"/>
  <c r="C1190" i="56"/>
  <c r="A1191" i="56"/>
  <c r="C1191" i="56" l="1"/>
  <c r="E1191" i="56"/>
  <c r="F1191" i="56"/>
  <c r="D1191" i="56"/>
  <c r="I1191" i="56"/>
  <c r="A1192" i="56"/>
  <c r="G1191" i="56"/>
  <c r="H1191" i="56"/>
  <c r="B1191" i="56"/>
  <c r="J1191" i="56"/>
  <c r="B1192" i="56" l="1"/>
  <c r="A1193" i="56"/>
  <c r="F1192" i="56"/>
  <c r="E1192" i="56"/>
  <c r="J1192" i="56"/>
  <c r="G1192" i="56"/>
  <c r="C1192" i="56"/>
  <c r="D1192" i="56"/>
  <c r="I1192" i="56"/>
  <c r="H1192" i="56"/>
  <c r="E1193" i="56" l="1"/>
  <c r="G1193" i="56"/>
  <c r="J1193" i="56"/>
  <c r="C1193" i="56"/>
  <c r="D1193" i="56"/>
  <c r="B1193" i="56"/>
  <c r="I1193" i="56"/>
  <c r="F1193" i="56"/>
  <c r="A1194" i="56"/>
  <c r="H1193" i="56"/>
  <c r="I1194" i="56" l="1"/>
  <c r="H1194" i="56"/>
  <c r="J1194" i="56"/>
  <c r="D1194" i="56"/>
  <c r="E1194" i="56"/>
  <c r="B1194" i="56"/>
  <c r="C1194" i="56"/>
  <c r="A1195" i="56"/>
  <c r="F1194" i="56"/>
  <c r="G1194" i="56"/>
  <c r="D1195" i="56" l="1"/>
  <c r="C1195" i="56"/>
  <c r="F1195" i="56"/>
  <c r="E1195" i="56"/>
  <c r="J1195" i="56"/>
  <c r="G1195" i="56"/>
  <c r="H1195" i="56"/>
  <c r="B1195" i="56"/>
  <c r="I1195" i="56"/>
  <c r="A1196" i="56"/>
  <c r="G1196" i="56" l="1"/>
  <c r="E1196" i="56"/>
  <c r="B1196" i="56"/>
  <c r="A1197" i="56"/>
  <c r="C1196" i="56"/>
  <c r="D1196" i="56"/>
  <c r="J1196" i="56"/>
  <c r="H1196" i="56"/>
  <c r="F1196" i="56"/>
  <c r="I1196" i="56"/>
  <c r="F1197" i="56" l="1"/>
  <c r="A1198" i="56"/>
  <c r="B1197" i="56"/>
  <c r="E1197" i="56"/>
  <c r="I1197" i="56"/>
  <c r="H1197" i="56"/>
  <c r="G1197" i="56"/>
  <c r="C1197" i="56"/>
  <c r="J1197" i="56"/>
  <c r="D1197" i="56"/>
  <c r="F1198" i="56" l="1"/>
  <c r="A1199" i="56"/>
  <c r="J1198" i="56"/>
  <c r="G1198" i="56"/>
  <c r="H1198" i="56"/>
  <c r="B1198" i="56"/>
  <c r="D1198" i="56"/>
  <c r="I1198" i="56"/>
  <c r="E1198" i="56"/>
  <c r="C1198" i="56"/>
  <c r="B1199" i="56" l="1"/>
  <c r="D1199" i="56"/>
  <c r="E1199" i="56"/>
  <c r="H1199" i="56"/>
  <c r="J1199" i="56"/>
  <c r="G1199" i="56"/>
  <c r="F1199" i="56"/>
  <c r="I1199" i="56"/>
  <c r="C1199" i="56"/>
  <c r="A1200" i="56"/>
  <c r="J1200" i="56" l="1"/>
  <c r="F1200" i="56"/>
  <c r="I1200" i="56"/>
  <c r="A1201" i="56"/>
  <c r="G1200" i="56"/>
  <c r="C1200" i="56"/>
  <c r="H1200" i="56"/>
  <c r="E1200" i="56"/>
  <c r="D1200" i="56"/>
  <c r="B1200" i="56"/>
  <c r="E1201" i="56" l="1"/>
  <c r="F1201" i="56"/>
  <c r="D1201" i="56"/>
  <c r="B1201" i="56"/>
  <c r="H1201" i="56"/>
  <c r="C1201" i="56"/>
  <c r="I1201" i="56"/>
  <c r="J1201" i="56"/>
  <c r="G1201" i="56"/>
  <c r="A1202" i="56"/>
  <c r="G1202" i="56" l="1"/>
  <c r="I1202" i="56"/>
  <c r="E1202" i="56"/>
  <c r="C1202" i="56"/>
  <c r="D1202" i="56"/>
  <c r="J1202" i="56"/>
  <c r="A1203" i="56"/>
  <c r="F1202" i="56"/>
  <c r="B1202" i="56"/>
  <c r="H1202" i="56"/>
  <c r="G1203" i="56" l="1"/>
  <c r="A1204" i="56"/>
  <c r="H1203" i="56"/>
  <c r="C1203" i="56"/>
  <c r="F1203" i="56"/>
  <c r="I1203" i="56"/>
  <c r="J1203" i="56"/>
  <c r="D1203" i="56"/>
  <c r="E1203" i="56"/>
  <c r="B1203" i="56"/>
  <c r="E1204" i="56" l="1"/>
  <c r="C1204" i="56"/>
  <c r="D1204" i="56"/>
  <c r="I1204" i="56"/>
  <c r="A1205" i="56"/>
  <c r="G1204" i="56"/>
  <c r="B1204" i="56"/>
  <c r="J1204" i="56"/>
  <c r="H1204" i="56"/>
  <c r="F1204" i="56"/>
  <c r="J1205" i="56" l="1"/>
  <c r="A1206" i="56"/>
  <c r="E1205" i="56"/>
  <c r="F1205" i="56"/>
  <c r="G1205" i="56"/>
  <c r="I1205" i="56"/>
  <c r="C1205" i="56"/>
  <c r="D1205" i="56"/>
  <c r="H1205" i="56"/>
  <c r="B1205" i="56"/>
  <c r="J1206" i="56" l="1"/>
  <c r="D1206" i="56"/>
  <c r="C1206" i="56"/>
  <c r="A1207" i="56"/>
  <c r="G1206" i="56"/>
  <c r="E1206" i="56"/>
  <c r="F1206" i="56"/>
  <c r="B1206" i="56"/>
  <c r="I1206" i="56"/>
  <c r="H1206" i="56"/>
  <c r="F1207" i="56" l="1"/>
  <c r="A1208" i="56"/>
  <c r="E1207" i="56"/>
  <c r="I1207" i="56"/>
  <c r="G1207" i="56"/>
  <c r="C1207" i="56"/>
  <c r="D1207" i="56"/>
  <c r="J1207" i="56"/>
  <c r="H1207" i="56"/>
  <c r="B1207" i="56"/>
  <c r="I1208" i="56" l="1"/>
  <c r="E1208" i="56"/>
  <c r="F1208" i="56"/>
  <c r="A1209" i="56"/>
  <c r="H1208" i="56"/>
  <c r="B1208" i="56"/>
  <c r="C1208" i="56"/>
  <c r="D1208" i="56"/>
  <c r="G1208" i="56"/>
  <c r="J1208" i="56"/>
  <c r="E1209" i="56" l="1"/>
  <c r="G1209" i="56"/>
  <c r="B1209" i="56"/>
  <c r="J1209" i="56"/>
  <c r="A1210" i="56"/>
  <c r="D1209" i="56"/>
  <c r="H1209" i="56"/>
  <c r="F1209" i="56"/>
  <c r="I1209" i="56"/>
  <c r="C1209" i="56"/>
  <c r="B1210" i="56" l="1"/>
  <c r="A1211" i="56"/>
  <c r="H1210" i="56"/>
  <c r="G1210" i="56"/>
  <c r="C1210" i="56"/>
  <c r="J1210" i="56"/>
  <c r="D1210" i="56"/>
  <c r="E1210" i="56"/>
  <c r="I1210" i="56"/>
  <c r="F1210" i="56"/>
  <c r="H1211" i="56" l="1"/>
  <c r="E1211" i="56"/>
  <c r="D1211" i="56"/>
  <c r="A1212" i="56"/>
  <c r="G1211" i="56"/>
  <c r="B1211" i="56"/>
  <c r="I1211" i="56"/>
  <c r="F1211" i="56"/>
  <c r="C1211" i="56"/>
  <c r="J1211" i="56"/>
  <c r="H1212" i="56" l="1"/>
  <c r="E1212" i="56"/>
  <c r="D1212" i="56"/>
  <c r="F1212" i="56"/>
  <c r="C1212" i="56"/>
  <c r="A1213" i="56"/>
  <c r="G1212" i="56"/>
  <c r="J1212" i="56"/>
  <c r="B1212" i="56"/>
  <c r="I1212" i="56"/>
  <c r="H1213" i="56" l="1"/>
  <c r="J1213" i="56"/>
  <c r="C1213" i="56"/>
  <c r="A1214" i="56"/>
  <c r="D1213" i="56"/>
  <c r="F1213" i="56"/>
  <c r="E1213" i="56"/>
  <c r="I1213" i="56"/>
  <c r="B1213" i="56"/>
  <c r="G1213" i="56"/>
  <c r="J1214" i="56" l="1"/>
  <c r="A1215" i="56"/>
  <c r="F1214" i="56"/>
  <c r="E1214" i="56"/>
  <c r="I1214" i="56"/>
  <c r="B1214" i="56"/>
  <c r="C1214" i="56"/>
  <c r="D1214" i="56"/>
  <c r="H1214" i="56"/>
  <c r="G1214" i="56"/>
  <c r="B1215" i="56" l="1"/>
  <c r="I1215" i="56"/>
  <c r="G1215" i="56"/>
  <c r="H1215" i="56"/>
  <c r="C1215" i="56"/>
  <c r="A1216" i="56"/>
  <c r="J1215" i="56"/>
  <c r="D1215" i="56"/>
  <c r="E1215" i="56"/>
  <c r="F1215" i="56"/>
  <c r="B1216" i="56" l="1"/>
  <c r="C1216" i="56"/>
  <c r="F1216" i="56"/>
  <c r="E1216" i="56"/>
  <c r="G1216" i="56"/>
  <c r="A1217" i="56"/>
  <c r="D1216" i="56"/>
  <c r="I1216" i="56"/>
  <c r="J1216" i="56"/>
  <c r="H1216" i="56"/>
  <c r="E1217" i="56" l="1"/>
  <c r="D1217" i="56"/>
  <c r="I1217" i="56"/>
  <c r="G1217" i="56"/>
  <c r="A1218" i="56"/>
  <c r="B1217" i="56"/>
  <c r="H1217" i="56"/>
  <c r="C1217" i="56"/>
  <c r="J1217" i="56"/>
  <c r="F1217" i="56"/>
  <c r="G1218" i="56" l="1"/>
  <c r="J1218" i="56"/>
  <c r="H1218" i="56"/>
  <c r="B1218" i="56"/>
  <c r="I1218" i="56"/>
  <c r="E1218" i="56"/>
  <c r="C1218" i="56"/>
  <c r="A1219" i="56"/>
  <c r="D1218" i="56"/>
  <c r="F1218" i="56"/>
  <c r="H1219" i="56" l="1"/>
  <c r="B1219" i="56"/>
  <c r="E1219" i="56"/>
  <c r="F1219" i="56"/>
  <c r="I1219" i="56"/>
  <c r="J1219" i="56"/>
  <c r="A1220" i="56"/>
  <c r="C1219" i="56"/>
  <c r="G1219" i="56"/>
  <c r="D1219" i="56"/>
  <c r="G1220" i="56" l="1"/>
  <c r="H1220" i="56"/>
  <c r="B1220" i="56"/>
  <c r="C1220" i="56"/>
  <c r="F1220" i="56"/>
  <c r="E1220" i="56"/>
  <c r="I1220" i="56"/>
  <c r="J1220" i="56"/>
  <c r="A1221" i="56"/>
  <c r="D1220" i="56"/>
  <c r="D1221" i="56" l="1"/>
  <c r="J1221" i="56"/>
  <c r="F1221" i="56"/>
  <c r="E1221" i="56"/>
  <c r="G1221" i="56"/>
  <c r="A1222" i="56"/>
  <c r="H1221" i="56"/>
  <c r="I1221" i="56"/>
  <c r="C1221" i="56"/>
  <c r="B1221" i="56"/>
  <c r="J1222" i="56" l="1"/>
  <c r="E1222" i="56"/>
  <c r="F1222" i="56"/>
  <c r="B1222" i="56"/>
  <c r="H1222" i="56"/>
  <c r="G1222" i="56"/>
  <c r="C1222" i="56"/>
  <c r="I1222" i="56"/>
  <c r="A1223" i="56"/>
  <c r="D1222" i="56"/>
  <c r="G1223" i="56" l="1"/>
  <c r="F1223" i="56"/>
  <c r="A1224" i="56"/>
  <c r="D1223" i="56"/>
  <c r="H1223" i="56"/>
  <c r="E1223" i="56"/>
  <c r="B1223" i="56"/>
  <c r="I1223" i="56"/>
  <c r="J1223" i="56"/>
  <c r="C1223" i="56"/>
  <c r="B1224" i="56" l="1"/>
  <c r="A1225" i="56"/>
  <c r="H1224" i="56"/>
  <c r="G1224" i="56"/>
  <c r="D1224" i="56"/>
  <c r="E1224" i="56"/>
  <c r="I1224" i="56"/>
  <c r="C1224" i="56"/>
  <c r="J1224" i="56"/>
  <c r="F1224" i="56"/>
  <c r="E1225" i="56" l="1"/>
  <c r="F1225" i="56"/>
  <c r="J1225" i="56"/>
  <c r="H1225" i="56"/>
  <c r="I1225" i="56"/>
  <c r="G1225" i="56"/>
  <c r="B1225" i="56"/>
  <c r="D1225" i="56"/>
  <c r="C1225" i="56"/>
  <c r="A1226" i="56"/>
  <c r="B1226" i="56" l="1"/>
  <c r="F1226" i="56"/>
  <c r="D1226" i="56"/>
  <c r="E1226" i="56"/>
  <c r="A1227" i="56"/>
  <c r="I1226" i="56"/>
  <c r="H1226" i="56"/>
  <c r="J1226" i="56"/>
  <c r="G1226" i="56"/>
  <c r="C1226" i="56"/>
  <c r="F1227" i="56" l="1"/>
  <c r="C1227" i="56"/>
  <c r="I1227" i="56"/>
  <c r="J1227" i="56"/>
  <c r="A1228" i="56"/>
  <c r="D1227" i="56"/>
  <c r="E1227" i="56"/>
  <c r="H1227" i="56"/>
  <c r="B1227" i="56"/>
  <c r="G1227" i="56"/>
  <c r="J1228" i="56" l="1"/>
  <c r="G1228" i="56"/>
  <c r="A1229" i="56"/>
  <c r="F1228" i="56"/>
  <c r="I1228" i="56"/>
  <c r="B1228" i="56"/>
  <c r="D1228" i="56"/>
  <c r="C1228" i="56"/>
  <c r="H1228" i="56"/>
  <c r="E1228" i="56"/>
  <c r="D1229" i="56" l="1"/>
  <c r="J1229" i="56"/>
  <c r="I1229" i="56"/>
  <c r="H1229" i="56"/>
  <c r="G1229" i="56"/>
  <c r="E1229" i="56"/>
  <c r="B1229" i="56"/>
  <c r="F1229" i="56"/>
  <c r="C1229" i="56"/>
  <c r="A1230" i="56"/>
  <c r="J1230" i="56" l="1"/>
  <c r="B1230" i="56"/>
  <c r="C1230" i="56"/>
  <c r="A1231" i="56"/>
  <c r="H1230" i="56"/>
  <c r="F1230" i="56"/>
  <c r="D1230" i="56"/>
  <c r="G1230" i="56"/>
  <c r="I1230" i="56"/>
  <c r="E1230" i="56"/>
  <c r="D1231" i="56" l="1"/>
  <c r="C1231" i="56"/>
  <c r="E1231" i="56"/>
  <c r="A1232" i="56"/>
  <c r="H1231" i="56"/>
  <c r="I1231" i="56"/>
  <c r="J1231" i="56"/>
  <c r="B1231" i="56"/>
  <c r="G1231" i="56"/>
  <c r="F1231" i="56"/>
  <c r="B1232" i="56" l="1"/>
  <c r="E1232" i="56"/>
  <c r="D1232" i="56"/>
  <c r="J1232" i="56"/>
  <c r="A1233" i="56"/>
  <c r="H1232" i="56"/>
  <c r="I1232" i="56"/>
  <c r="C1232" i="56"/>
  <c r="G1232" i="56"/>
  <c r="F1232" i="56"/>
  <c r="H1233" i="56" l="1"/>
  <c r="G1233" i="56"/>
  <c r="J1233" i="56"/>
  <c r="F1233" i="56"/>
  <c r="A1234" i="56"/>
  <c r="I1233" i="56"/>
  <c r="E1233" i="56"/>
  <c r="C1233" i="56"/>
  <c r="D1233" i="56"/>
  <c r="B1233" i="56"/>
  <c r="B1234" i="56" l="1"/>
  <c r="H1234" i="56"/>
  <c r="I1234" i="56"/>
  <c r="C1234" i="56"/>
  <c r="E1234" i="56"/>
  <c r="F1234" i="56"/>
  <c r="J1234" i="56"/>
  <c r="A1235" i="56"/>
  <c r="G1234" i="56"/>
  <c r="D1234" i="56"/>
  <c r="G1235" i="56" l="1"/>
  <c r="A1236" i="56"/>
  <c r="F1235" i="56"/>
  <c r="D1235" i="56"/>
  <c r="E1235" i="56"/>
  <c r="I1235" i="56"/>
  <c r="B1235" i="56"/>
  <c r="H1235" i="56"/>
  <c r="C1235" i="56"/>
  <c r="J1235" i="56"/>
  <c r="F1236" i="56" l="1"/>
  <c r="G1236" i="56"/>
  <c r="E1236" i="56"/>
  <c r="H1236" i="56"/>
  <c r="B1236" i="56"/>
  <c r="C1236" i="56"/>
  <c r="J1236" i="56"/>
  <c r="I1236" i="56"/>
  <c r="A1237" i="56"/>
  <c r="D1236" i="56"/>
  <c r="D1237" i="56" l="1"/>
  <c r="J1237" i="56"/>
  <c r="H1237" i="56"/>
  <c r="A1238" i="56"/>
  <c r="I1237" i="56"/>
  <c r="G1237" i="56"/>
  <c r="C1237" i="56"/>
  <c r="F1237" i="56"/>
  <c r="E1237" i="56"/>
  <c r="B1237" i="56"/>
  <c r="J1238" i="56" l="1"/>
  <c r="G1238" i="56"/>
  <c r="F1238" i="56"/>
  <c r="E1238" i="56"/>
  <c r="A1239" i="56"/>
  <c r="I1238" i="56"/>
  <c r="B1238" i="56"/>
  <c r="H1238" i="56"/>
  <c r="C1238" i="56"/>
  <c r="D1238" i="56"/>
  <c r="H1239" i="56" l="1"/>
  <c r="A1240" i="56"/>
  <c r="D1239" i="56"/>
  <c r="G1239" i="56"/>
  <c r="C1239" i="56"/>
  <c r="J1239" i="56"/>
  <c r="F1239" i="56"/>
  <c r="E1239" i="56"/>
  <c r="I1239" i="56"/>
  <c r="B1239" i="56"/>
  <c r="D1240" i="56" l="1"/>
  <c r="F1240" i="56"/>
  <c r="J1240" i="56"/>
  <c r="E1240" i="56"/>
  <c r="A1241" i="56"/>
  <c r="C1240" i="56"/>
  <c r="G1240" i="56"/>
  <c r="I1240" i="56"/>
  <c r="B1240" i="56"/>
  <c r="H1240" i="56"/>
  <c r="E1241" i="56" l="1"/>
  <c r="F1241" i="56"/>
  <c r="B1241" i="56"/>
  <c r="G1241" i="56"/>
  <c r="C1241" i="56"/>
  <c r="A1242" i="56"/>
  <c r="H1241" i="56"/>
  <c r="I1241" i="56"/>
  <c r="J1241" i="56"/>
  <c r="D1241" i="56"/>
  <c r="B1242" i="56" l="1"/>
  <c r="A1243" i="56"/>
  <c r="J1242" i="56"/>
  <c r="F1242" i="56"/>
  <c r="I1242" i="56"/>
  <c r="H1242" i="56"/>
  <c r="E1242" i="56"/>
  <c r="G1242" i="56"/>
  <c r="D1242" i="56"/>
  <c r="C1242" i="56"/>
  <c r="F1243" i="56" l="1"/>
  <c r="E1243" i="56"/>
  <c r="H1243" i="56"/>
  <c r="D1243" i="56"/>
  <c r="B1243" i="56"/>
  <c r="I1243" i="56"/>
  <c r="C1243" i="56"/>
  <c r="A1244" i="56"/>
  <c r="G1243" i="56"/>
  <c r="J1243" i="56"/>
  <c r="D1244" i="56" l="1"/>
  <c r="E1244" i="56"/>
  <c r="I1244" i="56"/>
  <c r="C1244" i="56"/>
  <c r="J1244" i="56"/>
  <c r="G1244" i="56"/>
  <c r="H1244" i="56"/>
  <c r="B1244" i="56"/>
  <c r="A1245" i="56"/>
  <c r="F1244" i="56"/>
  <c r="F1245" i="56" l="1"/>
  <c r="J1245" i="56"/>
  <c r="C1245" i="56"/>
  <c r="E1245" i="56"/>
  <c r="G1245" i="56"/>
  <c r="I1245" i="56"/>
  <c r="A1246" i="56"/>
  <c r="H1245" i="56"/>
  <c r="B1245" i="56"/>
  <c r="D1245" i="56"/>
  <c r="J1246" i="56" l="1"/>
  <c r="A1247" i="56"/>
  <c r="B1246" i="56"/>
  <c r="I1246" i="56"/>
  <c r="E1246" i="56"/>
  <c r="F1246" i="56"/>
  <c r="D1246" i="56"/>
  <c r="C1246" i="56"/>
  <c r="G1246" i="56"/>
  <c r="H1246" i="56"/>
  <c r="G1247" i="56" l="1"/>
  <c r="E1247" i="56"/>
  <c r="J1247" i="56"/>
  <c r="A1248" i="56"/>
  <c r="F1247" i="56"/>
  <c r="D1247" i="56"/>
  <c r="H1247" i="56"/>
  <c r="C1247" i="56"/>
  <c r="B1247" i="56"/>
  <c r="I1247" i="56"/>
  <c r="B1248" i="56" l="1"/>
  <c r="C1248" i="56"/>
  <c r="H1248" i="56"/>
  <c r="G1248" i="56"/>
  <c r="J1248" i="56"/>
  <c r="F1248" i="56"/>
  <c r="D1248" i="56"/>
  <c r="E1248" i="56"/>
  <c r="I1248" i="56"/>
  <c r="A1249" i="56"/>
  <c r="E1249" i="56" l="1"/>
  <c r="G1249" i="56"/>
  <c r="D1249" i="56"/>
  <c r="I1249" i="56"/>
  <c r="C1249" i="56"/>
  <c r="H1249" i="56"/>
  <c r="F1249" i="56"/>
  <c r="B1249" i="56"/>
  <c r="J1249" i="56"/>
  <c r="A1250" i="56"/>
  <c r="B1250" i="56" l="1"/>
  <c r="F1250" i="56"/>
  <c r="E1250" i="56"/>
  <c r="I1250" i="56"/>
  <c r="A1251" i="56"/>
  <c r="D1250" i="56"/>
  <c r="H1250" i="56"/>
  <c r="G1250" i="56"/>
  <c r="C1250" i="56"/>
  <c r="J1250" i="56"/>
  <c r="I1251" i="56" l="1"/>
  <c r="B1251" i="56"/>
  <c r="C1251" i="56"/>
  <c r="J1251" i="56"/>
  <c r="G1251" i="56"/>
  <c r="A1252" i="56"/>
  <c r="F1251" i="56"/>
  <c r="E1251" i="56"/>
  <c r="H1251" i="56"/>
  <c r="D1251" i="56"/>
  <c r="D1252" i="56" l="1"/>
  <c r="I1252" i="56"/>
  <c r="A1253" i="56"/>
  <c r="G1252" i="56"/>
  <c r="H1252" i="56"/>
  <c r="F1252" i="56"/>
  <c r="J1252" i="56"/>
  <c r="E1252" i="56"/>
  <c r="B1252" i="56"/>
  <c r="C1252" i="56"/>
  <c r="H1253" i="56" l="1"/>
  <c r="J1253" i="56"/>
  <c r="F1253" i="56"/>
  <c r="D1253" i="56"/>
  <c r="G1253" i="56"/>
  <c r="E1253" i="56"/>
  <c r="I1253" i="56"/>
  <c r="B1253" i="56"/>
  <c r="C1253" i="56"/>
  <c r="A1254" i="56"/>
  <c r="J1254" i="56" l="1"/>
  <c r="E1254" i="56"/>
  <c r="H1254" i="56"/>
  <c r="C1254" i="56"/>
  <c r="A1255" i="56"/>
  <c r="I1254" i="56"/>
  <c r="D1254" i="56"/>
  <c r="G1254" i="56"/>
  <c r="B1254" i="56"/>
  <c r="F1254" i="56"/>
  <c r="G1255" i="56" l="1"/>
  <c r="B1255" i="56"/>
  <c r="E1255" i="56"/>
  <c r="F1255" i="56"/>
  <c r="A1256" i="56"/>
  <c r="I1255" i="56"/>
  <c r="D1255" i="56"/>
  <c r="C1255" i="56"/>
  <c r="J1255" i="56"/>
  <c r="H1255" i="56"/>
  <c r="B1256" i="56" l="1"/>
  <c r="A1257" i="56"/>
  <c r="J1256" i="56"/>
  <c r="F1256" i="56"/>
  <c r="D1256" i="56"/>
  <c r="E1256" i="56"/>
  <c r="I1256" i="56"/>
  <c r="H1256" i="56"/>
  <c r="G1256" i="56"/>
  <c r="C1256" i="56"/>
  <c r="E1257" i="56" l="1"/>
  <c r="G1257" i="56"/>
  <c r="J1257" i="56"/>
  <c r="A1258" i="56"/>
  <c r="H1257" i="56"/>
  <c r="B1257" i="56"/>
  <c r="I1257" i="56"/>
  <c r="D1257" i="56"/>
  <c r="F1257" i="56"/>
  <c r="C1257" i="56"/>
  <c r="B1258" i="56" l="1"/>
  <c r="I1258" i="56"/>
  <c r="G1258" i="56"/>
  <c r="C1258" i="56"/>
  <c r="F1258" i="56"/>
  <c r="E1258" i="56"/>
  <c r="H1258" i="56"/>
  <c r="J1258" i="56"/>
  <c r="D1258" i="56"/>
  <c r="A1259" i="56"/>
  <c r="F1259" i="56" l="1"/>
  <c r="C1259" i="56"/>
  <c r="G1259" i="56"/>
  <c r="H1259" i="56"/>
  <c r="J1259" i="56"/>
  <c r="B1259" i="56"/>
  <c r="I1259" i="56"/>
  <c r="A1260" i="56"/>
  <c r="E1259" i="56"/>
  <c r="D1259" i="56"/>
  <c r="I1260" i="56" l="1"/>
  <c r="J1260" i="56"/>
  <c r="E1260" i="56"/>
  <c r="A1261" i="56"/>
  <c r="H1260" i="56"/>
  <c r="F1260" i="56"/>
  <c r="C1260" i="56"/>
  <c r="B1260" i="56"/>
  <c r="D1260" i="56"/>
  <c r="G1260" i="56"/>
  <c r="F1261" i="56" l="1"/>
  <c r="J1261" i="56"/>
  <c r="G1261" i="56"/>
  <c r="A1262" i="56"/>
  <c r="D1261" i="56"/>
  <c r="B1261" i="56"/>
  <c r="H1261" i="56"/>
  <c r="I1261" i="56"/>
  <c r="C1261" i="56"/>
  <c r="E1261" i="56"/>
  <c r="J1262" i="56" l="1"/>
  <c r="B1262" i="56"/>
  <c r="H1262" i="56"/>
  <c r="E1262" i="56"/>
  <c r="D1262" i="56"/>
  <c r="A1263" i="56"/>
  <c r="G1262" i="56"/>
  <c r="F1262" i="56"/>
  <c r="I1262" i="56"/>
  <c r="C1262" i="56"/>
  <c r="G1263" i="56" l="1"/>
  <c r="C1263" i="56"/>
  <c r="F1263" i="56"/>
  <c r="H1263" i="56"/>
  <c r="D1263" i="56"/>
  <c r="E1263" i="56"/>
  <c r="B1263" i="56"/>
  <c r="J1263" i="56"/>
  <c r="A1264" i="56"/>
  <c r="I1263" i="56"/>
  <c r="B1264" i="56" l="1"/>
  <c r="E1264" i="56"/>
  <c r="H1264" i="56"/>
  <c r="F1264" i="56"/>
  <c r="I1264" i="56"/>
  <c r="D1264" i="56"/>
  <c r="C1264" i="56"/>
  <c r="J1264" i="56"/>
  <c r="A1265" i="56"/>
  <c r="G1264" i="56"/>
  <c r="E1265" i="56" l="1"/>
  <c r="F1265" i="56"/>
  <c r="D1265" i="56"/>
  <c r="G1265" i="56"/>
  <c r="B1265" i="56"/>
  <c r="H1265" i="56"/>
  <c r="C1265" i="56"/>
  <c r="J1265" i="56"/>
  <c r="I1265" i="56"/>
  <c r="A1266" i="56"/>
  <c r="B1266" i="56" l="1"/>
  <c r="H1266" i="56"/>
  <c r="A1267" i="56"/>
  <c r="G1266" i="56"/>
  <c r="F1266" i="56"/>
  <c r="C1266" i="56"/>
  <c r="J1266" i="56"/>
  <c r="D1266" i="56"/>
  <c r="E1266" i="56"/>
  <c r="I1266" i="56"/>
  <c r="I1267" i="56" l="1"/>
  <c r="A1268" i="56"/>
  <c r="G1267" i="56"/>
  <c r="B1267" i="56"/>
  <c r="D1267" i="56"/>
  <c r="E1267" i="56"/>
  <c r="H1267" i="56"/>
  <c r="C1267" i="56"/>
  <c r="J1267" i="56"/>
  <c r="F1267" i="56"/>
  <c r="G1268" i="56" l="1"/>
  <c r="D1268" i="56"/>
  <c r="H1268" i="56"/>
  <c r="C1268" i="56"/>
  <c r="J1268" i="56"/>
  <c r="A1269" i="56"/>
  <c r="B1268" i="56"/>
  <c r="F1268" i="56"/>
  <c r="E1268" i="56"/>
  <c r="I1268" i="56"/>
  <c r="H1269" i="56" l="1"/>
  <c r="J1269" i="56"/>
  <c r="D1269" i="56"/>
  <c r="E1269" i="56"/>
  <c r="G1269" i="56"/>
  <c r="B1269" i="56"/>
  <c r="C1269" i="56"/>
  <c r="A1270" i="56"/>
  <c r="F1269" i="56"/>
  <c r="I1269" i="56"/>
  <c r="J1270" i="56" l="1"/>
  <c r="D1270" i="56"/>
  <c r="B1270" i="56"/>
  <c r="G1270" i="56"/>
  <c r="I1270" i="56"/>
  <c r="C1270" i="56"/>
  <c r="A1271" i="56"/>
  <c r="F1270" i="56"/>
  <c r="E1270" i="56"/>
  <c r="H1270" i="56"/>
  <c r="F1271" i="56" l="1"/>
  <c r="A1272" i="56"/>
  <c r="J1271" i="56"/>
  <c r="H1271" i="56"/>
  <c r="I1271" i="56"/>
  <c r="C1271" i="56"/>
  <c r="E1271" i="56"/>
  <c r="G1271" i="56"/>
  <c r="B1271" i="56"/>
  <c r="D1271" i="56"/>
  <c r="J1272" i="56" l="1"/>
  <c r="F1272" i="56"/>
  <c r="G1272" i="56"/>
  <c r="C1272" i="56"/>
  <c r="E1272" i="56"/>
  <c r="I1272" i="56"/>
  <c r="A1273" i="56"/>
  <c r="D1272" i="56"/>
  <c r="B1272" i="56"/>
  <c r="H1272" i="56"/>
  <c r="E1273" i="56" l="1"/>
  <c r="B1273" i="56"/>
  <c r="A1274" i="56"/>
  <c r="H1273" i="56"/>
  <c r="C1273" i="56"/>
  <c r="J1273" i="56"/>
  <c r="D1273" i="56"/>
  <c r="G1273" i="56"/>
  <c r="F1273" i="56"/>
  <c r="I1273" i="56"/>
  <c r="B1274" i="56" l="1"/>
  <c r="A1275" i="56"/>
  <c r="E1274" i="56"/>
  <c r="H1274" i="56"/>
  <c r="C1274" i="56"/>
  <c r="J1274" i="56"/>
  <c r="F1274" i="56"/>
  <c r="G1274" i="56"/>
  <c r="D1274" i="56"/>
  <c r="I1274" i="56"/>
  <c r="D1275" i="56" l="1"/>
  <c r="E1275" i="56"/>
  <c r="H1275" i="56"/>
  <c r="C1275" i="56"/>
  <c r="J1275" i="56"/>
  <c r="A1276" i="56"/>
  <c r="F1275" i="56"/>
  <c r="G1275" i="56"/>
  <c r="I1275" i="56"/>
  <c r="B1275" i="56"/>
  <c r="H1276" i="56" l="1"/>
  <c r="E1276" i="56"/>
  <c r="B1276" i="56"/>
  <c r="I1276" i="56"/>
  <c r="C1276" i="56"/>
  <c r="J1276" i="56"/>
  <c r="A1277" i="56"/>
  <c r="G1276" i="56"/>
  <c r="D1276" i="56"/>
  <c r="F1276" i="56"/>
  <c r="B1277" i="56" l="1"/>
  <c r="J1277" i="56"/>
  <c r="C1277" i="56"/>
  <c r="H1277" i="56"/>
  <c r="F1277" i="56"/>
  <c r="I1277" i="56"/>
  <c r="E1277" i="56"/>
  <c r="G1277" i="56"/>
  <c r="A1278" i="56"/>
  <c r="D1277" i="56"/>
  <c r="B1278" i="56" l="1"/>
  <c r="E1278" i="56"/>
  <c r="C1278" i="56"/>
  <c r="F1278" i="56"/>
  <c r="D1278" i="56"/>
  <c r="A1279" i="56"/>
  <c r="H1278" i="56"/>
  <c r="G1278" i="56"/>
  <c r="J1278" i="56"/>
  <c r="I1278" i="56"/>
  <c r="I1279" i="56" l="1"/>
  <c r="H1279" i="56"/>
  <c r="G1279" i="56"/>
  <c r="A1280" i="56"/>
  <c r="C1279" i="56"/>
  <c r="E1279" i="56"/>
  <c r="D1279" i="56"/>
  <c r="F1279" i="56"/>
  <c r="J1279" i="56"/>
  <c r="B1279" i="56"/>
  <c r="A1281" i="56" l="1"/>
  <c r="C1280" i="56"/>
  <c r="E1280" i="56"/>
  <c r="I1280" i="56"/>
  <c r="B1280" i="56"/>
  <c r="D1280" i="56"/>
  <c r="H1280" i="56"/>
  <c r="G1280" i="56"/>
  <c r="J1280" i="56"/>
  <c r="F1280" i="56"/>
  <c r="H1281" i="56" l="1"/>
  <c r="I1281" i="56"/>
  <c r="J1281" i="56"/>
  <c r="E1281" i="56"/>
  <c r="D1281" i="56"/>
  <c r="G1281" i="56"/>
  <c r="C1281" i="56"/>
  <c r="F1281" i="56"/>
  <c r="A1282" i="56"/>
  <c r="B1281" i="56"/>
  <c r="E1282" i="56" l="1"/>
  <c r="J1282" i="56"/>
  <c r="B1282" i="56"/>
  <c r="C1282" i="56"/>
  <c r="D1282" i="56"/>
  <c r="G1282" i="56"/>
  <c r="H1282" i="56"/>
  <c r="A1283" i="56"/>
  <c r="I1282" i="56"/>
  <c r="F1282" i="56"/>
  <c r="B1283" i="56" l="1"/>
  <c r="A1284" i="56"/>
  <c r="I1283" i="56"/>
  <c r="D1283" i="56"/>
  <c r="J1283" i="56"/>
  <c r="E1283" i="56"/>
  <c r="H1283" i="56"/>
  <c r="G1283" i="56"/>
  <c r="C1283" i="56"/>
  <c r="F1283" i="56"/>
  <c r="J1284" i="56" l="1"/>
  <c r="D1284" i="56"/>
  <c r="H1284" i="56"/>
  <c r="G1284" i="56"/>
  <c r="I1284" i="56"/>
  <c r="C1284" i="56"/>
  <c r="B1284" i="56"/>
  <c r="F1284" i="56"/>
  <c r="E1284" i="56"/>
  <c r="A1285" i="56"/>
  <c r="E1285" i="56" l="1"/>
  <c r="D1285" i="56"/>
  <c r="F1285" i="56"/>
  <c r="I1285" i="56"/>
  <c r="A1286" i="56"/>
  <c r="C1285" i="56"/>
  <c r="H1285" i="56"/>
  <c r="G1285" i="56"/>
  <c r="J1285" i="56"/>
  <c r="B1285" i="56"/>
  <c r="G1286" i="56" l="1"/>
  <c r="H1286" i="56"/>
  <c r="F1286" i="56"/>
  <c r="A1287" i="56"/>
  <c r="J1286" i="56"/>
  <c r="C1286" i="56"/>
  <c r="B1286" i="56"/>
  <c r="I1286" i="56"/>
  <c r="E1286" i="56"/>
  <c r="D1286" i="56"/>
  <c r="B1287" i="56" l="1"/>
  <c r="I1287" i="56"/>
  <c r="D1287" i="56"/>
  <c r="C1287" i="56"/>
  <c r="H1287" i="56"/>
  <c r="J1287" i="56"/>
  <c r="E1287" i="56"/>
  <c r="G1287" i="56"/>
  <c r="F1287" i="56"/>
  <c r="A1288" i="56"/>
  <c r="I1288" i="56" l="1"/>
  <c r="A1289" i="56"/>
  <c r="H1288" i="56"/>
  <c r="E1288" i="56"/>
  <c r="B1288" i="56"/>
  <c r="D1288" i="56"/>
  <c r="G1288" i="56"/>
  <c r="C1288" i="56"/>
  <c r="F1288" i="56"/>
  <c r="J1288" i="56"/>
  <c r="H1289" i="56" l="1"/>
  <c r="D1289" i="56"/>
  <c r="F1289" i="56"/>
  <c r="G1289" i="56"/>
  <c r="I1289" i="56"/>
  <c r="E1289" i="56"/>
  <c r="C1289" i="56"/>
  <c r="J1289" i="56"/>
  <c r="B1289" i="56"/>
  <c r="A1290" i="56"/>
  <c r="I1290" i="56" l="1"/>
  <c r="J1290" i="56"/>
  <c r="A1291" i="56"/>
  <c r="D1290" i="56"/>
  <c r="H1290" i="56"/>
  <c r="B1290" i="56"/>
  <c r="C1290" i="56"/>
  <c r="G1290" i="56"/>
  <c r="F1290" i="56"/>
  <c r="E1290" i="56"/>
  <c r="J1291" i="56" l="1"/>
  <c r="C1291" i="56"/>
  <c r="D1291" i="56"/>
  <c r="A1292" i="56"/>
  <c r="E1291" i="56"/>
  <c r="F1291" i="56"/>
  <c r="H1291" i="56"/>
  <c r="G1291" i="56"/>
  <c r="B1291" i="56"/>
  <c r="I1291" i="56"/>
  <c r="G1292" i="56" l="1"/>
  <c r="F1292" i="56"/>
  <c r="D1292" i="56"/>
  <c r="C1292" i="56"/>
  <c r="A1293" i="56"/>
  <c r="I1292" i="56"/>
  <c r="E1292" i="56"/>
  <c r="J1292" i="56"/>
  <c r="H1292" i="56"/>
  <c r="B1292" i="56"/>
  <c r="G1293" i="56" l="1"/>
  <c r="F1293" i="56"/>
  <c r="D1293" i="56"/>
  <c r="H1293" i="56"/>
  <c r="I1293" i="56"/>
  <c r="J1293" i="56"/>
  <c r="E1293" i="56"/>
  <c r="C1293" i="56"/>
  <c r="B1293" i="56"/>
  <c r="A1294" i="56"/>
  <c r="B1294" i="56" l="1"/>
  <c r="E1294" i="56"/>
  <c r="D1294" i="56"/>
  <c r="G1294" i="56"/>
  <c r="A1295" i="56"/>
  <c r="J1294" i="56"/>
  <c r="I1294" i="56"/>
  <c r="C1294" i="56"/>
  <c r="F1294" i="56"/>
  <c r="H1294" i="56"/>
  <c r="E1295" i="56" l="1"/>
  <c r="C1295" i="56"/>
  <c r="I1295" i="56"/>
  <c r="F1295" i="56"/>
  <c r="J1295" i="56"/>
  <c r="B1295" i="56"/>
  <c r="D1295" i="56"/>
  <c r="H1295" i="56"/>
  <c r="A1296" i="56"/>
  <c r="G1295" i="56"/>
  <c r="I1296" i="56" l="1"/>
  <c r="H1296" i="56"/>
  <c r="B1296" i="56"/>
  <c r="G1296" i="56"/>
  <c r="C1296" i="56"/>
  <c r="E1296" i="56"/>
  <c r="F1296" i="56"/>
  <c r="A1297" i="56"/>
  <c r="J1296" i="56"/>
  <c r="D1296" i="56"/>
  <c r="H1297" i="56" l="1"/>
  <c r="G1297" i="56"/>
  <c r="J1297" i="56"/>
  <c r="B1297" i="56"/>
  <c r="C1297" i="56"/>
  <c r="E1297" i="56"/>
  <c r="F1297" i="56"/>
  <c r="D1297" i="56"/>
  <c r="I1297" i="56"/>
  <c r="A1298" i="56"/>
  <c r="I1298" i="56" l="1"/>
  <c r="B1298" i="56"/>
  <c r="H1298" i="56"/>
  <c r="D1298" i="56"/>
  <c r="C1298" i="56"/>
  <c r="F1298" i="56"/>
  <c r="G1298" i="56"/>
  <c r="A1299" i="56"/>
  <c r="E1298" i="56"/>
  <c r="J1298" i="56"/>
  <c r="F1299" i="56" l="1"/>
  <c r="A1300" i="56"/>
  <c r="C1299" i="56"/>
  <c r="B1299" i="56"/>
  <c r="H1299" i="56"/>
  <c r="E1299" i="56"/>
  <c r="J1299" i="56"/>
  <c r="I1299" i="56"/>
  <c r="D1299" i="56"/>
  <c r="G1299" i="56"/>
  <c r="G1300" i="56" l="1"/>
  <c r="B1300" i="56"/>
  <c r="A1301" i="56"/>
  <c r="J1300" i="56"/>
  <c r="D1300" i="56"/>
  <c r="C1300" i="56"/>
  <c r="H1300" i="56"/>
  <c r="I1300" i="56"/>
  <c r="F1300" i="56"/>
  <c r="E1300" i="56"/>
  <c r="I1301" i="56" l="1"/>
  <c r="B1301" i="56"/>
  <c r="G1301" i="56"/>
  <c r="J1301" i="56"/>
  <c r="C1301" i="56"/>
  <c r="A1302" i="56"/>
  <c r="F1301" i="56"/>
  <c r="H1301" i="56"/>
  <c r="D1301" i="56"/>
  <c r="E1301" i="56"/>
  <c r="F1302" i="56" l="1"/>
  <c r="D1302" i="56"/>
  <c r="A1303" i="56"/>
  <c r="G1302" i="56"/>
  <c r="C1302" i="56"/>
  <c r="J1302" i="56"/>
  <c r="H1302" i="56"/>
  <c r="B1302" i="56"/>
  <c r="E1302" i="56"/>
  <c r="I1302" i="56"/>
  <c r="G1303" i="56" l="1"/>
  <c r="A1304" i="56"/>
  <c r="D1303" i="56"/>
  <c r="E1303" i="56"/>
  <c r="I1303" i="56"/>
  <c r="C1303" i="56"/>
  <c r="B1303" i="56"/>
  <c r="J1303" i="56"/>
  <c r="H1303" i="56"/>
  <c r="F1303" i="56"/>
  <c r="I1304" i="56" l="1"/>
  <c r="G1304" i="56"/>
  <c r="A1305" i="56"/>
  <c r="E1304" i="56"/>
  <c r="H1304" i="56"/>
  <c r="B1304" i="56"/>
  <c r="D1304" i="56"/>
  <c r="C1304" i="56"/>
  <c r="F1304" i="56"/>
  <c r="J1304" i="56"/>
  <c r="H1305" i="56" l="1"/>
  <c r="J1305" i="56"/>
  <c r="E1305" i="56"/>
  <c r="A1306" i="56"/>
  <c r="F1305" i="56"/>
  <c r="G1305" i="56"/>
  <c r="C1305" i="56"/>
  <c r="B1305" i="56"/>
  <c r="I1305" i="56"/>
  <c r="D1305" i="56"/>
  <c r="I1306" i="56" l="1"/>
  <c r="A1307" i="56"/>
  <c r="G1306" i="56"/>
  <c r="C1306" i="56"/>
  <c r="D1306" i="56"/>
  <c r="F1306" i="56"/>
  <c r="E1306" i="56"/>
  <c r="J1306" i="56"/>
  <c r="H1306" i="56"/>
  <c r="B1306" i="56"/>
  <c r="D1307" i="56" l="1"/>
  <c r="H1307" i="56"/>
  <c r="J1307" i="56"/>
  <c r="G1307" i="56"/>
  <c r="B1307" i="56"/>
  <c r="I1307" i="56"/>
  <c r="E1307" i="56"/>
  <c r="C1307" i="56"/>
  <c r="F1307" i="56"/>
  <c r="A1308" i="56"/>
  <c r="G1308" i="56" l="1"/>
  <c r="H1308" i="56"/>
  <c r="B1308" i="56"/>
  <c r="F1308" i="56"/>
  <c r="C1308" i="56"/>
  <c r="I1308" i="56"/>
  <c r="A1309" i="56"/>
  <c r="J1308" i="56"/>
  <c r="E1308" i="56"/>
  <c r="D1308" i="56"/>
  <c r="G1309" i="56" l="1"/>
  <c r="F1309" i="56"/>
  <c r="C1309" i="56"/>
  <c r="J1309" i="56"/>
  <c r="E1309" i="56"/>
  <c r="D1309" i="56"/>
  <c r="A1310" i="56"/>
  <c r="H1309" i="56"/>
  <c r="B1309" i="56"/>
  <c r="I1309" i="56"/>
  <c r="F1310" i="56" l="1"/>
  <c r="A1311" i="56"/>
  <c r="H1310" i="56"/>
  <c r="B1310" i="56"/>
  <c r="J1310" i="56"/>
  <c r="I1310" i="56"/>
  <c r="E1310" i="56"/>
  <c r="D1310" i="56"/>
  <c r="C1310" i="56"/>
  <c r="G1310" i="56"/>
  <c r="G1311" i="56" l="1"/>
  <c r="H1311" i="56"/>
  <c r="B1311" i="56"/>
  <c r="C1311" i="56"/>
  <c r="F1311" i="56"/>
  <c r="A1312" i="56"/>
  <c r="J1311" i="56"/>
  <c r="D1311" i="56"/>
  <c r="I1311" i="56"/>
  <c r="E1311" i="56"/>
  <c r="E1312" i="56" l="1"/>
  <c r="C1312" i="56"/>
  <c r="H1312" i="56"/>
  <c r="I1312" i="56"/>
  <c r="D1312" i="56"/>
  <c r="B1312" i="56"/>
  <c r="A1313" i="56"/>
  <c r="G1312" i="56"/>
  <c r="F1312" i="56"/>
  <c r="J1312" i="56"/>
  <c r="H1313" i="56" l="1"/>
  <c r="D1313" i="56"/>
  <c r="I1313" i="56"/>
  <c r="J1313" i="56"/>
  <c r="F1313" i="56"/>
  <c r="A1314" i="56"/>
  <c r="E1313" i="56"/>
  <c r="G1313" i="56"/>
  <c r="C1313" i="56"/>
  <c r="B1313" i="56"/>
  <c r="I1314" i="56" l="1"/>
  <c r="B1314" i="56"/>
  <c r="A1315" i="56"/>
  <c r="J1314" i="56"/>
  <c r="F1314" i="56"/>
  <c r="H1314" i="56"/>
  <c r="E1314" i="56"/>
  <c r="D1314" i="56"/>
  <c r="G1314" i="56"/>
  <c r="C1314" i="56"/>
  <c r="J1315" i="56" l="1"/>
  <c r="F1315" i="56"/>
  <c r="A1316" i="56"/>
  <c r="I1315" i="56"/>
  <c r="H1315" i="56"/>
  <c r="C1315" i="56"/>
  <c r="B1315" i="56"/>
  <c r="E1315" i="56"/>
  <c r="D1315" i="56"/>
  <c r="G1315" i="56"/>
  <c r="D1316" i="56" l="1"/>
  <c r="F1316" i="56"/>
  <c r="C1316" i="56"/>
  <c r="B1316" i="56"/>
  <c r="G1316" i="56"/>
  <c r="J1316" i="56"/>
  <c r="H1316" i="56"/>
  <c r="I1316" i="56"/>
  <c r="E1316" i="56"/>
  <c r="A1317" i="56"/>
  <c r="G1317" i="56" l="1"/>
  <c r="F1317" i="56"/>
  <c r="J1317" i="56"/>
  <c r="B1317" i="56"/>
  <c r="I1317" i="56"/>
  <c r="A1318" i="56"/>
  <c r="H1317" i="56"/>
  <c r="E1317" i="56"/>
  <c r="D1317" i="56"/>
  <c r="C1317" i="56"/>
  <c r="G1318" i="56" l="1"/>
  <c r="H1318" i="56"/>
  <c r="B1318" i="56"/>
  <c r="F1318" i="56"/>
  <c r="J1318" i="56"/>
  <c r="A1319" i="56"/>
  <c r="I1318" i="56"/>
  <c r="C1318" i="56"/>
  <c r="E1318" i="56"/>
  <c r="D1318" i="56"/>
  <c r="G1319" i="56" l="1"/>
  <c r="E1319" i="56"/>
  <c r="A1320" i="56"/>
  <c r="J1319" i="56"/>
  <c r="B1319" i="56"/>
  <c r="H1319" i="56"/>
  <c r="D1319" i="56"/>
  <c r="F1319" i="56"/>
  <c r="I1319" i="56"/>
  <c r="C1319" i="56"/>
  <c r="E1320" i="56" l="1"/>
  <c r="A1321" i="56"/>
  <c r="G1320" i="56"/>
  <c r="C1320" i="56"/>
  <c r="F1320" i="56"/>
  <c r="I1320" i="56"/>
  <c r="H1320" i="56"/>
  <c r="J1320" i="56"/>
  <c r="D1320" i="56"/>
  <c r="B1320" i="56"/>
  <c r="H1321" i="56" l="1"/>
  <c r="I1321" i="56"/>
  <c r="B1321" i="56"/>
  <c r="J1321" i="56"/>
  <c r="C1321" i="56"/>
  <c r="D1321" i="56"/>
  <c r="E1321" i="56"/>
  <c r="G1321" i="56"/>
  <c r="A1322" i="56"/>
  <c r="F1321" i="56"/>
  <c r="E1322" i="56" l="1"/>
  <c r="B1322" i="56"/>
  <c r="H1322" i="56"/>
  <c r="D1322" i="56"/>
  <c r="A1323" i="56"/>
  <c r="J1322" i="56"/>
  <c r="I1322" i="56"/>
  <c r="G1322" i="56"/>
  <c r="C1322" i="56"/>
  <c r="F1322" i="56"/>
  <c r="E1323" i="56" l="1"/>
  <c r="H1323" i="56"/>
  <c r="A1324" i="56"/>
  <c r="B1323" i="56"/>
  <c r="C1323" i="56"/>
  <c r="J1323" i="56"/>
  <c r="F1323" i="56"/>
  <c r="G1323" i="56"/>
  <c r="I1323" i="56"/>
  <c r="D1323" i="56"/>
  <c r="B1324" i="56" l="1"/>
  <c r="F1324" i="56"/>
  <c r="G1324" i="56"/>
  <c r="J1324" i="56"/>
  <c r="D1324" i="56"/>
  <c r="I1324" i="56"/>
  <c r="E1324" i="56"/>
  <c r="C1324" i="56"/>
  <c r="H1324" i="56"/>
  <c r="A1325" i="56"/>
  <c r="J1325" i="56" l="1"/>
  <c r="F1325" i="56"/>
  <c r="G1325" i="56"/>
  <c r="E1325" i="56"/>
  <c r="C1325" i="56"/>
  <c r="B1325" i="56"/>
  <c r="H1325" i="56"/>
  <c r="I1325" i="56"/>
  <c r="D1325" i="56"/>
  <c r="A1326" i="56"/>
  <c r="B1326" i="56" l="1"/>
  <c r="I1326" i="56"/>
  <c r="J1326" i="56"/>
  <c r="A1327" i="56"/>
  <c r="E1326" i="56"/>
  <c r="G1326" i="56"/>
  <c r="C1326" i="56"/>
  <c r="D1326" i="56"/>
  <c r="H1326" i="56"/>
  <c r="F1326" i="56"/>
  <c r="J1327" i="56" l="1"/>
  <c r="C1327" i="56"/>
  <c r="G1327" i="56"/>
  <c r="I1327" i="56"/>
  <c r="H1327" i="56"/>
  <c r="D1327" i="56"/>
  <c r="E1327" i="56"/>
  <c r="F1327" i="56"/>
  <c r="A1328" i="56"/>
  <c r="B1327" i="56"/>
  <c r="I1328" i="56" l="1"/>
  <c r="H1328" i="56"/>
  <c r="F1328" i="56"/>
  <c r="A1329" i="56"/>
  <c r="D1328" i="56"/>
  <c r="J1328" i="56"/>
  <c r="B1328" i="56"/>
  <c r="E1328" i="56"/>
  <c r="C1328" i="56"/>
  <c r="G1328" i="56"/>
  <c r="H1329" i="56" l="1"/>
  <c r="J1329" i="56"/>
  <c r="B1329" i="56"/>
  <c r="A1330" i="56"/>
  <c r="I1329" i="56"/>
  <c r="D1329" i="56"/>
  <c r="G1329" i="56"/>
  <c r="C1329" i="56"/>
  <c r="F1329" i="56"/>
  <c r="E1329" i="56"/>
  <c r="E1330" i="56" l="1"/>
  <c r="I1330" i="56"/>
  <c r="C1330" i="56"/>
  <c r="F1330" i="56"/>
  <c r="H1330" i="56"/>
  <c r="G1330" i="56"/>
  <c r="D1330" i="56"/>
  <c r="A1331" i="56"/>
  <c r="J1330" i="56"/>
  <c r="B1330" i="56"/>
  <c r="G1331" i="56" l="1"/>
  <c r="A1332" i="56"/>
  <c r="B1331" i="56"/>
  <c r="H1331" i="56"/>
  <c r="J1331" i="56"/>
  <c r="E1331" i="56"/>
  <c r="I1331" i="56"/>
  <c r="D1331" i="56"/>
  <c r="C1331" i="56"/>
  <c r="F1331" i="56"/>
  <c r="D1332" i="56" l="1"/>
  <c r="G1332" i="56"/>
  <c r="I1332" i="56"/>
  <c r="E1332" i="56"/>
  <c r="J1332" i="56"/>
  <c r="C1332" i="56"/>
  <c r="B1332" i="56"/>
  <c r="A1333" i="56"/>
  <c r="F1332" i="56"/>
  <c r="H1332" i="56"/>
  <c r="C1333" i="56" l="1"/>
  <c r="J1333" i="56"/>
  <c r="H1333" i="56"/>
  <c r="F1333" i="56"/>
  <c r="I1333" i="56"/>
  <c r="B1333" i="56"/>
  <c r="A1334" i="56"/>
  <c r="G1333" i="56"/>
  <c r="D1333" i="56"/>
  <c r="E1333" i="56"/>
  <c r="G1334" i="56" l="1"/>
  <c r="C1334" i="56"/>
  <c r="H1334" i="56"/>
  <c r="E1334" i="56"/>
  <c r="A1335" i="56"/>
  <c r="D1334" i="56"/>
  <c r="I1334" i="56"/>
  <c r="F1334" i="56"/>
  <c r="B1334" i="56"/>
  <c r="J1334" i="56"/>
  <c r="D1335" i="56" l="1"/>
  <c r="B1335" i="56"/>
  <c r="I1335" i="56"/>
  <c r="C1335" i="56"/>
  <c r="F1335" i="56"/>
  <c r="J1335" i="56"/>
  <c r="G1335" i="56"/>
  <c r="H1335" i="56"/>
  <c r="E1335" i="56"/>
  <c r="A1336" i="56"/>
  <c r="B1336" i="56" l="1"/>
  <c r="J1336" i="56"/>
  <c r="A1337" i="56"/>
  <c r="H1336" i="56"/>
  <c r="E1336" i="56"/>
  <c r="C1336" i="56"/>
  <c r="G1336" i="56"/>
  <c r="I1336" i="56"/>
  <c r="D1336" i="56"/>
  <c r="F1336" i="56"/>
  <c r="H1337" i="56" l="1"/>
  <c r="D1337" i="56"/>
  <c r="I1337" i="56"/>
  <c r="J1337" i="56"/>
  <c r="B1337" i="56"/>
  <c r="C1337" i="56"/>
  <c r="A1338" i="56"/>
  <c r="G1337" i="56"/>
  <c r="F1337" i="56"/>
  <c r="E1337" i="56"/>
  <c r="C1338" i="56" l="1"/>
  <c r="A1339" i="56"/>
  <c r="G1338" i="56"/>
  <c r="E1338" i="56"/>
  <c r="J1338" i="56"/>
  <c r="I1338" i="56"/>
  <c r="F1338" i="56"/>
  <c r="B1338" i="56"/>
  <c r="D1338" i="56"/>
  <c r="H1338" i="56"/>
  <c r="J1339" i="56" l="1"/>
  <c r="H1339" i="56"/>
  <c r="F1339" i="56"/>
  <c r="B1339" i="56"/>
  <c r="I1339" i="56"/>
  <c r="E1339" i="56"/>
  <c r="C1339" i="56"/>
  <c r="G1339" i="56"/>
  <c r="A1340" i="56"/>
  <c r="D1339" i="56"/>
  <c r="C1340" i="56" l="1"/>
  <c r="E1340" i="56"/>
  <c r="G1340" i="56"/>
  <c r="A1341" i="56"/>
  <c r="B1340" i="56"/>
  <c r="F1340" i="56"/>
  <c r="H1340" i="56"/>
  <c r="J1340" i="56"/>
  <c r="D1340" i="56"/>
  <c r="I1340" i="56"/>
  <c r="J1341" i="56" l="1"/>
  <c r="H1341" i="56"/>
  <c r="A1342" i="56"/>
  <c r="D1341" i="56"/>
  <c r="E1341" i="56"/>
  <c r="F1341" i="56"/>
  <c r="G1341" i="56"/>
  <c r="B1341" i="56"/>
  <c r="I1341" i="56"/>
  <c r="C1341" i="56"/>
  <c r="B1342" i="56" l="1"/>
  <c r="A1343" i="56"/>
  <c r="C1342" i="56"/>
  <c r="H1342" i="56"/>
  <c r="F1342" i="56"/>
  <c r="E1342" i="56"/>
  <c r="D1342" i="56"/>
  <c r="G1342" i="56"/>
  <c r="J1342" i="56"/>
  <c r="I1342" i="56"/>
  <c r="J1343" i="56" l="1"/>
  <c r="H1343" i="56"/>
  <c r="G1343" i="56"/>
  <c r="F1343" i="56"/>
  <c r="B1343" i="56"/>
  <c r="C1343" i="56"/>
  <c r="A1344" i="56"/>
  <c r="D1343" i="56"/>
  <c r="I1343" i="56"/>
  <c r="E1343" i="56"/>
  <c r="I1344" i="56" l="1"/>
  <c r="C1344" i="56"/>
  <c r="B1344" i="56"/>
  <c r="F1344" i="56"/>
  <c r="E1344" i="56"/>
  <c r="A1345" i="56"/>
  <c r="G1344" i="56"/>
  <c r="J1344" i="56"/>
  <c r="D1344" i="56"/>
  <c r="H1344" i="56"/>
  <c r="H1345" i="56" l="1"/>
  <c r="D1345" i="56"/>
  <c r="C1345" i="56"/>
  <c r="I1345" i="56"/>
  <c r="E1345" i="56"/>
  <c r="G1345" i="56"/>
  <c r="A1346" i="56"/>
  <c r="J1345" i="56"/>
  <c r="B1345" i="56"/>
  <c r="F1345" i="56"/>
  <c r="C1346" i="56" l="1"/>
  <c r="I1346" i="56"/>
  <c r="G1346" i="56"/>
  <c r="J1346" i="56"/>
  <c r="F1346" i="56"/>
  <c r="A1347" i="56"/>
  <c r="B1346" i="56"/>
  <c r="D1346" i="56"/>
  <c r="H1346" i="56"/>
  <c r="E1346" i="56"/>
  <c r="B1347" i="56" l="1"/>
  <c r="G1347" i="56"/>
  <c r="I1347" i="56"/>
  <c r="A1348" i="56"/>
  <c r="D1347" i="56"/>
  <c r="J1347" i="56"/>
  <c r="C1347" i="56"/>
  <c r="E1347" i="56"/>
  <c r="F1347" i="56"/>
  <c r="H1347" i="56"/>
  <c r="C1348" i="56" l="1"/>
  <c r="G1348" i="56"/>
  <c r="H1348" i="56"/>
  <c r="J1348" i="56"/>
  <c r="F1348" i="56"/>
  <c r="D1348" i="56"/>
  <c r="I1348" i="56"/>
  <c r="B1348" i="56"/>
  <c r="E1348" i="56"/>
  <c r="A1349" i="56"/>
  <c r="J1349" i="56" l="1"/>
  <c r="B1349" i="56"/>
  <c r="I1349" i="56"/>
  <c r="G1349" i="56"/>
  <c r="C1349" i="56"/>
  <c r="H1349" i="56"/>
  <c r="F1349" i="56"/>
  <c r="E1349" i="56"/>
  <c r="D1349" i="56"/>
  <c r="A1350" i="56"/>
  <c r="G1350" i="56" l="1"/>
  <c r="A1351" i="56"/>
  <c r="F1350" i="56"/>
  <c r="I1350" i="56"/>
  <c r="D1350" i="56"/>
  <c r="J1350" i="56"/>
  <c r="B1350" i="56"/>
  <c r="C1350" i="56"/>
  <c r="H1350" i="56"/>
  <c r="E1350" i="56"/>
  <c r="E1351" i="56" l="1"/>
  <c r="H1351" i="56"/>
  <c r="F1351" i="56"/>
  <c r="J1351" i="56"/>
  <c r="G1351" i="56"/>
  <c r="I1351" i="56"/>
  <c r="B1351" i="56"/>
  <c r="D1351" i="56"/>
  <c r="C1351" i="56"/>
  <c r="A1352" i="56"/>
  <c r="I1352" i="56" l="1"/>
  <c r="A1353" i="56"/>
  <c r="G1352" i="56"/>
  <c r="J1352" i="56"/>
  <c r="F1352" i="56"/>
  <c r="B1352" i="56"/>
  <c r="H1352" i="56"/>
  <c r="E1352" i="56"/>
  <c r="D1352" i="56"/>
  <c r="C1352" i="56"/>
  <c r="H1353" i="56" l="1"/>
  <c r="I1353" i="56"/>
  <c r="E1353" i="56"/>
  <c r="F1353" i="56"/>
  <c r="J1353" i="56"/>
  <c r="D1353" i="56"/>
  <c r="G1353" i="56"/>
  <c r="C1353" i="56"/>
  <c r="A1354" i="56"/>
  <c r="B1353" i="56"/>
  <c r="G1354" i="56" l="1"/>
  <c r="E1354" i="56"/>
  <c r="I1354" i="56"/>
  <c r="B1354" i="56"/>
  <c r="J1354" i="56"/>
  <c r="H1354" i="56"/>
  <c r="D1354" i="56"/>
  <c r="F1354" i="56"/>
  <c r="C1354" i="56"/>
  <c r="A1355" i="56"/>
  <c r="G1355" i="56" l="1"/>
  <c r="C1355" i="56"/>
  <c r="I1355" i="56"/>
  <c r="H1355" i="56"/>
  <c r="B1355" i="56"/>
  <c r="A1356" i="56"/>
  <c r="J1355" i="56"/>
  <c r="F1355" i="56"/>
  <c r="D1355" i="56"/>
  <c r="E1355" i="56"/>
  <c r="C1356" i="56" l="1"/>
  <c r="A1357" i="56"/>
  <c r="D1356" i="56"/>
  <c r="I1356" i="56"/>
  <c r="H1356" i="56"/>
  <c r="E1356" i="56"/>
  <c r="F1356" i="56"/>
  <c r="J1356" i="56"/>
  <c r="B1356" i="56"/>
  <c r="G1356" i="56"/>
  <c r="B1357" i="56" l="1"/>
  <c r="F1357" i="56"/>
  <c r="G1357" i="56"/>
  <c r="J1357" i="56"/>
  <c r="H1357" i="56"/>
  <c r="I1357" i="56"/>
  <c r="D1357" i="56"/>
  <c r="E1357" i="56"/>
  <c r="C1357" i="56"/>
  <c r="A1358" i="56"/>
  <c r="F1358" i="56" l="1"/>
  <c r="E1358" i="56"/>
  <c r="D1358" i="56"/>
  <c r="I1358" i="56"/>
  <c r="H1358" i="56"/>
  <c r="B1358" i="56"/>
  <c r="A1359" i="56"/>
  <c r="G1358" i="56"/>
  <c r="J1358" i="56"/>
  <c r="C1358" i="56"/>
  <c r="J1359" i="56" l="1"/>
  <c r="C1359" i="56"/>
  <c r="G1359" i="56"/>
  <c r="A1360" i="56"/>
  <c r="E1359" i="56"/>
  <c r="D1359" i="56"/>
  <c r="B1359" i="56"/>
  <c r="I1359" i="56"/>
  <c r="H1359" i="56"/>
  <c r="F1359" i="56"/>
  <c r="I1360" i="56" l="1"/>
  <c r="J1360" i="56"/>
  <c r="F1360" i="56"/>
  <c r="H1360" i="56"/>
  <c r="B1360" i="56"/>
  <c r="G1360" i="56"/>
  <c r="C1360" i="56"/>
  <c r="E1360" i="56"/>
  <c r="A1361" i="56"/>
  <c r="D1360" i="56"/>
  <c r="H1361" i="56" l="1"/>
  <c r="I1361" i="56"/>
  <c r="F1361" i="56"/>
  <c r="E1361" i="56"/>
  <c r="B1361" i="56"/>
  <c r="D1361" i="56"/>
  <c r="C1361" i="56"/>
  <c r="A1362" i="56"/>
  <c r="G1361" i="56"/>
  <c r="J1361" i="56"/>
  <c r="G1362" i="56" l="1"/>
  <c r="C1362" i="56"/>
  <c r="E1362" i="56"/>
  <c r="H1362" i="56"/>
  <c r="A1363" i="56"/>
  <c r="J1362" i="56"/>
  <c r="I1362" i="56"/>
  <c r="F1362" i="56"/>
  <c r="B1362" i="56"/>
  <c r="D1362" i="56"/>
  <c r="G1363" i="56" l="1"/>
  <c r="A1364" i="56"/>
  <c r="D1363" i="56"/>
  <c r="I1363" i="56"/>
  <c r="J1363" i="56"/>
  <c r="H1363" i="56"/>
  <c r="E1363" i="56"/>
  <c r="C1363" i="56"/>
  <c r="F1363" i="56"/>
  <c r="B1363" i="56"/>
  <c r="C1364" i="56" l="1"/>
  <c r="H1364" i="56"/>
  <c r="F1364" i="56"/>
  <c r="A1365" i="56"/>
  <c r="I1364" i="56"/>
  <c r="D1364" i="56"/>
  <c r="B1364" i="56"/>
  <c r="E1364" i="56"/>
  <c r="G1364" i="56"/>
  <c r="J1364" i="56"/>
  <c r="G1365" i="56" l="1"/>
  <c r="F1365" i="56"/>
  <c r="E1365" i="56"/>
  <c r="D1365" i="56"/>
  <c r="I1365" i="56"/>
  <c r="H1365" i="56"/>
  <c r="B1365" i="56"/>
  <c r="C1365" i="56"/>
  <c r="A1366" i="56"/>
  <c r="J1365" i="56"/>
  <c r="H1366" i="56" l="1"/>
  <c r="D1366" i="56"/>
  <c r="C1366" i="56"/>
  <c r="G1366" i="56"/>
  <c r="B1366" i="56"/>
  <c r="E1366" i="56"/>
  <c r="A1367" i="56"/>
  <c r="J1366" i="56"/>
  <c r="I1366" i="56"/>
  <c r="F1366" i="56"/>
  <c r="B1367" i="56" l="1"/>
  <c r="J1367" i="56"/>
  <c r="H1367" i="56"/>
  <c r="E1367" i="56"/>
  <c r="G1367" i="56"/>
  <c r="C1367" i="56"/>
  <c r="A1368" i="56"/>
  <c r="I1367" i="56"/>
  <c r="D1367" i="56"/>
  <c r="F1367" i="56"/>
  <c r="J1368" i="56" l="1"/>
  <c r="B1368" i="56"/>
  <c r="C1368" i="56"/>
  <c r="G1368" i="56"/>
  <c r="A1369" i="56"/>
  <c r="H1368" i="56"/>
  <c r="E1368" i="56"/>
  <c r="I1368" i="56"/>
  <c r="D1368" i="56"/>
  <c r="F1368" i="56"/>
  <c r="H1369" i="56" l="1"/>
  <c r="I1369" i="56"/>
  <c r="D1369" i="56"/>
  <c r="A1370" i="56"/>
  <c r="E1369" i="56"/>
  <c r="C1369" i="56"/>
  <c r="B1369" i="56"/>
  <c r="F1369" i="56"/>
  <c r="G1369" i="56"/>
  <c r="J1369" i="56"/>
  <c r="J1370" i="56" l="1"/>
  <c r="A1371" i="56"/>
  <c r="E1370" i="56"/>
  <c r="D1370" i="56"/>
  <c r="G1370" i="56"/>
  <c r="B1370" i="56"/>
  <c r="F1370" i="56"/>
  <c r="H1370" i="56"/>
  <c r="I1370" i="56"/>
  <c r="C1370" i="56"/>
  <c r="I1371" i="56" l="1"/>
  <c r="H1371" i="56"/>
  <c r="A1372" i="56"/>
  <c r="F1371" i="56"/>
  <c r="C1371" i="56"/>
  <c r="G1371" i="56"/>
  <c r="D1371" i="56"/>
  <c r="J1371" i="56"/>
  <c r="E1371" i="56"/>
  <c r="B1371" i="56"/>
  <c r="C1372" i="56" l="1"/>
  <c r="B1372" i="56"/>
  <c r="H1372" i="56"/>
  <c r="D1372" i="56"/>
  <c r="F1372" i="56"/>
  <c r="A1373" i="56"/>
  <c r="J1372" i="56"/>
  <c r="G1372" i="56"/>
  <c r="I1372" i="56"/>
  <c r="E1372" i="56"/>
  <c r="E1373" i="56" l="1"/>
  <c r="D1373" i="56"/>
  <c r="C1373" i="56"/>
  <c r="B1373" i="56"/>
  <c r="I1373" i="56"/>
  <c r="J1373" i="56"/>
  <c r="F1373" i="56"/>
  <c r="H1373" i="56"/>
  <c r="A1374" i="56"/>
  <c r="G1373" i="56"/>
  <c r="B1374" i="56" l="1"/>
  <c r="E1374" i="56"/>
  <c r="H1374" i="56"/>
  <c r="J1374" i="56"/>
  <c r="A1375" i="56"/>
  <c r="D1374" i="56"/>
  <c r="F1374" i="56"/>
  <c r="C1374" i="56"/>
  <c r="G1374" i="56"/>
  <c r="I1374" i="56"/>
  <c r="F1375" i="56" l="1"/>
  <c r="I1375" i="56"/>
  <c r="J1375" i="56"/>
  <c r="B1375" i="56"/>
  <c r="C1375" i="56"/>
  <c r="A1376" i="56"/>
  <c r="G1375" i="56"/>
  <c r="H1375" i="56"/>
  <c r="E1375" i="56"/>
  <c r="D1375" i="56"/>
  <c r="B1376" i="56" l="1"/>
  <c r="H1376" i="56"/>
  <c r="F1376" i="56"/>
  <c r="D1376" i="56"/>
  <c r="I1376" i="56"/>
  <c r="A1377" i="56"/>
  <c r="G1376" i="56"/>
  <c r="E1376" i="56"/>
  <c r="C1376" i="56"/>
  <c r="J1376" i="56"/>
  <c r="H1377" i="56" l="1"/>
  <c r="E1377" i="56"/>
  <c r="C1377" i="56"/>
  <c r="D1377" i="56"/>
  <c r="B1377" i="56"/>
  <c r="G1377" i="56"/>
  <c r="I1377" i="56"/>
  <c r="F1377" i="56"/>
  <c r="J1377" i="56"/>
  <c r="A1378" i="56"/>
  <c r="F1378" i="56" l="1"/>
  <c r="H1378" i="56"/>
  <c r="G1378" i="56"/>
  <c r="B1378" i="56"/>
  <c r="A1379" i="56"/>
  <c r="J1378" i="56"/>
  <c r="I1378" i="56"/>
  <c r="E1378" i="56"/>
  <c r="D1378" i="56"/>
  <c r="C1378" i="56"/>
  <c r="A1380" i="56" l="1"/>
  <c r="D1379" i="56"/>
  <c r="C1379" i="56"/>
  <c r="H1379" i="56"/>
  <c r="B1379" i="56"/>
  <c r="F1379" i="56"/>
  <c r="I1379" i="56"/>
  <c r="E1379" i="56"/>
  <c r="G1379" i="56"/>
  <c r="J1379" i="56"/>
  <c r="B1380" i="56" l="1"/>
  <c r="J1380" i="56"/>
  <c r="F1380" i="56"/>
  <c r="E1380" i="56"/>
  <c r="D1380" i="56"/>
  <c r="C1380" i="56"/>
  <c r="G1380" i="56"/>
  <c r="A1381" i="56"/>
  <c r="H1380" i="56"/>
  <c r="I1380" i="56"/>
  <c r="C1381" i="56" l="1"/>
  <c r="A1382" i="56"/>
  <c r="B1381" i="56"/>
  <c r="J1381" i="56"/>
  <c r="G1381" i="56"/>
  <c r="D1381" i="56"/>
  <c r="F1381" i="56"/>
  <c r="E1381" i="56"/>
  <c r="I1381" i="56"/>
  <c r="H1381" i="56"/>
  <c r="B1382" i="56" l="1"/>
  <c r="E1382" i="56"/>
  <c r="J1382" i="56"/>
  <c r="F1382" i="56"/>
  <c r="H1382" i="56"/>
  <c r="D1382" i="56"/>
  <c r="I1382" i="56"/>
  <c r="C1382" i="56"/>
  <c r="A1383" i="56"/>
  <c r="G1382" i="56"/>
  <c r="H1383" i="56" l="1"/>
  <c r="I1383" i="56"/>
  <c r="C1383" i="56"/>
  <c r="J1383" i="56"/>
  <c r="E1383" i="56"/>
  <c r="B1383" i="56"/>
  <c r="D1383" i="56"/>
  <c r="A1384" i="56"/>
  <c r="G1383" i="56"/>
  <c r="F1383" i="56"/>
  <c r="I1384" i="56" l="1"/>
  <c r="A1385" i="56"/>
  <c r="E1384" i="56"/>
  <c r="D1384" i="56"/>
  <c r="J1384" i="56"/>
  <c r="B1384" i="56"/>
  <c r="H1384" i="56"/>
  <c r="G1384" i="56"/>
  <c r="C1384" i="56"/>
  <c r="F1384" i="56"/>
  <c r="H1385" i="56" l="1"/>
  <c r="J1385" i="56"/>
  <c r="F1385" i="56"/>
  <c r="G1385" i="56"/>
  <c r="C1385" i="56"/>
  <c r="E1385" i="56"/>
  <c r="I1385" i="56"/>
  <c r="D1385" i="56"/>
  <c r="A1386" i="56"/>
  <c r="B1385" i="56"/>
  <c r="G1386" i="56" l="1"/>
  <c r="D1386" i="56"/>
  <c r="H1386" i="56"/>
  <c r="E1386" i="56"/>
  <c r="A1387" i="56"/>
  <c r="I1386" i="56"/>
  <c r="C1386" i="56"/>
  <c r="J1386" i="56"/>
  <c r="B1386" i="56"/>
  <c r="F1386" i="56"/>
  <c r="J1387" i="56" l="1"/>
  <c r="C1387" i="56"/>
  <c r="E1387" i="56"/>
  <c r="D1387" i="56"/>
  <c r="A1388" i="56"/>
  <c r="F1387" i="56"/>
  <c r="I1387" i="56"/>
  <c r="H1387" i="56"/>
  <c r="G1387" i="56"/>
  <c r="B1387" i="56"/>
  <c r="A1389" i="56" l="1"/>
  <c r="J1388" i="56"/>
  <c r="H1388" i="56"/>
  <c r="D1388" i="56"/>
  <c r="I1388" i="56"/>
  <c r="E1388" i="56"/>
  <c r="B1388" i="56"/>
  <c r="G1388" i="56"/>
  <c r="C1388" i="56"/>
  <c r="F1388" i="56"/>
  <c r="J1389" i="56" l="1"/>
  <c r="A1390" i="56"/>
  <c r="E1389" i="56"/>
  <c r="D1389" i="56"/>
  <c r="G1389" i="56"/>
  <c r="H1389" i="56"/>
  <c r="F1389" i="56"/>
  <c r="C1389" i="56"/>
  <c r="B1389" i="56"/>
  <c r="I1389" i="56"/>
  <c r="F1390" i="56" l="1"/>
  <c r="H1390" i="56"/>
  <c r="G1390" i="56"/>
  <c r="C1390" i="56"/>
  <c r="E1390" i="56"/>
  <c r="A1391" i="56"/>
  <c r="J1390" i="56"/>
  <c r="B1390" i="56"/>
  <c r="I1390" i="56"/>
  <c r="D1390" i="56"/>
  <c r="E1391" i="56" l="1"/>
  <c r="J1391" i="56"/>
  <c r="F1391" i="56"/>
  <c r="C1391" i="56"/>
  <c r="A1392" i="56"/>
  <c r="G1391" i="56"/>
  <c r="I1391" i="56"/>
  <c r="H1391" i="56"/>
  <c r="B1391" i="56"/>
  <c r="D1391" i="56"/>
  <c r="I1392" i="56" l="1"/>
  <c r="H1392" i="56"/>
  <c r="B1392" i="56"/>
  <c r="C1392" i="56"/>
  <c r="F1392" i="56"/>
  <c r="E1392" i="56"/>
  <c r="D1392" i="56"/>
  <c r="G1392" i="56"/>
  <c r="A1393" i="56"/>
  <c r="J1392" i="56"/>
  <c r="H1393" i="56" l="1"/>
  <c r="F1393" i="56"/>
  <c r="A1394" i="56"/>
  <c r="I1393" i="56"/>
  <c r="E1393" i="56"/>
  <c r="G1393" i="56"/>
  <c r="J1393" i="56"/>
  <c r="D1393" i="56"/>
  <c r="B1393" i="56"/>
  <c r="C1393" i="56"/>
  <c r="C1394" i="56" l="1"/>
  <c r="F1394" i="56"/>
  <c r="I1394" i="56"/>
  <c r="E1394" i="56"/>
  <c r="J1394" i="56"/>
  <c r="D1394" i="56"/>
  <c r="B1394" i="56"/>
  <c r="H1394" i="56"/>
  <c r="A1395" i="56"/>
  <c r="G1394" i="56"/>
  <c r="F1395" i="56" l="1"/>
  <c r="J1395" i="56"/>
  <c r="G1395" i="56"/>
  <c r="B1395" i="56"/>
  <c r="A1396" i="56"/>
  <c r="D1395" i="56"/>
  <c r="I1395" i="56"/>
  <c r="E1395" i="56"/>
  <c r="H1395" i="56"/>
  <c r="C1395" i="56"/>
  <c r="H1396" i="56" l="1"/>
  <c r="C1396" i="56"/>
  <c r="B1396" i="56"/>
  <c r="G1396" i="56"/>
  <c r="E1396" i="56"/>
  <c r="A1397" i="56"/>
  <c r="I1396" i="56"/>
  <c r="J1396" i="56"/>
  <c r="D1396" i="56"/>
  <c r="F1396" i="56"/>
  <c r="G1397" i="56" l="1"/>
  <c r="E1397" i="56"/>
  <c r="F1397" i="56"/>
  <c r="I1397" i="56"/>
  <c r="J1397" i="56"/>
  <c r="B1397" i="56"/>
  <c r="A1398" i="56"/>
  <c r="H1397" i="56"/>
  <c r="D1397" i="56"/>
  <c r="C1397" i="56"/>
  <c r="F1398" i="56" l="1"/>
  <c r="E1398" i="56"/>
  <c r="J1398" i="56"/>
  <c r="B1398" i="56"/>
  <c r="A1399" i="56"/>
  <c r="D1398" i="56"/>
  <c r="H1398" i="56"/>
  <c r="G1398" i="56"/>
  <c r="I1398" i="56"/>
  <c r="C1398" i="56"/>
  <c r="C1399" i="56" l="1"/>
  <c r="J1399" i="56"/>
  <c r="H1399" i="56"/>
  <c r="D1399" i="56"/>
  <c r="I1399" i="56"/>
  <c r="F1399" i="56"/>
  <c r="E1399" i="56"/>
  <c r="B1399" i="56"/>
  <c r="A1400" i="56"/>
  <c r="G1399" i="56"/>
  <c r="F1400" i="56" l="1"/>
  <c r="E1400" i="56"/>
  <c r="D1400" i="56"/>
  <c r="I1400" i="56"/>
  <c r="A1401" i="56"/>
  <c r="B1400" i="56"/>
  <c r="C1400" i="56"/>
  <c r="G1400" i="56"/>
  <c r="J1400" i="56"/>
  <c r="H1400" i="56"/>
  <c r="H1401" i="56" l="1"/>
  <c r="G1401" i="56"/>
  <c r="I1401" i="56"/>
  <c r="F1401" i="56"/>
  <c r="D1401" i="56"/>
  <c r="B1401" i="56"/>
  <c r="A1402" i="56"/>
  <c r="C1401" i="56"/>
  <c r="E1401" i="56"/>
  <c r="J1401" i="56"/>
  <c r="G1402" i="56" l="1"/>
  <c r="J1402" i="56"/>
  <c r="I1402" i="56"/>
  <c r="B1402" i="56"/>
  <c r="A1403" i="56"/>
  <c r="H1402" i="56"/>
  <c r="F1402" i="56"/>
  <c r="E1402" i="56"/>
  <c r="D1402" i="56"/>
  <c r="C1402" i="56"/>
  <c r="D1403" i="56" l="1"/>
  <c r="B1403" i="56"/>
  <c r="J1403" i="56"/>
  <c r="H1403" i="56"/>
  <c r="I1403" i="56"/>
  <c r="E1403" i="56"/>
  <c r="C1403" i="56"/>
  <c r="F1403" i="56"/>
  <c r="A1404" i="56"/>
  <c r="G1403" i="56"/>
  <c r="J1404" i="56" l="1"/>
  <c r="C1404" i="56"/>
  <c r="I1404" i="56"/>
  <c r="A1405" i="56"/>
  <c r="H1404" i="56"/>
  <c r="E1404" i="56"/>
  <c r="D1404" i="56"/>
  <c r="F1404" i="56"/>
  <c r="G1404" i="56"/>
  <c r="B1404" i="56"/>
  <c r="D1405" i="56" l="1"/>
  <c r="I1405" i="56"/>
  <c r="G1405" i="56"/>
  <c r="H1405" i="56"/>
  <c r="A1406" i="56"/>
  <c r="C1405" i="56"/>
  <c r="F1405" i="56"/>
  <c r="J1405" i="56"/>
  <c r="B1405" i="56"/>
  <c r="E1405" i="56"/>
  <c r="I1406" i="56" l="1"/>
  <c r="E1406" i="56"/>
  <c r="B1406" i="56"/>
  <c r="A1407" i="56"/>
  <c r="F1406" i="56"/>
  <c r="G1406" i="56"/>
  <c r="J1406" i="56"/>
  <c r="H1406" i="56"/>
  <c r="D1406" i="56"/>
  <c r="C1406" i="56"/>
  <c r="I1407" i="56" l="1"/>
  <c r="C1407" i="56"/>
  <c r="J1407" i="56"/>
  <c r="H1407" i="56"/>
  <c r="B1407" i="56"/>
  <c r="D1407" i="56"/>
  <c r="E1407" i="56"/>
  <c r="F1407" i="56"/>
  <c r="A1408" i="56"/>
  <c r="G1407" i="56"/>
  <c r="B1408" i="56" l="1"/>
  <c r="I1408" i="56"/>
  <c r="C1408" i="56"/>
  <c r="A1409" i="56"/>
  <c r="H1408" i="56"/>
  <c r="G1408" i="56"/>
  <c r="E1408" i="56"/>
  <c r="D1408" i="56"/>
  <c r="F1408" i="56"/>
  <c r="J1408" i="56"/>
  <c r="H1409" i="56" l="1"/>
  <c r="B1409" i="56"/>
  <c r="D1409" i="56"/>
  <c r="E1409" i="56"/>
  <c r="I1409" i="56"/>
  <c r="J1409" i="56"/>
  <c r="C1409" i="56"/>
  <c r="G1409" i="56"/>
  <c r="F1409" i="56"/>
  <c r="A1410" i="56"/>
  <c r="G1410" i="56" l="1"/>
  <c r="D1410" i="56"/>
  <c r="J1410" i="56"/>
  <c r="C1410" i="56"/>
  <c r="B1410" i="56"/>
  <c r="E1410" i="56"/>
  <c r="A1411" i="56"/>
  <c r="F1410" i="56"/>
  <c r="H1410" i="56"/>
  <c r="I1410" i="56"/>
  <c r="B1411" i="56" l="1"/>
  <c r="F1411" i="56"/>
  <c r="E1411" i="56"/>
  <c r="C1411" i="56"/>
  <c r="H1411" i="56"/>
  <c r="G1411" i="56"/>
  <c r="J1411" i="56"/>
  <c r="D1411" i="56"/>
  <c r="I1411" i="56"/>
  <c r="A1412" i="56"/>
  <c r="H1412" i="56" l="1"/>
  <c r="A1413" i="56"/>
  <c r="F1412" i="56"/>
  <c r="I1412" i="56"/>
  <c r="B1412" i="56"/>
  <c r="G1412" i="56"/>
  <c r="J1412" i="56"/>
  <c r="E1412" i="56"/>
  <c r="D1412" i="56"/>
  <c r="C1412" i="56"/>
  <c r="G1413" i="56" l="1"/>
  <c r="F1413" i="56"/>
  <c r="J1413" i="56"/>
  <c r="I1413" i="56"/>
  <c r="E1413" i="56"/>
  <c r="H1413" i="56"/>
  <c r="B1413" i="56"/>
  <c r="D1413" i="56"/>
  <c r="A1414" i="56"/>
  <c r="C1413" i="56"/>
  <c r="F1414" i="56" l="1"/>
  <c r="G1414" i="56"/>
  <c r="E1414" i="56"/>
  <c r="J1414" i="56"/>
  <c r="C1414" i="56"/>
  <c r="H1414" i="56"/>
  <c r="D1414" i="56"/>
  <c r="A1415" i="56"/>
  <c r="B1414" i="56"/>
  <c r="I1414" i="56"/>
  <c r="H1415" i="56" l="1"/>
  <c r="C1415" i="56"/>
  <c r="E1415" i="56"/>
  <c r="J1415" i="56"/>
  <c r="G1415" i="56"/>
  <c r="B1415" i="56"/>
  <c r="I1415" i="56"/>
  <c r="D1415" i="56"/>
  <c r="F1415" i="56"/>
  <c r="A1416" i="56"/>
  <c r="E1416" i="56" l="1"/>
  <c r="A1417" i="56"/>
  <c r="C1416" i="56"/>
  <c r="B1416" i="56"/>
  <c r="J1416" i="56"/>
  <c r="H1416" i="56"/>
  <c r="D1416" i="56"/>
  <c r="F1416" i="56"/>
  <c r="I1416" i="56"/>
  <c r="G1416" i="56"/>
  <c r="H1417" i="56" l="1"/>
  <c r="J1417" i="56"/>
  <c r="I1417" i="56"/>
  <c r="F1417" i="56"/>
  <c r="E1417" i="56"/>
  <c r="C1417" i="56"/>
  <c r="B1417" i="56"/>
  <c r="A1418" i="56"/>
  <c r="G1417" i="56"/>
  <c r="D1417" i="56"/>
  <c r="C1418" i="56" l="1"/>
  <c r="J1418" i="56"/>
  <c r="A1419" i="56"/>
  <c r="I1418" i="56"/>
  <c r="G1418" i="56"/>
  <c r="E1418" i="56"/>
  <c r="D1418" i="56"/>
  <c r="F1418" i="56"/>
  <c r="B1418" i="56"/>
  <c r="H1418" i="56"/>
  <c r="A1420" i="56" l="1"/>
  <c r="G1419" i="56"/>
  <c r="H1419" i="56"/>
  <c r="I1419" i="56"/>
  <c r="J1419" i="56"/>
  <c r="E1419" i="56"/>
  <c r="D1419" i="56"/>
  <c r="B1419" i="56"/>
  <c r="C1419" i="56"/>
  <c r="F1419" i="56"/>
  <c r="H1420" i="56" l="1"/>
  <c r="B1420" i="56"/>
  <c r="G1420" i="56"/>
  <c r="D1420" i="56"/>
  <c r="E1420" i="56"/>
  <c r="J1420" i="56"/>
  <c r="A1421" i="56"/>
  <c r="F1420" i="56"/>
  <c r="C1420" i="56"/>
  <c r="I1420" i="56"/>
  <c r="G1421" i="56" l="1"/>
  <c r="H1421" i="56"/>
  <c r="D1421" i="56"/>
  <c r="J1421" i="56"/>
  <c r="B1421" i="56"/>
  <c r="I1421" i="56"/>
  <c r="E1421" i="56"/>
  <c r="C1421" i="56"/>
  <c r="F1421" i="56"/>
  <c r="A1422" i="56"/>
  <c r="F1422" i="56" l="1"/>
  <c r="G1422" i="56"/>
  <c r="J1422" i="56"/>
  <c r="B1422" i="56"/>
  <c r="E1422" i="56"/>
  <c r="C1422" i="56"/>
  <c r="A1423" i="56"/>
  <c r="D1422" i="56"/>
  <c r="H1422" i="56"/>
  <c r="I1422" i="56"/>
  <c r="E1423" i="56" l="1"/>
  <c r="I1423" i="56"/>
  <c r="A1424" i="56"/>
  <c r="J1423" i="56"/>
  <c r="B1423" i="56"/>
  <c r="G1423" i="56"/>
  <c r="H1423" i="56"/>
  <c r="F1423" i="56"/>
  <c r="D1423" i="56"/>
  <c r="C1423" i="56"/>
  <c r="H1424" i="56" l="1"/>
  <c r="B1424" i="56"/>
  <c r="A1425" i="56"/>
  <c r="F1424" i="56"/>
  <c r="J1424" i="56"/>
  <c r="G1424" i="56"/>
  <c r="I1424" i="56"/>
  <c r="D1424" i="56"/>
  <c r="E1424" i="56"/>
  <c r="C1424" i="56"/>
  <c r="H1425" i="56" l="1"/>
  <c r="E1425" i="56"/>
  <c r="D1425" i="56"/>
  <c r="C1425" i="56"/>
  <c r="G1425" i="56"/>
  <c r="J1425" i="56"/>
  <c r="B1425" i="56"/>
  <c r="F1425" i="56"/>
  <c r="I1425" i="56"/>
  <c r="A1426" i="56"/>
  <c r="E1426" i="56" l="1"/>
  <c r="G1426" i="56"/>
  <c r="B1426" i="56"/>
  <c r="A1427" i="56"/>
  <c r="F1426" i="56"/>
  <c r="D1426" i="56"/>
  <c r="C1426" i="56"/>
  <c r="I1426" i="56"/>
  <c r="J1426" i="56"/>
  <c r="H1426" i="56"/>
  <c r="B1427" i="56" l="1"/>
  <c r="I1427" i="56"/>
  <c r="A1428" i="56"/>
  <c r="H1427" i="56"/>
  <c r="F1427" i="56"/>
  <c r="G1427" i="56"/>
  <c r="J1427" i="56"/>
  <c r="C1427" i="56"/>
  <c r="D1427" i="56"/>
  <c r="E1427" i="56"/>
  <c r="C1428" i="56" l="1"/>
  <c r="H1428" i="56"/>
  <c r="E1428" i="56"/>
  <c r="A1429" i="56"/>
  <c r="B1428" i="56"/>
  <c r="I1428" i="56"/>
  <c r="J1428" i="56"/>
  <c r="F1428" i="56"/>
  <c r="D1428" i="56"/>
  <c r="G1428" i="56"/>
  <c r="G1429" i="56" l="1"/>
  <c r="A1430" i="56"/>
  <c r="D1429" i="56"/>
  <c r="H1429" i="56"/>
  <c r="B1429" i="56"/>
  <c r="E1429" i="56"/>
  <c r="C1429" i="56"/>
  <c r="F1429" i="56"/>
  <c r="J1429" i="56"/>
  <c r="I1429" i="56"/>
  <c r="I1430" i="56" l="1"/>
  <c r="A1431" i="56"/>
  <c r="D1430" i="56"/>
  <c r="C1430" i="56"/>
  <c r="J1430" i="56"/>
  <c r="E1430" i="56"/>
  <c r="G1430" i="56"/>
  <c r="B1430" i="56"/>
  <c r="F1430" i="56"/>
  <c r="H1430" i="56"/>
  <c r="I1431" i="56" l="1"/>
  <c r="E1431" i="56"/>
  <c r="J1431" i="56"/>
  <c r="H1431" i="56"/>
  <c r="G1431" i="56"/>
  <c r="D1431" i="56"/>
  <c r="C1431" i="56"/>
  <c r="F1431" i="56"/>
  <c r="A1432" i="56"/>
  <c r="B1431" i="56"/>
  <c r="B1432" i="56" l="1"/>
  <c r="C1432" i="56"/>
  <c r="E1432" i="56"/>
  <c r="F1432" i="56"/>
  <c r="I1432" i="56"/>
  <c r="A1433" i="56"/>
  <c r="G1432" i="56"/>
  <c r="J1432" i="56"/>
  <c r="H1432" i="56"/>
  <c r="D1432" i="56"/>
  <c r="H1433" i="56" l="1"/>
  <c r="E1433" i="56"/>
  <c r="D1433" i="56"/>
  <c r="I1433" i="56"/>
  <c r="G1433" i="56"/>
  <c r="F1433" i="56"/>
  <c r="A1434" i="56"/>
  <c r="B1433" i="56"/>
  <c r="C1433" i="56"/>
  <c r="J1433" i="56"/>
  <c r="C1434" i="56" l="1"/>
  <c r="H1434" i="56"/>
  <c r="I1434" i="56"/>
  <c r="J1434" i="56"/>
  <c r="A1435" i="56"/>
  <c r="F1434" i="56"/>
  <c r="G1434" i="56"/>
  <c r="D1434" i="56"/>
  <c r="E1434" i="56"/>
  <c r="B1434" i="56"/>
  <c r="E1435" i="56" l="1"/>
  <c r="A1436" i="56"/>
  <c r="J1435" i="56"/>
  <c r="H1435" i="56"/>
  <c r="B1435" i="56"/>
  <c r="D1435" i="56"/>
  <c r="I1435" i="56"/>
  <c r="F1435" i="56"/>
  <c r="C1435" i="56"/>
  <c r="G1435" i="56"/>
  <c r="H1436" i="56" l="1"/>
  <c r="G1436" i="56"/>
  <c r="J1436" i="56"/>
  <c r="I1436" i="56"/>
  <c r="D1436" i="56"/>
  <c r="C1436" i="56"/>
  <c r="B1436" i="56"/>
  <c r="F1436" i="56"/>
  <c r="A1437" i="56"/>
  <c r="E1436" i="56"/>
  <c r="I1437" i="56" l="1"/>
  <c r="F1437" i="56"/>
  <c r="D1437" i="56"/>
  <c r="H1437" i="56"/>
  <c r="G1437" i="56"/>
  <c r="C1437" i="56"/>
  <c r="B1437" i="56"/>
  <c r="A1438" i="56"/>
  <c r="J1437" i="56"/>
  <c r="E1437" i="56"/>
  <c r="F1438" i="56" l="1"/>
  <c r="A1439" i="56"/>
  <c r="G1438" i="56"/>
  <c r="C1438" i="56"/>
  <c r="D1438" i="56"/>
  <c r="H1438" i="56"/>
  <c r="E1438" i="56"/>
  <c r="I1438" i="56"/>
  <c r="B1438" i="56"/>
  <c r="J1438" i="56"/>
  <c r="A1440" i="56" l="1"/>
  <c r="H1439" i="56"/>
  <c r="G1439" i="56"/>
  <c r="D1439" i="56"/>
  <c r="J1439" i="56"/>
  <c r="C1439" i="56"/>
  <c r="B1439" i="56"/>
  <c r="E1439" i="56"/>
  <c r="F1439" i="56"/>
  <c r="I1439" i="56"/>
  <c r="I1440" i="56" l="1"/>
  <c r="C1440" i="56"/>
  <c r="F1440" i="56"/>
  <c r="A1441" i="56"/>
  <c r="B1440" i="56"/>
  <c r="G1440" i="56"/>
  <c r="J1440" i="56"/>
  <c r="H1440" i="56"/>
  <c r="D1440" i="56"/>
  <c r="E1440" i="56"/>
  <c r="H1441" i="56" l="1"/>
  <c r="E1441" i="56"/>
  <c r="F1441" i="56"/>
  <c r="J1441" i="56"/>
  <c r="B1441" i="56"/>
  <c r="C1441" i="56"/>
  <c r="D1441" i="56"/>
  <c r="G1441" i="56"/>
  <c r="A1442" i="56"/>
  <c r="I1441" i="56"/>
  <c r="C1442" i="56" l="1"/>
  <c r="E1442" i="56"/>
  <c r="A1443" i="56"/>
  <c r="G1442" i="56"/>
  <c r="B1442" i="56"/>
  <c r="H1442" i="56"/>
  <c r="I1442" i="56"/>
  <c r="F1442" i="56"/>
  <c r="D1442" i="56"/>
  <c r="J1442" i="56"/>
  <c r="C1443" i="56" l="1"/>
  <c r="E1443" i="56"/>
  <c r="G1443" i="56"/>
  <c r="J1443" i="56"/>
  <c r="D1443" i="56"/>
  <c r="F1443" i="56"/>
  <c r="A1444" i="56"/>
  <c r="H1443" i="56"/>
  <c r="B1443" i="56"/>
  <c r="I1443" i="56"/>
  <c r="H1444" i="56" l="1"/>
  <c r="A1445" i="56"/>
  <c r="F1444" i="56"/>
  <c r="J1444" i="56"/>
  <c r="C1444" i="56"/>
  <c r="B1444" i="56"/>
  <c r="I1444" i="56"/>
  <c r="E1444" i="56"/>
  <c r="D1444" i="56"/>
  <c r="G1444" i="56"/>
  <c r="J1445" i="56" l="1"/>
  <c r="A1446" i="56"/>
  <c r="H1445" i="56"/>
  <c r="F1445" i="56"/>
  <c r="B1445" i="56"/>
  <c r="E1445" i="56"/>
  <c r="I1445" i="56"/>
  <c r="D1445" i="56"/>
  <c r="G1445" i="56"/>
  <c r="C1445" i="56"/>
  <c r="B1446" i="56" l="1"/>
  <c r="E1446" i="56"/>
  <c r="A1447" i="56"/>
  <c r="F1446" i="56"/>
  <c r="J1446" i="56"/>
  <c r="H1446" i="56"/>
  <c r="D1446" i="56"/>
  <c r="I1446" i="56"/>
  <c r="C1446" i="56"/>
  <c r="G1446" i="56"/>
  <c r="E1447" i="56" l="1"/>
  <c r="A1448" i="56"/>
  <c r="G1447" i="56"/>
  <c r="D1447" i="56"/>
  <c r="F1447" i="56"/>
  <c r="C1447" i="56"/>
  <c r="B1447" i="56"/>
  <c r="J1447" i="56"/>
  <c r="H1447" i="56"/>
  <c r="I1447" i="56"/>
  <c r="G1448" i="56" l="1"/>
  <c r="E1448" i="56"/>
  <c r="C1448" i="56"/>
  <c r="F1448" i="56"/>
  <c r="B1448" i="56"/>
  <c r="A1449" i="56"/>
  <c r="J1448" i="56"/>
  <c r="H1448" i="56"/>
  <c r="D1448" i="56"/>
  <c r="I1448" i="56"/>
  <c r="H1449" i="56" l="1"/>
  <c r="G1449" i="56"/>
  <c r="B1449" i="56"/>
  <c r="I1449" i="56"/>
  <c r="E1449" i="56"/>
  <c r="F1449" i="56"/>
  <c r="D1449" i="56"/>
  <c r="C1449" i="56"/>
  <c r="A1450" i="56"/>
  <c r="J1449" i="56"/>
  <c r="J1450" i="56" l="1"/>
  <c r="G1450" i="56"/>
  <c r="E1450" i="56"/>
  <c r="D1450" i="56"/>
  <c r="F1450" i="56"/>
  <c r="A1451" i="56"/>
  <c r="H1450" i="56"/>
  <c r="B1450" i="56"/>
  <c r="I1450" i="56"/>
  <c r="C1450" i="56"/>
  <c r="E1451" i="56" l="1"/>
  <c r="D1451" i="56"/>
  <c r="J1451" i="56"/>
  <c r="H1451" i="56"/>
  <c r="F1451" i="56"/>
  <c r="A1452" i="56"/>
  <c r="G1451" i="56"/>
  <c r="B1451" i="56"/>
  <c r="I1451" i="56"/>
  <c r="C1451" i="56"/>
  <c r="E1452" i="56" l="1"/>
  <c r="I1452" i="56"/>
  <c r="H1452" i="56"/>
  <c r="D1452" i="56"/>
  <c r="J1452" i="56"/>
  <c r="F1452" i="56"/>
  <c r="C1452" i="56"/>
  <c r="B1452" i="56"/>
  <c r="A1453" i="56"/>
  <c r="G1452" i="56"/>
  <c r="C1453" i="56" l="1"/>
  <c r="E1453" i="56"/>
  <c r="G1453" i="56"/>
  <c r="F1453" i="56"/>
  <c r="A1454" i="56"/>
  <c r="J1453" i="56"/>
  <c r="H1453" i="56"/>
  <c r="B1453" i="56"/>
  <c r="I1453" i="56"/>
  <c r="D1453" i="56"/>
  <c r="B1454" i="56" l="1"/>
  <c r="E1454" i="56"/>
  <c r="D1454" i="56"/>
  <c r="F1454" i="56"/>
  <c r="C1454" i="56"/>
  <c r="A1455" i="56"/>
  <c r="G1454" i="56"/>
  <c r="J1454" i="56"/>
  <c r="H1454" i="56"/>
  <c r="I1454" i="56"/>
  <c r="C1455" i="56" l="1"/>
  <c r="I1455" i="56"/>
  <c r="E1455" i="56"/>
  <c r="B1455" i="56"/>
  <c r="H1455" i="56"/>
  <c r="J1455" i="56"/>
  <c r="D1455" i="56"/>
  <c r="F1455" i="56"/>
  <c r="A1456" i="56"/>
  <c r="G1455" i="56"/>
  <c r="B1456" i="56" l="1"/>
  <c r="A1457" i="56"/>
  <c r="I1456" i="56"/>
  <c r="H1456" i="56"/>
  <c r="E1456" i="56"/>
  <c r="G1456" i="56"/>
  <c r="J1456" i="56"/>
  <c r="F1456" i="56"/>
  <c r="D1456" i="56"/>
  <c r="C1456" i="56"/>
  <c r="H1457" i="56" l="1"/>
  <c r="G1457" i="56"/>
  <c r="F1457" i="56"/>
  <c r="J1457" i="56"/>
  <c r="I1457" i="56"/>
  <c r="E1457" i="56"/>
  <c r="C1457" i="56"/>
  <c r="B1457" i="56"/>
  <c r="A1458" i="56"/>
  <c r="D1457" i="56"/>
  <c r="J1458" i="56" l="1"/>
  <c r="B1458" i="56"/>
  <c r="F1458" i="56"/>
  <c r="A1459" i="56"/>
  <c r="H1458" i="56"/>
  <c r="I1458" i="56"/>
  <c r="E1458" i="56"/>
  <c r="D1458" i="56"/>
  <c r="G1458" i="56"/>
  <c r="C1458" i="56"/>
  <c r="D1459" i="56" l="1"/>
  <c r="B1459" i="56"/>
  <c r="E1459" i="56"/>
  <c r="G1459" i="56"/>
  <c r="I1459" i="56"/>
  <c r="H1459" i="56"/>
  <c r="F1459" i="56"/>
  <c r="C1459" i="56"/>
  <c r="A1460" i="56"/>
  <c r="J1459" i="56"/>
  <c r="I1460" i="56" l="1"/>
  <c r="F1460" i="56"/>
  <c r="B1460" i="56"/>
  <c r="C1460" i="56"/>
  <c r="H1460" i="56"/>
  <c r="D1460" i="56"/>
  <c r="E1460" i="56"/>
  <c r="A1461" i="56"/>
  <c r="G1460" i="56"/>
  <c r="J1460" i="56"/>
  <c r="C1461" i="56" l="1"/>
  <c r="D1461" i="56"/>
  <c r="H1461" i="56"/>
  <c r="J1461" i="56"/>
  <c r="E1461" i="56"/>
  <c r="B1461" i="56"/>
  <c r="I1461" i="56"/>
  <c r="G1461" i="56"/>
  <c r="F1461" i="56"/>
  <c r="A1462" i="56"/>
  <c r="F1462" i="56" l="1"/>
  <c r="B1462" i="56"/>
  <c r="C1462" i="56"/>
  <c r="A1463" i="56"/>
  <c r="J1462" i="56"/>
  <c r="H1462" i="56"/>
  <c r="D1462" i="56"/>
  <c r="I1462" i="56"/>
  <c r="E1462" i="56"/>
  <c r="G1462" i="56"/>
  <c r="C1463" i="56" l="1"/>
  <c r="G1463" i="56"/>
  <c r="A1464" i="56"/>
  <c r="J1463" i="56"/>
  <c r="F1463" i="56"/>
  <c r="E1463" i="56"/>
  <c r="D1463" i="56"/>
  <c r="B1463" i="56"/>
  <c r="I1463" i="56"/>
  <c r="H1463" i="56"/>
  <c r="J1464" i="56" l="1"/>
  <c r="H1464" i="56"/>
  <c r="E1464" i="56"/>
  <c r="B1464" i="56"/>
  <c r="G1464" i="56"/>
  <c r="D1464" i="56"/>
  <c r="I1464" i="56"/>
  <c r="C1464" i="56"/>
  <c r="F1464" i="56"/>
  <c r="A1465" i="56"/>
  <c r="H1465" i="56" l="1"/>
  <c r="J1465" i="56"/>
  <c r="I1465" i="56"/>
  <c r="F1465" i="56"/>
  <c r="A1466" i="56"/>
  <c r="C1465" i="56"/>
  <c r="B1465" i="56"/>
  <c r="E1465" i="56"/>
  <c r="D1465" i="56"/>
  <c r="G1465" i="56"/>
  <c r="B1466" i="56" l="1"/>
  <c r="G1466" i="56"/>
  <c r="H1466" i="56"/>
  <c r="E1466" i="56"/>
  <c r="D1466" i="56"/>
  <c r="C1466" i="56"/>
  <c r="F1466" i="56"/>
  <c r="A1467" i="56"/>
  <c r="J1466" i="56"/>
  <c r="I1466" i="56"/>
  <c r="E1467" i="56" l="1"/>
  <c r="J1467" i="56"/>
  <c r="G1467" i="56"/>
  <c r="F1467" i="56"/>
  <c r="A1468" i="56"/>
  <c r="H1467" i="56"/>
  <c r="B1467" i="56"/>
  <c r="I1467" i="56"/>
  <c r="D1467" i="56"/>
  <c r="C1467" i="56"/>
  <c r="I1468" i="56" l="1"/>
  <c r="G1468" i="56"/>
  <c r="A1469" i="56"/>
  <c r="J1468" i="56"/>
  <c r="B1468" i="56"/>
  <c r="C1468" i="56"/>
  <c r="F1468" i="56"/>
  <c r="H1468" i="56"/>
  <c r="D1468" i="56"/>
  <c r="E1468" i="56"/>
  <c r="C1469" i="56" l="1"/>
  <c r="J1469" i="56"/>
  <c r="G1469" i="56"/>
  <c r="B1469" i="56"/>
  <c r="A1470" i="56"/>
  <c r="F1469" i="56"/>
  <c r="I1469" i="56"/>
  <c r="E1469" i="56"/>
  <c r="D1469" i="56"/>
  <c r="H1469" i="56"/>
  <c r="J1470" i="56" l="1"/>
  <c r="A1471" i="56"/>
  <c r="D1470" i="56"/>
  <c r="E1470" i="56"/>
  <c r="G1470" i="56"/>
  <c r="B1470" i="56"/>
  <c r="H1470" i="56"/>
  <c r="I1470" i="56"/>
  <c r="C1470" i="56"/>
  <c r="F1470" i="56"/>
  <c r="C1471" i="56" l="1"/>
  <c r="I1471" i="56"/>
  <c r="F1471" i="56"/>
  <c r="D1471" i="56"/>
  <c r="G1471" i="56"/>
  <c r="J1471" i="56"/>
  <c r="B1471" i="56"/>
  <c r="E1471" i="56"/>
  <c r="H1471" i="56"/>
  <c r="A1472" i="56"/>
  <c r="J1472" i="56" l="1"/>
  <c r="I1472" i="56"/>
  <c r="F1472" i="56"/>
  <c r="A1473" i="56"/>
  <c r="E1472" i="56"/>
  <c r="D1472" i="56"/>
  <c r="C1472" i="56"/>
  <c r="G1472" i="56"/>
  <c r="H1472" i="56"/>
  <c r="B1472" i="56"/>
  <c r="H1473" i="56" l="1"/>
  <c r="G1473" i="56"/>
  <c r="B1473" i="56"/>
  <c r="D1473" i="56"/>
  <c r="J1473" i="56"/>
  <c r="I1473" i="56"/>
  <c r="E1473" i="56"/>
  <c r="C1473" i="56"/>
  <c r="F1473" i="56"/>
  <c r="A1474" i="56"/>
  <c r="I1474" i="56" l="1"/>
  <c r="B1474" i="56"/>
  <c r="D1474" i="56"/>
  <c r="F1474" i="56"/>
  <c r="C1474" i="56"/>
  <c r="A1475" i="56"/>
  <c r="J1474" i="56"/>
  <c r="H1474" i="56"/>
  <c r="G1474" i="56"/>
  <c r="E1474" i="56"/>
  <c r="D1475" i="56" l="1"/>
  <c r="E1475" i="56"/>
  <c r="B1475" i="56"/>
  <c r="H1475" i="56"/>
  <c r="G1475" i="56"/>
  <c r="C1475" i="56"/>
  <c r="F1475" i="56"/>
  <c r="A1476" i="56"/>
  <c r="J1475" i="56"/>
  <c r="I1475" i="56"/>
  <c r="E1476" i="56" l="1"/>
  <c r="J1476" i="56"/>
  <c r="H1476" i="56"/>
  <c r="D1476" i="56"/>
  <c r="A1477" i="56"/>
  <c r="I1476" i="56"/>
  <c r="F1476" i="56"/>
  <c r="G1476" i="56"/>
  <c r="C1476" i="56"/>
  <c r="B1476" i="56"/>
  <c r="C1477" i="56" l="1"/>
  <c r="F1477" i="56"/>
  <c r="B1477" i="56"/>
  <c r="A1478" i="56"/>
  <c r="G1477" i="56"/>
  <c r="J1477" i="56"/>
  <c r="H1477" i="56"/>
  <c r="D1477" i="56"/>
  <c r="E1477" i="56"/>
  <c r="I1477" i="56"/>
  <c r="F1478" i="56" l="1"/>
  <c r="H1478" i="56"/>
  <c r="J1478" i="56"/>
  <c r="I1478" i="56"/>
  <c r="E1478" i="56"/>
  <c r="B1478" i="56"/>
  <c r="D1478" i="56"/>
  <c r="C1478" i="56"/>
  <c r="A1479" i="56"/>
  <c r="G1478" i="56"/>
  <c r="C1479" i="56" l="1"/>
  <c r="D1479" i="56"/>
  <c r="J1479" i="56"/>
  <c r="B1479" i="56"/>
  <c r="I1479" i="56"/>
  <c r="E1479" i="56"/>
  <c r="H1479" i="56"/>
  <c r="A1480" i="56"/>
  <c r="G1479" i="56"/>
  <c r="F1479" i="56"/>
  <c r="J1480" i="56" l="1"/>
  <c r="I1480" i="56"/>
  <c r="H1480" i="56"/>
  <c r="D1480" i="56"/>
  <c r="B1480" i="56"/>
  <c r="A1481" i="56"/>
  <c r="G1480" i="56"/>
  <c r="E1480" i="56"/>
  <c r="C1480" i="56"/>
  <c r="F1480" i="56"/>
  <c r="H1481" i="56" l="1"/>
  <c r="B1481" i="56"/>
  <c r="E1481" i="56"/>
  <c r="F1481" i="56"/>
  <c r="J1481" i="56"/>
  <c r="A1482" i="56"/>
  <c r="D1481" i="56"/>
  <c r="C1481" i="56"/>
  <c r="I1481" i="56"/>
  <c r="G1481" i="56"/>
  <c r="F1482" i="56" l="1"/>
  <c r="G1482" i="56"/>
  <c r="B1482" i="56"/>
  <c r="A1483" i="56"/>
  <c r="C1482" i="56"/>
  <c r="H1482" i="56"/>
  <c r="I1482" i="56"/>
  <c r="E1482" i="56"/>
  <c r="J1482" i="56"/>
  <c r="D1482" i="56"/>
  <c r="J1483" i="56" l="1"/>
  <c r="D1483" i="56"/>
  <c r="E1483" i="56"/>
  <c r="C1483" i="56"/>
  <c r="A1484" i="56"/>
  <c r="G1483" i="56"/>
  <c r="F1483" i="56"/>
  <c r="H1483" i="56"/>
  <c r="I1483" i="56"/>
  <c r="B1483" i="56"/>
  <c r="E1484" i="56" l="1"/>
  <c r="G1484" i="56"/>
  <c r="C1484" i="56"/>
  <c r="B1484" i="56"/>
  <c r="H1484" i="56"/>
  <c r="J1484" i="56"/>
  <c r="D1484" i="56"/>
  <c r="A1485" i="56"/>
  <c r="I1484" i="56"/>
  <c r="F1484" i="56"/>
  <c r="C1485" i="56" l="1"/>
  <c r="E1485" i="56"/>
  <c r="G1485" i="56"/>
  <c r="H1485" i="56"/>
  <c r="D1485" i="56"/>
  <c r="F1485" i="56"/>
  <c r="A1486" i="56"/>
  <c r="J1485" i="56"/>
  <c r="I1485" i="56"/>
  <c r="B1485" i="56"/>
  <c r="F1486" i="56" l="1"/>
  <c r="I1486" i="56"/>
  <c r="C1486" i="56"/>
  <c r="A1487" i="56"/>
  <c r="G1486" i="56"/>
  <c r="B1486" i="56"/>
  <c r="J1486" i="56"/>
  <c r="H1486" i="56"/>
  <c r="E1486" i="56"/>
  <c r="D1486" i="56"/>
  <c r="C1487" i="56" l="1"/>
  <c r="I1487" i="56"/>
  <c r="A1488" i="56"/>
  <c r="G1487" i="56"/>
  <c r="J1487" i="56"/>
  <c r="B1487" i="56"/>
  <c r="E1487" i="56"/>
  <c r="D1487" i="56"/>
  <c r="F1487" i="56"/>
  <c r="H1487" i="56"/>
  <c r="J1488" i="56" l="1"/>
  <c r="A1489" i="56"/>
  <c r="F1488" i="56"/>
  <c r="E1488" i="56"/>
  <c r="D1488" i="56"/>
  <c r="G1488" i="56"/>
  <c r="H1488" i="56"/>
  <c r="B1488" i="56"/>
  <c r="I1488" i="56"/>
  <c r="C1488" i="56"/>
  <c r="H1489" i="56" l="1"/>
  <c r="G1489" i="56"/>
  <c r="F1489" i="56"/>
  <c r="B1489" i="56"/>
  <c r="A1490" i="56"/>
  <c r="J1489" i="56"/>
  <c r="D1489" i="56"/>
  <c r="C1489" i="56"/>
  <c r="I1489" i="56"/>
  <c r="E1489" i="56"/>
  <c r="J1490" i="56" l="1"/>
  <c r="I1490" i="56"/>
  <c r="H1490" i="56"/>
  <c r="E1490" i="56"/>
  <c r="G1490" i="56"/>
  <c r="F1490" i="56"/>
  <c r="D1490" i="56"/>
  <c r="C1490" i="56"/>
  <c r="B1490" i="56"/>
  <c r="A1491" i="56"/>
  <c r="E1491" i="56" l="1"/>
  <c r="F1491" i="56"/>
  <c r="A1492" i="56"/>
  <c r="G1491" i="56"/>
  <c r="J1491" i="56"/>
  <c r="H1491" i="56"/>
  <c r="D1491" i="56"/>
  <c r="I1491" i="56"/>
  <c r="B1491" i="56"/>
  <c r="C1491" i="56"/>
  <c r="E1492" i="56" l="1"/>
  <c r="B1492" i="56"/>
  <c r="G1492" i="56"/>
  <c r="J1492" i="56"/>
  <c r="D1492" i="56"/>
  <c r="F1492" i="56"/>
  <c r="I1492" i="56"/>
  <c r="C1492" i="56"/>
  <c r="A1493" i="56"/>
  <c r="H1492" i="56"/>
  <c r="C1493" i="56" l="1"/>
  <c r="D1493" i="56"/>
  <c r="H1493" i="56"/>
  <c r="G1493" i="56"/>
  <c r="J1493" i="56"/>
  <c r="F1493" i="56"/>
  <c r="E1493" i="56"/>
  <c r="B1493" i="56"/>
  <c r="A1494" i="56"/>
  <c r="I1493" i="56"/>
  <c r="F1494" i="56" l="1"/>
  <c r="D1494" i="56"/>
  <c r="J1494" i="56"/>
  <c r="H1494" i="56"/>
  <c r="G1494" i="56"/>
  <c r="B1494" i="56"/>
  <c r="I1494" i="56"/>
  <c r="E1494" i="56"/>
  <c r="C1494" i="56"/>
  <c r="A1495" i="56"/>
  <c r="C1495" i="56" l="1"/>
  <c r="D1495" i="56"/>
  <c r="H1495" i="56"/>
  <c r="I1495" i="56"/>
  <c r="E1495" i="56"/>
  <c r="J1495" i="56"/>
  <c r="B1495" i="56"/>
  <c r="A1496" i="56"/>
  <c r="G1495" i="56"/>
  <c r="F1495" i="56"/>
  <c r="F1496" i="56" l="1"/>
  <c r="H1496" i="56"/>
  <c r="B1496" i="56"/>
  <c r="A1497" i="56"/>
  <c r="D1496" i="56"/>
  <c r="E1496" i="56"/>
  <c r="J1496" i="56"/>
  <c r="I1496" i="56"/>
  <c r="C1496" i="56"/>
  <c r="G1496" i="56"/>
  <c r="H1497" i="56" l="1"/>
  <c r="I1497" i="56"/>
  <c r="E1497" i="56"/>
  <c r="F1497" i="56"/>
  <c r="G1497" i="56"/>
  <c r="A1498" i="56"/>
  <c r="J1497" i="56"/>
  <c r="D1497" i="56"/>
  <c r="B1497" i="56"/>
  <c r="C1497" i="56"/>
  <c r="J1498" i="56" l="1"/>
  <c r="D1498" i="56"/>
  <c r="E1498" i="56"/>
  <c r="C1498" i="56"/>
  <c r="I1498" i="56"/>
  <c r="F1498" i="56"/>
  <c r="A1499" i="56"/>
  <c r="G1498" i="56"/>
  <c r="H1498" i="56"/>
  <c r="B1498" i="56"/>
  <c r="J1499" i="56" l="1"/>
  <c r="F1499" i="56"/>
  <c r="G1499" i="56"/>
  <c r="H1499" i="56"/>
  <c r="I1499" i="56"/>
  <c r="E1499" i="56"/>
  <c r="D1499" i="56"/>
  <c r="C1499" i="56"/>
  <c r="B1499" i="56"/>
  <c r="A1500" i="56"/>
  <c r="J1500" i="56" l="1"/>
  <c r="D1500" i="56"/>
  <c r="A1501" i="56"/>
  <c r="B1500" i="56"/>
  <c r="C1500" i="56"/>
  <c r="G1500" i="56"/>
  <c r="I1500" i="56"/>
  <c r="F1500" i="56"/>
  <c r="H1500" i="56"/>
  <c r="E1500" i="56"/>
  <c r="C1501" i="56" l="1"/>
  <c r="D1501" i="56"/>
  <c r="E1501" i="56"/>
  <c r="A1502" i="56"/>
  <c r="F1501" i="56"/>
  <c r="J1501" i="56"/>
  <c r="B1501" i="56"/>
  <c r="I1501" i="56"/>
  <c r="H1501" i="56"/>
  <c r="G1501" i="56"/>
  <c r="F1502" i="56" l="1"/>
  <c r="A1503" i="56"/>
  <c r="I1502" i="56"/>
  <c r="E1502" i="56"/>
  <c r="H1502" i="56"/>
  <c r="B1502" i="56"/>
  <c r="D1502" i="56"/>
  <c r="C1502" i="56"/>
  <c r="G1502" i="56"/>
  <c r="J1502" i="56"/>
  <c r="C1503" i="56" l="1"/>
  <c r="A1504" i="56"/>
  <c r="E1503" i="56"/>
  <c r="B1503" i="56"/>
  <c r="I1503" i="56"/>
  <c r="F1503" i="56"/>
  <c r="G1503" i="56"/>
  <c r="H1503" i="56"/>
  <c r="J1503" i="56"/>
  <c r="D1503" i="56"/>
  <c r="J1504" i="56" l="1"/>
  <c r="E1504" i="56"/>
  <c r="H1504" i="56"/>
  <c r="I1504" i="56"/>
  <c r="D1504" i="56"/>
  <c r="C1504" i="56"/>
  <c r="B1504" i="56"/>
  <c r="A1505" i="56"/>
  <c r="G1504" i="56"/>
  <c r="F1504" i="56"/>
  <c r="H1505" i="56" l="1"/>
  <c r="G1505" i="56"/>
  <c r="B1505" i="56"/>
  <c r="E1505" i="56"/>
  <c r="C1505" i="56"/>
  <c r="D1505" i="56"/>
  <c r="I1505" i="56"/>
  <c r="F1505" i="56"/>
  <c r="A1506" i="56"/>
  <c r="J1505" i="56"/>
  <c r="G1506" i="56" l="1"/>
  <c r="F1506" i="56"/>
  <c r="I1506" i="56"/>
  <c r="D1506" i="56"/>
  <c r="B1506" i="56"/>
  <c r="E1506" i="56"/>
  <c r="C1506" i="56"/>
  <c r="H1506" i="56"/>
  <c r="A1507" i="56"/>
  <c r="J1506" i="56"/>
  <c r="D1507" i="56" l="1"/>
  <c r="G1507" i="56"/>
  <c r="F1507" i="56"/>
  <c r="C1507" i="56"/>
  <c r="E1507" i="56"/>
  <c r="B1507" i="56"/>
  <c r="A1508" i="56"/>
  <c r="J1507" i="56"/>
  <c r="I1507" i="56"/>
  <c r="H1507" i="56"/>
  <c r="I1508" i="56" l="1"/>
  <c r="E1508" i="56"/>
  <c r="C1508" i="56"/>
  <c r="F1508" i="56"/>
  <c r="J1508" i="56"/>
  <c r="B1508" i="56"/>
  <c r="H1508" i="56"/>
  <c r="D1508" i="56"/>
  <c r="A1509" i="56"/>
  <c r="G1508" i="56"/>
  <c r="C1509" i="56" l="1"/>
  <c r="D1509" i="56"/>
  <c r="B1509" i="56"/>
  <c r="H1509" i="56"/>
  <c r="F1509" i="56"/>
  <c r="A1510" i="56"/>
  <c r="I1509" i="56"/>
  <c r="J1509" i="56"/>
  <c r="E1509" i="56"/>
  <c r="G1509" i="56"/>
  <c r="D1510" i="56" l="1"/>
  <c r="H1510" i="56"/>
  <c r="F1510" i="56"/>
  <c r="C1510" i="56"/>
  <c r="I1510" i="56"/>
  <c r="G1510" i="56"/>
  <c r="J1510" i="56"/>
  <c r="B1510" i="56"/>
  <c r="E1510" i="56"/>
  <c r="A1511" i="56"/>
  <c r="C1511" i="56" l="1"/>
  <c r="B1511" i="56"/>
  <c r="A1512" i="56"/>
  <c r="J1511" i="56"/>
  <c r="F1511" i="56"/>
  <c r="H1511" i="56"/>
  <c r="E1511" i="56"/>
  <c r="I1511" i="56"/>
  <c r="D1511" i="56"/>
  <c r="G1511" i="56"/>
  <c r="F1512" i="56" l="1"/>
  <c r="D1512" i="56"/>
  <c r="J1512" i="56"/>
  <c r="C1512" i="56"/>
  <c r="A1513" i="56"/>
  <c r="G1512" i="56"/>
  <c r="H1512" i="56"/>
  <c r="I1512" i="56"/>
  <c r="E1512" i="56"/>
  <c r="B1512" i="56"/>
  <c r="H1513" i="56" l="1"/>
  <c r="G1513" i="56"/>
  <c r="B1513" i="56"/>
  <c r="A1514" i="56"/>
  <c r="J1513" i="56"/>
  <c r="D1513" i="56"/>
  <c r="E1513" i="56"/>
  <c r="F1513" i="56"/>
  <c r="I1513" i="56"/>
  <c r="C1513" i="56"/>
  <c r="J1514" i="56" l="1"/>
  <c r="G1514" i="56"/>
  <c r="B1514" i="56"/>
  <c r="I1514" i="56"/>
  <c r="F1514" i="56"/>
  <c r="A1515" i="56"/>
  <c r="H1514" i="56"/>
  <c r="E1514" i="56"/>
  <c r="D1514" i="56"/>
  <c r="C1514" i="56"/>
  <c r="D1515" i="56" l="1"/>
  <c r="G1515" i="56"/>
  <c r="A1516" i="56"/>
  <c r="J1515" i="56"/>
  <c r="B1515" i="56"/>
  <c r="I1515" i="56"/>
  <c r="H1515" i="56"/>
  <c r="F1515" i="56"/>
  <c r="E1515" i="56"/>
  <c r="C1515" i="56"/>
  <c r="I1516" i="56" l="1"/>
  <c r="G1516" i="56"/>
  <c r="J1516" i="56"/>
  <c r="B1516" i="56"/>
  <c r="H1516" i="56"/>
  <c r="E1516" i="56"/>
  <c r="D1516" i="56"/>
  <c r="C1516" i="56"/>
  <c r="F1516" i="56"/>
  <c r="A1517" i="56"/>
  <c r="C1517" i="56" l="1"/>
  <c r="B1517" i="56"/>
  <c r="D1517" i="56"/>
  <c r="E1517" i="56"/>
  <c r="I1517" i="56"/>
  <c r="F1517" i="56"/>
  <c r="H1517" i="56"/>
  <c r="A1518" i="56"/>
  <c r="J1517" i="56"/>
  <c r="G1517" i="56"/>
  <c r="B1518" i="56" l="1"/>
  <c r="E1518" i="56"/>
  <c r="J1518" i="56"/>
  <c r="H1518" i="56"/>
  <c r="C1518" i="56"/>
  <c r="A1519" i="56"/>
  <c r="I1518" i="56"/>
  <c r="F1518" i="56"/>
  <c r="D1518" i="56"/>
  <c r="G1518" i="56"/>
  <c r="C1519" i="56" l="1"/>
  <c r="I1519" i="56"/>
  <c r="J1519" i="56"/>
  <c r="D1519" i="56"/>
  <c r="H1519" i="56"/>
  <c r="E1519" i="56"/>
  <c r="B1519" i="56"/>
  <c r="F1519" i="56"/>
  <c r="A1520" i="56"/>
  <c r="G1519" i="56"/>
  <c r="B1520" i="56" l="1"/>
  <c r="A1521" i="56"/>
  <c r="G1520" i="56"/>
  <c r="J1520" i="56"/>
  <c r="H1520" i="56"/>
  <c r="E1520" i="56"/>
  <c r="I1520" i="56"/>
  <c r="D1520" i="56"/>
  <c r="F1520" i="56"/>
  <c r="C1520" i="56"/>
  <c r="H1521" i="56" l="1"/>
  <c r="G1521" i="56"/>
  <c r="J1521" i="56"/>
  <c r="D1521" i="56"/>
  <c r="I1521" i="56"/>
  <c r="B1521" i="56"/>
  <c r="C1521" i="56"/>
  <c r="F1521" i="56"/>
  <c r="A1522" i="56"/>
  <c r="E1521" i="56"/>
  <c r="I1522" i="56" l="1"/>
  <c r="J1522" i="56"/>
  <c r="G1522" i="56"/>
  <c r="C1522" i="56"/>
  <c r="H1522" i="56"/>
  <c r="E1522" i="56"/>
  <c r="D1522" i="56"/>
  <c r="B1522" i="56"/>
  <c r="A1523" i="56"/>
  <c r="F1522" i="56"/>
  <c r="J1523" i="56" l="1"/>
  <c r="D1523" i="56"/>
  <c r="H1523" i="56"/>
  <c r="A1524" i="56"/>
  <c r="F1523" i="56"/>
  <c r="G1523" i="56"/>
  <c r="B1523" i="56"/>
  <c r="C1523" i="56"/>
  <c r="I1523" i="56"/>
  <c r="E1523" i="56"/>
  <c r="I1524" i="56" l="1"/>
  <c r="F1524" i="56"/>
  <c r="E1524" i="56"/>
  <c r="D1524" i="56"/>
  <c r="H1524" i="56"/>
  <c r="G1524" i="56"/>
  <c r="C1524" i="56"/>
  <c r="A1525" i="56"/>
  <c r="J1524" i="56"/>
  <c r="B1524" i="56"/>
  <c r="C1525" i="56" l="1"/>
  <c r="D1525" i="56"/>
  <c r="H1525" i="56"/>
  <c r="A1526" i="56"/>
  <c r="F1525" i="56"/>
  <c r="J1525" i="56"/>
  <c r="E1525" i="56"/>
  <c r="G1525" i="56"/>
  <c r="I1525" i="56"/>
  <c r="B1525" i="56"/>
  <c r="F1526" i="56" l="1"/>
  <c r="G1526" i="56"/>
  <c r="I1526" i="56"/>
  <c r="D1526" i="56"/>
  <c r="B1526" i="56"/>
  <c r="H1526" i="56"/>
  <c r="E1526" i="56"/>
  <c r="C1526" i="56"/>
  <c r="A1527" i="56"/>
  <c r="J1526" i="56"/>
  <c r="C1527" i="56" l="1"/>
  <c r="F1527" i="56"/>
  <c r="D1527" i="56"/>
  <c r="G1527" i="56"/>
  <c r="E1527" i="56"/>
  <c r="I1527" i="56"/>
  <c r="A1528" i="56"/>
  <c r="J1527" i="56"/>
  <c r="B1527" i="56"/>
  <c r="H1527" i="56"/>
  <c r="G1528" i="56" l="1"/>
  <c r="H1528" i="56"/>
  <c r="A1529" i="56"/>
  <c r="J1528" i="56"/>
  <c r="D1528" i="56"/>
  <c r="B1528" i="56"/>
  <c r="E1528" i="56"/>
  <c r="C1528" i="56"/>
  <c r="F1528" i="56"/>
  <c r="I1528" i="56"/>
  <c r="H1529" i="56" l="1"/>
  <c r="E1529" i="56"/>
  <c r="G1529" i="56"/>
  <c r="B1529" i="56"/>
  <c r="C1529" i="56"/>
  <c r="I1529" i="56"/>
  <c r="D1529" i="56"/>
  <c r="A1530" i="56"/>
  <c r="J1529" i="56"/>
  <c r="F1529" i="56"/>
  <c r="J1530" i="56" l="1"/>
  <c r="D1530" i="56"/>
  <c r="A1531" i="56"/>
  <c r="G1530" i="56"/>
  <c r="F1530" i="56"/>
  <c r="C1530" i="56"/>
  <c r="B1530" i="56"/>
  <c r="H1530" i="56"/>
  <c r="I1530" i="56"/>
  <c r="E1530" i="56"/>
  <c r="B1531" i="56" l="1"/>
  <c r="F1531" i="56"/>
  <c r="D1531" i="56"/>
  <c r="E1531" i="56"/>
  <c r="C1531" i="56"/>
  <c r="H1531" i="56"/>
  <c r="A1532" i="56"/>
  <c r="J1531" i="56"/>
  <c r="G1531" i="56"/>
  <c r="I1531" i="56"/>
  <c r="G1532" i="56" l="1"/>
  <c r="E1532" i="56"/>
  <c r="C1532" i="56"/>
  <c r="D1532" i="56"/>
  <c r="B1532" i="56"/>
  <c r="I1532" i="56"/>
  <c r="F1532" i="56"/>
  <c r="H1532" i="56"/>
  <c r="A1533" i="56"/>
  <c r="J1532" i="56"/>
  <c r="C1533" i="56" l="1"/>
  <c r="E1533" i="56"/>
  <c r="I1533" i="56"/>
  <c r="H1533" i="56"/>
  <c r="B1533" i="56"/>
  <c r="F1533" i="56"/>
  <c r="A1534" i="56"/>
  <c r="G1533" i="56"/>
  <c r="J1533" i="56"/>
  <c r="D1533" i="56"/>
  <c r="F1534" i="56" l="1"/>
  <c r="A1535" i="56"/>
  <c r="C1534" i="56"/>
  <c r="J1534" i="56"/>
  <c r="H1534" i="56"/>
  <c r="E1534" i="56"/>
  <c r="I1534" i="56"/>
  <c r="D1534" i="56"/>
  <c r="G1534" i="56"/>
  <c r="B1534" i="56"/>
  <c r="C1535" i="56" l="1"/>
  <c r="I1535" i="56"/>
  <c r="E1535" i="56"/>
  <c r="H1535" i="56"/>
  <c r="J1535" i="56"/>
  <c r="B1535" i="56"/>
  <c r="D1535" i="56"/>
  <c r="F1535" i="56"/>
  <c r="A1536" i="56"/>
  <c r="G1535" i="56"/>
  <c r="J1536" i="56" l="1"/>
  <c r="E1536" i="56"/>
  <c r="I1536" i="56"/>
  <c r="C1536" i="56"/>
  <c r="F1536" i="56"/>
  <c r="B1536" i="56"/>
  <c r="A1537" i="56"/>
  <c r="G1536" i="56"/>
  <c r="H1536" i="56"/>
  <c r="D1536" i="56"/>
  <c r="H1537" i="56" l="1"/>
  <c r="G1537" i="56"/>
  <c r="D1537" i="56"/>
  <c r="A1538" i="56"/>
  <c r="J1537" i="56"/>
  <c r="B1537" i="56"/>
  <c r="I1537" i="56"/>
  <c r="E1537" i="56"/>
  <c r="C1537" i="56"/>
  <c r="F1537" i="56"/>
  <c r="J1538" i="56" l="1"/>
  <c r="B1538" i="56"/>
  <c r="F1538" i="56"/>
  <c r="E1538" i="56"/>
  <c r="G1538" i="56"/>
  <c r="C1538" i="56"/>
  <c r="A1539" i="56"/>
  <c r="I1538" i="56"/>
  <c r="H1538" i="56"/>
  <c r="D1538" i="56"/>
  <c r="F1539" i="56" l="1"/>
  <c r="A1540" i="56"/>
  <c r="E1539" i="56"/>
  <c r="J1539" i="56"/>
  <c r="I1539" i="56"/>
  <c r="C1539" i="56"/>
  <c r="D1539" i="56"/>
  <c r="B1539" i="56"/>
  <c r="H1539" i="56"/>
  <c r="G1539" i="56"/>
  <c r="E1540" i="56" l="1"/>
  <c r="J1540" i="56"/>
  <c r="I1540" i="56"/>
  <c r="F1540" i="56"/>
  <c r="A1541" i="56"/>
  <c r="H1540" i="56"/>
  <c r="D1540" i="56"/>
  <c r="G1540" i="56"/>
  <c r="C1540" i="56"/>
  <c r="B1540" i="56"/>
  <c r="C1541" i="56" l="1"/>
  <c r="G1541" i="56"/>
  <c r="B1541" i="56"/>
  <c r="F1541" i="56"/>
  <c r="I1541" i="56"/>
  <c r="E1541" i="56"/>
  <c r="J1541" i="56"/>
  <c r="H1541" i="56"/>
  <c r="D1541" i="56"/>
  <c r="A1542" i="56"/>
  <c r="B1542" i="56" l="1"/>
  <c r="H1542" i="56"/>
  <c r="F1542" i="56"/>
  <c r="G1542" i="56"/>
  <c r="D1542" i="56"/>
  <c r="J1542" i="56"/>
  <c r="C1542" i="56"/>
  <c r="A1543" i="56"/>
  <c r="I1542" i="56"/>
  <c r="E1542" i="56"/>
  <c r="C1543" i="56" l="1"/>
  <c r="F1543" i="56"/>
  <c r="I1543" i="56"/>
  <c r="E1543" i="56"/>
  <c r="A1544" i="56"/>
  <c r="G1543" i="56"/>
  <c r="H1543" i="56"/>
  <c r="J1543" i="56"/>
  <c r="D1543" i="56"/>
  <c r="B1543" i="56"/>
  <c r="F1544" i="56" l="1"/>
  <c r="D1544" i="56"/>
  <c r="A1545" i="56"/>
  <c r="G1544" i="56"/>
  <c r="B1544" i="56"/>
  <c r="H1544" i="56"/>
  <c r="I1544" i="56"/>
  <c r="E1544" i="56"/>
  <c r="J1544" i="56"/>
  <c r="C1544" i="56"/>
  <c r="H1545" i="56" l="1"/>
  <c r="J1545" i="56"/>
  <c r="D1545" i="56"/>
  <c r="A1546" i="56"/>
  <c r="G1545" i="56"/>
  <c r="F1545" i="56"/>
  <c r="I1545" i="56"/>
  <c r="C1545" i="56"/>
  <c r="E1545" i="56"/>
  <c r="B1545" i="56"/>
  <c r="J1546" i="56" l="1"/>
  <c r="G1546" i="56"/>
  <c r="D1546" i="56"/>
  <c r="C1546" i="56"/>
  <c r="A1547" i="56"/>
  <c r="H1546" i="56"/>
  <c r="B1546" i="56"/>
  <c r="I1546" i="56"/>
  <c r="E1546" i="56"/>
  <c r="F1546" i="56"/>
  <c r="E1547" i="56" l="1"/>
  <c r="D1547" i="56"/>
  <c r="H1547" i="56"/>
  <c r="B1547" i="56"/>
  <c r="A1548" i="56"/>
  <c r="G1547" i="56"/>
  <c r="J1547" i="56"/>
  <c r="I1547" i="56"/>
  <c r="F1547" i="56"/>
  <c r="C1547" i="56"/>
  <c r="E1548" i="56" l="1"/>
  <c r="J1548" i="56"/>
  <c r="G1548" i="56"/>
  <c r="D1548" i="56"/>
  <c r="H1548" i="56"/>
  <c r="C1548" i="56"/>
  <c r="B1548" i="56"/>
  <c r="A1549" i="56"/>
  <c r="F1548" i="56"/>
  <c r="I1548" i="56"/>
  <c r="C1549" i="56" l="1"/>
  <c r="D1549" i="56"/>
  <c r="I1549" i="56"/>
  <c r="A1550" i="56"/>
  <c r="F1549" i="56"/>
  <c r="B1549" i="56"/>
  <c r="H1549" i="56"/>
  <c r="G1549" i="56"/>
  <c r="E1549" i="56"/>
  <c r="J1549" i="56"/>
  <c r="B1550" i="56" l="1"/>
  <c r="E1550" i="56"/>
  <c r="J1550" i="56"/>
  <c r="D1550" i="56"/>
  <c r="A1551" i="56"/>
  <c r="G1550" i="56"/>
  <c r="F1550" i="56"/>
  <c r="H1550" i="56"/>
  <c r="I1550" i="56"/>
  <c r="C1550" i="56"/>
  <c r="C1551" i="56" l="1"/>
  <c r="I1551" i="56"/>
  <c r="D1551" i="56"/>
  <c r="F1551" i="56"/>
  <c r="J1551" i="56"/>
  <c r="B1551" i="56"/>
  <c r="E1551" i="56"/>
  <c r="A1552" i="56"/>
  <c r="G1551" i="56"/>
  <c r="H1551" i="56"/>
  <c r="B1552" i="56" l="1"/>
  <c r="A1553" i="56"/>
  <c r="F1552" i="56"/>
  <c r="D1552" i="56"/>
  <c r="I1552" i="56"/>
  <c r="E1552" i="56"/>
  <c r="H1552" i="56"/>
  <c r="G1552" i="56"/>
  <c r="J1552" i="56"/>
  <c r="C1552" i="56"/>
  <c r="H1553" i="56" l="1"/>
  <c r="G1553" i="56"/>
  <c r="J1553" i="56"/>
  <c r="B1553" i="56"/>
  <c r="C1553" i="56"/>
  <c r="E1553" i="56"/>
  <c r="F1553" i="56"/>
  <c r="A1554" i="56"/>
  <c r="D1553" i="56"/>
  <c r="I1553" i="56"/>
  <c r="F1554" i="56" l="1"/>
  <c r="I1554" i="56"/>
  <c r="A1555" i="56"/>
  <c r="G1554" i="56"/>
  <c r="E1554" i="56"/>
  <c r="J1554" i="56"/>
  <c r="D1554" i="56"/>
  <c r="C1554" i="56"/>
  <c r="B1554" i="56"/>
  <c r="H1554" i="56"/>
  <c r="I1555" i="56" l="1"/>
  <c r="A1556" i="56"/>
  <c r="D1555" i="56"/>
  <c r="G1555" i="56"/>
  <c r="H1555" i="56"/>
  <c r="B1555" i="56"/>
  <c r="F1555" i="56"/>
  <c r="C1555" i="56"/>
  <c r="E1555" i="56"/>
  <c r="J1555" i="56"/>
  <c r="I1556" i="56" l="1"/>
  <c r="F1556" i="56"/>
  <c r="C1556" i="56"/>
  <c r="A1557" i="56"/>
  <c r="D1556" i="56"/>
  <c r="E1556" i="56"/>
  <c r="B1556" i="56"/>
  <c r="G1556" i="56"/>
  <c r="J1556" i="56"/>
  <c r="H1556" i="56"/>
  <c r="C1557" i="56" l="1"/>
  <c r="B1557" i="56"/>
  <c r="H1557" i="56"/>
  <c r="A1558" i="56"/>
  <c r="J1557" i="56"/>
  <c r="G1557" i="56"/>
  <c r="E1557" i="56"/>
  <c r="F1557" i="56"/>
  <c r="I1557" i="56"/>
  <c r="D1557" i="56"/>
  <c r="B1558" i="56" l="1"/>
  <c r="D1558" i="56"/>
  <c r="A1559" i="56"/>
  <c r="G1558" i="56"/>
  <c r="H1558" i="56"/>
  <c r="I1558" i="56"/>
  <c r="E1558" i="56"/>
  <c r="J1558" i="56"/>
  <c r="C1558" i="56"/>
  <c r="F1558" i="56"/>
  <c r="C1559" i="56" l="1"/>
  <c r="D1559" i="56"/>
  <c r="G1559" i="56"/>
  <c r="J1559" i="56"/>
  <c r="I1559" i="56"/>
  <c r="E1559" i="56"/>
  <c r="F1559" i="56"/>
  <c r="B1559" i="56"/>
  <c r="A1560" i="56"/>
  <c r="H1559" i="56"/>
  <c r="J1560" i="56" l="1"/>
  <c r="H1560" i="56"/>
  <c r="B1560" i="56"/>
  <c r="C1560" i="56"/>
  <c r="D1560" i="56"/>
  <c r="I1560" i="56"/>
  <c r="E1560" i="56"/>
  <c r="F1560" i="56"/>
  <c r="A1561" i="56"/>
  <c r="G1560" i="56"/>
  <c r="H1561" i="56" l="1"/>
  <c r="G1561" i="56"/>
  <c r="E1561" i="56"/>
  <c r="A1562" i="56"/>
  <c r="J1561" i="56"/>
  <c r="B1561" i="56"/>
  <c r="I1561" i="56"/>
  <c r="F1561" i="56"/>
  <c r="D1561" i="56"/>
  <c r="C1561" i="56"/>
  <c r="B1562" i="56" l="1"/>
  <c r="G1562" i="56"/>
  <c r="E1562" i="56"/>
  <c r="I1562" i="56"/>
  <c r="D1562" i="56"/>
  <c r="C1562" i="56"/>
  <c r="F1562" i="56"/>
  <c r="A1563" i="56"/>
  <c r="J1562" i="56"/>
  <c r="H1562" i="56"/>
  <c r="I1563" i="56" l="1"/>
  <c r="G1563" i="56"/>
  <c r="D1563" i="56"/>
  <c r="E1563" i="56"/>
  <c r="A1564" i="56"/>
  <c r="F1563" i="56"/>
  <c r="J1563" i="56"/>
  <c r="C1563" i="56"/>
  <c r="B1563" i="56"/>
  <c r="H1563" i="56"/>
  <c r="E1564" i="56" l="1"/>
  <c r="F1564" i="56"/>
  <c r="I1564" i="56"/>
  <c r="H1564" i="56"/>
  <c r="C1564" i="56"/>
  <c r="B1564" i="56"/>
  <c r="A1565" i="56"/>
  <c r="J1564" i="56"/>
  <c r="D1564" i="56"/>
  <c r="G1564" i="56"/>
  <c r="C1565" i="56" l="1"/>
  <c r="B1565" i="56"/>
  <c r="G1565" i="56"/>
  <c r="I1565" i="56"/>
  <c r="E1565" i="56"/>
  <c r="J1565" i="56"/>
  <c r="F1565" i="56"/>
  <c r="D1565" i="56"/>
  <c r="H1565" i="56"/>
  <c r="A1566" i="56"/>
  <c r="B1566" i="56" l="1"/>
  <c r="A1567" i="56"/>
  <c r="H1566" i="56"/>
  <c r="J1566" i="56"/>
  <c r="E1566" i="56"/>
  <c r="D1566" i="56"/>
  <c r="G1566" i="56"/>
  <c r="C1566" i="56"/>
  <c r="F1566" i="56"/>
  <c r="I1566" i="56"/>
  <c r="C1567" i="56" l="1"/>
  <c r="A1568" i="56"/>
  <c r="J1567" i="56"/>
  <c r="E1567" i="56"/>
  <c r="G1567" i="56"/>
  <c r="B1567" i="56"/>
  <c r="F1567" i="56"/>
  <c r="H1567" i="56"/>
  <c r="I1567" i="56"/>
  <c r="D1567" i="56"/>
  <c r="B1568" i="56" l="1"/>
  <c r="G1568" i="56"/>
  <c r="E1568" i="56"/>
  <c r="F1568" i="56"/>
  <c r="I1568" i="56"/>
  <c r="C1568" i="56"/>
  <c r="D1568" i="56"/>
  <c r="H1568" i="56"/>
  <c r="A1569" i="56"/>
  <c r="J1568" i="56"/>
  <c r="H1569" i="56" l="1"/>
  <c r="J1569" i="56"/>
  <c r="F1569" i="56"/>
  <c r="E1569" i="56"/>
  <c r="I1569" i="56"/>
  <c r="D1569" i="56"/>
  <c r="C1569" i="56"/>
  <c r="G1569" i="56"/>
  <c r="B1569" i="56"/>
  <c r="A1570" i="56"/>
  <c r="G1570" i="56" l="1"/>
  <c r="D1570" i="56"/>
  <c r="A1571" i="56"/>
  <c r="C1570" i="56"/>
  <c r="I1570" i="56"/>
  <c r="E1570" i="56"/>
  <c r="H1570" i="56"/>
  <c r="B1570" i="56"/>
  <c r="F1570" i="56"/>
  <c r="J1570" i="56"/>
  <c r="E1571" i="56" l="1"/>
  <c r="B1571" i="56"/>
  <c r="H1571" i="56"/>
  <c r="I1571" i="56"/>
  <c r="C1571" i="56"/>
  <c r="F1571" i="56"/>
  <c r="A1572" i="56"/>
  <c r="G1571" i="56"/>
  <c r="J1571" i="56"/>
  <c r="D1571" i="56"/>
  <c r="I1572" i="56" l="1"/>
  <c r="E1572" i="56"/>
  <c r="D1572" i="56"/>
  <c r="G1572" i="56"/>
  <c r="B1572" i="56"/>
  <c r="J1572" i="56"/>
  <c r="H1572" i="56"/>
  <c r="C1572" i="56"/>
  <c r="F1572" i="56"/>
  <c r="A1573" i="56"/>
  <c r="C1573" i="56" l="1"/>
  <c r="E1573" i="56"/>
  <c r="F1573" i="56"/>
  <c r="G1573" i="56"/>
  <c r="J1573" i="56"/>
  <c r="A1574" i="56"/>
  <c r="H1573" i="56"/>
  <c r="D1573" i="56"/>
  <c r="I1573" i="56"/>
  <c r="B1573" i="56"/>
  <c r="G1574" i="56" l="1"/>
  <c r="H1574" i="56"/>
  <c r="F1574" i="56"/>
  <c r="B1574" i="56"/>
  <c r="E1574" i="56"/>
  <c r="J1574" i="56"/>
  <c r="C1574" i="56"/>
  <c r="I1574" i="56"/>
  <c r="D1574" i="56"/>
  <c r="A1575" i="56"/>
  <c r="C1575" i="56" l="1"/>
  <c r="I1575" i="56"/>
  <c r="G1575" i="56"/>
  <c r="B1575" i="56"/>
  <c r="J1575" i="56"/>
  <c r="H1575" i="56"/>
  <c r="F1575" i="56"/>
  <c r="E1575" i="56"/>
  <c r="D1575" i="56"/>
  <c r="A1576" i="56"/>
  <c r="F1576" i="56" l="1"/>
  <c r="E1576" i="56"/>
  <c r="A1577" i="56"/>
  <c r="J1576" i="56"/>
  <c r="I1576" i="56"/>
  <c r="D1576" i="56"/>
  <c r="H1576" i="56"/>
  <c r="B1576" i="56"/>
  <c r="C1576" i="56"/>
  <c r="G1576" i="56"/>
  <c r="H1577" i="56" l="1"/>
  <c r="G1577" i="56"/>
  <c r="F1577" i="56"/>
  <c r="B1577" i="56"/>
  <c r="C1577" i="56"/>
  <c r="D1577" i="56"/>
  <c r="I1577" i="56"/>
  <c r="E1577" i="56"/>
  <c r="A1578" i="56"/>
  <c r="J1577" i="56"/>
  <c r="J1578" i="56" l="1"/>
  <c r="G1578" i="56"/>
  <c r="A1579" i="56"/>
  <c r="H1578" i="56"/>
  <c r="B1578" i="56"/>
  <c r="D1578" i="56"/>
  <c r="F1578" i="56"/>
  <c r="I1578" i="56"/>
  <c r="E1578" i="56"/>
  <c r="C1578" i="56"/>
  <c r="E1579" i="56" l="1"/>
  <c r="D1579" i="56"/>
  <c r="C1579" i="56"/>
  <c r="F1579" i="56"/>
  <c r="G1579" i="56"/>
  <c r="J1579" i="56"/>
  <c r="H1579" i="56"/>
  <c r="B1579" i="56"/>
  <c r="I1579" i="56"/>
  <c r="A1580" i="56"/>
  <c r="E1580" i="56" l="1"/>
  <c r="G1580" i="56"/>
  <c r="B1580" i="56"/>
  <c r="A1581" i="56"/>
  <c r="H1580" i="56"/>
  <c r="F1580" i="56"/>
  <c r="D1580" i="56"/>
  <c r="C1580" i="56"/>
  <c r="J1580" i="56"/>
  <c r="I1580" i="56"/>
  <c r="C1581" i="56" l="1"/>
  <c r="E1581" i="56"/>
  <c r="G1581" i="56"/>
  <c r="B1581" i="56"/>
  <c r="I1581" i="56"/>
  <c r="A1582" i="56"/>
  <c r="J1581" i="56"/>
  <c r="H1581" i="56"/>
  <c r="D1581" i="56"/>
  <c r="F1581" i="56"/>
  <c r="B1582" i="56" l="1"/>
  <c r="E1582" i="56"/>
  <c r="A1583" i="56"/>
  <c r="G1582" i="56"/>
  <c r="C1582" i="56"/>
  <c r="J1582" i="56"/>
  <c r="H1582" i="56"/>
  <c r="I1582" i="56"/>
  <c r="F1582" i="56"/>
  <c r="D1582" i="56"/>
  <c r="C1583" i="56" l="1"/>
  <c r="B1583" i="56"/>
  <c r="D1583" i="56"/>
  <c r="H1583" i="56"/>
  <c r="A1584" i="56"/>
  <c r="J1583" i="56"/>
  <c r="E1583" i="56"/>
  <c r="F1583" i="56"/>
  <c r="I1583" i="56"/>
  <c r="G1583" i="56"/>
  <c r="F1584" i="56" l="1"/>
  <c r="A1585" i="56"/>
  <c r="B1584" i="56"/>
  <c r="D1584" i="56"/>
  <c r="C1584" i="56"/>
  <c r="G1584" i="56"/>
  <c r="H1584" i="56"/>
  <c r="I1584" i="56"/>
  <c r="E1584" i="56"/>
  <c r="J1584" i="56"/>
  <c r="H1585" i="56" l="1"/>
  <c r="J1585" i="56"/>
  <c r="B1585" i="56"/>
  <c r="A1586" i="56"/>
  <c r="G1585" i="56"/>
  <c r="C1585" i="56"/>
  <c r="F1585" i="56"/>
  <c r="E1585" i="56"/>
  <c r="I1585" i="56"/>
  <c r="D1585" i="56"/>
  <c r="B1586" i="56" l="1"/>
  <c r="A1587" i="56"/>
  <c r="G1586" i="56"/>
  <c r="F1586" i="56"/>
  <c r="H1586" i="56"/>
  <c r="I1586" i="56"/>
  <c r="C1586" i="56"/>
  <c r="D1586" i="56"/>
  <c r="E1586" i="56"/>
  <c r="J1586" i="56"/>
  <c r="E1587" i="56" l="1"/>
  <c r="F1587" i="56"/>
  <c r="G1587" i="56"/>
  <c r="J1587" i="56"/>
  <c r="H1587" i="56"/>
  <c r="B1587" i="56"/>
  <c r="I1587" i="56"/>
  <c r="D1587" i="56"/>
  <c r="C1587" i="56"/>
  <c r="A1588" i="56"/>
  <c r="E1588" i="56" l="1"/>
  <c r="B1588" i="56"/>
  <c r="J1588" i="56"/>
  <c r="H1588" i="56"/>
  <c r="F1588" i="56"/>
  <c r="I1588" i="56"/>
  <c r="C1588" i="56"/>
  <c r="A1589" i="56"/>
  <c r="G1588" i="56"/>
  <c r="D1588" i="56"/>
  <c r="C1589" i="56" l="1"/>
  <c r="E1589" i="56"/>
  <c r="H1589" i="56"/>
  <c r="F1589" i="56"/>
  <c r="B1589" i="56"/>
  <c r="I1589" i="56"/>
  <c r="D1589" i="56"/>
  <c r="A1590" i="56"/>
  <c r="G1589" i="56"/>
  <c r="J1589" i="56"/>
  <c r="F1590" i="56" l="1"/>
  <c r="B1590" i="56"/>
  <c r="H1590" i="56"/>
  <c r="D1590" i="56"/>
  <c r="J1590" i="56"/>
  <c r="I1590" i="56"/>
  <c r="E1590" i="56"/>
  <c r="C1590" i="56"/>
  <c r="A1591" i="56"/>
  <c r="G1590" i="56"/>
  <c r="C1591" i="56" l="1"/>
  <c r="D1591" i="56"/>
  <c r="I1591" i="56"/>
  <c r="E1591" i="56"/>
  <c r="F1591" i="56"/>
  <c r="B1591" i="56"/>
  <c r="A1592" i="56"/>
  <c r="G1591" i="56"/>
  <c r="J1591" i="56"/>
  <c r="H1591" i="56"/>
  <c r="D1592" i="56" l="1"/>
  <c r="H1592" i="56"/>
  <c r="I1592" i="56"/>
  <c r="E1592" i="56"/>
  <c r="G1592" i="56"/>
  <c r="J1592" i="56"/>
  <c r="B1592" i="56"/>
  <c r="C1592" i="56"/>
  <c r="F1592" i="56"/>
  <c r="A1593" i="56"/>
  <c r="H1593" i="56" l="1"/>
  <c r="G1593" i="56"/>
  <c r="I1593" i="56"/>
  <c r="B1593" i="56"/>
  <c r="E1593" i="56"/>
  <c r="A1594" i="56"/>
  <c r="J1593" i="56"/>
  <c r="D1593" i="56"/>
  <c r="C1593" i="56"/>
  <c r="F1593" i="56"/>
  <c r="J1594" i="56" l="1"/>
  <c r="D1594" i="56"/>
  <c r="C1594" i="56"/>
  <c r="F1594" i="56"/>
  <c r="E1594" i="56"/>
  <c r="A1595" i="56"/>
  <c r="G1594" i="56"/>
  <c r="H1594" i="56"/>
  <c r="B1594" i="56"/>
  <c r="I1594" i="56"/>
  <c r="D1595" i="56" l="1"/>
  <c r="J1595" i="56"/>
  <c r="I1595" i="56"/>
  <c r="F1595" i="56"/>
  <c r="E1595" i="56"/>
  <c r="H1595" i="56"/>
  <c r="G1595" i="56"/>
  <c r="C1595" i="56"/>
  <c r="B1595" i="56"/>
  <c r="A1596" i="56"/>
  <c r="I1596" i="56" l="1"/>
  <c r="G1596" i="56"/>
  <c r="E1596" i="56"/>
  <c r="D1596" i="56"/>
  <c r="F1596" i="56"/>
  <c r="A1597" i="56"/>
  <c r="J1596" i="56"/>
  <c r="H1596" i="56"/>
  <c r="B1596" i="56"/>
  <c r="C1596" i="56"/>
  <c r="C1597" i="56" l="1"/>
  <c r="D1597" i="56"/>
  <c r="E1597" i="56"/>
  <c r="F1597" i="56"/>
  <c r="I1597" i="56"/>
  <c r="B1597" i="56"/>
  <c r="A1598" i="56"/>
  <c r="H1597" i="56"/>
  <c r="G1597" i="56"/>
  <c r="J1597" i="56"/>
  <c r="G1598" i="56" l="1"/>
  <c r="E1598" i="56"/>
  <c r="I1598" i="56"/>
  <c r="F1598" i="56"/>
  <c r="H1598" i="56"/>
  <c r="A1599" i="56"/>
  <c r="J1598" i="56"/>
  <c r="C1598" i="56"/>
  <c r="D1598" i="56"/>
  <c r="B1598" i="56"/>
  <c r="C1599" i="56" l="1"/>
  <c r="I1599" i="56"/>
  <c r="E1599" i="56"/>
  <c r="G1599" i="56"/>
  <c r="B1599" i="56"/>
  <c r="D1599" i="56"/>
  <c r="H1599" i="56"/>
  <c r="F1599" i="56"/>
  <c r="A1600" i="56"/>
  <c r="J1599" i="56"/>
  <c r="B1600" i="56" l="1"/>
  <c r="I1600" i="56"/>
  <c r="E1600" i="56"/>
  <c r="D1600" i="56"/>
  <c r="C1600" i="56"/>
  <c r="F1600" i="56"/>
  <c r="A1601" i="56"/>
  <c r="J1600" i="56"/>
  <c r="H1600" i="56"/>
  <c r="G1600" i="56"/>
  <c r="H1601" i="56" l="1"/>
  <c r="F1601" i="56"/>
  <c r="G1601" i="56"/>
  <c r="C1601" i="56"/>
  <c r="B1601" i="56"/>
  <c r="J1601" i="56"/>
  <c r="E1601" i="56"/>
  <c r="D1601" i="56"/>
  <c r="A1602" i="56"/>
  <c r="I1601" i="56"/>
  <c r="A1603" i="56" l="1"/>
  <c r="C1602" i="56"/>
  <c r="F1602" i="56"/>
  <c r="I1602" i="56"/>
  <c r="D1602" i="56"/>
  <c r="B1602" i="56"/>
  <c r="J1602" i="56"/>
  <c r="E1602" i="56"/>
  <c r="G1602" i="56"/>
  <c r="H1602" i="56"/>
  <c r="G1603" i="56" l="1"/>
  <c r="E1603" i="56"/>
  <c r="B1603" i="56"/>
  <c r="C1603" i="56"/>
  <c r="H1603" i="56"/>
  <c r="J1603" i="56"/>
  <c r="F1603" i="56"/>
  <c r="A1604" i="56"/>
  <c r="I1603" i="56"/>
  <c r="D1603" i="56"/>
  <c r="H1604" i="56" l="1"/>
  <c r="E1604" i="56"/>
  <c r="G1604" i="56"/>
  <c r="J1604" i="56"/>
  <c r="A1605" i="56"/>
  <c r="I1604" i="56"/>
  <c r="D1604" i="56"/>
  <c r="C1604" i="56"/>
  <c r="B1604" i="56"/>
  <c r="F1604" i="56"/>
  <c r="B1605" i="56" l="1"/>
  <c r="E1605" i="56"/>
  <c r="G1605" i="56"/>
  <c r="F1605" i="56"/>
  <c r="H1605" i="56"/>
  <c r="J1605" i="56"/>
  <c r="A1606" i="56"/>
  <c r="C1605" i="56"/>
  <c r="I1605" i="56"/>
  <c r="D1605" i="56"/>
  <c r="C1606" i="56" l="1"/>
  <c r="I1606" i="56"/>
  <c r="G1606" i="56"/>
  <c r="J1606" i="56"/>
  <c r="F1606" i="56"/>
  <c r="A1607" i="56"/>
  <c r="H1606" i="56"/>
  <c r="B1606" i="56"/>
  <c r="E1606" i="56"/>
  <c r="D1606" i="56"/>
  <c r="B1607" i="56" l="1"/>
  <c r="G1607" i="56"/>
  <c r="D1607" i="56"/>
  <c r="I1607" i="56"/>
  <c r="H1607" i="56"/>
  <c r="J1607" i="56"/>
  <c r="F1607" i="56"/>
  <c r="A1608" i="56"/>
  <c r="C1607" i="56"/>
  <c r="E1607" i="56"/>
  <c r="A1609" i="56" l="1"/>
  <c r="E1608" i="56"/>
  <c r="B1608" i="56"/>
  <c r="G1608" i="56"/>
  <c r="J1608" i="56"/>
  <c r="F1608" i="56"/>
  <c r="I1608" i="56"/>
  <c r="C1608" i="56"/>
  <c r="H1608" i="56"/>
  <c r="D1608" i="56"/>
  <c r="I1609" i="56" l="1"/>
  <c r="A1610" i="56"/>
  <c r="G1609" i="56"/>
  <c r="C1609" i="56"/>
  <c r="H1609" i="56"/>
  <c r="E1609" i="56"/>
  <c r="F1609" i="56"/>
  <c r="B1609" i="56"/>
  <c r="J1609" i="56"/>
  <c r="D1609" i="56"/>
  <c r="H1610" i="56" l="1"/>
  <c r="G1610" i="56"/>
  <c r="E1610" i="56"/>
  <c r="J1610" i="56"/>
  <c r="I1610" i="56"/>
  <c r="F1610" i="56"/>
  <c r="D1610" i="56"/>
  <c r="A1611" i="56"/>
  <c r="B1610" i="56"/>
  <c r="C1610" i="56"/>
  <c r="E1611" i="56" l="1"/>
  <c r="F1611" i="56"/>
  <c r="B1611" i="56"/>
  <c r="C1611" i="56"/>
  <c r="J1611" i="56"/>
  <c r="G1611" i="56"/>
  <c r="H1611" i="56"/>
  <c r="I1611" i="56"/>
  <c r="A1612" i="56"/>
  <c r="D1611" i="56"/>
  <c r="J1612" i="56" l="1"/>
  <c r="H1612" i="56"/>
  <c r="C1612" i="56"/>
  <c r="A1613" i="56"/>
  <c r="D1612" i="56"/>
  <c r="E1612" i="56"/>
  <c r="I1612" i="56"/>
  <c r="F1612" i="56"/>
  <c r="G1612" i="56"/>
  <c r="B1612" i="56"/>
  <c r="B1613" i="56" l="1"/>
  <c r="G1613" i="56"/>
  <c r="A1614" i="56"/>
  <c r="J1613" i="56"/>
  <c r="F1613" i="56"/>
  <c r="H1613" i="56"/>
  <c r="E1613" i="56"/>
  <c r="D1613" i="56"/>
  <c r="I1613" i="56"/>
  <c r="C1613" i="56"/>
  <c r="C1614" i="56" l="1"/>
  <c r="D1614" i="56"/>
  <c r="J1614" i="56"/>
  <c r="F1614" i="56"/>
  <c r="A1615" i="56"/>
  <c r="I1614" i="56"/>
  <c r="H1614" i="56"/>
  <c r="G1614" i="56"/>
  <c r="E1614" i="56"/>
  <c r="B1614" i="56"/>
  <c r="B1615" i="56" l="1"/>
  <c r="H1615" i="56"/>
  <c r="C1615" i="56"/>
  <c r="I1615" i="56"/>
  <c r="A1616" i="56"/>
  <c r="D1615" i="56"/>
  <c r="E1615" i="56"/>
  <c r="F1615" i="56"/>
  <c r="G1615" i="56"/>
  <c r="J1615" i="56"/>
  <c r="H1616" i="56" l="1"/>
  <c r="J1616" i="56"/>
  <c r="C1616" i="56"/>
  <c r="F1616" i="56"/>
  <c r="B1616" i="56"/>
  <c r="A1617" i="56"/>
  <c r="I1616" i="56"/>
  <c r="G1616" i="56"/>
  <c r="D1616" i="56"/>
  <c r="E1616" i="56"/>
  <c r="I1617" i="56" l="1"/>
  <c r="F1617" i="56"/>
  <c r="A1618" i="56"/>
  <c r="J1617" i="56"/>
  <c r="E1617" i="56"/>
  <c r="H1617" i="56"/>
  <c r="D1617" i="56"/>
  <c r="C1617" i="56"/>
  <c r="B1617" i="56"/>
  <c r="G1617" i="56"/>
  <c r="A1619" i="56" l="1"/>
  <c r="H1618" i="56"/>
  <c r="D1618" i="56"/>
  <c r="G1618" i="56"/>
  <c r="E1618" i="56"/>
  <c r="B1618" i="56"/>
  <c r="C1618" i="56"/>
  <c r="J1618" i="56"/>
  <c r="F1618" i="56"/>
  <c r="I1618" i="56"/>
  <c r="D1619" i="56" l="1"/>
  <c r="G1619" i="56"/>
  <c r="F1619" i="56"/>
  <c r="A1620" i="56"/>
  <c r="I1619" i="56"/>
  <c r="E1619" i="56"/>
  <c r="H1619" i="56"/>
  <c r="C1619" i="56"/>
  <c r="B1619" i="56"/>
  <c r="J1619" i="56"/>
  <c r="A1621" i="56" l="1"/>
  <c r="F1620" i="56"/>
  <c r="G1620" i="56"/>
  <c r="I1620" i="56"/>
  <c r="J1620" i="56"/>
  <c r="C1620" i="56"/>
  <c r="D1620" i="56"/>
  <c r="B1620" i="56"/>
  <c r="H1620" i="56"/>
  <c r="E1620" i="56"/>
  <c r="B1621" i="56" l="1"/>
  <c r="E1621" i="56"/>
  <c r="I1621" i="56"/>
  <c r="C1621" i="56"/>
  <c r="J1621" i="56"/>
  <c r="G1621" i="56"/>
  <c r="H1621" i="56"/>
  <c r="A1622" i="56"/>
  <c r="D1621" i="56"/>
  <c r="F1621" i="56"/>
  <c r="C1622" i="56" l="1"/>
  <c r="E1622" i="56"/>
  <c r="I1622" i="56"/>
  <c r="H1622" i="56"/>
  <c r="D1622" i="56"/>
  <c r="A1623" i="56"/>
  <c r="B1622" i="56"/>
  <c r="J1622" i="56"/>
  <c r="F1622" i="56"/>
  <c r="G1622" i="56"/>
  <c r="B1623" i="56" l="1"/>
  <c r="E1623" i="56"/>
  <c r="C1623" i="56"/>
  <c r="H1623" i="56"/>
  <c r="D1623" i="56"/>
  <c r="G1623" i="56"/>
  <c r="J1623" i="56"/>
  <c r="F1623" i="56"/>
  <c r="A1624" i="56"/>
  <c r="I1623" i="56"/>
  <c r="A1625" i="56" l="1"/>
  <c r="I1624" i="56"/>
  <c r="J1624" i="56"/>
  <c r="F1624" i="56"/>
  <c r="E1624" i="56"/>
  <c r="D1624" i="56"/>
  <c r="G1624" i="56"/>
  <c r="H1624" i="56"/>
  <c r="B1624" i="56"/>
  <c r="C1624" i="56"/>
  <c r="I1625" i="56" l="1"/>
  <c r="F1625" i="56"/>
  <c r="E1625" i="56"/>
  <c r="J1625" i="56"/>
  <c r="A1626" i="56"/>
  <c r="D1625" i="56"/>
  <c r="B1625" i="56"/>
  <c r="C1625" i="56"/>
  <c r="H1625" i="56"/>
  <c r="G1625" i="56"/>
  <c r="A1627" i="56" l="1"/>
  <c r="E1626" i="56"/>
  <c r="B1626" i="56"/>
  <c r="G1626" i="56"/>
  <c r="J1626" i="56"/>
  <c r="F1626" i="56"/>
  <c r="I1626" i="56"/>
  <c r="C1626" i="56"/>
  <c r="H1626" i="56"/>
  <c r="D1626" i="56"/>
  <c r="E1627" i="56" l="1"/>
  <c r="C1627" i="56"/>
  <c r="A1628" i="56"/>
  <c r="F1627" i="56"/>
  <c r="H1627" i="56"/>
  <c r="D1627" i="56"/>
  <c r="B1627" i="56"/>
  <c r="G1627" i="56"/>
  <c r="J1627" i="56"/>
  <c r="I1627" i="56"/>
  <c r="H1628" i="56" l="1"/>
  <c r="A1629" i="56"/>
  <c r="E1628" i="56"/>
  <c r="F1628" i="56"/>
  <c r="G1628" i="56"/>
  <c r="B1628" i="56"/>
  <c r="J1628" i="56"/>
  <c r="C1628" i="56"/>
  <c r="I1628" i="56"/>
  <c r="D1628" i="56"/>
  <c r="B1629" i="56" l="1"/>
  <c r="H1629" i="56"/>
  <c r="F1629" i="56"/>
  <c r="A1630" i="56"/>
  <c r="D1629" i="56"/>
  <c r="J1629" i="56"/>
  <c r="I1629" i="56"/>
  <c r="E1629" i="56"/>
  <c r="G1629" i="56"/>
  <c r="C1629" i="56"/>
  <c r="H1630" i="56" l="1"/>
  <c r="J1630" i="56"/>
  <c r="C1630" i="56"/>
  <c r="D1630" i="56"/>
  <c r="B1630" i="56"/>
  <c r="F1630" i="56"/>
  <c r="G1630" i="56"/>
  <c r="I1630" i="56"/>
  <c r="E1630" i="56"/>
  <c r="A1631" i="56"/>
  <c r="G1631" i="56" l="1"/>
  <c r="I1631" i="56"/>
  <c r="B1631" i="56"/>
  <c r="F1631" i="56"/>
  <c r="D1631" i="56"/>
  <c r="J1631" i="56"/>
  <c r="A1632" i="56"/>
  <c r="E1631" i="56"/>
  <c r="H1631" i="56"/>
  <c r="C1631" i="56"/>
  <c r="H1632" i="56" l="1"/>
  <c r="B1632" i="56"/>
  <c r="C1632" i="56"/>
  <c r="G1632" i="56"/>
  <c r="A1633" i="56"/>
  <c r="I1632" i="56"/>
  <c r="E1632" i="56"/>
  <c r="J1632" i="56"/>
  <c r="F1632" i="56"/>
  <c r="D1632" i="56"/>
  <c r="I1633" i="56" l="1"/>
  <c r="G1633" i="56"/>
  <c r="F1633" i="56"/>
  <c r="B1633" i="56"/>
  <c r="C1633" i="56"/>
  <c r="J1633" i="56"/>
  <c r="H1633" i="56"/>
  <c r="A1634" i="56"/>
  <c r="D1633" i="56"/>
  <c r="E1633" i="56"/>
  <c r="I1634" i="56" l="1"/>
  <c r="J1634" i="56"/>
  <c r="A1635" i="56"/>
  <c r="E1634" i="56"/>
  <c r="H1634" i="56"/>
  <c r="B1634" i="56"/>
  <c r="D1634" i="56"/>
  <c r="C1634" i="56"/>
  <c r="G1634" i="56"/>
  <c r="F1634" i="56"/>
  <c r="D1635" i="56" l="1"/>
  <c r="C1635" i="56"/>
  <c r="B1635" i="56"/>
  <c r="G1635" i="56"/>
  <c r="J1635" i="56"/>
  <c r="F1635" i="56"/>
  <c r="A1636" i="56"/>
  <c r="I1635" i="56"/>
  <c r="H1635" i="56"/>
  <c r="E1635" i="56"/>
  <c r="A1637" i="56" l="1"/>
  <c r="D1636" i="56"/>
  <c r="B1636" i="56"/>
  <c r="J1636" i="56"/>
  <c r="F1636" i="56"/>
  <c r="G1636" i="56"/>
  <c r="I1636" i="56"/>
  <c r="E1636" i="56"/>
  <c r="C1636" i="56"/>
  <c r="H1636" i="56"/>
  <c r="B1637" i="56" l="1"/>
  <c r="I1637" i="56"/>
  <c r="E1637" i="56"/>
  <c r="H1637" i="56"/>
  <c r="D1637" i="56"/>
  <c r="J1637" i="56"/>
  <c r="G1637" i="56"/>
  <c r="C1637" i="56"/>
  <c r="F1637" i="56"/>
  <c r="A1638" i="56"/>
  <c r="D1638" i="56" l="1"/>
  <c r="I1638" i="56"/>
  <c r="F1638" i="56"/>
  <c r="H1638" i="56"/>
  <c r="C1638" i="56"/>
  <c r="E1638" i="56"/>
  <c r="J1638" i="56"/>
  <c r="G1638" i="56"/>
  <c r="A1639" i="56"/>
  <c r="B1638" i="56"/>
  <c r="G1639" i="56" l="1"/>
  <c r="J1639" i="56"/>
  <c r="D1639" i="56"/>
  <c r="A1640" i="56"/>
  <c r="C1639" i="56"/>
  <c r="H1639" i="56"/>
  <c r="E1639" i="56"/>
  <c r="B1639" i="56"/>
  <c r="F1639" i="56"/>
  <c r="I1639" i="56"/>
  <c r="I1640" i="56" l="1"/>
  <c r="B1640" i="56"/>
  <c r="C1640" i="56"/>
  <c r="G1640" i="56"/>
  <c r="J1640" i="56"/>
  <c r="F1640" i="56"/>
  <c r="H1640" i="56"/>
  <c r="D1640" i="56"/>
  <c r="A1641" i="56"/>
  <c r="E1640" i="56"/>
  <c r="I1641" i="56" l="1"/>
  <c r="C1641" i="56"/>
  <c r="G1641" i="56"/>
  <c r="A1642" i="56"/>
  <c r="D1641" i="56"/>
  <c r="H1641" i="56"/>
  <c r="F1641" i="56"/>
  <c r="E1641" i="56"/>
  <c r="B1641" i="56"/>
  <c r="J1641" i="56"/>
  <c r="B1642" i="56" l="1"/>
  <c r="H1642" i="56"/>
  <c r="D1642" i="56"/>
  <c r="E1642" i="56"/>
  <c r="F1642" i="56"/>
  <c r="G1642" i="56"/>
  <c r="J1642" i="56"/>
  <c r="C1642" i="56"/>
  <c r="A1643" i="56"/>
  <c r="I1642" i="56"/>
  <c r="D1643" i="56" l="1"/>
  <c r="E1643" i="56"/>
  <c r="F1643" i="56"/>
  <c r="A1644" i="56"/>
  <c r="I1643" i="56"/>
  <c r="C1643" i="56"/>
  <c r="H1643" i="56"/>
  <c r="B1643" i="56"/>
  <c r="G1643" i="56"/>
  <c r="J1643" i="56"/>
  <c r="E1644" i="56" l="1"/>
  <c r="C1644" i="56"/>
  <c r="G1644" i="56"/>
  <c r="I1644" i="56"/>
  <c r="D1644" i="56"/>
  <c r="F1644" i="56"/>
  <c r="A1645" i="56"/>
  <c r="B1644" i="56"/>
  <c r="J1644" i="56"/>
  <c r="H1644" i="56"/>
  <c r="B1645" i="56" l="1"/>
  <c r="E1645" i="56"/>
  <c r="A1646" i="56"/>
  <c r="C1645" i="56"/>
  <c r="F1645" i="56"/>
  <c r="I1645" i="56"/>
  <c r="H1645" i="56"/>
  <c r="D1645" i="56"/>
  <c r="G1645" i="56"/>
  <c r="J1645" i="56"/>
  <c r="G1646" i="56" l="1"/>
  <c r="D1646" i="56"/>
  <c r="I1646" i="56"/>
  <c r="H1646" i="56"/>
  <c r="E1646" i="56"/>
  <c r="F1646" i="56"/>
  <c r="B1646" i="56"/>
  <c r="J1646" i="56"/>
  <c r="A1647" i="56"/>
  <c r="C1646" i="56"/>
  <c r="E1647" i="56" l="1"/>
  <c r="D1647" i="56"/>
  <c r="H1647" i="56"/>
  <c r="C1647" i="56"/>
  <c r="B1647" i="56"/>
  <c r="F1647" i="56"/>
  <c r="J1647" i="56"/>
  <c r="A1648" i="56"/>
  <c r="I1647" i="56"/>
  <c r="G1647" i="56"/>
  <c r="I1648" i="56" l="1"/>
  <c r="H1648" i="56"/>
  <c r="G1648" i="56"/>
  <c r="D1648" i="56"/>
  <c r="J1648" i="56"/>
  <c r="F1648" i="56"/>
  <c r="A1649" i="56"/>
  <c r="C1648" i="56"/>
  <c r="B1648" i="56"/>
  <c r="E1648" i="56"/>
  <c r="G1649" i="56" l="1"/>
  <c r="A1650" i="56"/>
  <c r="C1649" i="56"/>
  <c r="H1649" i="56"/>
  <c r="I1649" i="56"/>
  <c r="E1649" i="56"/>
  <c r="B1649" i="56"/>
  <c r="F1649" i="56"/>
  <c r="J1649" i="56"/>
  <c r="D1649" i="56"/>
  <c r="C1650" i="56" l="1"/>
  <c r="B1650" i="56"/>
  <c r="G1650" i="56"/>
  <c r="J1650" i="56"/>
  <c r="F1650" i="56"/>
  <c r="I1650" i="56"/>
  <c r="H1650" i="56"/>
  <c r="A1651" i="56"/>
  <c r="D1650" i="56"/>
  <c r="E1650" i="56"/>
  <c r="D1651" i="56" l="1"/>
  <c r="G1651" i="56"/>
  <c r="C1651" i="56"/>
  <c r="H1651" i="56"/>
  <c r="E1651" i="56"/>
  <c r="B1651" i="56"/>
  <c r="J1651" i="56"/>
  <c r="F1651" i="56"/>
  <c r="A1652" i="56"/>
  <c r="I1651" i="56"/>
  <c r="E1652" i="56" l="1"/>
  <c r="G1652" i="56"/>
  <c r="H1652" i="56"/>
  <c r="A1653" i="56"/>
  <c r="I1652" i="56"/>
  <c r="F1652" i="56"/>
  <c r="B1652" i="56"/>
  <c r="J1652" i="56"/>
  <c r="D1652" i="56"/>
  <c r="C1652" i="56"/>
  <c r="B1653" i="56" l="1"/>
  <c r="G1653" i="56"/>
  <c r="F1653" i="56"/>
  <c r="H1653" i="56"/>
  <c r="I1653" i="56"/>
  <c r="D1653" i="56"/>
  <c r="E1653" i="56"/>
  <c r="J1653" i="56"/>
  <c r="C1653" i="56"/>
  <c r="A1654" i="56"/>
  <c r="G1654" i="56" l="1"/>
  <c r="A1655" i="56"/>
  <c r="F1654" i="56"/>
  <c r="B1654" i="56"/>
  <c r="C1654" i="56"/>
  <c r="H1654" i="56"/>
  <c r="D1654" i="56"/>
  <c r="I1654" i="56"/>
  <c r="J1654" i="56"/>
  <c r="E1654" i="56"/>
  <c r="G1655" i="56" l="1"/>
  <c r="B1655" i="56"/>
  <c r="F1655" i="56"/>
  <c r="I1655" i="56"/>
  <c r="D1655" i="56"/>
  <c r="J1655" i="56"/>
  <c r="A1656" i="56"/>
  <c r="E1655" i="56"/>
  <c r="H1655" i="56"/>
  <c r="C1655" i="56"/>
  <c r="I1656" i="56" l="1"/>
  <c r="D1656" i="56"/>
  <c r="E1656" i="56"/>
  <c r="G1656" i="56"/>
  <c r="B1656" i="56"/>
  <c r="F1656" i="56"/>
  <c r="C1656" i="56"/>
  <c r="J1656" i="56"/>
  <c r="A1657" i="56"/>
  <c r="H1656" i="56"/>
  <c r="I1657" i="56" l="1"/>
  <c r="E1657" i="56"/>
  <c r="H1657" i="56"/>
  <c r="A1658" i="56"/>
  <c r="D1657" i="56"/>
  <c r="B1657" i="56"/>
  <c r="J1657" i="56"/>
  <c r="C1657" i="56"/>
  <c r="G1657" i="56"/>
  <c r="F1657" i="56"/>
  <c r="C1658" i="56" l="1"/>
  <c r="G1658" i="56"/>
  <c r="I1658" i="56"/>
  <c r="H1658" i="56"/>
  <c r="B1658" i="56"/>
  <c r="A1659" i="56"/>
  <c r="D1658" i="56"/>
  <c r="E1658" i="56"/>
  <c r="J1658" i="56"/>
  <c r="F1658" i="56"/>
  <c r="G1659" i="56" l="1"/>
  <c r="E1659" i="56"/>
  <c r="D1659" i="56"/>
  <c r="B1659" i="56"/>
  <c r="C1659" i="56"/>
  <c r="A1660" i="56"/>
  <c r="I1659" i="56"/>
  <c r="F1659" i="56"/>
  <c r="J1659" i="56"/>
  <c r="H1659" i="56"/>
  <c r="F1660" i="56" l="1"/>
  <c r="D1660" i="56"/>
  <c r="C1660" i="56"/>
  <c r="H1660" i="56"/>
  <c r="E1660" i="56"/>
  <c r="I1660" i="56"/>
  <c r="J1660" i="56"/>
  <c r="A1661" i="56"/>
  <c r="G1660" i="56"/>
  <c r="B1660" i="56"/>
  <c r="B1661" i="56" l="1"/>
  <c r="H1661" i="56"/>
  <c r="G1661" i="56"/>
  <c r="J1661" i="56"/>
  <c r="A1662" i="56"/>
  <c r="C1661" i="56"/>
  <c r="D1661" i="56"/>
  <c r="E1661" i="56"/>
  <c r="I1661" i="56"/>
  <c r="F1661" i="56"/>
  <c r="H1662" i="56" l="1"/>
  <c r="B1662" i="56"/>
  <c r="C1662" i="56"/>
  <c r="G1662" i="56"/>
  <c r="I1662" i="56"/>
  <c r="J1662" i="56"/>
  <c r="D1662" i="56"/>
  <c r="E1662" i="56"/>
  <c r="F1662" i="56"/>
  <c r="A1663" i="56"/>
  <c r="G1663" i="56" l="1"/>
  <c r="I1663" i="56"/>
  <c r="D1663" i="56"/>
  <c r="E1663" i="56"/>
  <c r="F1663" i="56"/>
  <c r="J1663" i="56"/>
  <c r="C1663" i="56"/>
  <c r="B1663" i="56"/>
  <c r="A1664" i="56"/>
  <c r="H1663" i="56"/>
  <c r="I1664" i="56" l="1"/>
  <c r="G1664" i="56"/>
  <c r="C1664" i="56"/>
  <c r="A1665" i="56"/>
  <c r="J1664" i="56"/>
  <c r="F1664" i="56"/>
  <c r="E1664" i="56"/>
  <c r="D1664" i="56"/>
  <c r="H1664" i="56"/>
  <c r="B1664" i="56"/>
  <c r="I1665" i="56" l="1"/>
  <c r="F1665" i="56"/>
  <c r="G1665" i="56"/>
  <c r="B1665" i="56"/>
  <c r="E1665" i="56"/>
  <c r="J1665" i="56"/>
  <c r="A1666" i="56"/>
  <c r="C1665" i="56"/>
  <c r="H1665" i="56"/>
  <c r="D1665" i="56"/>
  <c r="D1666" i="56" l="1"/>
  <c r="J1666" i="56"/>
  <c r="C1666" i="56"/>
  <c r="E1666" i="56"/>
  <c r="A1667" i="56"/>
  <c r="F1666" i="56"/>
  <c r="G1666" i="56"/>
  <c r="I1666" i="56"/>
  <c r="H1666" i="56"/>
  <c r="B1666" i="56"/>
  <c r="D1667" i="56" l="1"/>
  <c r="F1667" i="56"/>
  <c r="J1667" i="56"/>
  <c r="G1667" i="56"/>
  <c r="I1667" i="56"/>
  <c r="H1667" i="56"/>
  <c r="A1668" i="56"/>
  <c r="E1667" i="56"/>
  <c r="C1667" i="56"/>
  <c r="B1667" i="56"/>
  <c r="A1669" i="56" l="1"/>
  <c r="D1668" i="56"/>
  <c r="G1668" i="56"/>
  <c r="I1668" i="56"/>
  <c r="E1668" i="56"/>
  <c r="C1668" i="56"/>
  <c r="H1668" i="56"/>
  <c r="B1668" i="56"/>
  <c r="J1668" i="56"/>
  <c r="F1668" i="56"/>
  <c r="B1669" i="56" l="1"/>
  <c r="H1669" i="56"/>
  <c r="C1669" i="56"/>
  <c r="D1669" i="56"/>
  <c r="E1669" i="56"/>
  <c r="I1669" i="56"/>
  <c r="F1669" i="56"/>
  <c r="J1669" i="56"/>
  <c r="G1669" i="56"/>
  <c r="A1670" i="56"/>
  <c r="E1670" i="56" l="1"/>
  <c r="I1670" i="56"/>
  <c r="B1670" i="56"/>
  <c r="D1670" i="56"/>
  <c r="C1670" i="56"/>
  <c r="J1670" i="56"/>
  <c r="F1670" i="56"/>
  <c r="A1671" i="56"/>
  <c r="H1670" i="56"/>
  <c r="G1670" i="56"/>
  <c r="C1671" i="56" l="1"/>
  <c r="J1671" i="56"/>
  <c r="D1671" i="56"/>
  <c r="A1672" i="56"/>
  <c r="B1671" i="56"/>
  <c r="H1671" i="56"/>
  <c r="I1671" i="56"/>
  <c r="E1671" i="56"/>
  <c r="F1671" i="56"/>
  <c r="G1671" i="56"/>
  <c r="I1672" i="56" l="1"/>
  <c r="B1672" i="56"/>
  <c r="F1672" i="56"/>
  <c r="E1672" i="56"/>
  <c r="D1672" i="56"/>
  <c r="A1673" i="56"/>
  <c r="H1672" i="56"/>
  <c r="C1672" i="56"/>
  <c r="G1672" i="56"/>
  <c r="J1672" i="56"/>
  <c r="C1673" i="56" l="1"/>
  <c r="G1673" i="56"/>
  <c r="E1673" i="56"/>
  <c r="F1673" i="56"/>
  <c r="H1673" i="56"/>
  <c r="A1674" i="56"/>
  <c r="B1673" i="56"/>
  <c r="D1673" i="56"/>
  <c r="I1673" i="56"/>
  <c r="J1673" i="56"/>
  <c r="E1674" i="56" l="1"/>
  <c r="I1674" i="56"/>
  <c r="G1674" i="56"/>
  <c r="C1674" i="56"/>
  <c r="H1674" i="56"/>
  <c r="J1674" i="56"/>
  <c r="B1674" i="56"/>
  <c r="D1674" i="56"/>
  <c r="F1674" i="56"/>
  <c r="A1675" i="56"/>
  <c r="A1676" i="56" l="1"/>
  <c r="F1675" i="56"/>
  <c r="C1675" i="56"/>
  <c r="J1675" i="56"/>
  <c r="D1675" i="56"/>
  <c r="E1675" i="56"/>
  <c r="G1675" i="56"/>
  <c r="B1675" i="56"/>
  <c r="H1675" i="56"/>
  <c r="I1675" i="56"/>
  <c r="A1677" i="56" l="1"/>
  <c r="E1676" i="56"/>
  <c r="B1676" i="56"/>
  <c r="H1676" i="56"/>
  <c r="D1676" i="56"/>
  <c r="G1676" i="56"/>
  <c r="C1676" i="56"/>
  <c r="J1676" i="56"/>
  <c r="I1676" i="56"/>
  <c r="F1676" i="56"/>
  <c r="B1677" i="56" l="1"/>
  <c r="G1677" i="56"/>
  <c r="A1678" i="56"/>
  <c r="H1677" i="56"/>
  <c r="D1677" i="56"/>
  <c r="J1677" i="56"/>
  <c r="E1677" i="56"/>
  <c r="F1677" i="56"/>
  <c r="I1677" i="56"/>
  <c r="C1677" i="56"/>
  <c r="H1678" i="56" l="1"/>
  <c r="A1679" i="56"/>
  <c r="D1678" i="56"/>
  <c r="E1678" i="56"/>
  <c r="F1678" i="56"/>
  <c r="I1678" i="56"/>
  <c r="G1678" i="56"/>
  <c r="C1678" i="56"/>
  <c r="B1678" i="56"/>
  <c r="J1678" i="56"/>
  <c r="H1679" i="56" l="1"/>
  <c r="J1679" i="56"/>
  <c r="B1679" i="56"/>
  <c r="E1679" i="56"/>
  <c r="F1679" i="56"/>
  <c r="A1680" i="56"/>
  <c r="C1679" i="56"/>
  <c r="G1679" i="56"/>
  <c r="I1679" i="56"/>
  <c r="D1679" i="56"/>
  <c r="B1680" i="56" l="1"/>
  <c r="D1680" i="56"/>
  <c r="C1680" i="56"/>
  <c r="J1680" i="56"/>
  <c r="A1681" i="56"/>
  <c r="H1680" i="56"/>
  <c r="I1680" i="56"/>
  <c r="F1680" i="56"/>
  <c r="G1680" i="56"/>
  <c r="E1680" i="56"/>
  <c r="I1681" i="56" l="1"/>
  <c r="F1681" i="56"/>
  <c r="G1681" i="56"/>
  <c r="D1681" i="56"/>
  <c r="C1681" i="56"/>
  <c r="H1681" i="56"/>
  <c r="A1682" i="56"/>
  <c r="B1681" i="56"/>
  <c r="E1681" i="56"/>
  <c r="J1681" i="56"/>
  <c r="D1682" i="56" l="1"/>
  <c r="J1682" i="56"/>
  <c r="G1682" i="56"/>
  <c r="I1682" i="56"/>
  <c r="E1682" i="56"/>
  <c r="C1682" i="56"/>
  <c r="H1682" i="56"/>
  <c r="B1682" i="56"/>
  <c r="A1683" i="56"/>
  <c r="F1682" i="56"/>
  <c r="E1683" i="56" l="1"/>
  <c r="G1683" i="56"/>
  <c r="A1684" i="56"/>
  <c r="I1683" i="56"/>
  <c r="F1683" i="56"/>
  <c r="C1683" i="56"/>
  <c r="H1683" i="56"/>
  <c r="D1683" i="56"/>
  <c r="B1683" i="56"/>
  <c r="J1683" i="56"/>
  <c r="E1684" i="56" l="1"/>
  <c r="B1684" i="56"/>
  <c r="C1684" i="56"/>
  <c r="I1684" i="56"/>
  <c r="F1684" i="56"/>
  <c r="J1684" i="56"/>
  <c r="A1685" i="56"/>
  <c r="H1684" i="56"/>
  <c r="D1684" i="56"/>
  <c r="G1684" i="56"/>
  <c r="B1685" i="56" l="1"/>
  <c r="I1685" i="56"/>
  <c r="F1685" i="56"/>
  <c r="J1685" i="56"/>
  <c r="A1686" i="56"/>
  <c r="H1685" i="56"/>
  <c r="G1685" i="56"/>
  <c r="D1685" i="56"/>
  <c r="C1685" i="56"/>
  <c r="E1685" i="56"/>
  <c r="F1686" i="56" l="1"/>
  <c r="G1686" i="56"/>
  <c r="B1686" i="56"/>
  <c r="J1686" i="56"/>
  <c r="A1687" i="56"/>
  <c r="C1686" i="56"/>
  <c r="I1686" i="56"/>
  <c r="H1686" i="56"/>
  <c r="D1686" i="56"/>
  <c r="E1686" i="56"/>
  <c r="F1687" i="56" l="1"/>
  <c r="J1687" i="56"/>
  <c r="B1687" i="56"/>
  <c r="C1687" i="56"/>
  <c r="D1687" i="56"/>
  <c r="I1687" i="56"/>
  <c r="E1687" i="56"/>
  <c r="G1687" i="56"/>
  <c r="H1687" i="56"/>
  <c r="A1688" i="56"/>
  <c r="E1688" i="56" l="1"/>
  <c r="J1688" i="56"/>
  <c r="B1688" i="56"/>
  <c r="C1688" i="56"/>
  <c r="D1688" i="56"/>
  <c r="A1689" i="56"/>
  <c r="H1688" i="56"/>
  <c r="I1688" i="56"/>
  <c r="F1688" i="56"/>
  <c r="G1688" i="56"/>
  <c r="D1689" i="56" l="1"/>
  <c r="A1690" i="56"/>
  <c r="E1689" i="56"/>
  <c r="J1689" i="56"/>
  <c r="F1689" i="56"/>
  <c r="I1689" i="56"/>
  <c r="H1689" i="56"/>
  <c r="G1689" i="56"/>
  <c r="C1689" i="56"/>
  <c r="B1689" i="56"/>
  <c r="B1690" i="56" l="1"/>
  <c r="A1691" i="56"/>
  <c r="G1690" i="56"/>
  <c r="J1690" i="56"/>
  <c r="C1690" i="56"/>
  <c r="E1690" i="56"/>
  <c r="I1690" i="56"/>
  <c r="F1690" i="56"/>
  <c r="H1690" i="56"/>
  <c r="D1690" i="56"/>
  <c r="A1692" i="56" l="1"/>
  <c r="E1691" i="56"/>
  <c r="F1691" i="56"/>
  <c r="D1691" i="56"/>
  <c r="H1691" i="56"/>
  <c r="I1691" i="56"/>
  <c r="J1691" i="56"/>
  <c r="C1691" i="56"/>
  <c r="B1691" i="56"/>
  <c r="G1691" i="56"/>
  <c r="J1692" i="56" l="1"/>
  <c r="D1692" i="56"/>
  <c r="H1692" i="56"/>
  <c r="G1692" i="56"/>
  <c r="C1692" i="56"/>
  <c r="I1692" i="56"/>
  <c r="F1692" i="56"/>
  <c r="A1693" i="56"/>
  <c r="B1692" i="56"/>
  <c r="E1692" i="56"/>
  <c r="B1693" i="56" l="1"/>
  <c r="D1693" i="56"/>
  <c r="H1693" i="56"/>
  <c r="I1693" i="56"/>
  <c r="G1693" i="56"/>
  <c r="J1693" i="56"/>
  <c r="F1693" i="56"/>
  <c r="A1694" i="56"/>
  <c r="C1693" i="56"/>
  <c r="E1693" i="56"/>
  <c r="C1694" i="56" l="1"/>
  <c r="B1694" i="56"/>
  <c r="F1694" i="56"/>
  <c r="I1694" i="56"/>
  <c r="A1695" i="56"/>
  <c r="E1694" i="56"/>
  <c r="H1694" i="56"/>
  <c r="D1694" i="56"/>
  <c r="G1694" i="56"/>
  <c r="J1694" i="56"/>
  <c r="D1695" i="56" l="1"/>
  <c r="B1695" i="56"/>
  <c r="A1696" i="56"/>
  <c r="E1695" i="56"/>
  <c r="G1695" i="56"/>
  <c r="I1695" i="56"/>
  <c r="H1695" i="56"/>
  <c r="C1695" i="56"/>
  <c r="J1695" i="56"/>
  <c r="F1695" i="56"/>
  <c r="A1697" i="56" l="1"/>
  <c r="D1696" i="56"/>
  <c r="B1696" i="56"/>
  <c r="J1696" i="56"/>
  <c r="F1696" i="56"/>
  <c r="C1696" i="56"/>
  <c r="G1696" i="56"/>
  <c r="H1696" i="56"/>
  <c r="E1696" i="56"/>
  <c r="I1696" i="56"/>
  <c r="D1697" i="56" l="1"/>
  <c r="F1697" i="56"/>
  <c r="H1697" i="56"/>
  <c r="I1697" i="56"/>
  <c r="E1697" i="56"/>
  <c r="G1697" i="56"/>
  <c r="B1697" i="56"/>
  <c r="C1697" i="56"/>
  <c r="A1698" i="56"/>
  <c r="J1697" i="56"/>
  <c r="I1698" i="56" l="1"/>
  <c r="D1698" i="56"/>
  <c r="G1698" i="56"/>
  <c r="C1698" i="56"/>
  <c r="B1698" i="56"/>
  <c r="H1698" i="56"/>
  <c r="F1698" i="56"/>
  <c r="J1698" i="56"/>
  <c r="E1698" i="56"/>
  <c r="A1699" i="56"/>
  <c r="A1700" i="56" l="1"/>
  <c r="J1699" i="56"/>
  <c r="G1699" i="56"/>
  <c r="I1699" i="56"/>
  <c r="F1699" i="56"/>
  <c r="C1699" i="56"/>
  <c r="B1699" i="56"/>
  <c r="E1699" i="56"/>
  <c r="H1699" i="56"/>
  <c r="D1699" i="56"/>
  <c r="B1700" i="56" l="1"/>
  <c r="A1701" i="56"/>
  <c r="F1700" i="56"/>
  <c r="D1700" i="56"/>
  <c r="H1700" i="56"/>
  <c r="E1700" i="56"/>
  <c r="I1700" i="56"/>
  <c r="G1700" i="56"/>
  <c r="J1700" i="56"/>
  <c r="C1700" i="56"/>
  <c r="B1701" i="56" l="1"/>
  <c r="D1701" i="56"/>
  <c r="I1701" i="56"/>
  <c r="J1701" i="56"/>
  <c r="F1701" i="56"/>
  <c r="A1702" i="56"/>
  <c r="C1701" i="56"/>
  <c r="E1701" i="56"/>
  <c r="H1701" i="56"/>
  <c r="G1701" i="56"/>
  <c r="H1702" i="56" l="1"/>
  <c r="I1702" i="56"/>
  <c r="J1702" i="56"/>
  <c r="A1703" i="56"/>
  <c r="C1702" i="56"/>
  <c r="B1702" i="56"/>
  <c r="E1702" i="56"/>
  <c r="D1702" i="56"/>
  <c r="G1702" i="56"/>
  <c r="F1702" i="56"/>
  <c r="I1703" i="56" l="1"/>
  <c r="A1704" i="56"/>
  <c r="G1703" i="56"/>
  <c r="D1703" i="56"/>
  <c r="C1703" i="56"/>
  <c r="B1703" i="56"/>
  <c r="F1703" i="56"/>
  <c r="E1703" i="56"/>
  <c r="H1703" i="56"/>
  <c r="J1703" i="56"/>
  <c r="J1704" i="56" l="1"/>
  <c r="H1704" i="56"/>
  <c r="F1704" i="56"/>
  <c r="G1704" i="56"/>
  <c r="E1704" i="56"/>
  <c r="B1704" i="56"/>
  <c r="A1705" i="56"/>
  <c r="I1704" i="56"/>
  <c r="D1704" i="56"/>
  <c r="C1704" i="56"/>
  <c r="H1705" i="56" l="1"/>
  <c r="G1705" i="56"/>
  <c r="E1705" i="56"/>
  <c r="I1705" i="56"/>
  <c r="C1705" i="56"/>
  <c r="D1705" i="56"/>
  <c r="B1705" i="56"/>
  <c r="J1705" i="56"/>
  <c r="F1705" i="56"/>
  <c r="A1706" i="56"/>
  <c r="B1706" i="56" l="1"/>
  <c r="H1706" i="56"/>
  <c r="J1706" i="56"/>
  <c r="F1706" i="56"/>
  <c r="E1706" i="56"/>
  <c r="D1706" i="56"/>
  <c r="C1706" i="56"/>
  <c r="G1706" i="56"/>
  <c r="I1706" i="56"/>
  <c r="A1707" i="56"/>
  <c r="I1707" i="56" l="1"/>
  <c r="J1707" i="56"/>
  <c r="D1707" i="56"/>
  <c r="F1707" i="56"/>
  <c r="A1708" i="56"/>
  <c r="E1707" i="56"/>
  <c r="B1707" i="56"/>
  <c r="G1707" i="56"/>
  <c r="C1707" i="56"/>
  <c r="H1707" i="56"/>
  <c r="J1708" i="56" l="1"/>
  <c r="A1709" i="56"/>
  <c r="B1708" i="56"/>
  <c r="E1708" i="56"/>
  <c r="H1708" i="56"/>
  <c r="D1708" i="56"/>
  <c r="G1708" i="56"/>
  <c r="C1708" i="56"/>
  <c r="I1708" i="56"/>
  <c r="F1708" i="56"/>
  <c r="B1709" i="56" l="1"/>
  <c r="E1709" i="56"/>
  <c r="A1710" i="56"/>
  <c r="F1709" i="56"/>
  <c r="G1709" i="56"/>
  <c r="H1709" i="56"/>
  <c r="I1709" i="56"/>
  <c r="D1709" i="56"/>
  <c r="J1709" i="56"/>
  <c r="C1709" i="56"/>
  <c r="F1710" i="56" l="1"/>
  <c r="G1710" i="56"/>
  <c r="B1710" i="56"/>
  <c r="D1710" i="56"/>
  <c r="E1710" i="56"/>
  <c r="C1710" i="56"/>
  <c r="I1710" i="56"/>
  <c r="J1710" i="56"/>
  <c r="A1711" i="56"/>
  <c r="H1710" i="56"/>
  <c r="B1711" i="56" l="1"/>
  <c r="G1711" i="56"/>
  <c r="E1711" i="56"/>
  <c r="I1711" i="56"/>
  <c r="C1711" i="56"/>
  <c r="H1711" i="56"/>
  <c r="J1711" i="56"/>
  <c r="A1712" i="56"/>
  <c r="D1711" i="56"/>
  <c r="F1711" i="56"/>
  <c r="J1712" i="56" l="1"/>
  <c r="H1712" i="56"/>
  <c r="G1712" i="56"/>
  <c r="B1712" i="56"/>
  <c r="E1712" i="56"/>
  <c r="D1712" i="56"/>
  <c r="I1712" i="56"/>
  <c r="F1712" i="56"/>
  <c r="A1713" i="56"/>
  <c r="C1712" i="56"/>
  <c r="F1713" i="56" l="1"/>
  <c r="G1713" i="56"/>
  <c r="I1713" i="56"/>
  <c r="H1713" i="56"/>
  <c r="D1713" i="56"/>
  <c r="J1713" i="56"/>
  <c r="A1714" i="56"/>
  <c r="C1713" i="56"/>
  <c r="B1713" i="56"/>
  <c r="E1713" i="56"/>
  <c r="B1714" i="56" l="1"/>
  <c r="D1714" i="56"/>
  <c r="H1714" i="56"/>
  <c r="I1714" i="56"/>
  <c r="G1714" i="56"/>
  <c r="A1715" i="56"/>
  <c r="C1714" i="56"/>
  <c r="J1714" i="56"/>
  <c r="E1714" i="56"/>
  <c r="F1714" i="56"/>
  <c r="G1715" i="56" l="1"/>
  <c r="H1715" i="56"/>
  <c r="D1715" i="56"/>
  <c r="A1716" i="56"/>
  <c r="I1715" i="56"/>
  <c r="C1715" i="56"/>
  <c r="J1715" i="56"/>
  <c r="F1715" i="56"/>
  <c r="E1715" i="56"/>
  <c r="B1715" i="56"/>
  <c r="C1716" i="56" l="1"/>
  <c r="G1716" i="56"/>
  <c r="E1716" i="56"/>
  <c r="D1716" i="56"/>
  <c r="H1716" i="56"/>
  <c r="A1717" i="56"/>
  <c r="I1716" i="56"/>
  <c r="J1716" i="56"/>
  <c r="F1716" i="56"/>
  <c r="B1716" i="56"/>
  <c r="B1717" i="56" l="1"/>
  <c r="A1718" i="56"/>
  <c r="E1717" i="56"/>
  <c r="I1717" i="56"/>
  <c r="C1717" i="56"/>
  <c r="J1717" i="56"/>
  <c r="F1717" i="56"/>
  <c r="G1717" i="56"/>
  <c r="H1717" i="56"/>
  <c r="D1717" i="56"/>
  <c r="A1719" i="56" l="1"/>
  <c r="G1718" i="56"/>
  <c r="B1718" i="56"/>
  <c r="I1718" i="56"/>
  <c r="F1718" i="56"/>
  <c r="H1718" i="56"/>
  <c r="E1718" i="56"/>
  <c r="J1718" i="56"/>
  <c r="D1718" i="56"/>
  <c r="C1718" i="56"/>
  <c r="D1719" i="56" l="1"/>
  <c r="H1719" i="56"/>
  <c r="F1719" i="56"/>
  <c r="C1719" i="56"/>
  <c r="G1719" i="56"/>
  <c r="I1719" i="56"/>
  <c r="E1719" i="56"/>
  <c r="B1719" i="56"/>
  <c r="A1720" i="56"/>
  <c r="J1719" i="56"/>
  <c r="B1720" i="56" l="1"/>
  <c r="E1720" i="56"/>
  <c r="A1721" i="56"/>
  <c r="H1720" i="56"/>
  <c r="C1720" i="56"/>
  <c r="D1720" i="56"/>
  <c r="G1720" i="56"/>
  <c r="I1720" i="56"/>
  <c r="J1720" i="56"/>
  <c r="F1720" i="56"/>
  <c r="F1721" i="56" l="1"/>
  <c r="D1721" i="56"/>
  <c r="J1721" i="56"/>
  <c r="I1721" i="56"/>
  <c r="A1722" i="56"/>
  <c r="C1721" i="56"/>
  <c r="B1721" i="56"/>
  <c r="E1721" i="56"/>
  <c r="H1721" i="56"/>
  <c r="G1721" i="56"/>
  <c r="D1722" i="56" l="1"/>
  <c r="E1722" i="56"/>
  <c r="H1722" i="56"/>
  <c r="A1723" i="56"/>
  <c r="G1722" i="56"/>
  <c r="B1722" i="56"/>
  <c r="F1722" i="56"/>
  <c r="C1722" i="56"/>
  <c r="J1722" i="56"/>
  <c r="I1722" i="56"/>
  <c r="A1724" i="56" l="1"/>
  <c r="G1723" i="56"/>
  <c r="D1723" i="56"/>
  <c r="I1723" i="56"/>
  <c r="J1723" i="56"/>
  <c r="F1723" i="56"/>
  <c r="E1723" i="56"/>
  <c r="B1723" i="56"/>
  <c r="C1723" i="56"/>
  <c r="H1723" i="56"/>
  <c r="F1724" i="56" l="1"/>
  <c r="C1724" i="56"/>
  <c r="J1724" i="56"/>
  <c r="G1724" i="56"/>
  <c r="B1724" i="56"/>
  <c r="E1724" i="56"/>
  <c r="D1724" i="56"/>
  <c r="A1725" i="56"/>
  <c r="I1724" i="56"/>
  <c r="H1724" i="56"/>
  <c r="B1725" i="56" l="1"/>
  <c r="H1725" i="56"/>
  <c r="C1725" i="56"/>
  <c r="G1725" i="56"/>
  <c r="J1725" i="56"/>
  <c r="F1725" i="56"/>
  <c r="A1726" i="56"/>
  <c r="E1725" i="56"/>
  <c r="D1725" i="56"/>
  <c r="I1725" i="56"/>
  <c r="D1726" i="56" l="1"/>
  <c r="H1726" i="56"/>
  <c r="E1726" i="56"/>
  <c r="G1726" i="56"/>
  <c r="A1727" i="56"/>
  <c r="B1726" i="56"/>
  <c r="C1726" i="56"/>
  <c r="F1726" i="56"/>
  <c r="I1726" i="56"/>
  <c r="J1726" i="56"/>
  <c r="J1727" i="56" l="1"/>
  <c r="G1727" i="56"/>
  <c r="B1727" i="56"/>
  <c r="E1727" i="56"/>
  <c r="A1728" i="56"/>
  <c r="C1727" i="56"/>
  <c r="I1727" i="56"/>
  <c r="D1727" i="56"/>
  <c r="H1727" i="56"/>
  <c r="F1727" i="56"/>
  <c r="E1728" i="56" l="1"/>
  <c r="G1728" i="56"/>
  <c r="D1728" i="56"/>
  <c r="F1728" i="56"/>
  <c r="B1728" i="56"/>
  <c r="C1728" i="56"/>
  <c r="A1729" i="56"/>
  <c r="H1728" i="56"/>
  <c r="J1728" i="56"/>
  <c r="I1728" i="56"/>
  <c r="H1729" i="56" l="1"/>
  <c r="A1730" i="56"/>
  <c r="C1729" i="56"/>
  <c r="E1729" i="56"/>
  <c r="I1729" i="56"/>
  <c r="J1729" i="56"/>
  <c r="G1729" i="56"/>
  <c r="B1729" i="56"/>
  <c r="F1729" i="56"/>
  <c r="D1729" i="56"/>
  <c r="B1730" i="56" l="1"/>
  <c r="J1730" i="56"/>
  <c r="F1730" i="56"/>
  <c r="E1730" i="56"/>
  <c r="H1730" i="56"/>
  <c r="D1730" i="56"/>
  <c r="C1730" i="56"/>
  <c r="G1730" i="56"/>
  <c r="A1731" i="56"/>
  <c r="I1730" i="56"/>
  <c r="J1731" i="56" l="1"/>
  <c r="B1731" i="56"/>
  <c r="F1731" i="56"/>
  <c r="I1731" i="56"/>
  <c r="H1731" i="56"/>
  <c r="D1731" i="56"/>
  <c r="G1731" i="56"/>
  <c r="A1732" i="56"/>
  <c r="C1731" i="56"/>
  <c r="E1731" i="56"/>
  <c r="J1732" i="56" l="1"/>
  <c r="I1732" i="56"/>
  <c r="B1732" i="56"/>
  <c r="G1732" i="56"/>
  <c r="D1732" i="56"/>
  <c r="F1732" i="56"/>
  <c r="C1732" i="56"/>
  <c r="E1732" i="56"/>
  <c r="A1733" i="56"/>
  <c r="H1732" i="56"/>
  <c r="B1733" i="56" l="1"/>
  <c r="I1733" i="56"/>
  <c r="A1734" i="56"/>
  <c r="D1733" i="56"/>
  <c r="E1733" i="56"/>
  <c r="G1733" i="56"/>
  <c r="J1733" i="56"/>
  <c r="H1733" i="56"/>
  <c r="C1733" i="56"/>
  <c r="F1733" i="56"/>
  <c r="G1734" i="56" l="1"/>
  <c r="I1734" i="56"/>
  <c r="C1734" i="56"/>
  <c r="B1734" i="56"/>
  <c r="J1734" i="56"/>
  <c r="A1735" i="56"/>
  <c r="D1734" i="56"/>
  <c r="H1734" i="56"/>
  <c r="E1734" i="56"/>
  <c r="F1734" i="56"/>
  <c r="E1735" i="56" l="1"/>
  <c r="A1736" i="56"/>
  <c r="B1735" i="56"/>
  <c r="J1735" i="56"/>
  <c r="C1735" i="56"/>
  <c r="D1735" i="56"/>
  <c r="G1735" i="56"/>
  <c r="I1735" i="56"/>
  <c r="F1735" i="56"/>
  <c r="H1735" i="56"/>
  <c r="I1736" i="56" l="1"/>
  <c r="B1736" i="56"/>
  <c r="D1736" i="56"/>
  <c r="G1736" i="56"/>
  <c r="C1736" i="56"/>
  <c r="J1736" i="56"/>
  <c r="A1737" i="56"/>
  <c r="F1736" i="56"/>
  <c r="H1736" i="56"/>
  <c r="E1736" i="56"/>
  <c r="D1737" i="56" l="1"/>
  <c r="F1737" i="56"/>
  <c r="C1737" i="56"/>
  <c r="J1737" i="56"/>
  <c r="G1737" i="56"/>
  <c r="I1737" i="56"/>
  <c r="E1737" i="56"/>
  <c r="A1738" i="56"/>
  <c r="H1737" i="56"/>
  <c r="B1737" i="56"/>
  <c r="H1738" i="56" l="1"/>
  <c r="F1738" i="56"/>
  <c r="B1738" i="56"/>
  <c r="G1738" i="56"/>
  <c r="E1738" i="56"/>
  <c r="C1738" i="56"/>
  <c r="J1738" i="56"/>
  <c r="A1739" i="56"/>
  <c r="I1738" i="56"/>
  <c r="D1738" i="56"/>
  <c r="A1740" i="56" l="1"/>
  <c r="C1739" i="56"/>
  <c r="H1739" i="56"/>
  <c r="D1739" i="56"/>
  <c r="G1739" i="56"/>
  <c r="I1739" i="56"/>
  <c r="J1739" i="56"/>
  <c r="F1739" i="56"/>
  <c r="E1739" i="56"/>
  <c r="B1739" i="56"/>
  <c r="J1740" i="56" l="1"/>
  <c r="A1741" i="56"/>
  <c r="D1740" i="56"/>
  <c r="B1740" i="56"/>
  <c r="C1740" i="56"/>
  <c r="G1740" i="56"/>
  <c r="F1740" i="56"/>
  <c r="I1740" i="56"/>
  <c r="E1740" i="56"/>
  <c r="H1740" i="56"/>
  <c r="B1741" i="56" l="1"/>
  <c r="D1741" i="56"/>
  <c r="F1741" i="56"/>
  <c r="G1741" i="56"/>
  <c r="I1741" i="56"/>
  <c r="J1741" i="56"/>
  <c r="A1742" i="56"/>
  <c r="C1741" i="56"/>
  <c r="E1741" i="56"/>
  <c r="H1741" i="56"/>
  <c r="D1742" i="56" l="1"/>
  <c r="B1742" i="56"/>
  <c r="F1742" i="56"/>
  <c r="I1742" i="56"/>
  <c r="A1743" i="56"/>
  <c r="G1742" i="56"/>
  <c r="C1742" i="56"/>
  <c r="H1742" i="56"/>
  <c r="E1742" i="56"/>
  <c r="J1742" i="56"/>
  <c r="E1743" i="56" l="1"/>
  <c r="G1743" i="56"/>
  <c r="A1744" i="56"/>
  <c r="F1743" i="56"/>
  <c r="I1743" i="56"/>
  <c r="H1743" i="56"/>
  <c r="D1743" i="56"/>
  <c r="B1743" i="56"/>
  <c r="C1743" i="56"/>
  <c r="J1743" i="56"/>
  <c r="C1744" i="56" l="1"/>
  <c r="J1744" i="56"/>
  <c r="D1744" i="56"/>
  <c r="A1745" i="56"/>
  <c r="E1744" i="56"/>
  <c r="B1744" i="56"/>
  <c r="H1744" i="56"/>
  <c r="F1744" i="56"/>
  <c r="I1744" i="56"/>
  <c r="G1744" i="56"/>
  <c r="D1745" i="56" l="1"/>
  <c r="H1745" i="56"/>
  <c r="A1746" i="56"/>
  <c r="I1745" i="56"/>
  <c r="F1745" i="56"/>
  <c r="E1745" i="56"/>
  <c r="G1745" i="56"/>
  <c r="B1745" i="56"/>
  <c r="C1745" i="56"/>
  <c r="J1745" i="56"/>
  <c r="B1746" i="56" l="1"/>
  <c r="J1746" i="56"/>
  <c r="F1746" i="56"/>
  <c r="I1746" i="56"/>
  <c r="C1746" i="56"/>
  <c r="H1746" i="56"/>
  <c r="E1746" i="56"/>
  <c r="G1746" i="56"/>
  <c r="D1746" i="56"/>
  <c r="A1747" i="56"/>
  <c r="D1747" i="56" l="1"/>
  <c r="B1747" i="56"/>
  <c r="H1747" i="56"/>
  <c r="I1747" i="56"/>
  <c r="A1748" i="56"/>
  <c r="E1747" i="56"/>
  <c r="F1747" i="56"/>
  <c r="C1747" i="56"/>
  <c r="G1747" i="56"/>
  <c r="J1747" i="56"/>
  <c r="J1748" i="56" l="1"/>
  <c r="E1748" i="56"/>
  <c r="I1748" i="56"/>
  <c r="F1748" i="56"/>
  <c r="A1749" i="56"/>
  <c r="B1748" i="56"/>
  <c r="H1748" i="56"/>
  <c r="D1748" i="56"/>
  <c r="C1748" i="56"/>
  <c r="G1748" i="56"/>
  <c r="B1749" i="56" l="1"/>
  <c r="D1749" i="56"/>
  <c r="F1749" i="56"/>
  <c r="A1750" i="56"/>
  <c r="C1749" i="56"/>
  <c r="I1749" i="56"/>
  <c r="H1749" i="56"/>
  <c r="E1749" i="56"/>
  <c r="G1749" i="56"/>
  <c r="J1749" i="56"/>
  <c r="G1750" i="56" l="1"/>
  <c r="C1750" i="56"/>
  <c r="H1750" i="56"/>
  <c r="D1750" i="56"/>
  <c r="B1750" i="56"/>
  <c r="J1750" i="56"/>
  <c r="F1750" i="56"/>
  <c r="A1751" i="56"/>
  <c r="I1750" i="56"/>
  <c r="E1750" i="56"/>
  <c r="F1751" i="56" l="1"/>
  <c r="J1751" i="56"/>
  <c r="B1751" i="56"/>
  <c r="A1752" i="56"/>
  <c r="I1751" i="56"/>
  <c r="H1751" i="56"/>
  <c r="D1751" i="56"/>
  <c r="E1751" i="56"/>
  <c r="C1751" i="56"/>
  <c r="G1751" i="56"/>
  <c r="D1752" i="56" l="1"/>
  <c r="H1752" i="56"/>
  <c r="E1752" i="56"/>
  <c r="F1752" i="56"/>
  <c r="B1752" i="56"/>
  <c r="G1752" i="56"/>
  <c r="A1753" i="56"/>
  <c r="C1752" i="56"/>
  <c r="I1752" i="56"/>
  <c r="J1752" i="56"/>
  <c r="H1753" i="56" l="1"/>
  <c r="D1753" i="56"/>
  <c r="B1753" i="56"/>
  <c r="J1753" i="56"/>
  <c r="A1754" i="56"/>
  <c r="C1753" i="56"/>
  <c r="I1753" i="56"/>
  <c r="E1753" i="56"/>
  <c r="F1753" i="56"/>
  <c r="G1753" i="56"/>
  <c r="B1754" i="56" l="1"/>
  <c r="A1755" i="56"/>
  <c r="H1754" i="56"/>
  <c r="F1754" i="56"/>
  <c r="G1754" i="56"/>
  <c r="J1754" i="56"/>
  <c r="C1754" i="56"/>
  <c r="E1754" i="56"/>
  <c r="I1754" i="56"/>
  <c r="D1754" i="56"/>
  <c r="B1755" i="56" l="1"/>
  <c r="C1755" i="56"/>
  <c r="J1755" i="56"/>
  <c r="F1755" i="56"/>
  <c r="D1755" i="56"/>
  <c r="E1755" i="56"/>
  <c r="I1755" i="56"/>
  <c r="H1755" i="56"/>
  <c r="G1755" i="56"/>
  <c r="A1756" i="56"/>
  <c r="E1756" i="56" l="1"/>
  <c r="F1756" i="56"/>
  <c r="B1756" i="56"/>
  <c r="C1756" i="56"/>
  <c r="J1756" i="56"/>
  <c r="G1756" i="56"/>
  <c r="H1756" i="56"/>
  <c r="I1756" i="56"/>
  <c r="A1757" i="56"/>
  <c r="D1756" i="56"/>
  <c r="B1757" i="56" l="1"/>
  <c r="E1757" i="56"/>
  <c r="J1757" i="56"/>
  <c r="A1758" i="56"/>
  <c r="F1757" i="56"/>
  <c r="C1757" i="56"/>
  <c r="I1757" i="56"/>
  <c r="G1757" i="56"/>
  <c r="D1757" i="56"/>
  <c r="H1757" i="56"/>
  <c r="F1758" i="56" l="1"/>
  <c r="B1758" i="56"/>
  <c r="E1758" i="56"/>
  <c r="C1758" i="56"/>
  <c r="J1758" i="56"/>
  <c r="I1758" i="56"/>
  <c r="G1758" i="56"/>
  <c r="H1758" i="56"/>
  <c r="A1759" i="56"/>
  <c r="D1758" i="56"/>
  <c r="E1759" i="56" l="1"/>
  <c r="B1759" i="56"/>
  <c r="J1759" i="56"/>
  <c r="A1760" i="56"/>
  <c r="C1759" i="56"/>
  <c r="F1759" i="56"/>
  <c r="G1759" i="56"/>
  <c r="I1759" i="56"/>
  <c r="H1759" i="56"/>
  <c r="D1759" i="56"/>
  <c r="F1760" i="56" l="1"/>
  <c r="E1760" i="56"/>
  <c r="D1760" i="56"/>
  <c r="C1760" i="56"/>
  <c r="B1760" i="56"/>
  <c r="J1760" i="56"/>
  <c r="G1760" i="56"/>
  <c r="A1761" i="56"/>
  <c r="H1760" i="56"/>
  <c r="I1760" i="56"/>
  <c r="G1761" i="56" l="1"/>
  <c r="F1761" i="56"/>
  <c r="A1762" i="56"/>
  <c r="E1761" i="56"/>
  <c r="I1761" i="56"/>
  <c r="H1761" i="56"/>
  <c r="D1761" i="56"/>
  <c r="C1761" i="56"/>
  <c r="B1761" i="56"/>
  <c r="J1761" i="56"/>
  <c r="I1762" i="56" l="1"/>
  <c r="F1762" i="56"/>
  <c r="A1763" i="56"/>
  <c r="C1762" i="56"/>
  <c r="E1762" i="56"/>
  <c r="D1762" i="56"/>
  <c r="B1762" i="56"/>
  <c r="H1762" i="56"/>
  <c r="G1762" i="56"/>
  <c r="J1762" i="56"/>
  <c r="E1763" i="56" l="1"/>
  <c r="D1763" i="56"/>
  <c r="F1763" i="56"/>
  <c r="G1763" i="56"/>
  <c r="I1763" i="56"/>
  <c r="H1763" i="56"/>
  <c r="A1764" i="56"/>
  <c r="B1763" i="56"/>
  <c r="C1763" i="56"/>
  <c r="J1763" i="56"/>
  <c r="G1764" i="56" l="1"/>
  <c r="D1764" i="56"/>
  <c r="A1765" i="56"/>
  <c r="I1764" i="56"/>
  <c r="H1764" i="56"/>
  <c r="E1764" i="56"/>
  <c r="B1764" i="56"/>
  <c r="C1764" i="56"/>
  <c r="F1764" i="56"/>
  <c r="J1764" i="56"/>
  <c r="J1765" i="56" l="1"/>
  <c r="B1765" i="56"/>
  <c r="A1766" i="56"/>
  <c r="F1765" i="56"/>
  <c r="C1765" i="56"/>
  <c r="I1765" i="56"/>
  <c r="D1765" i="56"/>
  <c r="H1765" i="56"/>
  <c r="E1765" i="56"/>
  <c r="G1765" i="56"/>
  <c r="C1766" i="56" l="1"/>
  <c r="I1766" i="56"/>
  <c r="H1766" i="56"/>
  <c r="G1766" i="56"/>
  <c r="D1766" i="56"/>
  <c r="E1766" i="56"/>
  <c r="F1766" i="56"/>
  <c r="B1766" i="56"/>
  <c r="J1766" i="56"/>
  <c r="A1767" i="56"/>
  <c r="J1767" i="56" l="1"/>
  <c r="C1767" i="56"/>
  <c r="D1767" i="56"/>
  <c r="E1767" i="56"/>
  <c r="B1767" i="56"/>
  <c r="G1767" i="56"/>
  <c r="F1767" i="56"/>
  <c r="A1768" i="56"/>
  <c r="I1767" i="56"/>
  <c r="H1767" i="56"/>
  <c r="D1768" i="56" l="1"/>
  <c r="G1768" i="56"/>
  <c r="A1769" i="56"/>
  <c r="I1768" i="56"/>
  <c r="H1768" i="56"/>
  <c r="E1768" i="56"/>
  <c r="F1768" i="56"/>
  <c r="B1768" i="56"/>
  <c r="C1768" i="56"/>
  <c r="J1768" i="56"/>
  <c r="I1769" i="56" l="1"/>
  <c r="F1769" i="56"/>
  <c r="G1769" i="56"/>
  <c r="E1769" i="56"/>
  <c r="H1769" i="56"/>
  <c r="D1769" i="56"/>
  <c r="C1769" i="56"/>
  <c r="B1769" i="56"/>
  <c r="J1769" i="56"/>
  <c r="A1770" i="56"/>
  <c r="E1770" i="56" l="1"/>
  <c r="I1770" i="56"/>
  <c r="C1770" i="56"/>
  <c r="J1770" i="56"/>
  <c r="F1770" i="56"/>
  <c r="G1770" i="56"/>
  <c r="D1770" i="56"/>
  <c r="A1771" i="56"/>
  <c r="H1770" i="56"/>
  <c r="B1770" i="56"/>
  <c r="H1771" i="56" l="1"/>
  <c r="B1771" i="56"/>
  <c r="E1771" i="56"/>
  <c r="D1771" i="56"/>
  <c r="G1771" i="56"/>
  <c r="C1771" i="56"/>
  <c r="J1771" i="56"/>
  <c r="F1771" i="56"/>
  <c r="I1771" i="56"/>
  <c r="A1772" i="56"/>
  <c r="D1772" i="56" l="1"/>
  <c r="B1772" i="56"/>
  <c r="H1772" i="56"/>
  <c r="C1772" i="56"/>
  <c r="G1772" i="56"/>
  <c r="J1772" i="56"/>
  <c r="F1772" i="56"/>
  <c r="I1772" i="56"/>
  <c r="E1772" i="56"/>
  <c r="A1773" i="56"/>
  <c r="J1773" i="56" l="1"/>
  <c r="B1773" i="56"/>
  <c r="I1773" i="56"/>
  <c r="A1774" i="56"/>
  <c r="G1773" i="56"/>
  <c r="D1773" i="56"/>
  <c r="E1773" i="56"/>
  <c r="F1773" i="56"/>
  <c r="C1773" i="56"/>
  <c r="H1773" i="56"/>
  <c r="G1774" i="56" l="1"/>
  <c r="H1774" i="56"/>
  <c r="D1774" i="56"/>
  <c r="E1774" i="56"/>
  <c r="B1774" i="56"/>
  <c r="J1774" i="56"/>
  <c r="F1774" i="56"/>
  <c r="A1775" i="56"/>
  <c r="I1774" i="56"/>
  <c r="C1774" i="56"/>
  <c r="J1775" i="56" l="1"/>
  <c r="H1775" i="56"/>
  <c r="C1775" i="56"/>
  <c r="F1775" i="56"/>
  <c r="G1775" i="56"/>
  <c r="I1775" i="56"/>
  <c r="E1775" i="56"/>
  <c r="D1775" i="56"/>
  <c r="A1776" i="56"/>
  <c r="B1775" i="56"/>
  <c r="A1777" i="56" l="1"/>
  <c r="H1776" i="56"/>
  <c r="G1776" i="56"/>
  <c r="E1776" i="56"/>
  <c r="F1776" i="56"/>
  <c r="B1776" i="56"/>
  <c r="C1776" i="56"/>
  <c r="J1776" i="56"/>
  <c r="I1776" i="56"/>
  <c r="D1776" i="56"/>
  <c r="I1777" i="56" l="1"/>
  <c r="A1778" i="56"/>
  <c r="H1777" i="56"/>
  <c r="G1777" i="56"/>
  <c r="B1777" i="56"/>
  <c r="C1777" i="56"/>
  <c r="J1777" i="56"/>
  <c r="F1777" i="56"/>
  <c r="E1777" i="56"/>
  <c r="D1777" i="56"/>
  <c r="D1778" i="56" l="1"/>
  <c r="E1778" i="56"/>
  <c r="C1778" i="56"/>
  <c r="I1778" i="56"/>
  <c r="H1778" i="56"/>
  <c r="F1778" i="56"/>
  <c r="B1778" i="56"/>
  <c r="G1778" i="56"/>
  <c r="A1779" i="56"/>
  <c r="J1778" i="56"/>
  <c r="F1779" i="56" l="1"/>
  <c r="J1779" i="56"/>
  <c r="B1779" i="56"/>
  <c r="C1779" i="56"/>
  <c r="H1779" i="56"/>
  <c r="A1780" i="56"/>
  <c r="I1779" i="56"/>
  <c r="G1779" i="56"/>
  <c r="D1779" i="56"/>
  <c r="E1779" i="56"/>
  <c r="D1780" i="56" l="1"/>
  <c r="J1780" i="56"/>
  <c r="G1780" i="56"/>
  <c r="F1780" i="56"/>
  <c r="A1781" i="56"/>
  <c r="I1780" i="56"/>
  <c r="C1780" i="56"/>
  <c r="H1780" i="56"/>
  <c r="E1780" i="56"/>
  <c r="B1780" i="56"/>
  <c r="J1781" i="56" l="1"/>
  <c r="B1781" i="56"/>
  <c r="C1781" i="56"/>
  <c r="H1781" i="56"/>
  <c r="E1781" i="56"/>
  <c r="A1782" i="56"/>
  <c r="F1781" i="56"/>
  <c r="I1781" i="56"/>
  <c r="G1781" i="56"/>
  <c r="D1781" i="56"/>
  <c r="G1782" i="56" l="1"/>
  <c r="E1782" i="56"/>
  <c r="J1782" i="56"/>
  <c r="F1782" i="56"/>
  <c r="A1783" i="56"/>
  <c r="I1782" i="56"/>
  <c r="C1782" i="56"/>
  <c r="H1782" i="56"/>
  <c r="D1782" i="56"/>
  <c r="B1782" i="56"/>
  <c r="J1783" i="56" l="1"/>
  <c r="G1783" i="56"/>
  <c r="I1783" i="56"/>
  <c r="E1783" i="56"/>
  <c r="H1783" i="56"/>
  <c r="D1783" i="56"/>
  <c r="C1783" i="56"/>
  <c r="B1783" i="56"/>
  <c r="F1783" i="56"/>
  <c r="A1784" i="56"/>
  <c r="F1784" i="56" l="1"/>
  <c r="D1784" i="56"/>
  <c r="C1784" i="56"/>
  <c r="J1784" i="56"/>
  <c r="H1784" i="56"/>
  <c r="A1785" i="56"/>
  <c r="I1784" i="56"/>
  <c r="E1784" i="56"/>
  <c r="G1784" i="56"/>
  <c r="B1784" i="56"/>
  <c r="I1785" i="56" l="1"/>
  <c r="D1785" i="56"/>
  <c r="F1785" i="56"/>
  <c r="H1785" i="56"/>
  <c r="G1785" i="56"/>
  <c r="J1785" i="56"/>
  <c r="A1786" i="56"/>
  <c r="C1785" i="56"/>
  <c r="E1785" i="56"/>
  <c r="B1785" i="56"/>
  <c r="C1786" i="56" l="1"/>
  <c r="G1786" i="56"/>
  <c r="D1786" i="56"/>
  <c r="E1786" i="56"/>
  <c r="B1786" i="56"/>
  <c r="J1786" i="56"/>
  <c r="F1786" i="56"/>
  <c r="A1787" i="56"/>
  <c r="I1786" i="56"/>
  <c r="H1786" i="56"/>
  <c r="A1788" i="56" l="1"/>
  <c r="I1787" i="56"/>
  <c r="H1787" i="56"/>
  <c r="G1787" i="56"/>
  <c r="F1787" i="56"/>
  <c r="D1787" i="56"/>
  <c r="E1787" i="56"/>
  <c r="B1787" i="56"/>
  <c r="C1787" i="56"/>
  <c r="J1787" i="56"/>
  <c r="D1788" i="56" l="1"/>
  <c r="I1788" i="56"/>
  <c r="A1789" i="56"/>
  <c r="C1788" i="56"/>
  <c r="H1788" i="56"/>
  <c r="E1788" i="56"/>
  <c r="B1788" i="56"/>
  <c r="G1788" i="56"/>
  <c r="J1788" i="56"/>
  <c r="F1788" i="56"/>
  <c r="H1789" i="56" l="1"/>
  <c r="B1789" i="56"/>
  <c r="D1789" i="56"/>
  <c r="E1789" i="56"/>
  <c r="G1789" i="56"/>
  <c r="I1789" i="56"/>
  <c r="J1789" i="56"/>
  <c r="C1789" i="56"/>
  <c r="F1789" i="56"/>
  <c r="A1790" i="56"/>
  <c r="G1790" i="56" l="1"/>
  <c r="J1790" i="56"/>
  <c r="I1790" i="56"/>
  <c r="C1790" i="56"/>
  <c r="H1790" i="56"/>
  <c r="D1790" i="56"/>
  <c r="E1790" i="56"/>
  <c r="B1790" i="56"/>
  <c r="F1790" i="56"/>
  <c r="A1791" i="56"/>
  <c r="J1791" i="56" l="1"/>
  <c r="G1791" i="56"/>
  <c r="E1791" i="56"/>
  <c r="F1791" i="56"/>
  <c r="B1791" i="56"/>
  <c r="A1792" i="56"/>
  <c r="I1791" i="56"/>
  <c r="D1791" i="56"/>
  <c r="H1791" i="56"/>
  <c r="C1791" i="56"/>
  <c r="H1792" i="56" l="1"/>
  <c r="E1792" i="56"/>
  <c r="A1793" i="56"/>
  <c r="I1792" i="56"/>
  <c r="D1792" i="56"/>
  <c r="G1792" i="56"/>
  <c r="B1792" i="56"/>
  <c r="C1792" i="56"/>
  <c r="J1792" i="56"/>
  <c r="F1792" i="56"/>
  <c r="I1793" i="56" l="1"/>
  <c r="A1794" i="56"/>
  <c r="F1793" i="56"/>
  <c r="G1793" i="56"/>
  <c r="D1793" i="56"/>
  <c r="E1793" i="56"/>
  <c r="B1793" i="56"/>
  <c r="C1793" i="56"/>
  <c r="J1793" i="56"/>
  <c r="H1793" i="56"/>
  <c r="F1794" i="56" l="1"/>
  <c r="H1794" i="56"/>
  <c r="C1794" i="56"/>
  <c r="J1794" i="56"/>
  <c r="G1794" i="56"/>
  <c r="I1794" i="56"/>
  <c r="D1794" i="56"/>
  <c r="E1794" i="56"/>
  <c r="B1794" i="56"/>
  <c r="A1795" i="56"/>
  <c r="E1795" i="56" l="1"/>
  <c r="H1795" i="56"/>
  <c r="C1795" i="56"/>
  <c r="D1795" i="56"/>
  <c r="B1795" i="56"/>
  <c r="G1795" i="56"/>
  <c r="J1795" i="56"/>
  <c r="F1795" i="56"/>
  <c r="A1796" i="56"/>
  <c r="I1795" i="56"/>
  <c r="H1796" i="56" l="1"/>
  <c r="D1796" i="56"/>
  <c r="A1797" i="56"/>
  <c r="B1796" i="56"/>
  <c r="F1796" i="56"/>
  <c r="J1796" i="56"/>
  <c r="E1796" i="56"/>
  <c r="C1796" i="56"/>
  <c r="G1796" i="56"/>
  <c r="I1796" i="56"/>
  <c r="J1797" i="56" l="1"/>
  <c r="B1797" i="56"/>
  <c r="F1797" i="56"/>
  <c r="I1797" i="56"/>
  <c r="H1797" i="56"/>
  <c r="D1797" i="56"/>
  <c r="G1797" i="56"/>
  <c r="E1797" i="56"/>
  <c r="C1797" i="56"/>
  <c r="A1798" i="56"/>
  <c r="G1798" i="56" l="1"/>
  <c r="I1798" i="56"/>
  <c r="C1798" i="56"/>
  <c r="E1798" i="56"/>
  <c r="F1798" i="56"/>
  <c r="B1798" i="56"/>
  <c r="J1798" i="56"/>
  <c r="A1799" i="56"/>
  <c r="H1798" i="56"/>
  <c r="D1798" i="56"/>
  <c r="J1799" i="56" l="1"/>
  <c r="E1799" i="56"/>
  <c r="G1799" i="56"/>
  <c r="D1799" i="56"/>
  <c r="C1799" i="56"/>
  <c r="I1799" i="56"/>
  <c r="H1799" i="56"/>
  <c r="F1799" i="56"/>
  <c r="A1800" i="56"/>
  <c r="B1799" i="56"/>
  <c r="C1800" i="56" l="1"/>
  <c r="H1800" i="56"/>
  <c r="E1800" i="56"/>
  <c r="F1800" i="56"/>
  <c r="B1800" i="56"/>
  <c r="J1800" i="56"/>
  <c r="G1800" i="56"/>
  <c r="D1800" i="56"/>
  <c r="I1800" i="56"/>
  <c r="A1801" i="56"/>
  <c r="I1801" i="56" l="1"/>
  <c r="F1801" i="56"/>
  <c r="G1801" i="56"/>
  <c r="E1801" i="56"/>
  <c r="B1801" i="56"/>
  <c r="J1801" i="56"/>
  <c r="A1802" i="56"/>
  <c r="C1801" i="56"/>
  <c r="H1801" i="56"/>
  <c r="D1801" i="56"/>
  <c r="E1802" i="56" l="1"/>
  <c r="I1802" i="56"/>
  <c r="A1803" i="56"/>
  <c r="H1802" i="56"/>
  <c r="D1802" i="56"/>
  <c r="C1802" i="56"/>
  <c r="B1802" i="56"/>
  <c r="G1802" i="56"/>
  <c r="F1802" i="56"/>
  <c r="J1802" i="56"/>
  <c r="E1803" i="56" l="1"/>
  <c r="B1803" i="56"/>
  <c r="C1803" i="56"/>
  <c r="J1803" i="56"/>
  <c r="F1803" i="56"/>
  <c r="G1803" i="56"/>
  <c r="I1803" i="56"/>
  <c r="H1803" i="56"/>
  <c r="D1803" i="56"/>
  <c r="A1804" i="56"/>
  <c r="C1804" i="56" l="1"/>
  <c r="B1804" i="56"/>
  <c r="H1804" i="56"/>
  <c r="E1804" i="56"/>
  <c r="I1804" i="56"/>
  <c r="G1804" i="56"/>
  <c r="J1804" i="56"/>
  <c r="A1805" i="56"/>
  <c r="D1804" i="56"/>
  <c r="F1804" i="56"/>
  <c r="J1805" i="56" l="1"/>
  <c r="B1805" i="56"/>
  <c r="I1805" i="56"/>
  <c r="E1805" i="56"/>
  <c r="F1805" i="56"/>
  <c r="C1805" i="56"/>
  <c r="G1805" i="56"/>
  <c r="H1805" i="56"/>
  <c r="A1806" i="56"/>
  <c r="D1805" i="56"/>
  <c r="C1806" i="56" l="1"/>
  <c r="D1806" i="56"/>
  <c r="J1806" i="56"/>
  <c r="G1806" i="56"/>
  <c r="H1806" i="56"/>
  <c r="I1806" i="56"/>
  <c r="F1806" i="56"/>
  <c r="E1806" i="56"/>
  <c r="B1806" i="56"/>
  <c r="A1807" i="56"/>
  <c r="J1807" i="56" l="1"/>
  <c r="E1807" i="56"/>
  <c r="I1807" i="56"/>
  <c r="H1807" i="56"/>
  <c r="D1807" i="56"/>
  <c r="G1807" i="56"/>
  <c r="B1807" i="56"/>
  <c r="C1807" i="56"/>
  <c r="F1807" i="56"/>
  <c r="A1808" i="56"/>
  <c r="D1808" i="56" l="1"/>
  <c r="C1808" i="56"/>
  <c r="A1809" i="56"/>
  <c r="G1808" i="56"/>
  <c r="J1808" i="56"/>
  <c r="I1808" i="56"/>
  <c r="H1808" i="56"/>
  <c r="E1808" i="56"/>
  <c r="F1808" i="56"/>
  <c r="B1808" i="56"/>
  <c r="I1809" i="56" l="1"/>
  <c r="A1810" i="56"/>
  <c r="C1809" i="56"/>
  <c r="J1809" i="56"/>
  <c r="D1809" i="56"/>
  <c r="H1809" i="56"/>
  <c r="E1809" i="56"/>
  <c r="F1809" i="56"/>
  <c r="B1809" i="56"/>
  <c r="G1809" i="56"/>
  <c r="F1810" i="56" l="1"/>
  <c r="E1810" i="56"/>
  <c r="A1811" i="56"/>
  <c r="B1810" i="56"/>
  <c r="C1810" i="56"/>
  <c r="J1810" i="56"/>
  <c r="H1810" i="56"/>
  <c r="G1810" i="56"/>
  <c r="D1810" i="56"/>
  <c r="I1810" i="56"/>
  <c r="D1811" i="56" l="1"/>
  <c r="H1811" i="56"/>
  <c r="G1811" i="56"/>
  <c r="I1811" i="56"/>
  <c r="J1811" i="56"/>
  <c r="A1812" i="56"/>
  <c r="C1811" i="56"/>
  <c r="B1811" i="56"/>
  <c r="E1811" i="56"/>
  <c r="F1811" i="56"/>
  <c r="E1812" i="56" l="1"/>
  <c r="J1812" i="56"/>
  <c r="I1812" i="56"/>
  <c r="D1812" i="56"/>
  <c r="H1812" i="56"/>
  <c r="F1812" i="56"/>
  <c r="B1812" i="56"/>
  <c r="G1812" i="56"/>
  <c r="A1813" i="56"/>
  <c r="C1812" i="56"/>
  <c r="J1813" i="56" l="1"/>
  <c r="B1813" i="56"/>
  <c r="H1813" i="56"/>
  <c r="A1814" i="56"/>
  <c r="C1813" i="56"/>
  <c r="I1813" i="56"/>
  <c r="D1813" i="56"/>
  <c r="E1813" i="56"/>
  <c r="F1813" i="56"/>
  <c r="G1813" i="56"/>
  <c r="A1815" i="56" l="1"/>
  <c r="C1814" i="56"/>
  <c r="I1814" i="56"/>
  <c r="E1814" i="56"/>
  <c r="D1814" i="56"/>
  <c r="F1814" i="56"/>
  <c r="B1814" i="56"/>
  <c r="J1814" i="56"/>
  <c r="G1814" i="56"/>
  <c r="H1814" i="56"/>
  <c r="J1815" i="56" l="1"/>
  <c r="G1815" i="56"/>
  <c r="D1815" i="56"/>
  <c r="C1815" i="56"/>
  <c r="B1815" i="56"/>
  <c r="F1815" i="56"/>
  <c r="A1816" i="56"/>
  <c r="I1815" i="56"/>
  <c r="E1815" i="56"/>
  <c r="H1815" i="56"/>
  <c r="E1816" i="56" l="1"/>
  <c r="H1816" i="56"/>
  <c r="A1817" i="56"/>
  <c r="I1816" i="56"/>
  <c r="D1816" i="56"/>
  <c r="C1816" i="56"/>
  <c r="B1816" i="56"/>
  <c r="G1816" i="56"/>
  <c r="J1816" i="56"/>
  <c r="F1816" i="56"/>
  <c r="I1817" i="56" l="1"/>
  <c r="F1817" i="56"/>
  <c r="D1817" i="56"/>
  <c r="E1817" i="56"/>
  <c r="A1818" i="56"/>
  <c r="H1817" i="56"/>
  <c r="B1817" i="56"/>
  <c r="C1817" i="56"/>
  <c r="J1817" i="56"/>
  <c r="G1817" i="56"/>
  <c r="H1818" i="56" l="1"/>
  <c r="C1818" i="56"/>
  <c r="J1818" i="56"/>
  <c r="F1818" i="56"/>
  <c r="A1819" i="56"/>
  <c r="I1818" i="56"/>
  <c r="D1818" i="56"/>
  <c r="G1818" i="56"/>
  <c r="B1818" i="56"/>
  <c r="E1818" i="56"/>
  <c r="F1819" i="56" l="1"/>
  <c r="I1819" i="56"/>
  <c r="A1820" i="56"/>
  <c r="H1819" i="56"/>
  <c r="E1819" i="56"/>
  <c r="B1819" i="56"/>
  <c r="G1819" i="56"/>
  <c r="J1819" i="56"/>
  <c r="C1819" i="56"/>
  <c r="D1819" i="56"/>
  <c r="G1820" i="56" l="1"/>
  <c r="I1820" i="56"/>
  <c r="H1820" i="56"/>
  <c r="B1820" i="56"/>
  <c r="C1820" i="56"/>
  <c r="J1820" i="56"/>
  <c r="F1820" i="56"/>
  <c r="A1821" i="56"/>
  <c r="E1820" i="56"/>
  <c r="D1820" i="56"/>
  <c r="J1821" i="56" l="1"/>
  <c r="B1821" i="56"/>
  <c r="C1821" i="56"/>
  <c r="I1821" i="56"/>
  <c r="E1821" i="56"/>
  <c r="H1821" i="56"/>
  <c r="D1821" i="56"/>
  <c r="G1821" i="56"/>
  <c r="F1821" i="56"/>
  <c r="A1822" i="56"/>
  <c r="C1822" i="56" l="1"/>
  <c r="J1822" i="56"/>
  <c r="A1823" i="56"/>
  <c r="H1822" i="56"/>
  <c r="B1822" i="56"/>
  <c r="F1822" i="56"/>
  <c r="G1822" i="56"/>
  <c r="I1822" i="56"/>
  <c r="E1822" i="56"/>
  <c r="D1822" i="56"/>
  <c r="D1823" i="56" l="1"/>
  <c r="C1823" i="56"/>
  <c r="E1823" i="56"/>
  <c r="A1824" i="56"/>
  <c r="I1823" i="56"/>
  <c r="J1823" i="56"/>
  <c r="F1823" i="56"/>
  <c r="G1823" i="56"/>
  <c r="B1823" i="56"/>
  <c r="H1823" i="56"/>
  <c r="F1824" i="56" l="1"/>
  <c r="H1824" i="56"/>
  <c r="E1824" i="56"/>
  <c r="B1824" i="56"/>
  <c r="C1824" i="56"/>
  <c r="J1824" i="56"/>
  <c r="G1824" i="56"/>
  <c r="A1825" i="56"/>
  <c r="I1824" i="56"/>
  <c r="D1824" i="56"/>
  <c r="I1825" i="56" l="1"/>
  <c r="F1825" i="56"/>
  <c r="C1825" i="56"/>
  <c r="B1825" i="56"/>
  <c r="G1825" i="56"/>
  <c r="J1825" i="56"/>
  <c r="A1826" i="56"/>
  <c r="E1825" i="56"/>
  <c r="H1825" i="56"/>
  <c r="D1825" i="56"/>
  <c r="J1826" i="56" l="1"/>
  <c r="D1826" i="56"/>
  <c r="I1826" i="56"/>
  <c r="F1826" i="56"/>
  <c r="A1827" i="56"/>
  <c r="C1826" i="56"/>
  <c r="B1826" i="56"/>
  <c r="E1826" i="56"/>
  <c r="H1826" i="56"/>
  <c r="G1826" i="56"/>
  <c r="G1827" i="56" l="1"/>
  <c r="D1827" i="56"/>
  <c r="A1828" i="56"/>
  <c r="B1827" i="56"/>
  <c r="J1827" i="56"/>
  <c r="C1827" i="56"/>
  <c r="I1827" i="56"/>
  <c r="F1827" i="56"/>
  <c r="H1827" i="56"/>
  <c r="E1827" i="56"/>
  <c r="E1828" i="56" l="1"/>
  <c r="D1828" i="56"/>
  <c r="J1828" i="56"/>
  <c r="G1828" i="56"/>
  <c r="H1828" i="56"/>
  <c r="I1828" i="56"/>
  <c r="F1828" i="56"/>
  <c r="A1829" i="56"/>
  <c r="B1828" i="56"/>
  <c r="C1828" i="56"/>
  <c r="J1829" i="56" l="1"/>
  <c r="B1829" i="56"/>
  <c r="C1829" i="56"/>
  <c r="F1829" i="56"/>
  <c r="E1829" i="56"/>
  <c r="H1829" i="56"/>
  <c r="D1829" i="56"/>
  <c r="I1829" i="56"/>
  <c r="G1829" i="56"/>
  <c r="A1830" i="56"/>
  <c r="C1830" i="56" l="1"/>
  <c r="I1830" i="56"/>
  <c r="A1831" i="56"/>
  <c r="J1830" i="56"/>
  <c r="H1830" i="56"/>
  <c r="G1830" i="56"/>
  <c r="D1830" i="56"/>
  <c r="E1830" i="56"/>
  <c r="F1830" i="56"/>
  <c r="B1830" i="56"/>
  <c r="D1831" i="56" l="1"/>
  <c r="C1831" i="56"/>
  <c r="B1831" i="56"/>
  <c r="J1831" i="56"/>
  <c r="F1831" i="56"/>
  <c r="G1831" i="56"/>
  <c r="I1831" i="56"/>
  <c r="E1831" i="56"/>
  <c r="H1831" i="56"/>
  <c r="A1832" i="56"/>
  <c r="J1832" i="56" l="1"/>
  <c r="A1833" i="56"/>
  <c r="E1832" i="56"/>
  <c r="C1832" i="56"/>
  <c r="F1832" i="56"/>
  <c r="B1832" i="56"/>
  <c r="G1832" i="56"/>
  <c r="I1832" i="56"/>
  <c r="H1832" i="56"/>
  <c r="D1832" i="56"/>
  <c r="B1833" i="56" l="1"/>
  <c r="A1834" i="56"/>
  <c r="I1833" i="56"/>
  <c r="F1833" i="56"/>
  <c r="H1833" i="56"/>
  <c r="J1833" i="56"/>
  <c r="D1833" i="56"/>
  <c r="G1833" i="56"/>
  <c r="E1833" i="56"/>
  <c r="C1833" i="56"/>
  <c r="G1834" i="56" l="1"/>
  <c r="B1834" i="56"/>
  <c r="A1835" i="56"/>
  <c r="I1834" i="56"/>
  <c r="E1834" i="56"/>
  <c r="H1834" i="56"/>
  <c r="D1834" i="56"/>
  <c r="C1834" i="56"/>
  <c r="J1834" i="56"/>
  <c r="F1834" i="56"/>
  <c r="G1835" i="56" l="1"/>
  <c r="I1835" i="56"/>
  <c r="H1835" i="56"/>
  <c r="B1835" i="56"/>
  <c r="C1835" i="56"/>
  <c r="J1835" i="56"/>
  <c r="F1835" i="56"/>
  <c r="E1835" i="56"/>
  <c r="A1836" i="56"/>
  <c r="D1835" i="56"/>
  <c r="G1836" i="56" l="1"/>
  <c r="I1836" i="56"/>
  <c r="H1836" i="56"/>
  <c r="E1836" i="56"/>
  <c r="D1836" i="56"/>
  <c r="C1836" i="56"/>
  <c r="J1836" i="56"/>
  <c r="F1836" i="56"/>
  <c r="A1837" i="56"/>
  <c r="B1836" i="56"/>
  <c r="H1837" i="56" l="1"/>
  <c r="I1837" i="56"/>
  <c r="B1837" i="56"/>
  <c r="C1837" i="56"/>
  <c r="D1837" i="56"/>
  <c r="F1837" i="56"/>
  <c r="J1837" i="56"/>
  <c r="E1837" i="56"/>
  <c r="G1837" i="56"/>
  <c r="A1838" i="56"/>
  <c r="C1838" i="56" l="1"/>
  <c r="J1838" i="56"/>
  <c r="B1838" i="56"/>
  <c r="G1838" i="56"/>
  <c r="F1838" i="56"/>
  <c r="A1839" i="56"/>
  <c r="D1838" i="56"/>
  <c r="I1838" i="56"/>
  <c r="E1838" i="56"/>
  <c r="H1838" i="56"/>
  <c r="C1839" i="56" l="1"/>
  <c r="I1839" i="56"/>
  <c r="G1839" i="56"/>
  <c r="D1839" i="56"/>
  <c r="H1839" i="56"/>
  <c r="E1839" i="56"/>
  <c r="F1839" i="56"/>
  <c r="B1839" i="56"/>
  <c r="J1839" i="56"/>
  <c r="A1840" i="56"/>
  <c r="G1840" i="56" l="1"/>
  <c r="C1840" i="56"/>
  <c r="D1840" i="56"/>
  <c r="B1840" i="56"/>
  <c r="J1840" i="56"/>
  <c r="F1840" i="56"/>
  <c r="A1841" i="56"/>
  <c r="I1840" i="56"/>
  <c r="E1840" i="56"/>
  <c r="H1840" i="56"/>
  <c r="B1841" i="56" l="1"/>
  <c r="D1841" i="56"/>
  <c r="C1841" i="56"/>
  <c r="J1841" i="56"/>
  <c r="F1841" i="56"/>
  <c r="A1842" i="56"/>
  <c r="I1841" i="56"/>
  <c r="E1841" i="56"/>
  <c r="H1841" i="56"/>
  <c r="G1841" i="56"/>
  <c r="G1842" i="56" l="1"/>
  <c r="C1842" i="56"/>
  <c r="H1842" i="56"/>
  <c r="E1842" i="56"/>
  <c r="F1842" i="56"/>
  <c r="B1842" i="56"/>
  <c r="J1842" i="56"/>
  <c r="A1843" i="56"/>
  <c r="I1842" i="56"/>
  <c r="D1842" i="56"/>
  <c r="A1844" i="56" l="1"/>
  <c r="H1843" i="56"/>
  <c r="J1843" i="56"/>
  <c r="F1843" i="56"/>
  <c r="I1843" i="56"/>
  <c r="C1843" i="56"/>
  <c r="D1843" i="56"/>
  <c r="E1843" i="56"/>
  <c r="B1843" i="56"/>
  <c r="G1843" i="56"/>
  <c r="A1845" i="56" l="1"/>
  <c r="H1844" i="56"/>
  <c r="C1844" i="56"/>
  <c r="I1844" i="56"/>
  <c r="D1844" i="56"/>
  <c r="E1844" i="56"/>
  <c r="F1844" i="56"/>
  <c r="B1844" i="56"/>
  <c r="J1844" i="56"/>
  <c r="G1844" i="56"/>
  <c r="F1845" i="56" l="1"/>
  <c r="G1845" i="56"/>
  <c r="A1846" i="56"/>
  <c r="B1845" i="56"/>
  <c r="C1845" i="56"/>
  <c r="D1845" i="56"/>
  <c r="E1845" i="56"/>
  <c r="I1845" i="56"/>
  <c r="H1845" i="56"/>
  <c r="J1845" i="56"/>
  <c r="J1846" i="56" l="1"/>
  <c r="C1846" i="56"/>
  <c r="E1846" i="56"/>
  <c r="I1846" i="56"/>
  <c r="H1846" i="56"/>
  <c r="A1847" i="56"/>
  <c r="G1846" i="56"/>
  <c r="B1846" i="56"/>
  <c r="F1846" i="56"/>
  <c r="D1846" i="56"/>
  <c r="D1847" i="56" l="1"/>
  <c r="H1847" i="56"/>
  <c r="E1847" i="56"/>
  <c r="A1848" i="56"/>
  <c r="B1847" i="56"/>
  <c r="G1847" i="56"/>
  <c r="J1847" i="56"/>
  <c r="F1847" i="56"/>
  <c r="I1847" i="56"/>
  <c r="C1847" i="56"/>
  <c r="A1849" i="56" l="1"/>
  <c r="J1848" i="56"/>
  <c r="E1848" i="56"/>
  <c r="I1848" i="56"/>
  <c r="D1848" i="56"/>
  <c r="G1848" i="56"/>
  <c r="C1848" i="56"/>
  <c r="H1848" i="56"/>
  <c r="F1848" i="56"/>
  <c r="B1848" i="56"/>
  <c r="B1849" i="56" l="1"/>
  <c r="D1849" i="56"/>
  <c r="J1849" i="56"/>
  <c r="E1849" i="56"/>
  <c r="I1849" i="56"/>
  <c r="H1849" i="56"/>
  <c r="G1849" i="56"/>
  <c r="C1849" i="56"/>
  <c r="F1849" i="56"/>
  <c r="A1850" i="56"/>
  <c r="E1850" i="56" l="1"/>
  <c r="I1850" i="56"/>
  <c r="B1850" i="56"/>
  <c r="H1850" i="56"/>
  <c r="D1850" i="56"/>
  <c r="G1850" i="56"/>
  <c r="A1851" i="56"/>
  <c r="J1850" i="56"/>
  <c r="F1850" i="56"/>
  <c r="C1850" i="56"/>
  <c r="F1851" i="56" l="1"/>
  <c r="B1851" i="56"/>
  <c r="G1851" i="56"/>
  <c r="I1851" i="56"/>
  <c r="J1851" i="56"/>
  <c r="E1851" i="56"/>
  <c r="D1851" i="56"/>
  <c r="H1851" i="56"/>
  <c r="C1851" i="56"/>
  <c r="A1852" i="56"/>
  <c r="A1853" i="56" l="1"/>
  <c r="B1852" i="56"/>
  <c r="D1852" i="56"/>
  <c r="H1852" i="56"/>
  <c r="E1852" i="56"/>
  <c r="G1852" i="56"/>
  <c r="J1852" i="56"/>
  <c r="C1852" i="56"/>
  <c r="I1852" i="56"/>
  <c r="F1852" i="56"/>
  <c r="H1853" i="56" l="1"/>
  <c r="G1853" i="56"/>
  <c r="A1854" i="56"/>
  <c r="F1853" i="56"/>
  <c r="I1853" i="56"/>
  <c r="D1853" i="56"/>
  <c r="E1853" i="56"/>
  <c r="B1853" i="56"/>
  <c r="C1853" i="56"/>
  <c r="J1853" i="56"/>
  <c r="J1854" i="56" l="1"/>
  <c r="H1854" i="56"/>
  <c r="A1855" i="56"/>
  <c r="G1854" i="56"/>
  <c r="B1854" i="56"/>
  <c r="F1854" i="56"/>
  <c r="D1854" i="56"/>
  <c r="E1854" i="56"/>
  <c r="C1854" i="56"/>
  <c r="I1854" i="56"/>
  <c r="H1855" i="56" l="1"/>
  <c r="E1855" i="56"/>
  <c r="G1855" i="56"/>
  <c r="J1855" i="56"/>
  <c r="F1855" i="56"/>
  <c r="A1856" i="56"/>
  <c r="I1855" i="56"/>
  <c r="C1855" i="56"/>
  <c r="D1855" i="56"/>
  <c r="B1855" i="56"/>
  <c r="A1857" i="56" l="1"/>
  <c r="H1856" i="56"/>
  <c r="I1856" i="56"/>
  <c r="E1856" i="56"/>
  <c r="F1856" i="56"/>
  <c r="B1856" i="56"/>
  <c r="J1856" i="56"/>
  <c r="G1856" i="56"/>
  <c r="C1856" i="56"/>
  <c r="D1856" i="56"/>
  <c r="B1857" i="56" l="1"/>
  <c r="A1858" i="56"/>
  <c r="G1857" i="56"/>
  <c r="C1857" i="56"/>
  <c r="H1857" i="56"/>
  <c r="J1857" i="56"/>
  <c r="F1857" i="56"/>
  <c r="D1857" i="56"/>
  <c r="I1857" i="56"/>
  <c r="E1857" i="56"/>
  <c r="C1858" i="56" l="1"/>
  <c r="G1858" i="56"/>
  <c r="A1859" i="56"/>
  <c r="I1858" i="56"/>
  <c r="H1858" i="56"/>
  <c r="D1858" i="56"/>
  <c r="E1858" i="56"/>
  <c r="B1858" i="56"/>
  <c r="J1858" i="56"/>
  <c r="F1858" i="56"/>
  <c r="C1859" i="56" l="1"/>
  <c r="J1859" i="56"/>
  <c r="F1859" i="56"/>
  <c r="B1859" i="56"/>
  <c r="G1859" i="56"/>
  <c r="A1860" i="56"/>
  <c r="I1859" i="56"/>
  <c r="D1859" i="56"/>
  <c r="H1859" i="56"/>
  <c r="E1859" i="56"/>
  <c r="E1860" i="56" l="1"/>
  <c r="H1860" i="56"/>
  <c r="B1860" i="56"/>
  <c r="F1860" i="56"/>
  <c r="G1860" i="56"/>
  <c r="C1860" i="56"/>
  <c r="I1860" i="56"/>
  <c r="J1860" i="56"/>
  <c r="D1860" i="56"/>
  <c r="A1861" i="56"/>
  <c r="H1861" i="56" l="1"/>
  <c r="I1861" i="56"/>
  <c r="D1861" i="56"/>
  <c r="E1861" i="56"/>
  <c r="B1861" i="56"/>
  <c r="G1861" i="56"/>
  <c r="J1861" i="56"/>
  <c r="F1861" i="56"/>
  <c r="A1862" i="56"/>
  <c r="C1861" i="56"/>
  <c r="I1862" i="56" l="1"/>
  <c r="B1862" i="56"/>
  <c r="E1862" i="56"/>
  <c r="G1862" i="56"/>
  <c r="J1862" i="56"/>
  <c r="A1863" i="56"/>
  <c r="C1862" i="56"/>
  <c r="F1862" i="56"/>
  <c r="D1862" i="56"/>
  <c r="H1862" i="56"/>
  <c r="A1864" i="56" l="1"/>
  <c r="C1863" i="56"/>
  <c r="H1863" i="56"/>
  <c r="F1863" i="56"/>
  <c r="I1863" i="56"/>
  <c r="D1863" i="56"/>
  <c r="E1863" i="56"/>
  <c r="B1863" i="56"/>
  <c r="G1863" i="56"/>
  <c r="J1863" i="56"/>
  <c r="C1864" i="56" l="1"/>
  <c r="H1864" i="56"/>
  <c r="B1864" i="56"/>
  <c r="J1864" i="56"/>
  <c r="F1864" i="56"/>
  <c r="A1865" i="56"/>
  <c r="I1864" i="56"/>
  <c r="D1864" i="56"/>
  <c r="E1864" i="56"/>
  <c r="G1864" i="56"/>
  <c r="B1865" i="56" l="1"/>
  <c r="H1865" i="56"/>
  <c r="I1865" i="56"/>
  <c r="J1865" i="56"/>
  <c r="A1866" i="56"/>
  <c r="C1865" i="56"/>
  <c r="D1865" i="56"/>
  <c r="F1865" i="56"/>
  <c r="E1865" i="56"/>
  <c r="G1865" i="56"/>
  <c r="C1866" i="56" l="1"/>
  <c r="B1866" i="56"/>
  <c r="H1866" i="56"/>
  <c r="D1866" i="56"/>
  <c r="E1866" i="56"/>
  <c r="J1866" i="56"/>
  <c r="F1866" i="56"/>
  <c r="A1867" i="56"/>
  <c r="G1866" i="56"/>
  <c r="I1866" i="56"/>
  <c r="A1868" i="56" l="1"/>
  <c r="I1867" i="56"/>
  <c r="J1867" i="56"/>
  <c r="F1867" i="56"/>
  <c r="C1867" i="56"/>
  <c r="H1867" i="56"/>
  <c r="D1867" i="56"/>
  <c r="E1867" i="56"/>
  <c r="B1867" i="56"/>
  <c r="G1867" i="56"/>
  <c r="I1868" i="56" l="1"/>
  <c r="D1868" i="56"/>
  <c r="G1868" i="56"/>
  <c r="H1868" i="56"/>
  <c r="C1868" i="56"/>
  <c r="E1868" i="56"/>
  <c r="B1868" i="56"/>
  <c r="F1868" i="56"/>
  <c r="A1869" i="56"/>
  <c r="J1868" i="56"/>
  <c r="H1869" i="56" l="1"/>
  <c r="I1869" i="56"/>
  <c r="B1869" i="56"/>
  <c r="G1869" i="56"/>
  <c r="J1869" i="56"/>
  <c r="A1870" i="56"/>
  <c r="C1869" i="56"/>
  <c r="F1869" i="56"/>
  <c r="D1869" i="56"/>
  <c r="E1869" i="56"/>
  <c r="J1870" i="56" l="1"/>
  <c r="H1870" i="56"/>
  <c r="G1870" i="56"/>
  <c r="I1870" i="56"/>
  <c r="F1870" i="56"/>
  <c r="A1871" i="56"/>
  <c r="C1870" i="56"/>
  <c r="B1870" i="56"/>
  <c r="E1870" i="56"/>
  <c r="D1870" i="56"/>
  <c r="J1871" i="56" l="1"/>
  <c r="G1871" i="56"/>
  <c r="F1871" i="56"/>
  <c r="A1872" i="56"/>
  <c r="B1871" i="56"/>
  <c r="E1871" i="56"/>
  <c r="H1871" i="56"/>
  <c r="D1871" i="56"/>
  <c r="C1871" i="56"/>
  <c r="I1871" i="56"/>
  <c r="C1872" i="56" l="1"/>
  <c r="E1872" i="56"/>
  <c r="D1872" i="56"/>
  <c r="A1873" i="56"/>
  <c r="F1872" i="56"/>
  <c r="I1872" i="56"/>
  <c r="G1872" i="56"/>
  <c r="B1872" i="56"/>
  <c r="J1872" i="56"/>
  <c r="H1872" i="56"/>
  <c r="B1873" i="56" l="1"/>
  <c r="D1873" i="56"/>
  <c r="A1874" i="56"/>
  <c r="E1873" i="56"/>
  <c r="I1873" i="56"/>
  <c r="H1873" i="56"/>
  <c r="C1873" i="56"/>
  <c r="J1873" i="56"/>
  <c r="G1873" i="56"/>
  <c r="F1873" i="56"/>
  <c r="C1874" i="56" l="1"/>
  <c r="F1874" i="56"/>
  <c r="B1874" i="56"/>
  <c r="J1874" i="56"/>
  <c r="G1874" i="56"/>
  <c r="I1874" i="56"/>
  <c r="E1874" i="56"/>
  <c r="D1874" i="56"/>
  <c r="A1875" i="56"/>
  <c r="H1874" i="56"/>
  <c r="A1876" i="56" l="1"/>
  <c r="D1875" i="56"/>
  <c r="H1875" i="56"/>
  <c r="G1875" i="56"/>
  <c r="E1875" i="56"/>
  <c r="B1875" i="56"/>
  <c r="C1875" i="56"/>
  <c r="J1875" i="56"/>
  <c r="F1875" i="56"/>
  <c r="I1875" i="56"/>
  <c r="A1877" i="56" l="1"/>
  <c r="H1876" i="56"/>
  <c r="E1876" i="56"/>
  <c r="F1876" i="56"/>
  <c r="B1876" i="56"/>
  <c r="G1876" i="56"/>
  <c r="J1876" i="56"/>
  <c r="C1876" i="56"/>
  <c r="I1876" i="56"/>
  <c r="D1876" i="56"/>
  <c r="D1877" i="56" l="1"/>
  <c r="I1877" i="56"/>
  <c r="J1877" i="56"/>
  <c r="H1877" i="56"/>
  <c r="C1877" i="56"/>
  <c r="E1877" i="56"/>
  <c r="F1877" i="56"/>
  <c r="B1877" i="56"/>
  <c r="A1878" i="56"/>
  <c r="G1877" i="56"/>
  <c r="I1878" i="56" l="1"/>
  <c r="A1879" i="56"/>
  <c r="D1878" i="56"/>
  <c r="E1878" i="56"/>
  <c r="B1878" i="56"/>
  <c r="C1878" i="56"/>
  <c r="J1878" i="56"/>
  <c r="F1878" i="56"/>
  <c r="H1878" i="56"/>
  <c r="G1878" i="56"/>
  <c r="D1879" i="56" l="1"/>
  <c r="A1880" i="56"/>
  <c r="C1879" i="56"/>
  <c r="J1879" i="56"/>
  <c r="G1879" i="56"/>
  <c r="H1879" i="56"/>
  <c r="I1879" i="56"/>
  <c r="E1879" i="56"/>
  <c r="F1879" i="56"/>
  <c r="B1879" i="56"/>
  <c r="C1880" i="56" l="1"/>
  <c r="J1880" i="56"/>
  <c r="D1880" i="56"/>
  <c r="E1880" i="56"/>
  <c r="F1880" i="56"/>
  <c r="B1880" i="56"/>
  <c r="H1880" i="56"/>
  <c r="A1881" i="56"/>
  <c r="I1880" i="56"/>
  <c r="G1880" i="56"/>
  <c r="B1881" i="56" l="1"/>
  <c r="D1881" i="56"/>
  <c r="J1881" i="56"/>
  <c r="C1881" i="56"/>
  <c r="G1881" i="56"/>
  <c r="F1881" i="56"/>
  <c r="A1882" i="56"/>
  <c r="I1881" i="56"/>
  <c r="H1881" i="56"/>
  <c r="E1881" i="56"/>
  <c r="G1882" i="56" l="1"/>
  <c r="I1882" i="56"/>
  <c r="C1882" i="56"/>
  <c r="E1882" i="56"/>
  <c r="D1882" i="56"/>
  <c r="H1882" i="56"/>
  <c r="F1882" i="56"/>
  <c r="B1882" i="56"/>
  <c r="J1882" i="56"/>
  <c r="A1883" i="56"/>
  <c r="A1884" i="56" l="1"/>
  <c r="B1883" i="56"/>
  <c r="G1883" i="56"/>
  <c r="F1883" i="56"/>
  <c r="J1883" i="56"/>
  <c r="C1883" i="56"/>
  <c r="I1883" i="56"/>
  <c r="D1883" i="56"/>
  <c r="H1883" i="56"/>
  <c r="E1883" i="56"/>
  <c r="F1884" i="56" l="1"/>
  <c r="B1884" i="56"/>
  <c r="H1884" i="56"/>
  <c r="J1884" i="56"/>
  <c r="G1884" i="56"/>
  <c r="I1884" i="56"/>
  <c r="D1884" i="56"/>
  <c r="A1885" i="56"/>
  <c r="C1884" i="56"/>
  <c r="E1884" i="56"/>
  <c r="G1885" i="56" l="1"/>
  <c r="F1885" i="56"/>
  <c r="A1886" i="56"/>
  <c r="D1885" i="56"/>
  <c r="E1885" i="56"/>
  <c r="B1885" i="56"/>
  <c r="C1885" i="56"/>
  <c r="J1885" i="56"/>
  <c r="H1885" i="56"/>
  <c r="I1885" i="56"/>
  <c r="I1886" i="56" l="1"/>
  <c r="E1886" i="56"/>
  <c r="G1886" i="56"/>
  <c r="J1886" i="56"/>
  <c r="F1886" i="56"/>
  <c r="A1887" i="56"/>
  <c r="C1886" i="56"/>
  <c r="H1886" i="56"/>
  <c r="B1886" i="56"/>
  <c r="D1886" i="56"/>
  <c r="D1887" i="56" l="1"/>
  <c r="E1887" i="56"/>
  <c r="C1887" i="56"/>
  <c r="F1887" i="56"/>
  <c r="I1887" i="56"/>
  <c r="H1887" i="56"/>
  <c r="B1887" i="56"/>
  <c r="G1887" i="56"/>
  <c r="J1887" i="56"/>
  <c r="A1888" i="56"/>
  <c r="C1888" i="56" l="1"/>
  <c r="H1888" i="56"/>
  <c r="B1888" i="56"/>
  <c r="J1888" i="56"/>
  <c r="G1888" i="56"/>
  <c r="E1888" i="56"/>
  <c r="I1888" i="56"/>
  <c r="F1888" i="56"/>
  <c r="A1889" i="56"/>
  <c r="D1888" i="56"/>
  <c r="B1889" i="56" l="1"/>
  <c r="E1889" i="56"/>
  <c r="C1889" i="56"/>
  <c r="J1889" i="56"/>
  <c r="A1890" i="56"/>
  <c r="I1889" i="56"/>
  <c r="D1889" i="56"/>
  <c r="H1889" i="56"/>
  <c r="F1889" i="56"/>
  <c r="G1889" i="56"/>
  <c r="G1890" i="56" l="1"/>
  <c r="F1890" i="56"/>
  <c r="H1890" i="56"/>
  <c r="C1890" i="56"/>
  <c r="B1890" i="56"/>
  <c r="J1890" i="56"/>
  <c r="E1890" i="56"/>
  <c r="A1891" i="56"/>
  <c r="D1890" i="56"/>
  <c r="I1890" i="56"/>
  <c r="E1891" i="56" l="1"/>
  <c r="D1891" i="56"/>
  <c r="G1891" i="56"/>
  <c r="I1891" i="56"/>
  <c r="J1891" i="56"/>
  <c r="F1891" i="56"/>
  <c r="A1892" i="56"/>
  <c r="H1891" i="56"/>
  <c r="B1891" i="56"/>
  <c r="C1891" i="56"/>
  <c r="D1892" i="56" l="1"/>
  <c r="H1892" i="56"/>
  <c r="A1893" i="56"/>
  <c r="I1892" i="56"/>
  <c r="J1892" i="56"/>
  <c r="F1892" i="56"/>
  <c r="C1892" i="56"/>
  <c r="B1892" i="56"/>
  <c r="E1892" i="56"/>
  <c r="G1892" i="56"/>
  <c r="H1893" i="56" l="1"/>
  <c r="I1893" i="56"/>
  <c r="E1893" i="56"/>
  <c r="G1893" i="56"/>
  <c r="J1893" i="56"/>
  <c r="A1894" i="56"/>
  <c r="C1893" i="56"/>
  <c r="D1893" i="56"/>
  <c r="F1893" i="56"/>
  <c r="B1893" i="56"/>
  <c r="I1894" i="56" l="1"/>
  <c r="B1894" i="56"/>
  <c r="E1894" i="56"/>
  <c r="A1895" i="56"/>
  <c r="F1894" i="56"/>
  <c r="D1894" i="56"/>
  <c r="H1894" i="56"/>
  <c r="G1894" i="56"/>
  <c r="C1894" i="56"/>
  <c r="J1894" i="56"/>
  <c r="H1895" i="56" l="1"/>
  <c r="C1895" i="56"/>
  <c r="D1895" i="56"/>
  <c r="E1895" i="56"/>
  <c r="B1895" i="56"/>
  <c r="J1895" i="56"/>
  <c r="F1895" i="56"/>
  <c r="A1896" i="56"/>
  <c r="G1895" i="56"/>
  <c r="I1895" i="56"/>
  <c r="G1896" i="56" l="1"/>
  <c r="C1896" i="56"/>
  <c r="A1897" i="56"/>
  <c r="I1896" i="56"/>
  <c r="H1896" i="56"/>
  <c r="D1896" i="56"/>
  <c r="E1896" i="56"/>
  <c r="B1896" i="56"/>
  <c r="J1896" i="56"/>
  <c r="F1896" i="56"/>
  <c r="B1897" i="56" l="1"/>
  <c r="H1897" i="56"/>
  <c r="I1897" i="56"/>
  <c r="E1897" i="56"/>
  <c r="F1897" i="56"/>
  <c r="D1897" i="56"/>
  <c r="G1897" i="56"/>
  <c r="J1897" i="56"/>
  <c r="A1898" i="56"/>
  <c r="C1897" i="56"/>
  <c r="A1899" i="56" l="1"/>
  <c r="B1898" i="56"/>
  <c r="J1898" i="56"/>
  <c r="I1898" i="56"/>
  <c r="G1898" i="56"/>
  <c r="D1898" i="56"/>
  <c r="H1898" i="56"/>
  <c r="C1898" i="56"/>
  <c r="F1898" i="56"/>
  <c r="E1898" i="56"/>
  <c r="C1899" i="56" l="1"/>
  <c r="I1899" i="56"/>
  <c r="H1899" i="56"/>
  <c r="E1899" i="56"/>
  <c r="D1899" i="56"/>
  <c r="B1899" i="56"/>
  <c r="J1899" i="56"/>
  <c r="G1899" i="56"/>
  <c r="A1900" i="56"/>
  <c r="F1899" i="56"/>
  <c r="C1900" i="56" l="1"/>
  <c r="D1900" i="56"/>
  <c r="A1901" i="56"/>
  <c r="H1900" i="56"/>
  <c r="F1900" i="56"/>
  <c r="G1900" i="56"/>
  <c r="J1900" i="56"/>
  <c r="I1900" i="56"/>
  <c r="E1900" i="56"/>
  <c r="B1900" i="56"/>
  <c r="D1901" i="56" l="1"/>
  <c r="J1901" i="56"/>
  <c r="I1901" i="56"/>
  <c r="C1901" i="56"/>
  <c r="H1901" i="56"/>
  <c r="E1901" i="56"/>
  <c r="G1901" i="56"/>
  <c r="A1902" i="56"/>
  <c r="F1901" i="56"/>
  <c r="B1901" i="56"/>
  <c r="I1902" i="56" l="1"/>
  <c r="J1902" i="56"/>
  <c r="D1902" i="56"/>
  <c r="E1902" i="56"/>
  <c r="B1902" i="56"/>
  <c r="C1902" i="56"/>
  <c r="G1902" i="56"/>
  <c r="H1902" i="56"/>
  <c r="A1903" i="56"/>
  <c r="F1902" i="56"/>
  <c r="A1904" i="56" l="1"/>
  <c r="C1903" i="56"/>
  <c r="E1903" i="56"/>
  <c r="G1903" i="56"/>
  <c r="F1903" i="56"/>
  <c r="I1903" i="56"/>
  <c r="D1903" i="56"/>
  <c r="B1903" i="56"/>
  <c r="H1903" i="56"/>
  <c r="J1903" i="56"/>
  <c r="J1904" i="56" l="1"/>
  <c r="E1904" i="56"/>
  <c r="G1904" i="56"/>
  <c r="H1904" i="56"/>
  <c r="B1904" i="56"/>
  <c r="A1905" i="56"/>
  <c r="C1904" i="56"/>
  <c r="D1904" i="56"/>
  <c r="I1904" i="56"/>
  <c r="F1904" i="56"/>
  <c r="B1905" i="56" l="1"/>
  <c r="C1905" i="56"/>
  <c r="D1905" i="56"/>
  <c r="J1905" i="56"/>
  <c r="F1905" i="56"/>
  <c r="G1905" i="56"/>
  <c r="E1905" i="56"/>
  <c r="H1905" i="56"/>
  <c r="I1905" i="56"/>
  <c r="A1906" i="56"/>
  <c r="B1906" i="56" l="1"/>
  <c r="J1906" i="56"/>
  <c r="I1906" i="56"/>
  <c r="F1906" i="56"/>
  <c r="E1906" i="56"/>
  <c r="A1907" i="56"/>
  <c r="H1906" i="56"/>
  <c r="D1906" i="56"/>
  <c r="G1906" i="56"/>
  <c r="C1906" i="56"/>
  <c r="H1907" i="56" l="1"/>
  <c r="J1907" i="56"/>
  <c r="B1907" i="56"/>
  <c r="A1908" i="56"/>
  <c r="F1907" i="56"/>
  <c r="E1907" i="56"/>
  <c r="D1907" i="56"/>
  <c r="I1907" i="56"/>
  <c r="G1907" i="56"/>
  <c r="C1907" i="56"/>
  <c r="G1908" i="56" l="1"/>
  <c r="B1908" i="56"/>
  <c r="C1908" i="56"/>
  <c r="J1908" i="56"/>
  <c r="I1908" i="56"/>
  <c r="E1908" i="56"/>
  <c r="A1909" i="56"/>
  <c r="F1908" i="56"/>
  <c r="D1908" i="56"/>
  <c r="H1908" i="56"/>
  <c r="H1909" i="56" l="1"/>
  <c r="B1909" i="56"/>
  <c r="I1909" i="56"/>
  <c r="D1909" i="56"/>
  <c r="J1909" i="56"/>
  <c r="F1909" i="56"/>
  <c r="A1910" i="56"/>
  <c r="E1909" i="56"/>
  <c r="C1909" i="56"/>
  <c r="G1909" i="56"/>
  <c r="D1910" i="56" l="1"/>
  <c r="F1910" i="56"/>
  <c r="H1910" i="56"/>
  <c r="J1910" i="56"/>
  <c r="G1910" i="56"/>
  <c r="I1910" i="56"/>
  <c r="A1911" i="56"/>
  <c r="C1910" i="56"/>
  <c r="B1910" i="56"/>
  <c r="E1910" i="56"/>
  <c r="A1912" i="56" l="1"/>
  <c r="D1911" i="56"/>
  <c r="G1911" i="56"/>
  <c r="H1911" i="56"/>
  <c r="C1911" i="56"/>
  <c r="B1911" i="56"/>
  <c r="E1911" i="56"/>
  <c r="J1911" i="56"/>
  <c r="F1911" i="56"/>
  <c r="I1911" i="56"/>
  <c r="G1912" i="56" l="1"/>
  <c r="J1912" i="56"/>
  <c r="B1912" i="56"/>
  <c r="F1912" i="56"/>
  <c r="A1913" i="56"/>
  <c r="I1912" i="56"/>
  <c r="C1912" i="56"/>
  <c r="H1912" i="56"/>
  <c r="D1912" i="56"/>
  <c r="E1912" i="56"/>
  <c r="B1913" i="56" l="1"/>
  <c r="D1913" i="56"/>
  <c r="F1913" i="56"/>
  <c r="A1914" i="56"/>
  <c r="E1913" i="56"/>
  <c r="G1913" i="56"/>
  <c r="I1913" i="56"/>
  <c r="H1913" i="56"/>
  <c r="C1913" i="56"/>
  <c r="J1913" i="56"/>
  <c r="C1914" i="56" l="1"/>
  <c r="F1914" i="56"/>
  <c r="D1914" i="56"/>
  <c r="J1914" i="56"/>
  <c r="A1915" i="56"/>
  <c r="H1914" i="56"/>
  <c r="B1914" i="56"/>
  <c r="G1914" i="56"/>
  <c r="I1914" i="56"/>
  <c r="E1914" i="56"/>
  <c r="C1915" i="56" l="1"/>
  <c r="B1915" i="56"/>
  <c r="F1915" i="56"/>
  <c r="A1916" i="56"/>
  <c r="I1915" i="56"/>
  <c r="D1915" i="56"/>
  <c r="H1915" i="56"/>
  <c r="E1915" i="56"/>
  <c r="G1915" i="56"/>
  <c r="J1915" i="56"/>
  <c r="G1916" i="56" l="1"/>
  <c r="I1916" i="56"/>
  <c r="C1916" i="56"/>
  <c r="J1916" i="56"/>
  <c r="B1916" i="56"/>
  <c r="D1916" i="56"/>
  <c r="A1917" i="56"/>
  <c r="E1916" i="56"/>
  <c r="H1916" i="56"/>
  <c r="F1916" i="56"/>
  <c r="H1917" i="56" l="1"/>
  <c r="E1917" i="56"/>
  <c r="I1917" i="56"/>
  <c r="J1917" i="56"/>
  <c r="F1917" i="56"/>
  <c r="A1918" i="56"/>
  <c r="C1917" i="56"/>
  <c r="D1917" i="56"/>
  <c r="B1917" i="56"/>
  <c r="G1917" i="56"/>
  <c r="F1918" i="56" l="1"/>
  <c r="D1918" i="56"/>
  <c r="G1918" i="56"/>
  <c r="I1918" i="56"/>
  <c r="E1918" i="56"/>
  <c r="A1919" i="56"/>
  <c r="B1918" i="56"/>
  <c r="C1918" i="56"/>
  <c r="J1918" i="56"/>
  <c r="H1918" i="56"/>
  <c r="E1919" i="56" l="1"/>
  <c r="I1919" i="56"/>
  <c r="J1919" i="56"/>
  <c r="D1919" i="56"/>
  <c r="B1919" i="56"/>
  <c r="G1919" i="56"/>
  <c r="A1920" i="56"/>
  <c r="C1919" i="56"/>
  <c r="H1919" i="56"/>
  <c r="F1919" i="56"/>
  <c r="G1920" i="56" l="1"/>
  <c r="A1921" i="56"/>
  <c r="I1920" i="56"/>
  <c r="C1920" i="56"/>
  <c r="H1920" i="56"/>
  <c r="D1920" i="56"/>
  <c r="E1920" i="56"/>
  <c r="B1920" i="56"/>
  <c r="J1920" i="56"/>
  <c r="F1920" i="56"/>
  <c r="B1921" i="56" l="1"/>
  <c r="D1921" i="56"/>
  <c r="I1921" i="56"/>
  <c r="E1921" i="56"/>
  <c r="H1921" i="56"/>
  <c r="G1921" i="56"/>
  <c r="J1921" i="56"/>
  <c r="F1921" i="56"/>
  <c r="A1922" i="56"/>
  <c r="C1921" i="56"/>
  <c r="J1922" i="56" l="1"/>
  <c r="E1922" i="56"/>
  <c r="A1923" i="56"/>
  <c r="C1922" i="56"/>
  <c r="D1922" i="56"/>
  <c r="F1922" i="56"/>
  <c r="I1922" i="56"/>
  <c r="H1922" i="56"/>
  <c r="B1922" i="56"/>
  <c r="G1922" i="56"/>
  <c r="G1923" i="56" l="1"/>
  <c r="C1923" i="56"/>
  <c r="I1923" i="56"/>
  <c r="F1923" i="56"/>
  <c r="A1924" i="56"/>
  <c r="B1923" i="56"/>
  <c r="H1923" i="56"/>
  <c r="D1923" i="56"/>
  <c r="J1923" i="56"/>
  <c r="E1923" i="56"/>
  <c r="G1924" i="56" l="1"/>
  <c r="J1924" i="56"/>
  <c r="F1924" i="56"/>
  <c r="B1924" i="56"/>
  <c r="H1924" i="56"/>
  <c r="C1924" i="56"/>
  <c r="I1924" i="56"/>
  <c r="A1925" i="56"/>
  <c r="E1924" i="56"/>
  <c r="D1924" i="56"/>
  <c r="D1925" i="56" l="1"/>
  <c r="H1925" i="56"/>
  <c r="G1925" i="56"/>
  <c r="I1925" i="56"/>
  <c r="E1925" i="56"/>
  <c r="B1925" i="56"/>
  <c r="C1925" i="56"/>
  <c r="J1925" i="56"/>
  <c r="F1925" i="56"/>
  <c r="A1926" i="56"/>
  <c r="F1926" i="56" l="1"/>
  <c r="B1926" i="56"/>
  <c r="H1926" i="56"/>
  <c r="D1926" i="56"/>
  <c r="G1926" i="56"/>
  <c r="J1926" i="56"/>
  <c r="A1927" i="56"/>
  <c r="C1926" i="56"/>
  <c r="E1926" i="56"/>
  <c r="I1926" i="56"/>
  <c r="H1927" i="56" l="1"/>
  <c r="E1927" i="56"/>
  <c r="D1927" i="56"/>
  <c r="F1927" i="56"/>
  <c r="A1928" i="56"/>
  <c r="I1927" i="56"/>
  <c r="C1927" i="56"/>
  <c r="B1927" i="56"/>
  <c r="J1927" i="56"/>
  <c r="G1927" i="56"/>
  <c r="E1928" i="56" l="1"/>
  <c r="J1928" i="56"/>
  <c r="A1929" i="56"/>
  <c r="C1928" i="56"/>
  <c r="B1928" i="56"/>
  <c r="H1928" i="56"/>
  <c r="D1928" i="56"/>
  <c r="G1928" i="56"/>
  <c r="I1928" i="56"/>
  <c r="F1928" i="56"/>
  <c r="B1929" i="56" l="1"/>
  <c r="I1929" i="56"/>
  <c r="F1929" i="56"/>
  <c r="J1929" i="56"/>
  <c r="A1930" i="56"/>
  <c r="H1929" i="56"/>
  <c r="C1929" i="56"/>
  <c r="E1929" i="56"/>
  <c r="G1929" i="56"/>
  <c r="D1929" i="56"/>
  <c r="J1930" i="56" l="1"/>
  <c r="G1930" i="56"/>
  <c r="D1930" i="56"/>
  <c r="I1930" i="56"/>
  <c r="H1930" i="56"/>
  <c r="E1930" i="56"/>
  <c r="B1930" i="56"/>
  <c r="F1930" i="56"/>
  <c r="A1931" i="56"/>
  <c r="C1930" i="56"/>
  <c r="A1932" i="56" l="1"/>
  <c r="I1931" i="56"/>
  <c r="B1931" i="56"/>
  <c r="J1931" i="56"/>
  <c r="C1931" i="56"/>
  <c r="F1931" i="56"/>
  <c r="E1931" i="56"/>
  <c r="D1931" i="56"/>
  <c r="H1931" i="56"/>
  <c r="G1931" i="56"/>
  <c r="A1933" i="56" l="1"/>
  <c r="I1932" i="56"/>
  <c r="G1932" i="56"/>
  <c r="J1932" i="56"/>
  <c r="D1932" i="56"/>
  <c r="H1932" i="56"/>
  <c r="B1932" i="56"/>
  <c r="F1932" i="56"/>
  <c r="C1932" i="56"/>
  <c r="E1932" i="56"/>
  <c r="D1933" i="56" l="1"/>
  <c r="A1934" i="56"/>
  <c r="C1933" i="56"/>
  <c r="E1933" i="56"/>
  <c r="B1933" i="56"/>
  <c r="J1933" i="56"/>
  <c r="G1933" i="56"/>
  <c r="H1933" i="56"/>
  <c r="I1933" i="56"/>
  <c r="F1933" i="56"/>
  <c r="A1935" i="56" l="1"/>
  <c r="J1934" i="56"/>
  <c r="G1934" i="56"/>
  <c r="C1934" i="56"/>
  <c r="E1934" i="56"/>
  <c r="F1934" i="56"/>
  <c r="I1934" i="56"/>
  <c r="D1934" i="56"/>
  <c r="B1934" i="56"/>
  <c r="H1934" i="56"/>
  <c r="E1935" i="56" l="1"/>
  <c r="H1935" i="56"/>
  <c r="A1936" i="56"/>
  <c r="D1935" i="56"/>
  <c r="B1935" i="56"/>
  <c r="C1935" i="56"/>
  <c r="J1935" i="56"/>
  <c r="I1935" i="56"/>
  <c r="G1935" i="56"/>
  <c r="F1935" i="56"/>
  <c r="C1936" i="56" l="1"/>
  <c r="E1936" i="56"/>
  <c r="D1936" i="56"/>
  <c r="J1936" i="56"/>
  <c r="G1936" i="56"/>
  <c r="H1936" i="56"/>
  <c r="A1937" i="56"/>
  <c r="I1936" i="56"/>
  <c r="F1936" i="56"/>
  <c r="B1936" i="56"/>
  <c r="B1937" i="56" l="1"/>
  <c r="E1937" i="56"/>
  <c r="G1937" i="56"/>
  <c r="C1937" i="56"/>
  <c r="I1937" i="56"/>
  <c r="D1937" i="56"/>
  <c r="F1937" i="56"/>
  <c r="H1937" i="56"/>
  <c r="J1937" i="56"/>
  <c r="A1938" i="56"/>
  <c r="H1938" i="56" l="1"/>
  <c r="G1938" i="56"/>
  <c r="C1938" i="56"/>
  <c r="B1938" i="56"/>
  <c r="E1938" i="56"/>
  <c r="D1938" i="56"/>
  <c r="F1938" i="56"/>
  <c r="I1938" i="56"/>
  <c r="J1938" i="56"/>
  <c r="A1939" i="56"/>
  <c r="C1939" i="56" l="1"/>
  <c r="A1940" i="56"/>
  <c r="E1939" i="56"/>
  <c r="F1939" i="56"/>
  <c r="G1939" i="56"/>
  <c r="I1939" i="56"/>
  <c r="H1939" i="56"/>
  <c r="B1939" i="56"/>
  <c r="J1939" i="56"/>
  <c r="D1939" i="56"/>
  <c r="G1940" i="56" l="1"/>
  <c r="B1940" i="56"/>
  <c r="E1940" i="56"/>
  <c r="A1941" i="56"/>
  <c r="F1940" i="56"/>
  <c r="D1940" i="56"/>
  <c r="H1940" i="56"/>
  <c r="C1940" i="56"/>
  <c r="I1940" i="56"/>
  <c r="J1940" i="56"/>
  <c r="H1941" i="56" l="1"/>
  <c r="J1941" i="56"/>
  <c r="E1941" i="56"/>
  <c r="D1941" i="56"/>
  <c r="C1941" i="56"/>
  <c r="I1941" i="56"/>
  <c r="A1942" i="56"/>
  <c r="G1941" i="56"/>
  <c r="B1941" i="56"/>
  <c r="F1941" i="56"/>
  <c r="D1942" i="56" l="1"/>
  <c r="C1942" i="56"/>
  <c r="H1942" i="56"/>
  <c r="E1942" i="56"/>
  <c r="F1942" i="56"/>
  <c r="I1942" i="56"/>
  <c r="B1942" i="56"/>
  <c r="G1942" i="56"/>
  <c r="A1943" i="56"/>
  <c r="J1942" i="56"/>
  <c r="D1943" i="56" l="1"/>
  <c r="H1943" i="56"/>
  <c r="G1943" i="56"/>
  <c r="J1943" i="56"/>
  <c r="I1943" i="56"/>
  <c r="C1943" i="56"/>
  <c r="F1943" i="56"/>
  <c r="A1944" i="56"/>
  <c r="E1943" i="56"/>
  <c r="B1943" i="56"/>
  <c r="D1944" i="56" l="1"/>
  <c r="G1944" i="56"/>
  <c r="A1945" i="56"/>
  <c r="I1944" i="56"/>
  <c r="C1944" i="56"/>
  <c r="H1944" i="56"/>
  <c r="E1944" i="56"/>
  <c r="B1944" i="56"/>
  <c r="F1944" i="56"/>
  <c r="J1944" i="56"/>
  <c r="B1945" i="56" l="1"/>
  <c r="D1945" i="56"/>
  <c r="F1945" i="56"/>
  <c r="E1945" i="56"/>
  <c r="H1945" i="56"/>
  <c r="A1946" i="56"/>
  <c r="J1945" i="56"/>
  <c r="G1945" i="56"/>
  <c r="I1945" i="56"/>
  <c r="C1945" i="56"/>
  <c r="A1947" i="56" l="1"/>
  <c r="I1946" i="56"/>
  <c r="J1946" i="56"/>
  <c r="H1946" i="56"/>
  <c r="G1946" i="56"/>
  <c r="F1946" i="56"/>
  <c r="B1946" i="56"/>
  <c r="D1946" i="56"/>
  <c r="C1946" i="56"/>
  <c r="E1946" i="56"/>
  <c r="H1947" i="56" l="1"/>
  <c r="B1947" i="56"/>
  <c r="C1947" i="56"/>
  <c r="D1947" i="56"/>
  <c r="I1947" i="56"/>
  <c r="J1947" i="56"/>
  <c r="F1947" i="56"/>
  <c r="A1948" i="56"/>
  <c r="G1947" i="56"/>
  <c r="E1947" i="56"/>
  <c r="G1948" i="56" l="1"/>
  <c r="F1948" i="56"/>
  <c r="E1948" i="56"/>
  <c r="J1948" i="56"/>
  <c r="A1949" i="56"/>
  <c r="D1948" i="56"/>
  <c r="I1948" i="56"/>
  <c r="C1948" i="56"/>
  <c r="H1948" i="56"/>
  <c r="B1948" i="56"/>
  <c r="H1949" i="56" l="1"/>
  <c r="A1950" i="56"/>
  <c r="F1949" i="56"/>
  <c r="C1949" i="56"/>
  <c r="E1949" i="56"/>
  <c r="B1949" i="56"/>
  <c r="G1949" i="56"/>
  <c r="J1949" i="56"/>
  <c r="I1949" i="56"/>
  <c r="D1949" i="56"/>
  <c r="G1950" i="56" l="1"/>
  <c r="D1950" i="56"/>
  <c r="C1950" i="56"/>
  <c r="A1951" i="56"/>
  <c r="J1950" i="56"/>
  <c r="I1950" i="56"/>
  <c r="B1950" i="56"/>
  <c r="H1950" i="56"/>
  <c r="E1950" i="56"/>
  <c r="F1950" i="56"/>
  <c r="B1951" i="56" l="1"/>
  <c r="J1951" i="56"/>
  <c r="E1951" i="56"/>
  <c r="G1951" i="56"/>
  <c r="A1952" i="56"/>
  <c r="H1951" i="56"/>
  <c r="C1951" i="56"/>
  <c r="D1951" i="56"/>
  <c r="I1951" i="56"/>
  <c r="F1951" i="56"/>
  <c r="G1952" i="56" l="1"/>
  <c r="C1952" i="56"/>
  <c r="A1953" i="56"/>
  <c r="F1952" i="56"/>
  <c r="H1952" i="56"/>
  <c r="E1952" i="56"/>
  <c r="B1952" i="56"/>
  <c r="J1952" i="56"/>
  <c r="I1952" i="56"/>
  <c r="D1952" i="56"/>
  <c r="J1953" i="56" l="1"/>
  <c r="F1953" i="56"/>
  <c r="G1953" i="56"/>
  <c r="A1954" i="56"/>
  <c r="H1953" i="56"/>
  <c r="D1953" i="56"/>
  <c r="C1953" i="56"/>
  <c r="B1953" i="56"/>
  <c r="I1953" i="56"/>
  <c r="E1953" i="56"/>
  <c r="A1955" i="56" l="1"/>
  <c r="D1954" i="56"/>
  <c r="C1954" i="56"/>
  <c r="I1954" i="56"/>
  <c r="B1954" i="56"/>
  <c r="F1954" i="56"/>
  <c r="H1954" i="56"/>
  <c r="G1954" i="56"/>
  <c r="J1954" i="56"/>
  <c r="E1954" i="56"/>
  <c r="J1955" i="56" l="1"/>
  <c r="E1955" i="56"/>
  <c r="F1955" i="56"/>
  <c r="C1955" i="56"/>
  <c r="D1955" i="56"/>
  <c r="B1955" i="56"/>
  <c r="H1955" i="56"/>
  <c r="G1955" i="56"/>
  <c r="A1956" i="56"/>
  <c r="I1955" i="56"/>
  <c r="A1957" i="56" l="1"/>
  <c r="H1956" i="56"/>
  <c r="D1956" i="56"/>
  <c r="F1956" i="56"/>
  <c r="G1956" i="56"/>
  <c r="I1956" i="56"/>
  <c r="E1956" i="56"/>
  <c r="C1956" i="56"/>
  <c r="B1956" i="56"/>
  <c r="J1956" i="56"/>
  <c r="J1957" i="56" l="1"/>
  <c r="H1957" i="56"/>
  <c r="F1957" i="56"/>
  <c r="C1957" i="56"/>
  <c r="I1957" i="56"/>
  <c r="A1958" i="56"/>
  <c r="B1957" i="56"/>
  <c r="E1957" i="56"/>
  <c r="D1957" i="56"/>
  <c r="G1957" i="56"/>
  <c r="I1958" i="56" l="1"/>
  <c r="B1958" i="56"/>
  <c r="C1958" i="56"/>
  <c r="H1958" i="56"/>
  <c r="J1958" i="56"/>
  <c r="G1958" i="56"/>
  <c r="F1958" i="56"/>
  <c r="A1959" i="56"/>
  <c r="D1958" i="56"/>
  <c r="E1958" i="56"/>
  <c r="B1959" i="56" l="1"/>
  <c r="I1959" i="56"/>
  <c r="J1959" i="56"/>
  <c r="F1959" i="56"/>
  <c r="C1959" i="56"/>
  <c r="G1959" i="56"/>
  <c r="D1959" i="56"/>
  <c r="E1959" i="56"/>
  <c r="H1959" i="56"/>
  <c r="A1960" i="56"/>
  <c r="G1960" i="56" l="1"/>
  <c r="I1960" i="56"/>
  <c r="H1960" i="56"/>
  <c r="B1960" i="56"/>
  <c r="C1960" i="56"/>
  <c r="E1960" i="56"/>
  <c r="D1960" i="56"/>
  <c r="J1960" i="56"/>
  <c r="F1960" i="56"/>
  <c r="A1961" i="56"/>
  <c r="J1961" i="56" l="1"/>
  <c r="I1961" i="56"/>
  <c r="A1962" i="56"/>
  <c r="H1961" i="56"/>
  <c r="C1961" i="56"/>
  <c r="D1961" i="56"/>
  <c r="B1961" i="56"/>
  <c r="G1961" i="56"/>
  <c r="E1961" i="56"/>
  <c r="F1961" i="56"/>
  <c r="A1963" i="56" l="1"/>
  <c r="F1962" i="56"/>
  <c r="I1962" i="56"/>
  <c r="B1962" i="56"/>
  <c r="D1962" i="56"/>
  <c r="G1962" i="56"/>
  <c r="J1962" i="56"/>
  <c r="E1962" i="56"/>
  <c r="H1962" i="56"/>
  <c r="C1962" i="56"/>
  <c r="G1963" i="56" l="1"/>
  <c r="J1963" i="56"/>
  <c r="B1963" i="56"/>
  <c r="H1963" i="56"/>
  <c r="F1963" i="56"/>
  <c r="A1964" i="56"/>
  <c r="E1963" i="56"/>
  <c r="I1963" i="56"/>
  <c r="C1963" i="56"/>
  <c r="D1963" i="56"/>
  <c r="B1964" i="56" l="1"/>
  <c r="E1964" i="56"/>
  <c r="F1964" i="56"/>
  <c r="H1964" i="56"/>
  <c r="C1964" i="56"/>
  <c r="D1964" i="56"/>
  <c r="J1964" i="56"/>
  <c r="G1964" i="56"/>
  <c r="I1964" i="56"/>
  <c r="A1965" i="56"/>
  <c r="J1965" i="56" l="1"/>
  <c r="E1965" i="56"/>
  <c r="A1966" i="56"/>
  <c r="C1965" i="56"/>
  <c r="D1965" i="56"/>
  <c r="I1965" i="56"/>
  <c r="B1965" i="56"/>
  <c r="F1965" i="56"/>
  <c r="H1965" i="56"/>
  <c r="G1965" i="56"/>
  <c r="C1966" i="56" l="1"/>
  <c r="G1966" i="56"/>
  <c r="B1966" i="56"/>
  <c r="A1967" i="56"/>
  <c r="F1966" i="56"/>
  <c r="I1966" i="56"/>
  <c r="H1966" i="56"/>
  <c r="D1966" i="56"/>
  <c r="E1966" i="56"/>
  <c r="J1966" i="56"/>
  <c r="H1967" i="56" l="1"/>
  <c r="A1968" i="56"/>
  <c r="G1967" i="56"/>
  <c r="D1967" i="56"/>
  <c r="B1967" i="56"/>
  <c r="C1967" i="56"/>
  <c r="J1967" i="56"/>
  <c r="F1967" i="56"/>
  <c r="I1967" i="56"/>
  <c r="E1967" i="56"/>
  <c r="C1968" i="56" l="1"/>
  <c r="H1968" i="56"/>
  <c r="G1968" i="56"/>
  <c r="D1968" i="56"/>
  <c r="F1968" i="56"/>
  <c r="B1968" i="56"/>
  <c r="E1968" i="56"/>
  <c r="A1969" i="56"/>
  <c r="I1968" i="56"/>
  <c r="J1968" i="56"/>
  <c r="G1969" i="56" l="1"/>
  <c r="B1969" i="56"/>
  <c r="C1969" i="56"/>
  <c r="I1969" i="56"/>
  <c r="D1969" i="56"/>
  <c r="J1969" i="56"/>
  <c r="F1969" i="56"/>
  <c r="H1969" i="56"/>
  <c r="A1970" i="56"/>
  <c r="E1969" i="56"/>
  <c r="E1970" i="56" l="1"/>
  <c r="H1970" i="56"/>
  <c r="J1970" i="56"/>
  <c r="A1971" i="56"/>
  <c r="F1970" i="56"/>
  <c r="I1970" i="56"/>
  <c r="G1970" i="56"/>
  <c r="D1970" i="56"/>
  <c r="B1970" i="56"/>
  <c r="C1970" i="56"/>
  <c r="A1972" i="56" l="1"/>
  <c r="H1971" i="56"/>
  <c r="F1971" i="56"/>
  <c r="C1971" i="56"/>
  <c r="E1971" i="56"/>
  <c r="B1971" i="56"/>
  <c r="G1971" i="56"/>
  <c r="J1971" i="56"/>
  <c r="I1971" i="56"/>
  <c r="D1971" i="56"/>
  <c r="E1972" i="56" l="1"/>
  <c r="C1972" i="56"/>
  <c r="J1972" i="56"/>
  <c r="F1972" i="56"/>
  <c r="G1972" i="56"/>
  <c r="I1972" i="56"/>
  <c r="B1972" i="56"/>
  <c r="A1973" i="56"/>
  <c r="D1972" i="56"/>
  <c r="H1972" i="56"/>
  <c r="F1973" i="56" l="1"/>
  <c r="H1973" i="56"/>
  <c r="C1973" i="56"/>
  <c r="A1974" i="56"/>
  <c r="I1973" i="56"/>
  <c r="G1973" i="56"/>
  <c r="J1973" i="56"/>
  <c r="D1973" i="56"/>
  <c r="E1973" i="56"/>
  <c r="B1973" i="56"/>
  <c r="H1974" i="56" l="1"/>
  <c r="B1974" i="56"/>
  <c r="C1974" i="56"/>
  <c r="E1974" i="56"/>
  <c r="G1974" i="56"/>
  <c r="J1974" i="56"/>
  <c r="A1975" i="56"/>
  <c r="D1974" i="56"/>
  <c r="F1974" i="56"/>
  <c r="I1974" i="56"/>
  <c r="J1975" i="56" l="1"/>
  <c r="C1975" i="56"/>
  <c r="I1975" i="56"/>
  <c r="D1975" i="56"/>
  <c r="A1976" i="56"/>
  <c r="B1975" i="56"/>
  <c r="G1975" i="56"/>
  <c r="H1975" i="56"/>
  <c r="F1975" i="56"/>
  <c r="E1975" i="56"/>
  <c r="D1976" i="56" l="1"/>
  <c r="F1976" i="56"/>
  <c r="A1977" i="56"/>
  <c r="C1976" i="56"/>
  <c r="G1976" i="56"/>
  <c r="B1976" i="56"/>
  <c r="H1976" i="56"/>
  <c r="E1976" i="56"/>
  <c r="I1976" i="56"/>
  <c r="J1976" i="56"/>
  <c r="C1977" i="56" l="1"/>
  <c r="E1977" i="56"/>
  <c r="G1977" i="56"/>
  <c r="F1977" i="56"/>
  <c r="D1977" i="56"/>
  <c r="A1978" i="56"/>
  <c r="B1977" i="56"/>
  <c r="I1977" i="56"/>
  <c r="H1977" i="56"/>
  <c r="J1977" i="56"/>
  <c r="D1978" i="56" l="1"/>
  <c r="F1978" i="56"/>
  <c r="B1978" i="56"/>
  <c r="J1978" i="56"/>
  <c r="G1978" i="56"/>
  <c r="E1978" i="56"/>
  <c r="A1979" i="56"/>
  <c r="I1978" i="56"/>
  <c r="C1978" i="56"/>
  <c r="H1978" i="56"/>
  <c r="G1979" i="56" l="1"/>
  <c r="B1979" i="56"/>
  <c r="C1979" i="56"/>
  <c r="F1979" i="56"/>
  <c r="D1979" i="56"/>
  <c r="I1979" i="56"/>
  <c r="J1979" i="56"/>
  <c r="A1980" i="56"/>
  <c r="E1979" i="56"/>
  <c r="H1979" i="56"/>
  <c r="E1980" i="56" l="1"/>
  <c r="D1980" i="56"/>
  <c r="I1980" i="56"/>
  <c r="A1981" i="56"/>
  <c r="B1980" i="56"/>
  <c r="H1980" i="56"/>
  <c r="F1980" i="56"/>
  <c r="J1980" i="56"/>
  <c r="C1980" i="56"/>
  <c r="G1980" i="56"/>
  <c r="G1981" i="56" l="1"/>
  <c r="C1981" i="56"/>
  <c r="A1982" i="56"/>
  <c r="D1981" i="56"/>
  <c r="B1981" i="56"/>
  <c r="H1981" i="56"/>
  <c r="F1981" i="56"/>
  <c r="J1981" i="56"/>
  <c r="E1981" i="56"/>
  <c r="I1981" i="56"/>
  <c r="C1982" i="56" l="1"/>
  <c r="H1982" i="56"/>
  <c r="E1982" i="56"/>
  <c r="B1982" i="56"/>
  <c r="G1982" i="56"/>
  <c r="F1982" i="56"/>
  <c r="A1983" i="56"/>
  <c r="I1982" i="56"/>
  <c r="J1982" i="56"/>
  <c r="D1982" i="56"/>
  <c r="C1983" i="56" l="1"/>
  <c r="A1984" i="56"/>
  <c r="D1983" i="56"/>
  <c r="G1983" i="56"/>
  <c r="F1983" i="56"/>
  <c r="J1983" i="56"/>
  <c r="I1983" i="56"/>
  <c r="H1983" i="56"/>
  <c r="E1983" i="56"/>
  <c r="B1983" i="56"/>
  <c r="D1984" i="56" l="1"/>
  <c r="A1985" i="56"/>
  <c r="B1984" i="56"/>
  <c r="H1984" i="56"/>
  <c r="I1984" i="56"/>
  <c r="E1984" i="56"/>
  <c r="C1984" i="56"/>
  <c r="G1984" i="56"/>
  <c r="J1984" i="56"/>
  <c r="F1984" i="56"/>
  <c r="G1985" i="56" l="1"/>
  <c r="A1986" i="56"/>
  <c r="B1985" i="56"/>
  <c r="C1985" i="56"/>
  <c r="E1985" i="56"/>
  <c r="I1985" i="56"/>
  <c r="H1985" i="56"/>
  <c r="D1985" i="56"/>
  <c r="J1985" i="56"/>
  <c r="F1985" i="56"/>
  <c r="J1986" i="56" l="1"/>
  <c r="H1986" i="56"/>
  <c r="G1986" i="56"/>
  <c r="C1986" i="56"/>
  <c r="I1986" i="56"/>
  <c r="B1986" i="56"/>
  <c r="E1986" i="56"/>
  <c r="D1986" i="56"/>
  <c r="F1986" i="56"/>
  <c r="A1987" i="56"/>
  <c r="C1987" i="56" l="1"/>
  <c r="J1987" i="56"/>
  <c r="F1987" i="56"/>
  <c r="G1987" i="56"/>
  <c r="B1987" i="56"/>
  <c r="I1987" i="56"/>
  <c r="A1988" i="56"/>
  <c r="H1987" i="56"/>
  <c r="E1987" i="56"/>
  <c r="D1987" i="56"/>
  <c r="B1988" i="56" l="1"/>
  <c r="G1988" i="56"/>
  <c r="I1988" i="56"/>
  <c r="F1988" i="56"/>
  <c r="C1988" i="56"/>
  <c r="J1988" i="56"/>
  <c r="A1989" i="56"/>
  <c r="H1988" i="56"/>
  <c r="D1988" i="56"/>
  <c r="E1988" i="56"/>
  <c r="I1989" i="56" l="1"/>
  <c r="G1989" i="56"/>
  <c r="F1989" i="56"/>
  <c r="H1989" i="56"/>
  <c r="A1990" i="56"/>
  <c r="D1989" i="56"/>
  <c r="E1989" i="56"/>
  <c r="C1989" i="56"/>
  <c r="B1989" i="56"/>
  <c r="J1989" i="56"/>
  <c r="I1990" i="56" l="1"/>
  <c r="J1990" i="56"/>
  <c r="G1990" i="56"/>
  <c r="H1990" i="56"/>
  <c r="B1990" i="56"/>
  <c r="C1990" i="56"/>
  <c r="F1990" i="56"/>
  <c r="E1990" i="56"/>
  <c r="A1991" i="56"/>
  <c r="D1990" i="56"/>
  <c r="C1991" i="56" l="1"/>
  <c r="A1992" i="56"/>
  <c r="E1991" i="56"/>
  <c r="F1991" i="56"/>
  <c r="G1991" i="56"/>
  <c r="J1991" i="56"/>
  <c r="H1991" i="56"/>
  <c r="D1991" i="56"/>
  <c r="I1991" i="56"/>
  <c r="B1991" i="56"/>
  <c r="G1992" i="56" l="1"/>
  <c r="C1992" i="56"/>
  <c r="H1992" i="56"/>
  <c r="B1992" i="56"/>
  <c r="J1992" i="56"/>
  <c r="F1992" i="56"/>
  <c r="A1993" i="56"/>
  <c r="E1992" i="56"/>
  <c r="I1992" i="56"/>
  <c r="D1992" i="56"/>
  <c r="A1994" i="56" l="1"/>
  <c r="H1993" i="56"/>
  <c r="I1993" i="56"/>
  <c r="D1993" i="56"/>
  <c r="G1993" i="56"/>
  <c r="J1993" i="56"/>
  <c r="F1993" i="56"/>
  <c r="C1993" i="56"/>
  <c r="B1993" i="56"/>
  <c r="E1993" i="56"/>
  <c r="A1995" i="56" l="1"/>
  <c r="J1994" i="56"/>
  <c r="I1994" i="56"/>
  <c r="E1994" i="56"/>
  <c r="B1994" i="56"/>
  <c r="G1994" i="56"/>
  <c r="C1994" i="56"/>
  <c r="H1994" i="56"/>
  <c r="D1994" i="56"/>
  <c r="F1994" i="56"/>
  <c r="G1995" i="56" l="1"/>
  <c r="D1995" i="56"/>
  <c r="I1995" i="56"/>
  <c r="E1995" i="56"/>
  <c r="B1995" i="56"/>
  <c r="J1995" i="56"/>
  <c r="A1996" i="56"/>
  <c r="F1995" i="56"/>
  <c r="H1995" i="56"/>
  <c r="C1995" i="56"/>
  <c r="E1996" i="56" l="1"/>
  <c r="D1996" i="56"/>
  <c r="C1996" i="56"/>
  <c r="H1996" i="56"/>
  <c r="B1996" i="56"/>
  <c r="J1996" i="56"/>
  <c r="F1996" i="56"/>
  <c r="G1996" i="56"/>
  <c r="I1996" i="56"/>
  <c r="A1997" i="56"/>
  <c r="D1997" i="56" l="1"/>
  <c r="A1998" i="56"/>
  <c r="J1997" i="56"/>
  <c r="F1997" i="56"/>
  <c r="G1997" i="56"/>
  <c r="I1997" i="56"/>
  <c r="H1997" i="56"/>
  <c r="B1997" i="56"/>
  <c r="C1997" i="56"/>
  <c r="E1997" i="56"/>
  <c r="B1998" i="56" l="1"/>
  <c r="F1998" i="56"/>
  <c r="J1998" i="56"/>
  <c r="E1998" i="56"/>
  <c r="A1999" i="56"/>
  <c r="C1998" i="56"/>
  <c r="H1998" i="56"/>
  <c r="G1998" i="56"/>
  <c r="I1998" i="56"/>
  <c r="D1998" i="56"/>
  <c r="D1999" i="56" l="1"/>
  <c r="G1999" i="56"/>
  <c r="A2000" i="56"/>
  <c r="C1999" i="56"/>
  <c r="I1999" i="56"/>
  <c r="J1999" i="56"/>
  <c r="F1999" i="56"/>
  <c r="B1999" i="56"/>
  <c r="E1999" i="56"/>
  <c r="H1999" i="56"/>
  <c r="A2001" i="56" l="1"/>
  <c r="E2000" i="56"/>
  <c r="J2000" i="56"/>
  <c r="F2000" i="56"/>
  <c r="H2000" i="56"/>
  <c r="D2000" i="56"/>
  <c r="B2000" i="56"/>
  <c r="G2000" i="56"/>
  <c r="I2000" i="56"/>
  <c r="C2000" i="56"/>
  <c r="G2001" i="56" l="1"/>
  <c r="H2001" i="56"/>
  <c r="C2001" i="56"/>
  <c r="F2001" i="56"/>
  <c r="D2001" i="56"/>
  <c r="I2001" i="56"/>
  <c r="A2002" i="56"/>
  <c r="E2001" i="56"/>
  <c r="B2001" i="56"/>
  <c r="J2001" i="56"/>
  <c r="F2002" i="56" l="1"/>
  <c r="E2002" i="56"/>
  <c r="J2002" i="56"/>
  <c r="I2002" i="56"/>
  <c r="D2002" i="56"/>
  <c r="B2002" i="56"/>
  <c r="A2003" i="56"/>
  <c r="C2002" i="56"/>
  <c r="G2002" i="56"/>
  <c r="H2002" i="56"/>
  <c r="F2003" i="56" l="1"/>
  <c r="E2003" i="56"/>
  <c r="C2003" i="56"/>
  <c r="I2003" i="56"/>
  <c r="D2003" i="56"/>
  <c r="A2004" i="56"/>
  <c r="B2003" i="56"/>
  <c r="H2003" i="56"/>
  <c r="J2003" i="56"/>
  <c r="G2003" i="56"/>
  <c r="B2004" i="56" l="1"/>
  <c r="I2004" i="56"/>
  <c r="D2004" i="56"/>
  <c r="G2004" i="56"/>
  <c r="H2004" i="56"/>
  <c r="A2005" i="56"/>
  <c r="F2004" i="56"/>
  <c r="E2004" i="56"/>
  <c r="C2004" i="56"/>
  <c r="J2004" i="56"/>
  <c r="J2005" i="56" l="1"/>
  <c r="A2006" i="56"/>
  <c r="D2005" i="56"/>
  <c r="B2005" i="56"/>
  <c r="F2005" i="56"/>
  <c r="I2005" i="56"/>
  <c r="H2005" i="56"/>
  <c r="G2005" i="56"/>
  <c r="C2005" i="56"/>
  <c r="E2005" i="56"/>
  <c r="J2006" i="56" l="1"/>
  <c r="G2006" i="56"/>
  <c r="E2006" i="56"/>
  <c r="A2007" i="56"/>
  <c r="C2006" i="56"/>
  <c r="H2006" i="56"/>
  <c r="B2006" i="56"/>
  <c r="F2006" i="56"/>
  <c r="I2006" i="56"/>
  <c r="D2006" i="56"/>
  <c r="A2008" i="56" l="1"/>
  <c r="G2007" i="56"/>
  <c r="B2007" i="56"/>
  <c r="C2007" i="56"/>
  <c r="H2007" i="56"/>
  <c r="E2007" i="56"/>
  <c r="D2007" i="56"/>
  <c r="I2007" i="56"/>
  <c r="F2007" i="56"/>
  <c r="J2007" i="56"/>
  <c r="C2008" i="56" l="1"/>
  <c r="J2008" i="56"/>
  <c r="G2008" i="56"/>
  <c r="D2008" i="56"/>
  <c r="E2008" i="56"/>
  <c r="F2008" i="56"/>
  <c r="B2008" i="56"/>
  <c r="H2008" i="56"/>
  <c r="I2008" i="56"/>
  <c r="A2009" i="56"/>
  <c r="F2009" i="56" l="1"/>
  <c r="D2009" i="56"/>
  <c r="I2009" i="56"/>
  <c r="H2009" i="56"/>
  <c r="E2009" i="56"/>
  <c r="A2010" i="56"/>
  <c r="J2009" i="56"/>
  <c r="C2009" i="56"/>
  <c r="G2009" i="56"/>
  <c r="B2009" i="56"/>
  <c r="I2010" i="56" l="1"/>
  <c r="B2010" i="56"/>
  <c r="G2010" i="56"/>
  <c r="E2010" i="56"/>
  <c r="A2011" i="56"/>
  <c r="C2010" i="56"/>
  <c r="J2010" i="56"/>
  <c r="H2010" i="56"/>
  <c r="F2010" i="56"/>
  <c r="D2010" i="56"/>
  <c r="I2011" i="56" l="1"/>
  <c r="B2011" i="56"/>
  <c r="D2011" i="56"/>
  <c r="F2011" i="56"/>
  <c r="G2011" i="56"/>
  <c r="C2011" i="56"/>
  <c r="H2011" i="56"/>
  <c r="J2011" i="56"/>
  <c r="A2012" i="56"/>
  <c r="E2011" i="56"/>
  <c r="B2012" i="56" l="1"/>
  <c r="F2012" i="56"/>
  <c r="C2012" i="56"/>
  <c r="E2012" i="56"/>
  <c r="I2012" i="56"/>
  <c r="H2012" i="56"/>
  <c r="D2012" i="56"/>
  <c r="J2012" i="56"/>
  <c r="A2013" i="56"/>
  <c r="G2012" i="56"/>
  <c r="E2013" i="56" l="1"/>
  <c r="G2013" i="56"/>
  <c r="D2013" i="56"/>
  <c r="I2013" i="56"/>
  <c r="C2013" i="56"/>
  <c r="J2013" i="56"/>
  <c r="F2013" i="56"/>
  <c r="A2014" i="56"/>
  <c r="H2013" i="56"/>
  <c r="B2013" i="56"/>
  <c r="I2014" i="56" l="1"/>
  <c r="F2014" i="56"/>
  <c r="D2014" i="56"/>
  <c r="A2015" i="56"/>
  <c r="B2014" i="56"/>
  <c r="C2014" i="56"/>
  <c r="G2014" i="56"/>
  <c r="J2014" i="56"/>
  <c r="H2014" i="56"/>
  <c r="E2014" i="56"/>
  <c r="J2015" i="56" l="1"/>
  <c r="D2015" i="56"/>
  <c r="I2015" i="56"/>
  <c r="H2015" i="56"/>
  <c r="B2015" i="56"/>
  <c r="C2015" i="56"/>
  <c r="G2015" i="56"/>
  <c r="E2015" i="56"/>
  <c r="A2016" i="56"/>
  <c r="F2015" i="56"/>
  <c r="A2017" i="56" l="1"/>
  <c r="J2016" i="56"/>
  <c r="I2016" i="56"/>
  <c r="D2016" i="56"/>
  <c r="B2016" i="56"/>
  <c r="C2016" i="56"/>
  <c r="F2016" i="56"/>
  <c r="E2016" i="56"/>
  <c r="G2016" i="56"/>
  <c r="H2016" i="56"/>
  <c r="A2018" i="56" l="1"/>
  <c r="D2017" i="56"/>
  <c r="F2017" i="56"/>
  <c r="E2017" i="56"/>
  <c r="G2017" i="56"/>
  <c r="J2017" i="56"/>
  <c r="I2017" i="56"/>
  <c r="C2017" i="56"/>
  <c r="B2017" i="56"/>
  <c r="H2017" i="56"/>
  <c r="C2018" i="56" l="1"/>
  <c r="D2018" i="56"/>
  <c r="A2019" i="56"/>
  <c r="I2018" i="56"/>
  <c r="E2018" i="56"/>
  <c r="B2018" i="56"/>
  <c r="J2018" i="56"/>
  <c r="G2018" i="56"/>
  <c r="F2018" i="56"/>
  <c r="H2018" i="56"/>
  <c r="A2020" i="56" l="1"/>
  <c r="J2019" i="56"/>
  <c r="C2019" i="56"/>
  <c r="F2019" i="56"/>
  <c r="I2019" i="56"/>
  <c r="E2019" i="56"/>
  <c r="H2019" i="56"/>
  <c r="B2019" i="56"/>
  <c r="G2019" i="56"/>
  <c r="D2019" i="56"/>
  <c r="G2020" i="56" l="1"/>
  <c r="H2020" i="56"/>
  <c r="A2021" i="56"/>
  <c r="D2020" i="56"/>
  <c r="E2020" i="56"/>
  <c r="F2020" i="56"/>
  <c r="B2020" i="56"/>
  <c r="C2020" i="56"/>
  <c r="I2020" i="56"/>
  <c r="J2020" i="56"/>
  <c r="D2021" i="56" l="1"/>
  <c r="G2021" i="56"/>
  <c r="B2021" i="56"/>
  <c r="E2021" i="56"/>
  <c r="A2022" i="56"/>
  <c r="I2021" i="56"/>
  <c r="H2021" i="56"/>
  <c r="C2021" i="56"/>
  <c r="J2021" i="56"/>
  <c r="F2021" i="56"/>
  <c r="H2022" i="56" l="1"/>
  <c r="J2022" i="56"/>
  <c r="G2022" i="56"/>
  <c r="F2022" i="56"/>
  <c r="I2022" i="56"/>
  <c r="E2022" i="56"/>
  <c r="C2022" i="56"/>
  <c r="B2022" i="56"/>
  <c r="A2023" i="56"/>
  <c r="D2022" i="56"/>
  <c r="J2023" i="56" l="1"/>
  <c r="D2023" i="56"/>
  <c r="F2023" i="56"/>
  <c r="A2024" i="56"/>
  <c r="I2023" i="56"/>
  <c r="E2023" i="56"/>
  <c r="H2023" i="56"/>
  <c r="G2023" i="56"/>
  <c r="B2023" i="56"/>
  <c r="C2023" i="56"/>
  <c r="J2024" i="56" l="1"/>
  <c r="H2024" i="56"/>
  <c r="G2024" i="56"/>
  <c r="I2024" i="56"/>
  <c r="F2024" i="56"/>
  <c r="E2024" i="56"/>
  <c r="B2024" i="56"/>
  <c r="D2024" i="56"/>
  <c r="C2024" i="56"/>
  <c r="A2025" i="56"/>
  <c r="D2025" i="56" l="1"/>
  <c r="A2026" i="56"/>
  <c r="E2025" i="56"/>
  <c r="B2025" i="56"/>
  <c r="C2025" i="56"/>
  <c r="I2025" i="56"/>
  <c r="H2025" i="56"/>
  <c r="F2025" i="56"/>
  <c r="G2025" i="56"/>
  <c r="J2025" i="56"/>
  <c r="J2026" i="56" l="1"/>
  <c r="C2026" i="56"/>
  <c r="G2026" i="56"/>
  <c r="H2026" i="56"/>
  <c r="A2027" i="56"/>
  <c r="E2026" i="56"/>
  <c r="I2026" i="56"/>
  <c r="F2026" i="56"/>
  <c r="B2026" i="56"/>
  <c r="D2026" i="56"/>
  <c r="C2027" i="56" l="1"/>
  <c r="J2027" i="56"/>
  <c r="E2027" i="56"/>
  <c r="G2027" i="56"/>
  <c r="I2027" i="56"/>
  <c r="F2027" i="56"/>
  <c r="B2027" i="56"/>
  <c r="D2027" i="56"/>
  <c r="A2028" i="56"/>
  <c r="H2027" i="56"/>
  <c r="B2028" i="56" l="1"/>
  <c r="H2028" i="56"/>
  <c r="J2028" i="56"/>
  <c r="D2028" i="56"/>
  <c r="E2028" i="56"/>
  <c r="A2029" i="56"/>
  <c r="C2028" i="56"/>
  <c r="F2028" i="56"/>
  <c r="G2028" i="56"/>
  <c r="I2028" i="56"/>
  <c r="D2029" i="56" l="1"/>
  <c r="A2030" i="56"/>
  <c r="F2029" i="56"/>
  <c r="E2029" i="56"/>
  <c r="J2029" i="56"/>
  <c r="H2029" i="56"/>
  <c r="I2029" i="56"/>
  <c r="B2029" i="56"/>
  <c r="C2029" i="56"/>
  <c r="G2029" i="56"/>
  <c r="I2030" i="56" l="1"/>
  <c r="F2030" i="56"/>
  <c r="H2030" i="56"/>
  <c r="G2030" i="56"/>
  <c r="C2030" i="56"/>
  <c r="J2030" i="56"/>
  <c r="B2030" i="56"/>
  <c r="E2030" i="56"/>
  <c r="D2030" i="56"/>
  <c r="A2031" i="56"/>
  <c r="I2031" i="56" l="1"/>
  <c r="J2031" i="56"/>
  <c r="F2031" i="56"/>
  <c r="G2031" i="56"/>
  <c r="D2031" i="56"/>
  <c r="H2031" i="56"/>
  <c r="C2031" i="56"/>
  <c r="A2032" i="56"/>
  <c r="E2031" i="56"/>
  <c r="B2031" i="56"/>
  <c r="G2032" i="56" l="1"/>
  <c r="E2032" i="56"/>
  <c r="H2032" i="56"/>
  <c r="A2033" i="56"/>
  <c r="C2032" i="56"/>
  <c r="B2032" i="56"/>
  <c r="J2032" i="56"/>
  <c r="F2032" i="56"/>
  <c r="D2032" i="56"/>
  <c r="I2032" i="56"/>
  <c r="G2033" i="56" l="1"/>
  <c r="B2033" i="56"/>
  <c r="C2033" i="56"/>
  <c r="D2033" i="56"/>
  <c r="J2033" i="56"/>
  <c r="A2034" i="56"/>
  <c r="I2033" i="56"/>
  <c r="H2033" i="56"/>
  <c r="E2033" i="56"/>
  <c r="F2033" i="56"/>
  <c r="I2034" i="56" l="1"/>
  <c r="D2034" i="56"/>
  <c r="H2034" i="56"/>
  <c r="F2034" i="56"/>
  <c r="B2034" i="56"/>
  <c r="C2034" i="56"/>
  <c r="J2034" i="56"/>
  <c r="G2034" i="56"/>
  <c r="E2034" i="56"/>
  <c r="A2035" i="56"/>
  <c r="G2035" i="56" l="1"/>
  <c r="D2035" i="56"/>
  <c r="H2035" i="56"/>
  <c r="B2035" i="56"/>
  <c r="E2035" i="56"/>
  <c r="J2035" i="56"/>
  <c r="F2035" i="56"/>
  <c r="I2035" i="56"/>
  <c r="A2036" i="56"/>
  <c r="C2035" i="56"/>
  <c r="D2036" i="56" l="1"/>
  <c r="A2037" i="56"/>
  <c r="C2036" i="56"/>
  <c r="G2036" i="56"/>
  <c r="I2036" i="56"/>
  <c r="B2036" i="56"/>
  <c r="J2036" i="56"/>
  <c r="F2036" i="56"/>
  <c r="E2036" i="56"/>
  <c r="H2036" i="56"/>
  <c r="E2037" i="56" l="1"/>
  <c r="H2037" i="56"/>
  <c r="A2038" i="56"/>
  <c r="I2037" i="56"/>
  <c r="B2037" i="56"/>
  <c r="G2037" i="56"/>
  <c r="J2037" i="56"/>
  <c r="D2037" i="56"/>
  <c r="C2037" i="56"/>
  <c r="F2037" i="56"/>
  <c r="F2038" i="56" l="1"/>
  <c r="B2038" i="56"/>
  <c r="I2038" i="56"/>
  <c r="H2038" i="56"/>
  <c r="D2038" i="56"/>
  <c r="C2038" i="56"/>
  <c r="G2038" i="56"/>
  <c r="J2038" i="56"/>
  <c r="A2039" i="56"/>
  <c r="E2038" i="56"/>
  <c r="J2039" i="56" l="1"/>
  <c r="F2039" i="56"/>
  <c r="A2040" i="56"/>
  <c r="D2039" i="56"/>
  <c r="B2039" i="56"/>
  <c r="C2039" i="56"/>
  <c r="H2039" i="56"/>
  <c r="E2039" i="56"/>
  <c r="I2039" i="56"/>
  <c r="G2039" i="56"/>
  <c r="C2040" i="56" l="1"/>
  <c r="H2040" i="56"/>
  <c r="F2040" i="56"/>
  <c r="I2040" i="56"/>
  <c r="D2040" i="56"/>
  <c r="B2040" i="56"/>
  <c r="G2040" i="56"/>
  <c r="J2040" i="56"/>
  <c r="A2041" i="56"/>
  <c r="E2040" i="56"/>
  <c r="C2041" i="56" l="1"/>
  <c r="D2041" i="56"/>
  <c r="F2041" i="56"/>
  <c r="G2041" i="56"/>
  <c r="J2041" i="56"/>
  <c r="E2041" i="56"/>
  <c r="H2041" i="56"/>
  <c r="I2041" i="56"/>
  <c r="B2041" i="56"/>
  <c r="A2042" i="56"/>
  <c r="D2042" i="56" l="1"/>
  <c r="E2042" i="56"/>
  <c r="J2042" i="56"/>
  <c r="A2043" i="56"/>
  <c r="H2042" i="56"/>
  <c r="C2042" i="56"/>
  <c r="B2042" i="56"/>
  <c r="I2042" i="56"/>
  <c r="G2042" i="56"/>
  <c r="F2042" i="56"/>
  <c r="G2043" i="56" l="1"/>
  <c r="B2043" i="56"/>
  <c r="H2043" i="56"/>
  <c r="F2043" i="56"/>
  <c r="I2043" i="56"/>
  <c r="E2043" i="56"/>
  <c r="D2043" i="56"/>
  <c r="J2043" i="56"/>
  <c r="A2044" i="56"/>
  <c r="C2043" i="56"/>
  <c r="J2044" i="56" l="1"/>
  <c r="E2044" i="56"/>
  <c r="C2044" i="56"/>
  <c r="A2045" i="56"/>
  <c r="I2044" i="56"/>
  <c r="D2044" i="56"/>
  <c r="G2044" i="56"/>
  <c r="H2044" i="56"/>
  <c r="F2044" i="56"/>
  <c r="B2044" i="56"/>
  <c r="H2045" i="56" l="1"/>
  <c r="E2045" i="56"/>
  <c r="F2045" i="56"/>
  <c r="B2045" i="56"/>
  <c r="A2046" i="56"/>
  <c r="C2045" i="56"/>
  <c r="I2045" i="56"/>
  <c r="D2045" i="56"/>
  <c r="G2045" i="56"/>
  <c r="J2045" i="56"/>
  <c r="I2046" i="56" l="1"/>
  <c r="J2046" i="56"/>
  <c r="B2046" i="56"/>
  <c r="G2046" i="56"/>
  <c r="A2047" i="56"/>
  <c r="F2046" i="56"/>
  <c r="C2046" i="56"/>
  <c r="E2046" i="56"/>
  <c r="D2046" i="56"/>
  <c r="H2046" i="56"/>
  <c r="C2047" i="56" l="1"/>
  <c r="A2048" i="56"/>
  <c r="G2047" i="56"/>
  <c r="J2047" i="56"/>
  <c r="I2047" i="56"/>
  <c r="H2047" i="56"/>
  <c r="D2047" i="56"/>
  <c r="F2047" i="56"/>
  <c r="E2047" i="56"/>
  <c r="B2047" i="56"/>
  <c r="A2049" i="56" l="1"/>
  <c r="G2048" i="56"/>
  <c r="B2048" i="56"/>
  <c r="D2048" i="56"/>
  <c r="E2048" i="56"/>
  <c r="C2048" i="56"/>
  <c r="F2048" i="56"/>
  <c r="I2048" i="56"/>
  <c r="J2048" i="56"/>
  <c r="H2048" i="56"/>
  <c r="A2050" i="56" l="1"/>
  <c r="C2049" i="56"/>
  <c r="D2049" i="56"/>
  <c r="E2049" i="56"/>
  <c r="B2049" i="56"/>
  <c r="J2049" i="56"/>
  <c r="I2049" i="56"/>
  <c r="H2049" i="56"/>
  <c r="F2049" i="56"/>
  <c r="G2049" i="56"/>
  <c r="H2050" i="56" l="1"/>
  <c r="J2050" i="56"/>
  <c r="C2050" i="56"/>
  <c r="D2050" i="56"/>
  <c r="G2050" i="56"/>
  <c r="E2050" i="56"/>
  <c r="I2050" i="56"/>
  <c r="B2050" i="56"/>
  <c r="F2050" i="56"/>
  <c r="A2051" i="56"/>
  <c r="D2051" i="56" l="1"/>
  <c r="C2051" i="56"/>
  <c r="H2051" i="56"/>
  <c r="J2051" i="56"/>
  <c r="F2051" i="56"/>
  <c r="A2052" i="56"/>
  <c r="B2051" i="56"/>
  <c r="G2051" i="56"/>
  <c r="I2051" i="56"/>
  <c r="E2051" i="56"/>
  <c r="B2052" i="56" l="1"/>
  <c r="F2052" i="56"/>
  <c r="G2052" i="56"/>
  <c r="D2052" i="56"/>
  <c r="E2052" i="56"/>
  <c r="A2053" i="56"/>
  <c r="C2052" i="56"/>
  <c r="J2052" i="56"/>
  <c r="H2052" i="56"/>
  <c r="I2052" i="56"/>
  <c r="J2053" i="56" l="1"/>
  <c r="C2053" i="56"/>
  <c r="G2053" i="56"/>
  <c r="I2053" i="56"/>
  <c r="B2053" i="56"/>
  <c r="D2053" i="56"/>
  <c r="E2053" i="56"/>
  <c r="A2054" i="56"/>
  <c r="F2053" i="56"/>
  <c r="H2053" i="56"/>
  <c r="D2054" i="56" l="1"/>
  <c r="J2054" i="56"/>
  <c r="C2054" i="56"/>
  <c r="A2055" i="56"/>
  <c r="E2054" i="56"/>
  <c r="B2054" i="56"/>
  <c r="G2054" i="56"/>
  <c r="H2054" i="56"/>
  <c r="I2054" i="56"/>
  <c r="F2054" i="56"/>
  <c r="G2055" i="56" l="1"/>
  <c r="H2055" i="56"/>
  <c r="I2055" i="56"/>
  <c r="B2055" i="56"/>
  <c r="F2055" i="56"/>
  <c r="A2056" i="56"/>
  <c r="C2055" i="56"/>
  <c r="J2055" i="56"/>
  <c r="E2055" i="56"/>
  <c r="D2055" i="56"/>
  <c r="G2056" i="56" l="1"/>
  <c r="I2056" i="56"/>
  <c r="A2057" i="56"/>
  <c r="H2056" i="56"/>
  <c r="E2056" i="56"/>
  <c r="B2056" i="56"/>
  <c r="J2056" i="56"/>
  <c r="F2056" i="56"/>
  <c r="D2056" i="56"/>
  <c r="C2056" i="56"/>
  <c r="B2057" i="56" l="1"/>
  <c r="A2058" i="56"/>
  <c r="H2057" i="56"/>
  <c r="I2057" i="56"/>
  <c r="C2057" i="56"/>
  <c r="J2057" i="56"/>
  <c r="F2057" i="56"/>
  <c r="G2057" i="56"/>
  <c r="D2057" i="56"/>
  <c r="E2057" i="56"/>
  <c r="C2058" i="56" l="1"/>
  <c r="B2058" i="56"/>
  <c r="J2058" i="56"/>
  <c r="I2058" i="56"/>
  <c r="H2058" i="56"/>
  <c r="D2058" i="56"/>
  <c r="A2059" i="56"/>
  <c r="E2058" i="56"/>
  <c r="F2058" i="56"/>
  <c r="G2058" i="56"/>
  <c r="A2060" i="56" l="1"/>
  <c r="I2059" i="56"/>
  <c r="H2059" i="56"/>
  <c r="B2059" i="56"/>
  <c r="G2059" i="56"/>
  <c r="J2059" i="56"/>
  <c r="F2059" i="56"/>
  <c r="E2059" i="56"/>
  <c r="C2059" i="56"/>
  <c r="D2059" i="56"/>
  <c r="F2060" i="56" l="1"/>
  <c r="E2060" i="56"/>
  <c r="H2060" i="56"/>
  <c r="G2060" i="56"/>
  <c r="J2060" i="56"/>
  <c r="A2061" i="56"/>
  <c r="D2060" i="56"/>
  <c r="I2060" i="56"/>
  <c r="C2060" i="56"/>
  <c r="B2060" i="56"/>
  <c r="A2062" i="56" l="1"/>
  <c r="E2061" i="56"/>
  <c r="B2061" i="56"/>
  <c r="G2061" i="56"/>
  <c r="D2061" i="56"/>
  <c r="F2061" i="56"/>
  <c r="C2061" i="56"/>
  <c r="J2061" i="56"/>
  <c r="H2061" i="56"/>
  <c r="I2061" i="56"/>
  <c r="H2062" i="56" l="1"/>
  <c r="J2062" i="56"/>
  <c r="G2062" i="56"/>
  <c r="C2062" i="56"/>
  <c r="F2062" i="56"/>
  <c r="A2063" i="56"/>
  <c r="I2062" i="56"/>
  <c r="E2062" i="56"/>
  <c r="B2062" i="56"/>
  <c r="D2062" i="56"/>
  <c r="D2063" i="56" l="1"/>
  <c r="C2063" i="56"/>
  <c r="G2063" i="56"/>
  <c r="F2063" i="56"/>
  <c r="I2063" i="56"/>
  <c r="H2063" i="56"/>
  <c r="E2063" i="56"/>
  <c r="A2064" i="56"/>
  <c r="B2063" i="56"/>
  <c r="J2063" i="56"/>
  <c r="G2064" i="56" l="1"/>
  <c r="A2065" i="56"/>
  <c r="F2064" i="56"/>
  <c r="J2064" i="56"/>
  <c r="H2064" i="56"/>
  <c r="D2064" i="56"/>
  <c r="E2064" i="56"/>
  <c r="C2064" i="56"/>
  <c r="B2064" i="56"/>
  <c r="I2064" i="56"/>
  <c r="B2065" i="56" l="1"/>
  <c r="H2065" i="56"/>
  <c r="D2065" i="56"/>
  <c r="F2065" i="56"/>
  <c r="A2066" i="56"/>
  <c r="E2065" i="56"/>
  <c r="I2065" i="56"/>
  <c r="C2065" i="56"/>
  <c r="G2065" i="56"/>
  <c r="J2065" i="56"/>
  <c r="G2066" i="56" l="1"/>
  <c r="F2066" i="56"/>
  <c r="I2066" i="56"/>
  <c r="D2066" i="56"/>
  <c r="E2066" i="56"/>
  <c r="B2066" i="56"/>
  <c r="J2066" i="56"/>
  <c r="C2066" i="56"/>
  <c r="H2066" i="56"/>
  <c r="A2067" i="56"/>
  <c r="D2067" i="56" l="1"/>
  <c r="E2067" i="56"/>
  <c r="B2067" i="56"/>
  <c r="H2067" i="56"/>
  <c r="F2067" i="56"/>
  <c r="I2067" i="56"/>
  <c r="J2067" i="56"/>
  <c r="G2067" i="56"/>
  <c r="C2067" i="56"/>
  <c r="A2068" i="56"/>
  <c r="F2068" i="56" l="1"/>
  <c r="H2068" i="56"/>
  <c r="G2068" i="56"/>
  <c r="I2068" i="56"/>
  <c r="E2068" i="56"/>
  <c r="D2068" i="56"/>
  <c r="B2068" i="56"/>
  <c r="A2069" i="56"/>
  <c r="C2068" i="56"/>
  <c r="J2068" i="56"/>
  <c r="D2069" i="56" l="1"/>
  <c r="I2069" i="56"/>
  <c r="J2069" i="56"/>
  <c r="A2070" i="56"/>
  <c r="C2069" i="56"/>
  <c r="F2069" i="56"/>
  <c r="G2069" i="56"/>
  <c r="H2069" i="56"/>
  <c r="E2069" i="56"/>
  <c r="B2069" i="56"/>
  <c r="I2070" i="56" l="1"/>
  <c r="A2071" i="56"/>
  <c r="G2070" i="56"/>
  <c r="C2070" i="56"/>
  <c r="E2070" i="56"/>
  <c r="H2070" i="56"/>
  <c r="D2070" i="56"/>
  <c r="B2070" i="56"/>
  <c r="J2070" i="56"/>
  <c r="F2070" i="56"/>
  <c r="D2071" i="56" l="1"/>
  <c r="H2071" i="56"/>
  <c r="G2071" i="56"/>
  <c r="E2071" i="56"/>
  <c r="B2071" i="56"/>
  <c r="C2071" i="56"/>
  <c r="J2071" i="56"/>
  <c r="I2071" i="56"/>
  <c r="A2072" i="56"/>
  <c r="F2071" i="56"/>
  <c r="C2072" i="56" l="1"/>
  <c r="J2072" i="56"/>
  <c r="B2072" i="56"/>
  <c r="I2072" i="56"/>
  <c r="F2072" i="56"/>
  <c r="D2072" i="56"/>
  <c r="E2072" i="56"/>
  <c r="A2073" i="56"/>
  <c r="H2072" i="56"/>
  <c r="G2072" i="56"/>
  <c r="B2073" i="56" l="1"/>
  <c r="G2073" i="56"/>
  <c r="D2073" i="56"/>
  <c r="A2074" i="56"/>
  <c r="J2073" i="56"/>
  <c r="F2073" i="56"/>
  <c r="H2073" i="56"/>
  <c r="E2073" i="56"/>
  <c r="C2073" i="56"/>
  <c r="I2073" i="56"/>
  <c r="H2074" i="56" l="1"/>
  <c r="I2074" i="56"/>
  <c r="A2075" i="56"/>
  <c r="J2074" i="56"/>
  <c r="G2074" i="56"/>
  <c r="D2074" i="56"/>
  <c r="E2074" i="56"/>
  <c r="C2074" i="56"/>
  <c r="F2074" i="56"/>
  <c r="B2074" i="56"/>
  <c r="A2076" i="56" l="1"/>
  <c r="B2075" i="56"/>
  <c r="D2075" i="56"/>
  <c r="C2075" i="56"/>
  <c r="H2075" i="56"/>
  <c r="E2075" i="56"/>
  <c r="G2075" i="56"/>
  <c r="J2075" i="56"/>
  <c r="I2075" i="56"/>
  <c r="F2075" i="56"/>
  <c r="D2076" i="56" l="1"/>
  <c r="C2076" i="56"/>
  <c r="I2076" i="56"/>
  <c r="A2077" i="56"/>
  <c r="B2076" i="56"/>
  <c r="E2076" i="56"/>
  <c r="H2076" i="56"/>
  <c r="F2076" i="56"/>
  <c r="G2076" i="56"/>
  <c r="J2076" i="56"/>
  <c r="D2077" i="56" l="1"/>
  <c r="I2077" i="56"/>
  <c r="H2077" i="56"/>
  <c r="C2077" i="56"/>
  <c r="F2077" i="56"/>
  <c r="E2077" i="56"/>
  <c r="A2078" i="56"/>
  <c r="B2077" i="56"/>
  <c r="J2077" i="56"/>
  <c r="G2077" i="56"/>
  <c r="I2078" i="56" l="1"/>
  <c r="H2078" i="56"/>
  <c r="A2079" i="56"/>
  <c r="G2078" i="56"/>
  <c r="B2078" i="56"/>
  <c r="C2078" i="56"/>
  <c r="J2078" i="56"/>
  <c r="F2078" i="56"/>
  <c r="E2078" i="56"/>
  <c r="D2078" i="56"/>
  <c r="A2080" i="56" l="1"/>
  <c r="G2079" i="56"/>
  <c r="H2079" i="56"/>
  <c r="D2079" i="56"/>
  <c r="E2079" i="56"/>
  <c r="C2079" i="56"/>
  <c r="I2079" i="56"/>
  <c r="B2079" i="56"/>
  <c r="F2079" i="56"/>
  <c r="J2079" i="56"/>
  <c r="G2080" i="56" l="1"/>
  <c r="C2080" i="56"/>
  <c r="E2080" i="56"/>
  <c r="H2080" i="56"/>
  <c r="D2080" i="56"/>
  <c r="B2080" i="56"/>
  <c r="J2080" i="56"/>
  <c r="A2081" i="56"/>
  <c r="I2080" i="56"/>
  <c r="F2080" i="56"/>
  <c r="B2081" i="56" l="1"/>
  <c r="F2081" i="56"/>
  <c r="I2081" i="56"/>
  <c r="D2081" i="56"/>
  <c r="C2081" i="56"/>
  <c r="J2081" i="56"/>
  <c r="G2081" i="56"/>
  <c r="A2082" i="56"/>
  <c r="E2081" i="56"/>
  <c r="H2081" i="56"/>
  <c r="C2082" i="56" l="1"/>
  <c r="E2082" i="56"/>
  <c r="J2082" i="56"/>
  <c r="I2082" i="56"/>
  <c r="F2082" i="56"/>
  <c r="D2082" i="56"/>
  <c r="A2083" i="56"/>
  <c r="B2082" i="56"/>
  <c r="G2082" i="56"/>
  <c r="H2082" i="56"/>
  <c r="H2083" i="56" l="1"/>
  <c r="J2083" i="56"/>
  <c r="F2083" i="56"/>
  <c r="B2083" i="56"/>
  <c r="C2083" i="56"/>
  <c r="A2084" i="56"/>
  <c r="G2083" i="56"/>
  <c r="I2083" i="56"/>
  <c r="D2083" i="56"/>
  <c r="E2083" i="56"/>
  <c r="G2084" i="56" l="1"/>
  <c r="J2084" i="56"/>
  <c r="D2084" i="56"/>
  <c r="C2084" i="56"/>
  <c r="H2084" i="56"/>
  <c r="F2084" i="56"/>
  <c r="I2084" i="56"/>
  <c r="E2084" i="56"/>
  <c r="A2085" i="56"/>
  <c r="B2084" i="56"/>
  <c r="A2086" i="56" l="1"/>
  <c r="D2085" i="56"/>
  <c r="I2085" i="56"/>
  <c r="H2085" i="56"/>
  <c r="F2085" i="56"/>
  <c r="B2085" i="56"/>
  <c r="C2085" i="56"/>
  <c r="J2085" i="56"/>
  <c r="G2085" i="56"/>
  <c r="E2085" i="56"/>
  <c r="H2086" i="56" l="1"/>
  <c r="J2086" i="56"/>
  <c r="F2086" i="56"/>
  <c r="D2086" i="56"/>
  <c r="E2086" i="56"/>
  <c r="C2086" i="56"/>
  <c r="B2086" i="56"/>
  <c r="I2086" i="56"/>
  <c r="G2086" i="56"/>
  <c r="A2087" i="56"/>
  <c r="A2088" i="56" l="1"/>
  <c r="H2087" i="56"/>
  <c r="F2087" i="56"/>
  <c r="J2087" i="56"/>
  <c r="G2087" i="56"/>
  <c r="I2087" i="56"/>
  <c r="E2087" i="56"/>
  <c r="B2087" i="56"/>
  <c r="C2087" i="56"/>
  <c r="D2087" i="56"/>
  <c r="J2088" i="56" l="1"/>
  <c r="G2088" i="56"/>
  <c r="D2088" i="56"/>
  <c r="E2088" i="56"/>
  <c r="A2089" i="56"/>
  <c r="B2088" i="56"/>
  <c r="C2088" i="56"/>
  <c r="F2088" i="56"/>
  <c r="I2088" i="56"/>
  <c r="H2088" i="56"/>
  <c r="G2089" i="56" l="1"/>
  <c r="F2089" i="56"/>
  <c r="C2089" i="56"/>
  <c r="E2089" i="56"/>
  <c r="H2089" i="56"/>
  <c r="B2089" i="56"/>
  <c r="J2089" i="56"/>
  <c r="D2089" i="56"/>
  <c r="A2090" i="56"/>
  <c r="I2089" i="56"/>
  <c r="J2090" i="56" l="1"/>
  <c r="H2090" i="56"/>
  <c r="G2090" i="56"/>
  <c r="F2090" i="56"/>
  <c r="C2090" i="56"/>
  <c r="A2091" i="56"/>
  <c r="I2090" i="56"/>
  <c r="E2090" i="56"/>
  <c r="D2090" i="56"/>
  <c r="B2090" i="56"/>
  <c r="I2091" i="56" l="1"/>
  <c r="J2091" i="56"/>
  <c r="D2091" i="56"/>
  <c r="A2092" i="56"/>
  <c r="G2091" i="56"/>
  <c r="B2091" i="56"/>
  <c r="E2091" i="56"/>
  <c r="H2091" i="56"/>
  <c r="F2091" i="56"/>
  <c r="C2091" i="56"/>
  <c r="G2092" i="56" l="1"/>
  <c r="J2092" i="56"/>
  <c r="H2092" i="56"/>
  <c r="D2092" i="56"/>
  <c r="A2093" i="56"/>
  <c r="E2092" i="56"/>
  <c r="I2092" i="56"/>
  <c r="B2092" i="56"/>
  <c r="C2092" i="56"/>
  <c r="F2092" i="56"/>
  <c r="D2093" i="56" l="1"/>
  <c r="I2093" i="56"/>
  <c r="A2094" i="56"/>
  <c r="C2093" i="56"/>
  <c r="J2093" i="56"/>
  <c r="G2093" i="56"/>
  <c r="H2093" i="56"/>
  <c r="E2093" i="56"/>
  <c r="B2093" i="56"/>
  <c r="F2093" i="56"/>
  <c r="D2094" i="56" l="1"/>
  <c r="B2094" i="56"/>
  <c r="G2094" i="56"/>
  <c r="A2095" i="56"/>
  <c r="H2094" i="56"/>
  <c r="I2094" i="56"/>
  <c r="F2094" i="56"/>
  <c r="C2094" i="56"/>
  <c r="J2094" i="56"/>
  <c r="E2094" i="56"/>
  <c r="D2095" i="56" l="1"/>
  <c r="G2095" i="56"/>
  <c r="I2095" i="56"/>
  <c r="E2095" i="56"/>
  <c r="H2095" i="56"/>
  <c r="C2095" i="56"/>
  <c r="F2095" i="56"/>
  <c r="A2096" i="56"/>
  <c r="B2095" i="56"/>
  <c r="J2095" i="56"/>
  <c r="J2096" i="56" l="1"/>
  <c r="I2096" i="56"/>
  <c r="B2096" i="56"/>
  <c r="G2096" i="56"/>
  <c r="C2096" i="56"/>
  <c r="D2096" i="56"/>
  <c r="F2096" i="56"/>
  <c r="A2097" i="56"/>
  <c r="E2096" i="56"/>
  <c r="H2096" i="56"/>
  <c r="A2098" i="56" l="1"/>
  <c r="H2097" i="56"/>
  <c r="D2097" i="56"/>
  <c r="B2097" i="56"/>
  <c r="J2097" i="56"/>
  <c r="F2097" i="56"/>
  <c r="I2097" i="56"/>
  <c r="E2097" i="56"/>
  <c r="G2097" i="56"/>
  <c r="C2097" i="56"/>
  <c r="J2098" i="56" l="1"/>
  <c r="B2098" i="56"/>
  <c r="I2098" i="56"/>
  <c r="A2099" i="56"/>
  <c r="C2098" i="56"/>
  <c r="H2098" i="56"/>
  <c r="D2098" i="56"/>
  <c r="E2098" i="56"/>
  <c r="G2098" i="56"/>
  <c r="F2098" i="56"/>
  <c r="F2099" i="56" l="1"/>
  <c r="H2099" i="56"/>
  <c r="D2099" i="56"/>
  <c r="B2099" i="56"/>
  <c r="E2099" i="56"/>
  <c r="C2099" i="56"/>
  <c r="J2099" i="56"/>
  <c r="A2100" i="56"/>
  <c r="G2099" i="56"/>
  <c r="I2099" i="56"/>
  <c r="A2101" i="56" l="1"/>
  <c r="F2100" i="56"/>
  <c r="J2100" i="56"/>
  <c r="C2100" i="56"/>
  <c r="G2100" i="56"/>
  <c r="H2100" i="56"/>
  <c r="D2100" i="56"/>
  <c r="I2100" i="56"/>
  <c r="E2100" i="56"/>
  <c r="B2100" i="56"/>
  <c r="D2101" i="56" l="1"/>
  <c r="E2101" i="56"/>
  <c r="B2101" i="56"/>
  <c r="I2101" i="56"/>
  <c r="H2101" i="56"/>
  <c r="F2101" i="56"/>
  <c r="A2102" i="56"/>
  <c r="C2101" i="56"/>
  <c r="G2101" i="56"/>
  <c r="J2101" i="56"/>
  <c r="E2102" i="56" l="1"/>
  <c r="B2102" i="56"/>
  <c r="C2102" i="56"/>
  <c r="H2102" i="56"/>
  <c r="G2102" i="56"/>
  <c r="J2102" i="56"/>
  <c r="F2102" i="56"/>
  <c r="A2103" i="56"/>
  <c r="D2102" i="56"/>
  <c r="I2102" i="56"/>
  <c r="D2103" i="56" l="1"/>
  <c r="G2103" i="56"/>
  <c r="F2103" i="56"/>
  <c r="J2103" i="56"/>
  <c r="A2104" i="56"/>
  <c r="I2103" i="56"/>
  <c r="E2103" i="56"/>
  <c r="H2103" i="56"/>
  <c r="C2103" i="56"/>
  <c r="B2103" i="56"/>
  <c r="J2104" i="56" l="1"/>
  <c r="I2104" i="56"/>
  <c r="F2104" i="56"/>
  <c r="D2104" i="56"/>
  <c r="H2104" i="56"/>
  <c r="B2104" i="56"/>
  <c r="G2104" i="56"/>
  <c r="A2105" i="56"/>
  <c r="C2104" i="56"/>
  <c r="E2104" i="56"/>
  <c r="G2105" i="56" l="1"/>
  <c r="E2105" i="56"/>
  <c r="C2105" i="56"/>
  <c r="H2105" i="56"/>
  <c r="D2105" i="56"/>
  <c r="B2105" i="56"/>
  <c r="J2105" i="56"/>
  <c r="F2105" i="56"/>
  <c r="A2106" i="56"/>
  <c r="I2105" i="56"/>
  <c r="J2106" i="56" l="1"/>
  <c r="B2106" i="56"/>
  <c r="C2106" i="56"/>
  <c r="F2106" i="56"/>
  <c r="A2107" i="56"/>
  <c r="G2106" i="56"/>
  <c r="I2106" i="56"/>
  <c r="H2106" i="56"/>
  <c r="D2106" i="56"/>
  <c r="E2106" i="56"/>
  <c r="I2107" i="56" l="1"/>
  <c r="A2108" i="56"/>
  <c r="E2107" i="56"/>
  <c r="D2107" i="56"/>
  <c r="G2107" i="56"/>
  <c r="B2107" i="56"/>
  <c r="H2107" i="56"/>
  <c r="C2107" i="56"/>
  <c r="J2107" i="56"/>
  <c r="F2107" i="56"/>
  <c r="C2108" i="56" l="1"/>
  <c r="F2108" i="56"/>
  <c r="I2108" i="56"/>
  <c r="D2108" i="56"/>
  <c r="H2108" i="56"/>
  <c r="E2108" i="56"/>
  <c r="G2108" i="56"/>
  <c r="B2108" i="56"/>
  <c r="J2108" i="56"/>
  <c r="A2109" i="56"/>
  <c r="D2109" i="56" l="1"/>
  <c r="I2109" i="56"/>
  <c r="B2109" i="56"/>
  <c r="C2109" i="56"/>
  <c r="J2109" i="56"/>
  <c r="A2110" i="56"/>
  <c r="H2109" i="56"/>
  <c r="E2109" i="56"/>
  <c r="G2109" i="56"/>
  <c r="F2109" i="56"/>
  <c r="H2110" i="56" l="1"/>
  <c r="J2110" i="56"/>
  <c r="F2110" i="56"/>
  <c r="A2111" i="56"/>
  <c r="I2110" i="56"/>
  <c r="E2110" i="56"/>
  <c r="D2110" i="56"/>
  <c r="B2110" i="56"/>
  <c r="C2110" i="56"/>
  <c r="G2110" i="56"/>
  <c r="H2111" i="56" l="1"/>
  <c r="A2112" i="56"/>
  <c r="E2111" i="56"/>
  <c r="I2111" i="56"/>
  <c r="C2111" i="56"/>
  <c r="D2111" i="56"/>
  <c r="B2111" i="56"/>
  <c r="G2111" i="56"/>
  <c r="J2111" i="56"/>
  <c r="F2111" i="56"/>
  <c r="J2112" i="56" l="1"/>
  <c r="G2112" i="56"/>
  <c r="D2112" i="56"/>
  <c r="B2112" i="56"/>
  <c r="C2112" i="56"/>
  <c r="H2112" i="56"/>
  <c r="A2113" i="56"/>
  <c r="E2112" i="56"/>
  <c r="I2112" i="56"/>
  <c r="F2112" i="56"/>
  <c r="G2113" i="56" l="1"/>
  <c r="C2113" i="56"/>
  <c r="D2113" i="56"/>
  <c r="B2113" i="56"/>
  <c r="J2113" i="56"/>
  <c r="F2113" i="56"/>
  <c r="A2114" i="56"/>
  <c r="I2113" i="56"/>
  <c r="E2113" i="56"/>
  <c r="H2113" i="56"/>
  <c r="J2114" i="56" l="1"/>
  <c r="F2114" i="56"/>
  <c r="A2115" i="56"/>
  <c r="G2114" i="56"/>
  <c r="I2114" i="56"/>
  <c r="E2114" i="56"/>
  <c r="D2114" i="56"/>
  <c r="H2114" i="56"/>
  <c r="B2114" i="56"/>
  <c r="C2114" i="56"/>
  <c r="I2115" i="56" l="1"/>
  <c r="D2115" i="56"/>
  <c r="A2116" i="56"/>
  <c r="B2115" i="56"/>
  <c r="E2115" i="56"/>
  <c r="C2115" i="56"/>
  <c r="J2115" i="56"/>
  <c r="F2115" i="56"/>
  <c r="G2115" i="56"/>
  <c r="H2115" i="56"/>
  <c r="A2117" i="56" l="1"/>
  <c r="E2116" i="56"/>
  <c r="D2116" i="56"/>
  <c r="B2116" i="56"/>
  <c r="C2116" i="56"/>
  <c r="H2116" i="56"/>
  <c r="J2116" i="56"/>
  <c r="F2116" i="56"/>
  <c r="G2116" i="56"/>
  <c r="I2116" i="56"/>
  <c r="D2117" i="56" l="1"/>
  <c r="C2117" i="56"/>
  <c r="J2117" i="56"/>
  <c r="F2117" i="56"/>
  <c r="A2118" i="56"/>
  <c r="I2117" i="56"/>
  <c r="H2117" i="56"/>
  <c r="E2117" i="56"/>
  <c r="B2117" i="56"/>
  <c r="G2117" i="56"/>
  <c r="H2118" i="56" l="1"/>
  <c r="A2119" i="56"/>
  <c r="I2118" i="56"/>
  <c r="F2118" i="56"/>
  <c r="E2118" i="56"/>
  <c r="B2118" i="56"/>
  <c r="D2118" i="56"/>
  <c r="G2118" i="56"/>
  <c r="J2118" i="56"/>
  <c r="C2118" i="56"/>
  <c r="D2119" i="56" l="1"/>
  <c r="E2119" i="56"/>
  <c r="H2119" i="56"/>
  <c r="C2119" i="56"/>
  <c r="B2119" i="56"/>
  <c r="G2119" i="56"/>
  <c r="F2119" i="56"/>
  <c r="J2119" i="56"/>
  <c r="A2120" i="56"/>
  <c r="I2119" i="56"/>
  <c r="H2120" i="56" l="1"/>
  <c r="E2120" i="56"/>
  <c r="D2120" i="56"/>
  <c r="G2120" i="56"/>
  <c r="I2120" i="56"/>
  <c r="J2120" i="56"/>
  <c r="F2120" i="56"/>
  <c r="C2120" i="56"/>
  <c r="A2121" i="56"/>
  <c r="B2120" i="56"/>
  <c r="C2121" i="56" l="1"/>
  <c r="F2121" i="56"/>
  <c r="J2121" i="56"/>
  <c r="H2121" i="56"/>
  <c r="A2122" i="56"/>
  <c r="I2121" i="56"/>
  <c r="G2121" i="56"/>
  <c r="D2121" i="56"/>
  <c r="E2121" i="56"/>
  <c r="B2121" i="56"/>
  <c r="J2122" i="56" l="1"/>
  <c r="D2122" i="56"/>
  <c r="I2122" i="56"/>
  <c r="A2123" i="56"/>
  <c r="H2122" i="56"/>
  <c r="B2122" i="56"/>
  <c r="F2122" i="56"/>
  <c r="E2122" i="56"/>
  <c r="G2122" i="56"/>
  <c r="C2122" i="56"/>
  <c r="I2123" i="56" l="1"/>
  <c r="B2123" i="56"/>
  <c r="E2123" i="56"/>
  <c r="G2123" i="56"/>
  <c r="J2123" i="56"/>
  <c r="F2123" i="56"/>
  <c r="A2124" i="56"/>
  <c r="C2123" i="56"/>
  <c r="H2123" i="56"/>
  <c r="D2123" i="56"/>
  <c r="A2125" i="56" l="1"/>
  <c r="C2124" i="56"/>
  <c r="G2124" i="56"/>
  <c r="B2124" i="56"/>
  <c r="J2124" i="56"/>
  <c r="F2124" i="56"/>
  <c r="I2124" i="56"/>
  <c r="E2124" i="56"/>
  <c r="H2124" i="56"/>
  <c r="D2124" i="56"/>
  <c r="G2125" i="56" l="1"/>
  <c r="H2125" i="56"/>
  <c r="A2126" i="56"/>
  <c r="I2125" i="56"/>
  <c r="D2125" i="56"/>
  <c r="E2125" i="56"/>
  <c r="B2125" i="56"/>
  <c r="C2125" i="56"/>
  <c r="J2125" i="56"/>
  <c r="F2125" i="56"/>
  <c r="H2126" i="56" l="1"/>
  <c r="D2126" i="56"/>
  <c r="E2126" i="56"/>
  <c r="B2126" i="56"/>
  <c r="F2126" i="56"/>
  <c r="G2126" i="56"/>
  <c r="J2126" i="56"/>
  <c r="A2127" i="56"/>
  <c r="C2126" i="56"/>
  <c r="I2126" i="56"/>
  <c r="D2127" i="56" l="1"/>
  <c r="C2127" i="56"/>
  <c r="B2127" i="56"/>
  <c r="G2127" i="56"/>
  <c r="F2127" i="56"/>
  <c r="J2127" i="56"/>
  <c r="A2128" i="56"/>
  <c r="I2127" i="56"/>
  <c r="E2127" i="56"/>
  <c r="H2127" i="56"/>
  <c r="J2128" i="56" l="1"/>
  <c r="G2128" i="56"/>
  <c r="A2129" i="56"/>
  <c r="I2128" i="56"/>
  <c r="E2128" i="56"/>
  <c r="H2128" i="56"/>
  <c r="D2128" i="56"/>
  <c r="B2128" i="56"/>
  <c r="C2128" i="56"/>
  <c r="F2128" i="56"/>
  <c r="C2129" i="56" l="1"/>
  <c r="F2129" i="56"/>
  <c r="H2129" i="56"/>
  <c r="I2129" i="56"/>
  <c r="A2130" i="56"/>
  <c r="D2129" i="56"/>
  <c r="E2129" i="56"/>
  <c r="B2129" i="56"/>
  <c r="J2129" i="56"/>
  <c r="G2129" i="56"/>
  <c r="J2130" i="56" l="1"/>
  <c r="D2130" i="56"/>
  <c r="G2130" i="56"/>
  <c r="B2130" i="56"/>
  <c r="C2130" i="56"/>
  <c r="A2131" i="56"/>
  <c r="F2130" i="56"/>
  <c r="H2130" i="56"/>
  <c r="I2130" i="56"/>
  <c r="E2130" i="56"/>
  <c r="I2131" i="56" l="1"/>
  <c r="J2131" i="56"/>
  <c r="G2131" i="56"/>
  <c r="H2131" i="56"/>
  <c r="F2131" i="56"/>
  <c r="D2131" i="56"/>
  <c r="E2131" i="56"/>
  <c r="B2131" i="56"/>
  <c r="A2132" i="56"/>
  <c r="C2131" i="56"/>
  <c r="H2132" i="56" l="1"/>
  <c r="J2132" i="56"/>
  <c r="A2133" i="56"/>
  <c r="I2132" i="56"/>
  <c r="G2132" i="56"/>
  <c r="D2132" i="56"/>
  <c r="E2132" i="56"/>
  <c r="B2132" i="56"/>
  <c r="C2132" i="56"/>
  <c r="F2132" i="56"/>
  <c r="E2133" i="56" l="1"/>
  <c r="D2133" i="56"/>
  <c r="H2133" i="56"/>
  <c r="F2133" i="56"/>
  <c r="B2133" i="56"/>
  <c r="G2133" i="56"/>
  <c r="J2133" i="56"/>
  <c r="C2133" i="56"/>
  <c r="A2134" i="56"/>
  <c r="I2133" i="56"/>
  <c r="A2135" i="56" l="1"/>
  <c r="B2134" i="56"/>
  <c r="E2134" i="56"/>
  <c r="G2134" i="56"/>
  <c r="J2134" i="56"/>
  <c r="D2134" i="56"/>
  <c r="C2134" i="56"/>
  <c r="F2134" i="56"/>
  <c r="I2134" i="56"/>
  <c r="H2134" i="56"/>
  <c r="F2135" i="56" l="1"/>
  <c r="C2135" i="56"/>
  <c r="G2135" i="56"/>
  <c r="J2135" i="56"/>
  <c r="H2135" i="56"/>
  <c r="I2135" i="56"/>
  <c r="E2135" i="56"/>
  <c r="D2135" i="56"/>
  <c r="A2136" i="56"/>
  <c r="B2135" i="56"/>
  <c r="J2136" i="56" l="1"/>
  <c r="I2136" i="56"/>
  <c r="A2137" i="56"/>
  <c r="E2136" i="56"/>
  <c r="D2136" i="56"/>
  <c r="B2136" i="56"/>
  <c r="C2136" i="56"/>
  <c r="G2136" i="56"/>
  <c r="H2136" i="56"/>
  <c r="F2136" i="56"/>
  <c r="G2137" i="56" l="1"/>
  <c r="C2137" i="56"/>
  <c r="E2137" i="56"/>
  <c r="H2137" i="56"/>
  <c r="D2137" i="56"/>
  <c r="B2137" i="56"/>
  <c r="J2137" i="56"/>
  <c r="F2137" i="56"/>
  <c r="A2138" i="56"/>
  <c r="I2137" i="56"/>
  <c r="J2138" i="56" l="1"/>
  <c r="B2138" i="56"/>
  <c r="C2138" i="56"/>
  <c r="G2138" i="56"/>
  <c r="I2138" i="56"/>
  <c r="H2138" i="56"/>
  <c r="F2138" i="56"/>
  <c r="D2138" i="56"/>
  <c r="E2138" i="56"/>
  <c r="A2139" i="56"/>
  <c r="A2140" i="56" l="1"/>
  <c r="H2139" i="56"/>
  <c r="I2139" i="56"/>
  <c r="F2139" i="56"/>
  <c r="D2139" i="56"/>
  <c r="B2139" i="56"/>
  <c r="E2139" i="56"/>
  <c r="C2139" i="56"/>
  <c r="J2139" i="56"/>
  <c r="G2139" i="56"/>
  <c r="G2140" i="56" l="1"/>
  <c r="E2140" i="56"/>
  <c r="I2140" i="56"/>
  <c r="H2140" i="56"/>
  <c r="D2140" i="56"/>
  <c r="A2141" i="56"/>
  <c r="C2140" i="56"/>
  <c r="B2140" i="56"/>
  <c r="J2140" i="56"/>
  <c r="F2140" i="56"/>
  <c r="F2141" i="56" l="1"/>
  <c r="I2141" i="56"/>
  <c r="B2141" i="56"/>
  <c r="E2141" i="56"/>
  <c r="D2141" i="56"/>
  <c r="G2141" i="56"/>
  <c r="C2141" i="56"/>
  <c r="H2141" i="56"/>
  <c r="J2141" i="56"/>
  <c r="A2142" i="56"/>
  <c r="E2142" i="56" l="1"/>
  <c r="J2142" i="56"/>
  <c r="F2142" i="56"/>
  <c r="A2143" i="56"/>
  <c r="C2142" i="56"/>
  <c r="I2142" i="56"/>
  <c r="H2142" i="56"/>
  <c r="B2142" i="56"/>
  <c r="D2142" i="56"/>
  <c r="G2142" i="56"/>
  <c r="H2143" i="56" l="1"/>
  <c r="A2144" i="56"/>
  <c r="E2143" i="56"/>
  <c r="I2143" i="56"/>
  <c r="C2143" i="56"/>
  <c r="D2143" i="56"/>
  <c r="B2143" i="56"/>
  <c r="G2143" i="56"/>
  <c r="F2143" i="56"/>
  <c r="J2143" i="56"/>
  <c r="J2144" i="56" l="1"/>
  <c r="A2145" i="56"/>
  <c r="D2144" i="56"/>
  <c r="B2144" i="56"/>
  <c r="C2144" i="56"/>
  <c r="F2144" i="56"/>
  <c r="G2144" i="56"/>
  <c r="E2144" i="56"/>
  <c r="I2144" i="56"/>
  <c r="H2144" i="56"/>
  <c r="C2145" i="56" l="1"/>
  <c r="A2146" i="56"/>
  <c r="E2145" i="56"/>
  <c r="B2145" i="56"/>
  <c r="J2145" i="56"/>
  <c r="G2145" i="56"/>
  <c r="H2145" i="56"/>
  <c r="I2145" i="56"/>
  <c r="F2145" i="56"/>
  <c r="D2145" i="56"/>
  <c r="H2146" i="56" l="1"/>
  <c r="D2146" i="56"/>
  <c r="B2146" i="56"/>
  <c r="E2146" i="56"/>
  <c r="G2146" i="56"/>
  <c r="J2146" i="56"/>
  <c r="F2146" i="56"/>
  <c r="A2147" i="56"/>
  <c r="I2146" i="56"/>
  <c r="C2146" i="56"/>
  <c r="I2147" i="56" l="1"/>
  <c r="D2147" i="56"/>
  <c r="A2148" i="56"/>
  <c r="B2147" i="56"/>
  <c r="H2147" i="56"/>
  <c r="C2147" i="56"/>
  <c r="J2147" i="56"/>
  <c r="F2147" i="56"/>
  <c r="G2147" i="56"/>
  <c r="E2147" i="56"/>
  <c r="H2148" i="56" l="1"/>
  <c r="D2148" i="56"/>
  <c r="G2148" i="56"/>
  <c r="B2148" i="56"/>
  <c r="C2148" i="56"/>
  <c r="A2149" i="56"/>
  <c r="J2148" i="56"/>
  <c r="I2148" i="56"/>
  <c r="E2148" i="56"/>
  <c r="F2148" i="56"/>
  <c r="D2149" i="56" l="1"/>
  <c r="E2149" i="56"/>
  <c r="J2149" i="56"/>
  <c r="F2149" i="56"/>
  <c r="A2150" i="56"/>
  <c r="G2149" i="56"/>
  <c r="H2149" i="56"/>
  <c r="I2149" i="56"/>
  <c r="B2149" i="56"/>
  <c r="C2149" i="56"/>
  <c r="D2150" i="56" l="1"/>
  <c r="A2151" i="56"/>
  <c r="E2150" i="56"/>
  <c r="G2150" i="56"/>
  <c r="I2150" i="56"/>
  <c r="B2150" i="56"/>
  <c r="H2150" i="56"/>
  <c r="C2150" i="56"/>
  <c r="J2150" i="56"/>
  <c r="F2150" i="56"/>
  <c r="D2151" i="56" l="1"/>
  <c r="G2151" i="56"/>
  <c r="H2151" i="56"/>
  <c r="I2151" i="56"/>
  <c r="B2151" i="56"/>
  <c r="E2151" i="56"/>
  <c r="F2151" i="56"/>
  <c r="J2151" i="56"/>
  <c r="C2151" i="56"/>
  <c r="A2152" i="56"/>
  <c r="E2152" i="56" l="1"/>
  <c r="G2152" i="56"/>
  <c r="H2152" i="56"/>
  <c r="D2152" i="56"/>
  <c r="A2153" i="56"/>
  <c r="F2152" i="56"/>
  <c r="J2152" i="56"/>
  <c r="C2152" i="56"/>
  <c r="I2152" i="56"/>
  <c r="B2152" i="56"/>
  <c r="E2153" i="56" l="1"/>
  <c r="H2153" i="56"/>
  <c r="J2153" i="56"/>
  <c r="F2153" i="56"/>
  <c r="A2154" i="56"/>
  <c r="C2153" i="56"/>
  <c r="G2153" i="56"/>
  <c r="I2153" i="56"/>
  <c r="D2153" i="56"/>
  <c r="B2153" i="56"/>
  <c r="J2154" i="56" l="1"/>
  <c r="H2154" i="56"/>
  <c r="D2154" i="56"/>
  <c r="A2155" i="56"/>
  <c r="G2154" i="56"/>
  <c r="B2154" i="56"/>
  <c r="C2154" i="56"/>
  <c r="F2154" i="56"/>
  <c r="E2154" i="56"/>
  <c r="I2154" i="56"/>
  <c r="G2155" i="56" l="1"/>
  <c r="B2155" i="56"/>
  <c r="E2155" i="56"/>
  <c r="C2155" i="56"/>
  <c r="J2155" i="56"/>
  <c r="F2155" i="56"/>
  <c r="A2156" i="56"/>
  <c r="I2155" i="56"/>
  <c r="H2155" i="56"/>
  <c r="D2155" i="56"/>
  <c r="E2156" i="56" l="1"/>
  <c r="F2156" i="56"/>
  <c r="I2156" i="56"/>
  <c r="B2156" i="56"/>
  <c r="G2156" i="56"/>
  <c r="J2156" i="56"/>
  <c r="H2156" i="56"/>
  <c r="C2156" i="56"/>
  <c r="D2156" i="56"/>
  <c r="A2157" i="56"/>
  <c r="E2157" i="56" l="1"/>
  <c r="H2157" i="56"/>
  <c r="F2157" i="56"/>
  <c r="J2157" i="56"/>
  <c r="D2157" i="56"/>
  <c r="I2157" i="56"/>
  <c r="C2157" i="56"/>
  <c r="B2157" i="56"/>
  <c r="A2158" i="56"/>
  <c r="G2157" i="56"/>
  <c r="E2158" i="56" l="1"/>
  <c r="J2158" i="56"/>
  <c r="D2158" i="56"/>
  <c r="C2158" i="56"/>
  <c r="G2158" i="56"/>
  <c r="B2158" i="56"/>
  <c r="A2159" i="56"/>
  <c r="I2158" i="56"/>
  <c r="F2158" i="56"/>
  <c r="H2158" i="56"/>
  <c r="E2159" i="56" l="1"/>
  <c r="D2159" i="56"/>
  <c r="C2159" i="56"/>
  <c r="B2159" i="56"/>
  <c r="G2159" i="56"/>
  <c r="A2160" i="56"/>
  <c r="F2159" i="56"/>
  <c r="J2159" i="56"/>
  <c r="H2159" i="56"/>
  <c r="I2159" i="56"/>
  <c r="A2161" i="56" l="1"/>
  <c r="I2160" i="56"/>
  <c r="H2160" i="56"/>
  <c r="G2160" i="56"/>
  <c r="E2160" i="56"/>
  <c r="J2160" i="56"/>
  <c r="D2160" i="56"/>
  <c r="C2160" i="56"/>
  <c r="B2160" i="56"/>
  <c r="F2160" i="56"/>
  <c r="B2161" i="56" l="1"/>
  <c r="J2161" i="56"/>
  <c r="F2161" i="56"/>
  <c r="H2161" i="56"/>
  <c r="G2161" i="56"/>
  <c r="E2161" i="56"/>
  <c r="D2161" i="56"/>
  <c r="C2161" i="56"/>
  <c r="A2162" i="56"/>
  <c r="I2161" i="56"/>
  <c r="E2162" i="56" l="1"/>
  <c r="G2162" i="56"/>
  <c r="F2162" i="56"/>
  <c r="C2162" i="56"/>
  <c r="D2162" i="56"/>
  <c r="J2162" i="56"/>
  <c r="I2162" i="56"/>
  <c r="B2162" i="56"/>
  <c r="H2162" i="56"/>
  <c r="A2163" i="56"/>
  <c r="D2163" i="56" l="1"/>
  <c r="A2164" i="56"/>
  <c r="G2163" i="56"/>
  <c r="J2163" i="56"/>
  <c r="H2163" i="56"/>
  <c r="B2163" i="56"/>
  <c r="I2163" i="56"/>
  <c r="C2163" i="56"/>
  <c r="E2163" i="56"/>
  <c r="F2163" i="56"/>
  <c r="J2164" i="56" l="1"/>
  <c r="A2165" i="56"/>
  <c r="G2164" i="56"/>
  <c r="H2164" i="56"/>
  <c r="D2164" i="56"/>
  <c r="I2164" i="56"/>
  <c r="E2164" i="56"/>
  <c r="C2164" i="56"/>
  <c r="F2164" i="56"/>
  <c r="B2164" i="56"/>
  <c r="D2165" i="56" l="1"/>
  <c r="E2165" i="56"/>
  <c r="I2165" i="56"/>
  <c r="G2165" i="56"/>
  <c r="C2165" i="56"/>
  <c r="F2165" i="56"/>
  <c r="A2166" i="56"/>
  <c r="J2165" i="56"/>
  <c r="B2165" i="56"/>
  <c r="H2165" i="56"/>
  <c r="A2167" i="56" l="1"/>
  <c r="C2166" i="56"/>
  <c r="E2166" i="56"/>
  <c r="G2166" i="56"/>
  <c r="I2166" i="56"/>
  <c r="D2166" i="56"/>
  <c r="F2166" i="56"/>
  <c r="B2166" i="56"/>
  <c r="H2166" i="56"/>
  <c r="J2166" i="56"/>
  <c r="I2167" i="56" l="1"/>
  <c r="G2167" i="56"/>
  <c r="J2167" i="56"/>
  <c r="A2168" i="56"/>
  <c r="B2167" i="56"/>
  <c r="D2167" i="56"/>
  <c r="H2167" i="56"/>
  <c r="E2167" i="56"/>
  <c r="F2167" i="56"/>
  <c r="C2167" i="56"/>
  <c r="I2168" i="56" l="1"/>
  <c r="A2169" i="56"/>
  <c r="J2168" i="56"/>
  <c r="E2168" i="56"/>
  <c r="B2168" i="56"/>
  <c r="C2168" i="56"/>
  <c r="F2168" i="56"/>
  <c r="D2168" i="56"/>
  <c r="G2168" i="56"/>
  <c r="H2168" i="56"/>
  <c r="F2169" i="56" l="1"/>
  <c r="J2169" i="56"/>
  <c r="H2169" i="56"/>
  <c r="A2170" i="56"/>
  <c r="G2169" i="56"/>
  <c r="C2169" i="56"/>
  <c r="I2169" i="56"/>
  <c r="E2169" i="56"/>
  <c r="D2169" i="56"/>
  <c r="B2169" i="56"/>
  <c r="A2171" i="56" l="1"/>
  <c r="C2170" i="56"/>
  <c r="B2170" i="56"/>
  <c r="J2170" i="56"/>
  <c r="H2170" i="56"/>
  <c r="I2170" i="56"/>
  <c r="F2170" i="56"/>
  <c r="E2170" i="56"/>
  <c r="D2170" i="56"/>
  <c r="G2170" i="56"/>
  <c r="H2171" i="56" l="1"/>
  <c r="B2171" i="56"/>
  <c r="G2171" i="56"/>
  <c r="I2171" i="56"/>
  <c r="D2171" i="56"/>
  <c r="C2171" i="56"/>
  <c r="E2171" i="56"/>
  <c r="F2171" i="56"/>
  <c r="A2172" i="56"/>
  <c r="J2171" i="56"/>
  <c r="B2172" i="56" l="1"/>
  <c r="J2172" i="56"/>
  <c r="F2172" i="56"/>
  <c r="H2172" i="56"/>
  <c r="A2173" i="56"/>
  <c r="I2172" i="56"/>
  <c r="G2172" i="56"/>
  <c r="C2172" i="56"/>
  <c r="E2172" i="56"/>
  <c r="D2172" i="56"/>
  <c r="E2173" i="56" l="1"/>
  <c r="H2173" i="56"/>
  <c r="C2173" i="56"/>
  <c r="B2173" i="56"/>
  <c r="A2174" i="56"/>
  <c r="G2173" i="56"/>
  <c r="F2173" i="56"/>
  <c r="D2173" i="56"/>
  <c r="I2173" i="56"/>
  <c r="J2173" i="56"/>
  <c r="D2174" i="56" l="1"/>
  <c r="A2175" i="56"/>
  <c r="G2174" i="56"/>
  <c r="J2174" i="56"/>
  <c r="B2174" i="56"/>
  <c r="H2174" i="56"/>
  <c r="I2174" i="56"/>
  <c r="C2174" i="56"/>
  <c r="E2174" i="56"/>
  <c r="F2174" i="56"/>
  <c r="E2175" i="56" l="1"/>
  <c r="J2175" i="56"/>
  <c r="H2175" i="56"/>
  <c r="D2175" i="56"/>
  <c r="I2175" i="56"/>
  <c r="B2175" i="56"/>
  <c r="C2175" i="56"/>
  <c r="F2175" i="56"/>
  <c r="A2176" i="56"/>
  <c r="G2175" i="56"/>
  <c r="A2177" i="56" l="1"/>
  <c r="D2176" i="56"/>
  <c r="E2176" i="56"/>
  <c r="C2176" i="56"/>
  <c r="B2176" i="56"/>
  <c r="F2176" i="56"/>
  <c r="I2176" i="56"/>
  <c r="J2176" i="56"/>
  <c r="H2176" i="56"/>
  <c r="G2176" i="56"/>
  <c r="A2178" i="56" l="1"/>
  <c r="D2177" i="56"/>
  <c r="E2177" i="56"/>
  <c r="C2177" i="56"/>
  <c r="F2177" i="56"/>
  <c r="I2177" i="56"/>
  <c r="H2177" i="56"/>
  <c r="B2177" i="56"/>
  <c r="J2177" i="56"/>
  <c r="G2177" i="56"/>
  <c r="F2178" i="56" l="1"/>
  <c r="C2178" i="56"/>
  <c r="D2178" i="56"/>
  <c r="B2178" i="56"/>
  <c r="H2178" i="56"/>
  <c r="E2178" i="56"/>
  <c r="G2178" i="56"/>
  <c r="A2179" i="56"/>
  <c r="I2178" i="56"/>
  <c r="J2178" i="56"/>
  <c r="H2179" i="56" l="1"/>
  <c r="I2179" i="56"/>
  <c r="E2179" i="56"/>
  <c r="C2179" i="56"/>
  <c r="F2179" i="56"/>
  <c r="A2180" i="56"/>
  <c r="D2179" i="56"/>
  <c r="G2179" i="56"/>
  <c r="J2179" i="56"/>
  <c r="B2179" i="56"/>
  <c r="H2180" i="56" l="1"/>
  <c r="C2180" i="56"/>
  <c r="J2180" i="56"/>
  <c r="I2180" i="56"/>
  <c r="F2180" i="56"/>
  <c r="G2180" i="56"/>
  <c r="A2181" i="56"/>
  <c r="B2180" i="56"/>
  <c r="E2180" i="56"/>
  <c r="D2180" i="56"/>
  <c r="E2181" i="56" l="1"/>
  <c r="D2181" i="56"/>
  <c r="J2181" i="56"/>
  <c r="I2181" i="56"/>
  <c r="B2181" i="56"/>
  <c r="H2181" i="56"/>
  <c r="F2181" i="56"/>
  <c r="C2181" i="56"/>
  <c r="G2181" i="56"/>
  <c r="A2182" i="56"/>
  <c r="E2182" i="56" l="1"/>
  <c r="J2182" i="56"/>
  <c r="G2182" i="56"/>
  <c r="H2182" i="56"/>
  <c r="I2182" i="56"/>
  <c r="C2182" i="56"/>
  <c r="D2182" i="56"/>
  <c r="F2182" i="56"/>
  <c r="A2183" i="56"/>
  <c r="B2182" i="56"/>
  <c r="A2184" i="56" l="1"/>
  <c r="E2183" i="56"/>
  <c r="I2183" i="56"/>
  <c r="G2183" i="56"/>
  <c r="D2183" i="56"/>
  <c r="C2183" i="56"/>
  <c r="J2183" i="56"/>
  <c r="F2183" i="56"/>
  <c r="B2183" i="56"/>
  <c r="H2183" i="56"/>
  <c r="A2185" i="56" l="1"/>
  <c r="B2184" i="56"/>
  <c r="G2184" i="56"/>
  <c r="F2184" i="56"/>
  <c r="H2184" i="56"/>
  <c r="I2184" i="56"/>
  <c r="E2184" i="56"/>
  <c r="D2184" i="56"/>
  <c r="J2184" i="56"/>
  <c r="C2184" i="56"/>
  <c r="A2186" i="56" l="1"/>
  <c r="D2185" i="56"/>
  <c r="G2185" i="56"/>
  <c r="J2185" i="56"/>
  <c r="H2185" i="56"/>
  <c r="F2185" i="56"/>
  <c r="E2185" i="56"/>
  <c r="B2185" i="56"/>
  <c r="I2185" i="56"/>
  <c r="C2185" i="56"/>
  <c r="G2186" i="56" l="1"/>
  <c r="D2186" i="56"/>
  <c r="F2186" i="56"/>
  <c r="E2186" i="56"/>
  <c r="C2186" i="56"/>
  <c r="I2186" i="56"/>
  <c r="A2187" i="56"/>
  <c r="B2186" i="56"/>
  <c r="H2186" i="56"/>
  <c r="J2186" i="56"/>
  <c r="H2187" i="56" l="1"/>
  <c r="C2187" i="56"/>
  <c r="I2187" i="56"/>
  <c r="E2187" i="56"/>
  <c r="D2187" i="56"/>
  <c r="F2187" i="56"/>
  <c r="B2187" i="56"/>
  <c r="A2188" i="56"/>
  <c r="G2187" i="56"/>
  <c r="J2187" i="56"/>
  <c r="I2188" i="56" l="1"/>
  <c r="C2188" i="56"/>
  <c r="F2188" i="56"/>
  <c r="B2188" i="56"/>
  <c r="A2189" i="56"/>
  <c r="J2188" i="56"/>
  <c r="E2188" i="56"/>
  <c r="G2188" i="56"/>
  <c r="H2188" i="56"/>
  <c r="D2188" i="56"/>
  <c r="I2189" i="56" l="1"/>
  <c r="D2189" i="56"/>
  <c r="E2189" i="56"/>
  <c r="H2189" i="56"/>
  <c r="G2189" i="56"/>
  <c r="C2189" i="56"/>
  <c r="F2189" i="56"/>
  <c r="A2190" i="56"/>
  <c r="B2189" i="56"/>
  <c r="J2189" i="56"/>
  <c r="E2190" i="56" l="1"/>
  <c r="H2190" i="56"/>
  <c r="I2190" i="56"/>
  <c r="C2190" i="56"/>
  <c r="G2190" i="56"/>
  <c r="F2190" i="56"/>
  <c r="A2191" i="56"/>
  <c r="B2190" i="56"/>
  <c r="J2190" i="56"/>
  <c r="D2190" i="56"/>
  <c r="C2191" i="56" l="1"/>
  <c r="F2191" i="56"/>
  <c r="A2192" i="56"/>
  <c r="H2191" i="56"/>
  <c r="J2191" i="56"/>
  <c r="E2191" i="56"/>
  <c r="B2191" i="56"/>
  <c r="G2191" i="56"/>
  <c r="I2191" i="56"/>
  <c r="D2191" i="56"/>
  <c r="A2193" i="56" l="1"/>
  <c r="I2192" i="56"/>
  <c r="G2192" i="56"/>
  <c r="H2192" i="56"/>
  <c r="J2192" i="56"/>
  <c r="D2192" i="56"/>
  <c r="E2192" i="56"/>
  <c r="C2192" i="56"/>
  <c r="B2192" i="56"/>
  <c r="F2192" i="56"/>
  <c r="A2194" i="56" l="1"/>
  <c r="I2193" i="56"/>
  <c r="H2193" i="56"/>
  <c r="E2193" i="56"/>
  <c r="J2193" i="56"/>
  <c r="B2193" i="56"/>
  <c r="D2193" i="56"/>
  <c r="C2193" i="56"/>
  <c r="G2193" i="56"/>
  <c r="F2193" i="56"/>
  <c r="G2194" i="56" l="1"/>
  <c r="I2194" i="56"/>
  <c r="C2194" i="56"/>
  <c r="B2194" i="56"/>
  <c r="A2195" i="56"/>
  <c r="F2194" i="56"/>
  <c r="H2194" i="56"/>
  <c r="E2194" i="56"/>
  <c r="D2194" i="56"/>
  <c r="J2194" i="56"/>
  <c r="H2195" i="56" l="1"/>
  <c r="B2195" i="56"/>
  <c r="G2195" i="56"/>
  <c r="F2195" i="56"/>
  <c r="I2195" i="56"/>
  <c r="E2195" i="56"/>
  <c r="J2195" i="56"/>
  <c r="C2195" i="56"/>
  <c r="D2195" i="56"/>
  <c r="A2196" i="56"/>
  <c r="J2196" i="56" l="1"/>
  <c r="A2197" i="56"/>
  <c r="F2196" i="56"/>
  <c r="H2196" i="56"/>
  <c r="E2196" i="56"/>
  <c r="C2196" i="56"/>
  <c r="G2196" i="56"/>
  <c r="D2196" i="56"/>
  <c r="B2196" i="56"/>
  <c r="I2196" i="56"/>
  <c r="E2197" i="56" l="1"/>
  <c r="J2197" i="56"/>
  <c r="I2197" i="56"/>
  <c r="C2197" i="56"/>
  <c r="B2197" i="56"/>
  <c r="A2198" i="56"/>
  <c r="G2197" i="56"/>
  <c r="F2197" i="56"/>
  <c r="H2197" i="56"/>
  <c r="D2197" i="56"/>
  <c r="E2198" i="56" l="1"/>
  <c r="A2199" i="56"/>
  <c r="C2198" i="56"/>
  <c r="G2198" i="56"/>
  <c r="F2198" i="56"/>
  <c r="D2198" i="56"/>
  <c r="B2198" i="56"/>
  <c r="I2198" i="56"/>
  <c r="H2198" i="56"/>
  <c r="J2198" i="56"/>
  <c r="C2199" i="56" l="1"/>
  <c r="G2199" i="56"/>
  <c r="I2199" i="56"/>
  <c r="J2199" i="56"/>
  <c r="E2199" i="56"/>
  <c r="H2199" i="56"/>
  <c r="D2199" i="56"/>
  <c r="A2200" i="56"/>
  <c r="F2199" i="56"/>
  <c r="B2199" i="56"/>
  <c r="A2201" i="56" l="1"/>
  <c r="E2200" i="56"/>
  <c r="I2200" i="56"/>
  <c r="F2200" i="56"/>
  <c r="D2200" i="56"/>
  <c r="C2200" i="56"/>
  <c r="G2200" i="56"/>
  <c r="J2200" i="56"/>
  <c r="B2200" i="56"/>
  <c r="H2200" i="56"/>
  <c r="A2202" i="56" l="1"/>
  <c r="F2201" i="56"/>
  <c r="I2201" i="56"/>
  <c r="E2201" i="56"/>
  <c r="B2201" i="56"/>
  <c r="C2201" i="56"/>
  <c r="G2201" i="56"/>
  <c r="J2201" i="56"/>
  <c r="D2201" i="56"/>
  <c r="H2201" i="56"/>
  <c r="B2202" i="56" l="1"/>
  <c r="F2202" i="56"/>
  <c r="A2203" i="56"/>
  <c r="J2202" i="56"/>
  <c r="H2202" i="56"/>
  <c r="I2202" i="56"/>
  <c r="E2202" i="56"/>
  <c r="D2202" i="56"/>
  <c r="G2202" i="56"/>
  <c r="C2202" i="56"/>
  <c r="J2203" i="56" l="1"/>
  <c r="F2203" i="56"/>
  <c r="B2203" i="56"/>
  <c r="G2203" i="56"/>
  <c r="H2203" i="56"/>
  <c r="C2203" i="56"/>
  <c r="E2203" i="56"/>
  <c r="A2204" i="56"/>
  <c r="I2203" i="56"/>
  <c r="D2203" i="56"/>
  <c r="H2204" i="56" l="1"/>
  <c r="J2204" i="56"/>
  <c r="D2204" i="56"/>
  <c r="C2204" i="56"/>
  <c r="F2204" i="56"/>
  <c r="E2204" i="56"/>
  <c r="B2204" i="56"/>
  <c r="G2204" i="56"/>
  <c r="A2205" i="56"/>
  <c r="I2204" i="56"/>
  <c r="D2205" i="56" l="1"/>
  <c r="G2205" i="56"/>
  <c r="I2205" i="56"/>
  <c r="A2206" i="56"/>
  <c r="F2205" i="56"/>
  <c r="E2205" i="56"/>
  <c r="H2205" i="56"/>
  <c r="B2205" i="56"/>
  <c r="J2205" i="56"/>
  <c r="C2205" i="56"/>
  <c r="G2206" i="56" l="1"/>
  <c r="A2207" i="56"/>
  <c r="I2206" i="56"/>
  <c r="J2206" i="56"/>
  <c r="E2206" i="56"/>
  <c r="D2206" i="56"/>
  <c r="F2206" i="56"/>
  <c r="C2206" i="56"/>
  <c r="H2206" i="56"/>
  <c r="B2206" i="56"/>
  <c r="C2207" i="56" l="1"/>
  <c r="B2207" i="56"/>
  <c r="E2207" i="56"/>
  <c r="I2207" i="56"/>
  <c r="D2207" i="56"/>
  <c r="F2207" i="56"/>
  <c r="A2208" i="56"/>
  <c r="H2207" i="56"/>
  <c r="J2207" i="56"/>
  <c r="G2207" i="56"/>
  <c r="G2208" i="56" l="1"/>
  <c r="E2208" i="56"/>
  <c r="J2208" i="56"/>
  <c r="C2208" i="56"/>
  <c r="B2208" i="56"/>
  <c r="I2208" i="56"/>
  <c r="D2208" i="56"/>
  <c r="F2208" i="56"/>
  <c r="H2208" i="56"/>
  <c r="A2209" i="56"/>
  <c r="E2209" i="56" l="1"/>
  <c r="B2209" i="56"/>
  <c r="J2209" i="56"/>
  <c r="C2209" i="56"/>
  <c r="I2209" i="56"/>
  <c r="D2209" i="56"/>
  <c r="G2209" i="56"/>
  <c r="F2209" i="56"/>
  <c r="H2209" i="56"/>
  <c r="A2210" i="56"/>
  <c r="F2210" i="56" l="1"/>
  <c r="I2210" i="56"/>
  <c r="D2210" i="56"/>
  <c r="J2210" i="56"/>
  <c r="H2210" i="56"/>
  <c r="E2210" i="56"/>
  <c r="G2210" i="56"/>
  <c r="C2210" i="56"/>
  <c r="B2210" i="56"/>
  <c r="A2211" i="56"/>
  <c r="G2211" i="56" l="1"/>
  <c r="J2211" i="56"/>
  <c r="B2211" i="56"/>
  <c r="C2211" i="56"/>
  <c r="H2211" i="56"/>
  <c r="A2212" i="56"/>
  <c r="E2211" i="56"/>
  <c r="I2211" i="56"/>
  <c r="D2211" i="56"/>
  <c r="F2211" i="56"/>
  <c r="E2212" i="56" l="1"/>
  <c r="C2212" i="56"/>
  <c r="B2212" i="56"/>
  <c r="G2212" i="56"/>
  <c r="F2212" i="56"/>
  <c r="D2212" i="56"/>
  <c r="A2213" i="56"/>
  <c r="J2212" i="56"/>
  <c r="H2212" i="56"/>
  <c r="I2212" i="56"/>
  <c r="I2213" i="56" l="1"/>
  <c r="D2213" i="56"/>
  <c r="G2213" i="56"/>
  <c r="J2213" i="56"/>
  <c r="E2213" i="56"/>
  <c r="H2213" i="56"/>
  <c r="B2213" i="56"/>
  <c r="C2213" i="56"/>
  <c r="F2213" i="56"/>
  <c r="A2214" i="56"/>
  <c r="E2214" i="56" l="1"/>
  <c r="G2214" i="56"/>
  <c r="H2214" i="56"/>
  <c r="I2214" i="56"/>
  <c r="J2214" i="56"/>
  <c r="C2214" i="56"/>
  <c r="D2214" i="56"/>
  <c r="B2214" i="56"/>
  <c r="A2215" i="56"/>
  <c r="F2214" i="56"/>
  <c r="B2215" i="56" l="1"/>
  <c r="E2215" i="56"/>
  <c r="C2215" i="56"/>
  <c r="A2216" i="56"/>
  <c r="D2215" i="56"/>
  <c r="H2215" i="56"/>
  <c r="G2215" i="56"/>
  <c r="J2215" i="56"/>
  <c r="F2215" i="56"/>
  <c r="I2215" i="56"/>
  <c r="H2216" i="56" l="1"/>
  <c r="J2216" i="56"/>
  <c r="D2216" i="56"/>
  <c r="E2216" i="56"/>
  <c r="B2216" i="56"/>
  <c r="A2217" i="56"/>
  <c r="G2216" i="56"/>
  <c r="I2216" i="56"/>
  <c r="F2216" i="56"/>
  <c r="C2216" i="56"/>
  <c r="G2217" i="56" l="1"/>
  <c r="E2217" i="56"/>
  <c r="J2217" i="56"/>
  <c r="H2217" i="56"/>
  <c r="F2217" i="56"/>
  <c r="A2218" i="56"/>
  <c r="B2217" i="56"/>
  <c r="D2217" i="56"/>
  <c r="I2217" i="56"/>
  <c r="C2217" i="56"/>
  <c r="G2218" i="56" l="1"/>
  <c r="B2218" i="56"/>
  <c r="D2218" i="56"/>
  <c r="E2218" i="56"/>
  <c r="C2218" i="56"/>
  <c r="F2218" i="56"/>
  <c r="A2219" i="56"/>
  <c r="J2218" i="56"/>
  <c r="H2218" i="56"/>
  <c r="I2218" i="56"/>
  <c r="H2219" i="56" l="1"/>
  <c r="C2219" i="56"/>
  <c r="G2219" i="56"/>
  <c r="A2220" i="56"/>
  <c r="F2219" i="56"/>
  <c r="J2219" i="56"/>
  <c r="B2219" i="56"/>
  <c r="E2219" i="56"/>
  <c r="I2219" i="56"/>
  <c r="D2219" i="56"/>
  <c r="H2220" i="56" l="1"/>
  <c r="G2220" i="56"/>
  <c r="F2220" i="56"/>
  <c r="D2220" i="56"/>
  <c r="A2221" i="56"/>
  <c r="E2220" i="56"/>
  <c r="I2220" i="56"/>
  <c r="C2220" i="56"/>
  <c r="J2220" i="56"/>
  <c r="B2220" i="56"/>
  <c r="E2221" i="56" l="1"/>
  <c r="B2221" i="56"/>
  <c r="J2221" i="56"/>
  <c r="C2221" i="56"/>
  <c r="D2221" i="56"/>
  <c r="A2222" i="56"/>
  <c r="G2221" i="56"/>
  <c r="F2221" i="56"/>
  <c r="I2221" i="56"/>
  <c r="H2221" i="56"/>
  <c r="A2223" i="56" l="1"/>
  <c r="H2222" i="56"/>
  <c r="G2222" i="56"/>
  <c r="F2222" i="56"/>
  <c r="J2222" i="56"/>
  <c r="I2222" i="56"/>
  <c r="D2222" i="56"/>
  <c r="C2222" i="56"/>
  <c r="E2222" i="56"/>
  <c r="B2222" i="56"/>
  <c r="H2223" i="56" l="1"/>
  <c r="J2223" i="56"/>
  <c r="C2223" i="56"/>
  <c r="F2223" i="56"/>
  <c r="D2223" i="56"/>
  <c r="A2224" i="56"/>
  <c r="B2223" i="56"/>
  <c r="G2223" i="56"/>
  <c r="I2223" i="56"/>
  <c r="E2223" i="56"/>
  <c r="A2225" i="56" l="1"/>
  <c r="B2224" i="56"/>
  <c r="D2224" i="56"/>
  <c r="H2224" i="56"/>
  <c r="E2224" i="56"/>
  <c r="G2224" i="56"/>
  <c r="I2224" i="56"/>
  <c r="C2224" i="56"/>
  <c r="F2224" i="56"/>
  <c r="J2224" i="56"/>
  <c r="I2225" i="56" l="1"/>
  <c r="H2225" i="56"/>
  <c r="A2226" i="56"/>
  <c r="J2225" i="56"/>
  <c r="F2225" i="56"/>
  <c r="E2225" i="56"/>
  <c r="B2225" i="56"/>
  <c r="C2225" i="56"/>
  <c r="D2225" i="56"/>
  <c r="G2225" i="56"/>
  <c r="H2226" i="56" l="1"/>
  <c r="C2226" i="56"/>
  <c r="D2226" i="56"/>
  <c r="I2226" i="56"/>
  <c r="E2226" i="56"/>
  <c r="J2226" i="56"/>
  <c r="A2227" i="56"/>
  <c r="B2226" i="56"/>
  <c r="G2226" i="56"/>
  <c r="F2226" i="56"/>
  <c r="I2227" i="56" l="1"/>
  <c r="B2227" i="56"/>
  <c r="E2227" i="56"/>
  <c r="F2227" i="56"/>
  <c r="D2227" i="56"/>
  <c r="G2227" i="56"/>
  <c r="H2227" i="56"/>
  <c r="C2227" i="56"/>
  <c r="A2228" i="56"/>
  <c r="J2227" i="56"/>
  <c r="E2228" i="56" l="1"/>
  <c r="B2228" i="56"/>
  <c r="D2228" i="56"/>
  <c r="C2228" i="56"/>
  <c r="I2228" i="56"/>
  <c r="J2228" i="56"/>
  <c r="A2229" i="56"/>
  <c r="G2228" i="56"/>
  <c r="H2228" i="56"/>
  <c r="F2228" i="56"/>
  <c r="I2229" i="56" l="1"/>
  <c r="G2229" i="56"/>
  <c r="B2229" i="56"/>
  <c r="D2229" i="56"/>
  <c r="C2229" i="56"/>
  <c r="F2229" i="56"/>
  <c r="E2229" i="56"/>
  <c r="A2230" i="56"/>
  <c r="J2229" i="56"/>
  <c r="H2229" i="56"/>
  <c r="E2230" i="56" l="1"/>
  <c r="D2230" i="56"/>
  <c r="B2230" i="56"/>
  <c r="A2231" i="56"/>
  <c r="C2230" i="56"/>
  <c r="G2230" i="56"/>
  <c r="F2230" i="56"/>
  <c r="H2230" i="56"/>
  <c r="I2230" i="56"/>
  <c r="J2230" i="56"/>
  <c r="D2231" i="56" l="1"/>
  <c r="I2231" i="56"/>
  <c r="G2231" i="56"/>
  <c r="B2231" i="56"/>
  <c r="F2231" i="56"/>
  <c r="E2231" i="56"/>
  <c r="J2231" i="56"/>
  <c r="C2231" i="56"/>
  <c r="A2232" i="56"/>
  <c r="H2231" i="56"/>
  <c r="D2232" i="56" l="1"/>
  <c r="A2233" i="56"/>
  <c r="J2232" i="56"/>
  <c r="E2232" i="56"/>
  <c r="C2232" i="56"/>
  <c r="F2232" i="56"/>
  <c r="I2232" i="56"/>
  <c r="G2232" i="56"/>
  <c r="B2232" i="56"/>
  <c r="H2232" i="56"/>
  <c r="I2233" i="56" l="1"/>
  <c r="J2233" i="56"/>
  <c r="D2233" i="56"/>
  <c r="A2234" i="56"/>
  <c r="G2233" i="56"/>
  <c r="C2233" i="56"/>
  <c r="E2233" i="56"/>
  <c r="F2233" i="56"/>
  <c r="B2233" i="56"/>
  <c r="H2233" i="56"/>
  <c r="A2235" i="56" l="1"/>
  <c r="E2234" i="56"/>
  <c r="J2234" i="56"/>
  <c r="G2234" i="56"/>
  <c r="H2234" i="56"/>
  <c r="C2234" i="56"/>
  <c r="D2234" i="56"/>
  <c r="F2234" i="56"/>
  <c r="B2234" i="56"/>
  <c r="I2234" i="56"/>
  <c r="B2235" i="56" l="1"/>
  <c r="E2235" i="56"/>
  <c r="I2235" i="56"/>
  <c r="D2235" i="56"/>
  <c r="J2235" i="56"/>
  <c r="C2235" i="56"/>
  <c r="H2235" i="56"/>
  <c r="F2235" i="56"/>
  <c r="A2236" i="56"/>
  <c r="G2235" i="56"/>
  <c r="H2236" i="56" l="1"/>
  <c r="J2236" i="56"/>
  <c r="B2236" i="56"/>
  <c r="G2236" i="56"/>
  <c r="I2236" i="56"/>
  <c r="E2236" i="56"/>
  <c r="F2236" i="56"/>
  <c r="C2236" i="56"/>
  <c r="A2237" i="56"/>
  <c r="D2236" i="56"/>
  <c r="C2237" i="56" l="1"/>
  <c r="D2237" i="56"/>
  <c r="A2238" i="56"/>
  <c r="F2237" i="56"/>
  <c r="I2237" i="56"/>
  <c r="G2237" i="56"/>
  <c r="H2237" i="56"/>
  <c r="E2237" i="56"/>
  <c r="J2237" i="56"/>
  <c r="B2237" i="56"/>
  <c r="B2238" i="56" l="1"/>
  <c r="F2238" i="56"/>
  <c r="E2238" i="56"/>
  <c r="H2238" i="56"/>
  <c r="A2239" i="56"/>
  <c r="J2238" i="56"/>
  <c r="C2238" i="56"/>
  <c r="I2238" i="56"/>
  <c r="G2238" i="56"/>
  <c r="D2238" i="56"/>
  <c r="B2239" i="56" l="1"/>
  <c r="D2239" i="56"/>
  <c r="C2239" i="56"/>
  <c r="F2239" i="56"/>
  <c r="A2240" i="56"/>
  <c r="H2239" i="56"/>
  <c r="E2239" i="56"/>
  <c r="I2239" i="56"/>
  <c r="G2239" i="56"/>
  <c r="J2239" i="56"/>
  <c r="J2240" i="56" l="1"/>
  <c r="G2240" i="56"/>
  <c r="C2240" i="56"/>
  <c r="F2240" i="56"/>
  <c r="A2241" i="56"/>
  <c r="B2240" i="56"/>
  <c r="D2240" i="56"/>
  <c r="H2240" i="56"/>
  <c r="E2240" i="56"/>
  <c r="I2240" i="56"/>
  <c r="G2241" i="56" l="1"/>
  <c r="D2241" i="56"/>
  <c r="I2241" i="56"/>
  <c r="B2241" i="56"/>
  <c r="C2241" i="56"/>
  <c r="F2241" i="56"/>
  <c r="A2242" i="56"/>
  <c r="J2241" i="56"/>
  <c r="H2241" i="56"/>
  <c r="E2241" i="56"/>
  <c r="A2243" i="56" l="1"/>
  <c r="G2242" i="56"/>
  <c r="I2242" i="56"/>
  <c r="F2242" i="56"/>
  <c r="C2242" i="56"/>
  <c r="B2242" i="56"/>
  <c r="E2242" i="56"/>
  <c r="J2242" i="56"/>
  <c r="D2242" i="56"/>
  <c r="H2242" i="56"/>
  <c r="A2244" i="56" l="1"/>
  <c r="F2243" i="56"/>
  <c r="H2243" i="56"/>
  <c r="C2243" i="56"/>
  <c r="I2243" i="56"/>
  <c r="E2243" i="56"/>
  <c r="J2243" i="56"/>
  <c r="D2243" i="56"/>
  <c r="B2243" i="56"/>
  <c r="G2243" i="56"/>
  <c r="E2244" i="56" l="1"/>
  <c r="J2244" i="56"/>
  <c r="A2245" i="56"/>
  <c r="I2244" i="56"/>
  <c r="G2244" i="56"/>
  <c r="F2244" i="56"/>
  <c r="H2244" i="56"/>
  <c r="C2244" i="56"/>
  <c r="D2244" i="56"/>
  <c r="B2244" i="56"/>
  <c r="H2245" i="56" l="1"/>
  <c r="F2245" i="56"/>
  <c r="C2245" i="56"/>
  <c r="B2245" i="56"/>
  <c r="I2245" i="56"/>
  <c r="E2245" i="56"/>
  <c r="A2246" i="56"/>
  <c r="D2245" i="56"/>
  <c r="G2245" i="56"/>
  <c r="J2245" i="56"/>
  <c r="I2246" i="56" l="1"/>
  <c r="J2246" i="56"/>
  <c r="H2246" i="56"/>
  <c r="D2246" i="56"/>
  <c r="E2246" i="56"/>
  <c r="A2247" i="56"/>
  <c r="B2246" i="56"/>
  <c r="C2246" i="56"/>
  <c r="F2246" i="56"/>
  <c r="G2246" i="56"/>
  <c r="A2248" i="56" l="1"/>
  <c r="H2247" i="56"/>
  <c r="D2247" i="56"/>
  <c r="J2247" i="56"/>
  <c r="C2247" i="56"/>
  <c r="F2247" i="56"/>
  <c r="I2247" i="56"/>
  <c r="B2247" i="56"/>
  <c r="G2247" i="56"/>
  <c r="E2247" i="56"/>
  <c r="J2248" i="56" l="1"/>
  <c r="B2248" i="56"/>
  <c r="E2248" i="56"/>
  <c r="D2248" i="56"/>
  <c r="H2248" i="56"/>
  <c r="G2248" i="56"/>
  <c r="A2249" i="56"/>
  <c r="F2248" i="56"/>
  <c r="I2248" i="56"/>
  <c r="C2248" i="56"/>
  <c r="A2250" i="56" l="1"/>
  <c r="G2249" i="56"/>
  <c r="I2249" i="56"/>
  <c r="H2249" i="56"/>
  <c r="J2249" i="56"/>
  <c r="E2249" i="56"/>
  <c r="D2249" i="56"/>
  <c r="B2249" i="56"/>
  <c r="C2249" i="56"/>
  <c r="F2249" i="56"/>
  <c r="D2250" i="56" l="1"/>
  <c r="C2250" i="56"/>
  <c r="B2250" i="56"/>
  <c r="I2250" i="56"/>
  <c r="E2250" i="56"/>
  <c r="F2250" i="56"/>
  <c r="H2250" i="56"/>
  <c r="A2251" i="56"/>
  <c r="J2250" i="56"/>
  <c r="G2250" i="56"/>
  <c r="H2251" i="56" l="1"/>
  <c r="C2251" i="56"/>
  <c r="F2251" i="56"/>
  <c r="G2251" i="56"/>
  <c r="A2252" i="56"/>
  <c r="B2251" i="56"/>
  <c r="J2251" i="56"/>
  <c r="E2251" i="56"/>
  <c r="I2251" i="56"/>
  <c r="D2251" i="56"/>
  <c r="C2252" i="56" l="1"/>
  <c r="I2252" i="56"/>
  <c r="A2253" i="56"/>
  <c r="E2252" i="56"/>
  <c r="H2252" i="56"/>
  <c r="B2252" i="56"/>
  <c r="G2252" i="56"/>
  <c r="J2252" i="56"/>
  <c r="D2252" i="56"/>
  <c r="F2252" i="56"/>
  <c r="C2253" i="56" l="1"/>
  <c r="J2253" i="56"/>
  <c r="G2253" i="56"/>
  <c r="B2253" i="56"/>
  <c r="A2254" i="56"/>
  <c r="F2253" i="56"/>
  <c r="E2253" i="56"/>
  <c r="I2253" i="56"/>
  <c r="D2253" i="56"/>
  <c r="H2253" i="56"/>
  <c r="I2254" i="56" l="1"/>
  <c r="D2254" i="56"/>
  <c r="B2254" i="56"/>
  <c r="A2255" i="56"/>
  <c r="H2254" i="56"/>
  <c r="J2254" i="56"/>
  <c r="F2254" i="56"/>
  <c r="G2254" i="56"/>
  <c r="C2254" i="56"/>
  <c r="E2254" i="56"/>
  <c r="F2255" i="56" l="1"/>
  <c r="H2255" i="56"/>
  <c r="J2255" i="56"/>
  <c r="E2255" i="56"/>
  <c r="I2255" i="56"/>
  <c r="B2255" i="56"/>
  <c r="D2255" i="56"/>
  <c r="C2255" i="56"/>
  <c r="G2255" i="56"/>
  <c r="A2256" i="56"/>
  <c r="D2256" i="56" l="1"/>
  <c r="C2256" i="56"/>
  <c r="B2256" i="56"/>
  <c r="I2256" i="56"/>
  <c r="E2256" i="56"/>
  <c r="G2256" i="56"/>
  <c r="J2256" i="56"/>
  <c r="F2256" i="56"/>
  <c r="H2256" i="56"/>
  <c r="A2257" i="56"/>
  <c r="C2257" i="56" l="1"/>
  <c r="G2257" i="56"/>
  <c r="F2257" i="56"/>
  <c r="H2257" i="56"/>
  <c r="J2257" i="56"/>
  <c r="E2257" i="56"/>
  <c r="D2257" i="56"/>
  <c r="I2257" i="56"/>
  <c r="B2257" i="56"/>
  <c r="A2258" i="56"/>
  <c r="C2258" i="56" l="1"/>
  <c r="H2258" i="56"/>
  <c r="G2258" i="56"/>
  <c r="A2259" i="56"/>
  <c r="I2258" i="56"/>
  <c r="B2258" i="56"/>
  <c r="F2258" i="56"/>
  <c r="J2258" i="56"/>
  <c r="E2258" i="56"/>
  <c r="D2258" i="56"/>
  <c r="H2259" i="56" l="1"/>
  <c r="I2259" i="56"/>
  <c r="E2259" i="56"/>
  <c r="J2259" i="56"/>
  <c r="D2259" i="56"/>
  <c r="A2260" i="56"/>
  <c r="G2259" i="56"/>
  <c r="C2259" i="56"/>
  <c r="F2259" i="56"/>
  <c r="B2259" i="56"/>
  <c r="I2260" i="56" l="1"/>
  <c r="J2260" i="56"/>
  <c r="A2261" i="56"/>
  <c r="F2260" i="56"/>
  <c r="H2260" i="56"/>
  <c r="E2260" i="56"/>
  <c r="D2260" i="56"/>
  <c r="G2260" i="56"/>
  <c r="B2260" i="56"/>
  <c r="C2260" i="56"/>
  <c r="C2261" i="56" l="1"/>
  <c r="D2261" i="56"/>
  <c r="E2261" i="56"/>
  <c r="B2261" i="56"/>
  <c r="A2262" i="56"/>
  <c r="G2261" i="56"/>
  <c r="J2261" i="56"/>
  <c r="H2261" i="56"/>
  <c r="I2261" i="56"/>
  <c r="F2261" i="56"/>
  <c r="I2262" i="56" l="1"/>
  <c r="A2263" i="56"/>
  <c r="B2262" i="56"/>
  <c r="C2262" i="56"/>
  <c r="F2262" i="56"/>
  <c r="G2262" i="56"/>
  <c r="J2262" i="56"/>
  <c r="H2262" i="56"/>
  <c r="D2262" i="56"/>
  <c r="E2262" i="56"/>
  <c r="A2264" i="56" l="1"/>
  <c r="H2263" i="56"/>
  <c r="I2263" i="56"/>
  <c r="D2263" i="56"/>
  <c r="C2263" i="56"/>
  <c r="F2263" i="56"/>
  <c r="J2263" i="56"/>
  <c r="B2263" i="56"/>
  <c r="G2263" i="56"/>
  <c r="E2263" i="56"/>
  <c r="I2264" i="56" l="1"/>
  <c r="A2265" i="56"/>
  <c r="C2264" i="56"/>
  <c r="F2264" i="56"/>
  <c r="D2264" i="56"/>
  <c r="G2264" i="56"/>
  <c r="J2264" i="56"/>
  <c r="E2264" i="56"/>
  <c r="H2264" i="56"/>
  <c r="B2264" i="56"/>
  <c r="I2265" i="56" l="1"/>
  <c r="G2265" i="56"/>
  <c r="C2265" i="56"/>
  <c r="F2265" i="56"/>
  <c r="B2265" i="56"/>
  <c r="E2265" i="56"/>
  <c r="A2266" i="56"/>
  <c r="H2265" i="56"/>
  <c r="J2265" i="56"/>
  <c r="D2265" i="56"/>
  <c r="E2266" i="56" l="1"/>
  <c r="J2266" i="56"/>
  <c r="H2266" i="56"/>
  <c r="D2266" i="56"/>
  <c r="C2266" i="56"/>
  <c r="B2266" i="56"/>
  <c r="A2267" i="56"/>
  <c r="G2266" i="56"/>
  <c r="I2266" i="56"/>
  <c r="F2266" i="56"/>
  <c r="D2267" i="56" l="1"/>
  <c r="E2267" i="56"/>
  <c r="G2267" i="56"/>
  <c r="C2267" i="56"/>
  <c r="F2267" i="56"/>
  <c r="J2267" i="56"/>
  <c r="H2267" i="56"/>
  <c r="B2267" i="56"/>
  <c r="I2267" i="56"/>
  <c r="A2268" i="56"/>
  <c r="A2269" i="56" l="1"/>
  <c r="J2268" i="56"/>
  <c r="E2268" i="56"/>
  <c r="D2268" i="56"/>
  <c r="B2268" i="56"/>
  <c r="G2268" i="56"/>
  <c r="F2268" i="56"/>
  <c r="H2268" i="56"/>
  <c r="C2268" i="56"/>
  <c r="I2268" i="56"/>
  <c r="B2269" i="56" l="1"/>
  <c r="A2270" i="56"/>
  <c r="H2269" i="56"/>
  <c r="G2269" i="56"/>
  <c r="C2269" i="56"/>
  <c r="F2269" i="56"/>
  <c r="I2269" i="56"/>
  <c r="J2269" i="56"/>
  <c r="E2269" i="56"/>
  <c r="D2269" i="56"/>
  <c r="B2270" i="56" l="1"/>
  <c r="F2270" i="56"/>
  <c r="D2270" i="56"/>
  <c r="H2270" i="56"/>
  <c r="I2270" i="56"/>
  <c r="A2271" i="56"/>
  <c r="E2270" i="56"/>
  <c r="C2270" i="56"/>
  <c r="J2270" i="56"/>
  <c r="G2270" i="56"/>
  <c r="H2271" i="56" l="1"/>
  <c r="D2271" i="56"/>
  <c r="J2271" i="56"/>
  <c r="E2271" i="56"/>
  <c r="I2271" i="56"/>
  <c r="G2271" i="56"/>
  <c r="F2271" i="56"/>
  <c r="B2271" i="56"/>
  <c r="A2272" i="56"/>
  <c r="C2271" i="56"/>
  <c r="A2273" i="56" l="1"/>
  <c r="D2272" i="56"/>
  <c r="E2272" i="56"/>
  <c r="G2272" i="56"/>
  <c r="J2272" i="56"/>
  <c r="H2272" i="56"/>
  <c r="B2272" i="56"/>
  <c r="F2272" i="56"/>
  <c r="C2272" i="56"/>
  <c r="I2272" i="56"/>
  <c r="C2273" i="56" l="1"/>
  <c r="J2273" i="56"/>
  <c r="E2273" i="56"/>
  <c r="A2274" i="56"/>
  <c r="G2273" i="56"/>
  <c r="D2273" i="56"/>
  <c r="H2273" i="56"/>
  <c r="I2273" i="56"/>
  <c r="F2273" i="56"/>
  <c r="B2273" i="56"/>
  <c r="F2274" i="56" l="1"/>
  <c r="H2274" i="56"/>
  <c r="J2274" i="56"/>
  <c r="C2274" i="56"/>
  <c r="B2274" i="56"/>
  <c r="A2275" i="56"/>
  <c r="I2274" i="56"/>
  <c r="D2274" i="56"/>
  <c r="E2274" i="56"/>
  <c r="G2274" i="56"/>
  <c r="H2275" i="56" l="1"/>
  <c r="E2275" i="56"/>
  <c r="B2275" i="56"/>
  <c r="A2276" i="56"/>
  <c r="I2275" i="56"/>
  <c r="F2275" i="56"/>
  <c r="G2275" i="56"/>
  <c r="J2275" i="56"/>
  <c r="D2275" i="56"/>
  <c r="C2275" i="56"/>
  <c r="E2276" i="56" l="1"/>
  <c r="A2277" i="56"/>
  <c r="B2276" i="56"/>
  <c r="J2276" i="56"/>
  <c r="H2276" i="56"/>
  <c r="I2276" i="56"/>
  <c r="D2276" i="56"/>
  <c r="C2276" i="56"/>
  <c r="G2276" i="56"/>
  <c r="F2276" i="56"/>
  <c r="C2277" i="56" l="1"/>
  <c r="F2277" i="56"/>
  <c r="G2277" i="56"/>
  <c r="J2277" i="56"/>
  <c r="I2277" i="56"/>
  <c r="B2277" i="56"/>
  <c r="E2277" i="56"/>
  <c r="D2277" i="56"/>
  <c r="A2278" i="56"/>
  <c r="H2277" i="56"/>
  <c r="D2278" i="56" l="1"/>
  <c r="J2278" i="56"/>
  <c r="E2278" i="56"/>
  <c r="I2278" i="56"/>
  <c r="F2278" i="56"/>
  <c r="H2278" i="56"/>
  <c r="A2279" i="56"/>
  <c r="B2278" i="56"/>
  <c r="G2278" i="56"/>
  <c r="C2278" i="56"/>
  <c r="B2279" i="56" l="1"/>
  <c r="F2279" i="56"/>
  <c r="E2279" i="56"/>
  <c r="I2279" i="56"/>
  <c r="J2279" i="56"/>
  <c r="G2279" i="56"/>
  <c r="D2279" i="56"/>
  <c r="H2279" i="56"/>
  <c r="C2279" i="56"/>
  <c r="A2280" i="56"/>
  <c r="F2280" i="56" l="1"/>
  <c r="J2280" i="56"/>
  <c r="E2280" i="56"/>
  <c r="C2280" i="56"/>
  <c r="B2280" i="56"/>
  <c r="D2280" i="56"/>
  <c r="A2281" i="56"/>
  <c r="H2280" i="56"/>
  <c r="I2280" i="56"/>
  <c r="G2280" i="56"/>
  <c r="C2281" i="56" l="1"/>
  <c r="F2281" i="56"/>
  <c r="J2281" i="56"/>
  <c r="E2281" i="56"/>
  <c r="D2281" i="56"/>
  <c r="B2281" i="56"/>
  <c r="I2281" i="56"/>
  <c r="H2281" i="56"/>
  <c r="A2282" i="56"/>
  <c r="G2281" i="56"/>
  <c r="B2282" i="56" l="1"/>
  <c r="G2282" i="56"/>
  <c r="F2282" i="56"/>
  <c r="A2283" i="56"/>
  <c r="J2282" i="56"/>
  <c r="E2282" i="56"/>
  <c r="I2282" i="56"/>
  <c r="C2282" i="56"/>
  <c r="H2282" i="56"/>
  <c r="D2282" i="56"/>
  <c r="F2283" i="56" l="1"/>
  <c r="C2283" i="56"/>
  <c r="J2283" i="56"/>
  <c r="I2283" i="56"/>
  <c r="D2283" i="56"/>
  <c r="E2283" i="56"/>
  <c r="H2283" i="56"/>
  <c r="G2283" i="56"/>
  <c r="B2283" i="56"/>
  <c r="A2284" i="56"/>
  <c r="A2285" i="56" l="1"/>
  <c r="F2284" i="56"/>
  <c r="C2284" i="56"/>
  <c r="J2284" i="56"/>
  <c r="I2284" i="56"/>
  <c r="E2284" i="56"/>
  <c r="H2284" i="56"/>
  <c r="D2284" i="56"/>
  <c r="B2284" i="56"/>
  <c r="G2284" i="56"/>
  <c r="I2285" i="56" l="1"/>
  <c r="H2285" i="56"/>
  <c r="B2285" i="56"/>
  <c r="D2285" i="56"/>
  <c r="C2285" i="56"/>
  <c r="F2285" i="56"/>
  <c r="A2286" i="56"/>
  <c r="G2285" i="56"/>
  <c r="E2285" i="56"/>
  <c r="J2285" i="56"/>
  <c r="E2286" i="56" l="1"/>
  <c r="G2286" i="56"/>
  <c r="C2286" i="56"/>
  <c r="B2286" i="56"/>
  <c r="I2286" i="56"/>
  <c r="F2286" i="56"/>
  <c r="J2286" i="56"/>
  <c r="A2287" i="56"/>
  <c r="H2286" i="56"/>
  <c r="D2286" i="56"/>
  <c r="C2287" i="56" l="1"/>
  <c r="B2287" i="56"/>
  <c r="G2287" i="56"/>
  <c r="J2287" i="56"/>
  <c r="E2287" i="56"/>
  <c r="H2287" i="56"/>
  <c r="I2287" i="56"/>
  <c r="A2288" i="56"/>
  <c r="F2287" i="56"/>
  <c r="D2287" i="56"/>
  <c r="B2288" i="56" l="1"/>
  <c r="E2288" i="56"/>
  <c r="A2289" i="56"/>
  <c r="J2288" i="56"/>
  <c r="G2288" i="56"/>
  <c r="C2288" i="56"/>
  <c r="F2288" i="56"/>
  <c r="I2288" i="56"/>
  <c r="H2288" i="56"/>
  <c r="D2288" i="56"/>
  <c r="B2289" i="56" l="1"/>
  <c r="G2289" i="56"/>
  <c r="I2289" i="56"/>
  <c r="F2289" i="56"/>
  <c r="A2290" i="56"/>
  <c r="J2289" i="56"/>
  <c r="H2289" i="56"/>
  <c r="E2289" i="56"/>
  <c r="C2289" i="56"/>
  <c r="D2289" i="56"/>
  <c r="A2291" i="56" l="1"/>
  <c r="E2290" i="56"/>
  <c r="H2290" i="56"/>
  <c r="G2290" i="56"/>
  <c r="I2290" i="56"/>
  <c r="J2290" i="56"/>
  <c r="C2290" i="56"/>
  <c r="B2290" i="56"/>
  <c r="D2290" i="56"/>
  <c r="F2290" i="56"/>
  <c r="G2291" i="56" l="1"/>
  <c r="F2291" i="56"/>
  <c r="J2291" i="56"/>
  <c r="B2291" i="56"/>
  <c r="D2291" i="56"/>
  <c r="C2291" i="56"/>
  <c r="I2291" i="56"/>
  <c r="E2291" i="56"/>
  <c r="H2291" i="56"/>
  <c r="A2292" i="56"/>
  <c r="A2293" i="56" l="1"/>
  <c r="D2292" i="56"/>
  <c r="F2292" i="56"/>
  <c r="H2292" i="56"/>
  <c r="E2292" i="56"/>
  <c r="J2292" i="56"/>
  <c r="B2292" i="56"/>
  <c r="G2292" i="56"/>
  <c r="I2292" i="56"/>
  <c r="C2292" i="56"/>
  <c r="B2293" i="56" l="1"/>
  <c r="C2293" i="56"/>
  <c r="E2293" i="56"/>
  <c r="F2293" i="56"/>
  <c r="H2293" i="56"/>
  <c r="D2293" i="56"/>
  <c r="J2293" i="56"/>
  <c r="A2294" i="56"/>
  <c r="G2293" i="56"/>
  <c r="I2293" i="56"/>
  <c r="J2294" i="56" l="1"/>
  <c r="E2294" i="56"/>
  <c r="H2294" i="56"/>
  <c r="A2295" i="56"/>
  <c r="G2294" i="56"/>
  <c r="F2294" i="56"/>
  <c r="D2294" i="56"/>
  <c r="C2294" i="56"/>
  <c r="B2294" i="56"/>
  <c r="I2294" i="56"/>
  <c r="J2295" i="56" l="1"/>
  <c r="F2295" i="56"/>
  <c r="C2295" i="56"/>
  <c r="B2295" i="56"/>
  <c r="A2296" i="56"/>
  <c r="G2295" i="56"/>
  <c r="H2295" i="56"/>
  <c r="I2295" i="56"/>
  <c r="E2295" i="56"/>
  <c r="D2295" i="56"/>
  <c r="E2296" i="56" l="1"/>
  <c r="H2296" i="56"/>
  <c r="G2296" i="56"/>
  <c r="C2296" i="56"/>
  <c r="D2296" i="56"/>
  <c r="B2296" i="56"/>
  <c r="J2296" i="56"/>
  <c r="F2296" i="56"/>
  <c r="I2296" i="56"/>
  <c r="A2297" i="56"/>
  <c r="C2297" i="56" l="1"/>
  <c r="H2297" i="56"/>
  <c r="F2297" i="56"/>
  <c r="D2297" i="56"/>
  <c r="J2297" i="56"/>
  <c r="A2298" i="56"/>
  <c r="G2297" i="56"/>
  <c r="I2297" i="56"/>
  <c r="B2297" i="56"/>
  <c r="E2297" i="56"/>
  <c r="A2299" i="56" l="1"/>
  <c r="C2298" i="56"/>
  <c r="H2298" i="56"/>
  <c r="J2298" i="56"/>
  <c r="F2298" i="56"/>
  <c r="E2298" i="56"/>
  <c r="D2298" i="56"/>
  <c r="G2298" i="56"/>
  <c r="B2298" i="56"/>
  <c r="I2298" i="56"/>
  <c r="H2299" i="56" l="1"/>
  <c r="J2299" i="56"/>
  <c r="E2299" i="56"/>
  <c r="C2299" i="56"/>
  <c r="D2299" i="56"/>
  <c r="F2299" i="56"/>
  <c r="A2300" i="56"/>
  <c r="G2299" i="56"/>
  <c r="B2299" i="56"/>
  <c r="I2299" i="56"/>
  <c r="E2300" i="56" l="1"/>
  <c r="D2300" i="56"/>
  <c r="C2300" i="56"/>
  <c r="A2301" i="56"/>
  <c r="F2300" i="56"/>
  <c r="G2300" i="56"/>
  <c r="H2300" i="56"/>
  <c r="I2300" i="56"/>
  <c r="J2300" i="56"/>
  <c r="B2300" i="56"/>
  <c r="C2301" i="56" l="1"/>
  <c r="F2301" i="56"/>
  <c r="A2302" i="56"/>
  <c r="E2301" i="56"/>
  <c r="H2301" i="56"/>
  <c r="I2301" i="56"/>
  <c r="B2301" i="56"/>
  <c r="D2301" i="56"/>
  <c r="J2301" i="56"/>
  <c r="G2301" i="56"/>
  <c r="I2302" i="56" l="1"/>
  <c r="B2302" i="56"/>
  <c r="A2303" i="56"/>
  <c r="J2302" i="56"/>
  <c r="C2302" i="56"/>
  <c r="E2302" i="56"/>
  <c r="G2302" i="56"/>
  <c r="D2302" i="56"/>
  <c r="F2302" i="56"/>
  <c r="H2302" i="56"/>
  <c r="B2303" i="56" l="1"/>
  <c r="I2303" i="56"/>
  <c r="A2304" i="56"/>
  <c r="D2303" i="56"/>
  <c r="H2303" i="56"/>
  <c r="E2303" i="56"/>
  <c r="J2303" i="56"/>
  <c r="C2303" i="56"/>
  <c r="F2303" i="56"/>
  <c r="G2303" i="56"/>
  <c r="G2304" i="56" l="1"/>
  <c r="D2304" i="56"/>
  <c r="C2304" i="56"/>
  <c r="J2304" i="56"/>
  <c r="H2304" i="56"/>
  <c r="B2304" i="56"/>
  <c r="I2304" i="56"/>
  <c r="F2304" i="56"/>
  <c r="A2305" i="56"/>
  <c r="E2304" i="56"/>
  <c r="D2305" i="56" l="1"/>
  <c r="E2305" i="56"/>
  <c r="I2305" i="56"/>
  <c r="F2305" i="56"/>
  <c r="A2306" i="56"/>
  <c r="G2305" i="56"/>
  <c r="H2305" i="56"/>
  <c r="C2305" i="56"/>
  <c r="J2305" i="56"/>
  <c r="B2305" i="56"/>
  <c r="I2306" i="56" l="1"/>
  <c r="E2306" i="56"/>
  <c r="F2306" i="56"/>
  <c r="A2307" i="56"/>
  <c r="G2306" i="56"/>
  <c r="J2306" i="56"/>
  <c r="D2306" i="56"/>
  <c r="H2306" i="56"/>
  <c r="C2306" i="56"/>
  <c r="B2306" i="56"/>
  <c r="I2307" i="56" l="1"/>
  <c r="F2307" i="56"/>
  <c r="A2308" i="56"/>
  <c r="G2307" i="56"/>
  <c r="J2307" i="56"/>
  <c r="D2307" i="56"/>
  <c r="B2307" i="56"/>
  <c r="E2307" i="56"/>
  <c r="H2307" i="56"/>
  <c r="C2307" i="56"/>
  <c r="E2308" i="56" l="1"/>
  <c r="J2308" i="56"/>
  <c r="F2308" i="56"/>
  <c r="B2308" i="56"/>
  <c r="H2308" i="56"/>
  <c r="C2308" i="56"/>
  <c r="I2308" i="56"/>
  <c r="A2309" i="56"/>
  <c r="D2308" i="56"/>
  <c r="G2308" i="56"/>
  <c r="B2309" i="56" l="1"/>
  <c r="J2309" i="56"/>
  <c r="C2309" i="56"/>
  <c r="G2309" i="56"/>
  <c r="D2309" i="56"/>
  <c r="H2309" i="56"/>
  <c r="I2309" i="56"/>
  <c r="E2309" i="56"/>
  <c r="F2309" i="56"/>
  <c r="A2310" i="56"/>
  <c r="G2310" i="56" l="1"/>
  <c r="B2310" i="56"/>
  <c r="I2310" i="56"/>
  <c r="A2311" i="56"/>
  <c r="E2310" i="56"/>
  <c r="C2310" i="56"/>
  <c r="F2310" i="56"/>
  <c r="J2310" i="56"/>
  <c r="H2310" i="56"/>
  <c r="D2310" i="56"/>
  <c r="I2311" i="56" l="1"/>
  <c r="H2311" i="56"/>
  <c r="C2311" i="56"/>
  <c r="F2311" i="56"/>
  <c r="J2311" i="56"/>
  <c r="A2312" i="56"/>
  <c r="D2311" i="56"/>
  <c r="E2311" i="56"/>
  <c r="B2311" i="56"/>
  <c r="G2311" i="56"/>
  <c r="I2312" i="56" l="1"/>
  <c r="G2312" i="56"/>
  <c r="E2312" i="56"/>
  <c r="H2312" i="56"/>
  <c r="A2313" i="56"/>
  <c r="B2312" i="56"/>
  <c r="J2312" i="56"/>
  <c r="F2312" i="56"/>
  <c r="C2312" i="56"/>
  <c r="D2312" i="56"/>
  <c r="A2314" i="56" l="1"/>
  <c r="B2313" i="56"/>
  <c r="I2313" i="56"/>
  <c r="J2313" i="56"/>
  <c r="E2313" i="56"/>
  <c r="G2313" i="56"/>
  <c r="C2313" i="56"/>
  <c r="F2313" i="56"/>
  <c r="D2313" i="56"/>
  <c r="H2313" i="56"/>
  <c r="E2314" i="56" l="1"/>
  <c r="C2314" i="56"/>
  <c r="G2314" i="56"/>
  <c r="J2314" i="56"/>
  <c r="I2314" i="56"/>
  <c r="F2314" i="56"/>
  <c r="H2314" i="56"/>
  <c r="B2314" i="56"/>
  <c r="A2315" i="56"/>
  <c r="D2314" i="56"/>
  <c r="E2315" i="56" l="1"/>
  <c r="C2315" i="56"/>
  <c r="D2315" i="56"/>
  <c r="G2315" i="56"/>
  <c r="J2315" i="56"/>
  <c r="H2315" i="56"/>
  <c r="B2315" i="56"/>
  <c r="F2315" i="56"/>
  <c r="A2316" i="56"/>
  <c r="I2315" i="56"/>
  <c r="C2316" i="56" l="1"/>
  <c r="E2316" i="56"/>
  <c r="D2316" i="56"/>
  <c r="A2317" i="56"/>
  <c r="G2316" i="56"/>
  <c r="F2316" i="56"/>
  <c r="I2316" i="56"/>
  <c r="B2316" i="56"/>
  <c r="H2316" i="56"/>
  <c r="J2316" i="56"/>
  <c r="C2317" i="56" l="1"/>
  <c r="I2317" i="56"/>
  <c r="D2317" i="56"/>
  <c r="B2317" i="56"/>
  <c r="A2318" i="56"/>
  <c r="G2317" i="56"/>
  <c r="F2317" i="56"/>
  <c r="H2317" i="56"/>
  <c r="E2317" i="56"/>
  <c r="J2317" i="56"/>
  <c r="F2318" i="56" l="1"/>
  <c r="G2318" i="56"/>
  <c r="H2318" i="56"/>
  <c r="I2318" i="56"/>
  <c r="J2318" i="56"/>
  <c r="C2318" i="56"/>
  <c r="E2318" i="56"/>
  <c r="A2319" i="56"/>
  <c r="B2318" i="56"/>
  <c r="D2318" i="56"/>
  <c r="B2319" i="56" l="1"/>
  <c r="D2319" i="56"/>
  <c r="J2319" i="56"/>
  <c r="G2319" i="56"/>
  <c r="I2319" i="56"/>
  <c r="C2319" i="56"/>
  <c r="F2319" i="56"/>
  <c r="E2319" i="56"/>
  <c r="A2320" i="56"/>
  <c r="H2319" i="56"/>
  <c r="I2320" i="56" l="1"/>
  <c r="C2320" i="56"/>
  <c r="G2320" i="56"/>
  <c r="B2320" i="56"/>
  <c r="J2320" i="56"/>
  <c r="H2320" i="56"/>
  <c r="D2320" i="56"/>
  <c r="F2320" i="56"/>
  <c r="A2321" i="56"/>
  <c r="E2320" i="56"/>
  <c r="C2321" i="56" l="1"/>
  <c r="B2321" i="56"/>
  <c r="I2321" i="56"/>
  <c r="A2322" i="56"/>
  <c r="D2321" i="56"/>
  <c r="F2321" i="56"/>
  <c r="E2321" i="56"/>
  <c r="H2321" i="56"/>
  <c r="G2321" i="56"/>
  <c r="J2321" i="56"/>
  <c r="C2322" i="56" l="1"/>
  <c r="H2322" i="56"/>
  <c r="G2322" i="56"/>
  <c r="D2322" i="56"/>
  <c r="A2323" i="56"/>
  <c r="J2322" i="56"/>
  <c r="B2322" i="56"/>
  <c r="E2322" i="56"/>
  <c r="I2322" i="56"/>
  <c r="F2322" i="56"/>
  <c r="J2323" i="56" l="1"/>
  <c r="A2324" i="56"/>
  <c r="H2323" i="56"/>
  <c r="E2323" i="56"/>
  <c r="C2323" i="56"/>
  <c r="F2323" i="56"/>
  <c r="B2323" i="56"/>
  <c r="G2323" i="56"/>
  <c r="I2323" i="56"/>
  <c r="D2323" i="56"/>
  <c r="B2324" i="56" l="1"/>
  <c r="E2324" i="56"/>
  <c r="H2324" i="56"/>
  <c r="G2324" i="56"/>
  <c r="J2324" i="56"/>
  <c r="D2324" i="56"/>
  <c r="C2324" i="56"/>
  <c r="F2324" i="56"/>
  <c r="I2324" i="56"/>
  <c r="A2325" i="56"/>
  <c r="E2325" i="56" l="1"/>
  <c r="D2325" i="56"/>
  <c r="I2325" i="56"/>
  <c r="A2326" i="56"/>
  <c r="J2325" i="56"/>
  <c r="B2325" i="56"/>
  <c r="H2325" i="56"/>
  <c r="G2325" i="56"/>
  <c r="C2325" i="56"/>
  <c r="F2325" i="56"/>
  <c r="D2326" i="56" l="1"/>
  <c r="C2326" i="56"/>
  <c r="E2326" i="56"/>
  <c r="G2326" i="56"/>
  <c r="B2326" i="56"/>
  <c r="H2326" i="56"/>
  <c r="I2326" i="56"/>
  <c r="F2326" i="56"/>
  <c r="A2327" i="56"/>
  <c r="J2326" i="56"/>
  <c r="G2327" i="56" l="1"/>
  <c r="A2328" i="56"/>
  <c r="E2327" i="56"/>
  <c r="D2327" i="56"/>
  <c r="C2327" i="56"/>
  <c r="F2327" i="56"/>
  <c r="B2327" i="56"/>
  <c r="H2327" i="56"/>
  <c r="I2327" i="56"/>
  <c r="J2327" i="56"/>
  <c r="J2328" i="56" l="1"/>
  <c r="E2328" i="56"/>
  <c r="F2328" i="56"/>
  <c r="B2328" i="56"/>
  <c r="G2328" i="56"/>
  <c r="H2328" i="56"/>
  <c r="C2328" i="56"/>
  <c r="A2329" i="56"/>
  <c r="I2328" i="56"/>
  <c r="D2328" i="56"/>
  <c r="F2329" i="56" l="1"/>
  <c r="G2329" i="56"/>
  <c r="H2329" i="56"/>
  <c r="C2329" i="56"/>
  <c r="J2329" i="56"/>
  <c r="B2329" i="56"/>
  <c r="D2329" i="56"/>
  <c r="A2330" i="56"/>
  <c r="E2329" i="56"/>
  <c r="I2329" i="56"/>
  <c r="D2330" i="56" l="1"/>
  <c r="J2330" i="56"/>
  <c r="A2331" i="56"/>
  <c r="H2330" i="56"/>
  <c r="F2330" i="56"/>
  <c r="G2330" i="56"/>
  <c r="C2330" i="56"/>
  <c r="E2330" i="56"/>
  <c r="B2330" i="56"/>
  <c r="I2330" i="56"/>
  <c r="H2331" i="56" l="1"/>
  <c r="J2331" i="56"/>
  <c r="E2331" i="56"/>
  <c r="F2331" i="56"/>
  <c r="A2332" i="56"/>
  <c r="G2331" i="56"/>
  <c r="C2331" i="56"/>
  <c r="B2331" i="56"/>
  <c r="I2331" i="56"/>
  <c r="D2331" i="56"/>
  <c r="D2332" i="56" l="1"/>
  <c r="H2332" i="56"/>
  <c r="E2332" i="56"/>
  <c r="A2333" i="56"/>
  <c r="F2332" i="56"/>
  <c r="J2332" i="56"/>
  <c r="B2332" i="56"/>
  <c r="C2332" i="56"/>
  <c r="G2332" i="56"/>
  <c r="I2332" i="56"/>
  <c r="B2333" i="56" l="1"/>
  <c r="I2333" i="56"/>
  <c r="F2333" i="56"/>
  <c r="J2333" i="56"/>
  <c r="D2333" i="56"/>
  <c r="E2333" i="56"/>
  <c r="C2333" i="56"/>
  <c r="A2334" i="56"/>
  <c r="G2333" i="56"/>
  <c r="H2333" i="56"/>
  <c r="I2334" i="56" l="1"/>
  <c r="A2335" i="56"/>
  <c r="H2334" i="56"/>
  <c r="E2334" i="56"/>
  <c r="C2334" i="56"/>
  <c r="D2334" i="56"/>
  <c r="F2334" i="56"/>
  <c r="G2334" i="56"/>
  <c r="J2334" i="56"/>
  <c r="B2334" i="56"/>
  <c r="B2335" i="56" l="1"/>
  <c r="H2335" i="56"/>
  <c r="E2335" i="56"/>
  <c r="F2335" i="56"/>
  <c r="A2336" i="56"/>
  <c r="J2335" i="56"/>
  <c r="G2335" i="56"/>
  <c r="I2335" i="56"/>
  <c r="C2335" i="56"/>
  <c r="D2335" i="56"/>
  <c r="F2336" i="56" l="1"/>
  <c r="C2336" i="56"/>
  <c r="J2336" i="56"/>
  <c r="I2336" i="56"/>
  <c r="D2336" i="56"/>
  <c r="E2336" i="56"/>
  <c r="G2336" i="56"/>
  <c r="B2336" i="56"/>
  <c r="A2337" i="56"/>
  <c r="H2336" i="56"/>
  <c r="F2337" i="56" l="1"/>
  <c r="B2337" i="56"/>
  <c r="G2337" i="56"/>
  <c r="J2337" i="56"/>
  <c r="E2337" i="56"/>
  <c r="I2337" i="56"/>
  <c r="D2337" i="56"/>
  <c r="C2337" i="56"/>
  <c r="A2338" i="56"/>
  <c r="H2337" i="56"/>
  <c r="D2338" i="56" l="1"/>
  <c r="B2338" i="56"/>
  <c r="F2338" i="56"/>
  <c r="C2338" i="56"/>
  <c r="G2338" i="56"/>
  <c r="A2339" i="56"/>
  <c r="J2338" i="56"/>
  <c r="H2338" i="56"/>
  <c r="I2338" i="56"/>
  <c r="E2338" i="56"/>
  <c r="E2339" i="56" l="1"/>
  <c r="J2339" i="56"/>
  <c r="F2339" i="56"/>
  <c r="D2339" i="56"/>
  <c r="B2339" i="56"/>
  <c r="H2339" i="56"/>
  <c r="C2339" i="56"/>
  <c r="A2340" i="56"/>
  <c r="I2339" i="56"/>
  <c r="G2339" i="56"/>
  <c r="H2340" i="56" l="1"/>
  <c r="G2340" i="56"/>
  <c r="A2341" i="56"/>
  <c r="B2340" i="56"/>
  <c r="J2340" i="56"/>
  <c r="F2340" i="56"/>
  <c r="E2340" i="56"/>
  <c r="I2340" i="56"/>
  <c r="D2340" i="56"/>
  <c r="C2340" i="56"/>
  <c r="J2341" i="56" l="1"/>
  <c r="E2341" i="56"/>
  <c r="I2341" i="56"/>
  <c r="G2341" i="56"/>
  <c r="C2341" i="56"/>
  <c r="B2341" i="56"/>
  <c r="A2342" i="56"/>
  <c r="D2341" i="56"/>
  <c r="F2341" i="56"/>
  <c r="H2341" i="56"/>
  <c r="J2342" i="56" l="1"/>
  <c r="B2342" i="56"/>
  <c r="F2342" i="56"/>
  <c r="G2342" i="56"/>
  <c r="E2342" i="56"/>
  <c r="D2342" i="56"/>
  <c r="A2343" i="56"/>
  <c r="I2342" i="56"/>
  <c r="C2342" i="56"/>
  <c r="H2342" i="56"/>
  <c r="G2343" i="56" l="1"/>
  <c r="E2343" i="56"/>
  <c r="B2343" i="56"/>
  <c r="F2343" i="56"/>
  <c r="J2343" i="56"/>
  <c r="H2343" i="56"/>
  <c r="I2343" i="56"/>
  <c r="D2343" i="56"/>
  <c r="C2343" i="56"/>
  <c r="A2344" i="56"/>
  <c r="J2344" i="56" l="1"/>
  <c r="A2345" i="56"/>
  <c r="F2344" i="56"/>
  <c r="D2344" i="56"/>
  <c r="C2344" i="56"/>
  <c r="G2344" i="56"/>
  <c r="B2344" i="56"/>
  <c r="I2344" i="56"/>
  <c r="H2344" i="56"/>
  <c r="E2344" i="56"/>
  <c r="F2345" i="56" l="1"/>
  <c r="D2345" i="56"/>
  <c r="A2346" i="56"/>
  <c r="G2345" i="56"/>
  <c r="E2345" i="56"/>
  <c r="I2345" i="56"/>
  <c r="C2345" i="56"/>
  <c r="B2345" i="56"/>
  <c r="J2345" i="56"/>
  <c r="H2345" i="56"/>
  <c r="J2346" i="56" l="1"/>
  <c r="E2346" i="56"/>
  <c r="C2346" i="56"/>
  <c r="A2347" i="56"/>
  <c r="I2346" i="56"/>
  <c r="F2346" i="56"/>
  <c r="H2346" i="56"/>
  <c r="D2346" i="56"/>
  <c r="G2346" i="56"/>
  <c r="B2346" i="56"/>
  <c r="G2347" i="56" l="1"/>
  <c r="C2347" i="56"/>
  <c r="D2347" i="56"/>
  <c r="B2347" i="56"/>
  <c r="H2347" i="56"/>
  <c r="E2347" i="56"/>
  <c r="I2347" i="56"/>
  <c r="J2347" i="56"/>
  <c r="F2347" i="56"/>
  <c r="A2348" i="56"/>
  <c r="D2348" i="56" l="1"/>
  <c r="C2348" i="56"/>
  <c r="J2348" i="56"/>
  <c r="B2348" i="56"/>
  <c r="I2348" i="56"/>
  <c r="E2348" i="56"/>
  <c r="A2349" i="56"/>
  <c r="G2348" i="56"/>
  <c r="H2348" i="56"/>
  <c r="F2348" i="56"/>
  <c r="G2349" i="56" l="1"/>
  <c r="E2349" i="56"/>
  <c r="H2349" i="56"/>
  <c r="C2349" i="56"/>
  <c r="A2350" i="56"/>
  <c r="B2349" i="56"/>
  <c r="J2349" i="56"/>
  <c r="D2349" i="56"/>
  <c r="F2349" i="56"/>
  <c r="I2349" i="56"/>
  <c r="I2350" i="56" l="1"/>
  <c r="E2350" i="56"/>
  <c r="F2350" i="56"/>
  <c r="J2350" i="56"/>
  <c r="B2350" i="56"/>
  <c r="H2350" i="56"/>
  <c r="C2350" i="56"/>
  <c r="A2351" i="56"/>
  <c r="D2350" i="56"/>
  <c r="G2350" i="56"/>
  <c r="G2351" i="56" l="1"/>
  <c r="C2351" i="56"/>
  <c r="J2351" i="56"/>
  <c r="B2351" i="56"/>
  <c r="H2351" i="56"/>
  <c r="E2351" i="56"/>
  <c r="I2351" i="56"/>
  <c r="D2351" i="56"/>
  <c r="F2351" i="56"/>
  <c r="A2352" i="56"/>
  <c r="G2352" i="56" l="1"/>
  <c r="F2352" i="56"/>
  <c r="E2352" i="56"/>
  <c r="B2352" i="56"/>
  <c r="A2353" i="56"/>
  <c r="J2352" i="56"/>
  <c r="H2352" i="56"/>
  <c r="D2352" i="56"/>
  <c r="I2352" i="56"/>
  <c r="C2352" i="56"/>
  <c r="F2353" i="56" l="1"/>
  <c r="B2353" i="56"/>
  <c r="D2353" i="56"/>
  <c r="G2353" i="56"/>
  <c r="C2353" i="56"/>
  <c r="I2353" i="56"/>
  <c r="E2353" i="56"/>
  <c r="H2353" i="56"/>
  <c r="A2354" i="56"/>
  <c r="J2353" i="56"/>
  <c r="I2354" i="56" l="1"/>
  <c r="D2354" i="56"/>
  <c r="A2355" i="56"/>
  <c r="H2354" i="56"/>
  <c r="J2354" i="56"/>
  <c r="G2354" i="56"/>
  <c r="E2354" i="56"/>
  <c r="F2354" i="56"/>
  <c r="C2354" i="56"/>
  <c r="B2354" i="56"/>
  <c r="B2355" i="56" l="1"/>
  <c r="A2356" i="56"/>
  <c r="H2355" i="56"/>
  <c r="I2355" i="56"/>
  <c r="C2355" i="56"/>
  <c r="E2355" i="56"/>
  <c r="F2355" i="56"/>
  <c r="G2355" i="56"/>
  <c r="J2355" i="56"/>
  <c r="D2355" i="56"/>
  <c r="G2356" i="56" l="1"/>
  <c r="D2356" i="56"/>
  <c r="J2356" i="56"/>
  <c r="E2356" i="56"/>
  <c r="C2356" i="56"/>
  <c r="F2356" i="56"/>
  <c r="A2357" i="56"/>
  <c r="B2356" i="56"/>
  <c r="H2356" i="56"/>
  <c r="I2356" i="56"/>
  <c r="D2357" i="56" l="1"/>
  <c r="I2357" i="56"/>
  <c r="E2357" i="56"/>
  <c r="A2358" i="56"/>
  <c r="J2357" i="56"/>
  <c r="H2357" i="56"/>
  <c r="B2357" i="56"/>
  <c r="F2357" i="56"/>
  <c r="G2357" i="56"/>
  <c r="C2357" i="56"/>
  <c r="I2358" i="56" l="1"/>
  <c r="C2358" i="56"/>
  <c r="D2358" i="56"/>
  <c r="G2358" i="56"/>
  <c r="J2358" i="56"/>
  <c r="H2358" i="56"/>
  <c r="E2358" i="56"/>
  <c r="B2358" i="56"/>
  <c r="A2359" i="56"/>
  <c r="F2358" i="56"/>
  <c r="J2359" i="56" l="1"/>
  <c r="D2359" i="56"/>
  <c r="B2359" i="56"/>
  <c r="G2359" i="56"/>
  <c r="C2359" i="56"/>
  <c r="H2359" i="56"/>
  <c r="E2359" i="56"/>
  <c r="F2359" i="56"/>
  <c r="I2359" i="56"/>
  <c r="A2360" i="56"/>
  <c r="G2360" i="56" l="1"/>
  <c r="D2360" i="56"/>
  <c r="F2360" i="56"/>
  <c r="J2360" i="56"/>
  <c r="B2360" i="56"/>
  <c r="H2360" i="56"/>
  <c r="C2360" i="56"/>
  <c r="A2361" i="56"/>
  <c r="I2360" i="56"/>
  <c r="E2360" i="56"/>
  <c r="B2361" i="56" l="1"/>
  <c r="G2361" i="56"/>
  <c r="F2361" i="56"/>
  <c r="C2361" i="56"/>
  <c r="J2361" i="56"/>
  <c r="I2361" i="56"/>
  <c r="H2361" i="56"/>
  <c r="A2362" i="56"/>
  <c r="E2361" i="56"/>
  <c r="D2361" i="56"/>
  <c r="G2362" i="56" l="1"/>
  <c r="F2362" i="56"/>
  <c r="D2362" i="56"/>
  <c r="H2362" i="56"/>
  <c r="E2362" i="56"/>
  <c r="B2362" i="56"/>
  <c r="C2362" i="56"/>
  <c r="I2362" i="56"/>
  <c r="A2363" i="56"/>
  <c r="J2362" i="56"/>
  <c r="H2363" i="56" l="1"/>
  <c r="J2363" i="56"/>
  <c r="E2363" i="56"/>
  <c r="F2363" i="56"/>
  <c r="A2364" i="56"/>
  <c r="G2363" i="56"/>
  <c r="C2363" i="56"/>
  <c r="D2363" i="56"/>
  <c r="I2363" i="56"/>
  <c r="B2363" i="56"/>
  <c r="H2364" i="56" l="1"/>
  <c r="B2364" i="56"/>
  <c r="D2364" i="56"/>
  <c r="A2365" i="56"/>
  <c r="F2364" i="56"/>
  <c r="G2364" i="56"/>
  <c r="J2364" i="56"/>
  <c r="E2364" i="56"/>
  <c r="C2364" i="56"/>
  <c r="I2364" i="56"/>
  <c r="D2365" i="56" l="1"/>
  <c r="I2365" i="56"/>
  <c r="F2365" i="56"/>
  <c r="J2365" i="56"/>
  <c r="B2365" i="56"/>
  <c r="G2365" i="56"/>
  <c r="C2365" i="56"/>
  <c r="A2366" i="56"/>
  <c r="E2365" i="56"/>
  <c r="H2365" i="56"/>
  <c r="E2366" i="56" l="1"/>
  <c r="A2367" i="56"/>
  <c r="H2366" i="56"/>
  <c r="G2366" i="56"/>
  <c r="C2366" i="56"/>
  <c r="F2366" i="56"/>
  <c r="B2366" i="56"/>
  <c r="D2366" i="56"/>
  <c r="J2366" i="56"/>
  <c r="I2366" i="56"/>
  <c r="G2367" i="56" l="1"/>
  <c r="D2367" i="56"/>
  <c r="F2367" i="56"/>
  <c r="A2368" i="56"/>
  <c r="C2367" i="56"/>
  <c r="J2367" i="56"/>
  <c r="H2367" i="56"/>
  <c r="B2367" i="56"/>
  <c r="I2367" i="56"/>
  <c r="E2367" i="56"/>
  <c r="J2368" i="56" l="1"/>
  <c r="B2368" i="56"/>
  <c r="H2368" i="56"/>
  <c r="G2368" i="56"/>
  <c r="A2369" i="56"/>
  <c r="E2368" i="56"/>
  <c r="C2368" i="56"/>
  <c r="F2368" i="56"/>
  <c r="D2368" i="56"/>
  <c r="I2368" i="56"/>
  <c r="F2369" i="56" l="1"/>
  <c r="D2369" i="56"/>
  <c r="B2369" i="56"/>
  <c r="H2369" i="56"/>
  <c r="J2369" i="56"/>
  <c r="C2369" i="56"/>
  <c r="G2369" i="56"/>
  <c r="A2370" i="56"/>
  <c r="E2369" i="56"/>
  <c r="I2369" i="56"/>
  <c r="J2370" i="56" l="1"/>
  <c r="E2370" i="56"/>
  <c r="B2370" i="56"/>
  <c r="C2370" i="56"/>
  <c r="I2370" i="56"/>
  <c r="G2370" i="56"/>
  <c r="H2370" i="56"/>
  <c r="F2370" i="56"/>
  <c r="D2370" i="56"/>
  <c r="A2371" i="56"/>
  <c r="E2371" i="56" l="1"/>
  <c r="F2371" i="56"/>
  <c r="B2371" i="56"/>
  <c r="G2371" i="56"/>
  <c r="C2371" i="56"/>
  <c r="A2372" i="56"/>
  <c r="J2371" i="56"/>
  <c r="H2371" i="56"/>
  <c r="I2371" i="56"/>
  <c r="D2371" i="56"/>
  <c r="H2372" i="56" l="1"/>
  <c r="A2373" i="56"/>
  <c r="B2372" i="56"/>
  <c r="G2372" i="56"/>
  <c r="C2372" i="56"/>
  <c r="J2372" i="56"/>
  <c r="E2372" i="56"/>
  <c r="F2372" i="56"/>
  <c r="I2372" i="56"/>
  <c r="D2372" i="56"/>
  <c r="G2373" i="56" l="1"/>
  <c r="I2373" i="56"/>
  <c r="E2373" i="56"/>
  <c r="F2373" i="56"/>
  <c r="J2373" i="56"/>
  <c r="D2373" i="56"/>
  <c r="C2373" i="56"/>
  <c r="A2374" i="56"/>
  <c r="B2373" i="56"/>
  <c r="H2373" i="56"/>
  <c r="E2374" i="56" l="1"/>
  <c r="H2374" i="56"/>
  <c r="A2375" i="56"/>
  <c r="F2374" i="56"/>
  <c r="G2374" i="56"/>
  <c r="C2374" i="56"/>
  <c r="B2374" i="56"/>
  <c r="J2374" i="56"/>
  <c r="I2374" i="56"/>
  <c r="D2374" i="56"/>
  <c r="E2375" i="56" l="1"/>
  <c r="C2375" i="56"/>
  <c r="B2375" i="56"/>
  <c r="D2375" i="56"/>
  <c r="G2375" i="56"/>
  <c r="A2376" i="56"/>
  <c r="F2375" i="56"/>
  <c r="J2375" i="56"/>
  <c r="H2375" i="56"/>
  <c r="I2375" i="56"/>
  <c r="B2376" i="56" l="1"/>
  <c r="H2376" i="56"/>
  <c r="C2376" i="56"/>
  <c r="D2376" i="56"/>
  <c r="E2376" i="56"/>
  <c r="F2376" i="56"/>
  <c r="A2377" i="56"/>
  <c r="J2376" i="56"/>
  <c r="G2376" i="56"/>
  <c r="I2376" i="56"/>
  <c r="B2377" i="56" l="1"/>
  <c r="F2377" i="56"/>
  <c r="I2377" i="56"/>
  <c r="E2377" i="56"/>
  <c r="A2378" i="56"/>
  <c r="G2377" i="56"/>
  <c r="J2377" i="56"/>
  <c r="H2377" i="56"/>
  <c r="D2377" i="56"/>
  <c r="C2377" i="56"/>
  <c r="J2378" i="56" l="1"/>
  <c r="C2378" i="56"/>
  <c r="B2378" i="56"/>
  <c r="F2378" i="56"/>
  <c r="A2379" i="56"/>
  <c r="D2378" i="56"/>
  <c r="H2378" i="56"/>
  <c r="E2378" i="56"/>
  <c r="I2378" i="56"/>
  <c r="G2378" i="56"/>
  <c r="H2379" i="56" l="1"/>
  <c r="I2379" i="56"/>
  <c r="A2380" i="56"/>
  <c r="G2379" i="56"/>
  <c r="J2379" i="56"/>
  <c r="C2379" i="56"/>
  <c r="F2379" i="56"/>
  <c r="B2379" i="56"/>
  <c r="E2379" i="56"/>
  <c r="D2379" i="56"/>
  <c r="B2380" i="56" l="1"/>
  <c r="J2380" i="56"/>
  <c r="I2380" i="56"/>
  <c r="F2380" i="56"/>
  <c r="A2381" i="56"/>
  <c r="G2380" i="56"/>
  <c r="H2380" i="56"/>
  <c r="D2380" i="56"/>
  <c r="E2380" i="56"/>
  <c r="C2380" i="56"/>
  <c r="E2381" i="56" l="1"/>
  <c r="B2381" i="56"/>
  <c r="C2381" i="56"/>
  <c r="G2381" i="56"/>
  <c r="I2381" i="56"/>
  <c r="F2381" i="56"/>
  <c r="A2382" i="56"/>
  <c r="J2381" i="56"/>
  <c r="D2381" i="56"/>
  <c r="H2381" i="56"/>
  <c r="I2382" i="56" l="1"/>
  <c r="B2382" i="56"/>
  <c r="J2382" i="56"/>
  <c r="A2383" i="56"/>
  <c r="G2382" i="56"/>
  <c r="D2382" i="56"/>
  <c r="H2382" i="56"/>
  <c r="E2382" i="56"/>
  <c r="F2382" i="56"/>
  <c r="C2382" i="56"/>
  <c r="D2383" i="56" l="1"/>
  <c r="J2383" i="56"/>
  <c r="B2383" i="56"/>
  <c r="E2383" i="56"/>
  <c r="I2383" i="56"/>
  <c r="C2383" i="56"/>
  <c r="F2383" i="56"/>
  <c r="A2384" i="56"/>
  <c r="G2383" i="56"/>
  <c r="H2383" i="56"/>
  <c r="G2384" i="56" l="1"/>
  <c r="E2384" i="56"/>
  <c r="A2385" i="56"/>
  <c r="D2384" i="56"/>
  <c r="I2384" i="56"/>
  <c r="B2384" i="56"/>
  <c r="C2384" i="56"/>
  <c r="F2384" i="56"/>
  <c r="J2384" i="56"/>
  <c r="H2384" i="56"/>
  <c r="F2385" i="56" l="1"/>
  <c r="D2385" i="56"/>
  <c r="J2385" i="56"/>
  <c r="I2385" i="56"/>
  <c r="B2385" i="56"/>
  <c r="C2385" i="56"/>
  <c r="E2385" i="56"/>
  <c r="H2385" i="56"/>
  <c r="A2386" i="56"/>
  <c r="G2385" i="56"/>
  <c r="D2386" i="56" l="1"/>
  <c r="F2386" i="56"/>
  <c r="E2386" i="56"/>
  <c r="A2387" i="56"/>
  <c r="J2386" i="56"/>
  <c r="I2386" i="56"/>
  <c r="C2386" i="56"/>
  <c r="G2386" i="56"/>
  <c r="B2386" i="56"/>
  <c r="H2386" i="56"/>
  <c r="E2387" i="56" l="1"/>
  <c r="H2387" i="56"/>
  <c r="C2387" i="56"/>
  <c r="B2387" i="56"/>
  <c r="F2387" i="56"/>
  <c r="A2388" i="56"/>
  <c r="G2387" i="56"/>
  <c r="J2387" i="56"/>
  <c r="D2387" i="56"/>
  <c r="I2387" i="56"/>
  <c r="H2388" i="56" l="1"/>
  <c r="B2388" i="56"/>
  <c r="C2388" i="56"/>
  <c r="F2388" i="56"/>
  <c r="A2389" i="56"/>
  <c r="J2388" i="56"/>
  <c r="E2388" i="56"/>
  <c r="G2388" i="56"/>
  <c r="I2388" i="56"/>
  <c r="D2388" i="56"/>
  <c r="J2389" i="56" l="1"/>
  <c r="I2389" i="56"/>
  <c r="A2390" i="56"/>
  <c r="D2389" i="56"/>
  <c r="G2389" i="56"/>
  <c r="F2389" i="56"/>
  <c r="H2389" i="56"/>
  <c r="E2389" i="56"/>
  <c r="C2389" i="56"/>
  <c r="B2389" i="56"/>
  <c r="E2390" i="56" l="1"/>
  <c r="I2390" i="56"/>
  <c r="F2390" i="56"/>
  <c r="D2390" i="56"/>
  <c r="G2390" i="56"/>
  <c r="C2390" i="56"/>
  <c r="B2390" i="56"/>
  <c r="A2391" i="56"/>
  <c r="J2390" i="56"/>
  <c r="H2390" i="56"/>
  <c r="B2391" i="56" l="1"/>
  <c r="H2391" i="56"/>
  <c r="C2391" i="56"/>
  <c r="I2391" i="56"/>
  <c r="D2391" i="56"/>
  <c r="J2391" i="56"/>
  <c r="G2391" i="56"/>
  <c r="A2392" i="56"/>
  <c r="F2391" i="56"/>
  <c r="E2391" i="56"/>
  <c r="G2392" i="56" l="1"/>
  <c r="B2392" i="56"/>
  <c r="I2392" i="56"/>
  <c r="C2392" i="56"/>
  <c r="A2393" i="56"/>
  <c r="F2392" i="56"/>
  <c r="H2392" i="56"/>
  <c r="D2392" i="56"/>
  <c r="E2392" i="56"/>
  <c r="J2392" i="56"/>
  <c r="B2393" i="56" l="1"/>
  <c r="E2393" i="56"/>
  <c r="C2393" i="56"/>
  <c r="F2393" i="56"/>
  <c r="A2394" i="56"/>
  <c r="I2393" i="56"/>
  <c r="D2393" i="56"/>
  <c r="J2393" i="56"/>
  <c r="H2393" i="56"/>
  <c r="G2393" i="56"/>
  <c r="J2394" i="56" l="1"/>
  <c r="H2394" i="56"/>
  <c r="E2394" i="56"/>
  <c r="D2394" i="56"/>
  <c r="C2394" i="56"/>
  <c r="F2394" i="56"/>
  <c r="A2395" i="56"/>
  <c r="B2394" i="56"/>
  <c r="G2394" i="56"/>
  <c r="I2394" i="56"/>
  <c r="H2395" i="56" l="1"/>
  <c r="E2395" i="56"/>
  <c r="A2396" i="56"/>
  <c r="B2395" i="56"/>
  <c r="I2395" i="56"/>
  <c r="D2395" i="56"/>
  <c r="C2395" i="56"/>
  <c r="F2395" i="56"/>
  <c r="G2395" i="56"/>
  <c r="J2395" i="56"/>
  <c r="E2396" i="56" l="1"/>
  <c r="B2396" i="56"/>
  <c r="G2396" i="56"/>
  <c r="C2396" i="56"/>
  <c r="F2396" i="56"/>
  <c r="A2397" i="56"/>
  <c r="J2396" i="56"/>
  <c r="H2396" i="56"/>
  <c r="D2396" i="56"/>
  <c r="I2396" i="56"/>
  <c r="D2397" i="56" l="1"/>
  <c r="I2397" i="56"/>
  <c r="J2397" i="56"/>
  <c r="E2397" i="56"/>
  <c r="C2397" i="56"/>
  <c r="F2397" i="56"/>
  <c r="A2398" i="56"/>
  <c r="G2397" i="56"/>
  <c r="H2397" i="56"/>
  <c r="B2397" i="56"/>
  <c r="D2398" i="56" l="1"/>
  <c r="B2398" i="56"/>
  <c r="C2398" i="56"/>
  <c r="E2398" i="56"/>
  <c r="F2398" i="56"/>
  <c r="A2399" i="56"/>
  <c r="G2398" i="56"/>
  <c r="J2398" i="56"/>
  <c r="H2398" i="56"/>
  <c r="I2398" i="56"/>
  <c r="E2399" i="56" l="1"/>
  <c r="I2399" i="56"/>
  <c r="A2400" i="56"/>
  <c r="H2399" i="56"/>
  <c r="D2399" i="56"/>
  <c r="C2399" i="56"/>
  <c r="F2399" i="56"/>
  <c r="G2399" i="56"/>
  <c r="J2399" i="56"/>
  <c r="B2399" i="56"/>
  <c r="J2400" i="56" l="1"/>
  <c r="I2400" i="56"/>
  <c r="E2400" i="56"/>
  <c r="H2400" i="56"/>
  <c r="F2400" i="56"/>
  <c r="D2400" i="56"/>
  <c r="G2400" i="56"/>
  <c r="C2400" i="56"/>
  <c r="B2400" i="56"/>
  <c r="A2401" i="56"/>
  <c r="F2401" i="56" l="1"/>
  <c r="E2401" i="56"/>
  <c r="J2401" i="56"/>
  <c r="G2401" i="56"/>
  <c r="I2401" i="56"/>
  <c r="D2401" i="56"/>
  <c r="C2401" i="56"/>
  <c r="A2402" i="56"/>
  <c r="B2401" i="56"/>
  <c r="H2401" i="56"/>
  <c r="G2402" i="56" l="1"/>
  <c r="I2402" i="56"/>
  <c r="F2402" i="56"/>
  <c r="B2402" i="56"/>
  <c r="H2402" i="56"/>
  <c r="D2402" i="56"/>
  <c r="E2402" i="56"/>
  <c r="C2402" i="56"/>
  <c r="A2403" i="56"/>
  <c r="J2402" i="56"/>
  <c r="H2403" i="56" l="1"/>
  <c r="B2403" i="56"/>
  <c r="J2403" i="56"/>
  <c r="C2403" i="56"/>
  <c r="A2404" i="56"/>
  <c r="G2403" i="56"/>
  <c r="I2403" i="56"/>
  <c r="E2403" i="56"/>
  <c r="F2403" i="56"/>
  <c r="D2403" i="56"/>
  <c r="H2404" i="56" l="1"/>
  <c r="A2405" i="56"/>
  <c r="F2404" i="56"/>
  <c r="G2404" i="56"/>
  <c r="J2404" i="56"/>
  <c r="B2404" i="56"/>
  <c r="I2404" i="56"/>
  <c r="D2404" i="56"/>
  <c r="E2404" i="56"/>
  <c r="C2404" i="56"/>
  <c r="B2405" i="56" l="1"/>
  <c r="G2405" i="56"/>
  <c r="A2406" i="56"/>
  <c r="F2405" i="56"/>
  <c r="I2405" i="56"/>
  <c r="E2405" i="56"/>
  <c r="D2405" i="56"/>
  <c r="H2405" i="56"/>
  <c r="J2405" i="56"/>
  <c r="C2405" i="56"/>
  <c r="I2406" i="56" l="1"/>
  <c r="E2406" i="56"/>
  <c r="A2407" i="56"/>
  <c r="H2406" i="56"/>
  <c r="D2406" i="56"/>
  <c r="B2406" i="56"/>
  <c r="C2406" i="56"/>
  <c r="F2406" i="56"/>
  <c r="G2406" i="56"/>
  <c r="J2406" i="56"/>
  <c r="D2407" i="56" l="1"/>
  <c r="F2407" i="56"/>
  <c r="G2407" i="56"/>
  <c r="A2408" i="56"/>
  <c r="J2407" i="56"/>
  <c r="B2407" i="56"/>
  <c r="H2407" i="56"/>
  <c r="E2407" i="56"/>
  <c r="I2407" i="56"/>
  <c r="C2407" i="56"/>
  <c r="E2408" i="56" l="1"/>
  <c r="A2409" i="56"/>
  <c r="C2408" i="56"/>
  <c r="B2408" i="56"/>
  <c r="D2408" i="56"/>
  <c r="I2408" i="56"/>
  <c r="F2408" i="56"/>
  <c r="H2408" i="56"/>
  <c r="G2408" i="56"/>
  <c r="J2408" i="56"/>
  <c r="I2409" i="56" l="1"/>
  <c r="E2409" i="56"/>
  <c r="F2409" i="56"/>
  <c r="J2409" i="56"/>
  <c r="C2409" i="56"/>
  <c r="A2410" i="56"/>
  <c r="G2409" i="56"/>
  <c r="B2409" i="56"/>
  <c r="H2409" i="56"/>
  <c r="D2409" i="56"/>
  <c r="D2410" i="56" l="1"/>
  <c r="C2410" i="56"/>
  <c r="G2410" i="56"/>
  <c r="I2410" i="56"/>
  <c r="F2410" i="56"/>
  <c r="B2410" i="56"/>
  <c r="E2410" i="56"/>
  <c r="J2410" i="56"/>
  <c r="H2410" i="56"/>
  <c r="A2411" i="56"/>
  <c r="H2411" i="56" l="1"/>
  <c r="I2411" i="56"/>
  <c r="E2411" i="56"/>
  <c r="J2411" i="56"/>
  <c r="F2411" i="56"/>
  <c r="D2411" i="56"/>
  <c r="G2411" i="56"/>
  <c r="C2411" i="56"/>
  <c r="B2411" i="56"/>
  <c r="A2412" i="56"/>
  <c r="H2412" i="56" l="1"/>
  <c r="J2412" i="56"/>
  <c r="E2412" i="56"/>
  <c r="D2412" i="56"/>
  <c r="C2412" i="56"/>
  <c r="F2412" i="56"/>
  <c r="A2413" i="56"/>
  <c r="G2412" i="56"/>
  <c r="B2412" i="56"/>
  <c r="I2412" i="56"/>
  <c r="B2413" i="56" l="1"/>
  <c r="I2413" i="56"/>
  <c r="C2413" i="56"/>
  <c r="G2413" i="56"/>
  <c r="D2413" i="56"/>
  <c r="E2413" i="56"/>
  <c r="F2413" i="56"/>
  <c r="A2414" i="56"/>
  <c r="J2413" i="56"/>
  <c r="H2413" i="56"/>
  <c r="I2414" i="56" l="1"/>
  <c r="F2414" i="56"/>
  <c r="J2414" i="56"/>
  <c r="C2414" i="56"/>
  <c r="A2415" i="56"/>
  <c r="G2414" i="56"/>
  <c r="H2414" i="56"/>
  <c r="D2414" i="56"/>
  <c r="E2414" i="56"/>
  <c r="B2414" i="56"/>
  <c r="E2415" i="56" l="1"/>
  <c r="B2415" i="56"/>
  <c r="J2415" i="56"/>
  <c r="I2415" i="56"/>
  <c r="H2415" i="56"/>
  <c r="G2415" i="56"/>
  <c r="D2415" i="56"/>
  <c r="C2415" i="56"/>
  <c r="F2415" i="56"/>
  <c r="A2416" i="56"/>
  <c r="G2416" i="56" l="1"/>
  <c r="E2416" i="56"/>
  <c r="A2417" i="56"/>
  <c r="J2416" i="56"/>
  <c r="H2416" i="56"/>
  <c r="B2416" i="56"/>
  <c r="I2416" i="56"/>
  <c r="D2416" i="56"/>
  <c r="C2416" i="56"/>
  <c r="F2416" i="56"/>
  <c r="G2417" i="56" l="1"/>
  <c r="E2417" i="56"/>
  <c r="I2417" i="56"/>
  <c r="H2417" i="56"/>
  <c r="A2418" i="56"/>
  <c r="B2417" i="56"/>
  <c r="J2417" i="56"/>
  <c r="C2417" i="56"/>
  <c r="D2417" i="56"/>
  <c r="F2417" i="56"/>
  <c r="E2418" i="56" l="1"/>
  <c r="C2418" i="56"/>
  <c r="D2418" i="56"/>
  <c r="I2418" i="56"/>
  <c r="F2418" i="56"/>
  <c r="A2419" i="56"/>
  <c r="H2418" i="56"/>
  <c r="G2418" i="56"/>
  <c r="J2418" i="56"/>
  <c r="B2418" i="56"/>
  <c r="H2419" i="56" l="1"/>
  <c r="G2419" i="56"/>
  <c r="F2419" i="56"/>
  <c r="I2419" i="56"/>
  <c r="E2419" i="56"/>
  <c r="J2419" i="56"/>
  <c r="C2419" i="56"/>
  <c r="D2419" i="56"/>
  <c r="B2419" i="56"/>
  <c r="A2420" i="56"/>
  <c r="H2420" i="56" l="1"/>
  <c r="B2420" i="56"/>
  <c r="A2421" i="56"/>
  <c r="G2420" i="56"/>
  <c r="J2420" i="56"/>
  <c r="I2420" i="56"/>
  <c r="C2420" i="56"/>
  <c r="E2420" i="56"/>
  <c r="D2420" i="56"/>
  <c r="F2420" i="56"/>
  <c r="E2421" i="56" l="1"/>
  <c r="B2421" i="56"/>
  <c r="C2421" i="56"/>
  <c r="F2421" i="56"/>
  <c r="A2422" i="56"/>
  <c r="G2421" i="56"/>
  <c r="J2421" i="56"/>
  <c r="D2421" i="56"/>
  <c r="H2421" i="56"/>
  <c r="I2421" i="56"/>
  <c r="G2422" i="56" l="1"/>
  <c r="B2422" i="56"/>
  <c r="A2423" i="56"/>
  <c r="J2422" i="56"/>
  <c r="I2422" i="56"/>
  <c r="D2422" i="56"/>
  <c r="H2422" i="56"/>
  <c r="E2422" i="56"/>
  <c r="C2422" i="56"/>
  <c r="F2422" i="56"/>
  <c r="G2423" i="56" l="1"/>
  <c r="B2423" i="56"/>
  <c r="J2423" i="56"/>
  <c r="H2423" i="56"/>
  <c r="E2423" i="56"/>
  <c r="I2423" i="56"/>
  <c r="D2423" i="56"/>
  <c r="C2423" i="56"/>
  <c r="F2423" i="56"/>
  <c r="A2424" i="56"/>
  <c r="J2424" i="56" l="1"/>
  <c r="D2424" i="56"/>
  <c r="C2424" i="56"/>
  <c r="G2424" i="56"/>
  <c r="F2424" i="56"/>
  <c r="A2425" i="56"/>
  <c r="B2424" i="56"/>
  <c r="H2424" i="56"/>
  <c r="E2424" i="56"/>
  <c r="I2424" i="56"/>
  <c r="B2425" i="56" l="1"/>
  <c r="D2425" i="56"/>
  <c r="G2425" i="56"/>
  <c r="E2425" i="56"/>
  <c r="C2425" i="56"/>
  <c r="A2426" i="56"/>
  <c r="J2425" i="56"/>
  <c r="I2425" i="56"/>
  <c r="F2425" i="56"/>
  <c r="H2425" i="56"/>
  <c r="I2426" i="56" l="1"/>
  <c r="E2426" i="56"/>
  <c r="C2426" i="56"/>
  <c r="H2426" i="56"/>
  <c r="F2426" i="56"/>
  <c r="A2427" i="56"/>
  <c r="G2426" i="56"/>
  <c r="J2426" i="56"/>
  <c r="B2426" i="56"/>
  <c r="D2426" i="56"/>
  <c r="H2427" i="56" l="1"/>
  <c r="G2427" i="56"/>
  <c r="I2427" i="56"/>
  <c r="D2427" i="56"/>
  <c r="C2427" i="56"/>
  <c r="E2427" i="56"/>
  <c r="F2427" i="56"/>
  <c r="A2428" i="56"/>
  <c r="B2427" i="56"/>
  <c r="J2427" i="56"/>
  <c r="I2428" i="56" l="1"/>
  <c r="D2428" i="56"/>
  <c r="E2428" i="56"/>
  <c r="F2428" i="56"/>
  <c r="C2428" i="56"/>
  <c r="A2429" i="56"/>
  <c r="B2428" i="56"/>
  <c r="G2428" i="56"/>
  <c r="J2428" i="56"/>
  <c r="H2428" i="56"/>
  <c r="E2429" i="56" l="1"/>
  <c r="D2429" i="56"/>
  <c r="A2430" i="56"/>
  <c r="G2429" i="56"/>
  <c r="J2429" i="56"/>
  <c r="B2429" i="56"/>
  <c r="H2429" i="56"/>
  <c r="I2429" i="56"/>
  <c r="C2429" i="56"/>
  <c r="F2429" i="56"/>
  <c r="G2430" i="56" l="1"/>
  <c r="F2430" i="56"/>
  <c r="B2430" i="56"/>
  <c r="H2430" i="56"/>
  <c r="A2431" i="56"/>
  <c r="J2430" i="56"/>
  <c r="C2430" i="56"/>
  <c r="I2430" i="56"/>
  <c r="D2430" i="56"/>
  <c r="E2430" i="56"/>
  <c r="D2431" i="56" l="1"/>
  <c r="B2431" i="56"/>
  <c r="I2431" i="56"/>
  <c r="E2431" i="56"/>
  <c r="C2431" i="56"/>
  <c r="F2431" i="56"/>
  <c r="A2432" i="56"/>
  <c r="J2431" i="56"/>
  <c r="G2431" i="56"/>
  <c r="H2431" i="56"/>
  <c r="F2432" i="56" l="1"/>
  <c r="B2432" i="56"/>
  <c r="E2432" i="56"/>
  <c r="D2432" i="56"/>
  <c r="H2432" i="56"/>
  <c r="A2433" i="56"/>
  <c r="G2432" i="56"/>
  <c r="J2432" i="56"/>
  <c r="C2432" i="56"/>
  <c r="I2432" i="56"/>
  <c r="F2433" i="56" l="1"/>
  <c r="G2433" i="56"/>
  <c r="C2433" i="56"/>
  <c r="A2434" i="56"/>
  <c r="J2433" i="56"/>
  <c r="B2433" i="56"/>
  <c r="H2433" i="56"/>
  <c r="E2433" i="56"/>
  <c r="I2433" i="56"/>
  <c r="D2433" i="56"/>
  <c r="G2434" i="56" l="1"/>
  <c r="I2434" i="56"/>
  <c r="H2434" i="56"/>
  <c r="E2434" i="56"/>
  <c r="F2434" i="56"/>
  <c r="D2434" i="56"/>
  <c r="C2434" i="56"/>
  <c r="B2434" i="56"/>
  <c r="A2435" i="56"/>
  <c r="J2434" i="56"/>
  <c r="H2435" i="56" l="1"/>
  <c r="E2435" i="56"/>
  <c r="C2435" i="56"/>
  <c r="D2435" i="56"/>
  <c r="F2435" i="56"/>
  <c r="A2436" i="56"/>
  <c r="G2435" i="56"/>
  <c r="J2435" i="56"/>
  <c r="B2435" i="56"/>
  <c r="I2435" i="56"/>
  <c r="F2436" i="56" l="1"/>
  <c r="I2436" i="56"/>
  <c r="C2436" i="56"/>
  <c r="E2436" i="56"/>
  <c r="G2436" i="56"/>
  <c r="D2436" i="56"/>
  <c r="B2436" i="56"/>
  <c r="H2436" i="56"/>
  <c r="A2437" i="56"/>
  <c r="J2436" i="56"/>
  <c r="G2437" i="56" l="1"/>
  <c r="I2437" i="56"/>
  <c r="J2437" i="56"/>
  <c r="H2437" i="56"/>
  <c r="E2437" i="56"/>
  <c r="D2437" i="56"/>
  <c r="C2437" i="56"/>
  <c r="F2437" i="56"/>
  <c r="A2438" i="56"/>
  <c r="B2437" i="56"/>
  <c r="E2438" i="56" l="1"/>
  <c r="H2438" i="56"/>
  <c r="D2438" i="56"/>
  <c r="J2438" i="56"/>
  <c r="C2438" i="56"/>
  <c r="I2438" i="56"/>
  <c r="B2438" i="56"/>
  <c r="A2439" i="56"/>
  <c r="G2438" i="56"/>
  <c r="F2438" i="56"/>
  <c r="F2439" i="56" l="1"/>
  <c r="E2439" i="56"/>
  <c r="C2439" i="56"/>
  <c r="B2439" i="56"/>
  <c r="A2440" i="56"/>
  <c r="J2439" i="56"/>
  <c r="G2439" i="56"/>
  <c r="D2439" i="56"/>
  <c r="H2439" i="56"/>
  <c r="I2439" i="56"/>
  <c r="J2440" i="56" l="1"/>
  <c r="B2440" i="56"/>
  <c r="H2440" i="56"/>
  <c r="E2440" i="56"/>
  <c r="I2440" i="56"/>
  <c r="D2440" i="56"/>
  <c r="C2440" i="56"/>
  <c r="G2440" i="56"/>
  <c r="F2440" i="56"/>
  <c r="A2441" i="56"/>
  <c r="F2441" i="56" l="1"/>
  <c r="G2441" i="56"/>
  <c r="J2441" i="56"/>
  <c r="B2441" i="56"/>
  <c r="H2441" i="56"/>
  <c r="E2441" i="56"/>
  <c r="I2441" i="56"/>
  <c r="D2441" i="56"/>
  <c r="C2441" i="56"/>
  <c r="A2442" i="56"/>
  <c r="J2442" i="56" l="1"/>
  <c r="E2442" i="56"/>
  <c r="D2442" i="56"/>
  <c r="C2442" i="56"/>
  <c r="B2442" i="56"/>
  <c r="A2443" i="56"/>
  <c r="I2442" i="56"/>
  <c r="H2442" i="56"/>
  <c r="G2442" i="56"/>
  <c r="F2442" i="56"/>
  <c r="J2443" i="56" l="1"/>
  <c r="G2443" i="56"/>
  <c r="E2443" i="56"/>
  <c r="D2443" i="56"/>
  <c r="B2443" i="56"/>
  <c r="H2443" i="56"/>
  <c r="A2444" i="56"/>
  <c r="F2443" i="56"/>
  <c r="C2443" i="56"/>
  <c r="I2443" i="56"/>
  <c r="D2444" i="56" l="1"/>
  <c r="A2445" i="56"/>
  <c r="B2444" i="56"/>
  <c r="J2444" i="56"/>
  <c r="I2444" i="56"/>
  <c r="H2444" i="56"/>
  <c r="G2444" i="56"/>
  <c r="E2444" i="56"/>
  <c r="F2444" i="56"/>
  <c r="C2444" i="56"/>
  <c r="G2445" i="56" l="1"/>
  <c r="I2445" i="56"/>
  <c r="E2445" i="56"/>
  <c r="D2445" i="56"/>
  <c r="C2445" i="56"/>
  <c r="F2445" i="56"/>
  <c r="A2446" i="56"/>
  <c r="B2445" i="56"/>
  <c r="J2445" i="56"/>
  <c r="H2445" i="56"/>
  <c r="E2446" i="56" l="1"/>
  <c r="F2446" i="56"/>
  <c r="C2446" i="56"/>
  <c r="D2446" i="56"/>
  <c r="B2446" i="56"/>
  <c r="A2447" i="56"/>
  <c r="G2446" i="56"/>
  <c r="J2446" i="56"/>
  <c r="H2446" i="56"/>
  <c r="I2446" i="56"/>
  <c r="G2447" i="56" l="1"/>
  <c r="F2447" i="56"/>
  <c r="A2448" i="56"/>
  <c r="B2447" i="56"/>
  <c r="J2447" i="56"/>
  <c r="H2447" i="56"/>
  <c r="E2447" i="56"/>
  <c r="I2447" i="56"/>
  <c r="D2447" i="56"/>
  <c r="C2447" i="56"/>
  <c r="B2448" i="56" l="1"/>
  <c r="H2448" i="56"/>
  <c r="E2448" i="56"/>
  <c r="I2448" i="56"/>
  <c r="C2448" i="56"/>
  <c r="G2448" i="56"/>
  <c r="F2448" i="56"/>
  <c r="A2449" i="56"/>
  <c r="J2448" i="56"/>
  <c r="D2448" i="56"/>
  <c r="F2449" i="56" l="1"/>
  <c r="J2449" i="56"/>
  <c r="H2449" i="56"/>
  <c r="D2449" i="56"/>
  <c r="A2450" i="56"/>
  <c r="G2449" i="56"/>
  <c r="C2449" i="56"/>
  <c r="B2449" i="56"/>
  <c r="I2449" i="56"/>
  <c r="E2449" i="56"/>
  <c r="G2450" i="56" l="1"/>
  <c r="C2450" i="56"/>
  <c r="F2450" i="56"/>
  <c r="A2451" i="56"/>
  <c r="J2450" i="56"/>
  <c r="H2450" i="56"/>
  <c r="E2450" i="56"/>
  <c r="B2450" i="56"/>
  <c r="I2450" i="56"/>
  <c r="D2450" i="56"/>
  <c r="G2451" i="56" l="1"/>
  <c r="J2451" i="56"/>
  <c r="B2451" i="56"/>
  <c r="F2451" i="56"/>
  <c r="I2451" i="56"/>
  <c r="H2451" i="56"/>
  <c r="C2451" i="56"/>
  <c r="A2452" i="56"/>
  <c r="D2451" i="56"/>
  <c r="E2451" i="56"/>
  <c r="H2452" i="56" l="1"/>
  <c r="J2452" i="56"/>
  <c r="D2452" i="56"/>
  <c r="E2452" i="56"/>
  <c r="F2452" i="56"/>
  <c r="I2452" i="56"/>
  <c r="C2452" i="56"/>
  <c r="A2453" i="56"/>
  <c r="B2452" i="56"/>
  <c r="G2452" i="56"/>
  <c r="B2453" i="56" l="1"/>
  <c r="G2453" i="56"/>
  <c r="C2453" i="56"/>
  <c r="F2453" i="56"/>
  <c r="I2453" i="56"/>
  <c r="E2453" i="56"/>
  <c r="D2453" i="56"/>
  <c r="H2453" i="56"/>
  <c r="A2454" i="56"/>
  <c r="J2453" i="56"/>
  <c r="E2454" i="56" l="1"/>
  <c r="B2454" i="56"/>
  <c r="A2455" i="56"/>
  <c r="G2454" i="56"/>
  <c r="J2454" i="56"/>
  <c r="H2454" i="56"/>
  <c r="I2454" i="56"/>
  <c r="F2454" i="56"/>
  <c r="C2454" i="56"/>
  <c r="D2454" i="56"/>
  <c r="G2455" i="56" l="1"/>
  <c r="B2455" i="56"/>
  <c r="J2455" i="56"/>
  <c r="H2455" i="56"/>
  <c r="E2455" i="56"/>
  <c r="I2455" i="56"/>
  <c r="D2455" i="56"/>
  <c r="C2455" i="56"/>
  <c r="F2455" i="56"/>
  <c r="A2456" i="56"/>
  <c r="G2456" i="56" l="1"/>
  <c r="I2456" i="56"/>
  <c r="C2456" i="56"/>
  <c r="E2456" i="56"/>
  <c r="F2456" i="56"/>
  <c r="A2457" i="56"/>
  <c r="J2456" i="56"/>
  <c r="D2456" i="56"/>
  <c r="H2456" i="56"/>
  <c r="B2456" i="56"/>
  <c r="F2457" i="56" l="1"/>
  <c r="G2457" i="56"/>
  <c r="H2457" i="56"/>
  <c r="I2457" i="56"/>
  <c r="C2457" i="56"/>
  <c r="A2458" i="56"/>
  <c r="J2457" i="56"/>
  <c r="B2457" i="56"/>
  <c r="D2457" i="56"/>
  <c r="E2457" i="56"/>
  <c r="A2459" i="56" l="1"/>
  <c r="B2458" i="56"/>
  <c r="J2458" i="56"/>
  <c r="G2458" i="56"/>
  <c r="I2458" i="56"/>
  <c r="E2458" i="56"/>
  <c r="D2458" i="56"/>
  <c r="F2458" i="56"/>
  <c r="H2458" i="56"/>
  <c r="C2458" i="56"/>
  <c r="G2459" i="56" l="1"/>
  <c r="H2459" i="56"/>
  <c r="E2459" i="56"/>
  <c r="I2459" i="56"/>
  <c r="C2459" i="56"/>
  <c r="D2459" i="56"/>
  <c r="F2459" i="56"/>
  <c r="J2459" i="56"/>
  <c r="A2460" i="56"/>
  <c r="B2459" i="56"/>
  <c r="H2460" i="56" l="1"/>
  <c r="E2460" i="56"/>
  <c r="C2460" i="56"/>
  <c r="F2460" i="56"/>
  <c r="J2460" i="56"/>
  <c r="A2461" i="56"/>
  <c r="I2460" i="56"/>
  <c r="G2460" i="56"/>
  <c r="B2460" i="56"/>
  <c r="D2460" i="56"/>
  <c r="E2461" i="56" l="1"/>
  <c r="D2461" i="56"/>
  <c r="H2461" i="56"/>
  <c r="A2462" i="56"/>
  <c r="C2461" i="56"/>
  <c r="I2461" i="56"/>
  <c r="J2461" i="56"/>
  <c r="F2461" i="56"/>
  <c r="G2461" i="56"/>
  <c r="B2461" i="56"/>
  <c r="E2462" i="56" l="1"/>
  <c r="D2462" i="56"/>
  <c r="C2462" i="56"/>
  <c r="J2462" i="56"/>
  <c r="H2462" i="56"/>
  <c r="I2462" i="56"/>
  <c r="F2462" i="56"/>
  <c r="G2462" i="56"/>
  <c r="A2463" i="56"/>
  <c r="B2462" i="56"/>
  <c r="C2463" i="56" l="1"/>
  <c r="G2463" i="56"/>
  <c r="B2463" i="56"/>
  <c r="D2463" i="56"/>
  <c r="I2463" i="56"/>
  <c r="E2463" i="56"/>
  <c r="F2463" i="56"/>
  <c r="A2464" i="56"/>
  <c r="H2463" i="56"/>
  <c r="J2463" i="56"/>
  <c r="J2464" i="56" l="1"/>
  <c r="A2465" i="56"/>
  <c r="G2464" i="56"/>
  <c r="H2464" i="56"/>
  <c r="E2464" i="56"/>
  <c r="I2464" i="56"/>
  <c r="D2464" i="56"/>
  <c r="F2464" i="56"/>
  <c r="C2464" i="56"/>
  <c r="B2464" i="56"/>
  <c r="G2465" i="56" l="1"/>
  <c r="B2465" i="56"/>
  <c r="C2465" i="56"/>
  <c r="F2465" i="56"/>
  <c r="J2465" i="56"/>
  <c r="E2465" i="56"/>
  <c r="A2466" i="56"/>
  <c r="H2465" i="56"/>
  <c r="I2465" i="56"/>
  <c r="D2465" i="56"/>
  <c r="B2466" i="56" l="1"/>
  <c r="F2466" i="56"/>
  <c r="I2466" i="56"/>
  <c r="G2466" i="56"/>
  <c r="J2466" i="56"/>
  <c r="H2466" i="56"/>
  <c r="D2466" i="56"/>
  <c r="C2466" i="56"/>
  <c r="A2467" i="56"/>
  <c r="E2466" i="56"/>
  <c r="E2467" i="56" l="1"/>
  <c r="I2467" i="56"/>
  <c r="F2467" i="56"/>
  <c r="G2467" i="56"/>
  <c r="A2468" i="56"/>
  <c r="J2467" i="56"/>
  <c r="H2467" i="56"/>
  <c r="B2467" i="56"/>
  <c r="C2467" i="56"/>
  <c r="D2467" i="56"/>
  <c r="A2469" i="56" l="1"/>
  <c r="G2468" i="56"/>
  <c r="I2468" i="56"/>
  <c r="J2468" i="56"/>
  <c r="D2468" i="56"/>
  <c r="H2468" i="56"/>
  <c r="B2468" i="56"/>
  <c r="E2468" i="56"/>
  <c r="C2468" i="56"/>
  <c r="F2468" i="56"/>
  <c r="F2469" i="56" l="1"/>
  <c r="D2469" i="56"/>
  <c r="H2469" i="56"/>
  <c r="C2469" i="56"/>
  <c r="I2469" i="56"/>
  <c r="A2470" i="56"/>
  <c r="G2469" i="56"/>
  <c r="J2469" i="56"/>
  <c r="E2469" i="56"/>
  <c r="B2469" i="56"/>
  <c r="I2470" i="56" l="1"/>
  <c r="J2470" i="56"/>
  <c r="D2470" i="56"/>
  <c r="F2470" i="56"/>
  <c r="G2470" i="56"/>
  <c r="A2471" i="56"/>
  <c r="B2470" i="56"/>
  <c r="C2470" i="56"/>
  <c r="H2470" i="56"/>
  <c r="E2470" i="56"/>
  <c r="A2472" i="56" l="1"/>
  <c r="J2471" i="56"/>
  <c r="F2471" i="56"/>
  <c r="E2471" i="56"/>
  <c r="B2471" i="56"/>
  <c r="I2471" i="56"/>
  <c r="H2471" i="56"/>
  <c r="G2471" i="56"/>
  <c r="D2471" i="56"/>
  <c r="C2471" i="56"/>
  <c r="F2472" i="56" l="1"/>
  <c r="B2472" i="56"/>
  <c r="H2472" i="56"/>
  <c r="E2472" i="56"/>
  <c r="A2473" i="56"/>
  <c r="G2472" i="56"/>
  <c r="I2472" i="56"/>
  <c r="J2472" i="56"/>
  <c r="C2472" i="56"/>
  <c r="D2472" i="56"/>
  <c r="F2473" i="56" l="1"/>
  <c r="E2473" i="56"/>
  <c r="J2473" i="56"/>
  <c r="I2473" i="56"/>
  <c r="D2473" i="56"/>
  <c r="G2473" i="56"/>
  <c r="A2474" i="56"/>
  <c r="B2473" i="56"/>
  <c r="C2473" i="56"/>
  <c r="H2473" i="56"/>
  <c r="E2474" i="56" l="1"/>
  <c r="B2474" i="56"/>
  <c r="G2474" i="56"/>
  <c r="J2474" i="56"/>
  <c r="H2474" i="56"/>
  <c r="C2474" i="56"/>
  <c r="I2474" i="56"/>
  <c r="D2474" i="56"/>
  <c r="A2475" i="56"/>
  <c r="F2474" i="56"/>
  <c r="H2475" i="56" l="1"/>
  <c r="F2475" i="56"/>
  <c r="A2476" i="56"/>
  <c r="J2475" i="56"/>
  <c r="B2475" i="56"/>
  <c r="I2475" i="56"/>
  <c r="C2475" i="56"/>
  <c r="D2475" i="56"/>
  <c r="G2475" i="56"/>
  <c r="E2475" i="56"/>
  <c r="D2476" i="56" l="1"/>
  <c r="A2477" i="56"/>
  <c r="E2476" i="56"/>
  <c r="H2476" i="56"/>
  <c r="I2476" i="56"/>
  <c r="B2476" i="56"/>
  <c r="C2476" i="56"/>
  <c r="J2476" i="56"/>
  <c r="F2476" i="56"/>
  <c r="G2476" i="56"/>
  <c r="D2477" i="56" l="1"/>
  <c r="I2477" i="56"/>
  <c r="B2477" i="56"/>
  <c r="C2477" i="56"/>
  <c r="F2477" i="56"/>
  <c r="A2478" i="56"/>
  <c r="G2477" i="56"/>
  <c r="H2477" i="56"/>
  <c r="E2477" i="56"/>
  <c r="J2477" i="56"/>
  <c r="E2478" i="56" l="1"/>
  <c r="D2478" i="56"/>
  <c r="A2479" i="56"/>
  <c r="I2478" i="56"/>
  <c r="H2478" i="56"/>
  <c r="C2478" i="56"/>
  <c r="F2478" i="56"/>
  <c r="B2478" i="56"/>
  <c r="J2478" i="56"/>
  <c r="G2478" i="56"/>
  <c r="A2480" i="56" l="1"/>
  <c r="D2479" i="56"/>
  <c r="J2479" i="56"/>
  <c r="F2479" i="56"/>
  <c r="H2479" i="56"/>
  <c r="I2479" i="56"/>
  <c r="E2479" i="56"/>
  <c r="G2479" i="56"/>
  <c r="B2479" i="56"/>
  <c r="C2479" i="56"/>
  <c r="G2480" i="56" l="1"/>
  <c r="D2480" i="56"/>
  <c r="E2480" i="56"/>
  <c r="F2480" i="56"/>
  <c r="B2480" i="56"/>
  <c r="C2480" i="56"/>
  <c r="A2481" i="56"/>
  <c r="H2480" i="56"/>
  <c r="J2480" i="56"/>
  <c r="I2480" i="56"/>
  <c r="D2481" i="56" l="1"/>
  <c r="B2481" i="56"/>
  <c r="A2482" i="56"/>
  <c r="H2481" i="56"/>
  <c r="G2481" i="56"/>
  <c r="C2481" i="56"/>
  <c r="E2481" i="56"/>
  <c r="J2481" i="56"/>
  <c r="F2481" i="56"/>
  <c r="I2481" i="56"/>
  <c r="J2482" i="56" l="1"/>
  <c r="B2482" i="56"/>
  <c r="G2482" i="56"/>
  <c r="H2482" i="56"/>
  <c r="I2482" i="56"/>
  <c r="F2482" i="56"/>
  <c r="E2482" i="56"/>
  <c r="C2482" i="56"/>
  <c r="D2482" i="56"/>
  <c r="A2483" i="56"/>
  <c r="E2483" i="56" l="1"/>
  <c r="A2484" i="56"/>
  <c r="D2483" i="56"/>
  <c r="H2483" i="56"/>
  <c r="I2483" i="56"/>
  <c r="C2483" i="56"/>
  <c r="G2483" i="56"/>
  <c r="J2483" i="56"/>
  <c r="F2483" i="56"/>
  <c r="B2483" i="56"/>
  <c r="I2484" i="56" l="1"/>
  <c r="H2484" i="56"/>
  <c r="D2484" i="56"/>
  <c r="F2484" i="56"/>
  <c r="J2484" i="56"/>
  <c r="C2484" i="56"/>
  <c r="G2484" i="56"/>
  <c r="A2485" i="56"/>
  <c r="E2484" i="56"/>
  <c r="B2484" i="56"/>
  <c r="G2485" i="56" l="1"/>
  <c r="E2485" i="56"/>
  <c r="C2485" i="56"/>
  <c r="A2486" i="56"/>
  <c r="I2485" i="56"/>
  <c r="J2485" i="56"/>
  <c r="H2485" i="56"/>
  <c r="D2485" i="56"/>
  <c r="B2485" i="56"/>
  <c r="F2485" i="56"/>
  <c r="I2486" i="56" l="1"/>
  <c r="A2487" i="56"/>
  <c r="H2486" i="56"/>
  <c r="C2486" i="56"/>
  <c r="J2486" i="56"/>
  <c r="B2486" i="56"/>
  <c r="F2486" i="56"/>
  <c r="D2486" i="56"/>
  <c r="G2486" i="56"/>
  <c r="E2486" i="56"/>
  <c r="C2487" i="56" l="1"/>
  <c r="J2487" i="56"/>
  <c r="D2487" i="56"/>
  <c r="I2487" i="56"/>
  <c r="E2487" i="56"/>
  <c r="B2487" i="56"/>
  <c r="F2487" i="56"/>
  <c r="G2487" i="56"/>
  <c r="A2488" i="56"/>
  <c r="H2487" i="56"/>
  <c r="G2488" i="56" l="1"/>
  <c r="E2488" i="56"/>
  <c r="C2488" i="56"/>
  <c r="A2489" i="56"/>
  <c r="J2488" i="56"/>
  <c r="H2488" i="56"/>
  <c r="I2488" i="56"/>
  <c r="F2488" i="56"/>
  <c r="B2488" i="56"/>
  <c r="D2488" i="56"/>
  <c r="F2489" i="56" l="1"/>
  <c r="H2489" i="56"/>
  <c r="D2489" i="56"/>
  <c r="C2489" i="56"/>
  <c r="G2489" i="56"/>
  <c r="J2489" i="56"/>
  <c r="E2489" i="56"/>
  <c r="I2489" i="56"/>
  <c r="B2489" i="56"/>
  <c r="A2490" i="56"/>
  <c r="F2490" i="56" l="1"/>
  <c r="G2490" i="56"/>
  <c r="I2490" i="56"/>
  <c r="J2490" i="56"/>
  <c r="E2490" i="56"/>
  <c r="D2490" i="56"/>
  <c r="C2490" i="56"/>
  <c r="A2491" i="56"/>
  <c r="B2490" i="56"/>
  <c r="H2490" i="56"/>
  <c r="H2491" i="56" l="1"/>
  <c r="D2491" i="56"/>
  <c r="F2491" i="56"/>
  <c r="C2491" i="56"/>
  <c r="I2491" i="56"/>
  <c r="B2491" i="56"/>
  <c r="G2491" i="56"/>
  <c r="J2491" i="56"/>
  <c r="A2492" i="56"/>
  <c r="E2491" i="56"/>
  <c r="D2492" i="56" l="1"/>
  <c r="B2492" i="56"/>
  <c r="J2492" i="56"/>
  <c r="A2493" i="56"/>
  <c r="E2492" i="56"/>
  <c r="G2492" i="56"/>
  <c r="I2492" i="56"/>
  <c r="H2492" i="56"/>
  <c r="C2492" i="56"/>
  <c r="F2492" i="56"/>
  <c r="D2493" i="56" l="1"/>
  <c r="E2493" i="56"/>
  <c r="A2494" i="56"/>
  <c r="H2493" i="56"/>
  <c r="I2493" i="56"/>
  <c r="B2493" i="56"/>
  <c r="J2493" i="56"/>
  <c r="F2493" i="56"/>
  <c r="C2493" i="56"/>
  <c r="G2493" i="56"/>
  <c r="J2494" i="56" l="1"/>
  <c r="A2495" i="56"/>
  <c r="D2494" i="56"/>
  <c r="H2494" i="56"/>
  <c r="F2494" i="56"/>
  <c r="G2494" i="56"/>
  <c r="I2494" i="56"/>
  <c r="E2494" i="56"/>
  <c r="B2494" i="56"/>
  <c r="C2494" i="56"/>
  <c r="F2495" i="56" l="1"/>
  <c r="A2496" i="56"/>
  <c r="G2495" i="56"/>
  <c r="E2495" i="56"/>
  <c r="B2495" i="56"/>
  <c r="D2495" i="56"/>
  <c r="C2495" i="56"/>
  <c r="H2495" i="56"/>
  <c r="I2495" i="56"/>
  <c r="J2495" i="56"/>
  <c r="C2496" i="56" l="1"/>
  <c r="J2496" i="56"/>
  <c r="B2496" i="56"/>
  <c r="F2496" i="56"/>
  <c r="I2496" i="56"/>
  <c r="H2496" i="56"/>
  <c r="G2496" i="56"/>
  <c r="D2496" i="56"/>
  <c r="E2496" i="56"/>
  <c r="A2497" i="56"/>
  <c r="F2497" i="56" l="1"/>
  <c r="E2497" i="56"/>
  <c r="B2497" i="56"/>
  <c r="A2498" i="56"/>
  <c r="I2497" i="56"/>
  <c r="C2497" i="56"/>
  <c r="G2497" i="56"/>
  <c r="D2497" i="56"/>
  <c r="J2497" i="56"/>
  <c r="H2497" i="56"/>
  <c r="B2498" i="56" l="1"/>
  <c r="C2498" i="56"/>
  <c r="F2498" i="56"/>
  <c r="G2498" i="56"/>
  <c r="E2498" i="56"/>
  <c r="D2498" i="56"/>
  <c r="A2499" i="56"/>
  <c r="J2498" i="56"/>
  <c r="I2498" i="56"/>
  <c r="H2498" i="56"/>
  <c r="B2499" i="56" l="1"/>
  <c r="J2499" i="56"/>
  <c r="D2499" i="56"/>
  <c r="E2499" i="56"/>
  <c r="I2499" i="56"/>
  <c r="C2499" i="56"/>
  <c r="A2500" i="56"/>
  <c r="F2499" i="56"/>
  <c r="G2499" i="56"/>
  <c r="H2499" i="56"/>
  <c r="D2500" i="56" l="1"/>
  <c r="F2500" i="56"/>
  <c r="B2500" i="56"/>
  <c r="H2500" i="56"/>
  <c r="E2500" i="56"/>
  <c r="A2501" i="56"/>
  <c r="G2500" i="56"/>
  <c r="I2500" i="56"/>
  <c r="C2500" i="56"/>
  <c r="J2500" i="56"/>
  <c r="B2501" i="56" l="1"/>
  <c r="J2501" i="56"/>
  <c r="H2501" i="56"/>
  <c r="C2501" i="56"/>
  <c r="E2501" i="56"/>
  <c r="D2501" i="56"/>
  <c r="I2501" i="56"/>
  <c r="F2501" i="56"/>
  <c r="A2502" i="56"/>
  <c r="G2501" i="56"/>
  <c r="E2502" i="56" l="1"/>
  <c r="F2502" i="56"/>
  <c r="A2503" i="56"/>
  <c r="B2502" i="56"/>
  <c r="H2502" i="56"/>
  <c r="C2502" i="56"/>
  <c r="I2502" i="56"/>
  <c r="J2502" i="56"/>
  <c r="D2502" i="56"/>
  <c r="G2502" i="56"/>
  <c r="B2503" i="56" l="1"/>
  <c r="J2503" i="56"/>
  <c r="F2503" i="56"/>
  <c r="D2503" i="56"/>
  <c r="E2503" i="56"/>
  <c r="C2503" i="56"/>
  <c r="A2504" i="56"/>
  <c r="G2503" i="56"/>
  <c r="I2503" i="56"/>
  <c r="H2503" i="56"/>
  <c r="G2504" i="56" l="1"/>
  <c r="E2504" i="56"/>
  <c r="A2505" i="56"/>
  <c r="H2504" i="56"/>
  <c r="B2504" i="56"/>
  <c r="I2504" i="56"/>
  <c r="D2504" i="56"/>
  <c r="F2504" i="56"/>
  <c r="C2504" i="56"/>
  <c r="J2504" i="56"/>
  <c r="F2505" i="56" l="1"/>
  <c r="E2505" i="56"/>
  <c r="H2505" i="56"/>
  <c r="G2505" i="56"/>
  <c r="J2505" i="56"/>
  <c r="I2505" i="56"/>
  <c r="C2505" i="56"/>
  <c r="B2505" i="56"/>
  <c r="D2505" i="56"/>
  <c r="A2506" i="56"/>
  <c r="E2506" i="56" l="1"/>
  <c r="F2506" i="56"/>
  <c r="I2506" i="56"/>
  <c r="B2506" i="56"/>
  <c r="H2506" i="56"/>
  <c r="D2506" i="56"/>
  <c r="A2507" i="56"/>
  <c r="G2506" i="56"/>
  <c r="J2506" i="56"/>
  <c r="C2506" i="56"/>
  <c r="H2507" i="56" l="1"/>
  <c r="B2507" i="56"/>
  <c r="F2507" i="56"/>
  <c r="D2507" i="56"/>
  <c r="G2507" i="56"/>
  <c r="C2507" i="56"/>
  <c r="A2508" i="56"/>
  <c r="J2507" i="56"/>
  <c r="I2507" i="56"/>
  <c r="E2507" i="56"/>
  <c r="I2508" i="56" l="1"/>
  <c r="E2508" i="56"/>
  <c r="F2508" i="56"/>
  <c r="G2508" i="56"/>
  <c r="H2508" i="56"/>
  <c r="J2508" i="56"/>
  <c r="B2508" i="56"/>
  <c r="C2508" i="56"/>
  <c r="D2508" i="56"/>
  <c r="A2509" i="56"/>
  <c r="E2509" i="56" l="1"/>
  <c r="D2509" i="56"/>
  <c r="A2510" i="56"/>
  <c r="B2509" i="56"/>
  <c r="F2509" i="56"/>
  <c r="G2509" i="56"/>
  <c r="J2509" i="56"/>
  <c r="H2509" i="56"/>
  <c r="I2509" i="56"/>
  <c r="C2509" i="56"/>
  <c r="H2510" i="56" l="1"/>
  <c r="D2510" i="56"/>
  <c r="B2510" i="56"/>
  <c r="A2511" i="56"/>
  <c r="E2510" i="56"/>
  <c r="I2510" i="56"/>
  <c r="F2510" i="56"/>
  <c r="J2510" i="56"/>
  <c r="G2510" i="56"/>
  <c r="C2510" i="56"/>
  <c r="A2512" i="56" l="1"/>
  <c r="D2511" i="56"/>
  <c r="G2511" i="56"/>
  <c r="B2511" i="56"/>
  <c r="E2511" i="56"/>
  <c r="J2511" i="56"/>
  <c r="I2511" i="56"/>
  <c r="C2511" i="56"/>
  <c r="F2511" i="56"/>
  <c r="H2511" i="56"/>
  <c r="B2512" i="56" l="1"/>
  <c r="E2512" i="56"/>
  <c r="A2513" i="56"/>
  <c r="H2512" i="56"/>
  <c r="F2512" i="56"/>
  <c r="C2512" i="56"/>
  <c r="I2512" i="56"/>
  <c r="G2512" i="56"/>
  <c r="J2512" i="56"/>
  <c r="D2512" i="56"/>
  <c r="J2513" i="56" l="1"/>
  <c r="D2513" i="56"/>
  <c r="C2513" i="56"/>
  <c r="F2513" i="56"/>
  <c r="G2513" i="56"/>
  <c r="E2513" i="56"/>
  <c r="A2514" i="56"/>
  <c r="B2513" i="56"/>
  <c r="H2513" i="56"/>
  <c r="I2513" i="56"/>
  <c r="H2514" i="56" l="1"/>
  <c r="D2514" i="56"/>
  <c r="J2514" i="56"/>
  <c r="B2514" i="56"/>
  <c r="C2514" i="56"/>
  <c r="A2515" i="56"/>
  <c r="G2514" i="56"/>
  <c r="F2514" i="56"/>
  <c r="E2514" i="56"/>
  <c r="I2514" i="56"/>
  <c r="H2515" i="56" l="1"/>
  <c r="D2515" i="56"/>
  <c r="A2516" i="56"/>
  <c r="F2515" i="56"/>
  <c r="I2515" i="56"/>
  <c r="E2515" i="56"/>
  <c r="C2515" i="56"/>
  <c r="B2515" i="56"/>
  <c r="G2515" i="56"/>
  <c r="J2515" i="56"/>
  <c r="B2516" i="56" l="1"/>
  <c r="F2516" i="56"/>
  <c r="H2516" i="56"/>
  <c r="E2516" i="56"/>
  <c r="A2517" i="56"/>
  <c r="J2516" i="56"/>
  <c r="I2516" i="56"/>
  <c r="G2516" i="56"/>
  <c r="C2516" i="56"/>
  <c r="D2516" i="56"/>
  <c r="D2517" i="56" l="1"/>
  <c r="E2517" i="56"/>
  <c r="F2517" i="56"/>
  <c r="I2517" i="56"/>
  <c r="B2517" i="56"/>
  <c r="G2517" i="56"/>
  <c r="J2517" i="56"/>
  <c r="H2517" i="56"/>
  <c r="A2518" i="56"/>
  <c r="C2517" i="56"/>
  <c r="I2518" i="56" l="1"/>
  <c r="J2518" i="56"/>
  <c r="F2518" i="56"/>
  <c r="B2518" i="56"/>
  <c r="G2518" i="56"/>
  <c r="H2518" i="56"/>
  <c r="C2518" i="56"/>
  <c r="A2519" i="56"/>
  <c r="D2518" i="56"/>
  <c r="E2518" i="56"/>
  <c r="H2519" i="56" l="1"/>
  <c r="J2519" i="56"/>
  <c r="G2519" i="56"/>
  <c r="A2520" i="56"/>
  <c r="I2519" i="56"/>
  <c r="D2519" i="56"/>
  <c r="F2519" i="56"/>
  <c r="C2519" i="56"/>
  <c r="E2519" i="56"/>
  <c r="B2519" i="56"/>
  <c r="D2520" i="56" l="1"/>
  <c r="F2520" i="56"/>
  <c r="J2520" i="56"/>
  <c r="I2520" i="56"/>
  <c r="H2520" i="56"/>
  <c r="A2521" i="56"/>
  <c r="B2520" i="56"/>
  <c r="E2520" i="56"/>
  <c r="G2520" i="56"/>
  <c r="C2520" i="56"/>
  <c r="D2521" i="56" l="1"/>
  <c r="G2521" i="56"/>
  <c r="B2521" i="56"/>
  <c r="E2521" i="56"/>
  <c r="J2521" i="56"/>
  <c r="F2521" i="56"/>
  <c r="I2521" i="56"/>
  <c r="C2521" i="56"/>
  <c r="H2521" i="56"/>
  <c r="A2522" i="56"/>
  <c r="I2522" i="56" l="1"/>
  <c r="C2522" i="56"/>
  <c r="G2522" i="56"/>
  <c r="D2522" i="56"/>
  <c r="E2522" i="56"/>
  <c r="H2522" i="56"/>
  <c r="J2522" i="56"/>
  <c r="B2522" i="56"/>
  <c r="A2523" i="56"/>
  <c r="F2522" i="56"/>
  <c r="C2523" i="56" l="1"/>
  <c r="G2523" i="56"/>
  <c r="D2523" i="56"/>
  <c r="H2523" i="56"/>
  <c r="B2523" i="56"/>
  <c r="I2523" i="56"/>
  <c r="E2523" i="56"/>
  <c r="A2524" i="56"/>
  <c r="F2523" i="56"/>
  <c r="J2523" i="56"/>
  <c r="J2524" i="56" l="1"/>
  <c r="A2525" i="56"/>
  <c r="D2524" i="56"/>
  <c r="C2524" i="56"/>
  <c r="H2524" i="56"/>
  <c r="E2524" i="56"/>
  <c r="B2524" i="56"/>
  <c r="F2524" i="56"/>
  <c r="I2524" i="56"/>
  <c r="G2524" i="56"/>
  <c r="J2525" i="56" l="1"/>
  <c r="A2526" i="56"/>
  <c r="H2525" i="56"/>
  <c r="C2525" i="56"/>
  <c r="F2525" i="56"/>
  <c r="B2525" i="56"/>
  <c r="E2525" i="56"/>
  <c r="D2525" i="56"/>
  <c r="G2525" i="56"/>
  <c r="I2525" i="56"/>
  <c r="I2526" i="56" l="1"/>
  <c r="D2526" i="56"/>
  <c r="C2526" i="56"/>
  <c r="A2527" i="56"/>
  <c r="B2526" i="56"/>
  <c r="E2526" i="56"/>
  <c r="G2526" i="56"/>
  <c r="J2526" i="56"/>
  <c r="H2526" i="56"/>
  <c r="F2526" i="56"/>
  <c r="B2527" i="56" l="1"/>
  <c r="G2527" i="56"/>
  <c r="F2527" i="56"/>
  <c r="A2528" i="56"/>
  <c r="E2527" i="56"/>
  <c r="D2527" i="56"/>
  <c r="J2527" i="56"/>
  <c r="H2527" i="56"/>
  <c r="I2527" i="56"/>
  <c r="C2527" i="56"/>
  <c r="G2528" i="56" l="1"/>
  <c r="H2528" i="56"/>
  <c r="C2528" i="56"/>
  <c r="B2528" i="56"/>
  <c r="I2528" i="56"/>
  <c r="F2528" i="56"/>
  <c r="A2529" i="56"/>
  <c r="J2528" i="56"/>
  <c r="E2528" i="56"/>
  <c r="D2528" i="56"/>
  <c r="H2529" i="56" l="1"/>
  <c r="G2529" i="56"/>
  <c r="D2529" i="56"/>
  <c r="A2530" i="56"/>
  <c r="C2529" i="56"/>
  <c r="I2529" i="56"/>
  <c r="E2529" i="56"/>
  <c r="J2529" i="56"/>
  <c r="F2529" i="56"/>
  <c r="B2529" i="56"/>
  <c r="E2530" i="56" l="1"/>
  <c r="I2530" i="56"/>
  <c r="D2530" i="56"/>
  <c r="C2530" i="56"/>
  <c r="B2530" i="56"/>
  <c r="A2531" i="56"/>
  <c r="F2530" i="56"/>
  <c r="H2530" i="56"/>
  <c r="J2530" i="56"/>
  <c r="G2530" i="56"/>
  <c r="I2531" i="56" l="1"/>
  <c r="D2531" i="56"/>
  <c r="C2531" i="56"/>
  <c r="E2531" i="56"/>
  <c r="H2531" i="56"/>
  <c r="F2531" i="56"/>
  <c r="A2532" i="56"/>
  <c r="G2531" i="56"/>
  <c r="B2531" i="56"/>
  <c r="J2531" i="56"/>
  <c r="F2532" i="56" l="1"/>
  <c r="C2532" i="56"/>
  <c r="D2532" i="56"/>
  <c r="J2532" i="56"/>
  <c r="H2532" i="56"/>
  <c r="I2532" i="56"/>
  <c r="E2532" i="56"/>
  <c r="A2533" i="56"/>
  <c r="B2532" i="56"/>
  <c r="G2532" i="56"/>
  <c r="B2533" i="56" l="1"/>
  <c r="F2533" i="56"/>
  <c r="I2533" i="56"/>
  <c r="D2533" i="56"/>
  <c r="J2533" i="56"/>
  <c r="C2533" i="56"/>
  <c r="G2533" i="56"/>
  <c r="E2533" i="56"/>
  <c r="H2533" i="56"/>
  <c r="A2534" i="56"/>
  <c r="E2534" i="56" l="1"/>
  <c r="C2534" i="56"/>
  <c r="G2534" i="56"/>
  <c r="J2534" i="56"/>
  <c r="A2535" i="56"/>
  <c r="F2534" i="56"/>
  <c r="B2534" i="56"/>
  <c r="H2534" i="56"/>
  <c r="D2534" i="56"/>
  <c r="I2534" i="56"/>
  <c r="G2535" i="56" l="1"/>
  <c r="J2535" i="56"/>
  <c r="E2535" i="56"/>
  <c r="F2535" i="56"/>
  <c r="D2535" i="56"/>
  <c r="C2535" i="56"/>
  <c r="A2536" i="56"/>
  <c r="H2535" i="56"/>
  <c r="B2535" i="56"/>
  <c r="I2535" i="56"/>
  <c r="F2536" i="56" l="1"/>
  <c r="G2536" i="56"/>
  <c r="C2536" i="56"/>
  <c r="D2536" i="56"/>
  <c r="I2536" i="56"/>
  <c r="E2536" i="56"/>
  <c r="H2536" i="56"/>
  <c r="A2537" i="56"/>
  <c r="J2536" i="56"/>
  <c r="B2536" i="56"/>
  <c r="B2537" i="56" l="1"/>
  <c r="E2537" i="56"/>
  <c r="A2538" i="56"/>
  <c r="G2537" i="56"/>
  <c r="D2537" i="56"/>
  <c r="F2537" i="56"/>
  <c r="H2537" i="56"/>
  <c r="J2537" i="56"/>
  <c r="C2537" i="56"/>
  <c r="I2537" i="56"/>
  <c r="J2538" i="56" l="1"/>
  <c r="A2539" i="56"/>
  <c r="I2538" i="56"/>
  <c r="F2538" i="56"/>
  <c r="B2538" i="56"/>
  <c r="H2538" i="56"/>
  <c r="E2538" i="56"/>
  <c r="D2538" i="56"/>
  <c r="G2538" i="56"/>
  <c r="C2538" i="56"/>
  <c r="H2539" i="56" l="1"/>
  <c r="B2539" i="56"/>
  <c r="F2539" i="56"/>
  <c r="D2539" i="56"/>
  <c r="E2539" i="56"/>
  <c r="C2539" i="56"/>
  <c r="A2540" i="56"/>
  <c r="G2539" i="56"/>
  <c r="J2539" i="56"/>
  <c r="I2539" i="56"/>
  <c r="E2540" i="56" l="1"/>
  <c r="I2540" i="56"/>
  <c r="G2540" i="56"/>
  <c r="A2541" i="56"/>
  <c r="J2540" i="56"/>
  <c r="H2540" i="56"/>
  <c r="B2540" i="56"/>
  <c r="C2540" i="56"/>
  <c r="D2540" i="56"/>
  <c r="F2540" i="56"/>
  <c r="C2541" i="56" l="1"/>
  <c r="J2541" i="56"/>
  <c r="F2541" i="56"/>
  <c r="G2541" i="56"/>
  <c r="D2541" i="56"/>
  <c r="B2541" i="56"/>
  <c r="A2542" i="56"/>
  <c r="I2541" i="56"/>
  <c r="H2541" i="56"/>
  <c r="E2541" i="56"/>
  <c r="C2542" i="56" l="1"/>
  <c r="A2543" i="56"/>
  <c r="J2542" i="56"/>
  <c r="H2542" i="56"/>
  <c r="F2542" i="56"/>
  <c r="I2542" i="56"/>
  <c r="G2542" i="56"/>
  <c r="E2542" i="56"/>
  <c r="D2542" i="56"/>
  <c r="B2542" i="56"/>
  <c r="D2543" i="56" l="1"/>
  <c r="C2543" i="56"/>
  <c r="H2543" i="56"/>
  <c r="E2543" i="56"/>
  <c r="A2544" i="56"/>
  <c r="I2543" i="56"/>
  <c r="J2543" i="56"/>
  <c r="B2543" i="56"/>
  <c r="F2543" i="56"/>
  <c r="G2543" i="56"/>
  <c r="H2544" i="56" l="1"/>
  <c r="G2544" i="56"/>
  <c r="I2544" i="56"/>
  <c r="D2544" i="56"/>
  <c r="C2544" i="56"/>
  <c r="F2544" i="56"/>
  <c r="A2545" i="56"/>
  <c r="J2544" i="56"/>
  <c r="B2544" i="56"/>
  <c r="E2544" i="56"/>
  <c r="H2545" i="56" l="1"/>
  <c r="D2545" i="56"/>
  <c r="C2545" i="56"/>
  <c r="G2545" i="56"/>
  <c r="E2545" i="56"/>
  <c r="F2545" i="56"/>
  <c r="A2546" i="56"/>
  <c r="J2545" i="56"/>
  <c r="B2545" i="56"/>
  <c r="I2545" i="56"/>
  <c r="H2546" i="56" l="1"/>
  <c r="B2546" i="56"/>
  <c r="C2546" i="56"/>
  <c r="G2546" i="56"/>
  <c r="E2546" i="56"/>
  <c r="I2546" i="56"/>
  <c r="F2546" i="56"/>
  <c r="D2546" i="56"/>
  <c r="J2546" i="56"/>
  <c r="A2547" i="56"/>
  <c r="H2547" i="56" l="1"/>
  <c r="E2547" i="56"/>
  <c r="D2547" i="56"/>
  <c r="B2547" i="56"/>
  <c r="C2547" i="56"/>
  <c r="A2548" i="56"/>
  <c r="F2547" i="56"/>
  <c r="G2547" i="56"/>
  <c r="I2547" i="56"/>
  <c r="J2547" i="56"/>
  <c r="F2548" i="56" l="1"/>
  <c r="H2548" i="56"/>
  <c r="B2548" i="56"/>
  <c r="G2548" i="56"/>
  <c r="J2548" i="56"/>
  <c r="D2548" i="56"/>
  <c r="I2548" i="56"/>
  <c r="E2548" i="56"/>
  <c r="A2549" i="56"/>
  <c r="C2548" i="56"/>
  <c r="G2549" i="56" l="1"/>
  <c r="E2549" i="56"/>
  <c r="A2550" i="56"/>
  <c r="H2549" i="56"/>
  <c r="J2549" i="56"/>
  <c r="D2549" i="56"/>
  <c r="F2549" i="56"/>
  <c r="B2549" i="56"/>
  <c r="I2549" i="56"/>
  <c r="C2549" i="56"/>
  <c r="E2550" i="56" l="1"/>
  <c r="B2550" i="56"/>
  <c r="J2550" i="56"/>
  <c r="G2550" i="56"/>
  <c r="D2550" i="56"/>
  <c r="C2550" i="56"/>
  <c r="F2550" i="56"/>
  <c r="A2551" i="56"/>
  <c r="H2550" i="56"/>
  <c r="I2550" i="56"/>
  <c r="I2551" i="56" l="1"/>
  <c r="B2551" i="56"/>
  <c r="A2552" i="56"/>
  <c r="H2551" i="56"/>
  <c r="D2551" i="56"/>
  <c r="E2551" i="56"/>
  <c r="F2551" i="56"/>
  <c r="C2551" i="56"/>
  <c r="J2551" i="56"/>
  <c r="G2551" i="56"/>
  <c r="G2552" i="56" l="1"/>
  <c r="J2552" i="56"/>
  <c r="I2552" i="56"/>
  <c r="C2552" i="56"/>
  <c r="F2552" i="56"/>
  <c r="A2553" i="56"/>
  <c r="H2552" i="56"/>
  <c r="D2552" i="56"/>
  <c r="E2552" i="56"/>
  <c r="B2552" i="56"/>
  <c r="H2553" i="56" l="1"/>
  <c r="A2554" i="56"/>
  <c r="B2553" i="56"/>
  <c r="D2553" i="56"/>
  <c r="J2553" i="56"/>
  <c r="E2553" i="56"/>
  <c r="I2553" i="56"/>
  <c r="G2553" i="56"/>
  <c r="F2553" i="56"/>
  <c r="C2553" i="56"/>
  <c r="I2554" i="56" l="1"/>
  <c r="D2554" i="56"/>
  <c r="E2554" i="56"/>
  <c r="B2554" i="56"/>
  <c r="J2554" i="56"/>
  <c r="A2555" i="56"/>
  <c r="H2554" i="56"/>
  <c r="F2554" i="56"/>
  <c r="G2554" i="56"/>
  <c r="C2554" i="56"/>
  <c r="I2555" i="56" l="1"/>
  <c r="A2556" i="56"/>
  <c r="B2555" i="56"/>
  <c r="F2555" i="56"/>
  <c r="E2555" i="56"/>
  <c r="C2555" i="56"/>
  <c r="D2555" i="56"/>
  <c r="G2555" i="56"/>
  <c r="H2555" i="56"/>
  <c r="J2555" i="56"/>
  <c r="B2556" i="56" l="1"/>
  <c r="A2557" i="56"/>
  <c r="G2556" i="56"/>
  <c r="F2556" i="56"/>
  <c r="E2556" i="56"/>
  <c r="J2556" i="56"/>
  <c r="C2556" i="56"/>
  <c r="I2556" i="56"/>
  <c r="D2556" i="56"/>
  <c r="H2556" i="56"/>
  <c r="C2557" i="56" l="1"/>
  <c r="D2557" i="56"/>
  <c r="I2557" i="56"/>
  <c r="A2558" i="56"/>
  <c r="E2557" i="56"/>
  <c r="F2557" i="56"/>
  <c r="G2557" i="56"/>
  <c r="J2557" i="56"/>
  <c r="H2557" i="56"/>
  <c r="B2557" i="56"/>
  <c r="D2558" i="56" l="1"/>
  <c r="C2558" i="56"/>
  <c r="B2558" i="56"/>
  <c r="E2558" i="56"/>
  <c r="H2558" i="56"/>
  <c r="A2559" i="56"/>
  <c r="J2558" i="56"/>
  <c r="F2558" i="56"/>
  <c r="I2558" i="56"/>
  <c r="G2558" i="56"/>
  <c r="E2559" i="56" l="1"/>
  <c r="D2559" i="56"/>
  <c r="J2559" i="56"/>
  <c r="F2559" i="56"/>
  <c r="A2560" i="56"/>
  <c r="H2559" i="56"/>
  <c r="I2559" i="56"/>
  <c r="G2559" i="56"/>
  <c r="B2559" i="56"/>
  <c r="C2559" i="56"/>
  <c r="G2560" i="56" l="1"/>
  <c r="A2561" i="56"/>
  <c r="E2560" i="56"/>
  <c r="H2560" i="56"/>
  <c r="F2560" i="56"/>
  <c r="J2560" i="56"/>
  <c r="B2560" i="56"/>
  <c r="I2560" i="56"/>
  <c r="D2560" i="56"/>
  <c r="C2560" i="56"/>
  <c r="H2561" i="56" l="1"/>
  <c r="B2561" i="56"/>
  <c r="J2561" i="56"/>
  <c r="E2561" i="56"/>
  <c r="I2561" i="56"/>
  <c r="C2561" i="56"/>
  <c r="F2561" i="56"/>
  <c r="A2562" i="56"/>
  <c r="G2561" i="56"/>
  <c r="D2561" i="56"/>
  <c r="B2562" i="56" l="1"/>
  <c r="D2562" i="56"/>
  <c r="A2563" i="56"/>
  <c r="G2562" i="56"/>
  <c r="I2562" i="56"/>
  <c r="H2562" i="56"/>
  <c r="E2562" i="56"/>
  <c r="J2562" i="56"/>
  <c r="C2562" i="56"/>
  <c r="F2562" i="56"/>
  <c r="H2563" i="56" l="1"/>
  <c r="F2563" i="56"/>
  <c r="G2563" i="56"/>
  <c r="B2563" i="56"/>
  <c r="C2563" i="56"/>
  <c r="E2563" i="56"/>
  <c r="D2563" i="56"/>
  <c r="A2564" i="56"/>
  <c r="J2563" i="56"/>
  <c r="I2563" i="56"/>
  <c r="J2564" i="56" l="1"/>
  <c r="B2564" i="56"/>
  <c r="D2564" i="56"/>
  <c r="I2564" i="56"/>
  <c r="H2564" i="56"/>
  <c r="E2564" i="56"/>
  <c r="G2564" i="56"/>
  <c r="C2564" i="56"/>
  <c r="F2564" i="56"/>
  <c r="A2565" i="56"/>
  <c r="C2565" i="56" l="1"/>
  <c r="I2565" i="56"/>
  <c r="G2565" i="56"/>
  <c r="B2565" i="56"/>
  <c r="D2565" i="56"/>
  <c r="F2565" i="56"/>
  <c r="H2565" i="56"/>
  <c r="J2565" i="56"/>
  <c r="E2565" i="56"/>
  <c r="A2566" i="56"/>
  <c r="E2566" i="56" l="1"/>
  <c r="B2566" i="56"/>
  <c r="D2566" i="56"/>
  <c r="I2566" i="56"/>
  <c r="F2566" i="56"/>
  <c r="C2566" i="56"/>
  <c r="G2566" i="56"/>
  <c r="A2567" i="56"/>
  <c r="J2566" i="56"/>
  <c r="H2566" i="56"/>
  <c r="J2567" i="56" l="1"/>
  <c r="B2567" i="56"/>
  <c r="I2567" i="56"/>
  <c r="F2567" i="56"/>
  <c r="E2567" i="56"/>
  <c r="D2567" i="56"/>
  <c r="C2567" i="56"/>
  <c r="A2568" i="56"/>
  <c r="G2567" i="56"/>
  <c r="H2567" i="56"/>
  <c r="E2568" i="56" l="1"/>
  <c r="A2569" i="56"/>
  <c r="F2568" i="56"/>
  <c r="C2568" i="56"/>
  <c r="B2568" i="56"/>
  <c r="D2568" i="56"/>
  <c r="I2568" i="56"/>
  <c r="H2568" i="56"/>
  <c r="G2568" i="56"/>
  <c r="J2568" i="56"/>
  <c r="H2569" i="56" l="1"/>
  <c r="I2569" i="56"/>
  <c r="J2569" i="56"/>
  <c r="E2569" i="56"/>
  <c r="C2569" i="56"/>
  <c r="D2569" i="56"/>
  <c r="F2569" i="56"/>
  <c r="A2570" i="56"/>
  <c r="G2569" i="56"/>
  <c r="B2569" i="56"/>
  <c r="E2570" i="56" l="1"/>
  <c r="G2570" i="56"/>
  <c r="C2570" i="56"/>
  <c r="A2571" i="56"/>
  <c r="J2570" i="56"/>
  <c r="B2570" i="56"/>
  <c r="I2570" i="56"/>
  <c r="D2570" i="56"/>
  <c r="H2570" i="56"/>
  <c r="F2570" i="56"/>
  <c r="C2571" i="56" l="1"/>
  <c r="A2572" i="56"/>
  <c r="B2571" i="56"/>
  <c r="D2571" i="56"/>
  <c r="J2571" i="56"/>
  <c r="G2571" i="56"/>
  <c r="F2571" i="56"/>
  <c r="H2571" i="56"/>
  <c r="I2571" i="56"/>
  <c r="E2571" i="56"/>
  <c r="F2572" i="56" l="1"/>
  <c r="J2572" i="56"/>
  <c r="D2572" i="56"/>
  <c r="E2572" i="56"/>
  <c r="H2572" i="56"/>
  <c r="A2573" i="56"/>
  <c r="B2572" i="56"/>
  <c r="C2572" i="56"/>
  <c r="I2572" i="56"/>
  <c r="G2572" i="56"/>
  <c r="J2573" i="56" l="1"/>
  <c r="G2573" i="56"/>
  <c r="D2573" i="56"/>
  <c r="B2573" i="56"/>
  <c r="E2573" i="56"/>
  <c r="I2573" i="56"/>
  <c r="H2573" i="56"/>
  <c r="F2573" i="56"/>
  <c r="C2573" i="56"/>
  <c r="A2574" i="56"/>
  <c r="E2574" i="56" l="1"/>
  <c r="A2575" i="56"/>
  <c r="H2574" i="56"/>
  <c r="J2574" i="56"/>
  <c r="C2574" i="56"/>
  <c r="F2574" i="56"/>
  <c r="B2574" i="56"/>
  <c r="G2574" i="56"/>
  <c r="I2574" i="56"/>
  <c r="D2574" i="56"/>
  <c r="H2575" i="56" l="1"/>
  <c r="A2576" i="56"/>
  <c r="G2575" i="56"/>
  <c r="D2575" i="56"/>
  <c r="J2575" i="56"/>
  <c r="E2575" i="56"/>
  <c r="I2575" i="56"/>
  <c r="C2575" i="56"/>
  <c r="F2575" i="56"/>
  <c r="B2575" i="56"/>
  <c r="F2576" i="56" l="1"/>
  <c r="B2576" i="56"/>
  <c r="H2576" i="56"/>
  <c r="I2576" i="56"/>
  <c r="J2576" i="56"/>
  <c r="E2576" i="56"/>
  <c r="D2576" i="56"/>
  <c r="G2576" i="56"/>
  <c r="C2576" i="56"/>
  <c r="A2577" i="56"/>
  <c r="H2577" i="56" l="1"/>
  <c r="D2577" i="56"/>
  <c r="C2577" i="56"/>
  <c r="G2577" i="56"/>
  <c r="I2577" i="56"/>
  <c r="E2577" i="56"/>
  <c r="F2577" i="56"/>
  <c r="B2577" i="56"/>
  <c r="A2578" i="56"/>
  <c r="J2577" i="56"/>
  <c r="H2578" i="56" l="1"/>
  <c r="J2578" i="56"/>
  <c r="D2578" i="56"/>
  <c r="B2578" i="56"/>
  <c r="E2578" i="56"/>
  <c r="G2578" i="56"/>
  <c r="C2578" i="56"/>
  <c r="A2579" i="56"/>
  <c r="I2578" i="56"/>
  <c r="F2578" i="56"/>
  <c r="H2579" i="56" l="1"/>
  <c r="F2579" i="56"/>
  <c r="A2580" i="56"/>
  <c r="I2579" i="56"/>
  <c r="C2579" i="56"/>
  <c r="G2579" i="56"/>
  <c r="B2579" i="56"/>
  <c r="E2579" i="56"/>
  <c r="J2579" i="56"/>
  <c r="D2579" i="56"/>
  <c r="D2580" i="56" l="1"/>
  <c r="J2580" i="56"/>
  <c r="I2580" i="56"/>
  <c r="A2581" i="56"/>
  <c r="E2580" i="56"/>
  <c r="C2580" i="56"/>
  <c r="F2580" i="56"/>
  <c r="G2580" i="56"/>
  <c r="H2580" i="56"/>
  <c r="B2580" i="56"/>
  <c r="C2581" i="56" l="1"/>
  <c r="D2581" i="56"/>
  <c r="J2581" i="56"/>
  <c r="E2581" i="56"/>
  <c r="A2582" i="56"/>
  <c r="G2581" i="56"/>
  <c r="F2581" i="56"/>
  <c r="H2581" i="56"/>
  <c r="I2581" i="56"/>
  <c r="B2581" i="56"/>
  <c r="A2583" i="56" l="1"/>
  <c r="C2582" i="56"/>
  <c r="G2582" i="56"/>
  <c r="H2582" i="56"/>
  <c r="D2582" i="56"/>
  <c r="F2582" i="56"/>
  <c r="J2582" i="56"/>
  <c r="B2582" i="56"/>
  <c r="I2582" i="56"/>
  <c r="E2582" i="56"/>
  <c r="J2583" i="56" l="1"/>
  <c r="A2584" i="56"/>
  <c r="E2583" i="56"/>
  <c r="I2583" i="56"/>
  <c r="D2583" i="56"/>
  <c r="B2583" i="56"/>
  <c r="G2583" i="56"/>
  <c r="C2583" i="56"/>
  <c r="F2583" i="56"/>
  <c r="H2583" i="56"/>
  <c r="F2584" i="56" l="1"/>
  <c r="C2584" i="56"/>
  <c r="I2584" i="56"/>
  <c r="A2585" i="56"/>
  <c r="E2584" i="56"/>
  <c r="B2584" i="56"/>
  <c r="G2584" i="56"/>
  <c r="H2584" i="56"/>
  <c r="J2584" i="56"/>
  <c r="D2584" i="56"/>
  <c r="D2585" i="56" l="1"/>
  <c r="G2585" i="56"/>
  <c r="J2585" i="56"/>
  <c r="H2585" i="56"/>
  <c r="E2585" i="56"/>
  <c r="I2585" i="56"/>
  <c r="C2585" i="56"/>
  <c r="F2585" i="56"/>
  <c r="A2586" i="56"/>
  <c r="B2585" i="56"/>
  <c r="D2586" i="56" l="1"/>
  <c r="H2586" i="56"/>
  <c r="I2586" i="56"/>
  <c r="E2586" i="56"/>
  <c r="C2586" i="56"/>
  <c r="B2586" i="56"/>
  <c r="F2586" i="56"/>
  <c r="A2587" i="56"/>
  <c r="G2586" i="56"/>
  <c r="J2586" i="56"/>
  <c r="H2587" i="56" l="1"/>
  <c r="B2587" i="56"/>
  <c r="E2587" i="56"/>
  <c r="I2587" i="56"/>
  <c r="D2587" i="56"/>
  <c r="G2587" i="56"/>
  <c r="F2587" i="56"/>
  <c r="J2587" i="56"/>
  <c r="C2587" i="56"/>
  <c r="A2588" i="56"/>
  <c r="B2588" i="56" l="1"/>
  <c r="C2588" i="56"/>
  <c r="J2588" i="56"/>
  <c r="I2588" i="56"/>
  <c r="H2588" i="56"/>
  <c r="F2588" i="56"/>
  <c r="D2588" i="56"/>
  <c r="A2589" i="56"/>
  <c r="G2588" i="56"/>
  <c r="E2588" i="56"/>
  <c r="G2589" i="56" l="1"/>
  <c r="E2589" i="56"/>
  <c r="C2589" i="56"/>
  <c r="F2589" i="56"/>
  <c r="A2590" i="56"/>
  <c r="D2589" i="56"/>
  <c r="J2589" i="56"/>
  <c r="B2589" i="56"/>
  <c r="H2589" i="56"/>
  <c r="I2589" i="56"/>
  <c r="E2590" i="56" l="1"/>
  <c r="C2590" i="56"/>
  <c r="B2590" i="56"/>
  <c r="A2591" i="56"/>
  <c r="I2590" i="56"/>
  <c r="H2590" i="56"/>
  <c r="G2590" i="56"/>
  <c r="D2590" i="56"/>
  <c r="J2590" i="56"/>
  <c r="F2590" i="56"/>
  <c r="F2591" i="56" l="1"/>
  <c r="J2591" i="56"/>
  <c r="B2591" i="56"/>
  <c r="D2591" i="56"/>
  <c r="I2591" i="56"/>
  <c r="E2591" i="56"/>
  <c r="C2591" i="56"/>
  <c r="A2592" i="56"/>
  <c r="G2591" i="56"/>
  <c r="H2591" i="56"/>
  <c r="G2592" i="56" l="1"/>
  <c r="E2592" i="56"/>
  <c r="C2592" i="56"/>
  <c r="F2592" i="56"/>
  <c r="B2592" i="56"/>
  <c r="A2593" i="56"/>
  <c r="J2592" i="56"/>
  <c r="D2592" i="56"/>
  <c r="H2592" i="56"/>
  <c r="I2592" i="56"/>
  <c r="H2593" i="56" l="1"/>
  <c r="J2593" i="56"/>
  <c r="A2594" i="56"/>
  <c r="G2593" i="56"/>
  <c r="C2593" i="56"/>
  <c r="B2593" i="56"/>
  <c r="I2593" i="56"/>
  <c r="E2593" i="56"/>
  <c r="D2593" i="56"/>
  <c r="F2593" i="56"/>
  <c r="D2594" i="56" l="1"/>
  <c r="F2594" i="56"/>
  <c r="E2594" i="56"/>
  <c r="H2594" i="56"/>
  <c r="I2594" i="56"/>
  <c r="C2594" i="56"/>
  <c r="B2594" i="56"/>
  <c r="A2595" i="56"/>
  <c r="G2594" i="56"/>
  <c r="J2594" i="56"/>
  <c r="B2595" i="56" l="1"/>
  <c r="J2595" i="56"/>
  <c r="C2595" i="56"/>
  <c r="A2596" i="56"/>
  <c r="G2595" i="56"/>
  <c r="D2595" i="56"/>
  <c r="I2595" i="56"/>
  <c r="H2595" i="56"/>
  <c r="E2595" i="56"/>
  <c r="F2595" i="56"/>
  <c r="F2596" i="56" l="1"/>
  <c r="J2596" i="56"/>
  <c r="H2596" i="56"/>
  <c r="D2596" i="56"/>
  <c r="E2596" i="56"/>
  <c r="A2597" i="56"/>
  <c r="B2596" i="56"/>
  <c r="I2596" i="56"/>
  <c r="C2596" i="56"/>
  <c r="G2596" i="56"/>
  <c r="A2598" i="56" l="1"/>
  <c r="B2597" i="56"/>
  <c r="F2597" i="56"/>
  <c r="H2597" i="56"/>
  <c r="D2597" i="56"/>
  <c r="I2597" i="56"/>
  <c r="C2597" i="56"/>
  <c r="E2597" i="56"/>
  <c r="G2597" i="56"/>
  <c r="J2597" i="56"/>
  <c r="I2598" i="56" l="1"/>
  <c r="A2599" i="56"/>
  <c r="J2598" i="56"/>
  <c r="H2598" i="56"/>
  <c r="D2598" i="56"/>
  <c r="E2598" i="56"/>
  <c r="G2598" i="56"/>
  <c r="B2598" i="56"/>
  <c r="C2598" i="56"/>
  <c r="F2598" i="56"/>
  <c r="G2599" i="56" l="1"/>
  <c r="C2599" i="56"/>
  <c r="B2599" i="56"/>
  <c r="A2600" i="56"/>
  <c r="H2599" i="56"/>
  <c r="I2599" i="56"/>
  <c r="E2599" i="56"/>
  <c r="F2599" i="56"/>
  <c r="J2599" i="56"/>
  <c r="D2599" i="56"/>
  <c r="B2600" i="56" l="1"/>
  <c r="F2600" i="56"/>
  <c r="C2600" i="56"/>
  <c r="A2601" i="56"/>
  <c r="G2600" i="56"/>
  <c r="J2600" i="56"/>
  <c r="E2600" i="56"/>
  <c r="I2600" i="56"/>
  <c r="D2600" i="56"/>
  <c r="H2600" i="56"/>
  <c r="E2601" i="56" l="1"/>
  <c r="D2601" i="56"/>
  <c r="C2601" i="56"/>
  <c r="F2601" i="56"/>
  <c r="A2602" i="56"/>
  <c r="G2601" i="56"/>
  <c r="J2601" i="56"/>
  <c r="H2601" i="56"/>
  <c r="B2601" i="56"/>
  <c r="I2601" i="56"/>
  <c r="C2602" i="56" l="1"/>
  <c r="E2602" i="56"/>
  <c r="G2602" i="56"/>
  <c r="I2602" i="56"/>
  <c r="B2602" i="56"/>
  <c r="J2602" i="56"/>
  <c r="A2603" i="56"/>
  <c r="D2602" i="56"/>
  <c r="F2602" i="56"/>
  <c r="H2602" i="56"/>
  <c r="H2603" i="56" l="1"/>
  <c r="B2603" i="56"/>
  <c r="G2603" i="56"/>
  <c r="E2603" i="56"/>
  <c r="C2603" i="56"/>
  <c r="A2604" i="56"/>
  <c r="D2603" i="56"/>
  <c r="F2603" i="56"/>
  <c r="J2603" i="56"/>
  <c r="I2603" i="56"/>
  <c r="D2604" i="56" l="1"/>
  <c r="B2604" i="56"/>
  <c r="G2604" i="56"/>
  <c r="A2605" i="56"/>
  <c r="J2604" i="56"/>
  <c r="E2604" i="56"/>
  <c r="H2604" i="56"/>
  <c r="F2604" i="56"/>
  <c r="I2604" i="56"/>
  <c r="C2604" i="56"/>
  <c r="F2605" i="56" l="1"/>
  <c r="D2605" i="56"/>
  <c r="B2605" i="56"/>
  <c r="I2605" i="56"/>
  <c r="E2605" i="56"/>
  <c r="C2605" i="56"/>
  <c r="A2606" i="56"/>
  <c r="G2605" i="56"/>
  <c r="J2605" i="56"/>
  <c r="H2605" i="56"/>
  <c r="D2606" i="56" l="1"/>
  <c r="B2606" i="56"/>
  <c r="I2606" i="56"/>
  <c r="C2606" i="56"/>
  <c r="A2607" i="56"/>
  <c r="F2606" i="56"/>
  <c r="G2606" i="56"/>
  <c r="J2606" i="56"/>
  <c r="E2606" i="56"/>
  <c r="H2606" i="56"/>
  <c r="G2607" i="56" l="1"/>
  <c r="A2608" i="56"/>
  <c r="J2607" i="56"/>
  <c r="H2607" i="56"/>
  <c r="D2607" i="56"/>
  <c r="E2607" i="56"/>
  <c r="I2607" i="56"/>
  <c r="B2607" i="56"/>
  <c r="C2607" i="56"/>
  <c r="F2607" i="56"/>
  <c r="G2608" i="56" l="1"/>
  <c r="J2608" i="56"/>
  <c r="H2608" i="56"/>
  <c r="D2608" i="56"/>
  <c r="I2608" i="56"/>
  <c r="E2608" i="56"/>
  <c r="C2608" i="56"/>
  <c r="B2608" i="56"/>
  <c r="F2608" i="56"/>
  <c r="A2609" i="56"/>
  <c r="H2609" i="56" l="1"/>
  <c r="G2609" i="56"/>
  <c r="E2609" i="56"/>
  <c r="F2609" i="56"/>
  <c r="D2609" i="56"/>
  <c r="C2609" i="56"/>
  <c r="B2609" i="56"/>
  <c r="A2610" i="56"/>
  <c r="J2609" i="56"/>
  <c r="I2609" i="56"/>
  <c r="I2610" i="56" l="1"/>
  <c r="A2611" i="56"/>
  <c r="J2610" i="56"/>
  <c r="B2610" i="56"/>
  <c r="H2610" i="56"/>
  <c r="E2610" i="56"/>
  <c r="D2610" i="56"/>
  <c r="C2610" i="56"/>
  <c r="G2610" i="56"/>
  <c r="F2610" i="56"/>
  <c r="J2611" i="56" l="1"/>
  <c r="F2611" i="56"/>
  <c r="E2611" i="56"/>
  <c r="I2611" i="56"/>
  <c r="D2611" i="56"/>
  <c r="H2611" i="56"/>
  <c r="G2611" i="56"/>
  <c r="A2612" i="56"/>
  <c r="C2611" i="56"/>
  <c r="B2611" i="56"/>
  <c r="G2612" i="56" l="1"/>
  <c r="E2612" i="56"/>
  <c r="H2612" i="56"/>
  <c r="I2612" i="56"/>
  <c r="D2612" i="56"/>
  <c r="C2612" i="56"/>
  <c r="F2612" i="56"/>
  <c r="A2613" i="56"/>
  <c r="J2612" i="56"/>
  <c r="B2612" i="56"/>
  <c r="F2613" i="56" l="1"/>
  <c r="G2613" i="56"/>
  <c r="I2613" i="56"/>
  <c r="C2613" i="56"/>
  <c r="A2614" i="56"/>
  <c r="B2613" i="56"/>
  <c r="J2613" i="56"/>
  <c r="D2613" i="56"/>
  <c r="H2613" i="56"/>
  <c r="E2613" i="56"/>
  <c r="B2614" i="56" l="1"/>
  <c r="C2614" i="56"/>
  <c r="A2615" i="56"/>
  <c r="F2614" i="56"/>
  <c r="G2614" i="56"/>
  <c r="J2614" i="56"/>
  <c r="H2614" i="56"/>
  <c r="D2614" i="56"/>
  <c r="I2614" i="56"/>
  <c r="E2614" i="56"/>
  <c r="H2615" i="56" l="1"/>
  <c r="A2616" i="56"/>
  <c r="J2615" i="56"/>
  <c r="I2615" i="56"/>
  <c r="B2615" i="56"/>
  <c r="D2615" i="56"/>
  <c r="C2615" i="56"/>
  <c r="E2615" i="56"/>
  <c r="G2615" i="56"/>
  <c r="F2615" i="56"/>
  <c r="G2616" i="56" l="1"/>
  <c r="H2616" i="56"/>
  <c r="B2616" i="56"/>
  <c r="I2616" i="56"/>
  <c r="C2616" i="56"/>
  <c r="D2616" i="56"/>
  <c r="F2616" i="56"/>
  <c r="A2617" i="56"/>
  <c r="J2616" i="56"/>
  <c r="E2616" i="56"/>
  <c r="H2617" i="56" l="1"/>
  <c r="B2617" i="56"/>
  <c r="G2617" i="56"/>
  <c r="C2617" i="56"/>
  <c r="F2617" i="56"/>
  <c r="A2618" i="56"/>
  <c r="J2617" i="56"/>
  <c r="E2617" i="56"/>
  <c r="I2617" i="56"/>
  <c r="D2617" i="56"/>
  <c r="I2618" i="56" l="1"/>
  <c r="J2618" i="56"/>
  <c r="H2618" i="56"/>
  <c r="B2618" i="56"/>
  <c r="E2618" i="56"/>
  <c r="C2618" i="56"/>
  <c r="D2618" i="56"/>
  <c r="F2618" i="56"/>
  <c r="A2619" i="56"/>
  <c r="G2618" i="56"/>
  <c r="H2619" i="56" l="1"/>
  <c r="G2619" i="56"/>
  <c r="F2619" i="56"/>
  <c r="I2619" i="56"/>
  <c r="E2619" i="56"/>
  <c r="J2619" i="56"/>
  <c r="C2619" i="56"/>
  <c r="D2619" i="56"/>
  <c r="B2619" i="56"/>
  <c r="A2620" i="56"/>
  <c r="D2620" i="56" l="1"/>
  <c r="I2620" i="56"/>
  <c r="C2620" i="56"/>
  <c r="F2620" i="56"/>
  <c r="A2621" i="56"/>
  <c r="B2620" i="56"/>
  <c r="J2620" i="56"/>
  <c r="H2620" i="56"/>
  <c r="G2620" i="56"/>
  <c r="E2620" i="56"/>
  <c r="F2621" i="56" l="1"/>
  <c r="E2621" i="56"/>
  <c r="A2622" i="56"/>
  <c r="G2621" i="56"/>
  <c r="J2621" i="56"/>
  <c r="B2621" i="56"/>
  <c r="H2621" i="56"/>
  <c r="D2621" i="56"/>
  <c r="I2621" i="56"/>
  <c r="C2621" i="56"/>
  <c r="B2622" i="56" l="1"/>
  <c r="G2622" i="56"/>
  <c r="J2622" i="56"/>
  <c r="E2622" i="56"/>
  <c r="H2622" i="56"/>
  <c r="D2622" i="56"/>
  <c r="I2622" i="56"/>
  <c r="C2622" i="56"/>
  <c r="A2623" i="56"/>
  <c r="F2622" i="56"/>
  <c r="J2623" i="56" l="1"/>
  <c r="D2623" i="56"/>
  <c r="I2623" i="56"/>
  <c r="G2623" i="56"/>
  <c r="C2623" i="56"/>
  <c r="F2623" i="56"/>
  <c r="A2624" i="56"/>
  <c r="B2623" i="56"/>
  <c r="H2623" i="56"/>
  <c r="E2623" i="56"/>
  <c r="E2624" i="56" l="1"/>
  <c r="J2624" i="56"/>
  <c r="C2624" i="56"/>
  <c r="B2624" i="56"/>
  <c r="F2624" i="56"/>
  <c r="I2624" i="56"/>
  <c r="D2624" i="56"/>
  <c r="H2624" i="56"/>
  <c r="A2625" i="56"/>
  <c r="G2624" i="56"/>
  <c r="G2625" i="56" l="1"/>
  <c r="J2625" i="56"/>
  <c r="F2625" i="56"/>
  <c r="A2626" i="56"/>
  <c r="B2625" i="56"/>
  <c r="H2625" i="56"/>
  <c r="E2625" i="56"/>
  <c r="I2625" i="56"/>
  <c r="D2625" i="56"/>
  <c r="C2625" i="56"/>
  <c r="I2626" i="56" l="1"/>
  <c r="E2626" i="56"/>
  <c r="D2626" i="56"/>
  <c r="C2626" i="56"/>
  <c r="G2626" i="56"/>
  <c r="F2626" i="56"/>
  <c r="A2627" i="56"/>
  <c r="J2626" i="56"/>
  <c r="B2626" i="56"/>
  <c r="H2626" i="56"/>
  <c r="G2627" i="56" l="1"/>
  <c r="H2627" i="56"/>
  <c r="E2627" i="56"/>
  <c r="I2627" i="56"/>
  <c r="C2627" i="56"/>
  <c r="D2627" i="56"/>
  <c r="F2627" i="56"/>
  <c r="A2628" i="56"/>
  <c r="J2627" i="56"/>
  <c r="B2627" i="56"/>
  <c r="D2628" i="56" l="1"/>
  <c r="J2628" i="56"/>
  <c r="B2628" i="56"/>
  <c r="C2628" i="56"/>
  <c r="A2629" i="56"/>
  <c r="H2628" i="56"/>
  <c r="G2628" i="56"/>
  <c r="I2628" i="56"/>
  <c r="E2628" i="56"/>
  <c r="F2628" i="56"/>
  <c r="F2629" i="56" l="1"/>
  <c r="E2629" i="56"/>
  <c r="J2629" i="56"/>
  <c r="D2629" i="56"/>
  <c r="H2629" i="56"/>
  <c r="G2629" i="56"/>
  <c r="I2629" i="56"/>
  <c r="C2629" i="56"/>
  <c r="A2630" i="56"/>
  <c r="B2629" i="56"/>
  <c r="E2630" i="56" l="1"/>
  <c r="H2630" i="56"/>
  <c r="A2631" i="56"/>
  <c r="J2630" i="56"/>
  <c r="B2630" i="56"/>
  <c r="C2630" i="56"/>
  <c r="I2630" i="56"/>
  <c r="F2630" i="56"/>
  <c r="D2630" i="56"/>
  <c r="G2630" i="56"/>
  <c r="J2631" i="56" l="1"/>
  <c r="C2631" i="56"/>
  <c r="F2631" i="56"/>
  <c r="A2632" i="56"/>
  <c r="B2631" i="56"/>
  <c r="H2631" i="56"/>
  <c r="G2631" i="56"/>
  <c r="D2631" i="56"/>
  <c r="I2631" i="56"/>
  <c r="E2631" i="56"/>
  <c r="E2632" i="56" l="1"/>
  <c r="D2632" i="56"/>
  <c r="I2632" i="56"/>
  <c r="F2632" i="56"/>
  <c r="B2632" i="56"/>
  <c r="H2632" i="56"/>
  <c r="A2633" i="56"/>
  <c r="G2632" i="56"/>
  <c r="C2632" i="56"/>
  <c r="J2632" i="56"/>
  <c r="D2633" i="56" l="1"/>
  <c r="F2633" i="56"/>
  <c r="I2633" i="56"/>
  <c r="H2633" i="56"/>
  <c r="J2633" i="56"/>
  <c r="E2633" i="56"/>
  <c r="G2633" i="56"/>
  <c r="C2633" i="56"/>
  <c r="B2633" i="56"/>
  <c r="A2634" i="56"/>
  <c r="I2634" i="56" l="1"/>
  <c r="C2634" i="56"/>
  <c r="F2634" i="56"/>
  <c r="G2634" i="56"/>
  <c r="E2634" i="56"/>
  <c r="D2634" i="56"/>
  <c r="B2634" i="56"/>
  <c r="H2634" i="56"/>
  <c r="A2635" i="56"/>
  <c r="J2634" i="56"/>
  <c r="H2635" i="56" l="1"/>
  <c r="E2635" i="56"/>
  <c r="C2635" i="56"/>
  <c r="B2635" i="56"/>
  <c r="F2635" i="56"/>
  <c r="A2636" i="56"/>
  <c r="G2635" i="56"/>
  <c r="J2635" i="56"/>
  <c r="D2635" i="56"/>
  <c r="I2635" i="56"/>
  <c r="D2636" i="56" l="1"/>
  <c r="G2636" i="56"/>
  <c r="J2636" i="56"/>
  <c r="B2636" i="56"/>
  <c r="H2636" i="56"/>
  <c r="I2636" i="56"/>
  <c r="E2636" i="56"/>
  <c r="C2636" i="56"/>
  <c r="F2636" i="56"/>
  <c r="A2637" i="56"/>
  <c r="B2637" i="56" l="1"/>
  <c r="G2637" i="56"/>
  <c r="J2637" i="56"/>
  <c r="E2637" i="56"/>
  <c r="D2637" i="56"/>
  <c r="C2637" i="56"/>
  <c r="A2638" i="56"/>
  <c r="F2637" i="56"/>
  <c r="I2637" i="56"/>
  <c r="H2637" i="56"/>
  <c r="G2638" i="56" l="1"/>
  <c r="I2638" i="56"/>
  <c r="D2638" i="56"/>
  <c r="C2638" i="56"/>
  <c r="A2639" i="56"/>
  <c r="F2638" i="56"/>
  <c r="J2638" i="56"/>
  <c r="B2638" i="56"/>
  <c r="H2638" i="56"/>
  <c r="E2638" i="56"/>
  <c r="G2639" i="56" l="1"/>
  <c r="A2640" i="56"/>
  <c r="J2639" i="56"/>
  <c r="H2639" i="56"/>
  <c r="D2639" i="56"/>
  <c r="F2639" i="56"/>
  <c r="E2639" i="56"/>
  <c r="I2639" i="56"/>
  <c r="C2639" i="56"/>
  <c r="B2639" i="56"/>
  <c r="E2640" i="56" l="1"/>
  <c r="F2640" i="56"/>
  <c r="B2640" i="56"/>
  <c r="H2640" i="56"/>
  <c r="A2641" i="56"/>
  <c r="G2640" i="56"/>
  <c r="C2640" i="56"/>
  <c r="J2640" i="56"/>
  <c r="D2640" i="56"/>
  <c r="I2640" i="56"/>
  <c r="H2641" i="56" l="1"/>
  <c r="I2641" i="56"/>
  <c r="J2641" i="56"/>
  <c r="B2641" i="56"/>
  <c r="E2641" i="56"/>
  <c r="C2641" i="56"/>
  <c r="G2641" i="56"/>
  <c r="D2641" i="56"/>
  <c r="F2641" i="56"/>
  <c r="A2642" i="56"/>
  <c r="J2642" i="56" l="1"/>
  <c r="I2642" i="56"/>
  <c r="D2642" i="56"/>
  <c r="F2642" i="56"/>
  <c r="H2642" i="56"/>
  <c r="A2643" i="56"/>
  <c r="B2642" i="56"/>
  <c r="C2642" i="56"/>
  <c r="E2642" i="56"/>
  <c r="G2642" i="56"/>
  <c r="H2643" i="56" l="1"/>
  <c r="G2643" i="56"/>
  <c r="A2644" i="56"/>
  <c r="J2643" i="56"/>
  <c r="B2643" i="56"/>
  <c r="E2643" i="56"/>
  <c r="I2643" i="56"/>
  <c r="D2643" i="56"/>
  <c r="C2643" i="56"/>
  <c r="F2643" i="56"/>
  <c r="G2644" i="56" l="1"/>
  <c r="E2644" i="56"/>
  <c r="H2644" i="56"/>
  <c r="I2644" i="56"/>
  <c r="D2644" i="56"/>
  <c r="C2644" i="56"/>
  <c r="F2644" i="56"/>
  <c r="A2645" i="56"/>
  <c r="J2644" i="56"/>
  <c r="B2644" i="56"/>
  <c r="F2645" i="56" l="1"/>
  <c r="G2645" i="56"/>
  <c r="D2645" i="56"/>
  <c r="C2645" i="56"/>
  <c r="A2646" i="56"/>
  <c r="B2645" i="56"/>
  <c r="J2645" i="56"/>
  <c r="H2645" i="56"/>
  <c r="E2645" i="56"/>
  <c r="I2645" i="56"/>
  <c r="E2646" i="56" l="1"/>
  <c r="C2646" i="56"/>
  <c r="A2647" i="56"/>
  <c r="F2646" i="56"/>
  <c r="G2646" i="56"/>
  <c r="J2646" i="56"/>
  <c r="B2646" i="56"/>
  <c r="H2646" i="56"/>
  <c r="D2646" i="56"/>
  <c r="I2646" i="56"/>
  <c r="F2647" i="56" l="1"/>
  <c r="D2647" i="56"/>
  <c r="H2647" i="56"/>
  <c r="E2647" i="56"/>
  <c r="J2647" i="56"/>
  <c r="B2647" i="56"/>
  <c r="C2647" i="56"/>
  <c r="G2647" i="56"/>
  <c r="A2648" i="56"/>
  <c r="I2647" i="56"/>
  <c r="J2648" i="56" l="1"/>
  <c r="E2648" i="56"/>
  <c r="I2648" i="56"/>
  <c r="D2648" i="56"/>
  <c r="C2648" i="56"/>
  <c r="G2648" i="56"/>
  <c r="F2648" i="56"/>
  <c r="A2649" i="56"/>
  <c r="B2648" i="56"/>
  <c r="H2648" i="56"/>
  <c r="D2649" i="56" l="1"/>
  <c r="J2649" i="56"/>
  <c r="G2649" i="56"/>
  <c r="C2649" i="56"/>
  <c r="F2649" i="56"/>
  <c r="A2650" i="56"/>
  <c r="B2649" i="56"/>
  <c r="H2649" i="56"/>
  <c r="E2649" i="56"/>
  <c r="I2649" i="56"/>
  <c r="J2650" i="56" l="1"/>
  <c r="B2650" i="56"/>
  <c r="D2650" i="56"/>
  <c r="E2650" i="56"/>
  <c r="H2650" i="56"/>
  <c r="C2650" i="56"/>
  <c r="A2651" i="56"/>
  <c r="I2650" i="56"/>
  <c r="G2650" i="56"/>
  <c r="F2650" i="56"/>
  <c r="J2651" i="56" l="1"/>
  <c r="G2651" i="56"/>
  <c r="F2651" i="56"/>
  <c r="H2651" i="56"/>
  <c r="I2651" i="56"/>
  <c r="E2651" i="56"/>
  <c r="C2651" i="56"/>
  <c r="D2651" i="56"/>
  <c r="B2651" i="56"/>
  <c r="A2652" i="56"/>
  <c r="B2652" i="56" l="1"/>
  <c r="E2652" i="56"/>
  <c r="C2652" i="56"/>
  <c r="F2652" i="56"/>
  <c r="A2653" i="56"/>
  <c r="G2652" i="56"/>
  <c r="J2652" i="56"/>
  <c r="D2652" i="56"/>
  <c r="H2652" i="56"/>
  <c r="I2652" i="56"/>
  <c r="F2653" i="56" l="1"/>
  <c r="B2653" i="56"/>
  <c r="A2654" i="56"/>
  <c r="G2653" i="56"/>
  <c r="J2653" i="56"/>
  <c r="I2653" i="56"/>
  <c r="E2653" i="56"/>
  <c r="H2653" i="56"/>
  <c r="D2653" i="56"/>
  <c r="C2653" i="56"/>
  <c r="B2654" i="56" l="1"/>
  <c r="D2654" i="56"/>
  <c r="F2654" i="56"/>
  <c r="E2654" i="56"/>
  <c r="H2654" i="56"/>
  <c r="A2655" i="56"/>
  <c r="J2654" i="56"/>
  <c r="C2654" i="56"/>
  <c r="I2654" i="56"/>
  <c r="G2654" i="56"/>
  <c r="G2655" i="56" l="1"/>
  <c r="I2655" i="56"/>
  <c r="B2655" i="56"/>
  <c r="E2655" i="56"/>
  <c r="C2655" i="56"/>
  <c r="F2655" i="56"/>
  <c r="A2656" i="56"/>
  <c r="J2655" i="56"/>
  <c r="D2655" i="56"/>
  <c r="H2655" i="56"/>
  <c r="D2656" i="56" l="1"/>
  <c r="I2656" i="56"/>
  <c r="C2656" i="56"/>
  <c r="F2656" i="56"/>
  <c r="B2656" i="56"/>
  <c r="E2656" i="56"/>
  <c r="G2656" i="56"/>
  <c r="J2656" i="56"/>
  <c r="H2656" i="56"/>
  <c r="A2657" i="56"/>
  <c r="H2657" i="56" l="1"/>
  <c r="D2657" i="56"/>
  <c r="G2657" i="56"/>
  <c r="E2657" i="56"/>
  <c r="B2657" i="56"/>
  <c r="A2658" i="56"/>
  <c r="F2657" i="56"/>
  <c r="I2657" i="56"/>
  <c r="J2657" i="56"/>
  <c r="C2657" i="56"/>
  <c r="D2658" i="56" l="1"/>
  <c r="H2658" i="56"/>
  <c r="E2658" i="56"/>
  <c r="C2658" i="56"/>
  <c r="I2658" i="56"/>
  <c r="B2658" i="56"/>
  <c r="A2659" i="56"/>
  <c r="G2658" i="56"/>
  <c r="F2658" i="56"/>
  <c r="J2658" i="56"/>
  <c r="H2659" i="56" l="1"/>
  <c r="A2660" i="56"/>
  <c r="G2659" i="56"/>
  <c r="F2659" i="56"/>
  <c r="C2659" i="56"/>
  <c r="I2659" i="56"/>
  <c r="D2659" i="56"/>
  <c r="E2659" i="56"/>
  <c r="J2659" i="56"/>
  <c r="B2659" i="56"/>
  <c r="G2660" i="56" l="1"/>
  <c r="B2660" i="56"/>
  <c r="A2661" i="56"/>
  <c r="I2660" i="56"/>
  <c r="J2660" i="56"/>
  <c r="H2660" i="56"/>
  <c r="D2660" i="56"/>
  <c r="F2660" i="56"/>
  <c r="E2660" i="56"/>
  <c r="C2660" i="56"/>
  <c r="F2661" i="56" l="1"/>
  <c r="B2661" i="56"/>
  <c r="J2661" i="56"/>
  <c r="H2661" i="56"/>
  <c r="D2661" i="56"/>
  <c r="I2661" i="56"/>
  <c r="E2661" i="56"/>
  <c r="C2661" i="56"/>
  <c r="A2662" i="56"/>
  <c r="G2661" i="56"/>
  <c r="D2662" i="56" l="1"/>
  <c r="H2662" i="56"/>
  <c r="B2662" i="56"/>
  <c r="I2662" i="56"/>
  <c r="E2662" i="56"/>
  <c r="C2662" i="56"/>
  <c r="A2663" i="56"/>
  <c r="F2662" i="56"/>
  <c r="G2662" i="56"/>
  <c r="J2662" i="56"/>
  <c r="G2663" i="56" l="1"/>
  <c r="C2663" i="56"/>
  <c r="F2663" i="56"/>
  <c r="A2664" i="56"/>
  <c r="J2663" i="56"/>
  <c r="H2663" i="56"/>
  <c r="D2663" i="56"/>
  <c r="E2663" i="56"/>
  <c r="I2663" i="56"/>
  <c r="B2663" i="56"/>
  <c r="G2664" i="56" l="1"/>
  <c r="F2664" i="56"/>
  <c r="A2665" i="56"/>
  <c r="J2664" i="56"/>
  <c r="H2664" i="56"/>
  <c r="B2664" i="56"/>
  <c r="I2664" i="56"/>
  <c r="E2664" i="56"/>
  <c r="C2664" i="56"/>
  <c r="D2664" i="56"/>
  <c r="B2665" i="56" l="1"/>
  <c r="G2665" i="56"/>
  <c r="J2665" i="56"/>
  <c r="H2665" i="56"/>
  <c r="D2665" i="56"/>
  <c r="I2665" i="56"/>
  <c r="E2665" i="56"/>
  <c r="C2665" i="56"/>
  <c r="F2665" i="56"/>
  <c r="A2666" i="56"/>
  <c r="B2666" i="56" l="1"/>
  <c r="C2666" i="56"/>
  <c r="E2666" i="56"/>
  <c r="F2666" i="56"/>
  <c r="A2667" i="56"/>
  <c r="G2666" i="56"/>
  <c r="J2666" i="56"/>
  <c r="D2666" i="56"/>
  <c r="H2666" i="56"/>
  <c r="I2666" i="56"/>
  <c r="H2667" i="56" l="1"/>
  <c r="E2667" i="56"/>
  <c r="C2667" i="56"/>
  <c r="B2667" i="56"/>
  <c r="F2667" i="56"/>
  <c r="A2668" i="56"/>
  <c r="G2667" i="56"/>
  <c r="J2667" i="56"/>
  <c r="D2667" i="56"/>
  <c r="I2667" i="56"/>
  <c r="G2668" i="56" l="1"/>
  <c r="J2668" i="56"/>
  <c r="B2668" i="56"/>
  <c r="E2668" i="56"/>
  <c r="H2668" i="56"/>
  <c r="I2668" i="56"/>
  <c r="D2668" i="56"/>
  <c r="C2668" i="56"/>
  <c r="F2668" i="56"/>
  <c r="A2669" i="56"/>
  <c r="F2669" i="56" l="1"/>
  <c r="H2669" i="56"/>
  <c r="I2669" i="56"/>
  <c r="G2669" i="56"/>
  <c r="J2669" i="56"/>
  <c r="C2669" i="56"/>
  <c r="A2670" i="56"/>
  <c r="E2669" i="56"/>
  <c r="B2669" i="56"/>
  <c r="D2669" i="56"/>
  <c r="G2670" i="56" l="1"/>
  <c r="E2670" i="56"/>
  <c r="I2670" i="56"/>
  <c r="C2670" i="56"/>
  <c r="A2671" i="56"/>
  <c r="F2670" i="56"/>
  <c r="J2670" i="56"/>
  <c r="B2670" i="56"/>
  <c r="D2670" i="56"/>
  <c r="H2670" i="56"/>
  <c r="F2671" i="56" l="1"/>
  <c r="A2672" i="56"/>
  <c r="E2671" i="56"/>
  <c r="H2671" i="56"/>
  <c r="B2671" i="56"/>
  <c r="D2671" i="56"/>
  <c r="J2671" i="56"/>
  <c r="G2671" i="56"/>
  <c r="C2671" i="56"/>
  <c r="I2671" i="56"/>
  <c r="F2672" i="56" l="1"/>
  <c r="I2672" i="56"/>
  <c r="H2672" i="56"/>
  <c r="G2672" i="56"/>
  <c r="E2672" i="56"/>
  <c r="D2672" i="56"/>
  <c r="C2672" i="56"/>
  <c r="J2672" i="56"/>
  <c r="B2672" i="56"/>
  <c r="A2673" i="56"/>
  <c r="H2673" i="56" l="1"/>
  <c r="G2673" i="56"/>
  <c r="I2673" i="56"/>
  <c r="E2673" i="56"/>
  <c r="B2673" i="56"/>
  <c r="C2673" i="56"/>
  <c r="F2673" i="56"/>
  <c r="A2674" i="56"/>
  <c r="J2673" i="56"/>
  <c r="D2673" i="56"/>
  <c r="I2674" i="56" l="1"/>
  <c r="A2675" i="56"/>
  <c r="B2674" i="56"/>
  <c r="J2674" i="56"/>
  <c r="H2674" i="56"/>
  <c r="E2674" i="56"/>
  <c r="D2674" i="56"/>
  <c r="C2674" i="56"/>
  <c r="G2674" i="56"/>
  <c r="F2674" i="56"/>
  <c r="E2675" i="56" l="1"/>
  <c r="F2675" i="56"/>
  <c r="A2676" i="56"/>
  <c r="G2675" i="56"/>
  <c r="J2675" i="56"/>
  <c r="H2675" i="56"/>
  <c r="B2675" i="56"/>
  <c r="I2675" i="56"/>
  <c r="C2675" i="56"/>
  <c r="D2675" i="56"/>
  <c r="D2676" i="56" l="1"/>
  <c r="B2676" i="56"/>
  <c r="H2676" i="56"/>
  <c r="I2676" i="56"/>
  <c r="E2676" i="56"/>
  <c r="C2676" i="56"/>
  <c r="F2676" i="56"/>
  <c r="A2677" i="56"/>
  <c r="G2676" i="56"/>
  <c r="J2676" i="56"/>
  <c r="D2677" i="56" l="1"/>
  <c r="B2677" i="56"/>
  <c r="G2677" i="56"/>
  <c r="C2677" i="56"/>
  <c r="I2677" i="56"/>
  <c r="E2677" i="56"/>
  <c r="F2677" i="56"/>
  <c r="J2677" i="56"/>
  <c r="H2677" i="56"/>
  <c r="A2678" i="56"/>
  <c r="I2678" i="56" l="1"/>
  <c r="C2678" i="56"/>
  <c r="E2678" i="56"/>
  <c r="D2678" i="56"/>
  <c r="F2678" i="56"/>
  <c r="B2678" i="56"/>
  <c r="H2678" i="56"/>
  <c r="A2679" i="56"/>
  <c r="G2678" i="56"/>
  <c r="J2678" i="56"/>
  <c r="J2679" i="56" l="1"/>
  <c r="E2679" i="56"/>
  <c r="I2679" i="56"/>
  <c r="D2679" i="56"/>
  <c r="F2679" i="56"/>
  <c r="G2679" i="56"/>
  <c r="C2679" i="56"/>
  <c r="B2679" i="56"/>
  <c r="A2680" i="56"/>
  <c r="H2679" i="56"/>
  <c r="E2680" i="56" l="1"/>
  <c r="H2680" i="56"/>
  <c r="A2681" i="56"/>
  <c r="G2680" i="56"/>
  <c r="C2680" i="56"/>
  <c r="J2680" i="56"/>
  <c r="D2680" i="56"/>
  <c r="I2680" i="56"/>
  <c r="F2680" i="56"/>
  <c r="B2680" i="56"/>
  <c r="G2681" i="56" l="1"/>
  <c r="J2681" i="56"/>
  <c r="D2681" i="56"/>
  <c r="C2681" i="56"/>
  <c r="A2682" i="56"/>
  <c r="B2681" i="56"/>
  <c r="H2681" i="56"/>
  <c r="E2681" i="56"/>
  <c r="I2681" i="56"/>
  <c r="F2681" i="56"/>
  <c r="I2682" i="56" l="1"/>
  <c r="B2682" i="56"/>
  <c r="H2682" i="56"/>
  <c r="D2682" i="56"/>
  <c r="C2682" i="56"/>
  <c r="G2682" i="56"/>
  <c r="F2682" i="56"/>
  <c r="A2683" i="56"/>
  <c r="J2682" i="56"/>
  <c r="E2682" i="56"/>
  <c r="H2683" i="56" l="1"/>
  <c r="B2683" i="56"/>
  <c r="J2683" i="56"/>
  <c r="D2683" i="56"/>
  <c r="C2683" i="56"/>
  <c r="G2683" i="56"/>
  <c r="F2683" i="56"/>
  <c r="A2684" i="56"/>
  <c r="E2683" i="56"/>
  <c r="I2683" i="56"/>
  <c r="F2684" i="56" l="1"/>
  <c r="I2684" i="56"/>
  <c r="C2684" i="56"/>
  <c r="D2684" i="56"/>
  <c r="G2684" i="56"/>
  <c r="H2684" i="56"/>
  <c r="J2684" i="56"/>
  <c r="A2685" i="56"/>
  <c r="B2684" i="56"/>
  <c r="E2684" i="56"/>
  <c r="B2685" i="56" l="1"/>
  <c r="D2685" i="56"/>
  <c r="A2686" i="56"/>
  <c r="G2685" i="56"/>
  <c r="I2685" i="56"/>
  <c r="E2685" i="56"/>
  <c r="J2685" i="56"/>
  <c r="C2685" i="56"/>
  <c r="F2685" i="56"/>
  <c r="H2685" i="56"/>
  <c r="F2686" i="56" l="1"/>
  <c r="J2686" i="56"/>
  <c r="D2686" i="56"/>
  <c r="A2687" i="56"/>
  <c r="G2686" i="56"/>
  <c r="C2686" i="56"/>
  <c r="E2686" i="56"/>
  <c r="B2686" i="56"/>
  <c r="I2686" i="56"/>
  <c r="H2686" i="56"/>
  <c r="G2687" i="56" l="1"/>
  <c r="J2687" i="56"/>
  <c r="E2687" i="56"/>
  <c r="D2687" i="56"/>
  <c r="A2688" i="56"/>
  <c r="F2687" i="56"/>
  <c r="H2687" i="56"/>
  <c r="I2687" i="56"/>
  <c r="C2687" i="56"/>
  <c r="B2687" i="56"/>
  <c r="J2688" i="56" l="1"/>
  <c r="D2688" i="56"/>
  <c r="C2688" i="56"/>
  <c r="G2688" i="56"/>
  <c r="B2688" i="56"/>
  <c r="H2688" i="56"/>
  <c r="E2688" i="56"/>
  <c r="I2688" i="56"/>
  <c r="F2688" i="56"/>
  <c r="A2689" i="56"/>
  <c r="H2689" i="56" l="1"/>
  <c r="F2689" i="56"/>
  <c r="B2689" i="56"/>
  <c r="A2690" i="56"/>
  <c r="E2689" i="56"/>
  <c r="D2689" i="56"/>
  <c r="G2689" i="56"/>
  <c r="C2689" i="56"/>
  <c r="J2689" i="56"/>
  <c r="I2689" i="56"/>
  <c r="I2690" i="56" l="1"/>
  <c r="E2690" i="56"/>
  <c r="D2690" i="56"/>
  <c r="A2691" i="56"/>
  <c r="J2690" i="56"/>
  <c r="B2690" i="56"/>
  <c r="H2690" i="56"/>
  <c r="C2690" i="56"/>
  <c r="G2690" i="56"/>
  <c r="F2690" i="56"/>
  <c r="H2691" i="56" l="1"/>
  <c r="E2691" i="56"/>
  <c r="I2691" i="56"/>
  <c r="F2691" i="56"/>
  <c r="A2692" i="56"/>
  <c r="J2691" i="56"/>
  <c r="B2691" i="56"/>
  <c r="C2691" i="56"/>
  <c r="D2691" i="56"/>
  <c r="G2691" i="56"/>
  <c r="D2692" i="56" l="1"/>
  <c r="A2693" i="56"/>
  <c r="B2692" i="56"/>
  <c r="E2692" i="56"/>
  <c r="C2692" i="56"/>
  <c r="H2692" i="56"/>
  <c r="G2692" i="56"/>
  <c r="F2692" i="56"/>
  <c r="J2692" i="56"/>
  <c r="I2692" i="56"/>
  <c r="F2693" i="56" l="1"/>
  <c r="G2693" i="56"/>
  <c r="B2693" i="56"/>
  <c r="D2693" i="56"/>
  <c r="I2693" i="56"/>
  <c r="C2693" i="56"/>
  <c r="A2694" i="56"/>
  <c r="J2693" i="56"/>
  <c r="H2693" i="56"/>
  <c r="E2693" i="56"/>
  <c r="G2694" i="56" l="1"/>
  <c r="H2694" i="56"/>
  <c r="E2694" i="56"/>
  <c r="C2694" i="56"/>
  <c r="A2695" i="56"/>
  <c r="F2694" i="56"/>
  <c r="J2694" i="56"/>
  <c r="B2694" i="56"/>
  <c r="I2694" i="56"/>
  <c r="D2694" i="56"/>
  <c r="G2695" i="56" l="1"/>
  <c r="C2695" i="56"/>
  <c r="B2695" i="56"/>
  <c r="H2695" i="56"/>
  <c r="D2695" i="56"/>
  <c r="J2695" i="56"/>
  <c r="E2695" i="56"/>
  <c r="I2695" i="56"/>
  <c r="A2696" i="56"/>
  <c r="F2695" i="56"/>
  <c r="B2696" i="56" l="1"/>
  <c r="F2696" i="56"/>
  <c r="A2697" i="56"/>
  <c r="E2696" i="56"/>
  <c r="I2696" i="56"/>
  <c r="D2696" i="56"/>
  <c r="C2696" i="56"/>
  <c r="G2696" i="56"/>
  <c r="J2696" i="56"/>
  <c r="H2696" i="56"/>
  <c r="H2697" i="56" l="1"/>
  <c r="I2697" i="56"/>
  <c r="J2697" i="56"/>
  <c r="F2697" i="56"/>
  <c r="G2697" i="56"/>
  <c r="C2697" i="56"/>
  <c r="B2697" i="56"/>
  <c r="A2698" i="56"/>
  <c r="E2697" i="56"/>
  <c r="D2697" i="56"/>
  <c r="A2699" i="56" l="1"/>
  <c r="C2698" i="56"/>
  <c r="I2698" i="56"/>
  <c r="G2698" i="56"/>
  <c r="B2698" i="56"/>
  <c r="J2698" i="56"/>
  <c r="H2698" i="56"/>
  <c r="F2698" i="56"/>
  <c r="E2698" i="56"/>
  <c r="D2698" i="56"/>
  <c r="I2699" i="56" l="1"/>
  <c r="J2699" i="56"/>
  <c r="C2699" i="56"/>
  <c r="F2699" i="56"/>
  <c r="D2699" i="56"/>
  <c r="B2699" i="56"/>
  <c r="H2699" i="56"/>
  <c r="A2700" i="56"/>
  <c r="G2699" i="56"/>
  <c r="E2699" i="56"/>
  <c r="I2700" i="56" l="1"/>
  <c r="F2700" i="56"/>
  <c r="J2700" i="56"/>
  <c r="D2700" i="56"/>
  <c r="C2700" i="56"/>
  <c r="B2700" i="56"/>
  <c r="A2701" i="56"/>
  <c r="G2700" i="56"/>
  <c r="E2700" i="56"/>
  <c r="H2700" i="56"/>
  <c r="F2701" i="56" l="1"/>
  <c r="D2701" i="56"/>
  <c r="B2701" i="56"/>
  <c r="I2701" i="56"/>
  <c r="A2702" i="56"/>
  <c r="E2701" i="56"/>
  <c r="J2701" i="56"/>
  <c r="H2701" i="56"/>
  <c r="C2701" i="56"/>
  <c r="G2701" i="56"/>
  <c r="I2702" i="56" l="1"/>
  <c r="D2702" i="56"/>
  <c r="E2702" i="56"/>
  <c r="J2702" i="56"/>
  <c r="F2702" i="56"/>
  <c r="G2702" i="56"/>
  <c r="H2702" i="56"/>
  <c r="A2703" i="56"/>
  <c r="C2702" i="56"/>
  <c r="B2702" i="56"/>
  <c r="E2703" i="56" l="1"/>
  <c r="D2703" i="56"/>
  <c r="G2703" i="56"/>
  <c r="F2703" i="56"/>
  <c r="A2704" i="56"/>
  <c r="J2703" i="56"/>
  <c r="C2703" i="56"/>
  <c r="B2703" i="56"/>
  <c r="H2703" i="56"/>
  <c r="I2703" i="56"/>
  <c r="G2704" i="56" l="1"/>
  <c r="F2704" i="56"/>
  <c r="H2704" i="56"/>
  <c r="E2704" i="56"/>
  <c r="C2704" i="56"/>
  <c r="D2704" i="56"/>
  <c r="J2704" i="56"/>
  <c r="I2704" i="56"/>
  <c r="A2705" i="56"/>
  <c r="B2704" i="56"/>
  <c r="J2705" i="56" l="1"/>
  <c r="C2705" i="56"/>
  <c r="G2705" i="56"/>
  <c r="E2705" i="56"/>
  <c r="B2705" i="56"/>
  <c r="A2706" i="56"/>
  <c r="F2705" i="56"/>
  <c r="H2705" i="56"/>
  <c r="D2705" i="56"/>
  <c r="I2705" i="56"/>
  <c r="D2706" i="56" l="1"/>
  <c r="A2707" i="56"/>
  <c r="F2706" i="56"/>
  <c r="H2706" i="56"/>
  <c r="E2706" i="56"/>
  <c r="C2706" i="56"/>
  <c r="J2706" i="56"/>
  <c r="B2706" i="56"/>
  <c r="I2706" i="56"/>
  <c r="G2706" i="56"/>
  <c r="H2707" i="56" l="1"/>
  <c r="G2707" i="56"/>
  <c r="I2707" i="56"/>
  <c r="A2708" i="56"/>
  <c r="B2707" i="56"/>
  <c r="J2707" i="56"/>
  <c r="C2707" i="56"/>
  <c r="E2707" i="56"/>
  <c r="D2707" i="56"/>
  <c r="F2707" i="56"/>
  <c r="D2708" i="56" l="1"/>
  <c r="B2708" i="56"/>
  <c r="H2708" i="56"/>
  <c r="I2708" i="56"/>
  <c r="F2708" i="56"/>
  <c r="A2709" i="56"/>
  <c r="G2708" i="56"/>
  <c r="J2708" i="56"/>
  <c r="E2708" i="56"/>
  <c r="C2708" i="56"/>
  <c r="F2709" i="56" l="1"/>
  <c r="G2709" i="56"/>
  <c r="D2709" i="56"/>
  <c r="C2709" i="56"/>
  <c r="B2709" i="56"/>
  <c r="H2709" i="56"/>
  <c r="E2709" i="56"/>
  <c r="I2709" i="56"/>
  <c r="A2710" i="56"/>
  <c r="J2709" i="56"/>
  <c r="G2710" i="56" l="1"/>
  <c r="C2710" i="56"/>
  <c r="A2711" i="56"/>
  <c r="F2710" i="56"/>
  <c r="H2710" i="56"/>
  <c r="E2710" i="56"/>
  <c r="I2710" i="56"/>
  <c r="D2710" i="56"/>
  <c r="J2710" i="56"/>
  <c r="B2710" i="56"/>
  <c r="J2711" i="56" l="1"/>
  <c r="F2711" i="56"/>
  <c r="H2711" i="56"/>
  <c r="C2711" i="56"/>
  <c r="B2711" i="56"/>
  <c r="A2712" i="56"/>
  <c r="I2711" i="56"/>
  <c r="E2711" i="56"/>
  <c r="D2711" i="56"/>
  <c r="G2711" i="56"/>
  <c r="D2712" i="56" l="1"/>
  <c r="A2713" i="56"/>
  <c r="B2712" i="56"/>
  <c r="G2712" i="56"/>
  <c r="I2712" i="56"/>
  <c r="F2712" i="56"/>
  <c r="H2712" i="56"/>
  <c r="C2712" i="56"/>
  <c r="J2712" i="56"/>
  <c r="E2712" i="56"/>
  <c r="H2713" i="56" l="1"/>
  <c r="G2713" i="56"/>
  <c r="D2713" i="56"/>
  <c r="C2713" i="56"/>
  <c r="J2713" i="56"/>
  <c r="I2713" i="56"/>
  <c r="E2713" i="56"/>
  <c r="F2713" i="56"/>
  <c r="B2713" i="56"/>
  <c r="A2714" i="56"/>
  <c r="I2714" i="56" l="1"/>
  <c r="J2714" i="56"/>
  <c r="H2714" i="56"/>
  <c r="C2714" i="56"/>
  <c r="B2714" i="56"/>
  <c r="F2714" i="56"/>
  <c r="A2715" i="56"/>
  <c r="G2714" i="56"/>
  <c r="D2714" i="56"/>
  <c r="E2714" i="56"/>
  <c r="E2715" i="56" l="1"/>
  <c r="D2715" i="56"/>
  <c r="F2715" i="56"/>
  <c r="J2715" i="56"/>
  <c r="C2715" i="56"/>
  <c r="B2715" i="56"/>
  <c r="G2715" i="56"/>
  <c r="I2715" i="56"/>
  <c r="H2715" i="56"/>
  <c r="A2716" i="56"/>
  <c r="B2716" i="56" l="1"/>
  <c r="E2716" i="56"/>
  <c r="C2716" i="56"/>
  <c r="J2716" i="56"/>
  <c r="H2716" i="56"/>
  <c r="I2716" i="56"/>
  <c r="G2716" i="56"/>
  <c r="D2716" i="56"/>
  <c r="F2716" i="56"/>
  <c r="A2717" i="56"/>
  <c r="D2717" i="56" l="1"/>
  <c r="J2717" i="56"/>
  <c r="I2717" i="56"/>
  <c r="E2717" i="56"/>
  <c r="A2718" i="56"/>
  <c r="H2717" i="56"/>
  <c r="G2717" i="56"/>
  <c r="C2717" i="56"/>
  <c r="F2717" i="56"/>
  <c r="B2717" i="56"/>
  <c r="G2718" i="56" l="1"/>
  <c r="J2718" i="56"/>
  <c r="B2718" i="56"/>
  <c r="I2718" i="56"/>
  <c r="D2718" i="56"/>
  <c r="C2718" i="56"/>
  <c r="A2719" i="56"/>
  <c r="F2718" i="56"/>
  <c r="H2718" i="56"/>
  <c r="E2718" i="56"/>
  <c r="J2719" i="56" l="1"/>
  <c r="F2719" i="56"/>
  <c r="H2719" i="56"/>
  <c r="D2719" i="56"/>
  <c r="A2720" i="56"/>
  <c r="I2719" i="56"/>
  <c r="E2719" i="56"/>
  <c r="G2719" i="56"/>
  <c r="C2719" i="56"/>
  <c r="B2719" i="56"/>
  <c r="E2720" i="56" l="1"/>
  <c r="I2720" i="56"/>
  <c r="C2720" i="56"/>
  <c r="D2720" i="56"/>
  <c r="J2720" i="56"/>
  <c r="G2720" i="56"/>
  <c r="H2720" i="56"/>
  <c r="B2720" i="56"/>
  <c r="F2720" i="56"/>
  <c r="A2721" i="56"/>
  <c r="I2721" i="56" l="1"/>
  <c r="F2721" i="56"/>
  <c r="G2721" i="56"/>
  <c r="J2721" i="56"/>
  <c r="E2721" i="56"/>
  <c r="A2722" i="56"/>
  <c r="D2721" i="56"/>
  <c r="C2721" i="56"/>
  <c r="B2721" i="56"/>
  <c r="H2721" i="56"/>
  <c r="E2722" i="56" l="1"/>
  <c r="D2722" i="56"/>
  <c r="G2722" i="56"/>
  <c r="A2723" i="56"/>
  <c r="F2722" i="56"/>
  <c r="J2722" i="56"/>
  <c r="H2722" i="56"/>
  <c r="C2722" i="56"/>
  <c r="B2722" i="56"/>
  <c r="I2722" i="56"/>
  <c r="H2723" i="56" l="1"/>
  <c r="A2724" i="56"/>
  <c r="B2723" i="56"/>
  <c r="F2723" i="56"/>
  <c r="I2723" i="56"/>
  <c r="D2723" i="56"/>
  <c r="G2723" i="56"/>
  <c r="C2723" i="56"/>
  <c r="J2723" i="56"/>
  <c r="E2723" i="56"/>
  <c r="G2724" i="56" l="1"/>
  <c r="F2724" i="56"/>
  <c r="A2725" i="56"/>
  <c r="H2724" i="56"/>
  <c r="B2724" i="56"/>
  <c r="D2724" i="56"/>
  <c r="I2724" i="56"/>
  <c r="C2724" i="56"/>
  <c r="E2724" i="56"/>
  <c r="J2724" i="56"/>
  <c r="F2725" i="56" l="1"/>
  <c r="B2725" i="56"/>
  <c r="G2725" i="56"/>
  <c r="H2725" i="56"/>
  <c r="E2725" i="56"/>
  <c r="C2725" i="56"/>
  <c r="D2725" i="56"/>
  <c r="I2725" i="56"/>
  <c r="J2725" i="56"/>
  <c r="A2726" i="56"/>
  <c r="E2726" i="56" l="1"/>
  <c r="B2726" i="56"/>
  <c r="H2726" i="56"/>
  <c r="C2726" i="56"/>
  <c r="I2726" i="56"/>
  <c r="G2726" i="56"/>
  <c r="D2726" i="56"/>
  <c r="F2726" i="56"/>
  <c r="A2727" i="56"/>
  <c r="J2726" i="56"/>
  <c r="I2727" i="56" l="1"/>
  <c r="C2727" i="56"/>
  <c r="F2727" i="56"/>
  <c r="H2727" i="56"/>
  <c r="G2727" i="56"/>
  <c r="J2727" i="56"/>
  <c r="A2728" i="56"/>
  <c r="B2727" i="56"/>
  <c r="E2727" i="56"/>
  <c r="D2727" i="56"/>
  <c r="J2728" i="56" l="1"/>
  <c r="F2728" i="56"/>
  <c r="A2729" i="56"/>
  <c r="E2728" i="56"/>
  <c r="I2728" i="56"/>
  <c r="D2728" i="56"/>
  <c r="C2728" i="56"/>
  <c r="G2728" i="56"/>
  <c r="B2728" i="56"/>
  <c r="H2728" i="56"/>
  <c r="D2729" i="56" l="1"/>
  <c r="J2729" i="56"/>
  <c r="B2729" i="56"/>
  <c r="H2729" i="56"/>
  <c r="F2729" i="56"/>
  <c r="C2729" i="56"/>
  <c r="G2729" i="56"/>
  <c r="A2730" i="56"/>
  <c r="E2729" i="56"/>
  <c r="I2729" i="56"/>
  <c r="H2730" i="56" l="1"/>
  <c r="C2730" i="56"/>
  <c r="E2730" i="56"/>
  <c r="B2730" i="56"/>
  <c r="I2730" i="56"/>
  <c r="G2730" i="56"/>
  <c r="J2730" i="56"/>
  <c r="D2730" i="56"/>
  <c r="A2731" i="56"/>
  <c r="F2730" i="56"/>
  <c r="H2731" i="56" l="1"/>
  <c r="E2731" i="56"/>
  <c r="C2731" i="56"/>
  <c r="D2731" i="56"/>
  <c r="G2731" i="56"/>
  <c r="J2731" i="56"/>
  <c r="B2731" i="56"/>
  <c r="I2731" i="56"/>
  <c r="F2731" i="56"/>
  <c r="A2732" i="56"/>
  <c r="F2732" i="56" l="1"/>
  <c r="G2732" i="56"/>
  <c r="J2732" i="56"/>
  <c r="E2732" i="56"/>
  <c r="C2732" i="56"/>
  <c r="B2732" i="56"/>
  <c r="A2733" i="56"/>
  <c r="D2732" i="56"/>
  <c r="H2732" i="56"/>
  <c r="I2732" i="56"/>
  <c r="F2733" i="56" l="1"/>
  <c r="E2733" i="56"/>
  <c r="H2733" i="56"/>
  <c r="B2733" i="56"/>
  <c r="A2734" i="56"/>
  <c r="G2733" i="56"/>
  <c r="J2733" i="56"/>
  <c r="D2733" i="56"/>
  <c r="C2733" i="56"/>
  <c r="I2733" i="56"/>
  <c r="F2734" i="56" l="1"/>
  <c r="D2734" i="56"/>
  <c r="E2734" i="56"/>
  <c r="I2734" i="56"/>
  <c r="G2734" i="56"/>
  <c r="H2734" i="56"/>
  <c r="A2735" i="56"/>
  <c r="B2734" i="56"/>
  <c r="C2734" i="56"/>
  <c r="J2734" i="56"/>
  <c r="F2735" i="56" l="1"/>
  <c r="A2736" i="56"/>
  <c r="I2735" i="56"/>
  <c r="E2735" i="56"/>
  <c r="G2735" i="56"/>
  <c r="J2735" i="56"/>
  <c r="C2735" i="56"/>
  <c r="B2735" i="56"/>
  <c r="D2735" i="56"/>
  <c r="H2735" i="56"/>
  <c r="G2736" i="56" l="1"/>
  <c r="J2736" i="56"/>
  <c r="H2736" i="56"/>
  <c r="F2736" i="56"/>
  <c r="C2736" i="56"/>
  <c r="D2736" i="56"/>
  <c r="B2736" i="56"/>
  <c r="A2737" i="56"/>
  <c r="I2736" i="56"/>
  <c r="E2736" i="56"/>
  <c r="G2737" i="56" l="1"/>
  <c r="J2737" i="56"/>
  <c r="E2737" i="56"/>
  <c r="I2737" i="56"/>
  <c r="F2737" i="56"/>
  <c r="A2738" i="56"/>
  <c r="B2737" i="56"/>
  <c r="H2737" i="56"/>
  <c r="D2737" i="56"/>
  <c r="C2737" i="56"/>
  <c r="E2738" i="56" l="1"/>
  <c r="A2739" i="56"/>
  <c r="G2738" i="56"/>
  <c r="D2738" i="56"/>
  <c r="F2738" i="56"/>
  <c r="C2738" i="56"/>
  <c r="I2738" i="56"/>
  <c r="B2738" i="56"/>
  <c r="J2738" i="56"/>
  <c r="H2738" i="56"/>
  <c r="J2739" i="56" l="1"/>
  <c r="D2739" i="56"/>
  <c r="I2739" i="56"/>
  <c r="H2739" i="56"/>
  <c r="A2740" i="56"/>
  <c r="G2739" i="56"/>
  <c r="C2739" i="56"/>
  <c r="B2739" i="56"/>
  <c r="E2739" i="56"/>
  <c r="F2739" i="56"/>
  <c r="D2740" i="56" l="1"/>
  <c r="B2740" i="56"/>
  <c r="H2740" i="56"/>
  <c r="I2740" i="56"/>
  <c r="F2740" i="56"/>
  <c r="A2741" i="56"/>
  <c r="G2740" i="56"/>
  <c r="J2740" i="56"/>
  <c r="E2740" i="56"/>
  <c r="C2740" i="56"/>
  <c r="G2741" i="56" l="1"/>
  <c r="I2741" i="56"/>
  <c r="J2741" i="56"/>
  <c r="C2741" i="56"/>
  <c r="B2741" i="56"/>
  <c r="F2741" i="56"/>
  <c r="H2741" i="56"/>
  <c r="A2742" i="56"/>
  <c r="E2741" i="56"/>
  <c r="D2741" i="56"/>
  <c r="G2742" i="56" l="1"/>
  <c r="C2742" i="56"/>
  <c r="A2743" i="56"/>
  <c r="F2742" i="56"/>
  <c r="D2742" i="56"/>
  <c r="H2742" i="56"/>
  <c r="E2742" i="56"/>
  <c r="I2742" i="56"/>
  <c r="J2742" i="56"/>
  <c r="B2742" i="56"/>
  <c r="A2744" i="56" l="1"/>
  <c r="G2743" i="56"/>
  <c r="H2743" i="56"/>
  <c r="C2743" i="56"/>
  <c r="D2743" i="56"/>
  <c r="J2743" i="56"/>
  <c r="F2743" i="56"/>
  <c r="I2743" i="56"/>
  <c r="E2743" i="56"/>
  <c r="B2743" i="56"/>
  <c r="G2744" i="56" l="1"/>
  <c r="I2744" i="56"/>
  <c r="E2744" i="56"/>
  <c r="B2744" i="56"/>
  <c r="A2745" i="56"/>
  <c r="F2744" i="56"/>
  <c r="H2744" i="56"/>
  <c r="C2744" i="56"/>
  <c r="J2744" i="56"/>
  <c r="D2744" i="56"/>
  <c r="E2745" i="56" l="1"/>
  <c r="G2745" i="56"/>
  <c r="D2745" i="56"/>
  <c r="C2745" i="56"/>
  <c r="J2745" i="56"/>
  <c r="H2745" i="56"/>
  <c r="B2745" i="56"/>
  <c r="I2745" i="56"/>
  <c r="F2745" i="56"/>
  <c r="A2746" i="56"/>
  <c r="I2746" i="56" l="1"/>
  <c r="B2746" i="56"/>
  <c r="H2746" i="56"/>
  <c r="C2746" i="56"/>
  <c r="G2746" i="56"/>
  <c r="F2746" i="56"/>
  <c r="A2747" i="56"/>
  <c r="J2746" i="56"/>
  <c r="E2746" i="56"/>
  <c r="D2746" i="56"/>
  <c r="D2747" i="56" l="1"/>
  <c r="J2747" i="56"/>
  <c r="B2747" i="56"/>
  <c r="I2747" i="56"/>
  <c r="C2747" i="56"/>
  <c r="G2747" i="56"/>
  <c r="F2747" i="56"/>
  <c r="A2748" i="56"/>
  <c r="H2747" i="56"/>
  <c r="E2747" i="56"/>
  <c r="D2748" i="56" l="1"/>
  <c r="J2748" i="56"/>
  <c r="C2748" i="56"/>
  <c r="G2748" i="56"/>
  <c r="F2748" i="56"/>
  <c r="I2748" i="56"/>
  <c r="H2748" i="56"/>
  <c r="E2748" i="56"/>
  <c r="B2748" i="56"/>
  <c r="A2749" i="56"/>
  <c r="B2749" i="56" l="1"/>
  <c r="G2749" i="56"/>
  <c r="A2750" i="56"/>
  <c r="I2749" i="56"/>
  <c r="J2749" i="56"/>
  <c r="E2749" i="56"/>
  <c r="D2749" i="56"/>
  <c r="C2749" i="56"/>
  <c r="F2749" i="56"/>
  <c r="H2749" i="56"/>
  <c r="B2750" i="56" l="1"/>
  <c r="G2750" i="56"/>
  <c r="J2750" i="56"/>
  <c r="I2750" i="56"/>
  <c r="E2750" i="56"/>
  <c r="C2750" i="56"/>
  <c r="A2751" i="56"/>
  <c r="F2750" i="56"/>
  <c r="H2750" i="56"/>
  <c r="D2750" i="56"/>
  <c r="J2751" i="56" l="1"/>
  <c r="D2751" i="56"/>
  <c r="I2751" i="56"/>
  <c r="E2751" i="56"/>
  <c r="A2752" i="56"/>
  <c r="B2751" i="56"/>
  <c r="H2751" i="56"/>
  <c r="G2751" i="56"/>
  <c r="C2751" i="56"/>
  <c r="F2751" i="56"/>
  <c r="J2752" i="56" l="1"/>
  <c r="I2752" i="56"/>
  <c r="C2752" i="56"/>
  <c r="G2752" i="56"/>
  <c r="B2752" i="56"/>
  <c r="D2752" i="56"/>
  <c r="H2752" i="56"/>
  <c r="E2752" i="56"/>
  <c r="F2752" i="56"/>
  <c r="A2753" i="56"/>
  <c r="H2753" i="56" l="1"/>
  <c r="G2753" i="56"/>
  <c r="F2753" i="56"/>
  <c r="A2754" i="56"/>
  <c r="I2753" i="56"/>
  <c r="E2753" i="56"/>
  <c r="B2753" i="56"/>
  <c r="C2753" i="56"/>
  <c r="J2753" i="56"/>
  <c r="D2753" i="56"/>
  <c r="B2754" i="56" l="1"/>
  <c r="H2754" i="56"/>
  <c r="I2754" i="56"/>
  <c r="A2755" i="56"/>
  <c r="G2754" i="56"/>
  <c r="J2754" i="56"/>
  <c r="E2754" i="56"/>
  <c r="D2754" i="56"/>
  <c r="C2754" i="56"/>
  <c r="F2754" i="56"/>
  <c r="H2755" i="56" l="1"/>
  <c r="E2755" i="56"/>
  <c r="I2755" i="56"/>
  <c r="F2755" i="56"/>
  <c r="A2756" i="56"/>
  <c r="J2755" i="56"/>
  <c r="B2755" i="56"/>
  <c r="C2755" i="56"/>
  <c r="D2755" i="56"/>
  <c r="G2755" i="56"/>
  <c r="E2756" i="56" l="1"/>
  <c r="F2756" i="56"/>
  <c r="A2757" i="56"/>
  <c r="H2756" i="56"/>
  <c r="B2756" i="56"/>
  <c r="D2756" i="56"/>
  <c r="I2756" i="56"/>
  <c r="C2756" i="56"/>
  <c r="G2756" i="56"/>
  <c r="J2756" i="56"/>
  <c r="F2757" i="56" l="1"/>
  <c r="E2757" i="56"/>
  <c r="B2757" i="56"/>
  <c r="D2757" i="56"/>
  <c r="I2757" i="56"/>
  <c r="C2757" i="56"/>
  <c r="A2758" i="56"/>
  <c r="J2757" i="56"/>
  <c r="H2757" i="56"/>
  <c r="G2757" i="56"/>
  <c r="E2758" i="56" l="1"/>
  <c r="H2758" i="56"/>
  <c r="G2758" i="56"/>
  <c r="C2758" i="56"/>
  <c r="A2759" i="56"/>
  <c r="F2758" i="56"/>
  <c r="B2758" i="56"/>
  <c r="J2758" i="56"/>
  <c r="I2758" i="56"/>
  <c r="D2758" i="56"/>
  <c r="E2759" i="56" l="1"/>
  <c r="C2759" i="56"/>
  <c r="B2759" i="56"/>
  <c r="G2759" i="56"/>
  <c r="H2759" i="56"/>
  <c r="A2760" i="56"/>
  <c r="D2759" i="56"/>
  <c r="J2759" i="56"/>
  <c r="I2759" i="56"/>
  <c r="F2759" i="56"/>
  <c r="G2760" i="56" l="1"/>
  <c r="F2760" i="56"/>
  <c r="A2761" i="56"/>
  <c r="B2760" i="56"/>
  <c r="I2760" i="56"/>
  <c r="E2760" i="56"/>
  <c r="C2760" i="56"/>
  <c r="D2760" i="56"/>
  <c r="J2760" i="56"/>
  <c r="H2760" i="56"/>
  <c r="D2761" i="56" l="1"/>
  <c r="B2761" i="56"/>
  <c r="J2761" i="56"/>
  <c r="H2761" i="56"/>
  <c r="G2761" i="56"/>
  <c r="C2761" i="56"/>
  <c r="F2761" i="56"/>
  <c r="A2762" i="56"/>
  <c r="E2761" i="56"/>
  <c r="I2761" i="56"/>
  <c r="E2762" i="56" l="1"/>
  <c r="C2762" i="56"/>
  <c r="I2762" i="56"/>
  <c r="B2762" i="56"/>
  <c r="F2762" i="56"/>
  <c r="H2762" i="56"/>
  <c r="D2762" i="56"/>
  <c r="J2762" i="56"/>
  <c r="A2763" i="56"/>
  <c r="G2762" i="56"/>
  <c r="H2763" i="56" l="1"/>
  <c r="J2763" i="56"/>
  <c r="C2763" i="56"/>
  <c r="D2763" i="56"/>
  <c r="G2763" i="56"/>
  <c r="F2763" i="56"/>
  <c r="I2763" i="56"/>
  <c r="E2763" i="56"/>
  <c r="B2763" i="56"/>
  <c r="A2764" i="56"/>
  <c r="G2764" i="56" l="1"/>
  <c r="I2764" i="56"/>
  <c r="J2764" i="56"/>
  <c r="D2764" i="56"/>
  <c r="C2764" i="56"/>
  <c r="B2764" i="56"/>
  <c r="A2765" i="56"/>
  <c r="F2764" i="56"/>
  <c r="E2764" i="56"/>
  <c r="H2764" i="56"/>
  <c r="F2765" i="56" l="1"/>
  <c r="B2765" i="56"/>
  <c r="D2765" i="56"/>
  <c r="I2765" i="56"/>
  <c r="A2766" i="56"/>
  <c r="G2765" i="56"/>
  <c r="J2765" i="56"/>
  <c r="H2765" i="56"/>
  <c r="E2765" i="56"/>
  <c r="C2765" i="56"/>
  <c r="D2766" i="56" l="1"/>
  <c r="B2766" i="56"/>
  <c r="I2766" i="56"/>
  <c r="G2766" i="56"/>
  <c r="J2766" i="56"/>
  <c r="E2766" i="56"/>
  <c r="H2766" i="56"/>
  <c r="A2767" i="56"/>
  <c r="C2766" i="56"/>
  <c r="F2766" i="56"/>
  <c r="G2767" i="56" l="1"/>
  <c r="A2768" i="56"/>
  <c r="J2767" i="56"/>
  <c r="I2767" i="56"/>
  <c r="B2767" i="56"/>
  <c r="D2767" i="56"/>
  <c r="C2767" i="56"/>
  <c r="F2767" i="56"/>
  <c r="E2767" i="56"/>
  <c r="H2767" i="56"/>
  <c r="J2768" i="56" l="1"/>
  <c r="B2768" i="56"/>
  <c r="H2768" i="56"/>
  <c r="D2768" i="56"/>
  <c r="C2768" i="56"/>
  <c r="I2768" i="56"/>
  <c r="F2768" i="56"/>
  <c r="A2769" i="56"/>
  <c r="E2768" i="56"/>
  <c r="G2768" i="56"/>
  <c r="H2769" i="56" l="1"/>
  <c r="F2769" i="56"/>
  <c r="I2769" i="56"/>
  <c r="D2769" i="56"/>
  <c r="C2769" i="56"/>
  <c r="A2770" i="56"/>
  <c r="B2769" i="56"/>
  <c r="E2769" i="56"/>
  <c r="G2769" i="56"/>
  <c r="J2769" i="56"/>
  <c r="D2770" i="56" l="1"/>
  <c r="A2771" i="56"/>
  <c r="G2770" i="56"/>
  <c r="H2770" i="56"/>
  <c r="I2770" i="56"/>
  <c r="C2770" i="56"/>
  <c r="B2770" i="56"/>
  <c r="F2770" i="56"/>
  <c r="J2770" i="56"/>
  <c r="E2770" i="56"/>
  <c r="H2771" i="56" l="1"/>
  <c r="B2771" i="56"/>
  <c r="A2772" i="56"/>
  <c r="I2771" i="56"/>
  <c r="E2771" i="56"/>
  <c r="F2771" i="56"/>
  <c r="C2771" i="56"/>
  <c r="D2771" i="56"/>
  <c r="G2771" i="56"/>
  <c r="J2771" i="56"/>
  <c r="J2772" i="56" l="1"/>
  <c r="H2772" i="56"/>
  <c r="B2772" i="56"/>
  <c r="G2772" i="56"/>
  <c r="F2772" i="56"/>
  <c r="E2772" i="56"/>
  <c r="I2772" i="56"/>
  <c r="D2772" i="56"/>
  <c r="A2773" i="56"/>
  <c r="C2772" i="56"/>
  <c r="F2773" i="56" l="1"/>
  <c r="E2773" i="56"/>
  <c r="I2773" i="56"/>
  <c r="C2773" i="56"/>
  <c r="B2773" i="56"/>
  <c r="D2773" i="56"/>
  <c r="H2773" i="56"/>
  <c r="G2773" i="56"/>
  <c r="A2774" i="56"/>
  <c r="J2773" i="56"/>
  <c r="G2774" i="56" l="1"/>
  <c r="C2774" i="56"/>
  <c r="A2775" i="56"/>
  <c r="B2774" i="56"/>
  <c r="H2774" i="56"/>
  <c r="J2774" i="56"/>
  <c r="E2774" i="56"/>
  <c r="D2774" i="56"/>
  <c r="I2774" i="56"/>
  <c r="F2774" i="56"/>
  <c r="G2775" i="56" l="1"/>
  <c r="D2775" i="56"/>
  <c r="H2775" i="56"/>
  <c r="C2775" i="56"/>
  <c r="B2775" i="56"/>
  <c r="A2776" i="56"/>
  <c r="J2775" i="56"/>
  <c r="E2775" i="56"/>
  <c r="F2775" i="56"/>
  <c r="I2775" i="56"/>
  <c r="G2776" i="56" l="1"/>
  <c r="H2776" i="56"/>
  <c r="D2776" i="56"/>
  <c r="F2776" i="56"/>
  <c r="A2777" i="56"/>
  <c r="J2776" i="56"/>
  <c r="B2776" i="56"/>
  <c r="I2776" i="56"/>
  <c r="E2776" i="56"/>
  <c r="C2776" i="56"/>
  <c r="E2777" i="56" l="1"/>
  <c r="G2777" i="56"/>
  <c r="B2777" i="56"/>
  <c r="C2777" i="56"/>
  <c r="J2777" i="56"/>
  <c r="H2777" i="56"/>
  <c r="D2777" i="56"/>
  <c r="I2777" i="56"/>
  <c r="F2777" i="56"/>
  <c r="A2778" i="56"/>
  <c r="E2778" i="56" l="1"/>
  <c r="F2778" i="56"/>
  <c r="H2778" i="56"/>
  <c r="C2778" i="56"/>
  <c r="I2778" i="56"/>
  <c r="B2778" i="56"/>
  <c r="A2779" i="56"/>
  <c r="G2778" i="56"/>
  <c r="D2778" i="56"/>
  <c r="J2778" i="56"/>
  <c r="D2779" i="56" l="1"/>
  <c r="G2779" i="56"/>
  <c r="F2779" i="56"/>
  <c r="E2779" i="56"/>
  <c r="C2779" i="56"/>
  <c r="J2779" i="56"/>
  <c r="B2779" i="56"/>
  <c r="A2780" i="56"/>
  <c r="H2779" i="56"/>
  <c r="I2779" i="56"/>
  <c r="J2780" i="56" l="1"/>
  <c r="E2780" i="56"/>
  <c r="C2780" i="56"/>
  <c r="G2780" i="56"/>
  <c r="F2780" i="56"/>
  <c r="H2780" i="56"/>
  <c r="I2780" i="56"/>
  <c r="D2780" i="56"/>
  <c r="B2780" i="56"/>
  <c r="A2781" i="56"/>
  <c r="F2781" i="56" l="1"/>
  <c r="E2781" i="56"/>
  <c r="A2782" i="56"/>
  <c r="G2781" i="56"/>
  <c r="B2781" i="56"/>
  <c r="I2781" i="56"/>
  <c r="D2781" i="56"/>
  <c r="C2781" i="56"/>
  <c r="J2781" i="56"/>
  <c r="H2781" i="56"/>
  <c r="D2782" i="56" l="1"/>
  <c r="G2782" i="56"/>
  <c r="F2782" i="56"/>
  <c r="E2782" i="56"/>
  <c r="J2782" i="56"/>
  <c r="C2782" i="56"/>
  <c r="A2783" i="56"/>
  <c r="B2782" i="56"/>
  <c r="H2782" i="56"/>
  <c r="I2782" i="56"/>
  <c r="G2783" i="56" l="1"/>
  <c r="J2783" i="56"/>
  <c r="E2783" i="56"/>
  <c r="D2783" i="56"/>
  <c r="A2784" i="56"/>
  <c r="F2783" i="56"/>
  <c r="H2783" i="56"/>
  <c r="I2783" i="56"/>
  <c r="C2783" i="56"/>
  <c r="B2783" i="56"/>
  <c r="D2784" i="56" l="1"/>
  <c r="I2784" i="56"/>
  <c r="C2784" i="56"/>
  <c r="F2784" i="56"/>
  <c r="G2784" i="56"/>
  <c r="H2784" i="56"/>
  <c r="A2785" i="56"/>
  <c r="J2784" i="56"/>
  <c r="B2784" i="56"/>
  <c r="E2784" i="56"/>
  <c r="G2785" i="56" l="1"/>
  <c r="J2785" i="56"/>
  <c r="F2785" i="56"/>
  <c r="A2786" i="56"/>
  <c r="E2785" i="56"/>
  <c r="I2785" i="56"/>
  <c r="D2785" i="56"/>
  <c r="C2785" i="56"/>
  <c r="B2785" i="56"/>
  <c r="H2785" i="56"/>
  <c r="I2786" i="56" l="1"/>
  <c r="B2786" i="56"/>
  <c r="E2786" i="56"/>
  <c r="A2787" i="56"/>
  <c r="G2786" i="56"/>
  <c r="J2786" i="56"/>
  <c r="H2786" i="56"/>
  <c r="C2786" i="56"/>
  <c r="F2786" i="56"/>
  <c r="D2786" i="56"/>
  <c r="H2787" i="56" l="1"/>
  <c r="I2787" i="56"/>
  <c r="E2787" i="56"/>
  <c r="B2787" i="56"/>
  <c r="A2788" i="56"/>
  <c r="G2787" i="56"/>
  <c r="J2787" i="56"/>
  <c r="F2787" i="56"/>
  <c r="D2787" i="56"/>
  <c r="C2787" i="56"/>
  <c r="I2788" i="56" l="1"/>
  <c r="B2788" i="56"/>
  <c r="A2789" i="56"/>
  <c r="J2788" i="56"/>
  <c r="E2788" i="56"/>
  <c r="H2788" i="56"/>
  <c r="D2788" i="56"/>
  <c r="C2788" i="56"/>
  <c r="G2788" i="56"/>
  <c r="F2788" i="56"/>
  <c r="B2789" i="56" l="1"/>
  <c r="D2789" i="56"/>
  <c r="I2789" i="56"/>
  <c r="G2789" i="56"/>
  <c r="E2789" i="56"/>
  <c r="C2789" i="56"/>
  <c r="J2789" i="56"/>
  <c r="A2790" i="56"/>
  <c r="H2789" i="56"/>
  <c r="F2789" i="56"/>
  <c r="F2790" i="56" l="1"/>
  <c r="E2790" i="56"/>
  <c r="I2790" i="56"/>
  <c r="B2790" i="56"/>
  <c r="A2791" i="56"/>
  <c r="D2790" i="56"/>
  <c r="J2790" i="56"/>
  <c r="H2790" i="56"/>
  <c r="G2790" i="56"/>
  <c r="C2790" i="56"/>
  <c r="C2791" i="56" l="1"/>
  <c r="H2791" i="56"/>
  <c r="G2791" i="56"/>
  <c r="A2792" i="56"/>
  <c r="J2791" i="56"/>
  <c r="D2791" i="56"/>
  <c r="B2791" i="56"/>
  <c r="E2791" i="56"/>
  <c r="I2791" i="56"/>
  <c r="F2791" i="56"/>
  <c r="G2792" i="56" l="1"/>
  <c r="A2793" i="56"/>
  <c r="F2792" i="56"/>
  <c r="H2792" i="56"/>
  <c r="B2792" i="56"/>
  <c r="J2792" i="56"/>
  <c r="I2792" i="56"/>
  <c r="D2792" i="56"/>
  <c r="C2792" i="56"/>
  <c r="E2792" i="56"/>
  <c r="D2793" i="56" l="1"/>
  <c r="B2793" i="56"/>
  <c r="E2793" i="56"/>
  <c r="I2793" i="56"/>
  <c r="J2793" i="56"/>
  <c r="H2793" i="56"/>
  <c r="C2793" i="56"/>
  <c r="A2794" i="56"/>
  <c r="F2793" i="56"/>
  <c r="G2793" i="56"/>
  <c r="G2794" i="56" l="1"/>
  <c r="B2794" i="56"/>
  <c r="C2794" i="56"/>
  <c r="F2794" i="56"/>
  <c r="J2794" i="56"/>
  <c r="E2794" i="56"/>
  <c r="D2794" i="56"/>
  <c r="A2795" i="56"/>
  <c r="I2794" i="56"/>
  <c r="H2794" i="56"/>
  <c r="E2795" i="56" l="1"/>
  <c r="D2795" i="56"/>
  <c r="C2795" i="56"/>
  <c r="F2795" i="56"/>
  <c r="J2795" i="56"/>
  <c r="H2795" i="56"/>
  <c r="A2796" i="56"/>
  <c r="G2795" i="56"/>
  <c r="B2795" i="56"/>
  <c r="I2795" i="56"/>
  <c r="H2796" i="56" l="1"/>
  <c r="A2797" i="56"/>
  <c r="G2796" i="56"/>
  <c r="I2796" i="56"/>
  <c r="J2796" i="56"/>
  <c r="C2796" i="56"/>
  <c r="B2796" i="56"/>
  <c r="D2796" i="56"/>
  <c r="E2796" i="56"/>
  <c r="F2796" i="56"/>
  <c r="B2797" i="56" l="1"/>
  <c r="D2797" i="56"/>
  <c r="I2797" i="56"/>
  <c r="E2797" i="56"/>
  <c r="G2797" i="56"/>
  <c r="A2798" i="56"/>
  <c r="F2797" i="56"/>
  <c r="H2797" i="56"/>
  <c r="C2797" i="56"/>
  <c r="J2797" i="56"/>
  <c r="B2798" i="56" l="1"/>
  <c r="I2798" i="56"/>
  <c r="G2798" i="56"/>
  <c r="F2798" i="56"/>
  <c r="H2798" i="56"/>
  <c r="D2798" i="56"/>
  <c r="C2798" i="56"/>
  <c r="J2798" i="56"/>
  <c r="E2798" i="56"/>
  <c r="A2799" i="56"/>
  <c r="E2799" i="56" l="1"/>
  <c r="H2799" i="56"/>
  <c r="D2799" i="56"/>
  <c r="A2800" i="56"/>
  <c r="G2799" i="56"/>
  <c r="J2799" i="56"/>
  <c r="B2799" i="56"/>
  <c r="I2799" i="56"/>
  <c r="C2799" i="56"/>
  <c r="F2799" i="56"/>
  <c r="J2800" i="56" l="1"/>
  <c r="C2800" i="56"/>
  <c r="E2800" i="56"/>
  <c r="B2800" i="56"/>
  <c r="D2800" i="56"/>
  <c r="A2801" i="56"/>
  <c r="G2800" i="56"/>
  <c r="I2800" i="56"/>
  <c r="F2800" i="56"/>
  <c r="H2800" i="56"/>
  <c r="H2801" i="56" l="1"/>
  <c r="D2801" i="56"/>
  <c r="E2801" i="56"/>
  <c r="A2802" i="56"/>
  <c r="G2801" i="56"/>
  <c r="J2801" i="56"/>
  <c r="I2801" i="56"/>
  <c r="B2801" i="56"/>
  <c r="C2801" i="56"/>
  <c r="F2801" i="56"/>
  <c r="G2802" i="56" l="1"/>
  <c r="A2803" i="56"/>
  <c r="H2802" i="56"/>
  <c r="I2802" i="56"/>
  <c r="F2802" i="56"/>
  <c r="E2802" i="56"/>
  <c r="C2802" i="56"/>
  <c r="J2802" i="56"/>
  <c r="B2802" i="56"/>
  <c r="D2802" i="56"/>
  <c r="I2803" i="56" l="1"/>
  <c r="F2803" i="56"/>
  <c r="G2803" i="56"/>
  <c r="A2804" i="56"/>
  <c r="E2803" i="56"/>
  <c r="C2803" i="56"/>
  <c r="D2803" i="56"/>
  <c r="B2803" i="56"/>
  <c r="H2803" i="56"/>
  <c r="J2803" i="56"/>
  <c r="J2804" i="56" l="1"/>
  <c r="G2804" i="56"/>
  <c r="A2805" i="56"/>
  <c r="H2804" i="56"/>
  <c r="D2804" i="56"/>
  <c r="C2804" i="56"/>
  <c r="F2804" i="56"/>
  <c r="I2804" i="56"/>
  <c r="E2804" i="56"/>
  <c r="B2804" i="56"/>
  <c r="F2805" i="56" l="1"/>
  <c r="G2805" i="56"/>
  <c r="I2805" i="56"/>
  <c r="B2805" i="56"/>
  <c r="D2805" i="56"/>
  <c r="H2805" i="56"/>
  <c r="E2805" i="56"/>
  <c r="C2805" i="56"/>
  <c r="J2805" i="56"/>
  <c r="A2806" i="56"/>
  <c r="B2806" i="56" l="1"/>
  <c r="I2806" i="56"/>
  <c r="J2806" i="56"/>
  <c r="E2806" i="56"/>
  <c r="G2806" i="56"/>
  <c r="C2806" i="56"/>
  <c r="A2807" i="56"/>
  <c r="F2806" i="56"/>
  <c r="H2806" i="56"/>
  <c r="D2806" i="56"/>
  <c r="I2807" i="56" l="1"/>
  <c r="J2807" i="56"/>
  <c r="B2807" i="56"/>
  <c r="A2808" i="56"/>
  <c r="F2807" i="56"/>
  <c r="H2807" i="56"/>
  <c r="D2807" i="56"/>
  <c r="G2807" i="56"/>
  <c r="E2807" i="56"/>
  <c r="C2807" i="56"/>
  <c r="D2808" i="56" l="1"/>
  <c r="C2808" i="56"/>
  <c r="I2808" i="56"/>
  <c r="E2808" i="56"/>
  <c r="A2809" i="56"/>
  <c r="J2808" i="56"/>
  <c r="H2808" i="56"/>
  <c r="B2808" i="56"/>
  <c r="G2808" i="56"/>
  <c r="F2808" i="56"/>
  <c r="I2809" i="56" l="1"/>
  <c r="A2810" i="56"/>
  <c r="G2809" i="56"/>
  <c r="F2809" i="56"/>
  <c r="D2809" i="56"/>
  <c r="E2809" i="56"/>
  <c r="J2809" i="56"/>
  <c r="H2809" i="56"/>
  <c r="C2809" i="56"/>
  <c r="B2809" i="56"/>
  <c r="D2810" i="56" l="1"/>
  <c r="J2810" i="56"/>
  <c r="F2810" i="56"/>
  <c r="E2810" i="56"/>
  <c r="C2810" i="56"/>
  <c r="A2811" i="56"/>
  <c r="G2810" i="56"/>
  <c r="H2810" i="56"/>
  <c r="I2810" i="56"/>
  <c r="B2810" i="56"/>
  <c r="B2811" i="56" l="1"/>
  <c r="J2811" i="56"/>
  <c r="I2811" i="56"/>
  <c r="C2811" i="56"/>
  <c r="E2811" i="56"/>
  <c r="F2811" i="56"/>
  <c r="G2811" i="56"/>
  <c r="D2811" i="56"/>
  <c r="A2812" i="56"/>
  <c r="H2811" i="56"/>
  <c r="B2812" i="56" l="1"/>
  <c r="J2812" i="56"/>
  <c r="D2812" i="56"/>
  <c r="E2812" i="56"/>
  <c r="H2812" i="56"/>
  <c r="C2812" i="56"/>
  <c r="I2812" i="56"/>
  <c r="A2813" i="56"/>
  <c r="G2812" i="56"/>
  <c r="F2812" i="56"/>
  <c r="B2813" i="56" l="1"/>
  <c r="G2813" i="56"/>
  <c r="F2813" i="56"/>
  <c r="J2813" i="56"/>
  <c r="E2813" i="56"/>
  <c r="D2813" i="56"/>
  <c r="C2813" i="56"/>
  <c r="A2814" i="56"/>
  <c r="I2813" i="56"/>
  <c r="H2813" i="56"/>
  <c r="B2814" i="56" l="1"/>
  <c r="I2814" i="56"/>
  <c r="G2814" i="56"/>
  <c r="D2814" i="56"/>
  <c r="J2814" i="56"/>
  <c r="A2815" i="56"/>
  <c r="C2814" i="56"/>
  <c r="H2814" i="56"/>
  <c r="F2814" i="56"/>
  <c r="E2814" i="56"/>
  <c r="G2815" i="56" l="1"/>
  <c r="E2815" i="56"/>
  <c r="I2815" i="56"/>
  <c r="A2816" i="56"/>
  <c r="J2815" i="56"/>
  <c r="H2815" i="56"/>
  <c r="B2815" i="56"/>
  <c r="F2815" i="56"/>
  <c r="D2815" i="56"/>
  <c r="C2815" i="56"/>
  <c r="B2816" i="56" l="1"/>
  <c r="I2816" i="56"/>
  <c r="C2816" i="56"/>
  <c r="J2816" i="56"/>
  <c r="H2816" i="56"/>
  <c r="D2816" i="56"/>
  <c r="F2816" i="56"/>
  <c r="A2817" i="56"/>
  <c r="G2816" i="56"/>
  <c r="E2816" i="56"/>
  <c r="E2817" i="56" l="1"/>
  <c r="C2817" i="56"/>
  <c r="B2817" i="56"/>
  <c r="I2817" i="56"/>
  <c r="D2817" i="56"/>
  <c r="F2817" i="56"/>
  <c r="A2818" i="56"/>
  <c r="J2817" i="56"/>
  <c r="G2817" i="56"/>
  <c r="H2817" i="56"/>
  <c r="D2818" i="56" l="1"/>
  <c r="E2818" i="56"/>
  <c r="A2819" i="56"/>
  <c r="G2818" i="56"/>
  <c r="H2818" i="56"/>
  <c r="F2818" i="56"/>
  <c r="J2818" i="56"/>
  <c r="C2818" i="56"/>
  <c r="B2818" i="56"/>
  <c r="I2818" i="56"/>
  <c r="B2819" i="56" l="1"/>
  <c r="D2819" i="56"/>
  <c r="F2819" i="56"/>
  <c r="G2819" i="56"/>
  <c r="J2819" i="56"/>
  <c r="E2819" i="56"/>
  <c r="C2819" i="56"/>
  <c r="A2820" i="56"/>
  <c r="H2819" i="56"/>
  <c r="I2819" i="56"/>
  <c r="C2820" i="56" l="1"/>
  <c r="A2821" i="56"/>
  <c r="E2820" i="56"/>
  <c r="D2820" i="56"/>
  <c r="I2820" i="56"/>
  <c r="G2820" i="56"/>
  <c r="F2820" i="56"/>
  <c r="J2820" i="56"/>
  <c r="B2820" i="56"/>
  <c r="H2820" i="56"/>
  <c r="D2821" i="56" l="1"/>
  <c r="B2821" i="56"/>
  <c r="J2821" i="56"/>
  <c r="F2821" i="56"/>
  <c r="G2821" i="56"/>
  <c r="A2822" i="56"/>
  <c r="C2821" i="56"/>
  <c r="H2821" i="56"/>
  <c r="I2821" i="56"/>
  <c r="E2821" i="56"/>
  <c r="G2822" i="56" l="1"/>
  <c r="B2822" i="56"/>
  <c r="D2822" i="56"/>
  <c r="H2822" i="56"/>
  <c r="A2823" i="56"/>
  <c r="J2822" i="56"/>
  <c r="E2822" i="56"/>
  <c r="F2822" i="56"/>
  <c r="C2822" i="56"/>
  <c r="I2822" i="56"/>
  <c r="I2823" i="56" l="1"/>
  <c r="G2823" i="56"/>
  <c r="B2823" i="56"/>
  <c r="J2823" i="56"/>
  <c r="D2823" i="56"/>
  <c r="H2823" i="56"/>
  <c r="A2824" i="56"/>
  <c r="C2823" i="56"/>
  <c r="F2823" i="56"/>
  <c r="E2823" i="56"/>
  <c r="D2824" i="56" l="1"/>
  <c r="I2824" i="56"/>
  <c r="B2824" i="56"/>
  <c r="F2824" i="56"/>
  <c r="H2824" i="56"/>
  <c r="A2825" i="56"/>
  <c r="J2824" i="56"/>
  <c r="G2824" i="56"/>
  <c r="E2824" i="56"/>
  <c r="C2824" i="56"/>
  <c r="H2825" i="56" l="1"/>
  <c r="E2825" i="56"/>
  <c r="C2825" i="56"/>
  <c r="A2826" i="56"/>
  <c r="J2825" i="56"/>
  <c r="I2825" i="56"/>
  <c r="D2825" i="56"/>
  <c r="G2825" i="56"/>
  <c r="F2825" i="56"/>
  <c r="B2825" i="56"/>
  <c r="H2826" i="56" l="1"/>
  <c r="I2826" i="56"/>
  <c r="G2826" i="56"/>
  <c r="J2826" i="56"/>
  <c r="E2826" i="56"/>
  <c r="D2826" i="56"/>
  <c r="B2826" i="56"/>
  <c r="C2826" i="56"/>
  <c r="A2827" i="56"/>
  <c r="F2826" i="56"/>
  <c r="E2827" i="56" l="1"/>
  <c r="J2827" i="56"/>
  <c r="H2827" i="56"/>
  <c r="I2827" i="56"/>
  <c r="C2827" i="56"/>
  <c r="F2827" i="56"/>
  <c r="B2827" i="56"/>
  <c r="D2827" i="56"/>
  <c r="G2827" i="56"/>
  <c r="A2828" i="56"/>
  <c r="C2828" i="56" l="1"/>
  <c r="A2829" i="56"/>
  <c r="J2828" i="56"/>
  <c r="H2828" i="56"/>
  <c r="E2828" i="56"/>
  <c r="D2828" i="56"/>
  <c r="F2828" i="56"/>
  <c r="B2828" i="56"/>
  <c r="G2828" i="56"/>
  <c r="I2828" i="56"/>
  <c r="F2829" i="56" l="1"/>
  <c r="I2829" i="56"/>
  <c r="J2829" i="56"/>
  <c r="G2829" i="56"/>
  <c r="A2830" i="56"/>
  <c r="B2829" i="56"/>
  <c r="D2829" i="56"/>
  <c r="H2829" i="56"/>
  <c r="E2829" i="56"/>
  <c r="C2829" i="56"/>
  <c r="B2830" i="56" l="1"/>
  <c r="J2830" i="56"/>
  <c r="H2830" i="56"/>
  <c r="G2830" i="56"/>
  <c r="E2830" i="56"/>
  <c r="F2830" i="56"/>
  <c r="C2830" i="56"/>
  <c r="I2830" i="56"/>
  <c r="A2831" i="56"/>
  <c r="D2830" i="56"/>
  <c r="J2831" i="56" l="1"/>
  <c r="D2831" i="56"/>
  <c r="I2831" i="56"/>
  <c r="G2831" i="56"/>
  <c r="C2831" i="56"/>
  <c r="F2831" i="56"/>
  <c r="A2832" i="56"/>
  <c r="B2831" i="56"/>
  <c r="H2831" i="56"/>
  <c r="E2831" i="56"/>
  <c r="H2832" i="56" l="1"/>
  <c r="B2832" i="56"/>
  <c r="F2832" i="56"/>
  <c r="G2832" i="56"/>
  <c r="A2833" i="56"/>
  <c r="J2832" i="56"/>
  <c r="I2832" i="56"/>
  <c r="D2832" i="56"/>
  <c r="E2832" i="56"/>
  <c r="C2832" i="56"/>
  <c r="H2833" i="56" l="1"/>
  <c r="D2833" i="56"/>
  <c r="A2834" i="56"/>
  <c r="G2833" i="56"/>
  <c r="J2833" i="56"/>
  <c r="I2833" i="56"/>
  <c r="E2833" i="56"/>
  <c r="B2833" i="56"/>
  <c r="C2833" i="56"/>
  <c r="F2833" i="56"/>
  <c r="H2834" i="56" l="1"/>
  <c r="D2834" i="56"/>
  <c r="E2834" i="56"/>
  <c r="B2834" i="56"/>
  <c r="I2834" i="56"/>
  <c r="F2834" i="56"/>
  <c r="C2834" i="56"/>
  <c r="A2835" i="56"/>
  <c r="G2834" i="56"/>
  <c r="J2834" i="56"/>
  <c r="B2835" i="56" l="1"/>
  <c r="A2836" i="56"/>
  <c r="H2835" i="56"/>
  <c r="I2835" i="56"/>
  <c r="C2835" i="56"/>
  <c r="E2835" i="56"/>
  <c r="F2835" i="56"/>
  <c r="G2835" i="56"/>
  <c r="J2835" i="56"/>
  <c r="D2835" i="56"/>
  <c r="C2836" i="56" l="1"/>
  <c r="I2836" i="56"/>
  <c r="D2836" i="56"/>
  <c r="F2836" i="56"/>
  <c r="E2836" i="56"/>
  <c r="H2836" i="56"/>
  <c r="B2836" i="56"/>
  <c r="A2837" i="56"/>
  <c r="J2836" i="56"/>
  <c r="G2836" i="56"/>
  <c r="B2837" i="56" l="1"/>
  <c r="H2837" i="56"/>
  <c r="E2837" i="56"/>
  <c r="F2837" i="56"/>
  <c r="A2838" i="56"/>
  <c r="J2837" i="56"/>
  <c r="D2837" i="56"/>
  <c r="C2837" i="56"/>
  <c r="G2837" i="56"/>
  <c r="I2837" i="56"/>
  <c r="B2838" i="56" l="1"/>
  <c r="H2838" i="56"/>
  <c r="D2838" i="56"/>
  <c r="F2838" i="56"/>
  <c r="C2838" i="56"/>
  <c r="J2838" i="56"/>
  <c r="A2839" i="56"/>
  <c r="E2838" i="56"/>
  <c r="G2838" i="56"/>
  <c r="I2838" i="56"/>
  <c r="G2839" i="56" l="1"/>
  <c r="C2839" i="56"/>
  <c r="F2839" i="56"/>
  <c r="A2840" i="56"/>
  <c r="J2839" i="56"/>
  <c r="B2839" i="56"/>
  <c r="H2839" i="56"/>
  <c r="I2839" i="56"/>
  <c r="D2839" i="56"/>
  <c r="E2839" i="56"/>
  <c r="H2840" i="56" l="1"/>
  <c r="I2840" i="56"/>
  <c r="D2840" i="56"/>
  <c r="G2840" i="56"/>
  <c r="A2841" i="56"/>
  <c r="J2840" i="56"/>
  <c r="B2840" i="56"/>
  <c r="E2840" i="56"/>
  <c r="F2840" i="56"/>
  <c r="C2840" i="56"/>
  <c r="H2841" i="56" l="1"/>
  <c r="B2841" i="56"/>
  <c r="E2841" i="56"/>
  <c r="J2841" i="56"/>
  <c r="D2841" i="56"/>
  <c r="G2841" i="56"/>
  <c r="C2841" i="56"/>
  <c r="I2841" i="56"/>
  <c r="A2842" i="56"/>
  <c r="F2841" i="56"/>
  <c r="D2842" i="56" l="1"/>
  <c r="B2842" i="56"/>
  <c r="G2842" i="56"/>
  <c r="A2843" i="56"/>
  <c r="F2842" i="56"/>
  <c r="I2842" i="56"/>
  <c r="C2842" i="56"/>
  <c r="J2842" i="56"/>
  <c r="E2842" i="56"/>
  <c r="H2842" i="56"/>
  <c r="I2843" i="56" l="1"/>
  <c r="D2843" i="56"/>
  <c r="C2843" i="56"/>
  <c r="G2843" i="56"/>
  <c r="F2843" i="56"/>
  <c r="B2843" i="56"/>
  <c r="J2843" i="56"/>
  <c r="H2843" i="56"/>
  <c r="A2844" i="56"/>
  <c r="E2843" i="56"/>
  <c r="C2844" i="56" l="1"/>
  <c r="D2844" i="56"/>
  <c r="A2845" i="56"/>
  <c r="J2844" i="56"/>
  <c r="E2844" i="56"/>
  <c r="F2844" i="56"/>
  <c r="B2844" i="56"/>
  <c r="I2844" i="56"/>
  <c r="H2844" i="56"/>
  <c r="G2844" i="56"/>
  <c r="B2845" i="56" l="1"/>
  <c r="J2845" i="56"/>
  <c r="F2845" i="56"/>
  <c r="I2845" i="56"/>
  <c r="A2846" i="56"/>
  <c r="C2845" i="56"/>
  <c r="G2845" i="56"/>
  <c r="H2845" i="56"/>
  <c r="D2845" i="56"/>
  <c r="E2845" i="56"/>
  <c r="G2846" i="56" l="1"/>
  <c r="C2846" i="56"/>
  <c r="F2846" i="56"/>
  <c r="D2846" i="56"/>
  <c r="B2846" i="56"/>
  <c r="A2847" i="56"/>
  <c r="E2846" i="56"/>
  <c r="H2846" i="56"/>
  <c r="I2846" i="56"/>
  <c r="J2846" i="56"/>
  <c r="F2847" i="56" l="1"/>
  <c r="C2847" i="56"/>
  <c r="A2848" i="56"/>
  <c r="J2847" i="56"/>
  <c r="B2847" i="56"/>
  <c r="D2847" i="56"/>
  <c r="H2847" i="56"/>
  <c r="G2847" i="56"/>
  <c r="E2847" i="56"/>
  <c r="I2847" i="56"/>
  <c r="C2848" i="56" l="1"/>
  <c r="A2849" i="56"/>
  <c r="J2848" i="56"/>
  <c r="G2848" i="56"/>
  <c r="I2848" i="56"/>
  <c r="D2848" i="56"/>
  <c r="F2848" i="56"/>
  <c r="E2848" i="56"/>
  <c r="B2848" i="56"/>
  <c r="H2848" i="56"/>
  <c r="H2849" i="56" l="1"/>
  <c r="G2849" i="56"/>
  <c r="J2849" i="56"/>
  <c r="C2849" i="56"/>
  <c r="B2849" i="56"/>
  <c r="I2849" i="56"/>
  <c r="E2849" i="56"/>
  <c r="D2849" i="56"/>
  <c r="F2849" i="56"/>
  <c r="A2850" i="56"/>
  <c r="F2850" i="56" l="1"/>
  <c r="G2850" i="56"/>
  <c r="B2850" i="56"/>
  <c r="H2850" i="56"/>
  <c r="D2850" i="56"/>
  <c r="J2850" i="56"/>
  <c r="E2850" i="56"/>
  <c r="I2850" i="56"/>
  <c r="C2850" i="56"/>
  <c r="A2851" i="56"/>
  <c r="A2852" i="56" l="1"/>
  <c r="B2851" i="56"/>
  <c r="G2851" i="56"/>
  <c r="H2851" i="56"/>
  <c r="E2851" i="56"/>
  <c r="F2851" i="56"/>
  <c r="I2851" i="56"/>
  <c r="J2851" i="56"/>
  <c r="C2851" i="56"/>
  <c r="D2851" i="56"/>
  <c r="D2852" i="56" l="1"/>
  <c r="G2852" i="56"/>
  <c r="J2852" i="56"/>
  <c r="I2852" i="56"/>
  <c r="E2852" i="56"/>
  <c r="H2852" i="56"/>
  <c r="A2853" i="56"/>
  <c r="F2852" i="56"/>
  <c r="C2852" i="56"/>
  <c r="B2852" i="56"/>
  <c r="G2853" i="56" l="1"/>
  <c r="D2853" i="56"/>
  <c r="F2853" i="56"/>
  <c r="B2853" i="56"/>
  <c r="C2853" i="56"/>
  <c r="A2854" i="56"/>
  <c r="J2853" i="56"/>
  <c r="H2853" i="56"/>
  <c r="I2853" i="56"/>
  <c r="E2853" i="56"/>
  <c r="C2854" i="56" l="1"/>
  <c r="F2854" i="56"/>
  <c r="A2855" i="56"/>
  <c r="G2854" i="56"/>
  <c r="H2854" i="56"/>
  <c r="I2854" i="56"/>
  <c r="D2854" i="56"/>
  <c r="J2854" i="56"/>
  <c r="B2854" i="56"/>
  <c r="E2854" i="56"/>
  <c r="D2855" i="56" l="1"/>
  <c r="G2855" i="56"/>
  <c r="A2856" i="56"/>
  <c r="J2855" i="56"/>
  <c r="B2855" i="56"/>
  <c r="C2855" i="56"/>
  <c r="F2855" i="56"/>
  <c r="E2855" i="56"/>
  <c r="I2855" i="56"/>
  <c r="H2855" i="56"/>
  <c r="I2856" i="56" l="1"/>
  <c r="C2856" i="56"/>
  <c r="A2857" i="56"/>
  <c r="B2856" i="56"/>
  <c r="F2856" i="56"/>
  <c r="G2856" i="56"/>
  <c r="J2856" i="56"/>
  <c r="H2856" i="56"/>
  <c r="D2856" i="56"/>
  <c r="E2856" i="56"/>
  <c r="B2857" i="56" l="1"/>
  <c r="I2857" i="56"/>
  <c r="A2858" i="56"/>
  <c r="G2857" i="56"/>
  <c r="E2857" i="56"/>
  <c r="H2857" i="56"/>
  <c r="J2857" i="56"/>
  <c r="D2857" i="56"/>
  <c r="C2857" i="56"/>
  <c r="F2857" i="56"/>
  <c r="J2858" i="56" l="1"/>
  <c r="C2858" i="56"/>
  <c r="I2858" i="56"/>
  <c r="E2858" i="56"/>
  <c r="H2858" i="56"/>
  <c r="B2858" i="56"/>
  <c r="D2858" i="56"/>
  <c r="A2859" i="56"/>
  <c r="G2858" i="56"/>
  <c r="F2858" i="56"/>
  <c r="A2860" i="56" l="1"/>
  <c r="I2859" i="56"/>
  <c r="F2859" i="56"/>
  <c r="B2859" i="56"/>
  <c r="E2859" i="56"/>
  <c r="D2859" i="56"/>
  <c r="C2859" i="56"/>
  <c r="G2859" i="56"/>
  <c r="J2859" i="56"/>
  <c r="H2859" i="56"/>
  <c r="C2860" i="56" l="1"/>
  <c r="J2860" i="56"/>
  <c r="B2860" i="56"/>
  <c r="A2861" i="56"/>
  <c r="G2860" i="56"/>
  <c r="F2860" i="56"/>
  <c r="H2860" i="56"/>
  <c r="D2860" i="56"/>
  <c r="E2860" i="56"/>
  <c r="I2860" i="56"/>
  <c r="G2861" i="56" l="1"/>
  <c r="I2861" i="56"/>
  <c r="C2861" i="56"/>
  <c r="A2862" i="56"/>
  <c r="F2861" i="56"/>
  <c r="J2861" i="56"/>
  <c r="H2861" i="56"/>
  <c r="D2861" i="56"/>
  <c r="E2861" i="56"/>
  <c r="B2861" i="56"/>
  <c r="E2862" i="56" l="1"/>
  <c r="H2862" i="56"/>
  <c r="I2862" i="56"/>
  <c r="D2862" i="56"/>
  <c r="B2862" i="56"/>
  <c r="G2862" i="56"/>
  <c r="F2862" i="56"/>
  <c r="J2862" i="56"/>
  <c r="A2863" i="56"/>
  <c r="C2862" i="56"/>
  <c r="G2863" i="56" l="1"/>
  <c r="A2864" i="56"/>
  <c r="C2863" i="56"/>
  <c r="F2863" i="56"/>
  <c r="B2863" i="56"/>
  <c r="I2863" i="56"/>
  <c r="E2863" i="56"/>
  <c r="H2863" i="56"/>
  <c r="D2863" i="56"/>
  <c r="J2863" i="56"/>
  <c r="C2864" i="56" l="1"/>
  <c r="J2864" i="56"/>
  <c r="B2864" i="56"/>
  <c r="D2864" i="56"/>
  <c r="G2864" i="56"/>
  <c r="H2864" i="56"/>
  <c r="A2865" i="56"/>
  <c r="F2864" i="56"/>
  <c r="I2864" i="56"/>
  <c r="E2864" i="56"/>
  <c r="E2865" i="56" l="1"/>
  <c r="C2865" i="56"/>
  <c r="G2865" i="56"/>
  <c r="D2865" i="56"/>
  <c r="F2865" i="56"/>
  <c r="J2865" i="56"/>
  <c r="B2865" i="56"/>
  <c r="A2866" i="56"/>
  <c r="I2865" i="56"/>
  <c r="H2865" i="56"/>
  <c r="D2866" i="56" l="1"/>
  <c r="H2866" i="56"/>
  <c r="E2866" i="56"/>
  <c r="B2866" i="56"/>
  <c r="F2866" i="56"/>
  <c r="C2866" i="56"/>
  <c r="A2867" i="56"/>
  <c r="G2866" i="56"/>
  <c r="J2866" i="56"/>
  <c r="I2866" i="56"/>
  <c r="D2867" i="56" l="1"/>
  <c r="I2867" i="56"/>
  <c r="E2867" i="56"/>
  <c r="B2867" i="56"/>
  <c r="C2867" i="56"/>
  <c r="F2867" i="56"/>
  <c r="G2867" i="56"/>
  <c r="H2867" i="56"/>
  <c r="A2868" i="56"/>
  <c r="J2867" i="56"/>
  <c r="F2868" i="56" l="1"/>
  <c r="G2868" i="56"/>
  <c r="J2868" i="56"/>
  <c r="H2868" i="56"/>
  <c r="I2868" i="56"/>
  <c r="D2868" i="56"/>
  <c r="E2868" i="56"/>
  <c r="B2868" i="56"/>
  <c r="C2868" i="56"/>
  <c r="A2869" i="56"/>
  <c r="E2869" i="56" l="1"/>
  <c r="I2869" i="56"/>
  <c r="D2869" i="56"/>
  <c r="A2870" i="56"/>
  <c r="G2869" i="56"/>
  <c r="J2869" i="56"/>
  <c r="C2869" i="56"/>
  <c r="B2869" i="56"/>
  <c r="F2869" i="56"/>
  <c r="H2869" i="56"/>
  <c r="B2870" i="56" l="1"/>
  <c r="C2870" i="56"/>
  <c r="G2870" i="56"/>
  <c r="H2870" i="56"/>
  <c r="J2870" i="56"/>
  <c r="D2870" i="56"/>
  <c r="I2870" i="56"/>
  <c r="F2870" i="56"/>
  <c r="E2870" i="56"/>
  <c r="A2871" i="56"/>
  <c r="G2871" i="56" l="1"/>
  <c r="B2871" i="56"/>
  <c r="J2871" i="56"/>
  <c r="H2871" i="56"/>
  <c r="I2871" i="56"/>
  <c r="E2871" i="56"/>
  <c r="C2871" i="56"/>
  <c r="D2871" i="56"/>
  <c r="F2871" i="56"/>
  <c r="A2872" i="56"/>
  <c r="A2873" i="56" l="1"/>
  <c r="G2872" i="56"/>
  <c r="C2872" i="56"/>
  <c r="J2872" i="56"/>
  <c r="B2872" i="56"/>
  <c r="H2872" i="56"/>
  <c r="D2872" i="56"/>
  <c r="I2872" i="56"/>
  <c r="F2872" i="56"/>
  <c r="E2872" i="56"/>
  <c r="A2874" i="56" l="1"/>
  <c r="C2873" i="56"/>
  <c r="D2873" i="56"/>
  <c r="J2873" i="56"/>
  <c r="B2873" i="56"/>
  <c r="F2873" i="56"/>
  <c r="E2873" i="56"/>
  <c r="H2873" i="56"/>
  <c r="G2873" i="56"/>
  <c r="I2873" i="56"/>
  <c r="E2874" i="56" l="1"/>
  <c r="C2874" i="56"/>
  <c r="I2874" i="56"/>
  <c r="B2874" i="56"/>
  <c r="A2875" i="56"/>
  <c r="G2874" i="56"/>
  <c r="J2874" i="56"/>
  <c r="H2874" i="56"/>
  <c r="D2874" i="56"/>
  <c r="F2874" i="56"/>
  <c r="D2875" i="56" l="1"/>
  <c r="A2876" i="56"/>
  <c r="B2875" i="56"/>
  <c r="J2875" i="56"/>
  <c r="E2875" i="56"/>
  <c r="H2875" i="56"/>
  <c r="G2875" i="56"/>
  <c r="I2875" i="56"/>
  <c r="C2875" i="56"/>
  <c r="F2875" i="56"/>
  <c r="B2876" i="56" l="1"/>
  <c r="D2876" i="56"/>
  <c r="G2876" i="56"/>
  <c r="H2876" i="56"/>
  <c r="E2876" i="56"/>
  <c r="F2876" i="56"/>
  <c r="C2876" i="56"/>
  <c r="A2877" i="56"/>
  <c r="I2876" i="56"/>
  <c r="J2876" i="56"/>
  <c r="C2877" i="56" l="1"/>
  <c r="B2877" i="56"/>
  <c r="D2877" i="56"/>
  <c r="I2877" i="56"/>
  <c r="E2877" i="56"/>
  <c r="F2877" i="56"/>
  <c r="A2878" i="56"/>
  <c r="G2877" i="56"/>
  <c r="J2877" i="56"/>
  <c r="H2877" i="56"/>
  <c r="G2878" i="56" l="1"/>
  <c r="D2878" i="56"/>
  <c r="H2878" i="56"/>
  <c r="C2878" i="56"/>
  <c r="E2878" i="56"/>
  <c r="F2878" i="56"/>
  <c r="A2879" i="56"/>
  <c r="J2878" i="56"/>
  <c r="B2878" i="56"/>
  <c r="I2878" i="56"/>
  <c r="D2879" i="56" l="1"/>
  <c r="E2879" i="56"/>
  <c r="J2879" i="56"/>
  <c r="H2879" i="56"/>
  <c r="G2879" i="56"/>
  <c r="A2880" i="56"/>
  <c r="I2879" i="56"/>
  <c r="C2879" i="56"/>
  <c r="B2879" i="56"/>
  <c r="F2879" i="56"/>
  <c r="I2880" i="56" l="1"/>
  <c r="B2880" i="56"/>
  <c r="C2880" i="56"/>
  <c r="F2880" i="56"/>
  <c r="A2881" i="56"/>
  <c r="J2880" i="56"/>
  <c r="G2880" i="56"/>
  <c r="E2880" i="56"/>
  <c r="H2880" i="56"/>
  <c r="D2880" i="56"/>
  <c r="E2881" i="56" l="1"/>
  <c r="D2881" i="56"/>
  <c r="F2881" i="56"/>
  <c r="A2882" i="56"/>
  <c r="G2881" i="56"/>
  <c r="I2881" i="56"/>
  <c r="B2881" i="56"/>
  <c r="H2881" i="56"/>
  <c r="J2881" i="56"/>
  <c r="C2881" i="56"/>
  <c r="F2882" i="56" l="1"/>
  <c r="B2882" i="56"/>
  <c r="H2882" i="56"/>
  <c r="D2882" i="56"/>
  <c r="I2882" i="56"/>
  <c r="C2882" i="56"/>
  <c r="A2883" i="56"/>
  <c r="J2882" i="56"/>
  <c r="G2882" i="56"/>
  <c r="E2882" i="56"/>
  <c r="J2883" i="56" l="1"/>
  <c r="D2883" i="56"/>
  <c r="F2883" i="56"/>
  <c r="A2884" i="56"/>
  <c r="G2883" i="56"/>
  <c r="E2883" i="56"/>
  <c r="B2883" i="56"/>
  <c r="H2883" i="56"/>
  <c r="C2883" i="56"/>
  <c r="I2883" i="56"/>
  <c r="B2884" i="56" l="1"/>
  <c r="J2884" i="56"/>
  <c r="F2884" i="56"/>
  <c r="A2885" i="56"/>
  <c r="E2884" i="56"/>
  <c r="I2884" i="56"/>
  <c r="H2884" i="56"/>
  <c r="D2884" i="56"/>
  <c r="G2884" i="56"/>
  <c r="C2884" i="56"/>
  <c r="C2885" i="56" l="1"/>
  <c r="H2885" i="56"/>
  <c r="J2885" i="56"/>
  <c r="F2885" i="56"/>
  <c r="A2886" i="56"/>
  <c r="G2885" i="56"/>
  <c r="D2885" i="56"/>
  <c r="E2885" i="56"/>
  <c r="B2885" i="56"/>
  <c r="I2885" i="56"/>
  <c r="H2886" i="56" l="1"/>
  <c r="A2887" i="56"/>
  <c r="B2886" i="56"/>
  <c r="G2886" i="56"/>
  <c r="D2886" i="56"/>
  <c r="C2886" i="56"/>
  <c r="F2886" i="56"/>
  <c r="I2886" i="56"/>
  <c r="E2886" i="56"/>
  <c r="J2886" i="56"/>
  <c r="F2887" i="56" l="1"/>
  <c r="H2887" i="56"/>
  <c r="G2887" i="56"/>
  <c r="D2887" i="56"/>
  <c r="E2887" i="56"/>
  <c r="J2887" i="56"/>
  <c r="C2887" i="56"/>
  <c r="B2887" i="56"/>
  <c r="A2888" i="56"/>
  <c r="I2887" i="56"/>
  <c r="I2888" i="56" l="1"/>
  <c r="H2888" i="56"/>
  <c r="A2889" i="56"/>
  <c r="B2888" i="56"/>
  <c r="D2888" i="56"/>
  <c r="J2888" i="56"/>
  <c r="C2888" i="56"/>
  <c r="F2888" i="56"/>
  <c r="G2888" i="56"/>
  <c r="E2888" i="56"/>
  <c r="J2889" i="56" l="1"/>
  <c r="H2889" i="56"/>
  <c r="G2889" i="56"/>
  <c r="E2889" i="56"/>
  <c r="D2889" i="56"/>
  <c r="F2889" i="56"/>
  <c r="B2889" i="56"/>
  <c r="A2890" i="56"/>
  <c r="I2889" i="56"/>
  <c r="C2889" i="56"/>
  <c r="D2890" i="56" l="1"/>
  <c r="B2890" i="56"/>
  <c r="J2890" i="56"/>
  <c r="H2890" i="56"/>
  <c r="I2890" i="56"/>
  <c r="C2890" i="56"/>
  <c r="G2890" i="56"/>
  <c r="F2890" i="56"/>
  <c r="A2891" i="56"/>
  <c r="E2890" i="56"/>
  <c r="G2891" i="56" l="1"/>
  <c r="E2891" i="56"/>
  <c r="I2891" i="56"/>
  <c r="F2891" i="56"/>
  <c r="A2892" i="56"/>
  <c r="J2891" i="56"/>
  <c r="C2891" i="56"/>
  <c r="B2891" i="56"/>
  <c r="D2891" i="56"/>
  <c r="H2891" i="56"/>
  <c r="A2893" i="56" l="1"/>
  <c r="B2892" i="56"/>
  <c r="I2892" i="56"/>
  <c r="J2892" i="56"/>
  <c r="D2892" i="56"/>
  <c r="F2892" i="56"/>
  <c r="E2892" i="56"/>
  <c r="H2892" i="56"/>
  <c r="G2892" i="56"/>
  <c r="C2892" i="56"/>
  <c r="J2893" i="56" l="1"/>
  <c r="C2893" i="56"/>
  <c r="B2893" i="56"/>
  <c r="I2893" i="56"/>
  <c r="H2893" i="56"/>
  <c r="E2893" i="56"/>
  <c r="D2893" i="56"/>
  <c r="G2893" i="56"/>
  <c r="A2894" i="56"/>
  <c r="F2893" i="56"/>
  <c r="J2894" i="56" l="1"/>
  <c r="H2894" i="56"/>
  <c r="C2894" i="56"/>
  <c r="F2894" i="56"/>
  <c r="E2894" i="56"/>
  <c r="B2894" i="56"/>
  <c r="D2894" i="56"/>
  <c r="I2894" i="56"/>
  <c r="A2895" i="56"/>
  <c r="G2894" i="56"/>
  <c r="I2895" i="56" l="1"/>
  <c r="D2895" i="56"/>
  <c r="B2895" i="56"/>
  <c r="A2896" i="56"/>
  <c r="J2895" i="56"/>
  <c r="E2895" i="56"/>
  <c r="H2895" i="56"/>
  <c r="F2895" i="56"/>
  <c r="G2895" i="56"/>
  <c r="C2895" i="56"/>
  <c r="A2897" i="56" l="1"/>
  <c r="I2896" i="56"/>
  <c r="J2896" i="56"/>
  <c r="D2896" i="56"/>
  <c r="C2896" i="56"/>
  <c r="F2896" i="56"/>
  <c r="B2896" i="56"/>
  <c r="G2896" i="56"/>
  <c r="H2896" i="56"/>
  <c r="E2896" i="56"/>
  <c r="B2897" i="56" l="1"/>
  <c r="F2897" i="56"/>
  <c r="D2897" i="56"/>
  <c r="H2897" i="56"/>
  <c r="J2897" i="56"/>
  <c r="C2897" i="56"/>
  <c r="I2897" i="56"/>
  <c r="A2898" i="56"/>
  <c r="G2897" i="56"/>
  <c r="E2897" i="56"/>
  <c r="F2898" i="56" l="1"/>
  <c r="I2898" i="56"/>
  <c r="H2898" i="56"/>
  <c r="B2898" i="56"/>
  <c r="A2899" i="56"/>
  <c r="E2898" i="56"/>
  <c r="C2898" i="56"/>
  <c r="G2898" i="56"/>
  <c r="J2898" i="56"/>
  <c r="D2898" i="56"/>
  <c r="F2899" i="56" l="1"/>
  <c r="B2899" i="56"/>
  <c r="H2899" i="56"/>
  <c r="I2899" i="56"/>
  <c r="C2899" i="56"/>
  <c r="J2899" i="56"/>
  <c r="A2900" i="56"/>
  <c r="G2899" i="56"/>
  <c r="E2899" i="56"/>
  <c r="D2899" i="56"/>
  <c r="F2900" i="56" l="1"/>
  <c r="A2901" i="56"/>
  <c r="I2900" i="56"/>
  <c r="C2900" i="56"/>
  <c r="G2900" i="56"/>
  <c r="B2900" i="56"/>
  <c r="J2900" i="56"/>
  <c r="E2900" i="56"/>
  <c r="H2900" i="56"/>
  <c r="D2900" i="56"/>
  <c r="C2901" i="56" l="1"/>
  <c r="B2901" i="56"/>
  <c r="I2901" i="56"/>
  <c r="D2901" i="56"/>
  <c r="H2901" i="56"/>
  <c r="J2901" i="56"/>
  <c r="F2901" i="56"/>
  <c r="E2901" i="56"/>
  <c r="A2902" i="56"/>
  <c r="G2901" i="56"/>
  <c r="G2902" i="56" l="1"/>
  <c r="H2902" i="56"/>
  <c r="I2902" i="56"/>
  <c r="B2902" i="56"/>
  <c r="C2902" i="56"/>
  <c r="D2902" i="56"/>
  <c r="F2902" i="56"/>
  <c r="E2902" i="56"/>
  <c r="A2903" i="56"/>
  <c r="J2902" i="56"/>
  <c r="J2903" i="56" l="1"/>
  <c r="I2903" i="56"/>
  <c r="A2904" i="56"/>
  <c r="G2903" i="56"/>
  <c r="F2903" i="56"/>
  <c r="H2903" i="56"/>
  <c r="E2903" i="56"/>
  <c r="B2903" i="56"/>
  <c r="D2903" i="56"/>
  <c r="C2903" i="56"/>
  <c r="H2904" i="56" l="1"/>
  <c r="J2904" i="56"/>
  <c r="G2904" i="56"/>
  <c r="I2904" i="56"/>
  <c r="B2904" i="56"/>
  <c r="D2904" i="56"/>
  <c r="C2904" i="56"/>
  <c r="F2904" i="56"/>
  <c r="E2904" i="56"/>
  <c r="A2905" i="56"/>
  <c r="D2905" i="56" l="1"/>
  <c r="B2905" i="56"/>
  <c r="I2905" i="56"/>
  <c r="C2905" i="56"/>
  <c r="E2905" i="56"/>
  <c r="A2906" i="56"/>
  <c r="G2905" i="56"/>
  <c r="H2905" i="56"/>
  <c r="J2905" i="56"/>
  <c r="F2905" i="56"/>
  <c r="I2906" i="56" l="1"/>
  <c r="F2906" i="56"/>
  <c r="G2906" i="56"/>
  <c r="D2906" i="56"/>
  <c r="B2906" i="56"/>
  <c r="C2906" i="56"/>
  <c r="E2906" i="56"/>
  <c r="A2907" i="56"/>
  <c r="J2906" i="56"/>
  <c r="H2906" i="56"/>
  <c r="B2907" i="56" l="1"/>
  <c r="F2907" i="56"/>
  <c r="C2907" i="56"/>
  <c r="E2907" i="56"/>
  <c r="D2907" i="56"/>
  <c r="I2907" i="56"/>
  <c r="A2908" i="56"/>
  <c r="G2907" i="56"/>
  <c r="H2907" i="56"/>
  <c r="J2907" i="56"/>
  <c r="A2909" i="56" l="1"/>
  <c r="E2908" i="56"/>
  <c r="F2908" i="56"/>
  <c r="H2908" i="56"/>
  <c r="D2908" i="56"/>
  <c r="C2908" i="56"/>
  <c r="I2908" i="56"/>
  <c r="G2908" i="56"/>
  <c r="J2908" i="56"/>
  <c r="B2908" i="56"/>
  <c r="J2909" i="56" l="1"/>
  <c r="E2909" i="56"/>
  <c r="F2909" i="56"/>
  <c r="I2909" i="56"/>
  <c r="H2909" i="56"/>
  <c r="B2909" i="56"/>
  <c r="D2909" i="56"/>
  <c r="C2909" i="56"/>
  <c r="A2910" i="56"/>
  <c r="G2909" i="56"/>
  <c r="J2910" i="56" l="1"/>
  <c r="F2910" i="56"/>
  <c r="E2910" i="56"/>
  <c r="D2910" i="56"/>
  <c r="A2911" i="56"/>
  <c r="I2910" i="56"/>
  <c r="H2910" i="56"/>
  <c r="C2910" i="56"/>
  <c r="B2910" i="56"/>
  <c r="G2910" i="56"/>
  <c r="B2911" i="56" l="1"/>
  <c r="C2911" i="56"/>
  <c r="A2912" i="56"/>
  <c r="G2911" i="56"/>
  <c r="F2911" i="56"/>
  <c r="J2911" i="56"/>
  <c r="I2911" i="56"/>
  <c r="H2911" i="56"/>
  <c r="E2911" i="56"/>
  <c r="D2911" i="56"/>
  <c r="A2913" i="56" l="1"/>
  <c r="F2912" i="56"/>
  <c r="D2912" i="56"/>
  <c r="G2912" i="56"/>
  <c r="H2912" i="56"/>
  <c r="B2912" i="56"/>
  <c r="E2912" i="56"/>
  <c r="J2912" i="56"/>
  <c r="C2912" i="56"/>
  <c r="I2912" i="56"/>
  <c r="J2913" i="56" l="1"/>
  <c r="D2913" i="56"/>
  <c r="E2913" i="56"/>
  <c r="F2913" i="56"/>
  <c r="H2913" i="56"/>
  <c r="C2913" i="56"/>
  <c r="G2913" i="56"/>
  <c r="A2914" i="56"/>
  <c r="I2913" i="56"/>
  <c r="B2913" i="56"/>
  <c r="H2914" i="56" l="1"/>
  <c r="A2915" i="56"/>
  <c r="G2914" i="56"/>
  <c r="J2914" i="56"/>
  <c r="E2914" i="56"/>
  <c r="F2914" i="56"/>
  <c r="I2914" i="56"/>
  <c r="C2914" i="56"/>
  <c r="D2914" i="56"/>
  <c r="B2914" i="56"/>
  <c r="D2915" i="56" l="1"/>
  <c r="B2915" i="56"/>
  <c r="G2915" i="56"/>
  <c r="J2915" i="56"/>
  <c r="H2915" i="56"/>
  <c r="I2915" i="56"/>
  <c r="E2915" i="56"/>
  <c r="A2916" i="56"/>
  <c r="C2915" i="56"/>
  <c r="F2915" i="56"/>
  <c r="A2917" i="56" l="1"/>
  <c r="H2916" i="56"/>
  <c r="B2916" i="56"/>
  <c r="C2916" i="56"/>
  <c r="F2916" i="56"/>
  <c r="G2916" i="56"/>
  <c r="J2916" i="56"/>
  <c r="I2916" i="56"/>
  <c r="D2916" i="56"/>
  <c r="E2916" i="56"/>
  <c r="A2918" i="56" l="1"/>
  <c r="C2917" i="56"/>
  <c r="D2917" i="56"/>
  <c r="I2917" i="56"/>
  <c r="E2917" i="56"/>
  <c r="B2917" i="56"/>
  <c r="G2917" i="56"/>
  <c r="H2917" i="56"/>
  <c r="F2917" i="56"/>
  <c r="J2917" i="56"/>
  <c r="H2918" i="56" l="1"/>
  <c r="E2918" i="56"/>
  <c r="A2919" i="56"/>
  <c r="D2918" i="56"/>
  <c r="I2918" i="56"/>
  <c r="C2918" i="56"/>
  <c r="F2918" i="56"/>
  <c r="G2918" i="56"/>
  <c r="J2918" i="56"/>
  <c r="B2918" i="56"/>
  <c r="F2919" i="56" l="1"/>
  <c r="D2919" i="56"/>
  <c r="E2919" i="56"/>
  <c r="J2919" i="56"/>
  <c r="I2919" i="56"/>
  <c r="C2919" i="56"/>
  <c r="B2919" i="56"/>
  <c r="A2920" i="56"/>
  <c r="G2919" i="56"/>
  <c r="H2919" i="56"/>
  <c r="C2920" i="56" l="1"/>
  <c r="F2920" i="56"/>
  <c r="J2920" i="56"/>
  <c r="D2920" i="56"/>
  <c r="G2920" i="56"/>
  <c r="H2920" i="56"/>
  <c r="I2920" i="56"/>
  <c r="E2920" i="56"/>
  <c r="B2920" i="56"/>
  <c r="A2921" i="56"/>
  <c r="J2921" i="56" l="1"/>
  <c r="E2921" i="56"/>
  <c r="G2921" i="56"/>
  <c r="D2921" i="56"/>
  <c r="I2921" i="56"/>
  <c r="H2921" i="56"/>
  <c r="F2921" i="56"/>
  <c r="C2921" i="56"/>
  <c r="B2921" i="56"/>
  <c r="A2922" i="56"/>
  <c r="G2922" i="56" l="1"/>
  <c r="C2922" i="56"/>
  <c r="F2922" i="56"/>
  <c r="A2923" i="56"/>
  <c r="J2922" i="56"/>
  <c r="H2922" i="56"/>
  <c r="I2922" i="56"/>
  <c r="B2922" i="56"/>
  <c r="E2922" i="56"/>
  <c r="D2922" i="56"/>
  <c r="H2923" i="56" l="1"/>
  <c r="A2924" i="56"/>
  <c r="G2923" i="56"/>
  <c r="I2923" i="56"/>
  <c r="E2923" i="56"/>
  <c r="D2923" i="56"/>
  <c r="C2923" i="56"/>
  <c r="J2923" i="56"/>
  <c r="B2923" i="56"/>
  <c r="F2923" i="56"/>
  <c r="G2924" i="56" l="1"/>
  <c r="D2924" i="56"/>
  <c r="I2924" i="56"/>
  <c r="E2924" i="56"/>
  <c r="C2924" i="56"/>
  <c r="F2924" i="56"/>
  <c r="A2925" i="56"/>
  <c r="H2924" i="56"/>
  <c r="J2924" i="56"/>
  <c r="B2924" i="56"/>
  <c r="C2925" i="56" l="1"/>
  <c r="E2925" i="56"/>
  <c r="I2925" i="56"/>
  <c r="D2925" i="56"/>
  <c r="F2925" i="56"/>
  <c r="H2925" i="56"/>
  <c r="A2926" i="56"/>
  <c r="B2925" i="56"/>
  <c r="J2925" i="56"/>
  <c r="G2925" i="56"/>
  <c r="B2926" i="56" l="1"/>
  <c r="G2926" i="56"/>
  <c r="E2926" i="56"/>
  <c r="D2926" i="56"/>
  <c r="H2926" i="56"/>
  <c r="A2927" i="56"/>
  <c r="J2926" i="56"/>
  <c r="C2926" i="56"/>
  <c r="I2926" i="56"/>
  <c r="F2926" i="56"/>
  <c r="I2927" i="56" l="1"/>
  <c r="D2927" i="56"/>
  <c r="G2927" i="56"/>
  <c r="C2927" i="56"/>
  <c r="B2927" i="56"/>
  <c r="A2928" i="56"/>
  <c r="J2927" i="56"/>
  <c r="H2927" i="56"/>
  <c r="F2927" i="56"/>
  <c r="E2927" i="56"/>
  <c r="E2928" i="56" l="1"/>
  <c r="J2928" i="56"/>
  <c r="H2928" i="56"/>
  <c r="C2928" i="56"/>
  <c r="A2929" i="56"/>
  <c r="B2928" i="56"/>
  <c r="I2928" i="56"/>
  <c r="D2928" i="56"/>
  <c r="G2928" i="56"/>
  <c r="F2928" i="56"/>
  <c r="I2929" i="56" l="1"/>
  <c r="A2930" i="56"/>
  <c r="B2929" i="56"/>
  <c r="G2929" i="56"/>
  <c r="F2929" i="56"/>
  <c r="C2929" i="56"/>
  <c r="H2929" i="56"/>
  <c r="E2929" i="56"/>
  <c r="D2929" i="56"/>
  <c r="J2929" i="56"/>
  <c r="B2930" i="56" l="1"/>
  <c r="H2930" i="56"/>
  <c r="I2930" i="56"/>
  <c r="C2930" i="56"/>
  <c r="D2930" i="56"/>
  <c r="F2930" i="56"/>
  <c r="A2931" i="56"/>
  <c r="G2930" i="56"/>
  <c r="J2930" i="56"/>
  <c r="E2930" i="56"/>
  <c r="A2932" i="56" l="1"/>
  <c r="J2931" i="56"/>
  <c r="B2931" i="56"/>
  <c r="H2931" i="56"/>
  <c r="C2931" i="56"/>
  <c r="E2931" i="56"/>
  <c r="F2931" i="56"/>
  <c r="I2931" i="56"/>
  <c r="D2931" i="56"/>
  <c r="G2931" i="56"/>
  <c r="A2933" i="56" l="1"/>
  <c r="I2932" i="56"/>
  <c r="G2932" i="56"/>
  <c r="J2932" i="56"/>
  <c r="E2932" i="56"/>
  <c r="H2932" i="56"/>
  <c r="D2932" i="56"/>
  <c r="C2932" i="56"/>
  <c r="B2932" i="56"/>
  <c r="F2932" i="56"/>
  <c r="A2934" i="56" l="1"/>
  <c r="H2933" i="56"/>
  <c r="B2933" i="56"/>
  <c r="C2933" i="56"/>
  <c r="I2933" i="56"/>
  <c r="E2933" i="56"/>
  <c r="D2933" i="56"/>
  <c r="F2933" i="56"/>
  <c r="G2933" i="56"/>
  <c r="J2933" i="56"/>
  <c r="J2934" i="56" l="1"/>
  <c r="B2934" i="56"/>
  <c r="F2934" i="56"/>
  <c r="I2934" i="56"/>
  <c r="H2934" i="56"/>
  <c r="D2934" i="56"/>
  <c r="A2935" i="56"/>
  <c r="G2934" i="56"/>
  <c r="E2934" i="56"/>
  <c r="C2934" i="56"/>
  <c r="D2935" i="56" l="1"/>
  <c r="F2935" i="56"/>
  <c r="H2935" i="56"/>
  <c r="I2935" i="56"/>
  <c r="C2935" i="56"/>
  <c r="B2935" i="56"/>
  <c r="A2936" i="56"/>
  <c r="E2935" i="56"/>
  <c r="G2935" i="56"/>
  <c r="J2935" i="56"/>
  <c r="A2937" i="56" l="1"/>
  <c r="C2936" i="56"/>
  <c r="B2936" i="56"/>
  <c r="F2936" i="56"/>
  <c r="J2936" i="56"/>
  <c r="D2936" i="56"/>
  <c r="I2936" i="56"/>
  <c r="H2936" i="56"/>
  <c r="G2936" i="56"/>
  <c r="E2936" i="56"/>
  <c r="G2937" i="56" l="1"/>
  <c r="B2937" i="56"/>
  <c r="J2937" i="56"/>
  <c r="A2938" i="56"/>
  <c r="I2937" i="56"/>
  <c r="H2937" i="56"/>
  <c r="F2937" i="56"/>
  <c r="E2937" i="56"/>
  <c r="D2937" i="56"/>
  <c r="C2937" i="56"/>
  <c r="B2938" i="56" l="1"/>
  <c r="C2938" i="56"/>
  <c r="E2938" i="56"/>
  <c r="F2938" i="56"/>
  <c r="A2939" i="56"/>
  <c r="G2938" i="56"/>
  <c r="J2938" i="56"/>
  <c r="D2938" i="56"/>
  <c r="H2938" i="56"/>
  <c r="I2938" i="56"/>
  <c r="J2939" i="56" l="1"/>
  <c r="I2939" i="56"/>
  <c r="C2939" i="56"/>
  <c r="E2939" i="56"/>
  <c r="D2939" i="56"/>
  <c r="F2939" i="56"/>
  <c r="A2940" i="56"/>
  <c r="G2939" i="56"/>
  <c r="H2939" i="56"/>
  <c r="B2939" i="56"/>
  <c r="F2940" i="56" l="1"/>
  <c r="D2940" i="56"/>
  <c r="E2940" i="56"/>
  <c r="H2940" i="56"/>
  <c r="I2940" i="56"/>
  <c r="G2940" i="56"/>
  <c r="C2940" i="56"/>
  <c r="A2941" i="56"/>
  <c r="B2940" i="56"/>
  <c r="J2940" i="56"/>
  <c r="C2941" i="56" l="1"/>
  <c r="D2941" i="56"/>
  <c r="B2941" i="56"/>
  <c r="I2941" i="56"/>
  <c r="E2941" i="56"/>
  <c r="F2941" i="56"/>
  <c r="A2942" i="56"/>
  <c r="G2941" i="56"/>
  <c r="J2941" i="56"/>
  <c r="H2941" i="56"/>
  <c r="J2942" i="56" l="1"/>
  <c r="F2942" i="56"/>
  <c r="A2943" i="56"/>
  <c r="B2942" i="56"/>
  <c r="E2942" i="56"/>
  <c r="H2942" i="56"/>
  <c r="I2942" i="56"/>
  <c r="D2942" i="56"/>
  <c r="G2942" i="56"/>
  <c r="C2942" i="56"/>
  <c r="E2943" i="56" l="1"/>
  <c r="B2943" i="56"/>
  <c r="H2943" i="56"/>
  <c r="G2943" i="56"/>
  <c r="I2943" i="56"/>
  <c r="C2943" i="56"/>
  <c r="D2943" i="56"/>
  <c r="F2943" i="56"/>
  <c r="A2944" i="56"/>
  <c r="J2943" i="56"/>
  <c r="F2944" i="56" l="1"/>
  <c r="H2944" i="56"/>
  <c r="D2944" i="56"/>
  <c r="A2945" i="56"/>
  <c r="G2944" i="56"/>
  <c r="C2944" i="56"/>
  <c r="I2944" i="56"/>
  <c r="B2944" i="56"/>
  <c r="E2944" i="56"/>
  <c r="J2944" i="56"/>
  <c r="F2945" i="56" l="1"/>
  <c r="D2945" i="56"/>
  <c r="B2945" i="56"/>
  <c r="A2946" i="56"/>
  <c r="G2945" i="56"/>
  <c r="J2945" i="56"/>
  <c r="I2945" i="56"/>
  <c r="H2945" i="56"/>
  <c r="E2945" i="56"/>
  <c r="C2945" i="56"/>
  <c r="E2946" i="56" l="1"/>
  <c r="A2947" i="56"/>
  <c r="J2946" i="56"/>
  <c r="B2946" i="56"/>
  <c r="G2946" i="56"/>
  <c r="H2946" i="56"/>
  <c r="I2946" i="56"/>
  <c r="C2946" i="56"/>
  <c r="D2946" i="56"/>
  <c r="F2946" i="56"/>
  <c r="D2947" i="56" l="1"/>
  <c r="H2947" i="56"/>
  <c r="B2947" i="56"/>
  <c r="I2947" i="56"/>
  <c r="E2947" i="56"/>
  <c r="C2947" i="56"/>
  <c r="F2947" i="56"/>
  <c r="A2948" i="56"/>
  <c r="J2947" i="56"/>
  <c r="G2947" i="56"/>
  <c r="J2948" i="56" l="1"/>
  <c r="C2948" i="56"/>
  <c r="D2948" i="56"/>
  <c r="B2948" i="56"/>
  <c r="A2949" i="56"/>
  <c r="I2948" i="56"/>
  <c r="F2948" i="56"/>
  <c r="H2948" i="56"/>
  <c r="G2948" i="56"/>
  <c r="E2948" i="56"/>
  <c r="F2949" i="56" l="1"/>
  <c r="J2949" i="56"/>
  <c r="G2949" i="56"/>
  <c r="C2949" i="56"/>
  <c r="I2949" i="56"/>
  <c r="E2949" i="56"/>
  <c r="D2949" i="56"/>
  <c r="B2949" i="56"/>
  <c r="H2949" i="56"/>
  <c r="A2950" i="56"/>
  <c r="F2950" i="56" l="1"/>
  <c r="A2951" i="56"/>
  <c r="H2950" i="56"/>
  <c r="G2950" i="56"/>
  <c r="B2950" i="56"/>
  <c r="I2950" i="56"/>
  <c r="E2950" i="56"/>
  <c r="J2950" i="56"/>
  <c r="D2950" i="56"/>
  <c r="C2950" i="56"/>
  <c r="I2951" i="56" l="1"/>
  <c r="J2951" i="56"/>
  <c r="B2951" i="56"/>
  <c r="C2951" i="56"/>
  <c r="D2951" i="56"/>
  <c r="E2951" i="56"/>
  <c r="A2952" i="56"/>
  <c r="G2951" i="56"/>
  <c r="F2951" i="56"/>
  <c r="H2951" i="56"/>
  <c r="H2952" i="56" l="1"/>
  <c r="D2952" i="56"/>
  <c r="G2952" i="56"/>
  <c r="C2952" i="56"/>
  <c r="A2953" i="56"/>
  <c r="B2952" i="56"/>
  <c r="J2952" i="56"/>
  <c r="I2952" i="56"/>
  <c r="F2952" i="56"/>
  <c r="E2952" i="56"/>
  <c r="G2953" i="56" l="1"/>
  <c r="I2953" i="56"/>
  <c r="J2953" i="56"/>
  <c r="B2953" i="56"/>
  <c r="H2953" i="56"/>
  <c r="E2953" i="56"/>
  <c r="D2953" i="56"/>
  <c r="C2953" i="56"/>
  <c r="F2953" i="56"/>
  <c r="A2954" i="56"/>
  <c r="F2954" i="56" l="1"/>
  <c r="I2954" i="56"/>
  <c r="H2954" i="56"/>
  <c r="A2955" i="56"/>
  <c r="E2954" i="56"/>
  <c r="C2954" i="56"/>
  <c r="B2954" i="56"/>
  <c r="G2954" i="56"/>
  <c r="J2954" i="56"/>
  <c r="D2954" i="56"/>
  <c r="I2955" i="56" l="1"/>
  <c r="G2955" i="56"/>
  <c r="J2955" i="56"/>
  <c r="C2955" i="56"/>
  <c r="D2955" i="56"/>
  <c r="E2955" i="56"/>
  <c r="B2955" i="56"/>
  <c r="F2955" i="56"/>
  <c r="H2955" i="56"/>
  <c r="A2956" i="56"/>
  <c r="G2956" i="56" l="1"/>
  <c r="A2957" i="56"/>
  <c r="J2956" i="56"/>
  <c r="H2956" i="56"/>
  <c r="B2956" i="56"/>
  <c r="I2956" i="56"/>
  <c r="D2956" i="56"/>
  <c r="C2956" i="56"/>
  <c r="E2956" i="56"/>
  <c r="F2956" i="56"/>
  <c r="F2957" i="56" l="1"/>
  <c r="G2957" i="56"/>
  <c r="A2958" i="56"/>
  <c r="J2957" i="56"/>
  <c r="B2957" i="56"/>
  <c r="H2957" i="56"/>
  <c r="E2957" i="56"/>
  <c r="I2957" i="56"/>
  <c r="D2957" i="56"/>
  <c r="C2957" i="56"/>
  <c r="G2958" i="56" l="1"/>
  <c r="I2958" i="56"/>
  <c r="E2958" i="56"/>
  <c r="B2958" i="56"/>
  <c r="C2958" i="56"/>
  <c r="F2958" i="56"/>
  <c r="A2959" i="56"/>
  <c r="J2958" i="56"/>
  <c r="D2958" i="56"/>
  <c r="H2958" i="56"/>
  <c r="H2959" i="56" l="1"/>
  <c r="C2959" i="56"/>
  <c r="D2959" i="56"/>
  <c r="F2959" i="56"/>
  <c r="A2960" i="56"/>
  <c r="G2959" i="56"/>
  <c r="J2959" i="56"/>
  <c r="B2959" i="56"/>
  <c r="I2959" i="56"/>
  <c r="E2959" i="56"/>
  <c r="F2960" i="56" l="1"/>
  <c r="C2960" i="56"/>
  <c r="A2961" i="56"/>
  <c r="B2960" i="56"/>
  <c r="G2960" i="56"/>
  <c r="J2960" i="56"/>
  <c r="H2960" i="56"/>
  <c r="I2960" i="56"/>
  <c r="E2960" i="56"/>
  <c r="D2960" i="56"/>
  <c r="J2961" i="56" l="1"/>
  <c r="I2961" i="56"/>
  <c r="H2961" i="56"/>
  <c r="E2961" i="56"/>
  <c r="B2961" i="56"/>
  <c r="C2961" i="56"/>
  <c r="G2961" i="56"/>
  <c r="A2962" i="56"/>
  <c r="D2961" i="56"/>
  <c r="F2961" i="56"/>
  <c r="J2962" i="56" l="1"/>
  <c r="B2962" i="56"/>
  <c r="D2962" i="56"/>
  <c r="C2962" i="56"/>
  <c r="G2962" i="56"/>
  <c r="I2962" i="56"/>
  <c r="A2963" i="56"/>
  <c r="F2962" i="56"/>
  <c r="E2962" i="56"/>
  <c r="H2962" i="56"/>
  <c r="J2963" i="56" l="1"/>
  <c r="C2963" i="56"/>
  <c r="G2963" i="56"/>
  <c r="A2964" i="56"/>
  <c r="B2963" i="56"/>
  <c r="D2963" i="56"/>
  <c r="I2963" i="56"/>
  <c r="H2963" i="56"/>
  <c r="F2963" i="56"/>
  <c r="E2963" i="56"/>
  <c r="G2964" i="56" l="1"/>
  <c r="B2964" i="56"/>
  <c r="E2964" i="56"/>
  <c r="H2964" i="56"/>
  <c r="I2964" i="56"/>
  <c r="C2964" i="56"/>
  <c r="D2964" i="56"/>
  <c r="F2964" i="56"/>
  <c r="A2965" i="56"/>
  <c r="J2964" i="56"/>
  <c r="F2965" i="56" l="1"/>
  <c r="B2965" i="56"/>
  <c r="J2965" i="56"/>
  <c r="H2965" i="56"/>
  <c r="D2965" i="56"/>
  <c r="I2965" i="56"/>
  <c r="E2965" i="56"/>
  <c r="C2965" i="56"/>
  <c r="A2966" i="56"/>
  <c r="G2965" i="56"/>
  <c r="F2966" i="56" l="1"/>
  <c r="I2966" i="56"/>
  <c r="C2966" i="56"/>
  <c r="D2966" i="56"/>
  <c r="E2966" i="56"/>
  <c r="B2966" i="56"/>
  <c r="A2967" i="56"/>
  <c r="H2966" i="56"/>
  <c r="G2966" i="56"/>
  <c r="J2966" i="56"/>
  <c r="E2967" i="56" l="1"/>
  <c r="A2968" i="56"/>
  <c r="G2967" i="56"/>
  <c r="J2967" i="56"/>
  <c r="H2967" i="56"/>
  <c r="B2967" i="56"/>
  <c r="I2967" i="56"/>
  <c r="C2967" i="56"/>
  <c r="D2967" i="56"/>
  <c r="F2967" i="56"/>
  <c r="H2968" i="56" l="1"/>
  <c r="I2968" i="56"/>
  <c r="J2968" i="56"/>
  <c r="G2968" i="56"/>
  <c r="E2968" i="56"/>
  <c r="D2968" i="56"/>
  <c r="F2968" i="56"/>
  <c r="C2968" i="56"/>
  <c r="A2969" i="56"/>
  <c r="B2968" i="56"/>
  <c r="J2969" i="56" l="1"/>
  <c r="A2970" i="56"/>
  <c r="B2969" i="56"/>
  <c r="C2969" i="56"/>
  <c r="F2969" i="56"/>
  <c r="E2969" i="56"/>
  <c r="I2969" i="56"/>
  <c r="D2969" i="56"/>
  <c r="H2969" i="56"/>
  <c r="G2969" i="56"/>
  <c r="E2970" i="56" l="1"/>
  <c r="C2970" i="56"/>
  <c r="I2970" i="56"/>
  <c r="B2970" i="56"/>
  <c r="A2971" i="56"/>
  <c r="G2970" i="56"/>
  <c r="J2970" i="56"/>
  <c r="H2970" i="56"/>
  <c r="D2970" i="56"/>
  <c r="F2970" i="56"/>
  <c r="E2971" i="56" l="1"/>
  <c r="A2972" i="56"/>
  <c r="J2971" i="56"/>
  <c r="G2971" i="56"/>
  <c r="D2971" i="56"/>
  <c r="H2971" i="56"/>
  <c r="B2971" i="56"/>
  <c r="I2971" i="56"/>
  <c r="C2971" i="56"/>
  <c r="F2971" i="56"/>
  <c r="I2972" i="56" l="1"/>
  <c r="H2972" i="56"/>
  <c r="G2972" i="56"/>
  <c r="C2972" i="56"/>
  <c r="A2973" i="56"/>
  <c r="F2972" i="56"/>
  <c r="E2972" i="56"/>
  <c r="D2972" i="56"/>
  <c r="B2972" i="56"/>
  <c r="J2972" i="56"/>
  <c r="F2973" i="56" l="1"/>
  <c r="D2973" i="56"/>
  <c r="B2973" i="56"/>
  <c r="I2973" i="56"/>
  <c r="E2973" i="56"/>
  <c r="C2973" i="56"/>
  <c r="A2974" i="56"/>
  <c r="G2973" i="56"/>
  <c r="J2973" i="56"/>
  <c r="H2973" i="56"/>
  <c r="J2974" i="56" l="1"/>
  <c r="F2974" i="56"/>
  <c r="A2975" i="56"/>
  <c r="B2974" i="56"/>
  <c r="G2974" i="56"/>
  <c r="H2974" i="56"/>
  <c r="I2974" i="56"/>
  <c r="D2974" i="56"/>
  <c r="E2974" i="56"/>
  <c r="C2974" i="56"/>
  <c r="D2975" i="56" l="1"/>
  <c r="B2975" i="56"/>
  <c r="I2975" i="56"/>
  <c r="H2975" i="56"/>
  <c r="G2975" i="56"/>
  <c r="C2975" i="56"/>
  <c r="E2975" i="56"/>
  <c r="F2975" i="56"/>
  <c r="A2976" i="56"/>
  <c r="J2975" i="56"/>
  <c r="B2976" i="56" l="1"/>
  <c r="H2976" i="56"/>
  <c r="D2976" i="56"/>
  <c r="J2976" i="56"/>
  <c r="E2976" i="56"/>
  <c r="I2976" i="56"/>
  <c r="A2977" i="56"/>
  <c r="C2976" i="56"/>
  <c r="G2976" i="56"/>
  <c r="F2976" i="56"/>
  <c r="F2977" i="56" l="1"/>
  <c r="E2977" i="56"/>
  <c r="B2977" i="56"/>
  <c r="A2978" i="56"/>
  <c r="J2977" i="56"/>
  <c r="I2977" i="56"/>
  <c r="H2977" i="56"/>
  <c r="G2977" i="56"/>
  <c r="D2977" i="56"/>
  <c r="C2977" i="56"/>
  <c r="I2978" i="56" l="1"/>
  <c r="A2979" i="56"/>
  <c r="G2978" i="56"/>
  <c r="J2978" i="56"/>
  <c r="H2978" i="56"/>
  <c r="D2978" i="56"/>
  <c r="E2978" i="56"/>
  <c r="C2978" i="56"/>
  <c r="B2978" i="56"/>
  <c r="F2978" i="56"/>
  <c r="G2979" i="56" l="1"/>
  <c r="H2979" i="56"/>
  <c r="E2979" i="56"/>
  <c r="I2979" i="56"/>
  <c r="D2979" i="56"/>
  <c r="C2979" i="56"/>
  <c r="F2979" i="56"/>
  <c r="A2980" i="56"/>
  <c r="B2979" i="56"/>
  <c r="J2979" i="56"/>
  <c r="A2981" i="56" l="1"/>
  <c r="C2980" i="56"/>
  <c r="I2980" i="56"/>
  <c r="F2980" i="56"/>
  <c r="E2980" i="56"/>
  <c r="J2980" i="56"/>
  <c r="D2980" i="56"/>
  <c r="H2980" i="56"/>
  <c r="G2980" i="56"/>
  <c r="B2980" i="56"/>
  <c r="F2981" i="56" l="1"/>
  <c r="D2981" i="56"/>
  <c r="G2981" i="56"/>
  <c r="C2981" i="56"/>
  <c r="A2982" i="56"/>
  <c r="J2981" i="56"/>
  <c r="B2981" i="56"/>
  <c r="I2981" i="56"/>
  <c r="E2981" i="56"/>
  <c r="H2981" i="56"/>
  <c r="D2982" i="56" l="1"/>
  <c r="J2982" i="56"/>
  <c r="H2982" i="56"/>
  <c r="C2982" i="56"/>
  <c r="G2982" i="56"/>
  <c r="A2983" i="56"/>
  <c r="B2982" i="56"/>
  <c r="F2982" i="56"/>
  <c r="E2982" i="56"/>
  <c r="I2982" i="56"/>
  <c r="H2983" i="56" l="1"/>
  <c r="A2984" i="56"/>
  <c r="G2983" i="56"/>
  <c r="C2983" i="56"/>
  <c r="J2983" i="56"/>
  <c r="F2983" i="56"/>
  <c r="B2983" i="56"/>
  <c r="I2983" i="56"/>
  <c r="E2983" i="56"/>
  <c r="D2983" i="56"/>
  <c r="F2984" i="56" l="1"/>
  <c r="E2984" i="56"/>
  <c r="D2984" i="56"/>
  <c r="C2984" i="56"/>
  <c r="A2985" i="56"/>
  <c r="B2984" i="56"/>
  <c r="G2984" i="56"/>
  <c r="J2984" i="56"/>
  <c r="H2984" i="56"/>
  <c r="I2984" i="56"/>
  <c r="F2985" i="56" l="1"/>
  <c r="A2986" i="56"/>
  <c r="I2985" i="56"/>
  <c r="B2985" i="56"/>
  <c r="H2985" i="56"/>
  <c r="E2985" i="56"/>
  <c r="D2985" i="56"/>
  <c r="C2985" i="56"/>
  <c r="G2985" i="56"/>
  <c r="J2985" i="56"/>
  <c r="E2986" i="56" l="1"/>
  <c r="J2986" i="56"/>
  <c r="H2986" i="56"/>
  <c r="D2986" i="56"/>
  <c r="F2986" i="56"/>
  <c r="C2986" i="56"/>
  <c r="I2986" i="56"/>
  <c r="B2986" i="56"/>
  <c r="A2987" i="56"/>
  <c r="G2986" i="56"/>
  <c r="J2987" i="56" l="1"/>
  <c r="A2988" i="56"/>
  <c r="G2987" i="56"/>
  <c r="C2987" i="56"/>
  <c r="F2987" i="56"/>
  <c r="B2987" i="56"/>
  <c r="E2987" i="56"/>
  <c r="I2987" i="56"/>
  <c r="H2987" i="56"/>
  <c r="D2987" i="56"/>
  <c r="G2988" i="56" l="1"/>
  <c r="I2988" i="56"/>
  <c r="D2988" i="56"/>
  <c r="A2989" i="56"/>
  <c r="E2988" i="56"/>
  <c r="J2988" i="56"/>
  <c r="H2988" i="56"/>
  <c r="C2988" i="56"/>
  <c r="F2988" i="56"/>
  <c r="B2988" i="56"/>
  <c r="G2989" i="56" l="1"/>
  <c r="F2989" i="56"/>
  <c r="J2989" i="56"/>
  <c r="H2989" i="56"/>
  <c r="D2989" i="56"/>
  <c r="B2989" i="56"/>
  <c r="I2989" i="56"/>
  <c r="E2989" i="56"/>
  <c r="C2989" i="56"/>
  <c r="A2990" i="56"/>
  <c r="A2991" i="56" l="1"/>
  <c r="D2990" i="56"/>
  <c r="I2990" i="56"/>
  <c r="J2990" i="56"/>
  <c r="C2990" i="56"/>
  <c r="F2990" i="56"/>
  <c r="E2990" i="56"/>
  <c r="B2990" i="56"/>
  <c r="G2990" i="56"/>
  <c r="H2990" i="56"/>
  <c r="F2991" i="56" l="1"/>
  <c r="C2991" i="56"/>
  <c r="A2992" i="56"/>
  <c r="G2991" i="56"/>
  <c r="J2991" i="56"/>
  <c r="B2991" i="56"/>
  <c r="D2991" i="56"/>
  <c r="H2991" i="56"/>
  <c r="E2991" i="56"/>
  <c r="I2991" i="56"/>
  <c r="J2992" i="56" l="1"/>
  <c r="C2992" i="56"/>
  <c r="B2992" i="56"/>
  <c r="F2992" i="56"/>
  <c r="I2992" i="56"/>
  <c r="E2992" i="56"/>
  <c r="H2992" i="56"/>
  <c r="D2992" i="56"/>
  <c r="A2993" i="56"/>
  <c r="G2992" i="56"/>
  <c r="D2993" i="56" l="1"/>
  <c r="G2993" i="56"/>
  <c r="E2993" i="56"/>
  <c r="H2993" i="56"/>
  <c r="I2993" i="56"/>
  <c r="C2993" i="56"/>
  <c r="F2993" i="56"/>
  <c r="A2994" i="56"/>
  <c r="J2993" i="56"/>
  <c r="B2993" i="56"/>
  <c r="F2994" i="56" l="1"/>
  <c r="J2994" i="56"/>
  <c r="I2994" i="56"/>
  <c r="A2995" i="56"/>
  <c r="C2994" i="56"/>
  <c r="G2994" i="56"/>
  <c r="B2994" i="56"/>
  <c r="H2994" i="56"/>
  <c r="D2994" i="56"/>
  <c r="E2994" i="56"/>
  <c r="J2995" i="56" l="1"/>
  <c r="I2995" i="56"/>
  <c r="E2995" i="56"/>
  <c r="F2995" i="56"/>
  <c r="B2995" i="56"/>
  <c r="C2995" i="56"/>
  <c r="D2995" i="56"/>
  <c r="H2995" i="56"/>
  <c r="A2996" i="56"/>
  <c r="G2995" i="56"/>
  <c r="E2996" i="56" l="1"/>
  <c r="B2996" i="56"/>
  <c r="H2996" i="56"/>
  <c r="A2997" i="56"/>
  <c r="G2996" i="56"/>
  <c r="C2996" i="56"/>
  <c r="J2996" i="56"/>
  <c r="D2996" i="56"/>
  <c r="I2996" i="56"/>
  <c r="F2996" i="56"/>
  <c r="F2997" i="56" l="1"/>
  <c r="D2997" i="56"/>
  <c r="J2997" i="56"/>
  <c r="E2997" i="56"/>
  <c r="H2997" i="56"/>
  <c r="B2997" i="56"/>
  <c r="I2997" i="56"/>
  <c r="C2997" i="56"/>
  <c r="A2998" i="56"/>
  <c r="G2997" i="56"/>
  <c r="G2998" i="56" l="1"/>
  <c r="J2998" i="56"/>
  <c r="C2998" i="56"/>
  <c r="B2998" i="56"/>
  <c r="A2999" i="56"/>
  <c r="F2998" i="56"/>
  <c r="H2998" i="56"/>
  <c r="I2998" i="56"/>
  <c r="D2998" i="56"/>
  <c r="E2998" i="56"/>
  <c r="E2999" i="56" l="1"/>
  <c r="A3000" i="56"/>
  <c r="G2999" i="56"/>
  <c r="J2999" i="56"/>
  <c r="H2999" i="56"/>
  <c r="B2999" i="56"/>
  <c r="I2999" i="56"/>
  <c r="C2999" i="56"/>
  <c r="D2999" i="56"/>
  <c r="F2999" i="56"/>
  <c r="H3000" i="56" l="1"/>
  <c r="D3000" i="56"/>
  <c r="G3000" i="56"/>
  <c r="A3001" i="56"/>
  <c r="I3000" i="56"/>
  <c r="F3000" i="56"/>
  <c r="J3000" i="56"/>
  <c r="C3000" i="56"/>
  <c r="E3000" i="56"/>
  <c r="B3000" i="56"/>
  <c r="D3001" i="56" l="1"/>
  <c r="F3001" i="56"/>
  <c r="J3001" i="56"/>
  <c r="C3001" i="56"/>
  <c r="H3001" i="56"/>
  <c r="E3001" i="56"/>
  <c r="I3001" i="56"/>
  <c r="A3002" i="56"/>
  <c r="G3001" i="56"/>
  <c r="B3001" i="56"/>
  <c r="A3003" i="56" l="1"/>
  <c r="C3002" i="56"/>
  <c r="B3002" i="56"/>
  <c r="G3002" i="56"/>
  <c r="F3002" i="56"/>
  <c r="E3002" i="56"/>
  <c r="I3002" i="56"/>
  <c r="H3002" i="56"/>
  <c r="J3002" i="56"/>
  <c r="D3002" i="56"/>
  <c r="I3003" i="56" l="1"/>
  <c r="A3004" i="56"/>
  <c r="J3003" i="56"/>
  <c r="G3003" i="56"/>
  <c r="H3003" i="56"/>
  <c r="D3003" i="56"/>
  <c r="E3003" i="56"/>
  <c r="F3003" i="56"/>
  <c r="C3003" i="56"/>
  <c r="B3003" i="56"/>
  <c r="B3004" i="56" l="1"/>
  <c r="E3004" i="56"/>
  <c r="I3004" i="56"/>
  <c r="C3004" i="56"/>
  <c r="G3004" i="56"/>
  <c r="F3004" i="56"/>
  <c r="A3005" i="56"/>
  <c r="J3004" i="56"/>
  <c r="D3004" i="56"/>
  <c r="H3004" i="56"/>
  <c r="B3005" i="56" l="1"/>
  <c r="D3005" i="56"/>
  <c r="I3005" i="56"/>
  <c r="E3005" i="56"/>
  <c r="J3005" i="56"/>
  <c r="C3005" i="56"/>
  <c r="A3006" i="56"/>
  <c r="G3005" i="56"/>
  <c r="F3005" i="56"/>
  <c r="H3005" i="56"/>
  <c r="I3006" i="56" l="1"/>
  <c r="B3006" i="56"/>
  <c r="A3007" i="56"/>
  <c r="J3006" i="56"/>
  <c r="F3006" i="56"/>
  <c r="H3006" i="56"/>
  <c r="E3006" i="56"/>
  <c r="D3006" i="56"/>
  <c r="G3006" i="56"/>
  <c r="C3006" i="56"/>
  <c r="D3007" i="56" l="1"/>
  <c r="J3007" i="56"/>
  <c r="H3007" i="56"/>
  <c r="E3007" i="56"/>
  <c r="I3007" i="56"/>
  <c r="C3007" i="56"/>
  <c r="F3007" i="56"/>
  <c r="B3007" i="56"/>
  <c r="A3008" i="56"/>
  <c r="G3007" i="56"/>
  <c r="J3008" i="56" l="1"/>
  <c r="H3008" i="56"/>
  <c r="G3008" i="56"/>
  <c r="E3008" i="56"/>
  <c r="D3008" i="56"/>
  <c r="B3008" i="56"/>
  <c r="A3009" i="56"/>
  <c r="C3008" i="56"/>
  <c r="F3008" i="56"/>
  <c r="I3008" i="56"/>
  <c r="F3009" i="56" l="1"/>
  <c r="B3009" i="56"/>
  <c r="G3009" i="56"/>
  <c r="A3010" i="56"/>
  <c r="D3009" i="56"/>
  <c r="E3009" i="56"/>
  <c r="H3009" i="56"/>
  <c r="J3009" i="56"/>
  <c r="I3009" i="56"/>
  <c r="C3009" i="56"/>
  <c r="I3010" i="56" l="1"/>
  <c r="A3011" i="56"/>
  <c r="J3010" i="56"/>
  <c r="B3010" i="56"/>
  <c r="H3010" i="56"/>
  <c r="E3010" i="56"/>
  <c r="D3010" i="56"/>
  <c r="C3010" i="56"/>
  <c r="G3010" i="56"/>
  <c r="F3010" i="56"/>
  <c r="G3011" i="56" l="1"/>
  <c r="D3011" i="56"/>
  <c r="H3011" i="56"/>
  <c r="F3011" i="56"/>
  <c r="E3011" i="56"/>
  <c r="C3011" i="56"/>
  <c r="B3011" i="56"/>
  <c r="A3012" i="56"/>
  <c r="I3011" i="56"/>
  <c r="J3011" i="56"/>
  <c r="D3012" i="56" l="1"/>
  <c r="C3012" i="56"/>
  <c r="J3012" i="56"/>
  <c r="G3012" i="56"/>
  <c r="A3013" i="56"/>
  <c r="F3012" i="56"/>
  <c r="H3012" i="56"/>
  <c r="E3012" i="56"/>
  <c r="I3012" i="56"/>
  <c r="B3012" i="56"/>
  <c r="F3013" i="56" l="1"/>
  <c r="B3013" i="56"/>
  <c r="E3013" i="56"/>
  <c r="C3013" i="56"/>
  <c r="A3014" i="56"/>
  <c r="G3013" i="56"/>
  <c r="J3013" i="56"/>
  <c r="H3013" i="56"/>
  <c r="D3013" i="56"/>
  <c r="I3013" i="56"/>
  <c r="F3014" i="56" l="1"/>
  <c r="E3014" i="56"/>
  <c r="B3014" i="56"/>
  <c r="H3014" i="56"/>
  <c r="J3014" i="56"/>
  <c r="D3014" i="56"/>
  <c r="G3014" i="56"/>
  <c r="C3014" i="56"/>
  <c r="I3014" i="56"/>
  <c r="A3015" i="56"/>
  <c r="B3015" i="56" l="1"/>
  <c r="A3016" i="56"/>
  <c r="J3015" i="56"/>
  <c r="C3015" i="56"/>
  <c r="E3015" i="56"/>
  <c r="G3015" i="56"/>
  <c r="I3015" i="56"/>
  <c r="D3015" i="56"/>
  <c r="F3015" i="56"/>
  <c r="H3015" i="56"/>
  <c r="B3016" i="56" l="1"/>
  <c r="J3016" i="56"/>
  <c r="D3016" i="56"/>
  <c r="C3016" i="56"/>
  <c r="A3017" i="56"/>
  <c r="I3016" i="56"/>
  <c r="G3016" i="56"/>
  <c r="F3016" i="56"/>
  <c r="H3016" i="56"/>
  <c r="E3016" i="56"/>
  <c r="F3017" i="56" l="1"/>
  <c r="D3017" i="56"/>
  <c r="G3017" i="56"/>
  <c r="J3017" i="56"/>
  <c r="I3017" i="56"/>
  <c r="H3017" i="56"/>
  <c r="E3017" i="56"/>
  <c r="C3017" i="56"/>
  <c r="B3017" i="56"/>
  <c r="A3018" i="56"/>
  <c r="B3018" i="56" l="1"/>
  <c r="J3018" i="56"/>
  <c r="E3018" i="56"/>
  <c r="H3018" i="56"/>
  <c r="I3018" i="56"/>
  <c r="C3018" i="56"/>
  <c r="D3018" i="56"/>
  <c r="F3018" i="56"/>
  <c r="A3019" i="56"/>
  <c r="G3018" i="56"/>
  <c r="G3019" i="56" l="1"/>
  <c r="I3019" i="56"/>
  <c r="D3019" i="56"/>
  <c r="C3019" i="56"/>
  <c r="F3019" i="56"/>
  <c r="A3020" i="56"/>
  <c r="B3019" i="56"/>
  <c r="J3019" i="56"/>
  <c r="H3019" i="56"/>
  <c r="E3019" i="56"/>
  <c r="E3020" i="56" l="1"/>
  <c r="A3021" i="56"/>
  <c r="I3020" i="56"/>
  <c r="J3020" i="56"/>
  <c r="F3020" i="56"/>
  <c r="G3020" i="56"/>
  <c r="D3020" i="56"/>
  <c r="C3020" i="56"/>
  <c r="H3020" i="56"/>
  <c r="B3020" i="56"/>
  <c r="B3021" i="56" l="1"/>
  <c r="D3021" i="56"/>
  <c r="A3022" i="56"/>
  <c r="G3021" i="56"/>
  <c r="F3021" i="56"/>
  <c r="H3021" i="56"/>
  <c r="I3021" i="56"/>
  <c r="E3021" i="56"/>
  <c r="J3021" i="56"/>
  <c r="C3021" i="56"/>
  <c r="G3022" i="56" l="1"/>
  <c r="E3022" i="56"/>
  <c r="F3022" i="56"/>
  <c r="D3022" i="56"/>
  <c r="C3022" i="56"/>
  <c r="B3022" i="56"/>
  <c r="A3023" i="56"/>
  <c r="J3022" i="56"/>
  <c r="I3022" i="56"/>
  <c r="H3022" i="56"/>
  <c r="B3023" i="56" l="1"/>
  <c r="C3023" i="56"/>
  <c r="J3023" i="56"/>
  <c r="F3023" i="56"/>
  <c r="I3023" i="56"/>
  <c r="E3023" i="56"/>
  <c r="D3023" i="56"/>
  <c r="H3023" i="56"/>
  <c r="A3024" i="56"/>
  <c r="G3023" i="56"/>
  <c r="E3024" i="56" l="1"/>
  <c r="C3024" i="56"/>
  <c r="I3024" i="56"/>
  <c r="F3024" i="56"/>
  <c r="D3024" i="56"/>
  <c r="G3024" i="56"/>
  <c r="H3024" i="56"/>
  <c r="A3025" i="56"/>
  <c r="J3024" i="56"/>
  <c r="B3024" i="56"/>
  <c r="D3025" i="56" l="1"/>
  <c r="G3025" i="56"/>
  <c r="E3025" i="56"/>
  <c r="H3025" i="56"/>
  <c r="I3025" i="56"/>
  <c r="C3025" i="56"/>
  <c r="F3025" i="56"/>
  <c r="A3026" i="56"/>
  <c r="J3025" i="56"/>
  <c r="B3025" i="56"/>
  <c r="D3026" i="56" l="1"/>
  <c r="F3026" i="56"/>
  <c r="G3026" i="56"/>
  <c r="C3026" i="56"/>
  <c r="E3026" i="56"/>
  <c r="B3026" i="56"/>
  <c r="A3027" i="56"/>
  <c r="J3026" i="56"/>
  <c r="I3026" i="56"/>
  <c r="H3026" i="56"/>
  <c r="G3027" i="56" l="1"/>
  <c r="C3027" i="56"/>
  <c r="F3027" i="56"/>
  <c r="A3028" i="56"/>
  <c r="B3027" i="56"/>
  <c r="J3027" i="56"/>
  <c r="D3027" i="56"/>
  <c r="H3027" i="56"/>
  <c r="E3027" i="56"/>
  <c r="I3027" i="56"/>
  <c r="B3028" i="56" l="1"/>
  <c r="H3028" i="56"/>
  <c r="E3028" i="56"/>
  <c r="I3028" i="56"/>
  <c r="D3028" i="56"/>
  <c r="C3028" i="56"/>
  <c r="G3028" i="56"/>
  <c r="F3028" i="56"/>
  <c r="A3029" i="56"/>
  <c r="J3028" i="56"/>
  <c r="F3029" i="56" l="1"/>
  <c r="E3029" i="56"/>
  <c r="J3029" i="56"/>
  <c r="B3029" i="56"/>
  <c r="H3029" i="56"/>
  <c r="D3029" i="56"/>
  <c r="I3029" i="56"/>
  <c r="C3029" i="56"/>
  <c r="A3030" i="56"/>
  <c r="G3029" i="56"/>
  <c r="G3030" i="56" l="1"/>
  <c r="D3030" i="56"/>
  <c r="C3030" i="56"/>
  <c r="B3030" i="56"/>
  <c r="A3031" i="56"/>
  <c r="J3030" i="56"/>
  <c r="H3030" i="56"/>
  <c r="F3030" i="56"/>
  <c r="I3030" i="56"/>
  <c r="E3030" i="56"/>
  <c r="H3031" i="56" l="1"/>
  <c r="A3032" i="56"/>
  <c r="G3031" i="56"/>
  <c r="J3031" i="56"/>
  <c r="B3031" i="56"/>
  <c r="I3031" i="56"/>
  <c r="E3031" i="56"/>
  <c r="C3031" i="56"/>
  <c r="D3031" i="56"/>
  <c r="F3031" i="56"/>
  <c r="H3032" i="56" l="1"/>
  <c r="G3032" i="56"/>
  <c r="F3032" i="56"/>
  <c r="D3032" i="56"/>
  <c r="E3032" i="56"/>
  <c r="J3032" i="56"/>
  <c r="I3032" i="56"/>
  <c r="C3032" i="56"/>
  <c r="A3033" i="56"/>
  <c r="B3032" i="56"/>
  <c r="D3033" i="56" l="1"/>
  <c r="A3034" i="56"/>
  <c r="F3033" i="56"/>
  <c r="C3033" i="56"/>
  <c r="I3033" i="56"/>
  <c r="J3033" i="56"/>
  <c r="H3033" i="56"/>
  <c r="G3033" i="56"/>
  <c r="B3033" i="56"/>
  <c r="E3033" i="56"/>
  <c r="I3034" i="56" l="1"/>
  <c r="C3034" i="56"/>
  <c r="B3034" i="56"/>
  <c r="F3034" i="56"/>
  <c r="A3035" i="56"/>
  <c r="G3034" i="56"/>
  <c r="J3034" i="56"/>
  <c r="H3034" i="56"/>
  <c r="D3034" i="56"/>
  <c r="E3034" i="56"/>
  <c r="I3035" i="56" l="1"/>
  <c r="A3036" i="56"/>
  <c r="F3035" i="56"/>
  <c r="G3035" i="56"/>
  <c r="H3035" i="56"/>
  <c r="D3035" i="56"/>
  <c r="E3035" i="56"/>
  <c r="J3035" i="56"/>
  <c r="C3035" i="56"/>
  <c r="B3035" i="56"/>
  <c r="F3036" i="56" l="1"/>
  <c r="H3036" i="56"/>
  <c r="J3036" i="56"/>
  <c r="C3036" i="56"/>
  <c r="D3036" i="56"/>
  <c r="B3036" i="56"/>
  <c r="A3037" i="56"/>
  <c r="I3036" i="56"/>
  <c r="E3036" i="56"/>
  <c r="G3036" i="56"/>
  <c r="B3037" i="56" l="1"/>
  <c r="F3037" i="56"/>
  <c r="H3037" i="56"/>
  <c r="D3037" i="56"/>
  <c r="E3037" i="56"/>
  <c r="C3037" i="56"/>
  <c r="A3038" i="56"/>
  <c r="G3037" i="56"/>
  <c r="J3037" i="56"/>
  <c r="I3037" i="56"/>
  <c r="G3038" i="56" l="1"/>
  <c r="F3038" i="56"/>
  <c r="A3039" i="56"/>
  <c r="J3038" i="56"/>
  <c r="H3038" i="56"/>
  <c r="B3038" i="56"/>
  <c r="D3038" i="56"/>
  <c r="I3038" i="56"/>
  <c r="E3038" i="56"/>
  <c r="C3038" i="56"/>
  <c r="E3039" i="56" l="1"/>
  <c r="J3039" i="56"/>
  <c r="I3039" i="56"/>
  <c r="F3039" i="56"/>
  <c r="H3039" i="56"/>
  <c r="C3039" i="56"/>
  <c r="D3039" i="56"/>
  <c r="B3039" i="56"/>
  <c r="A3040" i="56"/>
  <c r="G3039" i="56"/>
  <c r="B3040" i="56" l="1"/>
  <c r="H3040" i="56"/>
  <c r="D3040" i="56"/>
  <c r="I3040" i="56"/>
  <c r="E3040" i="56"/>
  <c r="C3040" i="56"/>
  <c r="A3041" i="56"/>
  <c r="F3040" i="56"/>
  <c r="G3040" i="56"/>
  <c r="J3040" i="56"/>
  <c r="E3041" i="56" l="1"/>
  <c r="D3041" i="56"/>
  <c r="F3041" i="56"/>
  <c r="A3042" i="56"/>
  <c r="G3041" i="56"/>
  <c r="J3041" i="56"/>
  <c r="B3041" i="56"/>
  <c r="H3041" i="56"/>
  <c r="I3041" i="56"/>
  <c r="C3041" i="56"/>
  <c r="G3042" i="56" l="1"/>
  <c r="E3042" i="56"/>
  <c r="A3043" i="56"/>
  <c r="H3042" i="56"/>
  <c r="F3042" i="56"/>
  <c r="B3042" i="56"/>
  <c r="J3042" i="56"/>
  <c r="C3042" i="56"/>
  <c r="I3042" i="56"/>
  <c r="D3042" i="56"/>
  <c r="D3043" i="56" l="1"/>
  <c r="H3043" i="56"/>
  <c r="B3043" i="56"/>
  <c r="I3043" i="56"/>
  <c r="E3043" i="56"/>
  <c r="C3043" i="56"/>
  <c r="F3043" i="56"/>
  <c r="A3044" i="56"/>
  <c r="J3043" i="56"/>
  <c r="G3043" i="56"/>
  <c r="J3044" i="56" l="1"/>
  <c r="C3044" i="56"/>
  <c r="E3044" i="56"/>
  <c r="F3044" i="56"/>
  <c r="A3045" i="56"/>
  <c r="B3044" i="56"/>
  <c r="H3044" i="56"/>
  <c r="G3044" i="56"/>
  <c r="I3044" i="56"/>
  <c r="D3044" i="56"/>
  <c r="F3045" i="56" l="1"/>
  <c r="G3045" i="56"/>
  <c r="I3045" i="56"/>
  <c r="C3045" i="56"/>
  <c r="A3046" i="56"/>
  <c r="J3045" i="56"/>
  <c r="B3045" i="56"/>
  <c r="D3045" i="56"/>
  <c r="H3045" i="56"/>
  <c r="E3045" i="56"/>
  <c r="C3046" i="56" l="1"/>
  <c r="F3046" i="56"/>
  <c r="E3046" i="56"/>
  <c r="A3047" i="56"/>
  <c r="I3046" i="56"/>
  <c r="D3046" i="56"/>
  <c r="G3046" i="56"/>
  <c r="J3046" i="56"/>
  <c r="H3046" i="56"/>
  <c r="B3046" i="56"/>
  <c r="H3047" i="56" l="1"/>
  <c r="E3047" i="56"/>
  <c r="D3047" i="56"/>
  <c r="C3047" i="56"/>
  <c r="G3047" i="56"/>
  <c r="B3047" i="56"/>
  <c r="A3048" i="56"/>
  <c r="F3047" i="56"/>
  <c r="I3047" i="56"/>
  <c r="J3047" i="56"/>
  <c r="H3048" i="56" l="1"/>
  <c r="E3048" i="56"/>
  <c r="B3048" i="56"/>
  <c r="C3048" i="56"/>
  <c r="A3049" i="56"/>
  <c r="F3048" i="56"/>
  <c r="G3048" i="56"/>
  <c r="J3048" i="56"/>
  <c r="D3048" i="56"/>
  <c r="I3048" i="56"/>
  <c r="F3049" i="56" l="1"/>
  <c r="B3049" i="56"/>
  <c r="G3049" i="56"/>
  <c r="J3049" i="56"/>
  <c r="E3049" i="56"/>
  <c r="H3049" i="56"/>
  <c r="I3049" i="56"/>
  <c r="C3049" i="56"/>
  <c r="D3049" i="56"/>
  <c r="A3050" i="56"/>
  <c r="E3050" i="56" l="1"/>
  <c r="J3050" i="56"/>
  <c r="H3050" i="56"/>
  <c r="D3050" i="56"/>
  <c r="F3050" i="56"/>
  <c r="C3050" i="56"/>
  <c r="I3050" i="56"/>
  <c r="B3050" i="56"/>
  <c r="A3051" i="56"/>
  <c r="G3050" i="56"/>
  <c r="I3051" i="56" l="1"/>
  <c r="E3051" i="56"/>
  <c r="J3051" i="56"/>
  <c r="C3051" i="56"/>
  <c r="B3051" i="56"/>
  <c r="A3052" i="56"/>
  <c r="F3051" i="56"/>
  <c r="G3051" i="56"/>
  <c r="H3051" i="56"/>
  <c r="D3051" i="56"/>
  <c r="A3053" i="56" l="1"/>
  <c r="F3052" i="56"/>
  <c r="J3052" i="56"/>
  <c r="I3052" i="56"/>
  <c r="H3052" i="56"/>
  <c r="E3052" i="56"/>
  <c r="D3052" i="56"/>
  <c r="C3052" i="56"/>
  <c r="G3052" i="56"/>
  <c r="B3052" i="56"/>
  <c r="F3053" i="56" l="1"/>
  <c r="D3053" i="56"/>
  <c r="A3054" i="56"/>
  <c r="G3053" i="56"/>
  <c r="J3053" i="56"/>
  <c r="E3053" i="56"/>
  <c r="H3053" i="56"/>
  <c r="B3053" i="56"/>
  <c r="I3053" i="56"/>
  <c r="C3053" i="56"/>
  <c r="G3054" i="56" l="1"/>
  <c r="I3054" i="56"/>
  <c r="E3054" i="56"/>
  <c r="D3054" i="56"/>
  <c r="C3054" i="56"/>
  <c r="F3054" i="56"/>
  <c r="A3055" i="56"/>
  <c r="J3054" i="56"/>
  <c r="B3054" i="56"/>
  <c r="H3054" i="56"/>
  <c r="F3055" i="56" l="1"/>
  <c r="C3055" i="56"/>
  <c r="D3055" i="56"/>
  <c r="B3055" i="56"/>
  <c r="A3056" i="56"/>
  <c r="G3055" i="56"/>
  <c r="J3055" i="56"/>
  <c r="H3055" i="56"/>
  <c r="I3055" i="56"/>
  <c r="E3055" i="56"/>
  <c r="E3056" i="56" l="1"/>
  <c r="G3056" i="56"/>
  <c r="D3056" i="56"/>
  <c r="J3056" i="56"/>
  <c r="C3056" i="56"/>
  <c r="F3056" i="56"/>
  <c r="I3056" i="56"/>
  <c r="B3056" i="56"/>
  <c r="H3056" i="56"/>
  <c r="A3057" i="56"/>
  <c r="E3057" i="56" l="1"/>
  <c r="I3057" i="56"/>
  <c r="H3057" i="56"/>
  <c r="G3057" i="56"/>
  <c r="D3057" i="56"/>
  <c r="C3057" i="56"/>
  <c r="F3057" i="56"/>
  <c r="A3058" i="56"/>
  <c r="B3057" i="56"/>
  <c r="J3057" i="56"/>
  <c r="D3058" i="56" l="1"/>
  <c r="H3058" i="56"/>
  <c r="I3058" i="56"/>
  <c r="C3058" i="56"/>
  <c r="E3058" i="56"/>
  <c r="F3058" i="56"/>
  <c r="A3059" i="56"/>
  <c r="G3058" i="56"/>
  <c r="J3058" i="56"/>
  <c r="B3058" i="56"/>
  <c r="B3059" i="56" l="1"/>
  <c r="C3059" i="56"/>
  <c r="D3059" i="56"/>
  <c r="E3059" i="56"/>
  <c r="F3059" i="56"/>
  <c r="I3059" i="56"/>
  <c r="J3059" i="56"/>
  <c r="H3059" i="56"/>
  <c r="A3060" i="56"/>
  <c r="G3059" i="56"/>
  <c r="F3060" i="56" l="1"/>
  <c r="H3060" i="56"/>
  <c r="J3060" i="56"/>
  <c r="E3060" i="56"/>
  <c r="D3060" i="56"/>
  <c r="C3060" i="56"/>
  <c r="G3060" i="56"/>
  <c r="B3060" i="56"/>
  <c r="A3061" i="56"/>
  <c r="I3060" i="56"/>
  <c r="D3061" i="56" l="1"/>
  <c r="J3061" i="56"/>
  <c r="B3061" i="56"/>
  <c r="I3061" i="56"/>
  <c r="H3061" i="56"/>
  <c r="A3062" i="56"/>
  <c r="G3061" i="56"/>
  <c r="C3061" i="56"/>
  <c r="E3061" i="56"/>
  <c r="F3061" i="56"/>
  <c r="G3062" i="56" l="1"/>
  <c r="B3062" i="56"/>
  <c r="C3062" i="56"/>
  <c r="F3062" i="56"/>
  <c r="A3063" i="56"/>
  <c r="J3062" i="56"/>
  <c r="H3062" i="56"/>
  <c r="E3062" i="56"/>
  <c r="D3062" i="56"/>
  <c r="I3062" i="56"/>
  <c r="D3063" i="56" l="1"/>
  <c r="A3064" i="56"/>
  <c r="J3063" i="56"/>
  <c r="B3063" i="56"/>
  <c r="H3063" i="56"/>
  <c r="E3063" i="56"/>
  <c r="I3063" i="56"/>
  <c r="C3063" i="56"/>
  <c r="G3063" i="56"/>
  <c r="F3063" i="56"/>
  <c r="H3064" i="56" l="1"/>
  <c r="B3064" i="56"/>
  <c r="J3064" i="56"/>
  <c r="G3064" i="56"/>
  <c r="I3064" i="56"/>
  <c r="D3064" i="56"/>
  <c r="E3064" i="56"/>
  <c r="C3064" i="56"/>
  <c r="A3065" i="56"/>
  <c r="F3064" i="56"/>
  <c r="G3065" i="56" l="1"/>
  <c r="D3065" i="56"/>
  <c r="A3066" i="56"/>
  <c r="C3065" i="56"/>
  <c r="B3065" i="56"/>
  <c r="I3065" i="56"/>
  <c r="F3065" i="56"/>
  <c r="E3065" i="56"/>
  <c r="J3065" i="56"/>
  <c r="H3065" i="56"/>
  <c r="G3066" i="56" l="1"/>
  <c r="C3066" i="56"/>
  <c r="F3066" i="56"/>
  <c r="B3066" i="56"/>
  <c r="A3067" i="56"/>
  <c r="J3066" i="56"/>
  <c r="I3066" i="56"/>
  <c r="D3066" i="56"/>
  <c r="H3066" i="56"/>
  <c r="E3066" i="56"/>
  <c r="E3067" i="56" l="1"/>
  <c r="A3068" i="56"/>
  <c r="B3067" i="56"/>
  <c r="J3067" i="56"/>
  <c r="H3067" i="56"/>
  <c r="G3067" i="56"/>
  <c r="I3067" i="56"/>
  <c r="D3067" i="56"/>
  <c r="C3067" i="56"/>
  <c r="F3067" i="56"/>
  <c r="J3068" i="56" l="1"/>
  <c r="E3068" i="56"/>
  <c r="I3068" i="56"/>
  <c r="C3068" i="56"/>
  <c r="D3068" i="56"/>
  <c r="F3068" i="56"/>
  <c r="A3069" i="56"/>
  <c r="B3068" i="56"/>
  <c r="G3068" i="56"/>
  <c r="H3068" i="56"/>
  <c r="F3069" i="56" l="1"/>
  <c r="E3069" i="56"/>
  <c r="H3069" i="56"/>
  <c r="G3069" i="56"/>
  <c r="I3069" i="56"/>
  <c r="C3069" i="56"/>
  <c r="A3070" i="56"/>
  <c r="B3069" i="56"/>
  <c r="J3069" i="56"/>
  <c r="D3069" i="56"/>
  <c r="G3070" i="56" l="1"/>
  <c r="F3070" i="56"/>
  <c r="A3071" i="56"/>
  <c r="J3070" i="56"/>
  <c r="B3070" i="56"/>
  <c r="H3070" i="56"/>
  <c r="I3070" i="56"/>
  <c r="E3070" i="56"/>
  <c r="D3070" i="56"/>
  <c r="C3070" i="56"/>
  <c r="H3071" i="56" l="1"/>
  <c r="B3071" i="56"/>
  <c r="G3071" i="56"/>
  <c r="I3071" i="56"/>
  <c r="D3071" i="56"/>
  <c r="C3071" i="56"/>
  <c r="E3071" i="56"/>
  <c r="F3071" i="56"/>
  <c r="A3072" i="56"/>
  <c r="J3071" i="56"/>
  <c r="H3072" i="56" l="1"/>
  <c r="E3072" i="56"/>
  <c r="I3072" i="56"/>
  <c r="D3072" i="56"/>
  <c r="G3072" i="56"/>
  <c r="C3072" i="56"/>
  <c r="A3073" i="56"/>
  <c r="F3072" i="56"/>
  <c r="J3072" i="56"/>
  <c r="B3072" i="56"/>
  <c r="E3073" i="56" l="1"/>
  <c r="G3073" i="56"/>
  <c r="F3073" i="56"/>
  <c r="A3074" i="56"/>
  <c r="J3073" i="56"/>
  <c r="B3073" i="56"/>
  <c r="D3073" i="56"/>
  <c r="H3073" i="56"/>
  <c r="I3073" i="56"/>
  <c r="C3073" i="56"/>
  <c r="I3074" i="56" l="1"/>
  <c r="A3075" i="56"/>
  <c r="J3074" i="56"/>
  <c r="B3074" i="56"/>
  <c r="H3074" i="56"/>
  <c r="G3074" i="56"/>
  <c r="D3074" i="56"/>
  <c r="C3074" i="56"/>
  <c r="E3074" i="56"/>
  <c r="F3074" i="56"/>
  <c r="J3075" i="56" l="1"/>
  <c r="G3075" i="56"/>
  <c r="H3075" i="56"/>
  <c r="D3075" i="56"/>
  <c r="A3076" i="56"/>
  <c r="C3075" i="56"/>
  <c r="F3075" i="56"/>
  <c r="B3075" i="56"/>
  <c r="E3075" i="56"/>
  <c r="I3075" i="56"/>
  <c r="G3076" i="56" l="1"/>
  <c r="C3076" i="56"/>
  <c r="D3076" i="56"/>
  <c r="B3076" i="56"/>
  <c r="A3077" i="56"/>
  <c r="J3076" i="56"/>
  <c r="H3076" i="56"/>
  <c r="I3076" i="56"/>
  <c r="E3076" i="56"/>
  <c r="F3076" i="56"/>
  <c r="G3077" i="56" l="1"/>
  <c r="D3077" i="56"/>
  <c r="I3077" i="56"/>
  <c r="C3077" i="56"/>
  <c r="A3078" i="56"/>
  <c r="J3077" i="56"/>
  <c r="B3077" i="56"/>
  <c r="F3077" i="56"/>
  <c r="H3077" i="56"/>
  <c r="E3077" i="56"/>
  <c r="F3078" i="56" l="1"/>
  <c r="D3078" i="56"/>
  <c r="H3078" i="56"/>
  <c r="G3078" i="56"/>
  <c r="A3079" i="56"/>
  <c r="I3078" i="56"/>
  <c r="J3078" i="56"/>
  <c r="C3078" i="56"/>
  <c r="B3078" i="56"/>
  <c r="E3078" i="56"/>
  <c r="B3079" i="56" l="1"/>
  <c r="A3080" i="56"/>
  <c r="G3079" i="56"/>
  <c r="C3079" i="56"/>
  <c r="J3079" i="56"/>
  <c r="D3079" i="56"/>
  <c r="I3079" i="56"/>
  <c r="E3079" i="56"/>
  <c r="F3079" i="56"/>
  <c r="H3079" i="56"/>
  <c r="H3080" i="56" l="1"/>
  <c r="D3080" i="56"/>
  <c r="J3080" i="56"/>
  <c r="C3080" i="56"/>
  <c r="A3081" i="56"/>
  <c r="B3080" i="56"/>
  <c r="I3080" i="56"/>
  <c r="F3080" i="56"/>
  <c r="G3080" i="56"/>
  <c r="E3080" i="56"/>
  <c r="I3081" i="56" l="1"/>
  <c r="E3081" i="56"/>
  <c r="G3081" i="56"/>
  <c r="F3081" i="56"/>
  <c r="H3081" i="56"/>
  <c r="D3081" i="56"/>
  <c r="J3081" i="56"/>
  <c r="C3081" i="56"/>
  <c r="B3081" i="56"/>
  <c r="A3082" i="56"/>
  <c r="E3082" i="56" l="1"/>
  <c r="J3082" i="56"/>
  <c r="H3082" i="56"/>
  <c r="D3082" i="56"/>
  <c r="F3082" i="56"/>
  <c r="C3082" i="56"/>
  <c r="I3082" i="56"/>
  <c r="B3082" i="56"/>
  <c r="A3083" i="56"/>
  <c r="G3082" i="56"/>
  <c r="E3083" i="56" l="1"/>
  <c r="H3083" i="56"/>
  <c r="B3083" i="56"/>
  <c r="C3083" i="56"/>
  <c r="F3083" i="56"/>
  <c r="A3084" i="56"/>
  <c r="J3083" i="56"/>
  <c r="G3083" i="56"/>
  <c r="I3083" i="56"/>
  <c r="D3083" i="56"/>
  <c r="H3084" i="56" l="1"/>
  <c r="A3085" i="56"/>
  <c r="B3084" i="56"/>
  <c r="I3084" i="56"/>
  <c r="G3084" i="56"/>
  <c r="E3084" i="56"/>
  <c r="D3084" i="56"/>
  <c r="C3084" i="56"/>
  <c r="J3084" i="56"/>
  <c r="F3084" i="56"/>
  <c r="F3085" i="56" l="1"/>
  <c r="I3085" i="56"/>
  <c r="A3086" i="56"/>
  <c r="B3085" i="56"/>
  <c r="J3085" i="56"/>
  <c r="D3085" i="56"/>
  <c r="E3085" i="56"/>
  <c r="H3085" i="56"/>
  <c r="G3085" i="56"/>
  <c r="C3085" i="56"/>
  <c r="J3086" i="56" l="1"/>
  <c r="E3086" i="56"/>
  <c r="I3086" i="56"/>
  <c r="G3086" i="56"/>
  <c r="C3086" i="56"/>
  <c r="F3086" i="56"/>
  <c r="A3087" i="56"/>
  <c r="B3086" i="56"/>
  <c r="H3086" i="56"/>
  <c r="D3086" i="56"/>
  <c r="H3087" i="56" l="1"/>
  <c r="C3087" i="56"/>
  <c r="D3087" i="56"/>
  <c r="F3087" i="56"/>
  <c r="A3088" i="56"/>
  <c r="G3087" i="56"/>
  <c r="J3087" i="56"/>
  <c r="B3087" i="56"/>
  <c r="I3087" i="56"/>
  <c r="E3087" i="56"/>
  <c r="E3088" i="56" l="1"/>
  <c r="C3088" i="56"/>
  <c r="A3089" i="56"/>
  <c r="F3088" i="56"/>
  <c r="J3088" i="56"/>
  <c r="B3088" i="56"/>
  <c r="H3088" i="56"/>
  <c r="G3088" i="56"/>
  <c r="I3088" i="56"/>
  <c r="D3088" i="56"/>
  <c r="G3089" i="56" l="1"/>
  <c r="I3089" i="56"/>
  <c r="H3089" i="56"/>
  <c r="E3089" i="56"/>
  <c r="D3089" i="56"/>
  <c r="C3089" i="56"/>
  <c r="F3089" i="56"/>
  <c r="A3090" i="56"/>
  <c r="J3089" i="56"/>
  <c r="B3089" i="56"/>
  <c r="E3090" i="56" l="1"/>
  <c r="D3090" i="56"/>
  <c r="F3090" i="56"/>
  <c r="C3090" i="56"/>
  <c r="I3090" i="56"/>
  <c r="B3090" i="56"/>
  <c r="A3091" i="56"/>
  <c r="G3090" i="56"/>
  <c r="J3090" i="56"/>
  <c r="H3090" i="56"/>
  <c r="G3091" i="56" l="1"/>
  <c r="J3091" i="56"/>
  <c r="A3092" i="56"/>
  <c r="C3091" i="56"/>
  <c r="B3091" i="56"/>
  <c r="F3091" i="56"/>
  <c r="H3091" i="56"/>
  <c r="E3091" i="56"/>
  <c r="I3091" i="56"/>
  <c r="D3091" i="56"/>
  <c r="G3092" i="56" l="1"/>
  <c r="J3092" i="56"/>
  <c r="H3092" i="56"/>
  <c r="I3092" i="56"/>
  <c r="E3092" i="56"/>
  <c r="C3092" i="56"/>
  <c r="D3092" i="56"/>
  <c r="B3092" i="56"/>
  <c r="A3093" i="56"/>
  <c r="F3092" i="56"/>
  <c r="B3093" i="56" l="1"/>
  <c r="F3093" i="56"/>
  <c r="D3093" i="56"/>
  <c r="H3093" i="56"/>
  <c r="I3093" i="56"/>
  <c r="A3094" i="56"/>
  <c r="E3093" i="56"/>
  <c r="C3093" i="56"/>
  <c r="G3093" i="56"/>
  <c r="J3093" i="56"/>
  <c r="A3095" i="56" l="1"/>
  <c r="B3094" i="56"/>
  <c r="I3094" i="56"/>
  <c r="C3094" i="56"/>
  <c r="F3094" i="56"/>
  <c r="G3094" i="56"/>
  <c r="H3094" i="56"/>
  <c r="J3094" i="56"/>
  <c r="D3094" i="56"/>
  <c r="E3094" i="56"/>
  <c r="H3095" i="56" l="1"/>
  <c r="I3095" i="56"/>
  <c r="E3095" i="56"/>
  <c r="F3095" i="56"/>
  <c r="A3096" i="56"/>
  <c r="G3095" i="56"/>
  <c r="J3095" i="56"/>
  <c r="C3095" i="56"/>
  <c r="B3095" i="56"/>
  <c r="D3095" i="56"/>
  <c r="H3096" i="56" l="1"/>
  <c r="B3096" i="56"/>
  <c r="D3096" i="56"/>
  <c r="E3096" i="56"/>
  <c r="I3096" i="56"/>
  <c r="G3096" i="56"/>
  <c r="C3096" i="56"/>
  <c r="F3096" i="56"/>
  <c r="A3097" i="56"/>
  <c r="J3096" i="56"/>
  <c r="B3097" i="56" l="1"/>
  <c r="F3097" i="56"/>
  <c r="J3097" i="56"/>
  <c r="H3097" i="56"/>
  <c r="A3098" i="56"/>
  <c r="G3097" i="56"/>
  <c r="I3097" i="56"/>
  <c r="E3097" i="56"/>
  <c r="D3097" i="56"/>
  <c r="C3097" i="56"/>
  <c r="B3098" i="56" l="1"/>
  <c r="F3098" i="56"/>
  <c r="E3098" i="56"/>
  <c r="A3099" i="56"/>
  <c r="J3098" i="56"/>
  <c r="D3098" i="56"/>
  <c r="C3098" i="56"/>
  <c r="H3098" i="56"/>
  <c r="I3098" i="56"/>
  <c r="G3098" i="56"/>
  <c r="C3099" i="56" l="1"/>
  <c r="G3099" i="56"/>
  <c r="J3099" i="56"/>
  <c r="D3099" i="56"/>
  <c r="E3099" i="56"/>
  <c r="F3099" i="56"/>
  <c r="I3099" i="56"/>
  <c r="B3099" i="56"/>
  <c r="A3100" i="56"/>
  <c r="H3099" i="56"/>
  <c r="I3100" i="56" l="1"/>
  <c r="C3100" i="56"/>
  <c r="A3101" i="56"/>
  <c r="H3100" i="56"/>
  <c r="D3100" i="56"/>
  <c r="E3100" i="56"/>
  <c r="B3100" i="56"/>
  <c r="J3100" i="56"/>
  <c r="F3100" i="56"/>
  <c r="G3100" i="56"/>
  <c r="B3101" i="56" l="1"/>
  <c r="G3101" i="56"/>
  <c r="A3102" i="56"/>
  <c r="J3101" i="56"/>
  <c r="C3101" i="56"/>
  <c r="F3101" i="56"/>
  <c r="I3101" i="56"/>
  <c r="H3101" i="56"/>
  <c r="E3101" i="56"/>
  <c r="D3101" i="56"/>
  <c r="A3103" i="56" l="1"/>
  <c r="C3102" i="56"/>
  <c r="B3102" i="56"/>
  <c r="E3102" i="56"/>
  <c r="D3102" i="56"/>
  <c r="F3102" i="56"/>
  <c r="H3102" i="56"/>
  <c r="J3102" i="56"/>
  <c r="G3102" i="56"/>
  <c r="I3102" i="56"/>
  <c r="G3103" i="56" l="1"/>
  <c r="B3103" i="56"/>
  <c r="H3103" i="56"/>
  <c r="C3103" i="56"/>
  <c r="D3103" i="56"/>
  <c r="F3103" i="56"/>
  <c r="J3103" i="56"/>
  <c r="A3104" i="56"/>
  <c r="E3103" i="56"/>
  <c r="I3103" i="56"/>
  <c r="H3104" i="56" l="1"/>
  <c r="E3104" i="56"/>
  <c r="G3104" i="56"/>
  <c r="B3104" i="56"/>
  <c r="A3105" i="56"/>
  <c r="I3104" i="56"/>
  <c r="J3104" i="56"/>
  <c r="D3104" i="56"/>
  <c r="C3104" i="56"/>
  <c r="F3104" i="56"/>
  <c r="G3105" i="56" l="1"/>
  <c r="J3105" i="56"/>
  <c r="H3105" i="56"/>
  <c r="E3105" i="56"/>
  <c r="F3105" i="56"/>
  <c r="A3106" i="56"/>
  <c r="D3105" i="56"/>
  <c r="B3105" i="56"/>
  <c r="I3105" i="56"/>
  <c r="C3105" i="56"/>
  <c r="I3106" i="56" l="1"/>
  <c r="G3106" i="56"/>
  <c r="D3106" i="56"/>
  <c r="H3106" i="56"/>
  <c r="E3106" i="56"/>
  <c r="B3106" i="56"/>
  <c r="J3106" i="56"/>
  <c r="A3107" i="56"/>
  <c r="C3106" i="56"/>
  <c r="F3106" i="56"/>
  <c r="I3107" i="56" l="1"/>
  <c r="H3107" i="56"/>
  <c r="G3107" i="56"/>
  <c r="D3107" i="56"/>
  <c r="C3107" i="56"/>
  <c r="E3107" i="56"/>
  <c r="F3107" i="56"/>
  <c r="A3108" i="56"/>
  <c r="J3107" i="56"/>
  <c r="B3107" i="56"/>
  <c r="B3108" i="56" l="1"/>
  <c r="F3108" i="56"/>
  <c r="C3108" i="56"/>
  <c r="A3109" i="56"/>
  <c r="G3108" i="56"/>
  <c r="I3108" i="56"/>
  <c r="D3108" i="56"/>
  <c r="E3108" i="56"/>
  <c r="J3108" i="56"/>
  <c r="H3108" i="56"/>
  <c r="J3109" i="56" l="1"/>
  <c r="D3109" i="56"/>
  <c r="B3109" i="56"/>
  <c r="C3109" i="56"/>
  <c r="I3109" i="56"/>
  <c r="F3109" i="56"/>
  <c r="A3110" i="56"/>
  <c r="E3109" i="56"/>
  <c r="G3109" i="56"/>
  <c r="H3109" i="56"/>
  <c r="F3110" i="56" l="1"/>
  <c r="I3110" i="56"/>
  <c r="A3111" i="56"/>
  <c r="E3110" i="56"/>
  <c r="D3110" i="56"/>
  <c r="H3110" i="56"/>
  <c r="J3110" i="56"/>
  <c r="C3110" i="56"/>
  <c r="G3110" i="56"/>
  <c r="B3110" i="56"/>
  <c r="H3111" i="56" l="1"/>
  <c r="I3111" i="56"/>
  <c r="E3111" i="56"/>
  <c r="G3111" i="56"/>
  <c r="A3112" i="56"/>
  <c r="J3111" i="56"/>
  <c r="B3111" i="56"/>
  <c r="C3111" i="56"/>
  <c r="F3111" i="56"/>
  <c r="D3111" i="56"/>
  <c r="B3112" i="56" l="1"/>
  <c r="C3112" i="56"/>
  <c r="F3112" i="56"/>
  <c r="G3112" i="56"/>
  <c r="H3112" i="56"/>
  <c r="I3112" i="56"/>
  <c r="D3112" i="56"/>
  <c r="A3113" i="56"/>
  <c r="J3112" i="56"/>
  <c r="E3112" i="56"/>
  <c r="B3113" i="56" l="1"/>
  <c r="F3113" i="56"/>
  <c r="H3113" i="56"/>
  <c r="D3113" i="56"/>
  <c r="E3113" i="56"/>
  <c r="A3114" i="56"/>
  <c r="G3113" i="56"/>
  <c r="J3113" i="56"/>
  <c r="I3113" i="56"/>
  <c r="C3113" i="56"/>
  <c r="G3114" i="56" l="1"/>
  <c r="C3114" i="56"/>
  <c r="D3114" i="56"/>
  <c r="B3114" i="56"/>
  <c r="I3114" i="56"/>
  <c r="E3114" i="56"/>
  <c r="F3114" i="56"/>
  <c r="H3114" i="56"/>
  <c r="A3115" i="56"/>
  <c r="J3114" i="56"/>
  <c r="H3115" i="56" l="1"/>
  <c r="I3115" i="56"/>
  <c r="E3115" i="56"/>
  <c r="A3116" i="56"/>
  <c r="J3115" i="56"/>
  <c r="G3115" i="56"/>
  <c r="B3115" i="56"/>
  <c r="D3115" i="56"/>
  <c r="C3115" i="56"/>
  <c r="F3115" i="56"/>
  <c r="G3116" i="56" l="1"/>
  <c r="A3117" i="56"/>
  <c r="J3116" i="56"/>
  <c r="I3116" i="56"/>
  <c r="E3116" i="56"/>
  <c r="F3116" i="56"/>
  <c r="D3116" i="56"/>
  <c r="C3116" i="56"/>
  <c r="H3116" i="56"/>
  <c r="B3116" i="56"/>
  <c r="B3117" i="56" l="1"/>
  <c r="D3117" i="56"/>
  <c r="G3117" i="56"/>
  <c r="J3117" i="56"/>
  <c r="I3117" i="56"/>
  <c r="F3117" i="56"/>
  <c r="A3118" i="56"/>
  <c r="C3117" i="56"/>
  <c r="H3117" i="56"/>
  <c r="E3117" i="56"/>
  <c r="I3118" i="56" l="1"/>
  <c r="B3118" i="56"/>
  <c r="E3118" i="56"/>
  <c r="J3118" i="56"/>
  <c r="D3118" i="56"/>
  <c r="C3118" i="56"/>
  <c r="H3118" i="56"/>
  <c r="F3118" i="56"/>
  <c r="A3119" i="56"/>
  <c r="G3118" i="56"/>
  <c r="H3119" i="56" l="1"/>
  <c r="C3119" i="56"/>
  <c r="G3119" i="56"/>
  <c r="B3119" i="56"/>
  <c r="J3119" i="56"/>
  <c r="E3119" i="56"/>
  <c r="D3119" i="56"/>
  <c r="F3119" i="56"/>
  <c r="I3119" i="56"/>
  <c r="A3120" i="56"/>
  <c r="H3120" i="56" l="1"/>
  <c r="J3120" i="56"/>
  <c r="A3121" i="56"/>
  <c r="I3120" i="56"/>
  <c r="B3120" i="56"/>
  <c r="E3120" i="56"/>
  <c r="C3120" i="56"/>
  <c r="F3120" i="56"/>
  <c r="G3120" i="56"/>
  <c r="D3120" i="56"/>
  <c r="F3121" i="56" l="1"/>
  <c r="D3121" i="56"/>
  <c r="I3121" i="56"/>
  <c r="H3121" i="56"/>
  <c r="B3121" i="56"/>
  <c r="A3122" i="56"/>
  <c r="G3121" i="56"/>
  <c r="J3121" i="56"/>
  <c r="E3121" i="56"/>
  <c r="C3121" i="56"/>
  <c r="I3122" i="56" l="1"/>
  <c r="B3122" i="56"/>
  <c r="D3122" i="56"/>
  <c r="G3122" i="56"/>
  <c r="E3122" i="56"/>
  <c r="C3122" i="56"/>
  <c r="H3122" i="56"/>
  <c r="F3122" i="56"/>
  <c r="A3123" i="56"/>
  <c r="J3122" i="56"/>
  <c r="A3124" i="56" l="1"/>
  <c r="G3123" i="56"/>
  <c r="B3123" i="56"/>
  <c r="H3123" i="56"/>
  <c r="I3123" i="56"/>
  <c r="E3123" i="56"/>
  <c r="D3123" i="56"/>
  <c r="J3123" i="56"/>
  <c r="C3123" i="56"/>
  <c r="F3123" i="56"/>
  <c r="G3124" i="56" l="1"/>
  <c r="I3124" i="56"/>
  <c r="H3124" i="56"/>
  <c r="B3124" i="56"/>
  <c r="F3124" i="56"/>
  <c r="C3124" i="56"/>
  <c r="A3125" i="56"/>
  <c r="J3124" i="56"/>
  <c r="D3124" i="56"/>
  <c r="E3124" i="56"/>
  <c r="F3125" i="56" l="1"/>
  <c r="B3125" i="56"/>
  <c r="E3125" i="56"/>
  <c r="D3125" i="56"/>
  <c r="I3125" i="56"/>
  <c r="C3125" i="56"/>
  <c r="G3125" i="56"/>
  <c r="J3125" i="56"/>
  <c r="A3126" i="56"/>
  <c r="H3125" i="56"/>
  <c r="J3126" i="56" l="1"/>
  <c r="C3126" i="56"/>
  <c r="F3126" i="56"/>
  <c r="H3126" i="56"/>
  <c r="E3126" i="56"/>
  <c r="D3126" i="56"/>
  <c r="I3126" i="56"/>
  <c r="G3126" i="56"/>
  <c r="A3127" i="56"/>
  <c r="B3126" i="56"/>
  <c r="I3127" i="56" l="1"/>
  <c r="G3127" i="56"/>
  <c r="A3128" i="56"/>
  <c r="D3127" i="56"/>
  <c r="B3127" i="56"/>
  <c r="C3127" i="56"/>
  <c r="H3127" i="56"/>
  <c r="F3127" i="56"/>
  <c r="J3127" i="56"/>
  <c r="E3127" i="56"/>
  <c r="A3129" i="56" l="1"/>
  <c r="E3128" i="56"/>
  <c r="H3128" i="56"/>
  <c r="D3128" i="56"/>
  <c r="J3128" i="56"/>
  <c r="F3128" i="56"/>
  <c r="I3128" i="56"/>
  <c r="C3128" i="56"/>
  <c r="G3128" i="56"/>
  <c r="B3128" i="56"/>
  <c r="D3129" i="56" l="1"/>
  <c r="B3129" i="56"/>
  <c r="I3129" i="56"/>
  <c r="C3129" i="56"/>
  <c r="G3129" i="56"/>
  <c r="J3129" i="56"/>
  <c r="E3129" i="56"/>
  <c r="H3129" i="56"/>
  <c r="F3129" i="56"/>
  <c r="A3130" i="56"/>
  <c r="E3130" i="56" l="1"/>
  <c r="D3130" i="56"/>
  <c r="B3130" i="56"/>
  <c r="A3131" i="56"/>
  <c r="C3130" i="56"/>
  <c r="F3130" i="56"/>
  <c r="I3130" i="56"/>
  <c r="J3130" i="56"/>
  <c r="G3130" i="56"/>
  <c r="H3130" i="56"/>
  <c r="C3131" i="56" l="1"/>
  <c r="G3131" i="56"/>
  <c r="J3131" i="56"/>
  <c r="D3131" i="56"/>
  <c r="F3131" i="56"/>
  <c r="I3131" i="56"/>
  <c r="B3131" i="56"/>
  <c r="A3132" i="56"/>
  <c r="H3131" i="56"/>
  <c r="E3131" i="56"/>
  <c r="G3132" i="56" l="1"/>
  <c r="H3132" i="56"/>
  <c r="B3132" i="56"/>
  <c r="A3133" i="56"/>
  <c r="J3132" i="56"/>
  <c r="I3132" i="56"/>
  <c r="E3132" i="56"/>
  <c r="F3132" i="56"/>
  <c r="C3132" i="56"/>
  <c r="D3132" i="56"/>
  <c r="F3133" i="56" l="1"/>
  <c r="H3133" i="56"/>
  <c r="I3133" i="56"/>
  <c r="D3133" i="56"/>
  <c r="G3133" i="56"/>
  <c r="J3133" i="56"/>
  <c r="E3133" i="56"/>
  <c r="B3133" i="56"/>
  <c r="C3133" i="56"/>
  <c r="A3134" i="56"/>
  <c r="J3134" i="56" l="1"/>
  <c r="A3135" i="56"/>
  <c r="G3134" i="56"/>
  <c r="I3134" i="56"/>
  <c r="D3134" i="56"/>
  <c r="C3134" i="56"/>
  <c r="F3134" i="56"/>
  <c r="B3134" i="56"/>
  <c r="H3134" i="56"/>
  <c r="E3134" i="56"/>
  <c r="D3135" i="56" l="1"/>
  <c r="J3135" i="56"/>
  <c r="H3135" i="56"/>
  <c r="C3135" i="56"/>
  <c r="E3135" i="56"/>
  <c r="F3135" i="56"/>
  <c r="G3135" i="56"/>
  <c r="A3136" i="56"/>
  <c r="B3135" i="56"/>
  <c r="I3135" i="56"/>
  <c r="I3136" i="56" l="1"/>
  <c r="E3136" i="56"/>
  <c r="D3136" i="56"/>
  <c r="F3136" i="56"/>
  <c r="A3137" i="56"/>
  <c r="J3136" i="56"/>
  <c r="G3136" i="56"/>
  <c r="H3136" i="56"/>
  <c r="C3136" i="56"/>
  <c r="B3136" i="56"/>
  <c r="B3137" i="56" l="1"/>
  <c r="I3137" i="56"/>
  <c r="F3137" i="56"/>
  <c r="A3138" i="56"/>
  <c r="H3137" i="56"/>
  <c r="D3137" i="56"/>
  <c r="E3137" i="56"/>
  <c r="C3137" i="56"/>
  <c r="G3137" i="56"/>
  <c r="J3137" i="56"/>
  <c r="J3138" i="56" l="1"/>
  <c r="E3138" i="56"/>
  <c r="H3138" i="56"/>
  <c r="B3138" i="56"/>
  <c r="F3138" i="56"/>
  <c r="I3138" i="56"/>
  <c r="C3138" i="56"/>
  <c r="A3139" i="56"/>
  <c r="D3138" i="56"/>
  <c r="G3138" i="56"/>
  <c r="C3139" i="56" l="1"/>
  <c r="H3139" i="56"/>
  <c r="E3139" i="56"/>
  <c r="B3139" i="56"/>
  <c r="A3140" i="56"/>
  <c r="G3139" i="56"/>
  <c r="J3139" i="56"/>
  <c r="I3139" i="56"/>
  <c r="F3139" i="56"/>
  <c r="D3139" i="56"/>
  <c r="J3140" i="56" l="1"/>
  <c r="F3140" i="56"/>
  <c r="G3140" i="56"/>
  <c r="C3140" i="56"/>
  <c r="H3140" i="56"/>
  <c r="E3140" i="56"/>
  <c r="I3140" i="56"/>
  <c r="D3140" i="56"/>
  <c r="A3141" i="56"/>
  <c r="B3140" i="56"/>
  <c r="F3141" i="56" l="1"/>
  <c r="D3141" i="56"/>
  <c r="E3141" i="56"/>
  <c r="C3141" i="56"/>
  <c r="H3141" i="56"/>
  <c r="I3141" i="56"/>
  <c r="A3142" i="56"/>
  <c r="B3141" i="56"/>
  <c r="G3141" i="56"/>
  <c r="J3141" i="56"/>
  <c r="J3142" i="56" l="1"/>
  <c r="D3142" i="56"/>
  <c r="H3142" i="56"/>
  <c r="I3142" i="56"/>
  <c r="C3142" i="56"/>
  <c r="F3142" i="56"/>
  <c r="A3143" i="56"/>
  <c r="G3142" i="56"/>
  <c r="B3142" i="56"/>
  <c r="E3142" i="56"/>
  <c r="H3143" i="56" l="1"/>
  <c r="A3144" i="56"/>
  <c r="F3143" i="56"/>
  <c r="G3143" i="56"/>
  <c r="E3143" i="56"/>
  <c r="J3143" i="56"/>
  <c r="I3143" i="56"/>
  <c r="C3143" i="56"/>
  <c r="B3143" i="56"/>
  <c r="D3143" i="56"/>
  <c r="A3145" i="56" l="1"/>
  <c r="C3144" i="56"/>
  <c r="B3144" i="56"/>
  <c r="J3144" i="56"/>
  <c r="D3144" i="56"/>
  <c r="E3144" i="56"/>
  <c r="I3144" i="56"/>
  <c r="G3144" i="56"/>
  <c r="F3144" i="56"/>
  <c r="H3144" i="56"/>
  <c r="E3145" i="56" l="1"/>
  <c r="I3145" i="56"/>
  <c r="D3145" i="56"/>
  <c r="F3145" i="56"/>
  <c r="B3145" i="56"/>
  <c r="C3145" i="56"/>
  <c r="G3145" i="56"/>
  <c r="A3146" i="56"/>
  <c r="H3145" i="56"/>
  <c r="J3145" i="56"/>
  <c r="E3146" i="56" l="1"/>
  <c r="J3146" i="56"/>
  <c r="F3146" i="56"/>
  <c r="G3146" i="56"/>
  <c r="A3147" i="56"/>
  <c r="D3146" i="56"/>
  <c r="H3146" i="56"/>
  <c r="I3146" i="56"/>
  <c r="B3146" i="56"/>
  <c r="C3146" i="56"/>
  <c r="G3147" i="56" l="1"/>
  <c r="J3147" i="56"/>
  <c r="C3147" i="56"/>
  <c r="E3147" i="56"/>
  <c r="F3147" i="56"/>
  <c r="B3147" i="56"/>
  <c r="H3147" i="56"/>
  <c r="I3147" i="56"/>
  <c r="A3148" i="56"/>
  <c r="D3147" i="56"/>
  <c r="J3148" i="56" l="1"/>
  <c r="G3148" i="56"/>
  <c r="I3148" i="56"/>
  <c r="E3148" i="56"/>
  <c r="F3148" i="56"/>
  <c r="D3148" i="56"/>
  <c r="B3148" i="56"/>
  <c r="A3149" i="56"/>
  <c r="H3148" i="56"/>
  <c r="C3148" i="56"/>
  <c r="B3149" i="56" l="1"/>
  <c r="I3149" i="56"/>
  <c r="G3149" i="56"/>
  <c r="H3149" i="56"/>
  <c r="F3149" i="56"/>
  <c r="D3149" i="56"/>
  <c r="J3149" i="56"/>
  <c r="C3149" i="56"/>
  <c r="E3149" i="56"/>
  <c r="A3150" i="56"/>
  <c r="F3150" i="56" l="1"/>
  <c r="E3150" i="56"/>
  <c r="D3150" i="56"/>
  <c r="A3151" i="56"/>
  <c r="G3150" i="56"/>
  <c r="H3150" i="56"/>
  <c r="I3150" i="56"/>
  <c r="J3150" i="56"/>
  <c r="C3150" i="56"/>
  <c r="B3150" i="56"/>
  <c r="H3151" i="56" l="1"/>
  <c r="B3151" i="56"/>
  <c r="D3151" i="56"/>
  <c r="G3151" i="56"/>
  <c r="J3151" i="56"/>
  <c r="I3151" i="56"/>
  <c r="E3151" i="56"/>
  <c r="F3151" i="56"/>
  <c r="C3151" i="56"/>
  <c r="A3152" i="56"/>
  <c r="I3152" i="56" l="1"/>
  <c r="F3152" i="56"/>
  <c r="A3153" i="56"/>
  <c r="E3152" i="56"/>
  <c r="D3152" i="56"/>
  <c r="C3152" i="56"/>
  <c r="B3152" i="56"/>
  <c r="J3152" i="56"/>
  <c r="G3152" i="56"/>
  <c r="H3152" i="56"/>
  <c r="G3153" i="56" l="1"/>
  <c r="A3154" i="56"/>
  <c r="C3153" i="56"/>
  <c r="F3153" i="56"/>
  <c r="B3153" i="56"/>
  <c r="H3153" i="56"/>
  <c r="E3153" i="56"/>
  <c r="I3153" i="56"/>
  <c r="D3153" i="56"/>
  <c r="J3153" i="56"/>
  <c r="B3154" i="56" l="1"/>
  <c r="H3154" i="56"/>
  <c r="I3154" i="56"/>
  <c r="E3154" i="56"/>
  <c r="C3154" i="56"/>
  <c r="A3155" i="56"/>
  <c r="J3154" i="56"/>
  <c r="F3154" i="56"/>
  <c r="G3154" i="56"/>
  <c r="D3154" i="56"/>
  <c r="F3155" i="56" l="1"/>
  <c r="C3155" i="56"/>
  <c r="B3155" i="56"/>
  <c r="H3155" i="56"/>
  <c r="E3155" i="56"/>
  <c r="D3155" i="56"/>
  <c r="I3155" i="56"/>
  <c r="J3155" i="56"/>
  <c r="A3156" i="56"/>
  <c r="G3155" i="56"/>
  <c r="D3156" i="56" l="1"/>
  <c r="H3156" i="56"/>
  <c r="E3156" i="56"/>
  <c r="G3156" i="56"/>
  <c r="J3156" i="56"/>
  <c r="C3156" i="56"/>
  <c r="A3157" i="56"/>
  <c r="F3156" i="56"/>
  <c r="I3156" i="56"/>
  <c r="B3156" i="56"/>
  <c r="F3157" i="56" l="1"/>
  <c r="D3157" i="56"/>
  <c r="I3157" i="56"/>
  <c r="A3158" i="56"/>
  <c r="E3157" i="56"/>
  <c r="C3157" i="56"/>
  <c r="G3157" i="56"/>
  <c r="H3157" i="56"/>
  <c r="J3157" i="56"/>
  <c r="B3157" i="56"/>
  <c r="J3158" i="56" l="1"/>
  <c r="C3158" i="56"/>
  <c r="B3158" i="56"/>
  <c r="F3158" i="56"/>
  <c r="H3158" i="56"/>
  <c r="E3158" i="56"/>
  <c r="I3158" i="56"/>
  <c r="D3158" i="56"/>
  <c r="A3159" i="56"/>
  <c r="G3158" i="56"/>
  <c r="E3159" i="56" l="1"/>
  <c r="C3159" i="56"/>
  <c r="A3160" i="56"/>
  <c r="B3159" i="56"/>
  <c r="I3159" i="56"/>
  <c r="J3159" i="56"/>
  <c r="D3159" i="56"/>
  <c r="G3159" i="56"/>
  <c r="H3159" i="56"/>
  <c r="F3159" i="56"/>
  <c r="E3160" i="56" l="1"/>
  <c r="J3160" i="56"/>
  <c r="G3160" i="56"/>
  <c r="B3160" i="56"/>
  <c r="H3160" i="56"/>
  <c r="I3160" i="56"/>
  <c r="A3161" i="56"/>
  <c r="C3160" i="56"/>
  <c r="D3160" i="56"/>
  <c r="F3160" i="56"/>
  <c r="C3161" i="56" l="1"/>
  <c r="E3161" i="56"/>
  <c r="I3161" i="56"/>
  <c r="F3161" i="56"/>
  <c r="J3161" i="56"/>
  <c r="B3161" i="56"/>
  <c r="D3161" i="56"/>
  <c r="H3161" i="56"/>
  <c r="A3162" i="56"/>
  <c r="G3161" i="56"/>
  <c r="C3162" i="56" l="1"/>
  <c r="F3162" i="56"/>
  <c r="J3162" i="56"/>
  <c r="G3162" i="56"/>
  <c r="I3162" i="56"/>
  <c r="E3162" i="56"/>
  <c r="D3162" i="56"/>
  <c r="A3163" i="56"/>
  <c r="H3162" i="56"/>
  <c r="B3162" i="56"/>
  <c r="A3164" i="56" l="1"/>
  <c r="E3163" i="56"/>
  <c r="B3163" i="56"/>
  <c r="D3163" i="56"/>
  <c r="C3163" i="56"/>
  <c r="F3163" i="56"/>
  <c r="J3163" i="56"/>
  <c r="H3163" i="56"/>
  <c r="I3163" i="56"/>
  <c r="G3163" i="56"/>
  <c r="I3164" i="56" l="1"/>
  <c r="J3164" i="56"/>
  <c r="B3164" i="56"/>
  <c r="G3164" i="56"/>
  <c r="D3164" i="56"/>
  <c r="C3164" i="56"/>
  <c r="A3165" i="56"/>
  <c r="E3164" i="56"/>
  <c r="F3164" i="56"/>
  <c r="H3164" i="56"/>
  <c r="D3165" i="56" l="1"/>
  <c r="B3165" i="56"/>
  <c r="G3165" i="56"/>
  <c r="H3165" i="56"/>
  <c r="E3165" i="56"/>
  <c r="A3166" i="56"/>
  <c r="F3165" i="56"/>
  <c r="I3165" i="56"/>
  <c r="C3165" i="56"/>
  <c r="J3165" i="56"/>
  <c r="I3166" i="56" l="1"/>
  <c r="A3167" i="56"/>
  <c r="J3166" i="56"/>
  <c r="G3166" i="56"/>
  <c r="E3166" i="56"/>
  <c r="D3166" i="56"/>
  <c r="B3166" i="56"/>
  <c r="F3166" i="56"/>
  <c r="H3166" i="56"/>
  <c r="C3166" i="56"/>
  <c r="H3167" i="56" l="1"/>
  <c r="B3167" i="56"/>
  <c r="E3167" i="56"/>
  <c r="F3167" i="56"/>
  <c r="G3167" i="56"/>
  <c r="J3167" i="56"/>
  <c r="C3167" i="56"/>
  <c r="A3168" i="56"/>
  <c r="I3167" i="56"/>
  <c r="D3167" i="56"/>
  <c r="J3168" i="56" l="1"/>
  <c r="C3168" i="56"/>
  <c r="G3168" i="56"/>
  <c r="E3168" i="56"/>
  <c r="A3169" i="56"/>
  <c r="B3168" i="56"/>
  <c r="H3168" i="56"/>
  <c r="I3168" i="56"/>
  <c r="D3168" i="56"/>
  <c r="F3168" i="56"/>
  <c r="C3169" i="56" l="1"/>
  <c r="J3169" i="56"/>
  <c r="I3169" i="56"/>
  <c r="E3169" i="56"/>
  <c r="D3169" i="56"/>
  <c r="A3170" i="56"/>
  <c r="G3169" i="56"/>
  <c r="B3169" i="56"/>
  <c r="F3169" i="56"/>
  <c r="H3169" i="56"/>
  <c r="G3170" i="56" l="1"/>
  <c r="H3170" i="56"/>
  <c r="E3170" i="56"/>
  <c r="C3170" i="56"/>
  <c r="A3171" i="56"/>
  <c r="B3170" i="56"/>
  <c r="I3170" i="56"/>
  <c r="J3170" i="56"/>
  <c r="F3170" i="56"/>
  <c r="D3170" i="56"/>
  <c r="I3171" i="56" l="1"/>
  <c r="B3171" i="56"/>
  <c r="E3171" i="56"/>
  <c r="D3171" i="56"/>
  <c r="H3171" i="56"/>
  <c r="A3172" i="56"/>
  <c r="G3171" i="56"/>
  <c r="J3171" i="56"/>
  <c r="C3171" i="56"/>
  <c r="F3171" i="56"/>
  <c r="E3172" i="56" l="1"/>
  <c r="I3172" i="56"/>
  <c r="G3172" i="56"/>
  <c r="C3172" i="56"/>
  <c r="H3172" i="56"/>
  <c r="F3172" i="56"/>
  <c r="J3172" i="56"/>
  <c r="D3172" i="56"/>
  <c r="A3173" i="56"/>
  <c r="B3172" i="56"/>
  <c r="F3173" i="56" l="1"/>
  <c r="I3173" i="56"/>
  <c r="G3173" i="56"/>
  <c r="C3173" i="56"/>
  <c r="B3173" i="56"/>
  <c r="A3174" i="56"/>
  <c r="H3173" i="56"/>
  <c r="E3173" i="56"/>
  <c r="J3173" i="56"/>
  <c r="D3173" i="56"/>
  <c r="J3174" i="56" l="1"/>
  <c r="B3174" i="56"/>
  <c r="E3174" i="56"/>
  <c r="I3174" i="56"/>
  <c r="F3174" i="56"/>
  <c r="A3175" i="56"/>
  <c r="D3174" i="56"/>
  <c r="H3174" i="56"/>
  <c r="G3174" i="56"/>
  <c r="C3174" i="56"/>
  <c r="I3175" i="56" l="1"/>
  <c r="D3175" i="56"/>
  <c r="C3175" i="56"/>
  <c r="J3175" i="56"/>
  <c r="H3175" i="56"/>
  <c r="B3175" i="56"/>
  <c r="E3175" i="56"/>
  <c r="A3176" i="56"/>
  <c r="F3175" i="56"/>
  <c r="G3175" i="56"/>
  <c r="D3176" i="56" l="1"/>
  <c r="G3176" i="56"/>
  <c r="J3176" i="56"/>
  <c r="H3176" i="56"/>
  <c r="I3176" i="56"/>
  <c r="C3176" i="56"/>
  <c r="F3176" i="56"/>
  <c r="A3177" i="56"/>
  <c r="B3176" i="56"/>
  <c r="E3176" i="56"/>
  <c r="J3177" i="56" l="1"/>
  <c r="G3177" i="56"/>
  <c r="E3177" i="56"/>
  <c r="C3177" i="56"/>
  <c r="I3177" i="56"/>
  <c r="B3177" i="56"/>
  <c r="H3177" i="56"/>
  <c r="D3177" i="56"/>
  <c r="F3177" i="56"/>
  <c r="A3178" i="56"/>
  <c r="I3178" i="56" l="1"/>
  <c r="A3179" i="56"/>
  <c r="J3178" i="56"/>
  <c r="G3178" i="56"/>
  <c r="D3178" i="56"/>
  <c r="H3178" i="56"/>
  <c r="C3178" i="56"/>
  <c r="F3178" i="56"/>
  <c r="B3178" i="56"/>
  <c r="E3178" i="56"/>
  <c r="E3179" i="56" l="1"/>
  <c r="H3179" i="56"/>
  <c r="I3179" i="56"/>
  <c r="B3179" i="56"/>
  <c r="F3179" i="56"/>
  <c r="C3179" i="56"/>
  <c r="D3179" i="56"/>
  <c r="G3179" i="56"/>
  <c r="J3179" i="56"/>
  <c r="A3180" i="56"/>
  <c r="G3180" i="56" l="1"/>
  <c r="A3181" i="56"/>
  <c r="J3180" i="56"/>
  <c r="B3180" i="56"/>
  <c r="I3180" i="56"/>
  <c r="F3180" i="56"/>
  <c r="E3180" i="56"/>
  <c r="C3180" i="56"/>
  <c r="D3180" i="56"/>
  <c r="H3180" i="56"/>
  <c r="H3181" i="56" l="1"/>
  <c r="A3182" i="56"/>
  <c r="G3181" i="56"/>
  <c r="F3181" i="56"/>
  <c r="J3181" i="56"/>
  <c r="I3181" i="56"/>
  <c r="B3181" i="56"/>
  <c r="C3181" i="56"/>
  <c r="D3181" i="56"/>
  <c r="E3181" i="56"/>
  <c r="J3182" i="56" l="1"/>
  <c r="C3182" i="56"/>
  <c r="B3182" i="56"/>
  <c r="F3182" i="56"/>
  <c r="E3182" i="56"/>
  <c r="I3182" i="56"/>
  <c r="H3182" i="56"/>
  <c r="D3182" i="56"/>
  <c r="A3183" i="56"/>
  <c r="G3182" i="56"/>
  <c r="G3183" i="56" l="1"/>
  <c r="F3183" i="56"/>
  <c r="C3183" i="56"/>
  <c r="A3184" i="56"/>
  <c r="H3183" i="56"/>
  <c r="I3183" i="56"/>
  <c r="D3183" i="56"/>
  <c r="E3183" i="56"/>
  <c r="B3183" i="56"/>
  <c r="J3183" i="56"/>
  <c r="F3184" i="56" l="1"/>
  <c r="G3184" i="56"/>
  <c r="I3184" i="56"/>
  <c r="B3184" i="56"/>
  <c r="E3184" i="56"/>
  <c r="D3184" i="56"/>
  <c r="J3184" i="56"/>
  <c r="H3184" i="56"/>
  <c r="A3185" i="56"/>
  <c r="C3184" i="56"/>
  <c r="C3185" i="56" l="1"/>
  <c r="I3185" i="56"/>
  <c r="D3185" i="56"/>
  <c r="E3185" i="56"/>
  <c r="A3186" i="56"/>
  <c r="G3185" i="56"/>
  <c r="F3185" i="56"/>
  <c r="H3185" i="56"/>
  <c r="J3185" i="56"/>
  <c r="B3185" i="56"/>
  <c r="H3186" i="56" l="1"/>
  <c r="J3186" i="56"/>
  <c r="D3186" i="56"/>
  <c r="B3186" i="56"/>
  <c r="C3186" i="56"/>
  <c r="F3186" i="56"/>
  <c r="A3187" i="56"/>
  <c r="I3186" i="56"/>
  <c r="G3186" i="56"/>
  <c r="E3186" i="56"/>
  <c r="G3187" i="56" l="1"/>
  <c r="H3187" i="56"/>
  <c r="F3187" i="56"/>
  <c r="C3187" i="56"/>
  <c r="D3187" i="56"/>
  <c r="A3188" i="56"/>
  <c r="J3187" i="56"/>
  <c r="B3187" i="56"/>
  <c r="I3187" i="56"/>
  <c r="E3187" i="56"/>
  <c r="J3188" i="56" l="1"/>
  <c r="F3188" i="56"/>
  <c r="I3188" i="56"/>
  <c r="B3188" i="56"/>
  <c r="E3188" i="56"/>
  <c r="D3188" i="56"/>
  <c r="C3188" i="56"/>
  <c r="A3189" i="56"/>
  <c r="G3188" i="56"/>
  <c r="H3188" i="56"/>
  <c r="H3189" i="56" l="1"/>
  <c r="I3189" i="56"/>
  <c r="B3189" i="56"/>
  <c r="G3189" i="56"/>
  <c r="C3189" i="56"/>
  <c r="F3189" i="56"/>
  <c r="A3190" i="56"/>
  <c r="J3189" i="56"/>
  <c r="E3189" i="56"/>
  <c r="D3189" i="56"/>
  <c r="A3191" i="56" l="1"/>
  <c r="I3190" i="56"/>
  <c r="C3190" i="56"/>
  <c r="B3190" i="56"/>
  <c r="G3190" i="56"/>
  <c r="J3190" i="56"/>
  <c r="H3190" i="56"/>
  <c r="E3190" i="56"/>
  <c r="D3190" i="56"/>
  <c r="F3190" i="56"/>
  <c r="H3191" i="56" l="1"/>
  <c r="A3192" i="56"/>
  <c r="E3191" i="56"/>
  <c r="J3191" i="56"/>
  <c r="B3191" i="56"/>
  <c r="I3191" i="56"/>
  <c r="C3191" i="56"/>
  <c r="D3191" i="56"/>
  <c r="G3191" i="56"/>
  <c r="F3191" i="56"/>
  <c r="F3192" i="56" l="1"/>
  <c r="I3192" i="56"/>
  <c r="E3192" i="56"/>
  <c r="D3192" i="56"/>
  <c r="C3192" i="56"/>
  <c r="A3193" i="56"/>
  <c r="B3192" i="56"/>
  <c r="G3192" i="56"/>
  <c r="J3192" i="56"/>
  <c r="H3192" i="56"/>
  <c r="C3193" i="56" l="1"/>
  <c r="G3193" i="56"/>
  <c r="F3193" i="56"/>
  <c r="H3193" i="56"/>
  <c r="I3193" i="56"/>
  <c r="E3193" i="56"/>
  <c r="D3193" i="56"/>
  <c r="B3193" i="56"/>
  <c r="A3194" i="56"/>
  <c r="J3193" i="56"/>
  <c r="E3194" i="56" l="1"/>
  <c r="G3194" i="56"/>
  <c r="C3194" i="56"/>
  <c r="H3194" i="56"/>
  <c r="D3194" i="56"/>
  <c r="I3194" i="56"/>
  <c r="B3194" i="56"/>
  <c r="A3195" i="56"/>
  <c r="J3194" i="56"/>
  <c r="F3194" i="56"/>
  <c r="J3195" i="56" l="1"/>
  <c r="A3196" i="56"/>
  <c r="B3195" i="56"/>
  <c r="I3195" i="56"/>
  <c r="G3195" i="56"/>
  <c r="H3195" i="56"/>
  <c r="F3195" i="56"/>
  <c r="D3195" i="56"/>
  <c r="C3195" i="56"/>
  <c r="E3195" i="56"/>
  <c r="J3196" i="56" l="1"/>
  <c r="E3196" i="56"/>
  <c r="A3197" i="56"/>
  <c r="B3196" i="56"/>
  <c r="D3196" i="56"/>
  <c r="H3196" i="56"/>
  <c r="I3196" i="56"/>
  <c r="G3196" i="56"/>
  <c r="C3196" i="56"/>
  <c r="F3196" i="56"/>
  <c r="H3197" i="56" l="1"/>
  <c r="F3197" i="56"/>
  <c r="J3197" i="56"/>
  <c r="D3197" i="56"/>
  <c r="G3197" i="56"/>
  <c r="A3198" i="56"/>
  <c r="E3197" i="56"/>
  <c r="C3197" i="56"/>
  <c r="B3197" i="56"/>
  <c r="I3197" i="56"/>
  <c r="D3198" i="56" l="1"/>
  <c r="J3198" i="56"/>
  <c r="C3198" i="56"/>
  <c r="F3198" i="56"/>
  <c r="A3199" i="56"/>
  <c r="G3198" i="56"/>
  <c r="B3198" i="56"/>
  <c r="H3198" i="56"/>
  <c r="E3198" i="56"/>
  <c r="I3198" i="56"/>
  <c r="C3199" i="56" l="1"/>
  <c r="E3199" i="56"/>
  <c r="G3199" i="56"/>
  <c r="H3199" i="56"/>
  <c r="A3200" i="56"/>
  <c r="J3199" i="56"/>
  <c r="B3199" i="56"/>
  <c r="I3199" i="56"/>
  <c r="D3199" i="56"/>
  <c r="F3199" i="56"/>
  <c r="B3200" i="56" l="1"/>
  <c r="G3200" i="56"/>
  <c r="F3200" i="56"/>
  <c r="A3201" i="56"/>
  <c r="I3200" i="56"/>
  <c r="E3200" i="56"/>
  <c r="C3200" i="56"/>
  <c r="J3200" i="56"/>
  <c r="H3200" i="56"/>
  <c r="D3200" i="56"/>
  <c r="J3201" i="56" l="1"/>
  <c r="G3201" i="56"/>
  <c r="D3201" i="56"/>
  <c r="F3201" i="56"/>
  <c r="A3202" i="56"/>
  <c r="E3201" i="56"/>
  <c r="H3201" i="56"/>
  <c r="B3201" i="56"/>
  <c r="C3201" i="56"/>
  <c r="I3201" i="56"/>
  <c r="B3202" i="56" l="1"/>
  <c r="A3203" i="56"/>
  <c r="I3202" i="56"/>
  <c r="F3202" i="56"/>
  <c r="H3202" i="56"/>
  <c r="E3202" i="56"/>
  <c r="C3202" i="56"/>
  <c r="D3202" i="56"/>
  <c r="J3202" i="56"/>
  <c r="G3202" i="56"/>
  <c r="E3203" i="56" l="1"/>
  <c r="D3203" i="56"/>
  <c r="F3203" i="56"/>
  <c r="B3203" i="56"/>
  <c r="C3203" i="56"/>
  <c r="J3203" i="56"/>
  <c r="I3203" i="56"/>
  <c r="A3204" i="56"/>
  <c r="G3203" i="56"/>
  <c r="H3203" i="56"/>
  <c r="G3204" i="56" l="1"/>
  <c r="C3204" i="56"/>
  <c r="A3205" i="56"/>
  <c r="B3204" i="56"/>
  <c r="E3204" i="56"/>
  <c r="F3204" i="56"/>
  <c r="H3204" i="56"/>
  <c r="D3204" i="56"/>
  <c r="I3204" i="56"/>
  <c r="J3204" i="56"/>
  <c r="B3205" i="56" l="1"/>
  <c r="E3205" i="56"/>
  <c r="I3205" i="56"/>
  <c r="G3205" i="56"/>
  <c r="J3205" i="56"/>
  <c r="H3205" i="56"/>
  <c r="D3205" i="56"/>
  <c r="C3205" i="56"/>
  <c r="F3205" i="56"/>
  <c r="A3206" i="56"/>
  <c r="H3206" i="56" l="1"/>
  <c r="I3206" i="56"/>
  <c r="F3206" i="56"/>
  <c r="A3207" i="56"/>
  <c r="B3206" i="56"/>
  <c r="J3206" i="56"/>
  <c r="C3206" i="56"/>
  <c r="D3206" i="56"/>
  <c r="G3206" i="56"/>
  <c r="E3206" i="56"/>
  <c r="H3207" i="56" l="1"/>
  <c r="I3207" i="56"/>
  <c r="A3208" i="56"/>
  <c r="G3207" i="56"/>
  <c r="J3207" i="56"/>
  <c r="B3207" i="56"/>
  <c r="F3207" i="56"/>
  <c r="C3207" i="56"/>
  <c r="E3207" i="56"/>
  <c r="D3207" i="56"/>
  <c r="D3208" i="56" l="1"/>
  <c r="C3208" i="56"/>
  <c r="E3208" i="56"/>
  <c r="F3208" i="56"/>
  <c r="H3208" i="56"/>
  <c r="I3208" i="56"/>
  <c r="G3208" i="56"/>
  <c r="J3208" i="56"/>
  <c r="A3209" i="56"/>
  <c r="B3208" i="56"/>
  <c r="C3209" i="56" l="1"/>
  <c r="D3209" i="56"/>
  <c r="J3209" i="56"/>
  <c r="E3209" i="56"/>
  <c r="F3209" i="56"/>
  <c r="A3210" i="56"/>
  <c r="G3209" i="56"/>
  <c r="H3209" i="56"/>
  <c r="B3209" i="56"/>
  <c r="I3209" i="56"/>
  <c r="A3211" i="56" l="1"/>
  <c r="G3210" i="56"/>
  <c r="I3210" i="56"/>
  <c r="D3210" i="56"/>
  <c r="H3210" i="56"/>
  <c r="J3210" i="56"/>
  <c r="E3210" i="56"/>
  <c r="C3210" i="56"/>
  <c r="B3210" i="56"/>
  <c r="F3210" i="56"/>
  <c r="D3211" i="56" l="1"/>
  <c r="B3211" i="56"/>
  <c r="F3211" i="56"/>
  <c r="G3211" i="56"/>
  <c r="I3211" i="56"/>
  <c r="J3211" i="56"/>
  <c r="C3211" i="56"/>
  <c r="E3211" i="56"/>
  <c r="H3211" i="56"/>
  <c r="A3212" i="56"/>
  <c r="E3212" i="56" l="1"/>
  <c r="G3212" i="56"/>
  <c r="C3212" i="56"/>
  <c r="B3212" i="56"/>
  <c r="I3212" i="56"/>
  <c r="A3213" i="56"/>
  <c r="H3212" i="56"/>
  <c r="D3212" i="56"/>
  <c r="J3212" i="56"/>
  <c r="F3212" i="56"/>
  <c r="H3213" i="56" l="1"/>
  <c r="F3213" i="56"/>
  <c r="G3213" i="56"/>
  <c r="A3214" i="56"/>
  <c r="J3213" i="56"/>
  <c r="I3213" i="56"/>
  <c r="C3213" i="56"/>
  <c r="B3213" i="56"/>
  <c r="E3213" i="56"/>
  <c r="D3213" i="56"/>
  <c r="G3214" i="56" l="1"/>
  <c r="A3215" i="56"/>
  <c r="I3214" i="56"/>
  <c r="D3214" i="56"/>
  <c r="C3214" i="56"/>
  <c r="E3214" i="56"/>
  <c r="F3214" i="56"/>
  <c r="B3214" i="56"/>
  <c r="J3214" i="56"/>
  <c r="H3214" i="56"/>
  <c r="G3215" i="56" l="1"/>
  <c r="F3215" i="56"/>
  <c r="B3215" i="56"/>
  <c r="E3215" i="56"/>
  <c r="H3215" i="56"/>
  <c r="D3215" i="56"/>
  <c r="I3215" i="56"/>
  <c r="C3215" i="56"/>
  <c r="A3216" i="56"/>
  <c r="J3215" i="56"/>
  <c r="B3216" i="56" l="1"/>
  <c r="E3216" i="56"/>
  <c r="I3216" i="56"/>
  <c r="J3216" i="56"/>
  <c r="G3216" i="56"/>
  <c r="H3216" i="56"/>
  <c r="F3216" i="56"/>
  <c r="C3216" i="56"/>
  <c r="D3216" i="56"/>
  <c r="A3217" i="56"/>
  <c r="G3217" i="56" l="1"/>
  <c r="E3217" i="56"/>
  <c r="D3217" i="56"/>
  <c r="F3217" i="56"/>
  <c r="A3218" i="56"/>
  <c r="B3217" i="56"/>
  <c r="J3217" i="56"/>
  <c r="I3217" i="56"/>
  <c r="C3217" i="56"/>
  <c r="H3217" i="56"/>
  <c r="E3218" i="56" l="1"/>
  <c r="F3218" i="56"/>
  <c r="G3218" i="56"/>
  <c r="A3219" i="56"/>
  <c r="B3218" i="56"/>
  <c r="H3218" i="56"/>
  <c r="I3218" i="56"/>
  <c r="J3218" i="56"/>
  <c r="D3218" i="56"/>
  <c r="C3218" i="56"/>
  <c r="F3219" i="56" l="1"/>
  <c r="A3220" i="56"/>
  <c r="E3219" i="56"/>
  <c r="B3219" i="56"/>
  <c r="I3219" i="56"/>
  <c r="C3219" i="56"/>
  <c r="J3219" i="56"/>
  <c r="G3219" i="56"/>
  <c r="D3219" i="56"/>
  <c r="H3219" i="56"/>
  <c r="G3220" i="56" l="1"/>
  <c r="E3220" i="56"/>
  <c r="C3220" i="56"/>
  <c r="F3220" i="56"/>
  <c r="B3220" i="56"/>
  <c r="A3221" i="56"/>
  <c r="J3220" i="56"/>
  <c r="D3220" i="56"/>
  <c r="I3220" i="56"/>
  <c r="H3220" i="56"/>
  <c r="B3221" i="56" l="1"/>
  <c r="J3221" i="56"/>
  <c r="I3221" i="56"/>
  <c r="G3221" i="56"/>
  <c r="C3221" i="56"/>
  <c r="H3221" i="56"/>
  <c r="D3221" i="56"/>
  <c r="E3221" i="56"/>
  <c r="F3221" i="56"/>
  <c r="A3222" i="56"/>
  <c r="G3222" i="56" l="1"/>
  <c r="A3223" i="56"/>
  <c r="I3222" i="56"/>
  <c r="E3222" i="56"/>
  <c r="H3222" i="56"/>
  <c r="C3222" i="56"/>
  <c r="F3222" i="56"/>
  <c r="J3222" i="56"/>
  <c r="B3222" i="56"/>
  <c r="D3222" i="56"/>
  <c r="E3223" i="56" l="1"/>
  <c r="C3223" i="56"/>
  <c r="F3223" i="56"/>
  <c r="G3223" i="56"/>
  <c r="J3223" i="56"/>
  <c r="D3223" i="56"/>
  <c r="I3223" i="56"/>
  <c r="B3223" i="56"/>
  <c r="A3224" i="56"/>
  <c r="H3223" i="56"/>
  <c r="I3224" i="56" l="1"/>
  <c r="H3224" i="56"/>
  <c r="F3224" i="56"/>
  <c r="A3225" i="56"/>
  <c r="D3224" i="56"/>
  <c r="E3224" i="56"/>
  <c r="J3224" i="56"/>
  <c r="C3224" i="56"/>
  <c r="G3224" i="56"/>
  <c r="B3224" i="56"/>
  <c r="A3226" i="56" l="1"/>
  <c r="F3225" i="56"/>
  <c r="B3225" i="56"/>
  <c r="D3225" i="56"/>
  <c r="C3225" i="56"/>
  <c r="E3225" i="56"/>
  <c r="G3225" i="56"/>
  <c r="J3225" i="56"/>
  <c r="H3225" i="56"/>
  <c r="I3225" i="56"/>
  <c r="B3226" i="56" l="1"/>
  <c r="I3226" i="56"/>
  <c r="A3227" i="56"/>
  <c r="E3226" i="56"/>
  <c r="D3226" i="56"/>
  <c r="C3226" i="56"/>
  <c r="J3226" i="56"/>
  <c r="F3226" i="56"/>
  <c r="G3226" i="56"/>
  <c r="H3226" i="56"/>
  <c r="F3227" i="56" l="1"/>
  <c r="B3227" i="56"/>
  <c r="G3227" i="56"/>
  <c r="E3227" i="56"/>
  <c r="D3227" i="56"/>
  <c r="J3227" i="56"/>
  <c r="H3227" i="56"/>
  <c r="I3227" i="56"/>
  <c r="C3227" i="56"/>
  <c r="A3228" i="56"/>
  <c r="B3228" i="56" l="1"/>
  <c r="C3228" i="56"/>
  <c r="G3228" i="56"/>
  <c r="J3228" i="56"/>
  <c r="F3228" i="56"/>
  <c r="I3228" i="56"/>
  <c r="A3229" i="56"/>
  <c r="H3228" i="56"/>
  <c r="D3228" i="56"/>
  <c r="E3228" i="56"/>
  <c r="E3229" i="56" l="1"/>
  <c r="I3229" i="56"/>
  <c r="G3229" i="56"/>
  <c r="D3229" i="56"/>
  <c r="J3229" i="56"/>
  <c r="C3229" i="56"/>
  <c r="A3230" i="56"/>
  <c r="H3229" i="56"/>
  <c r="B3229" i="56"/>
  <c r="F3229" i="56"/>
  <c r="I3230" i="56" l="1"/>
  <c r="J3230" i="56"/>
  <c r="E3230" i="56"/>
  <c r="H3230" i="56"/>
  <c r="G3230" i="56"/>
  <c r="C3230" i="56"/>
  <c r="F3230" i="56"/>
  <c r="A3231" i="56"/>
  <c r="B3230" i="56"/>
  <c r="D3230" i="56"/>
  <c r="H3231" i="56" l="1"/>
  <c r="B3231" i="56"/>
  <c r="G3231" i="56"/>
  <c r="A3232" i="56"/>
  <c r="J3231" i="56"/>
  <c r="C3231" i="56"/>
  <c r="I3231" i="56"/>
  <c r="F3231" i="56"/>
  <c r="E3231" i="56"/>
  <c r="D3231" i="56"/>
  <c r="E3232" i="56" l="1"/>
  <c r="I3232" i="56"/>
  <c r="H3232" i="56"/>
  <c r="A3233" i="56"/>
  <c r="D3232" i="56"/>
  <c r="G3232" i="56"/>
  <c r="C3232" i="56"/>
  <c r="F3232" i="56"/>
  <c r="B3232" i="56"/>
  <c r="J3232" i="56"/>
  <c r="C3233" i="56" l="1"/>
  <c r="B3233" i="56"/>
  <c r="E3233" i="56"/>
  <c r="F3233" i="56"/>
  <c r="G3233" i="56"/>
  <c r="J3233" i="56"/>
  <c r="D3233" i="56"/>
  <c r="H3233" i="56"/>
  <c r="I3233" i="56"/>
  <c r="A3234" i="56"/>
  <c r="C3234" i="56" l="1"/>
  <c r="F3234" i="56"/>
  <c r="J3234" i="56"/>
  <c r="D3234" i="56"/>
  <c r="H3234" i="56"/>
  <c r="G3234" i="56"/>
  <c r="I3234" i="56"/>
  <c r="B3234" i="56"/>
  <c r="E3234" i="56"/>
  <c r="A3235" i="56"/>
  <c r="G3235" i="56" l="1"/>
  <c r="D3235" i="56"/>
  <c r="F3235" i="56"/>
  <c r="E3235" i="56"/>
  <c r="H3235" i="56"/>
  <c r="J3235" i="56"/>
  <c r="C3235" i="56"/>
  <c r="B3235" i="56"/>
  <c r="A3236" i="56"/>
  <c r="I3235" i="56"/>
  <c r="B3236" i="56" l="1"/>
  <c r="E3236" i="56"/>
  <c r="C3236" i="56"/>
  <c r="A3237" i="56"/>
  <c r="G3236" i="56"/>
  <c r="J3236" i="56"/>
  <c r="H3236" i="56"/>
  <c r="D3236" i="56"/>
  <c r="I3236" i="56"/>
  <c r="F3236" i="56"/>
  <c r="E3237" i="56" l="1"/>
  <c r="G3237" i="56"/>
  <c r="J3237" i="56"/>
  <c r="H3237" i="56"/>
  <c r="C3237" i="56"/>
  <c r="F3237" i="56"/>
  <c r="A3238" i="56"/>
  <c r="B3237" i="56"/>
  <c r="D3237" i="56"/>
  <c r="I3237" i="56"/>
  <c r="I3238" i="56" l="1"/>
  <c r="J3238" i="56"/>
  <c r="D3238" i="56"/>
  <c r="B3238" i="56"/>
  <c r="A3239" i="56"/>
  <c r="G3238" i="56"/>
  <c r="E3238" i="56"/>
  <c r="F3238" i="56"/>
  <c r="H3238" i="56"/>
  <c r="C3238" i="56"/>
  <c r="I3239" i="56" l="1"/>
  <c r="E3239" i="56"/>
  <c r="D3239" i="56"/>
  <c r="C3239" i="56"/>
  <c r="H3239" i="56"/>
  <c r="G3239" i="56"/>
  <c r="A3240" i="56"/>
  <c r="F3239" i="56"/>
  <c r="J3239" i="56"/>
  <c r="B3239" i="56"/>
  <c r="F3240" i="56" l="1"/>
  <c r="J3240" i="56"/>
  <c r="G3240" i="56"/>
  <c r="H3240" i="56"/>
  <c r="I3240" i="56"/>
  <c r="D3240" i="56"/>
  <c r="A3241" i="56"/>
  <c r="E3240" i="56"/>
  <c r="C3240" i="56"/>
  <c r="B3240" i="56"/>
  <c r="B3241" i="56" l="1"/>
  <c r="J3241" i="56"/>
  <c r="A3242" i="56"/>
  <c r="G3241" i="56"/>
  <c r="C3241" i="56"/>
  <c r="F3241" i="56"/>
  <c r="E3241" i="56"/>
  <c r="I3241" i="56"/>
  <c r="D3241" i="56"/>
  <c r="H3241" i="56"/>
  <c r="H3242" i="56" l="1"/>
  <c r="J3242" i="56"/>
  <c r="F3242" i="56"/>
  <c r="I3242" i="56"/>
  <c r="D3242" i="56"/>
  <c r="G3242" i="56"/>
  <c r="E3242" i="56"/>
  <c r="C3242" i="56"/>
  <c r="B3242" i="56"/>
  <c r="A3243" i="56"/>
  <c r="I3243" i="56" l="1"/>
  <c r="H3243" i="56"/>
  <c r="E3243" i="56"/>
  <c r="C3243" i="56"/>
  <c r="F3243" i="56"/>
  <c r="A3244" i="56"/>
  <c r="B3243" i="56"/>
  <c r="J3243" i="56"/>
  <c r="G3243" i="56"/>
  <c r="D3243" i="56"/>
  <c r="J3244" i="56" l="1"/>
  <c r="F3244" i="56"/>
  <c r="G3244" i="56"/>
  <c r="H3244" i="56"/>
  <c r="E3244" i="56"/>
  <c r="D3244" i="56"/>
  <c r="I3244" i="56"/>
  <c r="C3244" i="56"/>
  <c r="B3244" i="56"/>
  <c r="A3245" i="56"/>
  <c r="G3245" i="56" l="1"/>
  <c r="A3246" i="56"/>
  <c r="J3245" i="56"/>
  <c r="B3245" i="56"/>
  <c r="H3245" i="56"/>
  <c r="E3245" i="56"/>
  <c r="I3245" i="56"/>
  <c r="D3245" i="56"/>
  <c r="F3245" i="56"/>
  <c r="C3245" i="56"/>
  <c r="E3246" i="56" l="1"/>
  <c r="C3246" i="56"/>
  <c r="F3246" i="56"/>
  <c r="A3247" i="56"/>
  <c r="J3246" i="56"/>
  <c r="B3246" i="56"/>
  <c r="G3246" i="56"/>
  <c r="I3246" i="56"/>
  <c r="H3246" i="56"/>
  <c r="D3246" i="56"/>
  <c r="E3247" i="56" l="1"/>
  <c r="F3247" i="56"/>
  <c r="C3247" i="56"/>
  <c r="A3248" i="56"/>
  <c r="J3247" i="56"/>
  <c r="B3247" i="56"/>
  <c r="H3247" i="56"/>
  <c r="I3247" i="56"/>
  <c r="D3247" i="56"/>
  <c r="G3247" i="56"/>
  <c r="J3248" i="56" l="1"/>
  <c r="H3248" i="56"/>
  <c r="A3249" i="56"/>
  <c r="D3248" i="56"/>
  <c r="I3248" i="56"/>
  <c r="C3248" i="56"/>
  <c r="B3248" i="56"/>
  <c r="F3248" i="56"/>
  <c r="G3248" i="56"/>
  <c r="E3248" i="56"/>
  <c r="C3249" i="56" l="1"/>
  <c r="D3249" i="56"/>
  <c r="H3249" i="56"/>
  <c r="G3249" i="56"/>
  <c r="I3249" i="56"/>
  <c r="F3249" i="56"/>
  <c r="A3250" i="56"/>
  <c r="J3249" i="56"/>
  <c r="B3249" i="56"/>
  <c r="E3249" i="56"/>
  <c r="D3250" i="56" l="1"/>
  <c r="B3250" i="56"/>
  <c r="H3250" i="56"/>
  <c r="J3250" i="56"/>
  <c r="E3250" i="56"/>
  <c r="I3250" i="56"/>
  <c r="G3250" i="56"/>
  <c r="C3250" i="56"/>
  <c r="F3250" i="56"/>
  <c r="A3251" i="56"/>
  <c r="B3251" i="56" l="1"/>
  <c r="F3251" i="56"/>
  <c r="I3251" i="56"/>
  <c r="D3251" i="56"/>
  <c r="G3251" i="56"/>
  <c r="H3251" i="56"/>
  <c r="E3251" i="56"/>
  <c r="C3251" i="56"/>
  <c r="A3252" i="56"/>
  <c r="J3251" i="56"/>
  <c r="I3252" i="56" l="1"/>
  <c r="B3252" i="56"/>
  <c r="A3253" i="56"/>
  <c r="G3252" i="56"/>
  <c r="J3252" i="56"/>
  <c r="H3252" i="56"/>
  <c r="F3252" i="56"/>
  <c r="D3252" i="56"/>
  <c r="E3252" i="56"/>
  <c r="C3252" i="56"/>
  <c r="H3253" i="56" l="1"/>
  <c r="D3253" i="56"/>
  <c r="G3253" i="56"/>
  <c r="J3253" i="56"/>
  <c r="B3253" i="56"/>
  <c r="I3253" i="56"/>
  <c r="E3253" i="56"/>
  <c r="C3253" i="56"/>
  <c r="F3253" i="56"/>
  <c r="A3254" i="56"/>
  <c r="B3254" i="56" l="1"/>
  <c r="J3254" i="56"/>
  <c r="E3254" i="56"/>
  <c r="G3254" i="56"/>
  <c r="C3254" i="56"/>
  <c r="A3255" i="56"/>
  <c r="H3254" i="56"/>
  <c r="I3254" i="56"/>
  <c r="F3254" i="56"/>
  <c r="D3254" i="56"/>
  <c r="G3255" i="56" l="1"/>
  <c r="A3256" i="56"/>
  <c r="D3255" i="56"/>
  <c r="J3255" i="56"/>
  <c r="F3255" i="56"/>
  <c r="E3255" i="56"/>
  <c r="H3255" i="56"/>
  <c r="B3255" i="56"/>
  <c r="I3255" i="56"/>
  <c r="C3255" i="56"/>
  <c r="H3256" i="56" l="1"/>
  <c r="E3256" i="56"/>
  <c r="G3256" i="56"/>
  <c r="B3256" i="56"/>
  <c r="I3256" i="56"/>
  <c r="D3256" i="56"/>
  <c r="J3256" i="56"/>
  <c r="C3256" i="56"/>
  <c r="A3257" i="56"/>
  <c r="F3256" i="56"/>
  <c r="C3257" i="56" l="1"/>
  <c r="E3257" i="56"/>
  <c r="D3257" i="56"/>
  <c r="F3257" i="56"/>
  <c r="A3258" i="56"/>
  <c r="G3257" i="56"/>
  <c r="J3257" i="56"/>
  <c r="I3257" i="56"/>
  <c r="B3257" i="56"/>
  <c r="H3257" i="56"/>
  <c r="I3258" i="56" l="1"/>
  <c r="G3258" i="56"/>
  <c r="C3258" i="56"/>
  <c r="F3258" i="56"/>
  <c r="A3259" i="56"/>
  <c r="J3258" i="56"/>
  <c r="E3258" i="56"/>
  <c r="H3258" i="56"/>
  <c r="D3258" i="56"/>
  <c r="B3258" i="56"/>
  <c r="D3259" i="56" l="1"/>
  <c r="F3259" i="56"/>
  <c r="H3259" i="56"/>
  <c r="J3259" i="56"/>
  <c r="B3259" i="56"/>
  <c r="C3259" i="56"/>
  <c r="E3259" i="56"/>
  <c r="I3259" i="56"/>
  <c r="A3260" i="56"/>
  <c r="G3259" i="56"/>
  <c r="D3260" i="56" l="1"/>
  <c r="I3260" i="56"/>
  <c r="G3260" i="56"/>
  <c r="C3260" i="56"/>
  <c r="E3260" i="56"/>
  <c r="F3260" i="56"/>
  <c r="A3261" i="56"/>
  <c r="J3260" i="56"/>
  <c r="H3260" i="56"/>
  <c r="B3260" i="56"/>
  <c r="G3261" i="56" l="1"/>
  <c r="E3261" i="56"/>
  <c r="J3261" i="56"/>
  <c r="B3261" i="56"/>
  <c r="H3261" i="56"/>
  <c r="C3261" i="56"/>
  <c r="I3261" i="56"/>
  <c r="D3261" i="56"/>
  <c r="F3261" i="56"/>
  <c r="A3262" i="56"/>
  <c r="D3262" i="56" l="1"/>
  <c r="J3262" i="56"/>
  <c r="I3262" i="56"/>
  <c r="E3262" i="56"/>
  <c r="H3262" i="56"/>
  <c r="B3262" i="56"/>
  <c r="C3262" i="56"/>
  <c r="F3262" i="56"/>
  <c r="A3263" i="56"/>
  <c r="G3262" i="56"/>
  <c r="E3263" i="56" l="1"/>
  <c r="I3263" i="56"/>
  <c r="J3263" i="56"/>
  <c r="C3263" i="56"/>
  <c r="G3263" i="56"/>
  <c r="F3263" i="56"/>
  <c r="A3264" i="56"/>
  <c r="D3263" i="56"/>
  <c r="H3263" i="56"/>
  <c r="B3263" i="56"/>
  <c r="F3264" i="56" l="1"/>
  <c r="G3264" i="56"/>
  <c r="J3264" i="56"/>
  <c r="H3264" i="56"/>
  <c r="D3264" i="56"/>
  <c r="E3264" i="56"/>
  <c r="A3265" i="56"/>
  <c r="B3264" i="56"/>
  <c r="I3264" i="56"/>
  <c r="C3264" i="56"/>
  <c r="B3265" i="56" l="1"/>
  <c r="J3265" i="56"/>
  <c r="E3265" i="56"/>
  <c r="I3265" i="56"/>
  <c r="G3265" i="56"/>
  <c r="C3265" i="56"/>
  <c r="F3265" i="56"/>
  <c r="A3266" i="56"/>
  <c r="D3265" i="56"/>
  <c r="H3265" i="56"/>
  <c r="D3266" i="56" l="1"/>
  <c r="B3266" i="56"/>
  <c r="A3267" i="56"/>
  <c r="J3266" i="56"/>
  <c r="H3266" i="56"/>
  <c r="E3266" i="56"/>
  <c r="I3266" i="56"/>
  <c r="F3266" i="56"/>
  <c r="G3266" i="56"/>
  <c r="C3266" i="56"/>
  <c r="B3267" i="56" l="1"/>
  <c r="I3267" i="56"/>
  <c r="E3267" i="56"/>
  <c r="H3267" i="56"/>
  <c r="A3268" i="56"/>
  <c r="F3267" i="56"/>
  <c r="J3267" i="56"/>
  <c r="C3267" i="56"/>
  <c r="G3267" i="56"/>
  <c r="D3267" i="56"/>
  <c r="G3268" i="56" l="1"/>
  <c r="C3268" i="56"/>
  <c r="B3268" i="56"/>
  <c r="F3268" i="56"/>
  <c r="A3269" i="56"/>
  <c r="J3268" i="56"/>
  <c r="D3268" i="56"/>
  <c r="I3268" i="56"/>
  <c r="H3268" i="56"/>
  <c r="E3268" i="56"/>
  <c r="D3269" i="56" l="1"/>
  <c r="G3269" i="56"/>
  <c r="I3269" i="56"/>
  <c r="C3269" i="56"/>
  <c r="F3269" i="56"/>
  <c r="A3270" i="56"/>
  <c r="E3269" i="56"/>
  <c r="J3269" i="56"/>
  <c r="H3269" i="56"/>
  <c r="B3269" i="56"/>
  <c r="B3270" i="56" l="1"/>
  <c r="E3270" i="56"/>
  <c r="H3270" i="56"/>
  <c r="I3270" i="56"/>
  <c r="G3270" i="56"/>
  <c r="C3270" i="56"/>
  <c r="F3270" i="56"/>
  <c r="A3271" i="56"/>
  <c r="D3270" i="56"/>
  <c r="J3270" i="56"/>
  <c r="B3271" i="56" l="1"/>
  <c r="H3271" i="56"/>
  <c r="I3271" i="56"/>
  <c r="F3271" i="56"/>
  <c r="E3271" i="56"/>
  <c r="C3271" i="56"/>
  <c r="A3272" i="56"/>
  <c r="D3271" i="56"/>
  <c r="J3271" i="56"/>
  <c r="G3271" i="56"/>
  <c r="G3272" i="56" l="1"/>
  <c r="J3272" i="56"/>
  <c r="I3272" i="56"/>
  <c r="H3272" i="56"/>
  <c r="A3273" i="56"/>
  <c r="F3272" i="56"/>
  <c r="E3272" i="56"/>
  <c r="D3272" i="56"/>
  <c r="C3272" i="56"/>
  <c r="B3272" i="56"/>
  <c r="F3273" i="56" l="1"/>
  <c r="E3273" i="56"/>
  <c r="H3273" i="56"/>
  <c r="D3273" i="56"/>
  <c r="I3273" i="56"/>
  <c r="B3273" i="56"/>
  <c r="C3273" i="56"/>
  <c r="A3274" i="56"/>
  <c r="G3273" i="56"/>
  <c r="J3273" i="56"/>
  <c r="C3274" i="56" l="1"/>
  <c r="F3274" i="56"/>
  <c r="G3274" i="56"/>
  <c r="B3274" i="56"/>
  <c r="A3275" i="56"/>
  <c r="J3274" i="56"/>
  <c r="D3274" i="56"/>
  <c r="H3274" i="56"/>
  <c r="I3274" i="56"/>
  <c r="E3274" i="56"/>
  <c r="I3275" i="56" l="1"/>
  <c r="F3275" i="56"/>
  <c r="H3275" i="56"/>
  <c r="J3275" i="56"/>
  <c r="A3276" i="56"/>
  <c r="G3275" i="56"/>
  <c r="E3275" i="56"/>
  <c r="C3275" i="56"/>
  <c r="D3275" i="56"/>
  <c r="B3275" i="56"/>
  <c r="I3276" i="56" l="1"/>
  <c r="F3276" i="56"/>
  <c r="H3276" i="56"/>
  <c r="J3276" i="56"/>
  <c r="G3276" i="56"/>
  <c r="E3276" i="56"/>
  <c r="D3276" i="56"/>
  <c r="B3276" i="56"/>
  <c r="C3276" i="56"/>
  <c r="A3277" i="56"/>
  <c r="E3277" i="56" l="1"/>
  <c r="H3277" i="56"/>
  <c r="G3277" i="56"/>
  <c r="C3277" i="56"/>
  <c r="B3277" i="56"/>
  <c r="A3278" i="56"/>
  <c r="J3277" i="56"/>
  <c r="F3277" i="56"/>
  <c r="I3277" i="56"/>
  <c r="D3277" i="56"/>
  <c r="H3278" i="56" l="1"/>
  <c r="B3278" i="56"/>
  <c r="A3279" i="56"/>
  <c r="I3278" i="56"/>
  <c r="J3278" i="56"/>
  <c r="F3278" i="56"/>
  <c r="E3278" i="56"/>
  <c r="G3278" i="56"/>
  <c r="C3278" i="56"/>
  <c r="D3278" i="56"/>
  <c r="D3279" i="56" l="1"/>
  <c r="J3279" i="56"/>
  <c r="E3279" i="56"/>
  <c r="G3279" i="56"/>
  <c r="F3279" i="56"/>
  <c r="H3279" i="56"/>
  <c r="A3280" i="56"/>
  <c r="I3279" i="56"/>
  <c r="C3279" i="56"/>
  <c r="B3279" i="56"/>
  <c r="G3280" i="56" l="1"/>
  <c r="H3280" i="56"/>
  <c r="E3280" i="56"/>
  <c r="A3281" i="56"/>
  <c r="C3280" i="56"/>
  <c r="B3280" i="56"/>
  <c r="J3280" i="56"/>
  <c r="F3280" i="56"/>
  <c r="I3280" i="56"/>
  <c r="D3280" i="56"/>
  <c r="E3281" i="56" l="1"/>
  <c r="F3281" i="56"/>
  <c r="H3281" i="56"/>
  <c r="D3281" i="56"/>
  <c r="C3281" i="56"/>
  <c r="I3281" i="56"/>
  <c r="B3281" i="56"/>
  <c r="G3281" i="56"/>
  <c r="A3282" i="56"/>
  <c r="J3281" i="56"/>
  <c r="A3283" i="56" l="1"/>
  <c r="F3282" i="56"/>
  <c r="D3282" i="56"/>
  <c r="B3282" i="56"/>
  <c r="J3282" i="56"/>
  <c r="H3282" i="56"/>
  <c r="G3282" i="56"/>
  <c r="I3282" i="56"/>
  <c r="E3282" i="56"/>
  <c r="C3282" i="56"/>
  <c r="G3283" i="56" l="1"/>
  <c r="H3283" i="56"/>
  <c r="F3283" i="56"/>
  <c r="E3283" i="56"/>
  <c r="C3283" i="56"/>
  <c r="A3284" i="56"/>
  <c r="B3283" i="56"/>
  <c r="I3283" i="56"/>
  <c r="J3283" i="56"/>
  <c r="D3283" i="56"/>
  <c r="F3284" i="56" l="1"/>
  <c r="H3284" i="56"/>
  <c r="A3285" i="56"/>
  <c r="J3284" i="56"/>
  <c r="E3284" i="56"/>
  <c r="G3284" i="56"/>
  <c r="C3284" i="56"/>
  <c r="I3284" i="56"/>
  <c r="D3284" i="56"/>
  <c r="B3284" i="56"/>
  <c r="J3285" i="56" l="1"/>
  <c r="H3285" i="56"/>
  <c r="F3285" i="56"/>
  <c r="E3285" i="56"/>
  <c r="D3285" i="56"/>
  <c r="B3285" i="56"/>
  <c r="I3285" i="56"/>
  <c r="A3286" i="56"/>
  <c r="G3285" i="56"/>
  <c r="C3285" i="56"/>
  <c r="A3287" i="56" l="1"/>
  <c r="E3286" i="56"/>
  <c r="F3286" i="56"/>
  <c r="H3286" i="56"/>
  <c r="B3286" i="56"/>
  <c r="G3286" i="56"/>
  <c r="C3286" i="56"/>
  <c r="J3286" i="56"/>
  <c r="D3286" i="56"/>
  <c r="I3286" i="56"/>
  <c r="D3287" i="56" l="1"/>
  <c r="H3287" i="56"/>
  <c r="E3287" i="56"/>
  <c r="I3287" i="56"/>
  <c r="G3287" i="56"/>
  <c r="C3287" i="56"/>
  <c r="F3287" i="56"/>
  <c r="J3287" i="56"/>
  <c r="A3288" i="56"/>
  <c r="B3287" i="56"/>
  <c r="B3288" i="56" l="1"/>
  <c r="C3288" i="56"/>
  <c r="F3288" i="56"/>
  <c r="I3288" i="56"/>
  <c r="G3288" i="56"/>
  <c r="D3288" i="56"/>
  <c r="J3288" i="56"/>
  <c r="H3288" i="56"/>
  <c r="A3289" i="56"/>
  <c r="E3288" i="56"/>
  <c r="B3289" i="56" l="1"/>
  <c r="I3289" i="56"/>
  <c r="C3289" i="56"/>
  <c r="A3290" i="56"/>
  <c r="G3289" i="56"/>
  <c r="F3289" i="56"/>
  <c r="H3289" i="56"/>
  <c r="D3289" i="56"/>
  <c r="E3289" i="56"/>
  <c r="J3289" i="56"/>
  <c r="D3290" i="56" l="1"/>
  <c r="A3291" i="56"/>
  <c r="F3290" i="56"/>
  <c r="J3290" i="56"/>
  <c r="H3290" i="56"/>
  <c r="G3290" i="56"/>
  <c r="B3290" i="56"/>
  <c r="I3290" i="56"/>
  <c r="E3290" i="56"/>
  <c r="C3290" i="56"/>
  <c r="G3291" i="56" l="1"/>
  <c r="I3291" i="56"/>
  <c r="C3291" i="56"/>
  <c r="D3291" i="56"/>
  <c r="F3291" i="56"/>
  <c r="A3292" i="56"/>
  <c r="E3291" i="56"/>
  <c r="J3291" i="56"/>
  <c r="H3291" i="56"/>
  <c r="B3291" i="56"/>
  <c r="B3292" i="56" l="1"/>
  <c r="J3292" i="56"/>
  <c r="F3292" i="56"/>
  <c r="G3292" i="56"/>
  <c r="C3292" i="56"/>
  <c r="E3292" i="56"/>
  <c r="D3292" i="56"/>
  <c r="I3292" i="56"/>
  <c r="H3292" i="56"/>
  <c r="A3293" i="56"/>
  <c r="J3293" i="56" l="1"/>
  <c r="F3293" i="56"/>
  <c r="I3293" i="56"/>
  <c r="G3293" i="56"/>
  <c r="H3293" i="56"/>
  <c r="E3293" i="56"/>
  <c r="D3293" i="56"/>
  <c r="C3293" i="56"/>
  <c r="B3293" i="56"/>
  <c r="A3294" i="56"/>
  <c r="A3295" i="56" l="1"/>
  <c r="E3294" i="56"/>
  <c r="H3294" i="56"/>
  <c r="B3294" i="56"/>
  <c r="C3294" i="56"/>
  <c r="J3294" i="56"/>
  <c r="G3294" i="56"/>
  <c r="I3294" i="56"/>
  <c r="D3294" i="56"/>
  <c r="F3294" i="56"/>
  <c r="J3295" i="56" l="1"/>
  <c r="A3296" i="56"/>
  <c r="F3295" i="56"/>
  <c r="C3295" i="56"/>
  <c r="D3295" i="56"/>
  <c r="I3295" i="56"/>
  <c r="E3295" i="56"/>
  <c r="H3295" i="56"/>
  <c r="G3295" i="56"/>
  <c r="B3295" i="56"/>
  <c r="G3296" i="56" l="1"/>
  <c r="B3296" i="56"/>
  <c r="F3296" i="56"/>
  <c r="E3296" i="56"/>
  <c r="J3296" i="56"/>
  <c r="H3296" i="56"/>
  <c r="I3296" i="56"/>
  <c r="A3297" i="56"/>
  <c r="C3296" i="56"/>
  <c r="D3296" i="56"/>
  <c r="J3297" i="56" l="1"/>
  <c r="I3297" i="56"/>
  <c r="G3297" i="56"/>
  <c r="H3297" i="56"/>
  <c r="D3297" i="56"/>
  <c r="E3297" i="56"/>
  <c r="F3297" i="56"/>
  <c r="B3297" i="56"/>
  <c r="C3297" i="56"/>
  <c r="A3298" i="56"/>
  <c r="A3299" i="56" l="1"/>
  <c r="E3298" i="56"/>
  <c r="F3298" i="56"/>
  <c r="D3298" i="56"/>
  <c r="C3298" i="56"/>
  <c r="I3298" i="56"/>
  <c r="G3298" i="56"/>
  <c r="J3298" i="56"/>
  <c r="B3298" i="56"/>
  <c r="H3298" i="56"/>
  <c r="E3299" i="56" l="1"/>
  <c r="F3299" i="56"/>
  <c r="A3300" i="56"/>
  <c r="D3299" i="56"/>
  <c r="J3299" i="56"/>
  <c r="H3299" i="56"/>
  <c r="B3299" i="56"/>
  <c r="I3299" i="56"/>
  <c r="C3299" i="56"/>
  <c r="G3299" i="56"/>
  <c r="E3300" i="56" l="1"/>
  <c r="I3300" i="56"/>
  <c r="C3300" i="56"/>
  <c r="A3301" i="56"/>
  <c r="J3300" i="56"/>
  <c r="G3300" i="56"/>
  <c r="H3300" i="56"/>
  <c r="D3300" i="56"/>
  <c r="F3300" i="56"/>
  <c r="B3300" i="56"/>
  <c r="G3301" i="56" l="1"/>
  <c r="E3301" i="56"/>
  <c r="H3301" i="56"/>
  <c r="J3301" i="56"/>
  <c r="I3301" i="56"/>
  <c r="C3301" i="56"/>
  <c r="B3301" i="56"/>
  <c r="A3302" i="56"/>
  <c r="D3301" i="56"/>
  <c r="F3301" i="56"/>
  <c r="B3302" i="56" l="1"/>
  <c r="J3302" i="56"/>
  <c r="C3302" i="56"/>
  <c r="I3302" i="56"/>
  <c r="G3302" i="56"/>
  <c r="A3303" i="56"/>
  <c r="D3302" i="56"/>
  <c r="F3302" i="56"/>
  <c r="H3302" i="56"/>
  <c r="E3302" i="56"/>
  <c r="J3303" i="56" l="1"/>
  <c r="G3303" i="56"/>
  <c r="F3303" i="56"/>
  <c r="D3303" i="56"/>
  <c r="C3303" i="56"/>
  <c r="E3303" i="56"/>
  <c r="H3303" i="56"/>
  <c r="A3304" i="56"/>
  <c r="I3303" i="56"/>
  <c r="B3303" i="56"/>
  <c r="A3305" i="56" l="1"/>
  <c r="F3304" i="56"/>
  <c r="H3304" i="56"/>
  <c r="E3304" i="56"/>
  <c r="D3304" i="56"/>
  <c r="J3304" i="56"/>
  <c r="C3304" i="56"/>
  <c r="I3304" i="56"/>
  <c r="G3304" i="56"/>
  <c r="B3304" i="56"/>
  <c r="F3305" i="56" l="1"/>
  <c r="E3305" i="56"/>
  <c r="H3305" i="56"/>
  <c r="D3305" i="56"/>
  <c r="I3305" i="56"/>
  <c r="B3305" i="56"/>
  <c r="C3305" i="56"/>
  <c r="A3306" i="56"/>
  <c r="G3305" i="56"/>
  <c r="J3305" i="56"/>
  <c r="F3306" i="56" l="1"/>
  <c r="E3306" i="56"/>
  <c r="C3306" i="56"/>
  <c r="I3306" i="56"/>
  <c r="B3306" i="56"/>
  <c r="J3306" i="56"/>
  <c r="D3306" i="56"/>
  <c r="H3306" i="56"/>
  <c r="A3307" i="56"/>
  <c r="G3306" i="56"/>
  <c r="H3307" i="56" l="1"/>
  <c r="J3307" i="56"/>
  <c r="F3307" i="56"/>
  <c r="G3307" i="56"/>
  <c r="E3307" i="56"/>
  <c r="D3307" i="56"/>
  <c r="C3307" i="56"/>
  <c r="I3307" i="56"/>
  <c r="B3307" i="56"/>
  <c r="A3308" i="56"/>
  <c r="J3308" i="56" l="1"/>
  <c r="D3308" i="56"/>
  <c r="B3308" i="56"/>
  <c r="H3308" i="56"/>
  <c r="G3308" i="56"/>
  <c r="I3308" i="56"/>
  <c r="E3308" i="56"/>
  <c r="F3308" i="56"/>
  <c r="C3308" i="56"/>
  <c r="A3309" i="56"/>
  <c r="D3309" i="56" l="1"/>
  <c r="F3309" i="56"/>
  <c r="G3309" i="56"/>
  <c r="J3309" i="56"/>
  <c r="B3309" i="56"/>
  <c r="H3309" i="56"/>
  <c r="A3310" i="56"/>
  <c r="E3309" i="56"/>
  <c r="C3309" i="56"/>
  <c r="I3309" i="56"/>
  <c r="I3310" i="56" l="1"/>
  <c r="B3310" i="56"/>
  <c r="A3311" i="56"/>
  <c r="G3310" i="56"/>
  <c r="J3310" i="56"/>
  <c r="F3310" i="56"/>
  <c r="H3310" i="56"/>
  <c r="E3310" i="56"/>
  <c r="C3310" i="56"/>
  <c r="D3310" i="56"/>
  <c r="D3311" i="56" l="1"/>
  <c r="J3311" i="56"/>
  <c r="I3311" i="56"/>
  <c r="F3311" i="56"/>
  <c r="H3311" i="56"/>
  <c r="A3312" i="56"/>
  <c r="E3311" i="56"/>
  <c r="G3311" i="56"/>
  <c r="C3311" i="56"/>
  <c r="B3311" i="56"/>
  <c r="G3312" i="56" l="1"/>
  <c r="A3313" i="56"/>
  <c r="F3312" i="56"/>
  <c r="J3312" i="56"/>
  <c r="C3312" i="56"/>
  <c r="B3312" i="56"/>
  <c r="H3312" i="56"/>
  <c r="D3312" i="56"/>
  <c r="I3312" i="56"/>
  <c r="E3312" i="56"/>
  <c r="F3313" i="56" l="1"/>
  <c r="B3313" i="56"/>
  <c r="I3313" i="56"/>
  <c r="E3313" i="56"/>
  <c r="C3313" i="56"/>
  <c r="A3314" i="56"/>
  <c r="G3313" i="56"/>
  <c r="J3313" i="56"/>
  <c r="H3313" i="56"/>
  <c r="D3313" i="56"/>
  <c r="A3315" i="56" l="1"/>
  <c r="F3314" i="56"/>
  <c r="G3314" i="56"/>
  <c r="E3314" i="56"/>
  <c r="J3314" i="56"/>
  <c r="H3314" i="56"/>
  <c r="B3314" i="56"/>
  <c r="I3314" i="56"/>
  <c r="D3314" i="56"/>
  <c r="C3314" i="56"/>
  <c r="J3315" i="56" l="1"/>
  <c r="H3315" i="56"/>
  <c r="D3315" i="56"/>
  <c r="E3315" i="56"/>
  <c r="C3315" i="56"/>
  <c r="I3315" i="56"/>
  <c r="F3315" i="56"/>
  <c r="A3316" i="56"/>
  <c r="G3315" i="56"/>
  <c r="B3315" i="56"/>
  <c r="J3316" i="56" l="1"/>
  <c r="H3316" i="56"/>
  <c r="D3316" i="56"/>
  <c r="I3316" i="56"/>
  <c r="E3316" i="56"/>
  <c r="F3316" i="56"/>
  <c r="C3316" i="56"/>
  <c r="A3317" i="56"/>
  <c r="G3316" i="56"/>
  <c r="B3316" i="56"/>
  <c r="I3317" i="56" l="1"/>
  <c r="H3317" i="56"/>
  <c r="F3317" i="56"/>
  <c r="A3318" i="56"/>
  <c r="G3317" i="56"/>
  <c r="J3317" i="56"/>
  <c r="D3317" i="56"/>
  <c r="B3317" i="56"/>
  <c r="E3317" i="56"/>
  <c r="C3317" i="56"/>
  <c r="J3318" i="56" l="1"/>
  <c r="F3318" i="56"/>
  <c r="I3318" i="56"/>
  <c r="G3318" i="56"/>
  <c r="H3318" i="56"/>
  <c r="E3318" i="56"/>
  <c r="C3318" i="56"/>
  <c r="D3318" i="56"/>
  <c r="B3318" i="56"/>
  <c r="A3319" i="56"/>
  <c r="E3319" i="56" l="1"/>
  <c r="F3319" i="56"/>
  <c r="H3319" i="56"/>
  <c r="I3319" i="56"/>
  <c r="D3319" i="56"/>
  <c r="B3319" i="56"/>
  <c r="A3320" i="56"/>
  <c r="G3319" i="56"/>
  <c r="C3319" i="56"/>
  <c r="J3319" i="56"/>
  <c r="A3321" i="56" l="1"/>
  <c r="C3320" i="56"/>
  <c r="F3320" i="56"/>
  <c r="G3320" i="56"/>
  <c r="J3320" i="56"/>
  <c r="H3320" i="56"/>
  <c r="D3320" i="56"/>
  <c r="I3320" i="56"/>
  <c r="B3320" i="56"/>
  <c r="E3320" i="56"/>
  <c r="B3321" i="56" l="1"/>
  <c r="J3321" i="56"/>
  <c r="C3321" i="56"/>
  <c r="A3322" i="56"/>
  <c r="G3321" i="56"/>
  <c r="F3321" i="56"/>
  <c r="E3321" i="56"/>
  <c r="I3321" i="56"/>
  <c r="H3321" i="56"/>
  <c r="D3321" i="56"/>
  <c r="J3322" i="56" l="1"/>
  <c r="D3322" i="56"/>
  <c r="I3322" i="56"/>
  <c r="F3322" i="56"/>
  <c r="H3322" i="56"/>
  <c r="G3322" i="56"/>
  <c r="E3322" i="56"/>
  <c r="C3322" i="56"/>
  <c r="B3322" i="56"/>
  <c r="A3323" i="56"/>
  <c r="B3323" i="56" l="1"/>
  <c r="I3323" i="56"/>
  <c r="C3323" i="56"/>
  <c r="E3323" i="56"/>
  <c r="F3323" i="56"/>
  <c r="A3324" i="56"/>
  <c r="G3323" i="56"/>
  <c r="J3323" i="56"/>
  <c r="H3323" i="56"/>
  <c r="D3323" i="56"/>
  <c r="F3324" i="56" l="1"/>
  <c r="E3324" i="56"/>
  <c r="J3324" i="56"/>
  <c r="B3324" i="56"/>
  <c r="C3324" i="56"/>
  <c r="A3325" i="56"/>
  <c r="G3324" i="56"/>
  <c r="I3324" i="56"/>
  <c r="H3324" i="56"/>
  <c r="D3324" i="56"/>
  <c r="I3325" i="56" l="1"/>
  <c r="H3325" i="56"/>
  <c r="G3325" i="56"/>
  <c r="C3325" i="56"/>
  <c r="J3325" i="56"/>
  <c r="B3325" i="56"/>
  <c r="E3325" i="56"/>
  <c r="F3325" i="56"/>
  <c r="D3325" i="56"/>
  <c r="A3326" i="56"/>
  <c r="E3326" i="56" l="1"/>
  <c r="D3326" i="56"/>
  <c r="H3326" i="56"/>
  <c r="I3326" i="56"/>
  <c r="C3326" i="56"/>
  <c r="G3326" i="56"/>
  <c r="F3326" i="56"/>
  <c r="A3327" i="56"/>
  <c r="J3326" i="56"/>
  <c r="B3326" i="56"/>
  <c r="E3327" i="56" l="1"/>
  <c r="I3327" i="56"/>
  <c r="B3327" i="56"/>
  <c r="C3327" i="56"/>
  <c r="F3327" i="56"/>
  <c r="G3327" i="56"/>
  <c r="A3328" i="56"/>
  <c r="J3327" i="56"/>
  <c r="H3327" i="56"/>
  <c r="D3327" i="56"/>
  <c r="A3329" i="56" l="1"/>
  <c r="G3328" i="56"/>
  <c r="J3328" i="56"/>
  <c r="H3328" i="56"/>
  <c r="B3328" i="56"/>
  <c r="I3328" i="56"/>
  <c r="D3328" i="56"/>
  <c r="E3328" i="56"/>
  <c r="C3328" i="56"/>
  <c r="F3328" i="56"/>
  <c r="B3329" i="56" l="1"/>
  <c r="G3329" i="56"/>
  <c r="F3329" i="56"/>
  <c r="I3329" i="56"/>
  <c r="H3329" i="56"/>
  <c r="J3329" i="56"/>
  <c r="E3329" i="56"/>
  <c r="D3329" i="56"/>
  <c r="C3329" i="56"/>
  <c r="A3330" i="56"/>
  <c r="A3331" i="56" l="1"/>
  <c r="E3330" i="56"/>
  <c r="D3330" i="56"/>
  <c r="J3330" i="56"/>
  <c r="C3330" i="56"/>
  <c r="B3330" i="56"/>
  <c r="F3330" i="56"/>
  <c r="H3330" i="56"/>
  <c r="I3330" i="56"/>
  <c r="G3330" i="56"/>
  <c r="H3331" i="56" l="1"/>
  <c r="B3331" i="56"/>
  <c r="A3332" i="56"/>
  <c r="I3331" i="56"/>
  <c r="J3331" i="56"/>
  <c r="E3331" i="56"/>
  <c r="D3331" i="56"/>
  <c r="G3331" i="56"/>
  <c r="C3331" i="56"/>
  <c r="F3331" i="56"/>
  <c r="F3332" i="56" l="1"/>
  <c r="B3332" i="56"/>
  <c r="C3332" i="56"/>
  <c r="A3333" i="56"/>
  <c r="G3332" i="56"/>
  <c r="H3332" i="56"/>
  <c r="D3332" i="56"/>
  <c r="E3332" i="56"/>
  <c r="J3332" i="56"/>
  <c r="I3332" i="56"/>
  <c r="E3333" i="56" l="1"/>
  <c r="H3333" i="56"/>
  <c r="I3333" i="56"/>
  <c r="F3333" i="56"/>
  <c r="J3333" i="56"/>
  <c r="C3333" i="56"/>
  <c r="B3333" i="56"/>
  <c r="A3334" i="56"/>
  <c r="D3333" i="56"/>
  <c r="G3333" i="56"/>
  <c r="G3334" i="56" l="1"/>
  <c r="J3334" i="56"/>
  <c r="C3334" i="56"/>
  <c r="E3334" i="56"/>
  <c r="B3334" i="56"/>
  <c r="A3335" i="56"/>
  <c r="I3334" i="56"/>
  <c r="F3334" i="56"/>
  <c r="H3334" i="56"/>
  <c r="D3334" i="56"/>
  <c r="E3335" i="56" l="1"/>
  <c r="C3335" i="56"/>
  <c r="B3335" i="56"/>
  <c r="G3335" i="56"/>
  <c r="A3336" i="56"/>
  <c r="F3335" i="56"/>
  <c r="I3335" i="56"/>
  <c r="H3335" i="56"/>
  <c r="D3335" i="56"/>
  <c r="J3335" i="56"/>
  <c r="A3337" i="56" l="1"/>
  <c r="H3336" i="56"/>
  <c r="D3336" i="56"/>
  <c r="I3336" i="56"/>
  <c r="B3336" i="56"/>
  <c r="E3336" i="56"/>
  <c r="C3336" i="56"/>
  <c r="F3336" i="56"/>
  <c r="G3336" i="56"/>
  <c r="J3336" i="56"/>
  <c r="F3337" i="56" l="1"/>
  <c r="D3337" i="56"/>
  <c r="H3337" i="56"/>
  <c r="B3337" i="56"/>
  <c r="I3337" i="56"/>
  <c r="E3337" i="56"/>
  <c r="C3337" i="56"/>
  <c r="A3338" i="56"/>
  <c r="G3337" i="56"/>
  <c r="J3337" i="56"/>
  <c r="G3338" i="56" l="1"/>
  <c r="I3338" i="56"/>
  <c r="A3339" i="56"/>
  <c r="B3338" i="56"/>
  <c r="F3338" i="56"/>
  <c r="H3338" i="56"/>
  <c r="C3338" i="56"/>
  <c r="D3338" i="56"/>
  <c r="E3338" i="56"/>
  <c r="J3338" i="56"/>
  <c r="B3339" i="56" l="1"/>
  <c r="G3339" i="56"/>
  <c r="H3339" i="56"/>
  <c r="I3339" i="56"/>
  <c r="E3339" i="56"/>
  <c r="D3339" i="56"/>
  <c r="C3339" i="56"/>
  <c r="J3339" i="56"/>
  <c r="F3339" i="56"/>
  <c r="A3340" i="56"/>
  <c r="J3340" i="56" l="1"/>
  <c r="G3340" i="56"/>
  <c r="H3340" i="56"/>
  <c r="D3340" i="56"/>
  <c r="I3340" i="56"/>
  <c r="E3340" i="56"/>
  <c r="B3340" i="56"/>
  <c r="F3340" i="56"/>
  <c r="C3340" i="56"/>
  <c r="A3341" i="56"/>
  <c r="E3341" i="56" l="1"/>
  <c r="G3341" i="56"/>
  <c r="B3341" i="56"/>
  <c r="J3341" i="56"/>
  <c r="F3341" i="56"/>
  <c r="H3341" i="56"/>
  <c r="D3341" i="56"/>
  <c r="C3341" i="56"/>
  <c r="A3342" i="56"/>
  <c r="I3341" i="56"/>
  <c r="I3342" i="56" l="1"/>
  <c r="F3342" i="56"/>
  <c r="A3343" i="56"/>
  <c r="G3342" i="56"/>
  <c r="J3342" i="56"/>
  <c r="H3342" i="56"/>
  <c r="D3342" i="56"/>
  <c r="E3342" i="56"/>
  <c r="C3342" i="56"/>
  <c r="B3342" i="56"/>
  <c r="I3343" i="56" l="1"/>
  <c r="G3343" i="56"/>
  <c r="A3344" i="56"/>
  <c r="J3343" i="56"/>
  <c r="B3343" i="56"/>
  <c r="H3343" i="56"/>
  <c r="D3343" i="56"/>
  <c r="E3343" i="56"/>
  <c r="C3343" i="56"/>
  <c r="F3343" i="56"/>
  <c r="E3344" i="56" l="1"/>
  <c r="G3344" i="56"/>
  <c r="D3344" i="56"/>
  <c r="H3344" i="56"/>
  <c r="C3344" i="56"/>
  <c r="F3344" i="56"/>
  <c r="I3344" i="56"/>
  <c r="A3345" i="56"/>
  <c r="B3344" i="56"/>
  <c r="J3344" i="56"/>
  <c r="F3345" i="56" l="1"/>
  <c r="G3345" i="56"/>
  <c r="I3345" i="56"/>
  <c r="D3345" i="56"/>
  <c r="C3345" i="56"/>
  <c r="A3346" i="56"/>
  <c r="J3345" i="56"/>
  <c r="B3345" i="56"/>
  <c r="H3345" i="56"/>
  <c r="E3345" i="56"/>
  <c r="A3347" i="56" l="1"/>
  <c r="B3346" i="56"/>
  <c r="I3346" i="56"/>
  <c r="H3346" i="56"/>
  <c r="F3346" i="56"/>
  <c r="J3346" i="56"/>
  <c r="E3346" i="56"/>
  <c r="D3346" i="56"/>
  <c r="G3346" i="56"/>
  <c r="C3346" i="56"/>
  <c r="I3347" i="56" l="1"/>
  <c r="B3347" i="56"/>
  <c r="D3347" i="56"/>
  <c r="H3347" i="56"/>
  <c r="C3347" i="56"/>
  <c r="E3347" i="56"/>
  <c r="F3347" i="56"/>
  <c r="A3348" i="56"/>
  <c r="G3347" i="56"/>
  <c r="J3347" i="56"/>
  <c r="F3348" i="56" l="1"/>
  <c r="H3348" i="56"/>
  <c r="D3348" i="56"/>
  <c r="E3348" i="56"/>
  <c r="I3348" i="56"/>
  <c r="B3348" i="56"/>
  <c r="C3348" i="56"/>
  <c r="A3349" i="56"/>
  <c r="G3348" i="56"/>
  <c r="J3348" i="56"/>
  <c r="D3349" i="56" l="1"/>
  <c r="F3349" i="56"/>
  <c r="B3349" i="56"/>
  <c r="A3350" i="56"/>
  <c r="J3349" i="56"/>
  <c r="I3349" i="56"/>
  <c r="H3349" i="56"/>
  <c r="E3349" i="56"/>
  <c r="G3349" i="56"/>
  <c r="C3349" i="56"/>
  <c r="E3350" i="56" l="1"/>
  <c r="J3350" i="56"/>
  <c r="B3350" i="56"/>
  <c r="D3350" i="56"/>
  <c r="H3350" i="56"/>
  <c r="I3350" i="56"/>
  <c r="C3350" i="56"/>
  <c r="G3350" i="56"/>
  <c r="F3350" i="56"/>
  <c r="A3351" i="56"/>
  <c r="D3351" i="56" l="1"/>
  <c r="H3351" i="56"/>
  <c r="E3351" i="56"/>
  <c r="I3351" i="56"/>
  <c r="G3351" i="56"/>
  <c r="C3351" i="56"/>
  <c r="F3351" i="56"/>
  <c r="J3351" i="56"/>
  <c r="A3352" i="56"/>
  <c r="B3351" i="56"/>
  <c r="I3352" i="56" l="1"/>
  <c r="C3352" i="56"/>
  <c r="G3352" i="56"/>
  <c r="D3352" i="56"/>
  <c r="F3352" i="56"/>
  <c r="J3352" i="56"/>
  <c r="H3352" i="56"/>
  <c r="A3353" i="56"/>
  <c r="E3352" i="56"/>
  <c r="B3352" i="56"/>
  <c r="F3353" i="56" l="1"/>
  <c r="G3353" i="56"/>
  <c r="C3353" i="56"/>
  <c r="B3353" i="56"/>
  <c r="I3353" i="56"/>
  <c r="E3353" i="56"/>
  <c r="H3353" i="56"/>
  <c r="D3353" i="56"/>
  <c r="A3354" i="56"/>
  <c r="J3353" i="56"/>
  <c r="B3354" i="56" l="1"/>
  <c r="H3354" i="56"/>
  <c r="J3354" i="56"/>
  <c r="E3354" i="56"/>
  <c r="I3354" i="56"/>
  <c r="D3354" i="56"/>
  <c r="F3354" i="56"/>
  <c r="G3354" i="56"/>
  <c r="C3354" i="56"/>
  <c r="A3355" i="56"/>
  <c r="H3355" i="56" l="1"/>
  <c r="B3355" i="56"/>
  <c r="C3355" i="56"/>
  <c r="J3355" i="56"/>
  <c r="F3355" i="56"/>
  <c r="E3355" i="56"/>
  <c r="I3355" i="56"/>
  <c r="D3355" i="56"/>
  <c r="G3355" i="56"/>
  <c r="A3356" i="56"/>
  <c r="F3356" i="56" l="1"/>
  <c r="D3356" i="56"/>
  <c r="J3356" i="56"/>
  <c r="B3356" i="56"/>
  <c r="C3356" i="56"/>
  <c r="A3357" i="56"/>
  <c r="I3356" i="56"/>
  <c r="H3356" i="56"/>
  <c r="G3356" i="56"/>
  <c r="E3356" i="56"/>
  <c r="I3357" i="56" l="1"/>
  <c r="C3357" i="56"/>
  <c r="G3357" i="56"/>
  <c r="J3357" i="56"/>
  <c r="H3357" i="56"/>
  <c r="A3358" i="56"/>
  <c r="F3357" i="56"/>
  <c r="B3357" i="56"/>
  <c r="E3357" i="56"/>
  <c r="D3357" i="56"/>
  <c r="G3358" i="56" l="1"/>
  <c r="F3358" i="56"/>
  <c r="H3358" i="56"/>
  <c r="E3358" i="56"/>
  <c r="C3358" i="56"/>
  <c r="D3358" i="56"/>
  <c r="B3358" i="56"/>
  <c r="A3359" i="56"/>
  <c r="I3358" i="56"/>
  <c r="J3358" i="56"/>
  <c r="I3359" i="56" l="1"/>
  <c r="B3359" i="56"/>
  <c r="E3359" i="56"/>
  <c r="C3359" i="56"/>
  <c r="F3359" i="56"/>
  <c r="G3359" i="56"/>
  <c r="A3360" i="56"/>
  <c r="J3359" i="56"/>
  <c r="D3359" i="56"/>
  <c r="H3359" i="56"/>
  <c r="E3360" i="56" l="1"/>
  <c r="B3360" i="56"/>
  <c r="H3360" i="56"/>
  <c r="I3360" i="56"/>
  <c r="D3360" i="56"/>
  <c r="A3361" i="56"/>
  <c r="G3360" i="56"/>
  <c r="J3360" i="56"/>
  <c r="C3360" i="56"/>
  <c r="F3360" i="56"/>
  <c r="B3361" i="56" l="1"/>
  <c r="I3361" i="56"/>
  <c r="G3361" i="56"/>
  <c r="F3361" i="56"/>
  <c r="H3361" i="56"/>
  <c r="D3361" i="56"/>
  <c r="E3361" i="56"/>
  <c r="J3361" i="56"/>
  <c r="C3361" i="56"/>
  <c r="A3362" i="56"/>
  <c r="B3362" i="56" l="1"/>
  <c r="G3362" i="56"/>
  <c r="C3362" i="56"/>
  <c r="J3362" i="56"/>
  <c r="E3362" i="56"/>
  <c r="F3362" i="56"/>
  <c r="I3362" i="56"/>
  <c r="D3362" i="56"/>
  <c r="H3362" i="56"/>
  <c r="A3363" i="56"/>
  <c r="G3363" i="56" l="1"/>
  <c r="B3363" i="56"/>
  <c r="J3363" i="56"/>
  <c r="E3363" i="56"/>
  <c r="H3363" i="56"/>
  <c r="A3364" i="56"/>
  <c r="D3363" i="56"/>
  <c r="I3363" i="56"/>
  <c r="C3363" i="56"/>
  <c r="F3363" i="56"/>
  <c r="J3364" i="56" l="1"/>
  <c r="B3364" i="56"/>
  <c r="C3364" i="56"/>
  <c r="A3365" i="56"/>
  <c r="G3364" i="56"/>
  <c r="F3364" i="56"/>
  <c r="H3364" i="56"/>
  <c r="I3364" i="56"/>
  <c r="E3364" i="56"/>
  <c r="D3364" i="56"/>
  <c r="G3365" i="56" l="1"/>
  <c r="D3365" i="56"/>
  <c r="H3365" i="56"/>
  <c r="A3366" i="56"/>
  <c r="J3365" i="56"/>
  <c r="C3365" i="56"/>
  <c r="F3365" i="56"/>
  <c r="B3365" i="56"/>
  <c r="I3365" i="56"/>
  <c r="E3365" i="56"/>
  <c r="J3366" i="56" l="1"/>
  <c r="I3366" i="56"/>
  <c r="C3366" i="56"/>
  <c r="F3366" i="56"/>
  <c r="D3366" i="56"/>
  <c r="E3366" i="56"/>
  <c r="G3366" i="56"/>
  <c r="B3366" i="56"/>
  <c r="H3366" i="56"/>
  <c r="A3367" i="56"/>
  <c r="F3367" i="56" l="1"/>
  <c r="C3367" i="56"/>
  <c r="B3367" i="56"/>
  <c r="E3367" i="56"/>
  <c r="J3367" i="56"/>
  <c r="D3367" i="56"/>
  <c r="H3367" i="56"/>
  <c r="G3367" i="56"/>
  <c r="A3368" i="56"/>
  <c r="I3367" i="56"/>
  <c r="A3369" i="56" l="1"/>
  <c r="F3368" i="56"/>
  <c r="H3368" i="56"/>
  <c r="G3368" i="56"/>
  <c r="D3368" i="56"/>
  <c r="E3368" i="56"/>
  <c r="C3368" i="56"/>
  <c r="B3368" i="56"/>
  <c r="J3368" i="56"/>
  <c r="I3368" i="56"/>
  <c r="F3369" i="56" l="1"/>
  <c r="J3369" i="56"/>
  <c r="B3369" i="56"/>
  <c r="H3369" i="56"/>
  <c r="G3369" i="56"/>
  <c r="A3370" i="56"/>
  <c r="C3369" i="56"/>
  <c r="E3369" i="56"/>
  <c r="I3369" i="56"/>
  <c r="D3369" i="56"/>
  <c r="C3370" i="56" l="1"/>
  <c r="E3370" i="56"/>
  <c r="G3370" i="56"/>
  <c r="J3370" i="56"/>
  <c r="F3370" i="56"/>
  <c r="B3370" i="56"/>
  <c r="A3371" i="56"/>
  <c r="H3370" i="56"/>
  <c r="D3370" i="56"/>
  <c r="I3370" i="56"/>
  <c r="E3371" i="56" l="1"/>
  <c r="G3371" i="56"/>
  <c r="J3371" i="56"/>
  <c r="H3371" i="56"/>
  <c r="B3371" i="56"/>
  <c r="I3371" i="56"/>
  <c r="C3371" i="56"/>
  <c r="F3371" i="56"/>
  <c r="D3371" i="56"/>
  <c r="A3372" i="56"/>
  <c r="D3372" i="56" l="1"/>
  <c r="E3372" i="56"/>
  <c r="H3372" i="56"/>
  <c r="G3372" i="56"/>
  <c r="A3373" i="56"/>
  <c r="I3372" i="56"/>
  <c r="F3372" i="56"/>
  <c r="B3372" i="56"/>
  <c r="C3372" i="56"/>
  <c r="J3372" i="56"/>
  <c r="G3373" i="56" l="1"/>
  <c r="H3373" i="56"/>
  <c r="F3373" i="56"/>
  <c r="C3373" i="56"/>
  <c r="B3373" i="56"/>
  <c r="I3373" i="56"/>
  <c r="E3373" i="56"/>
  <c r="J3373" i="56"/>
  <c r="D3373" i="56"/>
  <c r="A3374" i="56"/>
  <c r="I3374" i="56" l="1"/>
  <c r="F3374" i="56"/>
  <c r="A3375" i="56"/>
  <c r="J3374" i="56"/>
  <c r="B3374" i="56"/>
  <c r="H3374" i="56"/>
  <c r="E3374" i="56"/>
  <c r="D3374" i="56"/>
  <c r="C3374" i="56"/>
  <c r="G3374" i="56"/>
  <c r="I3375" i="56" l="1"/>
  <c r="J3375" i="56"/>
  <c r="A3376" i="56"/>
  <c r="B3375" i="56"/>
  <c r="D3375" i="56"/>
  <c r="H3375" i="56"/>
  <c r="E3375" i="56"/>
  <c r="F3375" i="56"/>
  <c r="C3375" i="56"/>
  <c r="G3375" i="56"/>
  <c r="F3376" i="56" l="1"/>
  <c r="A3377" i="56"/>
  <c r="B3376" i="56"/>
  <c r="J3376" i="56"/>
  <c r="C3376" i="56"/>
  <c r="G3376" i="56"/>
  <c r="H3376" i="56"/>
  <c r="I3376" i="56"/>
  <c r="D3376" i="56"/>
  <c r="E3376" i="56"/>
  <c r="F3377" i="56" l="1"/>
  <c r="B3377" i="56"/>
  <c r="D3377" i="56"/>
  <c r="I3377" i="56"/>
  <c r="C3377" i="56"/>
  <c r="A3378" i="56"/>
  <c r="G3377" i="56"/>
  <c r="J3377" i="56"/>
  <c r="E3377" i="56"/>
  <c r="H3377" i="56"/>
  <c r="E3378" i="56" l="1"/>
  <c r="B3378" i="56"/>
  <c r="D3378" i="56"/>
  <c r="H3378" i="56"/>
  <c r="G3378" i="56"/>
  <c r="A3379" i="56"/>
  <c r="I3378" i="56"/>
  <c r="J3378" i="56"/>
  <c r="F3378" i="56"/>
  <c r="C3378" i="56"/>
  <c r="J3379" i="56" l="1"/>
  <c r="H3379" i="56"/>
  <c r="D3379" i="56"/>
  <c r="A3380" i="56"/>
  <c r="C3379" i="56"/>
  <c r="G3379" i="56"/>
  <c r="F3379" i="56"/>
  <c r="B3379" i="56"/>
  <c r="I3379" i="56"/>
  <c r="E3379" i="56"/>
  <c r="J3380" i="56" l="1"/>
  <c r="H3380" i="56"/>
  <c r="D3380" i="56"/>
  <c r="E3380" i="56"/>
  <c r="F3380" i="56"/>
  <c r="B3380" i="56"/>
  <c r="C3380" i="56"/>
  <c r="A3381" i="56"/>
  <c r="G3380" i="56"/>
  <c r="I3380" i="56"/>
  <c r="D3381" i="56" l="1"/>
  <c r="H3381" i="56"/>
  <c r="A3382" i="56"/>
  <c r="J3381" i="56"/>
  <c r="B3381" i="56"/>
  <c r="G3381" i="56"/>
  <c r="F3381" i="56"/>
  <c r="I3381" i="56"/>
  <c r="E3381" i="56"/>
  <c r="C3381" i="56"/>
  <c r="F3382" i="56" l="1"/>
  <c r="J3382" i="56"/>
  <c r="D3382" i="56"/>
  <c r="H3382" i="56"/>
  <c r="E3382" i="56"/>
  <c r="A3383" i="56"/>
  <c r="C3382" i="56"/>
  <c r="G3382" i="56"/>
  <c r="I3382" i="56"/>
  <c r="B3382" i="56"/>
  <c r="A3384" i="56" l="1"/>
  <c r="J3383" i="56"/>
  <c r="H3383" i="56"/>
  <c r="D3383" i="56"/>
  <c r="G3383" i="56"/>
  <c r="I3383" i="56"/>
  <c r="C3383" i="56"/>
  <c r="E3383" i="56"/>
  <c r="B3383" i="56"/>
  <c r="F3383" i="56"/>
  <c r="A3385" i="56" l="1"/>
  <c r="C3384" i="56"/>
  <c r="G3384" i="56"/>
  <c r="B3384" i="56"/>
  <c r="J3384" i="56"/>
  <c r="H3384" i="56"/>
  <c r="E3384" i="56"/>
  <c r="I3384" i="56"/>
  <c r="F3384" i="56"/>
  <c r="D3384" i="56"/>
  <c r="B3385" i="56" l="1"/>
  <c r="I3385" i="56"/>
  <c r="C3385" i="56"/>
  <c r="J3385" i="56"/>
  <c r="E3385" i="56"/>
  <c r="D3385" i="56"/>
  <c r="H3385" i="56"/>
  <c r="G3385" i="56"/>
  <c r="A3386" i="56"/>
  <c r="F3385" i="56"/>
  <c r="D3386" i="56" l="1"/>
  <c r="I3386" i="56"/>
  <c r="G3386" i="56"/>
  <c r="H3386" i="56"/>
  <c r="F3386" i="56"/>
  <c r="A3387" i="56"/>
  <c r="J3386" i="56"/>
  <c r="C3386" i="56"/>
  <c r="B3386" i="56"/>
  <c r="E3386" i="56"/>
  <c r="H3387" i="56" l="1"/>
  <c r="D3387" i="56"/>
  <c r="C3387" i="56"/>
  <c r="F3387" i="56"/>
  <c r="B3387" i="56"/>
  <c r="A3388" i="56"/>
  <c r="I3387" i="56"/>
  <c r="J3387" i="56"/>
  <c r="G3387" i="56"/>
  <c r="E3387" i="56"/>
  <c r="E3388" i="56" l="1"/>
  <c r="A3389" i="56"/>
  <c r="J3388" i="56"/>
  <c r="F3388" i="56"/>
  <c r="C3388" i="56"/>
  <c r="B3388" i="56"/>
  <c r="I3388" i="56"/>
  <c r="G3388" i="56"/>
  <c r="H3388" i="56"/>
  <c r="D3388" i="56"/>
  <c r="D3389" i="56" l="1"/>
  <c r="A3390" i="56"/>
  <c r="E3389" i="56"/>
  <c r="C3389" i="56"/>
  <c r="F3389" i="56"/>
  <c r="I3389" i="56"/>
  <c r="G3389" i="56"/>
  <c r="H3389" i="56"/>
  <c r="J3389" i="56"/>
  <c r="B3389" i="56"/>
  <c r="A3391" i="56" l="1"/>
  <c r="F3390" i="56"/>
  <c r="H3390" i="56"/>
  <c r="G3390" i="56"/>
  <c r="C3390" i="56"/>
  <c r="I3390" i="56"/>
  <c r="D3390" i="56"/>
  <c r="E3390" i="56"/>
  <c r="J3390" i="56"/>
  <c r="B3390" i="56"/>
  <c r="F3391" i="56" l="1"/>
  <c r="E3391" i="56"/>
  <c r="D3391" i="56"/>
  <c r="C3391" i="56"/>
  <c r="B3391" i="56"/>
  <c r="G3391" i="56"/>
  <c r="A3392" i="56"/>
  <c r="J3391" i="56"/>
  <c r="H3391" i="56"/>
  <c r="I3391" i="56"/>
  <c r="H3392" i="56" l="1"/>
  <c r="A3393" i="56"/>
  <c r="E3392" i="56"/>
  <c r="I3392" i="56"/>
  <c r="J3392" i="56"/>
  <c r="B3392" i="56"/>
  <c r="G3392" i="56"/>
  <c r="D3392" i="56"/>
  <c r="C3392" i="56"/>
  <c r="F3392" i="56"/>
  <c r="F3393" i="56" l="1"/>
  <c r="B3393" i="56"/>
  <c r="G3393" i="56"/>
  <c r="J3393" i="56"/>
  <c r="H3393" i="56"/>
  <c r="D3393" i="56"/>
  <c r="I3393" i="56"/>
  <c r="E3393" i="56"/>
  <c r="C3393" i="56"/>
  <c r="A3394" i="56"/>
  <c r="J3394" i="56" l="1"/>
  <c r="E3394" i="56"/>
  <c r="F3394" i="56"/>
  <c r="B3394" i="56"/>
  <c r="C3394" i="56"/>
  <c r="I3394" i="56"/>
  <c r="D3394" i="56"/>
  <c r="H3394" i="56"/>
  <c r="G3394" i="56"/>
  <c r="A3395" i="56"/>
  <c r="J3395" i="56" l="1"/>
  <c r="D3395" i="56"/>
  <c r="A3396" i="56"/>
  <c r="G3395" i="56"/>
  <c r="F3395" i="56"/>
  <c r="H3395" i="56"/>
  <c r="B3395" i="56"/>
  <c r="I3395" i="56"/>
  <c r="C3395" i="56"/>
  <c r="E3395" i="56"/>
  <c r="J3396" i="56" l="1"/>
  <c r="D3396" i="56"/>
  <c r="C3396" i="56"/>
  <c r="A3397" i="56"/>
  <c r="G3396" i="56"/>
  <c r="H3396" i="56"/>
  <c r="I3396" i="56"/>
  <c r="E3396" i="56"/>
  <c r="F3396" i="56"/>
  <c r="B3396" i="56"/>
  <c r="E3397" i="56" l="1"/>
  <c r="D3397" i="56"/>
  <c r="H3397" i="56"/>
  <c r="I3397" i="56"/>
  <c r="B3397" i="56"/>
  <c r="C3397" i="56"/>
  <c r="F3397" i="56"/>
  <c r="A3398" i="56"/>
  <c r="G3397" i="56"/>
  <c r="J3397" i="56"/>
  <c r="H3398" i="56" l="1"/>
  <c r="E3398" i="56"/>
  <c r="C3398" i="56"/>
  <c r="F3398" i="56"/>
  <c r="B3398" i="56"/>
  <c r="A3399" i="56"/>
  <c r="G3398" i="56"/>
  <c r="J3398" i="56"/>
  <c r="I3398" i="56"/>
  <c r="D3398" i="56"/>
  <c r="I3399" i="56" l="1"/>
  <c r="A3400" i="56"/>
  <c r="C3399" i="56"/>
  <c r="J3399" i="56"/>
  <c r="F3399" i="56"/>
  <c r="B3399" i="56"/>
  <c r="E3399" i="56"/>
  <c r="H3399" i="56"/>
  <c r="G3399" i="56"/>
  <c r="D3399" i="56"/>
  <c r="A3401" i="56" l="1"/>
  <c r="J3400" i="56"/>
  <c r="H3400" i="56"/>
  <c r="I3400" i="56"/>
  <c r="B3400" i="56"/>
  <c r="E3400" i="56"/>
  <c r="C3400" i="56"/>
  <c r="D3400" i="56"/>
  <c r="G3400" i="56"/>
  <c r="F3400" i="56"/>
  <c r="G3401" i="56" l="1"/>
  <c r="B3401" i="56"/>
  <c r="H3401" i="56"/>
  <c r="J3401" i="56"/>
  <c r="E3401" i="56"/>
  <c r="D3401" i="56"/>
  <c r="C3401" i="56"/>
  <c r="A3402" i="56"/>
  <c r="I3401" i="56"/>
  <c r="F3401" i="56"/>
  <c r="A3403" i="56" l="1"/>
  <c r="B3402" i="56"/>
  <c r="C3402" i="56"/>
  <c r="G3402" i="56"/>
  <c r="I3402" i="56"/>
  <c r="D3402" i="56"/>
  <c r="J3402" i="56"/>
  <c r="H3402" i="56"/>
  <c r="F3402" i="56"/>
  <c r="E3402" i="56"/>
  <c r="H3403" i="56" l="1"/>
  <c r="I3403" i="56"/>
  <c r="E3403" i="56"/>
  <c r="D3403" i="56"/>
  <c r="A3404" i="56"/>
  <c r="G3403" i="56"/>
  <c r="C3403" i="56"/>
  <c r="J3403" i="56"/>
  <c r="F3403" i="56"/>
  <c r="B3403" i="56"/>
  <c r="E3404" i="56" l="1"/>
  <c r="I3404" i="56"/>
  <c r="J3404" i="56"/>
  <c r="H3404" i="56"/>
  <c r="D3404" i="56"/>
  <c r="A3405" i="56"/>
  <c r="G3404" i="56"/>
  <c r="F3404" i="56"/>
  <c r="C3404" i="56"/>
  <c r="B3404" i="56"/>
  <c r="D3405" i="56" l="1"/>
  <c r="G3405" i="56"/>
  <c r="E3405" i="56"/>
  <c r="F3405" i="56"/>
  <c r="H3405" i="56"/>
  <c r="A3406" i="56"/>
  <c r="C3405" i="56"/>
  <c r="B3405" i="56"/>
  <c r="J3405" i="56"/>
  <c r="I3405" i="56"/>
  <c r="B3406" i="56" l="1"/>
  <c r="D3406" i="56"/>
  <c r="A3407" i="56"/>
  <c r="G3406" i="56"/>
  <c r="J3406" i="56"/>
  <c r="F3406" i="56"/>
  <c r="H3406" i="56"/>
  <c r="I3406" i="56"/>
  <c r="C3406" i="56"/>
  <c r="E3406" i="56"/>
  <c r="I3407" i="56" l="1"/>
  <c r="G3407" i="56"/>
  <c r="A3408" i="56"/>
  <c r="J3407" i="56"/>
  <c r="D3407" i="56"/>
  <c r="H3407" i="56"/>
  <c r="B3407" i="56"/>
  <c r="E3407" i="56"/>
  <c r="C3407" i="56"/>
  <c r="F3407" i="56"/>
  <c r="J3408" i="56" l="1"/>
  <c r="I3408" i="56"/>
  <c r="D3408" i="56"/>
  <c r="A3409" i="56"/>
  <c r="C3408" i="56"/>
  <c r="F3408" i="56"/>
  <c r="B3408" i="56"/>
  <c r="E3408" i="56"/>
  <c r="H3408" i="56"/>
  <c r="G3408" i="56"/>
  <c r="B3409" i="56" l="1"/>
  <c r="F3409" i="56"/>
  <c r="E3409" i="56"/>
  <c r="D3409" i="56"/>
  <c r="C3409" i="56"/>
  <c r="A3410" i="56"/>
  <c r="I3409" i="56"/>
  <c r="J3409" i="56"/>
  <c r="H3409" i="56"/>
  <c r="G3409" i="56"/>
  <c r="A3411" i="56" l="1"/>
  <c r="F3410" i="56"/>
  <c r="G3410" i="56"/>
  <c r="H3410" i="56"/>
  <c r="J3410" i="56"/>
  <c r="B3410" i="56"/>
  <c r="I3410" i="56"/>
  <c r="E3410" i="56"/>
  <c r="D3410" i="56"/>
  <c r="C3410" i="56"/>
  <c r="J3411" i="56" l="1"/>
  <c r="A3412" i="56"/>
  <c r="G3411" i="56"/>
  <c r="H3411" i="56"/>
  <c r="C3411" i="56"/>
  <c r="B3411" i="56"/>
  <c r="F3411" i="56"/>
  <c r="I3411" i="56"/>
  <c r="D3411" i="56"/>
  <c r="E3411" i="56"/>
  <c r="B3412" i="56" l="1"/>
  <c r="E3412" i="56"/>
  <c r="I3412" i="56"/>
  <c r="D3412" i="56"/>
  <c r="G3412" i="56"/>
  <c r="F3412" i="56"/>
  <c r="C3412" i="56"/>
  <c r="A3413" i="56"/>
  <c r="J3412" i="56"/>
  <c r="H3412" i="56"/>
  <c r="E3413" i="56" l="1"/>
  <c r="B3413" i="56"/>
  <c r="D3413" i="56"/>
  <c r="A3414" i="56"/>
  <c r="G3413" i="56"/>
  <c r="J3413" i="56"/>
  <c r="H3413" i="56"/>
  <c r="I3413" i="56"/>
  <c r="F3413" i="56"/>
  <c r="C3413" i="56"/>
  <c r="E3414" i="56" l="1"/>
  <c r="G3414" i="56"/>
  <c r="F3414" i="56"/>
  <c r="H3414" i="56"/>
  <c r="I3414" i="56"/>
  <c r="J3414" i="56"/>
  <c r="C3414" i="56"/>
  <c r="B3414" i="56"/>
  <c r="D3414" i="56"/>
  <c r="A3415" i="56"/>
  <c r="G3415" i="56" l="1"/>
  <c r="I3415" i="56"/>
  <c r="H3415" i="56"/>
  <c r="A3416" i="56"/>
  <c r="J3415" i="56"/>
  <c r="C3415" i="56"/>
  <c r="B3415" i="56"/>
  <c r="F3415" i="56"/>
  <c r="E3415" i="56"/>
  <c r="D3415" i="56"/>
  <c r="B3416" i="56" l="1"/>
  <c r="C3416" i="56"/>
  <c r="F3416" i="56"/>
  <c r="I3416" i="56"/>
  <c r="E3416" i="56"/>
  <c r="J3416" i="56"/>
  <c r="H3416" i="56"/>
  <c r="D3416" i="56"/>
  <c r="G3416" i="56"/>
  <c r="A3417" i="56"/>
  <c r="E3417" i="56" l="1"/>
  <c r="B3417" i="56"/>
  <c r="C3417" i="56"/>
  <c r="A3418" i="56"/>
  <c r="G3417" i="56"/>
  <c r="D3417" i="56"/>
  <c r="I3417" i="56"/>
  <c r="F3417" i="56"/>
  <c r="H3417" i="56"/>
  <c r="J3417" i="56"/>
  <c r="B3418" i="56" l="1"/>
  <c r="I3418" i="56"/>
  <c r="F3418" i="56"/>
  <c r="H3418" i="56"/>
  <c r="D3418" i="56"/>
  <c r="J3418" i="56"/>
  <c r="E3418" i="56"/>
  <c r="A3419" i="56"/>
  <c r="G3418" i="56"/>
  <c r="C3418" i="56"/>
  <c r="H3419" i="56" l="1"/>
  <c r="E3419" i="56"/>
  <c r="C3419" i="56"/>
  <c r="B3419" i="56"/>
  <c r="F3419" i="56"/>
  <c r="A3420" i="56"/>
  <c r="G3419" i="56"/>
  <c r="J3419" i="56"/>
  <c r="D3419" i="56"/>
  <c r="I3419" i="56"/>
  <c r="J3420" i="56" l="1"/>
  <c r="E3420" i="56"/>
  <c r="D3420" i="56"/>
  <c r="F3420" i="56"/>
  <c r="C3420" i="56"/>
  <c r="A3421" i="56"/>
  <c r="G3420" i="56"/>
  <c r="H3420" i="56"/>
  <c r="B3420" i="56"/>
  <c r="I3420" i="56"/>
  <c r="I3421" i="56" l="1"/>
  <c r="J3421" i="56"/>
  <c r="G3421" i="56"/>
  <c r="C3421" i="56"/>
  <c r="A3422" i="56"/>
  <c r="D3421" i="56"/>
  <c r="E3421" i="56"/>
  <c r="B3421" i="56"/>
  <c r="H3421" i="56"/>
  <c r="F3421" i="56"/>
  <c r="G3422" i="56" l="1"/>
  <c r="E3422" i="56"/>
  <c r="H3422" i="56"/>
  <c r="I3422" i="56"/>
  <c r="C3422" i="56"/>
  <c r="D3422" i="56"/>
  <c r="F3422" i="56"/>
  <c r="A3423" i="56"/>
  <c r="B3422" i="56"/>
  <c r="J3422" i="56"/>
  <c r="I3423" i="56" l="1"/>
  <c r="B3423" i="56"/>
  <c r="F3423" i="56"/>
  <c r="C3423" i="56"/>
  <c r="D3423" i="56"/>
  <c r="G3423" i="56"/>
  <c r="A3424" i="56"/>
  <c r="J3423" i="56"/>
  <c r="E3423" i="56"/>
  <c r="H3423" i="56"/>
  <c r="A3425" i="56" l="1"/>
  <c r="G3424" i="56"/>
  <c r="F3424" i="56"/>
  <c r="H3424" i="56"/>
  <c r="B3424" i="56"/>
  <c r="E3424" i="56"/>
  <c r="D3424" i="56"/>
  <c r="J3424" i="56"/>
  <c r="C3424" i="56"/>
  <c r="I3424" i="56"/>
  <c r="B3425" i="56" l="1"/>
  <c r="D3425" i="56"/>
  <c r="G3425" i="56"/>
  <c r="J3425" i="56"/>
  <c r="F3425" i="56"/>
  <c r="H3425" i="56"/>
  <c r="I3425" i="56"/>
  <c r="E3425" i="56"/>
  <c r="C3425" i="56"/>
  <c r="A3426" i="56"/>
  <c r="A3427" i="56" l="1"/>
  <c r="E3426" i="56"/>
  <c r="D3426" i="56"/>
  <c r="B3426" i="56"/>
  <c r="C3426" i="56"/>
  <c r="G3426" i="56"/>
  <c r="J3426" i="56"/>
  <c r="H3426" i="56"/>
  <c r="I3426" i="56"/>
  <c r="F3426" i="56"/>
  <c r="J3427" i="56" l="1"/>
  <c r="F3427" i="56"/>
  <c r="A3428" i="56"/>
  <c r="B3427" i="56"/>
  <c r="H3427" i="56"/>
  <c r="E3427" i="56"/>
  <c r="I3427" i="56"/>
  <c r="D3427" i="56"/>
  <c r="C3427" i="56"/>
  <c r="G3427" i="56"/>
  <c r="J3428" i="56" l="1"/>
  <c r="F3428" i="56"/>
  <c r="C3428" i="56"/>
  <c r="A3429" i="56"/>
  <c r="B3428" i="56"/>
  <c r="H3428" i="56"/>
  <c r="E3428" i="56"/>
  <c r="I3428" i="56"/>
  <c r="D3428" i="56"/>
  <c r="G3428" i="56"/>
  <c r="G3429" i="56" l="1"/>
  <c r="H3429" i="56"/>
  <c r="J3429" i="56"/>
  <c r="A3430" i="56"/>
  <c r="B3429" i="56"/>
  <c r="C3429" i="56"/>
  <c r="F3429" i="56"/>
  <c r="I3429" i="56"/>
  <c r="E3429" i="56"/>
  <c r="D3429" i="56"/>
  <c r="G3430" i="56" l="1"/>
  <c r="J3430" i="56"/>
  <c r="C3430" i="56"/>
  <c r="D3430" i="56"/>
  <c r="B3430" i="56"/>
  <c r="I3430" i="56"/>
  <c r="E3430" i="56"/>
  <c r="F3430" i="56"/>
  <c r="H3430" i="56"/>
  <c r="A3431" i="56"/>
  <c r="E3431" i="56" l="1"/>
  <c r="C3431" i="56"/>
  <c r="G3431" i="56"/>
  <c r="I3431" i="56"/>
  <c r="A3432" i="56"/>
  <c r="J3431" i="56"/>
  <c r="B3431" i="56"/>
  <c r="H3431" i="56"/>
  <c r="F3431" i="56"/>
  <c r="D3431" i="56"/>
  <c r="I3432" i="56" l="1"/>
  <c r="F3432" i="56"/>
  <c r="H3432" i="56"/>
  <c r="D3432" i="56"/>
  <c r="G3432" i="56"/>
  <c r="A3433" i="56"/>
  <c r="C3432" i="56"/>
  <c r="B3432" i="56"/>
  <c r="E3432" i="56"/>
  <c r="J3432" i="56"/>
  <c r="B3433" i="56" l="1"/>
  <c r="A3434" i="56"/>
  <c r="F3433" i="56"/>
  <c r="H3433" i="56"/>
  <c r="D3433" i="56"/>
  <c r="G3433" i="56"/>
  <c r="C3433" i="56"/>
  <c r="I3433" i="56"/>
  <c r="E3433" i="56"/>
  <c r="J3433" i="56"/>
  <c r="E3434" i="56" l="1"/>
  <c r="F3434" i="56"/>
  <c r="J3434" i="56"/>
  <c r="I3434" i="56"/>
  <c r="C3434" i="56"/>
  <c r="H3434" i="56"/>
  <c r="B3434" i="56"/>
  <c r="D3434" i="56"/>
  <c r="A3435" i="56"/>
  <c r="G3434" i="56"/>
  <c r="H3435" i="56" l="1"/>
  <c r="G3435" i="56"/>
  <c r="F3435" i="56"/>
  <c r="I3435" i="56"/>
  <c r="E3435" i="56"/>
  <c r="J3435" i="56"/>
  <c r="C3435" i="56"/>
  <c r="B3435" i="56"/>
  <c r="D3435" i="56"/>
  <c r="A3436" i="56"/>
  <c r="F3436" i="56" l="1"/>
  <c r="E3436" i="56"/>
  <c r="H3436" i="56"/>
  <c r="D3436" i="56"/>
  <c r="A3437" i="56"/>
  <c r="G3436" i="56"/>
  <c r="J3436" i="56"/>
  <c r="B3436" i="56"/>
  <c r="C3436" i="56"/>
  <c r="I3436" i="56"/>
  <c r="I3437" i="56" l="1"/>
  <c r="D3437" i="56"/>
  <c r="E3437" i="56"/>
  <c r="A3438" i="56"/>
  <c r="G3437" i="56"/>
  <c r="C3437" i="56"/>
  <c r="J3437" i="56"/>
  <c r="F3437" i="56"/>
  <c r="H3437" i="56"/>
  <c r="B3437" i="56"/>
  <c r="B3438" i="56" l="1"/>
  <c r="D3438" i="56"/>
  <c r="A3439" i="56"/>
  <c r="G3438" i="56"/>
  <c r="J3438" i="56"/>
  <c r="E3438" i="56"/>
  <c r="H3438" i="56"/>
  <c r="I3438" i="56"/>
  <c r="C3438" i="56"/>
  <c r="F3438" i="56"/>
  <c r="I3439" i="56" l="1"/>
  <c r="E3439" i="56"/>
  <c r="F3439" i="56"/>
  <c r="D3439" i="56"/>
  <c r="H3439" i="56"/>
  <c r="G3439" i="56"/>
  <c r="A3440" i="56"/>
  <c r="J3439" i="56"/>
  <c r="C3439" i="56"/>
  <c r="B3439" i="56"/>
  <c r="B3440" i="56" l="1"/>
  <c r="H3440" i="56"/>
  <c r="D3440" i="56"/>
  <c r="J3440" i="56"/>
  <c r="C3440" i="56"/>
  <c r="F3440" i="56"/>
  <c r="I3440" i="56"/>
  <c r="A3441" i="56"/>
  <c r="E3440" i="56"/>
  <c r="G3440" i="56"/>
  <c r="B3441" i="56" l="1"/>
  <c r="D3441" i="56"/>
  <c r="I3441" i="56"/>
  <c r="E3441" i="56"/>
  <c r="C3441" i="56"/>
  <c r="A3442" i="56"/>
  <c r="G3441" i="56"/>
  <c r="J3441" i="56"/>
  <c r="F3441" i="56"/>
  <c r="H3441" i="56"/>
  <c r="A3443" i="56" l="1"/>
  <c r="F3442" i="56"/>
  <c r="G3442" i="56"/>
  <c r="H3442" i="56"/>
  <c r="J3442" i="56"/>
  <c r="B3442" i="56"/>
  <c r="I3442" i="56"/>
  <c r="E3442" i="56"/>
  <c r="D3442" i="56"/>
  <c r="C3442" i="56"/>
  <c r="E3443" i="56" l="1"/>
  <c r="G3443" i="56"/>
  <c r="B3443" i="56"/>
  <c r="H3443" i="56"/>
  <c r="C3443" i="56"/>
  <c r="I3443" i="56"/>
  <c r="F3443" i="56"/>
  <c r="A3444" i="56"/>
  <c r="J3443" i="56"/>
  <c r="D3443" i="56"/>
  <c r="G3444" i="56" l="1"/>
  <c r="A3445" i="56"/>
  <c r="I3444" i="56"/>
  <c r="F3444" i="56"/>
  <c r="J3444" i="56"/>
  <c r="B3444" i="56"/>
  <c r="C3444" i="56"/>
  <c r="E3444" i="56"/>
  <c r="D3444" i="56"/>
  <c r="H3444" i="56"/>
  <c r="I3445" i="56" l="1"/>
  <c r="A3446" i="56"/>
  <c r="G3445" i="56"/>
  <c r="E3445" i="56"/>
  <c r="D3445" i="56"/>
  <c r="B3445" i="56"/>
  <c r="H3445" i="56"/>
  <c r="J3445" i="56"/>
  <c r="F3445" i="56"/>
  <c r="C3445" i="56"/>
  <c r="B3446" i="56" l="1"/>
  <c r="I3446" i="56"/>
  <c r="H3446" i="56"/>
  <c r="G3446" i="56"/>
  <c r="A3447" i="56"/>
  <c r="J3446" i="56"/>
  <c r="C3446" i="56"/>
  <c r="D3446" i="56"/>
  <c r="F3446" i="56"/>
  <c r="E3446" i="56"/>
  <c r="E3447" i="56" l="1"/>
  <c r="H3447" i="56"/>
  <c r="B3447" i="56"/>
  <c r="I3447" i="56"/>
  <c r="D3447" i="56"/>
  <c r="F3447" i="56"/>
  <c r="A3448" i="56"/>
  <c r="G3447" i="56"/>
  <c r="C3447" i="56"/>
  <c r="J3447" i="56"/>
  <c r="B3448" i="56" l="1"/>
  <c r="C3448" i="56"/>
  <c r="F3448" i="56"/>
  <c r="I3448" i="56"/>
  <c r="E3448" i="56"/>
  <c r="J3448" i="56"/>
  <c r="H3448" i="56"/>
  <c r="D3448" i="56"/>
  <c r="G3448" i="56"/>
  <c r="A3449" i="56"/>
  <c r="D3449" i="56" l="1"/>
  <c r="I3449" i="56"/>
  <c r="C3449" i="56"/>
  <c r="A3450" i="56"/>
  <c r="G3449" i="56"/>
  <c r="J3449" i="56"/>
  <c r="E3449" i="56"/>
  <c r="H3449" i="56"/>
  <c r="B3449" i="56"/>
  <c r="F3449" i="56"/>
  <c r="A3451" i="56" l="1"/>
  <c r="H3450" i="56"/>
  <c r="J3450" i="56"/>
  <c r="E3450" i="56"/>
  <c r="I3450" i="56"/>
  <c r="D3450" i="56"/>
  <c r="F3450" i="56"/>
  <c r="B3450" i="56"/>
  <c r="G3450" i="56"/>
  <c r="C3450" i="56"/>
  <c r="I3451" i="56" l="1"/>
  <c r="A3452" i="56"/>
  <c r="C3451" i="56"/>
  <c r="J3451" i="56"/>
  <c r="B3451" i="56"/>
  <c r="F3451" i="56"/>
  <c r="E3451" i="56"/>
  <c r="D3451" i="56"/>
  <c r="H3451" i="56"/>
  <c r="G3451" i="56"/>
  <c r="F3452" i="56" l="1"/>
  <c r="J3452" i="56"/>
  <c r="G3452" i="56"/>
  <c r="E3452" i="56"/>
  <c r="C3452" i="56"/>
  <c r="I3452" i="56"/>
  <c r="D3452" i="56"/>
  <c r="H3452" i="56"/>
  <c r="A3453" i="56"/>
  <c r="B3452" i="56"/>
  <c r="J3453" i="56" l="1"/>
  <c r="H3453" i="56"/>
  <c r="D3453" i="56"/>
  <c r="B3453" i="56"/>
  <c r="G3453" i="56"/>
  <c r="A3454" i="56"/>
  <c r="I3453" i="56"/>
  <c r="C3453" i="56"/>
  <c r="F3453" i="56"/>
  <c r="E3453" i="56"/>
  <c r="D3454" i="56" l="1"/>
  <c r="G3454" i="56"/>
  <c r="H3454" i="56"/>
  <c r="A3455" i="56"/>
  <c r="C3454" i="56"/>
  <c r="J3454" i="56"/>
  <c r="F3454" i="56"/>
  <c r="B3454" i="56"/>
  <c r="I3454" i="56"/>
  <c r="E3454" i="56"/>
  <c r="J3455" i="56" l="1"/>
  <c r="A3456" i="56"/>
  <c r="B3455" i="56"/>
  <c r="C3455" i="56"/>
  <c r="F3455" i="56"/>
  <c r="I3455" i="56"/>
  <c r="E3455" i="56"/>
  <c r="D3455" i="56"/>
  <c r="H3455" i="56"/>
  <c r="G3455" i="56"/>
  <c r="J3456" i="56" l="1"/>
  <c r="A3457" i="56"/>
  <c r="B3456" i="56"/>
  <c r="F3456" i="56"/>
  <c r="H3456" i="56"/>
  <c r="E3456" i="56"/>
  <c r="D3456" i="56"/>
  <c r="I3456" i="56"/>
  <c r="C3456" i="56"/>
  <c r="G3456" i="56"/>
  <c r="B3457" i="56" l="1"/>
  <c r="G3457" i="56"/>
  <c r="F3457" i="56"/>
  <c r="I3457" i="56"/>
  <c r="H3457" i="56"/>
  <c r="J3457" i="56"/>
  <c r="E3457" i="56"/>
  <c r="D3457" i="56"/>
  <c r="C3457" i="56"/>
  <c r="A3458" i="56"/>
  <c r="A3459" i="56" l="1"/>
  <c r="D3458" i="56"/>
  <c r="E3458" i="56"/>
  <c r="F3458" i="56"/>
  <c r="C3458" i="56"/>
  <c r="B3458" i="56"/>
  <c r="G3458" i="56"/>
  <c r="I3458" i="56"/>
  <c r="J3458" i="56"/>
  <c r="H3458" i="56"/>
  <c r="H3459" i="56" l="1"/>
  <c r="F3459" i="56"/>
  <c r="A3460" i="56"/>
  <c r="G3459" i="56"/>
  <c r="B3459" i="56"/>
  <c r="D3459" i="56"/>
  <c r="I3459" i="56"/>
  <c r="E3459" i="56"/>
  <c r="C3459" i="56"/>
  <c r="J3459" i="56"/>
  <c r="J3460" i="56" l="1"/>
  <c r="B3460" i="56"/>
  <c r="C3460" i="56"/>
  <c r="A3461" i="56"/>
  <c r="G3460" i="56"/>
  <c r="F3460" i="56"/>
  <c r="H3460" i="56"/>
  <c r="I3460" i="56"/>
  <c r="E3460" i="56"/>
  <c r="D3460" i="56"/>
  <c r="G3461" i="56" l="1"/>
  <c r="D3461" i="56"/>
  <c r="H3461" i="56"/>
  <c r="A3462" i="56"/>
  <c r="J3461" i="56"/>
  <c r="C3461" i="56"/>
  <c r="F3461" i="56"/>
  <c r="B3461" i="56"/>
  <c r="I3461" i="56"/>
  <c r="E3461" i="56"/>
  <c r="G3462" i="56" l="1"/>
  <c r="E3462" i="56"/>
  <c r="C3462" i="56"/>
  <c r="I3462" i="56"/>
  <c r="F3462" i="56"/>
  <c r="A3463" i="56"/>
  <c r="J3462" i="56"/>
  <c r="B3462" i="56"/>
  <c r="H3462" i="56"/>
  <c r="D3462" i="56"/>
  <c r="E3463" i="56" l="1"/>
  <c r="C3463" i="56"/>
  <c r="F3463" i="56"/>
  <c r="G3463" i="56"/>
  <c r="A3464" i="56"/>
  <c r="J3463" i="56"/>
  <c r="H3463" i="56"/>
  <c r="D3463" i="56"/>
  <c r="I3463" i="56"/>
  <c r="B3463" i="56"/>
  <c r="A3465" i="56" l="1"/>
  <c r="H3464" i="56"/>
  <c r="E3464" i="56"/>
  <c r="I3464" i="56"/>
  <c r="G3464" i="56"/>
  <c r="D3464" i="56"/>
  <c r="C3464" i="56"/>
  <c r="F3464" i="56"/>
  <c r="J3464" i="56"/>
  <c r="B3464" i="56"/>
  <c r="F3465" i="56" l="1"/>
  <c r="E3465" i="56"/>
  <c r="H3465" i="56"/>
  <c r="D3465" i="56"/>
  <c r="I3465" i="56"/>
  <c r="B3465" i="56"/>
  <c r="C3465" i="56"/>
  <c r="A3466" i="56"/>
  <c r="G3465" i="56"/>
  <c r="J3465" i="56"/>
  <c r="G3466" i="56" l="1"/>
  <c r="B3466" i="56"/>
  <c r="F3466" i="56"/>
  <c r="A3467" i="56"/>
  <c r="J3466" i="56"/>
  <c r="H3466" i="56"/>
  <c r="C3466" i="56"/>
  <c r="D3466" i="56"/>
  <c r="I3466" i="56"/>
  <c r="E3466" i="56"/>
  <c r="H3467" i="56" l="1"/>
  <c r="G3467" i="56"/>
  <c r="J3467" i="56"/>
  <c r="I3467" i="56"/>
  <c r="E3467" i="56"/>
  <c r="F3467" i="56"/>
  <c r="C3467" i="56"/>
  <c r="D3467" i="56"/>
  <c r="B3467" i="56"/>
  <c r="A3468" i="56"/>
  <c r="D3468" i="56" l="1"/>
  <c r="E3468" i="56"/>
  <c r="I3468" i="56"/>
  <c r="H3468" i="56"/>
  <c r="G3468" i="56"/>
  <c r="A3469" i="56"/>
  <c r="J3468" i="56"/>
  <c r="B3468" i="56"/>
  <c r="C3468" i="56"/>
  <c r="F3468" i="56"/>
  <c r="D3469" i="56" l="1"/>
  <c r="H3469" i="56"/>
  <c r="G3469" i="56"/>
  <c r="E3469" i="56"/>
  <c r="I3469" i="56"/>
  <c r="C3469" i="56"/>
  <c r="J3469" i="56"/>
  <c r="A3470" i="56"/>
  <c r="F3469" i="56"/>
  <c r="B3469" i="56"/>
  <c r="A3471" i="56" l="1"/>
  <c r="B3470" i="56"/>
  <c r="F3470" i="56"/>
  <c r="E3470" i="56"/>
  <c r="D3470" i="56"/>
  <c r="H3470" i="56"/>
  <c r="G3470" i="56"/>
  <c r="I3470" i="56"/>
  <c r="C3470" i="56"/>
  <c r="J3470" i="56"/>
  <c r="J3471" i="56" l="1"/>
  <c r="E3471" i="56"/>
  <c r="I3471" i="56"/>
  <c r="F3471" i="56"/>
  <c r="H3471" i="56"/>
  <c r="A3472" i="56"/>
  <c r="G3471" i="56"/>
  <c r="D3471" i="56"/>
  <c r="C3471" i="56"/>
  <c r="B3471" i="56"/>
  <c r="A3473" i="56" l="1"/>
  <c r="H3472" i="56"/>
  <c r="J3472" i="56"/>
  <c r="D3472" i="56"/>
  <c r="C3472" i="56"/>
  <c r="B3472" i="56"/>
  <c r="G3472" i="56"/>
  <c r="I3472" i="56"/>
  <c r="E3472" i="56"/>
  <c r="F3472" i="56"/>
  <c r="F3473" i="56" l="1"/>
  <c r="J3473" i="56"/>
  <c r="A3474" i="56"/>
  <c r="G3473" i="56"/>
  <c r="C3473" i="56"/>
  <c r="B3473" i="56"/>
  <c r="I3473" i="56"/>
  <c r="E3473" i="56"/>
  <c r="H3473" i="56"/>
  <c r="D3473" i="56"/>
  <c r="A3475" i="56" l="1"/>
  <c r="F3474" i="56"/>
  <c r="G3474" i="56"/>
  <c r="I3474" i="56"/>
  <c r="J3474" i="56"/>
  <c r="H3474" i="56"/>
  <c r="B3474" i="56"/>
  <c r="E3474" i="56"/>
  <c r="D3474" i="56"/>
  <c r="C3474" i="56"/>
  <c r="H3475" i="56" l="1"/>
  <c r="B3475" i="56"/>
  <c r="I3475" i="56"/>
  <c r="E3475" i="56"/>
  <c r="C3475" i="56"/>
  <c r="D3475" i="56"/>
  <c r="F3475" i="56"/>
  <c r="A3476" i="56"/>
  <c r="G3475" i="56"/>
  <c r="J3475" i="56"/>
  <c r="B3476" i="56" l="1"/>
  <c r="G3476" i="56"/>
  <c r="I3476" i="56"/>
  <c r="D3476" i="56"/>
  <c r="E3476" i="56"/>
  <c r="F3476" i="56"/>
  <c r="C3476" i="56"/>
  <c r="A3477" i="56"/>
  <c r="J3476" i="56"/>
  <c r="H3476" i="56"/>
  <c r="I3477" i="56" l="1"/>
  <c r="H3477" i="56"/>
  <c r="G3477" i="56"/>
  <c r="A3478" i="56"/>
  <c r="B3477" i="56"/>
  <c r="J3477" i="56"/>
  <c r="F3477" i="56"/>
  <c r="E3477" i="56"/>
  <c r="D3477" i="56"/>
  <c r="C3477" i="56"/>
  <c r="H3478" i="56" l="1"/>
  <c r="B3478" i="56"/>
  <c r="E3478" i="56"/>
  <c r="D3478" i="56"/>
  <c r="G3478" i="56"/>
  <c r="F3478" i="56"/>
  <c r="C3478" i="56"/>
  <c r="J3478" i="56"/>
  <c r="I3478" i="56"/>
  <c r="A3479" i="56"/>
  <c r="I3479" i="56" l="1"/>
  <c r="H3479" i="56"/>
  <c r="G3479" i="56"/>
  <c r="A3480" i="56"/>
  <c r="J3479" i="56"/>
  <c r="C3479" i="56"/>
  <c r="B3479" i="56"/>
  <c r="E3479" i="56"/>
  <c r="F3479" i="56"/>
  <c r="D3479" i="56"/>
  <c r="I3480" i="56" l="1"/>
  <c r="C3480" i="56"/>
  <c r="B3480" i="56"/>
  <c r="E3480" i="56"/>
  <c r="F3480" i="56"/>
  <c r="D3480" i="56"/>
  <c r="H3480" i="56"/>
  <c r="A3481" i="56"/>
  <c r="J3480" i="56"/>
  <c r="G3480" i="56"/>
  <c r="A3482" i="56" l="1"/>
  <c r="E3481" i="56"/>
  <c r="C3481" i="56"/>
  <c r="J3481" i="56"/>
  <c r="B3481" i="56"/>
  <c r="G3481" i="56"/>
  <c r="F3481" i="56"/>
  <c r="H3481" i="56"/>
  <c r="I3481" i="56"/>
  <c r="D3481" i="56"/>
  <c r="A3483" i="56" l="1"/>
  <c r="H3482" i="56"/>
  <c r="J3482" i="56"/>
  <c r="F3482" i="56"/>
  <c r="E3482" i="56"/>
  <c r="D3482" i="56"/>
  <c r="G3482" i="56"/>
  <c r="C3482" i="56"/>
  <c r="B3482" i="56"/>
  <c r="I3482" i="56"/>
  <c r="G3483" i="56" l="1"/>
  <c r="A3484" i="56"/>
  <c r="C3483" i="56"/>
  <c r="J3483" i="56"/>
  <c r="B3483" i="56"/>
  <c r="I3483" i="56"/>
  <c r="E3483" i="56"/>
  <c r="F3483" i="56"/>
  <c r="H3483" i="56"/>
  <c r="D3483" i="56"/>
  <c r="F3484" i="56" l="1"/>
  <c r="G3484" i="56"/>
  <c r="J3484" i="56"/>
  <c r="B3484" i="56"/>
  <c r="C3484" i="56"/>
  <c r="I3484" i="56"/>
  <c r="E3484" i="56"/>
  <c r="H3484" i="56"/>
  <c r="D3484" i="56"/>
  <c r="A3485" i="56"/>
  <c r="E3485" i="56" l="1"/>
  <c r="C3485" i="56"/>
  <c r="H3485" i="56"/>
  <c r="D3485" i="56"/>
  <c r="A3486" i="56"/>
  <c r="I3485" i="56"/>
  <c r="B3485" i="56"/>
  <c r="F3485" i="56"/>
  <c r="J3485" i="56"/>
  <c r="G3485" i="56"/>
  <c r="I3486" i="56" l="1"/>
  <c r="H3486" i="56"/>
  <c r="E3486" i="56"/>
  <c r="D3486" i="56"/>
  <c r="C3486" i="56"/>
  <c r="G3486" i="56"/>
  <c r="F3486" i="56"/>
  <c r="A3487" i="56"/>
  <c r="B3486" i="56"/>
  <c r="J3486" i="56"/>
  <c r="F3487" i="56" l="1"/>
  <c r="E3487" i="56"/>
  <c r="I3487" i="56"/>
  <c r="C3487" i="56"/>
  <c r="B3487" i="56"/>
  <c r="G3487" i="56"/>
  <c r="A3488" i="56"/>
  <c r="J3487" i="56"/>
  <c r="H3487" i="56"/>
  <c r="D3487" i="56"/>
  <c r="J3488" i="56" l="1"/>
  <c r="H3488" i="56"/>
  <c r="B3488" i="56"/>
  <c r="I3488" i="56"/>
  <c r="E3488" i="56"/>
  <c r="A3489" i="56"/>
  <c r="D3488" i="56"/>
  <c r="G3488" i="56"/>
  <c r="C3488" i="56"/>
  <c r="F3488" i="56"/>
  <c r="I3489" i="56" l="1"/>
  <c r="G3489" i="56"/>
  <c r="E3489" i="56"/>
  <c r="F3489" i="56"/>
  <c r="H3489" i="56"/>
  <c r="B3489" i="56"/>
  <c r="J3489" i="56"/>
  <c r="D3489" i="56"/>
  <c r="C3489" i="56"/>
  <c r="A3490" i="56"/>
  <c r="A3491" i="56" l="1"/>
  <c r="H3490" i="56"/>
  <c r="I3490" i="56"/>
  <c r="F3490" i="56"/>
  <c r="C3490" i="56"/>
  <c r="B3490" i="56"/>
  <c r="G3490" i="56"/>
  <c r="E3490" i="56"/>
  <c r="J3490" i="56"/>
  <c r="D3490" i="56"/>
  <c r="E3491" i="56" l="1"/>
  <c r="F3491" i="56"/>
  <c r="A3492" i="56"/>
  <c r="B3491" i="56"/>
  <c r="D3491" i="56"/>
  <c r="I3491" i="56"/>
  <c r="J3491" i="56"/>
  <c r="G3491" i="56"/>
  <c r="C3491" i="56"/>
  <c r="H3491" i="56"/>
  <c r="J3492" i="56" l="1"/>
  <c r="F3492" i="56"/>
  <c r="C3492" i="56"/>
  <c r="A3493" i="56"/>
  <c r="G3492" i="56"/>
  <c r="H3492" i="56"/>
  <c r="D3492" i="56"/>
  <c r="I3492" i="56"/>
  <c r="E3492" i="56"/>
  <c r="B3492" i="56"/>
  <c r="J3493" i="56" l="1"/>
  <c r="H3493" i="56"/>
  <c r="D3493" i="56"/>
  <c r="F3493" i="56"/>
  <c r="G3493" i="56"/>
  <c r="C3493" i="56"/>
  <c r="I3493" i="56"/>
  <c r="A3494" i="56"/>
  <c r="B3493" i="56"/>
  <c r="E3493" i="56"/>
  <c r="F3494" i="56" l="1"/>
  <c r="E3494" i="56"/>
  <c r="C3494" i="56"/>
  <c r="G3494" i="56"/>
  <c r="B3494" i="56"/>
  <c r="A3495" i="56"/>
  <c r="I3494" i="56"/>
  <c r="J3494" i="56"/>
  <c r="H3494" i="56"/>
  <c r="D3494" i="56"/>
  <c r="E3495" i="56" l="1"/>
  <c r="C3495" i="56"/>
  <c r="F3495" i="56"/>
  <c r="G3495" i="56"/>
  <c r="A3496" i="56"/>
  <c r="J3495" i="56"/>
  <c r="H3495" i="56"/>
  <c r="D3495" i="56"/>
  <c r="I3495" i="56"/>
  <c r="B3495" i="56"/>
  <c r="E3496" i="56" l="1"/>
  <c r="J3496" i="56"/>
  <c r="F3496" i="56"/>
  <c r="H3496" i="56"/>
  <c r="I3496" i="56"/>
  <c r="A3497" i="56"/>
  <c r="C3496" i="56"/>
  <c r="B3496" i="56"/>
  <c r="D3496" i="56"/>
  <c r="G3496" i="56"/>
  <c r="F3497" i="56" l="1"/>
  <c r="G3497" i="56"/>
  <c r="D3497" i="56"/>
  <c r="H3497" i="56"/>
  <c r="E3497" i="56"/>
  <c r="I3497" i="56"/>
  <c r="C3497" i="56"/>
  <c r="A3498" i="56"/>
  <c r="J3497" i="56"/>
  <c r="B3497" i="56"/>
  <c r="B3498" i="56" l="1"/>
  <c r="G3498" i="56"/>
  <c r="J3498" i="56"/>
  <c r="C3498" i="56"/>
  <c r="I3498" i="56"/>
  <c r="H3498" i="56"/>
  <c r="A3499" i="56"/>
  <c r="F3498" i="56"/>
  <c r="E3498" i="56"/>
  <c r="D3498" i="56"/>
  <c r="D3499" i="56" l="1"/>
  <c r="B3499" i="56"/>
  <c r="J3499" i="56"/>
  <c r="H3499" i="56"/>
  <c r="E3499" i="56"/>
  <c r="I3499" i="56"/>
  <c r="C3499" i="56"/>
  <c r="G3499" i="56"/>
  <c r="F3499" i="56"/>
  <c r="A3500" i="56"/>
  <c r="D3500" i="56" l="1"/>
  <c r="B3500" i="56"/>
  <c r="H3500" i="56"/>
  <c r="A3501" i="56"/>
  <c r="G3500" i="56"/>
  <c r="F3500" i="56"/>
  <c r="E3500" i="56"/>
  <c r="I3500" i="56"/>
  <c r="C3500" i="56"/>
  <c r="J3500" i="56"/>
  <c r="E3501" i="56" l="1"/>
  <c r="G3501" i="56"/>
  <c r="D3501" i="56"/>
  <c r="H3501" i="56"/>
  <c r="B3501" i="56"/>
  <c r="A3502" i="56"/>
  <c r="C3501" i="56"/>
  <c r="F3501" i="56"/>
  <c r="I3501" i="56"/>
  <c r="J3501" i="56"/>
  <c r="A3503" i="56" l="1"/>
  <c r="G3502" i="56"/>
  <c r="I3502" i="56"/>
  <c r="D3502" i="56"/>
  <c r="F3502" i="56"/>
  <c r="E3502" i="56"/>
  <c r="H3502" i="56"/>
  <c r="B3502" i="56"/>
  <c r="C3502" i="56"/>
  <c r="J3502" i="56"/>
  <c r="J3503" i="56" l="1"/>
  <c r="E3503" i="56"/>
  <c r="I3503" i="56"/>
  <c r="F3503" i="56"/>
  <c r="H3503" i="56"/>
  <c r="A3504" i="56"/>
  <c r="G3503" i="56"/>
  <c r="B3503" i="56"/>
  <c r="C3503" i="56"/>
  <c r="D3503" i="56"/>
  <c r="A3505" i="56" l="1"/>
  <c r="D3504" i="56"/>
  <c r="I3504" i="56"/>
  <c r="E3504" i="56"/>
  <c r="C3504" i="56"/>
  <c r="B3504" i="56"/>
  <c r="G3504" i="56"/>
  <c r="J3504" i="56"/>
  <c r="F3504" i="56"/>
  <c r="H3504" i="56"/>
  <c r="B3505" i="56" l="1"/>
  <c r="D3505" i="56"/>
  <c r="E3505" i="56"/>
  <c r="F3505" i="56"/>
  <c r="C3505" i="56"/>
  <c r="A3506" i="56"/>
  <c r="G3505" i="56"/>
  <c r="J3505" i="56"/>
  <c r="H3505" i="56"/>
  <c r="I3505" i="56"/>
  <c r="A3507" i="56" l="1"/>
  <c r="F3506" i="56"/>
  <c r="J3506" i="56"/>
  <c r="D3506" i="56"/>
  <c r="B3506" i="56"/>
  <c r="H3506" i="56"/>
  <c r="E3506" i="56"/>
  <c r="I3506" i="56"/>
  <c r="G3506" i="56"/>
  <c r="C3506" i="56"/>
  <c r="D3507" i="56" l="1"/>
  <c r="H3507" i="56"/>
  <c r="E3507" i="56"/>
  <c r="I3507" i="56"/>
  <c r="C3507" i="56"/>
  <c r="B3507" i="56"/>
  <c r="F3507" i="56"/>
  <c r="A3508" i="56"/>
  <c r="G3507" i="56"/>
  <c r="J3507" i="56"/>
  <c r="B3508" i="56" l="1"/>
  <c r="E3508" i="56"/>
  <c r="J3508" i="56"/>
  <c r="F3508" i="56"/>
  <c r="D3508" i="56"/>
  <c r="I3508" i="56"/>
  <c r="C3508" i="56"/>
  <c r="A3509" i="56"/>
  <c r="G3508" i="56"/>
  <c r="H3508" i="56"/>
  <c r="F3509" i="56" l="1"/>
  <c r="A3510" i="56"/>
  <c r="D3509" i="56"/>
  <c r="E3509" i="56"/>
  <c r="J3509" i="56"/>
  <c r="B3509" i="56"/>
  <c r="H3509" i="56"/>
  <c r="G3509" i="56"/>
  <c r="I3509" i="56"/>
  <c r="C3509" i="56"/>
  <c r="E3510" i="56" l="1"/>
  <c r="F3510" i="56"/>
  <c r="I3510" i="56"/>
  <c r="G3510" i="56"/>
  <c r="J3510" i="56"/>
  <c r="D3510" i="56"/>
  <c r="C3510" i="56"/>
  <c r="H3510" i="56"/>
  <c r="B3510" i="56"/>
  <c r="A3511" i="56"/>
  <c r="G3511" i="56" l="1"/>
  <c r="H3511" i="56"/>
  <c r="I3511" i="56"/>
  <c r="E3511" i="56"/>
  <c r="F3511" i="56"/>
  <c r="C3511" i="56"/>
  <c r="B3511" i="56"/>
  <c r="D3511" i="56"/>
  <c r="A3512" i="56"/>
  <c r="J3511" i="56"/>
  <c r="A3513" i="56" l="1"/>
  <c r="C3512" i="56"/>
  <c r="F3512" i="56"/>
  <c r="J3512" i="56"/>
  <c r="B3512" i="56"/>
  <c r="H3512" i="56"/>
  <c r="G3512" i="56"/>
  <c r="I3512" i="56"/>
  <c r="E3512" i="56"/>
  <c r="D3512" i="56"/>
  <c r="F3513" i="56" l="1"/>
  <c r="D3513" i="56"/>
  <c r="C3513" i="56"/>
  <c r="A3514" i="56"/>
  <c r="G3513" i="56"/>
  <c r="J3513" i="56"/>
  <c r="H3513" i="56"/>
  <c r="B3513" i="56"/>
  <c r="I3513" i="56"/>
  <c r="E3513" i="56"/>
  <c r="A3515" i="56" l="1"/>
  <c r="H3514" i="56"/>
  <c r="J3514" i="56"/>
  <c r="I3514" i="56"/>
  <c r="E3514" i="56"/>
  <c r="F3514" i="56"/>
  <c r="D3514" i="56"/>
  <c r="G3514" i="56"/>
  <c r="B3514" i="56"/>
  <c r="C3514" i="56"/>
  <c r="H3515" i="56" l="1"/>
  <c r="E3515" i="56"/>
  <c r="C3515" i="56"/>
  <c r="B3515" i="56"/>
  <c r="F3515" i="56"/>
  <c r="A3516" i="56"/>
  <c r="G3515" i="56"/>
  <c r="J3515" i="56"/>
  <c r="D3515" i="56"/>
  <c r="I3515" i="56"/>
  <c r="J3516" i="56" l="1"/>
  <c r="D3516" i="56"/>
  <c r="G3516" i="56"/>
  <c r="B3516" i="56"/>
  <c r="C3516" i="56"/>
  <c r="A3517" i="56"/>
  <c r="I3516" i="56"/>
  <c r="H3516" i="56"/>
  <c r="F3516" i="56"/>
  <c r="E3516" i="56"/>
  <c r="I3517" i="56" l="1"/>
  <c r="A3518" i="56"/>
  <c r="H3517" i="56"/>
  <c r="C3517" i="56"/>
  <c r="F3517" i="56"/>
  <c r="G3517" i="56"/>
  <c r="J3517" i="56"/>
  <c r="D3517" i="56"/>
  <c r="B3517" i="56"/>
  <c r="E3517" i="56"/>
  <c r="B3518" i="56" l="1"/>
  <c r="D3518" i="56"/>
  <c r="H3518" i="56"/>
  <c r="I3518" i="56"/>
  <c r="C3518" i="56"/>
  <c r="E3518" i="56"/>
  <c r="F3518" i="56"/>
  <c r="A3519" i="56"/>
  <c r="G3518" i="56"/>
  <c r="J3518" i="56"/>
  <c r="E3519" i="56" l="1"/>
  <c r="I3519" i="56"/>
  <c r="B3519" i="56"/>
  <c r="C3519" i="56"/>
  <c r="F3519" i="56"/>
  <c r="G3519" i="56"/>
  <c r="A3520" i="56"/>
  <c r="J3519" i="56"/>
  <c r="H3519" i="56"/>
  <c r="D3519" i="56"/>
  <c r="J3520" i="56" l="1"/>
  <c r="A3521" i="56"/>
  <c r="I3520" i="56"/>
  <c r="G3520" i="56"/>
  <c r="E3520" i="56"/>
  <c r="D3520" i="56"/>
  <c r="B3520" i="56"/>
  <c r="H3520" i="56"/>
  <c r="C3520" i="56"/>
  <c r="F3520" i="56"/>
  <c r="F3521" i="56" l="1"/>
  <c r="J3521" i="56"/>
  <c r="I3521" i="56"/>
  <c r="E3521" i="56"/>
  <c r="H3521" i="56"/>
  <c r="D3521" i="56"/>
  <c r="A3522" i="56"/>
  <c r="G3521" i="56"/>
  <c r="C3521" i="56"/>
  <c r="B3521" i="56"/>
  <c r="A3523" i="56" l="1"/>
  <c r="B3522" i="56"/>
  <c r="I3522" i="56"/>
  <c r="E3522" i="56"/>
  <c r="C3522" i="56"/>
  <c r="F3522" i="56"/>
  <c r="G3522" i="56"/>
  <c r="D3522" i="56"/>
  <c r="J3522" i="56"/>
  <c r="H3522" i="56"/>
  <c r="E3523" i="56" l="1"/>
  <c r="F3523" i="56"/>
  <c r="A3524" i="56"/>
  <c r="G3523" i="56"/>
  <c r="B3523" i="56"/>
  <c r="H3523" i="56"/>
  <c r="J3523" i="56"/>
  <c r="D3523" i="56"/>
  <c r="C3523" i="56"/>
  <c r="I3523" i="56"/>
  <c r="F3524" i="56" l="1"/>
  <c r="G3524" i="56"/>
  <c r="C3524" i="56"/>
  <c r="I3524" i="56"/>
  <c r="D3524" i="56"/>
  <c r="H3524" i="56"/>
  <c r="A3525" i="56"/>
  <c r="J3524" i="56"/>
  <c r="B3524" i="56"/>
  <c r="E3524" i="56"/>
  <c r="J3525" i="56" l="1"/>
  <c r="A3526" i="56"/>
  <c r="H3525" i="56"/>
  <c r="B3525" i="56"/>
  <c r="E3525" i="56"/>
  <c r="C3525" i="56"/>
  <c r="G3525" i="56"/>
  <c r="I3525" i="56"/>
  <c r="D3525" i="56"/>
  <c r="F3525" i="56"/>
  <c r="E3526" i="56" l="1"/>
  <c r="F3526" i="56"/>
  <c r="C3526" i="56"/>
  <c r="D3526" i="56"/>
  <c r="B3526" i="56"/>
  <c r="A3527" i="56"/>
  <c r="G3526" i="56"/>
  <c r="J3526" i="56"/>
  <c r="H3526" i="56"/>
  <c r="I3526" i="56"/>
  <c r="I3527" i="56" l="1"/>
  <c r="A3528" i="56"/>
  <c r="C3527" i="56"/>
  <c r="J3527" i="56"/>
  <c r="F3527" i="56"/>
  <c r="B3527" i="56"/>
  <c r="G3527" i="56"/>
  <c r="H3527" i="56"/>
  <c r="E3527" i="56"/>
  <c r="D3527" i="56"/>
  <c r="A3529" i="56" l="1"/>
  <c r="H3528" i="56"/>
  <c r="F3528" i="56"/>
  <c r="E3528" i="56"/>
  <c r="G3528" i="56"/>
  <c r="D3528" i="56"/>
  <c r="C3528" i="56"/>
  <c r="B3528" i="56"/>
  <c r="I3528" i="56"/>
  <c r="J3528" i="56"/>
  <c r="F3529" i="56" l="1"/>
  <c r="E3529" i="56"/>
  <c r="I3529" i="56"/>
  <c r="B3529" i="56"/>
  <c r="H3529" i="56"/>
  <c r="D3529" i="56"/>
  <c r="C3529" i="56"/>
  <c r="A3530" i="56"/>
  <c r="G3529" i="56"/>
  <c r="J3529" i="56"/>
  <c r="C3530" i="56" l="1"/>
  <c r="G3530" i="56"/>
  <c r="F3530" i="56"/>
  <c r="B3530" i="56"/>
  <c r="I3530" i="56"/>
  <c r="J3530" i="56"/>
  <c r="E3530" i="56"/>
  <c r="H3530" i="56"/>
  <c r="D3530" i="56"/>
  <c r="A3531" i="56"/>
  <c r="F3531" i="56" l="1"/>
  <c r="J3531" i="56"/>
  <c r="I3531" i="56"/>
  <c r="H3531" i="56"/>
  <c r="D3531" i="56"/>
  <c r="E3531" i="56"/>
  <c r="C3531" i="56"/>
  <c r="G3531" i="56"/>
  <c r="B3531" i="56"/>
  <c r="A3532" i="56"/>
  <c r="I3532" i="56" l="1"/>
  <c r="J3532" i="56"/>
  <c r="F3532" i="56"/>
  <c r="H3532" i="56"/>
  <c r="G3532" i="56"/>
  <c r="E3532" i="56"/>
  <c r="D3532" i="56"/>
  <c r="B3532" i="56"/>
  <c r="C3532" i="56"/>
  <c r="A3533" i="56"/>
  <c r="D3533" i="56" l="1"/>
  <c r="E3533" i="56"/>
  <c r="G3533" i="56"/>
  <c r="C3533" i="56"/>
  <c r="F3533" i="56"/>
  <c r="A3534" i="56"/>
  <c r="J3533" i="56"/>
  <c r="B3533" i="56"/>
  <c r="H3533" i="56"/>
  <c r="I3533" i="56"/>
  <c r="I3534" i="56" l="1"/>
  <c r="F3534" i="56"/>
  <c r="A3535" i="56"/>
  <c r="B3534" i="56"/>
  <c r="E3534" i="56"/>
  <c r="H3534" i="56"/>
  <c r="D3534" i="56"/>
  <c r="G3534" i="56"/>
  <c r="C3534" i="56"/>
  <c r="J3534" i="56"/>
  <c r="D3535" i="56" l="1"/>
  <c r="J3535" i="56"/>
  <c r="A3536" i="56"/>
  <c r="B3535" i="56"/>
  <c r="H3535" i="56"/>
  <c r="G3535" i="56"/>
  <c r="I3535" i="56"/>
  <c r="E3535" i="56"/>
  <c r="C3535" i="56"/>
  <c r="F3535" i="56"/>
  <c r="E3536" i="56" l="1"/>
  <c r="G3536" i="56"/>
  <c r="J3536" i="56"/>
  <c r="A3537" i="56"/>
  <c r="C3536" i="56"/>
  <c r="F3536" i="56"/>
  <c r="B3536" i="56"/>
  <c r="H3536" i="56"/>
  <c r="D3536" i="56"/>
  <c r="I3536" i="56"/>
  <c r="F3537" i="56" l="1"/>
  <c r="D3537" i="56"/>
  <c r="E3537" i="56"/>
  <c r="I3537" i="56"/>
  <c r="C3537" i="56"/>
  <c r="A3538" i="56"/>
  <c r="B3537" i="56"/>
  <c r="J3537" i="56"/>
  <c r="G3537" i="56"/>
  <c r="H3537" i="56"/>
  <c r="I3538" i="56" l="1"/>
  <c r="F3538" i="56"/>
  <c r="D3538" i="56"/>
  <c r="E3538" i="56"/>
  <c r="G3538" i="56"/>
  <c r="H3538" i="56"/>
  <c r="A3539" i="56"/>
  <c r="J3538" i="56"/>
  <c r="B3538" i="56"/>
  <c r="C3538" i="56"/>
  <c r="E3539" i="56" l="1"/>
  <c r="J3539" i="56"/>
  <c r="I3539" i="56"/>
  <c r="G3539" i="56"/>
  <c r="C3539" i="56"/>
  <c r="D3539" i="56"/>
  <c r="F3539" i="56"/>
  <c r="A3540" i="56"/>
  <c r="B3539" i="56"/>
  <c r="H3539" i="56"/>
  <c r="J3540" i="56" l="1"/>
  <c r="D3540" i="56"/>
  <c r="I3540" i="56"/>
  <c r="E3540" i="56"/>
  <c r="B3540" i="56"/>
  <c r="F3540" i="56"/>
  <c r="C3540" i="56"/>
  <c r="A3541" i="56"/>
  <c r="G3540" i="56"/>
  <c r="H3540" i="56"/>
  <c r="I3541" i="56" l="1"/>
  <c r="H3541" i="56"/>
  <c r="F3541" i="56"/>
  <c r="A3542" i="56"/>
  <c r="G3541" i="56"/>
  <c r="J3541" i="56"/>
  <c r="D3541" i="56"/>
  <c r="B3541" i="56"/>
  <c r="E3541" i="56"/>
  <c r="C3541" i="56"/>
  <c r="E3542" i="56" l="1"/>
  <c r="B3542" i="56"/>
  <c r="J3542" i="56"/>
  <c r="D3542" i="56"/>
  <c r="H3542" i="56"/>
  <c r="G3542" i="56"/>
  <c r="C3542" i="56"/>
  <c r="I3542" i="56"/>
  <c r="F3542" i="56"/>
  <c r="A3543" i="56"/>
  <c r="E3543" i="56" l="1"/>
  <c r="H3543" i="56"/>
  <c r="B3543" i="56"/>
  <c r="I3543" i="56"/>
  <c r="D3543" i="56"/>
  <c r="A3544" i="56"/>
  <c r="C3543" i="56"/>
  <c r="G3543" i="56"/>
  <c r="F3543" i="56"/>
  <c r="J3543" i="56"/>
  <c r="A3545" i="56" l="1"/>
  <c r="C3544" i="56"/>
  <c r="F3544" i="56"/>
  <c r="B3544" i="56"/>
  <c r="J3544" i="56"/>
  <c r="H3544" i="56"/>
  <c r="E3544" i="56"/>
  <c r="I3544" i="56"/>
  <c r="G3544" i="56"/>
  <c r="D3544" i="56"/>
  <c r="F3545" i="56" l="1"/>
  <c r="D3545" i="56"/>
  <c r="C3545" i="56"/>
  <c r="A3546" i="56"/>
  <c r="G3545" i="56"/>
  <c r="J3545" i="56"/>
  <c r="E3545" i="56"/>
  <c r="H3545" i="56"/>
  <c r="B3545" i="56"/>
  <c r="I3545" i="56"/>
  <c r="J3546" i="56" l="1"/>
  <c r="H3546" i="56"/>
  <c r="B3546" i="56"/>
  <c r="D3546" i="56"/>
  <c r="E3546" i="56"/>
  <c r="F3546" i="56"/>
  <c r="I3546" i="56"/>
  <c r="A3547" i="56"/>
  <c r="G3546" i="56"/>
  <c r="C3546" i="56"/>
  <c r="H3547" i="56" l="1"/>
  <c r="E3547" i="56"/>
  <c r="C3547" i="56"/>
  <c r="B3547" i="56"/>
  <c r="F3547" i="56"/>
  <c r="A3548" i="56"/>
  <c r="G3547" i="56"/>
  <c r="J3547" i="56"/>
  <c r="D3547" i="56"/>
  <c r="I3547" i="56"/>
  <c r="B3548" i="56" l="1"/>
  <c r="E3548" i="56"/>
  <c r="I3548" i="56"/>
  <c r="G3548" i="56"/>
  <c r="C3548" i="56"/>
  <c r="A3549" i="56"/>
  <c r="D3548" i="56"/>
  <c r="F3548" i="56"/>
  <c r="H3548" i="56"/>
  <c r="J3548" i="56"/>
  <c r="J3549" i="56" l="1"/>
  <c r="F3549" i="56"/>
  <c r="H3549" i="56"/>
  <c r="A3550" i="56"/>
  <c r="E3549" i="56"/>
  <c r="G3549" i="56"/>
  <c r="D3549" i="56"/>
  <c r="B3549" i="56"/>
  <c r="C3549" i="56"/>
  <c r="I3549" i="56"/>
  <c r="I3550" i="56" l="1"/>
  <c r="J3550" i="56"/>
  <c r="H3550" i="56"/>
  <c r="E3550" i="56"/>
  <c r="C3550" i="56"/>
  <c r="D3550" i="56"/>
  <c r="B3550" i="56"/>
  <c r="A3551" i="56"/>
  <c r="G3550" i="56"/>
  <c r="F3550" i="56"/>
  <c r="E3551" i="56" l="1"/>
  <c r="I3551" i="56"/>
  <c r="B3551" i="56"/>
  <c r="C3551" i="56"/>
  <c r="F3551" i="56"/>
  <c r="G3551" i="56"/>
  <c r="A3552" i="56"/>
  <c r="J3551" i="56"/>
  <c r="H3551" i="56"/>
  <c r="D3551" i="56"/>
  <c r="J3552" i="56" l="1"/>
  <c r="I3552" i="56"/>
  <c r="A3553" i="56"/>
  <c r="H3552" i="56"/>
  <c r="G3552" i="56"/>
  <c r="F3552" i="56"/>
  <c r="D3552" i="56"/>
  <c r="E3552" i="56"/>
  <c r="C3552" i="56"/>
  <c r="B3552" i="56"/>
  <c r="B3553" i="56" l="1"/>
  <c r="D3553" i="56"/>
  <c r="G3553" i="56"/>
  <c r="J3553" i="56"/>
  <c r="H3553" i="56"/>
  <c r="I3553" i="56"/>
  <c r="E3553" i="56"/>
  <c r="F3553" i="56"/>
  <c r="C3553" i="56"/>
  <c r="A3554" i="56"/>
  <c r="A3555" i="56" l="1"/>
  <c r="I3554" i="56"/>
  <c r="E3554" i="56"/>
  <c r="B3554" i="56"/>
  <c r="C3554" i="56"/>
  <c r="F3554" i="56"/>
  <c r="G3554" i="56"/>
  <c r="H3554" i="56"/>
  <c r="J3554" i="56"/>
  <c r="D3554" i="56"/>
  <c r="H3555" i="56" l="1"/>
  <c r="F3555" i="56"/>
  <c r="A3556" i="56"/>
  <c r="G3555" i="56"/>
  <c r="J3555" i="56"/>
  <c r="B3555" i="56"/>
  <c r="I3555" i="56"/>
  <c r="E3555" i="56"/>
  <c r="C3555" i="56"/>
  <c r="D3555" i="56"/>
  <c r="B3556" i="56" l="1"/>
  <c r="F3556" i="56"/>
  <c r="C3556" i="56"/>
  <c r="A3557" i="56"/>
  <c r="J3556" i="56"/>
  <c r="H3556" i="56"/>
  <c r="G3556" i="56"/>
  <c r="I3556" i="56"/>
  <c r="D3556" i="56"/>
  <c r="E3556" i="56"/>
  <c r="I3557" i="56" l="1"/>
  <c r="H3557" i="56"/>
  <c r="D3557" i="56"/>
  <c r="G3557" i="56"/>
  <c r="E3557" i="56"/>
  <c r="C3557" i="56"/>
  <c r="F3557" i="56"/>
  <c r="A3558" i="56"/>
  <c r="B3557" i="56"/>
  <c r="J3557" i="56"/>
  <c r="B3558" i="56" l="1"/>
  <c r="I3558" i="56"/>
  <c r="C3558" i="56"/>
  <c r="E3558" i="56"/>
  <c r="F3558" i="56"/>
  <c r="A3559" i="56"/>
  <c r="G3558" i="56"/>
  <c r="J3558" i="56"/>
  <c r="H3558" i="56"/>
  <c r="D3558" i="56"/>
  <c r="I3559" i="56" l="1"/>
  <c r="F3559" i="56"/>
  <c r="A3560" i="56"/>
  <c r="G3559" i="56"/>
  <c r="C3559" i="56"/>
  <c r="J3559" i="56"/>
  <c r="B3559" i="56"/>
  <c r="H3559" i="56"/>
  <c r="D3559" i="56"/>
  <c r="E3559" i="56"/>
  <c r="A3561" i="56" l="1"/>
  <c r="G3560" i="56"/>
  <c r="H3560" i="56"/>
  <c r="E3560" i="56"/>
  <c r="D3560" i="56"/>
  <c r="I3560" i="56"/>
  <c r="C3560" i="56"/>
  <c r="F3560" i="56"/>
  <c r="J3560" i="56"/>
  <c r="B3560" i="56"/>
  <c r="F3561" i="56" l="1"/>
  <c r="J3561" i="56"/>
  <c r="H3561" i="56"/>
  <c r="A3562" i="56"/>
  <c r="B3561" i="56"/>
  <c r="E3561" i="56"/>
  <c r="C3561" i="56"/>
  <c r="I3561" i="56"/>
  <c r="D3561" i="56"/>
  <c r="G3561" i="56"/>
  <c r="A3563" i="56" l="1"/>
  <c r="B3562" i="56"/>
  <c r="C3562" i="56"/>
  <c r="F3562" i="56"/>
  <c r="G3562" i="56"/>
  <c r="H3562" i="56"/>
  <c r="J3562" i="56"/>
  <c r="D3562" i="56"/>
  <c r="I3562" i="56"/>
  <c r="E3562" i="56"/>
  <c r="H3563" i="56" l="1"/>
  <c r="E3563" i="56"/>
  <c r="F3563" i="56"/>
  <c r="A3564" i="56"/>
  <c r="G3563" i="56"/>
  <c r="J3563" i="56"/>
  <c r="C3563" i="56"/>
  <c r="B3563" i="56"/>
  <c r="D3563" i="56"/>
  <c r="I3563" i="56"/>
  <c r="J3564" i="56" l="1"/>
  <c r="G3564" i="56"/>
  <c r="B3564" i="56"/>
  <c r="H3564" i="56"/>
  <c r="D3564" i="56"/>
  <c r="I3564" i="56"/>
  <c r="E3564" i="56"/>
  <c r="F3564" i="56"/>
  <c r="C3564" i="56"/>
  <c r="A3565" i="56"/>
  <c r="E3565" i="56" l="1"/>
  <c r="B3565" i="56"/>
  <c r="D3565" i="56"/>
  <c r="F3565" i="56"/>
  <c r="J3565" i="56"/>
  <c r="G3565" i="56"/>
  <c r="I3565" i="56"/>
  <c r="C3565" i="56"/>
  <c r="A3566" i="56"/>
  <c r="H3565" i="56"/>
  <c r="I3566" i="56" l="1"/>
  <c r="F3566" i="56"/>
  <c r="A3567" i="56"/>
  <c r="G3566" i="56"/>
  <c r="J3566" i="56"/>
  <c r="H3566" i="56"/>
  <c r="D3566" i="56"/>
  <c r="E3566" i="56"/>
  <c r="C3566" i="56"/>
  <c r="B3566" i="56"/>
  <c r="E3567" i="56" l="1"/>
  <c r="G3567" i="56"/>
  <c r="A3568" i="56"/>
  <c r="J3567" i="56"/>
  <c r="H3567" i="56"/>
  <c r="D3567" i="56"/>
  <c r="I3567" i="56"/>
  <c r="B3567" i="56"/>
  <c r="C3567" i="56"/>
  <c r="F3567" i="56"/>
  <c r="B3568" i="56" l="1"/>
  <c r="A3569" i="56"/>
  <c r="E3568" i="56"/>
  <c r="J3568" i="56"/>
  <c r="C3568" i="56"/>
  <c r="F3568" i="56"/>
  <c r="H3568" i="56"/>
  <c r="D3568" i="56"/>
  <c r="G3568" i="56"/>
  <c r="I3568" i="56"/>
  <c r="F3569" i="56" l="1"/>
  <c r="E3569" i="56"/>
  <c r="D3569" i="56"/>
  <c r="I3569" i="56"/>
  <c r="C3569" i="56"/>
  <c r="A3570" i="56"/>
  <c r="G3569" i="56"/>
  <c r="J3569" i="56"/>
  <c r="B3569" i="56"/>
  <c r="H3569" i="56"/>
  <c r="E3570" i="56" l="1"/>
  <c r="D3570" i="56"/>
  <c r="F3570" i="56"/>
  <c r="H3570" i="56"/>
  <c r="B3570" i="56"/>
  <c r="A3571" i="56"/>
  <c r="G3570" i="56"/>
  <c r="J3570" i="56"/>
  <c r="I3570" i="56"/>
  <c r="C3570" i="56"/>
  <c r="J3571" i="56" l="1"/>
  <c r="B3571" i="56"/>
  <c r="I3571" i="56"/>
  <c r="D3571" i="56"/>
  <c r="C3571" i="56"/>
  <c r="H3571" i="56"/>
  <c r="F3571" i="56"/>
  <c r="A3572" i="56"/>
  <c r="G3571" i="56"/>
  <c r="E3571" i="56"/>
  <c r="B3572" i="56" l="1"/>
  <c r="F3572" i="56"/>
  <c r="E3572" i="56"/>
  <c r="I3572" i="56"/>
  <c r="H3572" i="56"/>
  <c r="J3572" i="56"/>
  <c r="G3572" i="56"/>
  <c r="D3572" i="56"/>
  <c r="C3572" i="56"/>
  <c r="A3573" i="56"/>
  <c r="B3573" i="56" l="1"/>
  <c r="E3573" i="56"/>
  <c r="J3573" i="56"/>
  <c r="D3573" i="56"/>
  <c r="C3573" i="56"/>
  <c r="F3573" i="56"/>
  <c r="A3574" i="56"/>
  <c r="I3573" i="56"/>
  <c r="H3573" i="56"/>
  <c r="G3573" i="56"/>
  <c r="A3575" i="56" l="1"/>
  <c r="C3574" i="56"/>
  <c r="F3574" i="56"/>
  <c r="I3574" i="56"/>
  <c r="B3574" i="56"/>
  <c r="E3574" i="56"/>
  <c r="G3574" i="56"/>
  <c r="H3574" i="56"/>
  <c r="J3574" i="56"/>
  <c r="D3574" i="56"/>
  <c r="B3575" i="56" l="1"/>
  <c r="A3576" i="56"/>
  <c r="E3575" i="56"/>
  <c r="I3575" i="56"/>
  <c r="H3575" i="56"/>
  <c r="J3575" i="56"/>
  <c r="D3575" i="56"/>
  <c r="C3575" i="56"/>
  <c r="G3575" i="56"/>
  <c r="F3575" i="56"/>
  <c r="D3576" i="56" l="1"/>
  <c r="G3576" i="56"/>
  <c r="J3576" i="56"/>
  <c r="C3576" i="56"/>
  <c r="F3576" i="56"/>
  <c r="A3577" i="56"/>
  <c r="E3576" i="56"/>
  <c r="I3576" i="56"/>
  <c r="H3576" i="56"/>
  <c r="B3576" i="56"/>
  <c r="J3577" i="56" l="1"/>
  <c r="A3578" i="56"/>
  <c r="G3577" i="56"/>
  <c r="D3577" i="56"/>
  <c r="C3577" i="56"/>
  <c r="F3577" i="56"/>
  <c r="E3577" i="56"/>
  <c r="I3577" i="56"/>
  <c r="B3577" i="56"/>
  <c r="H3577" i="56"/>
  <c r="F3578" i="56" l="1"/>
  <c r="E3578" i="56"/>
  <c r="C3578" i="56"/>
  <c r="I3578" i="56"/>
  <c r="B3578" i="56"/>
  <c r="H3578" i="56"/>
  <c r="A3579" i="56"/>
  <c r="G3578" i="56"/>
  <c r="J3578" i="56"/>
  <c r="D3578" i="56"/>
  <c r="E3579" i="56" l="1"/>
  <c r="H3579" i="56"/>
  <c r="G3579" i="56"/>
  <c r="A3580" i="56"/>
  <c r="J3579" i="56"/>
  <c r="D3579" i="56"/>
  <c r="C3579" i="56"/>
  <c r="F3579" i="56"/>
  <c r="I3579" i="56"/>
  <c r="B3579" i="56"/>
  <c r="B3580" i="56" l="1"/>
  <c r="H3580" i="56"/>
  <c r="E3580" i="56"/>
  <c r="J3580" i="56"/>
  <c r="G3580" i="56"/>
  <c r="D3580" i="56"/>
  <c r="C3580" i="56"/>
  <c r="F3580" i="56"/>
  <c r="A3581" i="56"/>
  <c r="I3580" i="56"/>
  <c r="H3581" i="56" l="1"/>
  <c r="I3581" i="56"/>
  <c r="C3581" i="56"/>
  <c r="F3581" i="56"/>
  <c r="E3581" i="56"/>
  <c r="B3581" i="56"/>
  <c r="A3582" i="56"/>
  <c r="G3581" i="56"/>
  <c r="D3581" i="56"/>
  <c r="J3581" i="56"/>
  <c r="C3582" i="56" l="1"/>
  <c r="F3582" i="56"/>
  <c r="D3582" i="56"/>
  <c r="B3582" i="56"/>
  <c r="G3582" i="56"/>
  <c r="E3582" i="56"/>
  <c r="A3583" i="56"/>
  <c r="I3582" i="56"/>
  <c r="H3582" i="56"/>
  <c r="J3582" i="56"/>
  <c r="H3583" i="56" l="1"/>
  <c r="I3583" i="56"/>
  <c r="A3584" i="56"/>
  <c r="G3583" i="56"/>
  <c r="J3583" i="56"/>
  <c r="C3583" i="56"/>
  <c r="D3583" i="56"/>
  <c r="B3583" i="56"/>
  <c r="F3583" i="56"/>
  <c r="E3583" i="56"/>
  <c r="D3584" i="56" l="1"/>
  <c r="C3584" i="56"/>
  <c r="F3584" i="56"/>
  <c r="E3584" i="56"/>
  <c r="I3584" i="56"/>
  <c r="B3584" i="56"/>
  <c r="A3585" i="56"/>
  <c r="H3584" i="56"/>
  <c r="G3584" i="56"/>
  <c r="J3584" i="56"/>
  <c r="J3585" i="56" l="1"/>
  <c r="H3585" i="56"/>
  <c r="C3585" i="56"/>
  <c r="F3585" i="56"/>
  <c r="A3586" i="56"/>
  <c r="E3585" i="56"/>
  <c r="I3585" i="56"/>
  <c r="B3585" i="56"/>
  <c r="G3585" i="56"/>
  <c r="D3585" i="56"/>
  <c r="I3586" i="56" l="1"/>
  <c r="D3586" i="56"/>
  <c r="C3586" i="56"/>
  <c r="B3586" i="56"/>
  <c r="G3586" i="56"/>
  <c r="A3587" i="56"/>
  <c r="H3586" i="56"/>
  <c r="E3586" i="56"/>
  <c r="F3586" i="56"/>
  <c r="J3586" i="56"/>
  <c r="H3587" i="56" l="1"/>
  <c r="J3587" i="56"/>
  <c r="D3587" i="56"/>
  <c r="C3587" i="56"/>
  <c r="F3587" i="56"/>
  <c r="I3587" i="56"/>
  <c r="E3587" i="56"/>
  <c r="A3588" i="56"/>
  <c r="G3587" i="56"/>
  <c r="B3587" i="56"/>
  <c r="F3588" i="56" l="1"/>
  <c r="J3588" i="56"/>
  <c r="G3588" i="56"/>
  <c r="D3588" i="56"/>
  <c r="C3588" i="56"/>
  <c r="E3588" i="56"/>
  <c r="I3588" i="56"/>
  <c r="B3588" i="56"/>
  <c r="H3588" i="56"/>
  <c r="A3589" i="56"/>
  <c r="B3589" i="56" l="1"/>
  <c r="E3589" i="56"/>
  <c r="A3590" i="56"/>
  <c r="I3589" i="56"/>
  <c r="H3589" i="56"/>
  <c r="G3589" i="56"/>
  <c r="J3589" i="56"/>
  <c r="D3589" i="56"/>
  <c r="C3589" i="56"/>
  <c r="F3589" i="56"/>
  <c r="A3591" i="56" l="1"/>
  <c r="E3590" i="56"/>
  <c r="G3590" i="56"/>
  <c r="I3590" i="56"/>
  <c r="F3590" i="56"/>
  <c r="D3590" i="56"/>
  <c r="C3590" i="56"/>
  <c r="B3590" i="56"/>
  <c r="J3590" i="56"/>
  <c r="H3590" i="56"/>
  <c r="H3591" i="56" l="1"/>
  <c r="G3591" i="56"/>
  <c r="J3591" i="56"/>
  <c r="C3591" i="56"/>
  <c r="D3591" i="56"/>
  <c r="F3591" i="56"/>
  <c r="E3591" i="56"/>
  <c r="I3591" i="56"/>
  <c r="B3591" i="56"/>
  <c r="A3592" i="56"/>
  <c r="D3592" i="56" l="1"/>
  <c r="E3592" i="56"/>
  <c r="I3592" i="56"/>
  <c r="B3592" i="56"/>
  <c r="A3593" i="56"/>
  <c r="H3592" i="56"/>
  <c r="G3592" i="56"/>
  <c r="J3592" i="56"/>
  <c r="C3592" i="56"/>
  <c r="F3592" i="56"/>
  <c r="J3593" i="56" l="1"/>
  <c r="I3593" i="56"/>
  <c r="E3593" i="56"/>
  <c r="A3594" i="56"/>
  <c r="B3593" i="56"/>
  <c r="H3593" i="56"/>
  <c r="G3593" i="56"/>
  <c r="D3593" i="56"/>
  <c r="C3593" i="56"/>
  <c r="F3593" i="56"/>
  <c r="H3594" i="56" l="1"/>
  <c r="F3594" i="56"/>
  <c r="J3594" i="56"/>
  <c r="B3594" i="56"/>
  <c r="A3595" i="56"/>
  <c r="I3594" i="56"/>
  <c r="G3594" i="56"/>
  <c r="E3594" i="56"/>
  <c r="D3594" i="56"/>
  <c r="C3594" i="56"/>
  <c r="B3595" i="56" l="1"/>
  <c r="C3595" i="56"/>
  <c r="I3595" i="56"/>
  <c r="J3595" i="56"/>
  <c r="E3595" i="56"/>
  <c r="H3595" i="56"/>
  <c r="G3595" i="56"/>
  <c r="A3596" i="56"/>
  <c r="F3595" i="56"/>
  <c r="D3595" i="56"/>
  <c r="J3596" i="56" l="1"/>
  <c r="H3596" i="56"/>
  <c r="F3596" i="56"/>
  <c r="D3596" i="56"/>
  <c r="C3596" i="56"/>
  <c r="B3596" i="56"/>
  <c r="E3596" i="56"/>
  <c r="A3597" i="56"/>
  <c r="G3596" i="56"/>
  <c r="I3596" i="56"/>
  <c r="B3597" i="56" l="1"/>
  <c r="C3597" i="56"/>
  <c r="H3597" i="56"/>
  <c r="F3597" i="56"/>
  <c r="A3598" i="56"/>
  <c r="E3597" i="56"/>
  <c r="D3597" i="56"/>
  <c r="G3597" i="56"/>
  <c r="J3597" i="56"/>
  <c r="I3597" i="56"/>
  <c r="D3598" i="56" l="1"/>
  <c r="A3599" i="56"/>
  <c r="B3598" i="56"/>
  <c r="H3598" i="56"/>
  <c r="J3598" i="56"/>
  <c r="I3598" i="56"/>
  <c r="E3598" i="56"/>
  <c r="C3598" i="56"/>
  <c r="G3598" i="56"/>
  <c r="F3598" i="56"/>
  <c r="C3599" i="56" l="1"/>
  <c r="H3599" i="56"/>
  <c r="I3599" i="56"/>
  <c r="F3599" i="56"/>
  <c r="E3599" i="56"/>
  <c r="J3599" i="56"/>
  <c r="D3599" i="56"/>
  <c r="B3599" i="56"/>
  <c r="G3599" i="56"/>
  <c r="A3600" i="56"/>
  <c r="I3600" i="56" l="1"/>
  <c r="E3600" i="56"/>
  <c r="H3600" i="56"/>
  <c r="F3600" i="56"/>
  <c r="G3600" i="56"/>
  <c r="J3600" i="56"/>
  <c r="D3600" i="56"/>
  <c r="C3600" i="56"/>
  <c r="B3600" i="56"/>
  <c r="A3601" i="56"/>
  <c r="J3601" i="56" l="1"/>
  <c r="F3601" i="56"/>
  <c r="D3601" i="56"/>
  <c r="C3601" i="56"/>
  <c r="G3601" i="56"/>
  <c r="B3601" i="56"/>
  <c r="H3601" i="56"/>
  <c r="A3602" i="56"/>
  <c r="I3601" i="56"/>
  <c r="E3601" i="56"/>
  <c r="D3602" i="56" l="1"/>
  <c r="J3602" i="56"/>
  <c r="C3602" i="56"/>
  <c r="H3602" i="56"/>
  <c r="F3602" i="56"/>
  <c r="E3602" i="56"/>
  <c r="I3602" i="56"/>
  <c r="B3602" i="56"/>
  <c r="A3603" i="56"/>
  <c r="G3602" i="56"/>
  <c r="J3603" i="56" l="1"/>
  <c r="F3603" i="56"/>
  <c r="C3603" i="56"/>
  <c r="E3603" i="56"/>
  <c r="G3603" i="56"/>
  <c r="I3603" i="56"/>
  <c r="A3604" i="56"/>
  <c r="B3603" i="56"/>
  <c r="H3603" i="56"/>
  <c r="D3603" i="56"/>
  <c r="J3604" i="56" l="1"/>
  <c r="D3604" i="56"/>
  <c r="C3604" i="56"/>
  <c r="B3604" i="56"/>
  <c r="E3604" i="56"/>
  <c r="A3605" i="56"/>
  <c r="G3604" i="56"/>
  <c r="I3604" i="56"/>
  <c r="H3604" i="56"/>
  <c r="F3604" i="56"/>
  <c r="B3605" i="56" l="1"/>
  <c r="E3605" i="56"/>
  <c r="J3605" i="56"/>
  <c r="D3605" i="56"/>
  <c r="C3605" i="56"/>
  <c r="F3605" i="56"/>
  <c r="I3605" i="56"/>
  <c r="A3606" i="56"/>
  <c r="H3605" i="56"/>
  <c r="G3605" i="56"/>
  <c r="D3606" i="56" l="1"/>
  <c r="H3606" i="56"/>
  <c r="J3606" i="56"/>
  <c r="I3606" i="56"/>
  <c r="E3606" i="56"/>
  <c r="C3606" i="56"/>
  <c r="G3606" i="56"/>
  <c r="F3606" i="56"/>
  <c r="A3607" i="56"/>
  <c r="B3606" i="56"/>
  <c r="B3607" i="56" l="1"/>
  <c r="H3607" i="56"/>
  <c r="E3607" i="56"/>
  <c r="I3607" i="56"/>
  <c r="A3608" i="56"/>
  <c r="G3607" i="56"/>
  <c r="J3607" i="56"/>
  <c r="C3607" i="56"/>
  <c r="D3607" i="56"/>
  <c r="F3607" i="56"/>
  <c r="D3608" i="56" l="1"/>
  <c r="G3608" i="56"/>
  <c r="J3608" i="56"/>
  <c r="C3608" i="56"/>
  <c r="F3608" i="56"/>
  <c r="E3608" i="56"/>
  <c r="I3608" i="56"/>
  <c r="B3608" i="56"/>
  <c r="A3609" i="56"/>
  <c r="H3608" i="56"/>
  <c r="J3609" i="56" l="1"/>
  <c r="H3609" i="56"/>
  <c r="G3609" i="56"/>
  <c r="D3609" i="56"/>
  <c r="C3609" i="56"/>
  <c r="F3609" i="56"/>
  <c r="A3610" i="56"/>
  <c r="E3609" i="56"/>
  <c r="I3609" i="56"/>
  <c r="B3609" i="56"/>
  <c r="D3610" i="56" l="1"/>
  <c r="H3610" i="56"/>
  <c r="B3610" i="56"/>
  <c r="F3610" i="56"/>
  <c r="E3610" i="56"/>
  <c r="I3610" i="56"/>
  <c r="A3611" i="56"/>
  <c r="C3610" i="56"/>
  <c r="G3610" i="56"/>
  <c r="J3610" i="56"/>
  <c r="E3611" i="56" l="1"/>
  <c r="F3611" i="56"/>
  <c r="G3611" i="56"/>
  <c r="I3611" i="56"/>
  <c r="A3612" i="56"/>
  <c r="B3611" i="56"/>
  <c r="H3611" i="56"/>
  <c r="J3611" i="56"/>
  <c r="D3611" i="56"/>
  <c r="C3611" i="56"/>
  <c r="F3612" i="56" l="1"/>
  <c r="B3612" i="56"/>
  <c r="A3613" i="56"/>
  <c r="J3612" i="56"/>
  <c r="G3612" i="56"/>
  <c r="D3612" i="56"/>
  <c r="C3612" i="56"/>
  <c r="H3612" i="56"/>
  <c r="E3612" i="56"/>
  <c r="I3612" i="56"/>
  <c r="H3613" i="56" l="1"/>
  <c r="G3613" i="56"/>
  <c r="B3613" i="56"/>
  <c r="J3613" i="56"/>
  <c r="E3613" i="56"/>
  <c r="I3613" i="56"/>
  <c r="A3614" i="56"/>
  <c r="F3613" i="56"/>
  <c r="D3613" i="56"/>
  <c r="C3613" i="56"/>
  <c r="E3614" i="56" l="1"/>
  <c r="A3615" i="56"/>
  <c r="F3614" i="56"/>
  <c r="I3614" i="56"/>
  <c r="G3614" i="56"/>
  <c r="H3614" i="56"/>
  <c r="J3614" i="56"/>
  <c r="D3614" i="56"/>
  <c r="C3614" i="56"/>
  <c r="B3614" i="56"/>
  <c r="I3615" i="56" l="1"/>
  <c r="A3616" i="56"/>
  <c r="H3615" i="56"/>
  <c r="G3615" i="56"/>
  <c r="J3615" i="56"/>
  <c r="C3615" i="56"/>
  <c r="D3615" i="56"/>
  <c r="B3615" i="56"/>
  <c r="E3615" i="56"/>
  <c r="F3615" i="56"/>
  <c r="J3616" i="56" l="1"/>
  <c r="D3616" i="56"/>
  <c r="C3616" i="56"/>
  <c r="F3616" i="56"/>
  <c r="B3616" i="56"/>
  <c r="I3616" i="56"/>
  <c r="E3616" i="56"/>
  <c r="H3616" i="56"/>
  <c r="G3616" i="56"/>
  <c r="A3617" i="56"/>
  <c r="J3617" i="56" l="1"/>
  <c r="E3617" i="56"/>
  <c r="C3617" i="56"/>
  <c r="B3617" i="56"/>
  <c r="F3617" i="56"/>
  <c r="A3618" i="56"/>
  <c r="I3617" i="56"/>
  <c r="H3617" i="56"/>
  <c r="G3617" i="56"/>
  <c r="D3617" i="56"/>
  <c r="D3618" i="56" l="1"/>
  <c r="B3618" i="56"/>
  <c r="H3618" i="56"/>
  <c r="A3619" i="56"/>
  <c r="G3618" i="56"/>
  <c r="J3618" i="56"/>
  <c r="C3618" i="56"/>
  <c r="E3618" i="56"/>
  <c r="F3618" i="56"/>
  <c r="I3618" i="56"/>
  <c r="I3619" i="56" l="1"/>
  <c r="F3619" i="56"/>
  <c r="D3619" i="56"/>
  <c r="C3619" i="56"/>
  <c r="E3619" i="56"/>
  <c r="H3619" i="56"/>
  <c r="A3620" i="56"/>
  <c r="B3619" i="56"/>
  <c r="G3619" i="56"/>
  <c r="J3619" i="56"/>
  <c r="B3620" i="56" l="1"/>
  <c r="J3620" i="56"/>
  <c r="G3620" i="56"/>
  <c r="D3620" i="56"/>
  <c r="C3620" i="56"/>
  <c r="H3620" i="56"/>
  <c r="F3620" i="56"/>
  <c r="A3621" i="56"/>
  <c r="I3620" i="56"/>
  <c r="E3620" i="56"/>
  <c r="H3621" i="56" l="1"/>
  <c r="A3622" i="56"/>
  <c r="E3621" i="56"/>
  <c r="B3621" i="56"/>
  <c r="I3621" i="56"/>
  <c r="G3621" i="56"/>
  <c r="J3621" i="56"/>
  <c r="D3621" i="56"/>
  <c r="C3621" i="56"/>
  <c r="F3621" i="56"/>
  <c r="E3622" i="56" l="1"/>
  <c r="I3622" i="56"/>
  <c r="G3622" i="56"/>
  <c r="A3623" i="56"/>
  <c r="J3622" i="56"/>
  <c r="D3622" i="56"/>
  <c r="C3622" i="56"/>
  <c r="B3622" i="56"/>
  <c r="H3622" i="56"/>
  <c r="F3622" i="56"/>
  <c r="H3623" i="56" l="1"/>
  <c r="G3623" i="56"/>
  <c r="D3623" i="56"/>
  <c r="C3623" i="56"/>
  <c r="J3623" i="56"/>
  <c r="F3623" i="56"/>
  <c r="E3623" i="56"/>
  <c r="A3624" i="56"/>
  <c r="B3623" i="56"/>
  <c r="I3623" i="56"/>
  <c r="D3624" i="56" l="1"/>
  <c r="H3624" i="56"/>
  <c r="E3624" i="56"/>
  <c r="I3624" i="56"/>
  <c r="A3625" i="56"/>
  <c r="B3624" i="56"/>
  <c r="G3624" i="56"/>
  <c r="J3624" i="56"/>
  <c r="C3624" i="56"/>
  <c r="F3624" i="56"/>
  <c r="J3625" i="56" l="1"/>
  <c r="A3626" i="56"/>
  <c r="E3625" i="56"/>
  <c r="I3625" i="56"/>
  <c r="B3625" i="56"/>
  <c r="H3625" i="56"/>
  <c r="G3625" i="56"/>
  <c r="D3625" i="56"/>
  <c r="C3625" i="56"/>
  <c r="F3625" i="56"/>
  <c r="A3627" i="56" l="1"/>
  <c r="H3626" i="56"/>
  <c r="C3626" i="56"/>
  <c r="B3626" i="56"/>
  <c r="G3626" i="56"/>
  <c r="F3626" i="56"/>
  <c r="D3626" i="56"/>
  <c r="J3626" i="56"/>
  <c r="E3626" i="56"/>
  <c r="I3626" i="56"/>
  <c r="I3627" i="56" l="1"/>
  <c r="C3627" i="56"/>
  <c r="F3627" i="56"/>
  <c r="E3627" i="56"/>
  <c r="A3628" i="56"/>
  <c r="B3627" i="56"/>
  <c r="G3627" i="56"/>
  <c r="H3627" i="56"/>
  <c r="J3627" i="56"/>
  <c r="D3627" i="56"/>
  <c r="F3628" i="56" l="1"/>
  <c r="C3628" i="56"/>
  <c r="E3628" i="56"/>
  <c r="I3628" i="56"/>
  <c r="B3628" i="56"/>
  <c r="H3628" i="56"/>
  <c r="A3629" i="56"/>
  <c r="J3628" i="56"/>
  <c r="G3628" i="56"/>
  <c r="D3628" i="56"/>
  <c r="B3629" i="56" l="1"/>
  <c r="A3630" i="56"/>
  <c r="H3629" i="56"/>
  <c r="G3629" i="56"/>
  <c r="E3629" i="56"/>
  <c r="J3629" i="56"/>
  <c r="D3629" i="56"/>
  <c r="C3629" i="56"/>
  <c r="F3629" i="56"/>
  <c r="I3629" i="56"/>
  <c r="B3630" i="56" l="1"/>
  <c r="J3630" i="56"/>
  <c r="D3630" i="56"/>
  <c r="C3630" i="56"/>
  <c r="F3630" i="56"/>
  <c r="E3630" i="56"/>
  <c r="I3630" i="56"/>
  <c r="H3630" i="56"/>
  <c r="G3630" i="56"/>
  <c r="A3631" i="56"/>
  <c r="H3631" i="56" l="1"/>
  <c r="C3631" i="56"/>
  <c r="D3631" i="56"/>
  <c r="B3631" i="56"/>
  <c r="I3631" i="56"/>
  <c r="J3631" i="56"/>
  <c r="E3631" i="56"/>
  <c r="A3632" i="56"/>
  <c r="G3631" i="56"/>
  <c r="F3631" i="56"/>
  <c r="D3632" i="56" l="1"/>
  <c r="B3632" i="56"/>
  <c r="H3632" i="56"/>
  <c r="I3632" i="56"/>
  <c r="G3632" i="56"/>
  <c r="J3632" i="56"/>
  <c r="C3632" i="56"/>
  <c r="A3633" i="56"/>
  <c r="F3632" i="56"/>
  <c r="E3632" i="56"/>
  <c r="J3633" i="56" l="1"/>
  <c r="A3634" i="56"/>
  <c r="B3633" i="56"/>
  <c r="H3633" i="56"/>
  <c r="G3633" i="56"/>
  <c r="D3633" i="56"/>
  <c r="C3633" i="56"/>
  <c r="F3633" i="56"/>
  <c r="E3633" i="56"/>
  <c r="I3633" i="56"/>
  <c r="I3634" i="56" l="1"/>
  <c r="A3635" i="56"/>
  <c r="H3634" i="56"/>
  <c r="F3634" i="56"/>
  <c r="J3634" i="56"/>
  <c r="D3634" i="56"/>
  <c r="C3634" i="56"/>
  <c r="B3634" i="56"/>
  <c r="E3634" i="56"/>
  <c r="G3634" i="56"/>
  <c r="E3635" i="56" l="1"/>
  <c r="I3635" i="56"/>
  <c r="B3635" i="56"/>
  <c r="H3635" i="56"/>
  <c r="G3635" i="56"/>
  <c r="A3636" i="56"/>
  <c r="J3635" i="56"/>
  <c r="D3635" i="56"/>
  <c r="C3635" i="56"/>
  <c r="F3635" i="56"/>
  <c r="B3636" i="56" l="1"/>
  <c r="E3636" i="56"/>
  <c r="I3636" i="56"/>
  <c r="H3636" i="56"/>
  <c r="A3637" i="56"/>
  <c r="J3636" i="56"/>
  <c r="G3636" i="56"/>
  <c r="D3636" i="56"/>
  <c r="C3636" i="56"/>
  <c r="F3636" i="56"/>
  <c r="B3637" i="56" l="1"/>
  <c r="E3637" i="56"/>
  <c r="J3637" i="56"/>
  <c r="D3637" i="56"/>
  <c r="C3637" i="56"/>
  <c r="F3637" i="56"/>
  <c r="A3638" i="56"/>
  <c r="I3637" i="56"/>
  <c r="H3637" i="56"/>
  <c r="G3637" i="56"/>
  <c r="H3638" i="56" l="1"/>
  <c r="C3638" i="56"/>
  <c r="F3638" i="56"/>
  <c r="A3639" i="56"/>
  <c r="B3638" i="56"/>
  <c r="I3638" i="56"/>
  <c r="G3638" i="56"/>
  <c r="E3638" i="56"/>
  <c r="J3638" i="56"/>
  <c r="D3638" i="56"/>
  <c r="B3639" i="56" l="1"/>
  <c r="J3639" i="56"/>
  <c r="D3639" i="56"/>
  <c r="C3639" i="56"/>
  <c r="E3639" i="56"/>
  <c r="A3640" i="56"/>
  <c r="I3639" i="56"/>
  <c r="H3639" i="56"/>
  <c r="G3639" i="56"/>
  <c r="F3639" i="56"/>
  <c r="I3640" i="56" l="1"/>
  <c r="G3640" i="56"/>
  <c r="A3641" i="56"/>
  <c r="H3640" i="56"/>
  <c r="J3640" i="56"/>
  <c r="F3640" i="56"/>
  <c r="D3640" i="56"/>
  <c r="C3640" i="56"/>
  <c r="E3640" i="56"/>
  <c r="B3640" i="56"/>
  <c r="J3641" i="56" l="1"/>
  <c r="A3642" i="56"/>
  <c r="G3641" i="56"/>
  <c r="D3641" i="56"/>
  <c r="C3641" i="56"/>
  <c r="F3641" i="56"/>
  <c r="H3641" i="56"/>
  <c r="E3641" i="56"/>
  <c r="I3641" i="56"/>
  <c r="B3641" i="56"/>
  <c r="I3642" i="56" l="1"/>
  <c r="F3642" i="56"/>
  <c r="J3642" i="56"/>
  <c r="D3642" i="56"/>
  <c r="C3642" i="56"/>
  <c r="B3642" i="56"/>
  <c r="E3642" i="56"/>
  <c r="G3642" i="56"/>
  <c r="A3643" i="56"/>
  <c r="H3642" i="56"/>
  <c r="I3643" i="56" l="1"/>
  <c r="B3643" i="56"/>
  <c r="G3643" i="56"/>
  <c r="H3643" i="56"/>
  <c r="J3643" i="56"/>
  <c r="D3643" i="56"/>
  <c r="C3643" i="56"/>
  <c r="F3643" i="56"/>
  <c r="E3643" i="56"/>
  <c r="A3644" i="56"/>
  <c r="B3644" i="56" l="1"/>
  <c r="I3644" i="56"/>
  <c r="A3645" i="56"/>
  <c r="J3644" i="56"/>
  <c r="G3644" i="56"/>
  <c r="D3644" i="56"/>
  <c r="C3644" i="56"/>
  <c r="H3644" i="56"/>
  <c r="F3644" i="56"/>
  <c r="E3644" i="56"/>
  <c r="H3645" i="56" l="1"/>
  <c r="D3645" i="56"/>
  <c r="J3645" i="56"/>
  <c r="C3645" i="56"/>
  <c r="F3645" i="56"/>
  <c r="B3645" i="56"/>
  <c r="I3645" i="56"/>
  <c r="E3645" i="56"/>
  <c r="G3645" i="56"/>
  <c r="A3646" i="56"/>
  <c r="I3646" i="56" l="1"/>
  <c r="A3647" i="56"/>
  <c r="E3646" i="56"/>
  <c r="B3646" i="56"/>
  <c r="G3646" i="56"/>
  <c r="H3646" i="56"/>
  <c r="J3646" i="56"/>
  <c r="D3646" i="56"/>
  <c r="C3646" i="56"/>
  <c r="F3646" i="56"/>
  <c r="H3647" i="56" l="1"/>
  <c r="B3647" i="56"/>
  <c r="I3647" i="56"/>
  <c r="G3647" i="56"/>
  <c r="J3647" i="56"/>
  <c r="C3647" i="56"/>
  <c r="D3647" i="56"/>
  <c r="F3647" i="56"/>
  <c r="E3647" i="56"/>
  <c r="A3648" i="56"/>
  <c r="D3648" i="56" l="1"/>
  <c r="C3648" i="56"/>
  <c r="B3648" i="56"/>
  <c r="I3648" i="56"/>
  <c r="H3648" i="56"/>
  <c r="F3648" i="56"/>
  <c r="E3648" i="56"/>
  <c r="J3648" i="56"/>
  <c r="G3648" i="56"/>
  <c r="A3649" i="56"/>
  <c r="J3649" i="56" l="1"/>
  <c r="H3649" i="56"/>
  <c r="C3649" i="56"/>
  <c r="F3649" i="56"/>
  <c r="A3650" i="56"/>
  <c r="E3649" i="56"/>
  <c r="I3649" i="56"/>
  <c r="B3649" i="56"/>
  <c r="G3649" i="56"/>
  <c r="D3649" i="56"/>
  <c r="D3650" i="56" l="1"/>
  <c r="E3650" i="56"/>
  <c r="I3650" i="56"/>
  <c r="H3650" i="56"/>
  <c r="G3650" i="56"/>
  <c r="J3650" i="56"/>
  <c r="C3650" i="56"/>
  <c r="A3651" i="56"/>
  <c r="B3650" i="56"/>
  <c r="F3650" i="56"/>
  <c r="E3651" i="56" l="1"/>
  <c r="A3652" i="56"/>
  <c r="B3651" i="56"/>
  <c r="H3651" i="56"/>
  <c r="J3651" i="56"/>
  <c r="D3651" i="56"/>
  <c r="I3651" i="56"/>
  <c r="C3651" i="56"/>
  <c r="G3651" i="56"/>
  <c r="F3651" i="56"/>
  <c r="J3652" i="56" l="1"/>
  <c r="A3653" i="56"/>
  <c r="G3652" i="56"/>
  <c r="I3652" i="56"/>
  <c r="H3652" i="56"/>
  <c r="E3652" i="56"/>
  <c r="F3652" i="56"/>
  <c r="D3652" i="56"/>
  <c r="C3652" i="56"/>
  <c r="B3652" i="56"/>
  <c r="B3653" i="56" l="1"/>
  <c r="E3653" i="56"/>
  <c r="A3654" i="56"/>
  <c r="I3653" i="56"/>
  <c r="H3653" i="56"/>
  <c r="G3653" i="56"/>
  <c r="J3653" i="56"/>
  <c r="D3653" i="56"/>
  <c r="C3653" i="56"/>
  <c r="F3653" i="56"/>
  <c r="H3654" i="56" l="1"/>
  <c r="F3654" i="56"/>
  <c r="G3654" i="56"/>
  <c r="I3654" i="56"/>
  <c r="J3654" i="56"/>
  <c r="D3654" i="56"/>
  <c r="C3654" i="56"/>
  <c r="B3654" i="56"/>
  <c r="A3655" i="56"/>
  <c r="E3654" i="56"/>
  <c r="H3655" i="56" l="1"/>
  <c r="D3655" i="56"/>
  <c r="G3655" i="56"/>
  <c r="C3655" i="56"/>
  <c r="J3655" i="56"/>
  <c r="F3655" i="56"/>
  <c r="E3655" i="56"/>
  <c r="A3656" i="56"/>
  <c r="B3655" i="56"/>
  <c r="I3655" i="56"/>
  <c r="D3656" i="56" l="1"/>
  <c r="A3657" i="56"/>
  <c r="E3656" i="56"/>
  <c r="I3656" i="56"/>
  <c r="H3656" i="56"/>
  <c r="B3656" i="56"/>
  <c r="G3656" i="56"/>
  <c r="J3656" i="56"/>
  <c r="C3656" i="56"/>
  <c r="F3656" i="56"/>
  <c r="J3657" i="56" l="1"/>
  <c r="A3658" i="56"/>
  <c r="E3657" i="56"/>
  <c r="I3657" i="56"/>
  <c r="B3657" i="56"/>
  <c r="H3657" i="56"/>
  <c r="G3657" i="56"/>
  <c r="D3657" i="56"/>
  <c r="C3657" i="56"/>
  <c r="F3657" i="56"/>
  <c r="I3658" i="56" l="1"/>
  <c r="B3658" i="56"/>
  <c r="G3658" i="56"/>
  <c r="A3659" i="56"/>
  <c r="H3658" i="56"/>
  <c r="E3658" i="56"/>
  <c r="J3658" i="56"/>
  <c r="F3658" i="56"/>
  <c r="D3658" i="56"/>
  <c r="C3658" i="56"/>
  <c r="E3659" i="56" l="1"/>
  <c r="C3659" i="56"/>
  <c r="F3659" i="56"/>
  <c r="A3660" i="56"/>
  <c r="B3659" i="56"/>
  <c r="H3659" i="56"/>
  <c r="G3659" i="56"/>
  <c r="I3659" i="56"/>
  <c r="J3659" i="56"/>
  <c r="D3659" i="56"/>
  <c r="A3661" i="56" l="1"/>
  <c r="H3660" i="56"/>
  <c r="E3660" i="56"/>
  <c r="D3660" i="56"/>
  <c r="C3660" i="56"/>
  <c r="F3660" i="56"/>
  <c r="I3660" i="56"/>
  <c r="J3660" i="56"/>
  <c r="G3660" i="56"/>
  <c r="B3660" i="56"/>
  <c r="C3661" i="56" l="1"/>
  <c r="J3661" i="56"/>
  <c r="E3661" i="56"/>
  <c r="F3661" i="56"/>
  <c r="I3661" i="56"/>
  <c r="G3661" i="56"/>
  <c r="H3661" i="56"/>
  <c r="A3662" i="56"/>
  <c r="B3661" i="56"/>
  <c r="D3661" i="56"/>
  <c r="I3662" i="56" l="1"/>
  <c r="F3662" i="56"/>
  <c r="D3662" i="56"/>
  <c r="C3662" i="56"/>
  <c r="B3662" i="56"/>
  <c r="J3662" i="56"/>
  <c r="A3663" i="56"/>
  <c r="H3662" i="56"/>
  <c r="G3662" i="56"/>
  <c r="E3662" i="56"/>
  <c r="C3663" i="56" l="1"/>
  <c r="H3663" i="56"/>
  <c r="I3663" i="56"/>
  <c r="F3663" i="56"/>
  <c r="E3663" i="56"/>
  <c r="J3663" i="56"/>
  <c r="D3663" i="56"/>
  <c r="B3663" i="56"/>
  <c r="G3663" i="56"/>
  <c r="A3664" i="56"/>
  <c r="C3664" i="56" l="1"/>
  <c r="I3664" i="56"/>
  <c r="H3664" i="56"/>
  <c r="D3664" i="56"/>
  <c r="G3664" i="56"/>
  <c r="F3664" i="56"/>
  <c r="B3664" i="56"/>
  <c r="A3665" i="56"/>
  <c r="J3664" i="56"/>
  <c r="E3664" i="56"/>
  <c r="J3665" i="56" l="1"/>
  <c r="H3665" i="56"/>
  <c r="E3665" i="56"/>
  <c r="I3665" i="56"/>
  <c r="G3665" i="56"/>
  <c r="D3665" i="56"/>
  <c r="C3665" i="56"/>
  <c r="B3665" i="56"/>
  <c r="A3666" i="56"/>
  <c r="F3665" i="56"/>
  <c r="D3666" i="56" l="1"/>
  <c r="J3666" i="56"/>
  <c r="C3666" i="56"/>
  <c r="E3666" i="56"/>
  <c r="F3666" i="56"/>
  <c r="A3667" i="56"/>
  <c r="B3666" i="56"/>
  <c r="H3666" i="56"/>
  <c r="I3666" i="56"/>
  <c r="G3666" i="56"/>
  <c r="A3668" i="56" l="1"/>
  <c r="I3667" i="56"/>
  <c r="E3667" i="56"/>
  <c r="B3667" i="56"/>
  <c r="G3667" i="56"/>
  <c r="H3667" i="56"/>
  <c r="F3667" i="56"/>
  <c r="D3667" i="56"/>
  <c r="C3667" i="56"/>
  <c r="J3667" i="56"/>
  <c r="J3668" i="56" l="1"/>
  <c r="D3668" i="56"/>
  <c r="C3668" i="56"/>
  <c r="E3668" i="56"/>
  <c r="A3669" i="56"/>
  <c r="G3668" i="56"/>
  <c r="I3668" i="56"/>
  <c r="H3668" i="56"/>
  <c r="F3668" i="56"/>
  <c r="B3668" i="56"/>
  <c r="B3669" i="56" l="1"/>
  <c r="E3669" i="56"/>
  <c r="J3669" i="56"/>
  <c r="D3669" i="56"/>
  <c r="F3669" i="56"/>
  <c r="I3669" i="56"/>
  <c r="A3670" i="56"/>
  <c r="H3669" i="56"/>
  <c r="G3669" i="56"/>
  <c r="C3669" i="56"/>
  <c r="E3670" i="56" l="1"/>
  <c r="C3670" i="56"/>
  <c r="F3670" i="56"/>
  <c r="I3670" i="56"/>
  <c r="G3670" i="56"/>
  <c r="B3670" i="56"/>
  <c r="J3670" i="56"/>
  <c r="D3670" i="56"/>
  <c r="A3671" i="56"/>
  <c r="H3670" i="56"/>
  <c r="E3671" i="56" l="1"/>
  <c r="A3672" i="56"/>
  <c r="B3671" i="56"/>
  <c r="G3671" i="56"/>
  <c r="F3671" i="56"/>
  <c r="C3671" i="56"/>
  <c r="D3671" i="56"/>
  <c r="I3671" i="56"/>
  <c r="J3671" i="56"/>
  <c r="H3671" i="56"/>
  <c r="D3672" i="56" l="1"/>
  <c r="G3672" i="56"/>
  <c r="J3672" i="56"/>
  <c r="H3672" i="56"/>
  <c r="F3672" i="56"/>
  <c r="E3672" i="56"/>
  <c r="A3673" i="56"/>
  <c r="I3672" i="56"/>
  <c r="C3672" i="56"/>
  <c r="B3672" i="56"/>
  <c r="A3674" i="56" l="1"/>
  <c r="I3673" i="56"/>
  <c r="G3673" i="56"/>
  <c r="B3673" i="56"/>
  <c r="E3673" i="56"/>
  <c r="D3673" i="56"/>
  <c r="C3673" i="56"/>
  <c r="F3673" i="56"/>
  <c r="H3673" i="56"/>
  <c r="J3673" i="56"/>
  <c r="F3674" i="56" l="1"/>
  <c r="A3675" i="56"/>
  <c r="J3674" i="56"/>
  <c r="E3674" i="56"/>
  <c r="H3674" i="56"/>
  <c r="D3674" i="56"/>
  <c r="C3674" i="56"/>
  <c r="G3674" i="56"/>
  <c r="I3674" i="56"/>
  <c r="B3674" i="56"/>
  <c r="I3675" i="56" l="1"/>
  <c r="B3675" i="56"/>
  <c r="G3675" i="56"/>
  <c r="H3675" i="56"/>
  <c r="C3675" i="56"/>
  <c r="F3675" i="56"/>
  <c r="E3675" i="56"/>
  <c r="A3676" i="56"/>
  <c r="J3675" i="56"/>
  <c r="D3675" i="56"/>
  <c r="J3676" i="56" l="1"/>
  <c r="E3676" i="56"/>
  <c r="A3677" i="56"/>
  <c r="C3676" i="56"/>
  <c r="I3676" i="56"/>
  <c r="B3676" i="56"/>
  <c r="F3676" i="56"/>
  <c r="H3676" i="56"/>
  <c r="D3676" i="56"/>
  <c r="G3676" i="56"/>
  <c r="F3677" i="56" l="1"/>
  <c r="A3678" i="56"/>
  <c r="G3677" i="56"/>
  <c r="H3677" i="56"/>
  <c r="I3677" i="56"/>
  <c r="E3677" i="56"/>
  <c r="D3677" i="56"/>
  <c r="B3677" i="56"/>
  <c r="C3677" i="56"/>
  <c r="J3677" i="56"/>
  <c r="B3678" i="56" l="1"/>
  <c r="E3678" i="56"/>
  <c r="I3678" i="56"/>
  <c r="J3678" i="56"/>
  <c r="D3678" i="56"/>
  <c r="C3678" i="56"/>
  <c r="F3678" i="56"/>
  <c r="G3678" i="56"/>
  <c r="H3678" i="56"/>
  <c r="A3679" i="56"/>
  <c r="H3679" i="56" l="1"/>
  <c r="I3679" i="56"/>
  <c r="F3679" i="56"/>
  <c r="C3679" i="56"/>
  <c r="D3679" i="56"/>
  <c r="B3679" i="56"/>
  <c r="J3679" i="56"/>
  <c r="E3679" i="56"/>
  <c r="G3679" i="56"/>
  <c r="A3680" i="56"/>
  <c r="I3680" i="56" l="1"/>
  <c r="H3680" i="56"/>
  <c r="F3680" i="56"/>
  <c r="B3680" i="56"/>
  <c r="E3680" i="56"/>
  <c r="C3680" i="56"/>
  <c r="G3680" i="56"/>
  <c r="A3681" i="56"/>
  <c r="J3680" i="56"/>
  <c r="D3680" i="56"/>
  <c r="J3681" i="56" l="1"/>
  <c r="A3682" i="56"/>
  <c r="C3681" i="56"/>
  <c r="B3681" i="56"/>
  <c r="I3681" i="56"/>
  <c r="H3681" i="56"/>
  <c r="G3681" i="56"/>
  <c r="D3681" i="56"/>
  <c r="F3681" i="56"/>
  <c r="E3681" i="56"/>
  <c r="B3682" i="56" l="1"/>
  <c r="D3682" i="56"/>
  <c r="C3682" i="56"/>
  <c r="A3683" i="56"/>
  <c r="H3682" i="56"/>
  <c r="F3682" i="56"/>
  <c r="J3682" i="56"/>
  <c r="E3682" i="56"/>
  <c r="I3682" i="56"/>
  <c r="G3682" i="56"/>
  <c r="F3683" i="56" l="1"/>
  <c r="J3683" i="56"/>
  <c r="D3683" i="56"/>
  <c r="I3683" i="56"/>
  <c r="B3683" i="56"/>
  <c r="H3683" i="56"/>
  <c r="G3683" i="56"/>
  <c r="A3684" i="56"/>
  <c r="C3683" i="56"/>
  <c r="E3683" i="56"/>
  <c r="F3684" i="56" l="1"/>
  <c r="J3684" i="56"/>
  <c r="G3684" i="56"/>
  <c r="D3684" i="56"/>
  <c r="E3684" i="56"/>
  <c r="I3684" i="56"/>
  <c r="B3684" i="56"/>
  <c r="H3684" i="56"/>
  <c r="C3684" i="56"/>
  <c r="A3685" i="56"/>
  <c r="I3685" i="56" l="1"/>
  <c r="F3685" i="56"/>
  <c r="H3685" i="56"/>
  <c r="E3685" i="56"/>
  <c r="J3685" i="56"/>
  <c r="D3685" i="56"/>
  <c r="C3685" i="56"/>
  <c r="B3685" i="56"/>
  <c r="A3686" i="56"/>
  <c r="G3685" i="56"/>
  <c r="B3686" i="56" l="1"/>
  <c r="H3686" i="56"/>
  <c r="G3686" i="56"/>
  <c r="A3687" i="56"/>
  <c r="C3686" i="56"/>
  <c r="F3686" i="56"/>
  <c r="E3686" i="56"/>
  <c r="I3686" i="56"/>
  <c r="J3686" i="56"/>
  <c r="D3686" i="56"/>
  <c r="E3687" i="56" l="1"/>
  <c r="G3687" i="56"/>
  <c r="B3687" i="56"/>
  <c r="A3688" i="56"/>
  <c r="F3687" i="56"/>
  <c r="J3687" i="56"/>
  <c r="H3687" i="56"/>
  <c r="C3687" i="56"/>
  <c r="I3687" i="56"/>
  <c r="D3687" i="56"/>
  <c r="I3688" i="56" l="1"/>
  <c r="E3688" i="56"/>
  <c r="J3688" i="56"/>
  <c r="G3688" i="56"/>
  <c r="A3689" i="56"/>
  <c r="H3688" i="56"/>
  <c r="F3688" i="56"/>
  <c r="B3688" i="56"/>
  <c r="D3688" i="56"/>
  <c r="C3688" i="56"/>
  <c r="A3690" i="56" l="1"/>
  <c r="F3689" i="56"/>
  <c r="E3689" i="56"/>
  <c r="D3689" i="56"/>
  <c r="G3689" i="56"/>
  <c r="B3689" i="56"/>
  <c r="H3689" i="56"/>
  <c r="J3689" i="56"/>
  <c r="C3689" i="56"/>
  <c r="I3689" i="56"/>
  <c r="G3690" i="56" l="1"/>
  <c r="I3690" i="56"/>
  <c r="B3690" i="56"/>
  <c r="E3690" i="56"/>
  <c r="H3690" i="56"/>
  <c r="D3690" i="56"/>
  <c r="C3690" i="56"/>
  <c r="F3690" i="56"/>
  <c r="J3690" i="56"/>
  <c r="A3691" i="56"/>
  <c r="E3691" i="56" l="1"/>
  <c r="H3691" i="56"/>
  <c r="J3691" i="56"/>
  <c r="F3691" i="56"/>
  <c r="G3691" i="56"/>
  <c r="I3691" i="56"/>
  <c r="A3692" i="56"/>
  <c r="B3691" i="56"/>
  <c r="D3691" i="56"/>
  <c r="C3691" i="56"/>
  <c r="B3692" i="56" l="1"/>
  <c r="C3692" i="56"/>
  <c r="A3693" i="56"/>
  <c r="I3692" i="56"/>
  <c r="H3692" i="56"/>
  <c r="J3692" i="56"/>
  <c r="G3692" i="56"/>
  <c r="D3692" i="56"/>
  <c r="F3692" i="56"/>
  <c r="E3692" i="56"/>
  <c r="E3693" i="56" l="1"/>
  <c r="D3693" i="56"/>
  <c r="I3693" i="56"/>
  <c r="C3693" i="56"/>
  <c r="A3694" i="56"/>
  <c r="J3693" i="56"/>
  <c r="B3693" i="56"/>
  <c r="H3693" i="56"/>
  <c r="F3693" i="56"/>
  <c r="G3693" i="56"/>
  <c r="I3694" i="56" l="1"/>
  <c r="J3694" i="56"/>
  <c r="D3694" i="56"/>
  <c r="A3695" i="56"/>
  <c r="E3694" i="56"/>
  <c r="B3694" i="56"/>
  <c r="G3694" i="56"/>
  <c r="H3694" i="56"/>
  <c r="C3694" i="56"/>
  <c r="F3694" i="56"/>
  <c r="H3695" i="56" l="1"/>
  <c r="C3695" i="56"/>
  <c r="D3695" i="56"/>
  <c r="B3695" i="56"/>
  <c r="I3695" i="56"/>
  <c r="A3696" i="56"/>
  <c r="G3695" i="56"/>
  <c r="F3695" i="56"/>
  <c r="J3695" i="56"/>
  <c r="E3695" i="56"/>
  <c r="J3696" i="56" l="1"/>
  <c r="C3696" i="56"/>
  <c r="H3696" i="56"/>
  <c r="B3696" i="56"/>
  <c r="E3696" i="56"/>
  <c r="I3696" i="56"/>
  <c r="A3697" i="56"/>
  <c r="D3696" i="56"/>
  <c r="G3696" i="56"/>
  <c r="F3696" i="56"/>
  <c r="A3698" i="56" l="1"/>
  <c r="B3697" i="56"/>
  <c r="D3697" i="56"/>
  <c r="C3697" i="56"/>
  <c r="H3697" i="56"/>
  <c r="F3697" i="56"/>
  <c r="E3697" i="56"/>
  <c r="J3697" i="56"/>
  <c r="G3697" i="56"/>
  <c r="I3697" i="56"/>
  <c r="I3698" i="56" l="1"/>
  <c r="A3699" i="56"/>
  <c r="H3698" i="56"/>
  <c r="D3698" i="56"/>
  <c r="C3698" i="56"/>
  <c r="E3698" i="56"/>
  <c r="G3698" i="56"/>
  <c r="B3698" i="56"/>
  <c r="J3698" i="56"/>
  <c r="F3698" i="56"/>
  <c r="E3699" i="56" l="1"/>
  <c r="F3699" i="56"/>
  <c r="J3699" i="56"/>
  <c r="A3700" i="56"/>
  <c r="I3699" i="56"/>
  <c r="H3699" i="56"/>
  <c r="C3699" i="56"/>
  <c r="G3699" i="56"/>
  <c r="B3699" i="56"/>
  <c r="D3699" i="56"/>
  <c r="B3700" i="56" l="1"/>
  <c r="A3701" i="56"/>
  <c r="I3700" i="56"/>
  <c r="F3700" i="56"/>
  <c r="G3700" i="56"/>
  <c r="D3700" i="56"/>
  <c r="C3700" i="56"/>
  <c r="J3700" i="56"/>
  <c r="H3700" i="56"/>
  <c r="E3700" i="56"/>
  <c r="H3701" i="56" l="1"/>
  <c r="I3701" i="56"/>
  <c r="J3701" i="56"/>
  <c r="D3701" i="56"/>
  <c r="E3701" i="56"/>
  <c r="B3701" i="56"/>
  <c r="A3702" i="56"/>
  <c r="G3701" i="56"/>
  <c r="C3701" i="56"/>
  <c r="F3701" i="56"/>
  <c r="B3702" i="56" l="1"/>
  <c r="C3702" i="56"/>
  <c r="F3702" i="56"/>
  <c r="H3702" i="56"/>
  <c r="G3702" i="56"/>
  <c r="I3702" i="56"/>
  <c r="J3702" i="56"/>
  <c r="D3702" i="56"/>
  <c r="E3702" i="56"/>
  <c r="A3703" i="56"/>
  <c r="B3703" i="56" l="1"/>
  <c r="H3703" i="56"/>
  <c r="E3703" i="56"/>
  <c r="D3703" i="56"/>
  <c r="J3703" i="56"/>
  <c r="C3703" i="56"/>
  <c r="G3703" i="56"/>
  <c r="F3703" i="56"/>
  <c r="I3703" i="56"/>
  <c r="A3704" i="56"/>
  <c r="D3704" i="56" l="1"/>
  <c r="G3704" i="56"/>
  <c r="J3704" i="56"/>
  <c r="E3704" i="56"/>
  <c r="I3704" i="56"/>
  <c r="B3704" i="56"/>
  <c r="A3705" i="56"/>
  <c r="H3704" i="56"/>
  <c r="C3704" i="56"/>
  <c r="F3704" i="56"/>
  <c r="J3705" i="56" l="1"/>
  <c r="I3705" i="56"/>
  <c r="G3705" i="56"/>
  <c r="D3705" i="56"/>
  <c r="E3705" i="56"/>
  <c r="A3706" i="56"/>
  <c r="B3705" i="56"/>
  <c r="H3705" i="56"/>
  <c r="C3705" i="56"/>
  <c r="F3705" i="56"/>
  <c r="J3706" i="56" l="1"/>
  <c r="E3706" i="56"/>
  <c r="C3706" i="56"/>
  <c r="I3706" i="56"/>
  <c r="A3707" i="56"/>
  <c r="F3706" i="56"/>
  <c r="G3706" i="56"/>
  <c r="D3706" i="56"/>
  <c r="B3706" i="56"/>
  <c r="H3706" i="56"/>
  <c r="H3707" i="56" l="1"/>
  <c r="B3707" i="56"/>
  <c r="G3707" i="56"/>
  <c r="A3708" i="56"/>
  <c r="C3707" i="56"/>
  <c r="F3707" i="56"/>
  <c r="E3707" i="56"/>
  <c r="I3707" i="56"/>
  <c r="J3707" i="56"/>
  <c r="D3707" i="56"/>
  <c r="F3708" i="56" l="1"/>
  <c r="H3708" i="56"/>
  <c r="A3709" i="56"/>
  <c r="C3708" i="56"/>
  <c r="E3708" i="56"/>
  <c r="I3708" i="56"/>
  <c r="B3708" i="56"/>
  <c r="G3708" i="56"/>
  <c r="J3708" i="56"/>
  <c r="D3708" i="56"/>
  <c r="B3709" i="56" l="1"/>
  <c r="E3709" i="56"/>
  <c r="C3709" i="56"/>
  <c r="F3709" i="56"/>
  <c r="A3710" i="56"/>
  <c r="G3709" i="56"/>
  <c r="J3709" i="56"/>
  <c r="D3709" i="56"/>
  <c r="I3709" i="56"/>
  <c r="H3709" i="56"/>
  <c r="B3710" i="56" l="1"/>
  <c r="E3710" i="56"/>
  <c r="I3710" i="56"/>
  <c r="J3710" i="56"/>
  <c r="D3710" i="56"/>
  <c r="C3710" i="56"/>
  <c r="F3710" i="56"/>
  <c r="G3710" i="56"/>
  <c r="H3710" i="56"/>
  <c r="A3711" i="56"/>
  <c r="I3711" i="56" l="1"/>
  <c r="E3711" i="56"/>
  <c r="H3711" i="56"/>
  <c r="C3711" i="56"/>
  <c r="D3711" i="56"/>
  <c r="B3711" i="56"/>
  <c r="A3712" i="56"/>
  <c r="J3711" i="56"/>
  <c r="G3711" i="56"/>
  <c r="F3711" i="56"/>
  <c r="D3712" i="56" l="1"/>
  <c r="B3712" i="56"/>
  <c r="F3712" i="56"/>
  <c r="A3713" i="56"/>
  <c r="H3712" i="56"/>
  <c r="I3712" i="56"/>
  <c r="G3712" i="56"/>
  <c r="J3712" i="56"/>
  <c r="C3712" i="56"/>
  <c r="E3712" i="56"/>
  <c r="A3714" i="56" l="1"/>
  <c r="H3713" i="56"/>
  <c r="C3713" i="56"/>
  <c r="B3713" i="56"/>
  <c r="E3713" i="56"/>
  <c r="I3713" i="56"/>
  <c r="G3713" i="56"/>
  <c r="D3713" i="56"/>
  <c r="F3713" i="56"/>
  <c r="J3713" i="56"/>
  <c r="F3714" i="56" l="1"/>
  <c r="D3714" i="56"/>
  <c r="C3714" i="56"/>
  <c r="J3714" i="56"/>
  <c r="H3714" i="56"/>
  <c r="B3714" i="56"/>
  <c r="A3715" i="56"/>
  <c r="E3714" i="56"/>
  <c r="I3714" i="56"/>
  <c r="G3714" i="56"/>
  <c r="H3715" i="56" l="1"/>
  <c r="D3715" i="56"/>
  <c r="F3715" i="56"/>
  <c r="C3715" i="56"/>
  <c r="J3715" i="56"/>
  <c r="B3715" i="56"/>
  <c r="G3715" i="56"/>
  <c r="A3716" i="56"/>
  <c r="E3715" i="56"/>
  <c r="I3715" i="56"/>
  <c r="F3716" i="56" l="1"/>
  <c r="J3716" i="56"/>
  <c r="G3716" i="56"/>
  <c r="D3716" i="56"/>
  <c r="E3716" i="56"/>
  <c r="I3716" i="56"/>
  <c r="B3716" i="56"/>
  <c r="A3717" i="56"/>
  <c r="C3716" i="56"/>
  <c r="H3716" i="56"/>
  <c r="J3717" i="56" l="1"/>
  <c r="D3717" i="56"/>
  <c r="I3717" i="56"/>
  <c r="C3717" i="56"/>
  <c r="H3717" i="56"/>
  <c r="F3717" i="56"/>
  <c r="E3717" i="56"/>
  <c r="A3718" i="56"/>
  <c r="B3717" i="56"/>
  <c r="G3717" i="56"/>
  <c r="I3718" i="56" l="1"/>
  <c r="H3718" i="56"/>
  <c r="G3718" i="56"/>
  <c r="B3718" i="56"/>
  <c r="C3718" i="56"/>
  <c r="F3718" i="56"/>
  <c r="E3718" i="56"/>
  <c r="A3719" i="56"/>
  <c r="J3718" i="56"/>
  <c r="D3718" i="56"/>
  <c r="I3719" i="56" l="1"/>
  <c r="F3719" i="56"/>
  <c r="G3719" i="56"/>
  <c r="H3719" i="56"/>
  <c r="J3719" i="56"/>
  <c r="E3719" i="56"/>
  <c r="A3720" i="56"/>
  <c r="D3719" i="56"/>
  <c r="C3719" i="56"/>
  <c r="B3719" i="56"/>
  <c r="D3720" i="56" l="1"/>
  <c r="A3721" i="56"/>
  <c r="J3720" i="56"/>
  <c r="G3720" i="56"/>
  <c r="F3720" i="56"/>
  <c r="C3720" i="56"/>
  <c r="B3720" i="56"/>
  <c r="H3720" i="56"/>
  <c r="E3720" i="56"/>
  <c r="I3720" i="56"/>
  <c r="F3721" i="56" l="1"/>
  <c r="A3722" i="56"/>
  <c r="J3721" i="56"/>
  <c r="E3721" i="56"/>
  <c r="G3721" i="56"/>
  <c r="D3721" i="56"/>
  <c r="C3721" i="56"/>
  <c r="B3721" i="56"/>
  <c r="I3721" i="56"/>
  <c r="H3721" i="56"/>
  <c r="H3722" i="56" l="1"/>
  <c r="E3722" i="56"/>
  <c r="A3723" i="56"/>
  <c r="J3722" i="56"/>
  <c r="G3722" i="56"/>
  <c r="D3722" i="56"/>
  <c r="C3722" i="56"/>
  <c r="B3722" i="56"/>
  <c r="I3722" i="56"/>
  <c r="F3722" i="56"/>
  <c r="F3723" i="56" l="1"/>
  <c r="C3723" i="56"/>
  <c r="B3723" i="56"/>
  <c r="H3723" i="56"/>
  <c r="G3723" i="56"/>
  <c r="E3723" i="56"/>
  <c r="J3723" i="56"/>
  <c r="D3723" i="56"/>
  <c r="A3724" i="56"/>
  <c r="I3723" i="56"/>
  <c r="F3724" i="56" l="1"/>
  <c r="C3724" i="56"/>
  <c r="E3724" i="56"/>
  <c r="H3724" i="56"/>
  <c r="A3725" i="56"/>
  <c r="J3724" i="56"/>
  <c r="G3724" i="56"/>
  <c r="D3724" i="56"/>
  <c r="I3724" i="56"/>
  <c r="B3724" i="56"/>
  <c r="I3725" i="56" l="1"/>
  <c r="C3725" i="56"/>
  <c r="H3725" i="56"/>
  <c r="B3725" i="56"/>
  <c r="A3726" i="56"/>
  <c r="J3725" i="56"/>
  <c r="D3725" i="56"/>
  <c r="E3725" i="56"/>
  <c r="F3725" i="56"/>
  <c r="G3725" i="56"/>
  <c r="B3726" i="56" l="1"/>
  <c r="J3726" i="56"/>
  <c r="D3726" i="56"/>
  <c r="E3726" i="56"/>
  <c r="I3726" i="56"/>
  <c r="H3726" i="56"/>
  <c r="G3726" i="56"/>
  <c r="A3727" i="56"/>
  <c r="C3726" i="56"/>
  <c r="F3726" i="56"/>
  <c r="B3727" i="56" l="1"/>
  <c r="C3727" i="56"/>
  <c r="D3727" i="56"/>
  <c r="F3727" i="56"/>
  <c r="I3727" i="56"/>
  <c r="A3728" i="56"/>
  <c r="G3727" i="56"/>
  <c r="J3727" i="56"/>
  <c r="H3727" i="56"/>
  <c r="E3727" i="56"/>
  <c r="D3728" i="56" l="1"/>
  <c r="H3728" i="56"/>
  <c r="E3728" i="56"/>
  <c r="F3728" i="56"/>
  <c r="I3728" i="56"/>
  <c r="J3728" i="56"/>
  <c r="C3728" i="56"/>
  <c r="B3728" i="56"/>
  <c r="G3728" i="56"/>
  <c r="A3729" i="56"/>
  <c r="J3729" i="56" l="1"/>
  <c r="I3729" i="56"/>
  <c r="B3729" i="56"/>
  <c r="H3729" i="56"/>
  <c r="C3729" i="56"/>
  <c r="F3729" i="56"/>
  <c r="E3729" i="56"/>
  <c r="A3730" i="56"/>
  <c r="G3729" i="56"/>
  <c r="D3729" i="56"/>
  <c r="B3730" i="56" l="1"/>
  <c r="J3730" i="56"/>
  <c r="H3730" i="56"/>
  <c r="D3730" i="56"/>
  <c r="C3730" i="56"/>
  <c r="F3730" i="56"/>
  <c r="G3730" i="56"/>
  <c r="A3731" i="56"/>
  <c r="I3730" i="56"/>
  <c r="E3730" i="56"/>
  <c r="E3731" i="56" l="1"/>
  <c r="D3731" i="56"/>
  <c r="C3731" i="56"/>
  <c r="A3732" i="56"/>
  <c r="B3731" i="56"/>
  <c r="H3731" i="56"/>
  <c r="J3731" i="56"/>
  <c r="G3731" i="56"/>
  <c r="F3731" i="56"/>
  <c r="I3731" i="56"/>
  <c r="B3732" i="56" l="1"/>
  <c r="F3732" i="56"/>
  <c r="E3732" i="56"/>
  <c r="J3732" i="56"/>
  <c r="G3732" i="56"/>
  <c r="D3732" i="56"/>
  <c r="C3732" i="56"/>
  <c r="A3733" i="56"/>
  <c r="I3732" i="56"/>
  <c r="H3732" i="56"/>
  <c r="B3733" i="56" l="1"/>
  <c r="E3733" i="56"/>
  <c r="J3733" i="56"/>
  <c r="D3733" i="56"/>
  <c r="H3733" i="56"/>
  <c r="A3734" i="56"/>
  <c r="I3733" i="56"/>
  <c r="G3733" i="56"/>
  <c r="C3733" i="56"/>
  <c r="F3733" i="56"/>
  <c r="I3734" i="56" l="1"/>
  <c r="C3734" i="56"/>
  <c r="B3734" i="56"/>
  <c r="H3734" i="56"/>
  <c r="G3734" i="56"/>
  <c r="A3735" i="56"/>
  <c r="F3734" i="56"/>
  <c r="D3734" i="56"/>
  <c r="J3734" i="56"/>
  <c r="E3734" i="56"/>
  <c r="B3735" i="56" l="1"/>
  <c r="H3735" i="56"/>
  <c r="G3735" i="56"/>
  <c r="J3735" i="56"/>
  <c r="C3735" i="56"/>
  <c r="D3735" i="56"/>
  <c r="F3735" i="56"/>
  <c r="E3735" i="56"/>
  <c r="I3735" i="56"/>
  <c r="A3736" i="56"/>
  <c r="D3736" i="56" l="1"/>
  <c r="G3736" i="56"/>
  <c r="A3737" i="56"/>
  <c r="B3736" i="56"/>
  <c r="H3736" i="56"/>
  <c r="F3736" i="56"/>
  <c r="I3736" i="56"/>
  <c r="J3736" i="56"/>
  <c r="C3736" i="56"/>
  <c r="E3736" i="56"/>
  <c r="J3737" i="56" l="1"/>
  <c r="A3738" i="56"/>
  <c r="G3737" i="56"/>
  <c r="F3737" i="56"/>
  <c r="E3737" i="56"/>
  <c r="I3737" i="56"/>
  <c r="H3737" i="56"/>
  <c r="D3737" i="56"/>
  <c r="C3737" i="56"/>
  <c r="B3737" i="56"/>
  <c r="D3738" i="56" l="1"/>
  <c r="B3738" i="56"/>
  <c r="F3738" i="56"/>
  <c r="H3738" i="56"/>
  <c r="G3738" i="56"/>
  <c r="J3738" i="56"/>
  <c r="C3738" i="56"/>
  <c r="A3739" i="56"/>
  <c r="E3738" i="56"/>
  <c r="I3738" i="56"/>
  <c r="A3740" i="56" l="1"/>
  <c r="I3739" i="56"/>
  <c r="C3739" i="56"/>
  <c r="B3739" i="56"/>
  <c r="F3739" i="56"/>
  <c r="E3739" i="56"/>
  <c r="D3739" i="56"/>
  <c r="H3739" i="56"/>
  <c r="G3739" i="56"/>
  <c r="J3739" i="56"/>
  <c r="F3740" i="56" l="1"/>
  <c r="B3740" i="56"/>
  <c r="C3740" i="56"/>
  <c r="H3740" i="56"/>
  <c r="E3740" i="56"/>
  <c r="A3741" i="56"/>
  <c r="J3740" i="56"/>
  <c r="D3740" i="56"/>
  <c r="I3740" i="56"/>
  <c r="G3740" i="56"/>
  <c r="H3741" i="56" l="1"/>
  <c r="G3741" i="56"/>
  <c r="B3741" i="56"/>
  <c r="A3742" i="56"/>
  <c r="C3741" i="56"/>
  <c r="J3741" i="56"/>
  <c r="D3741" i="56"/>
  <c r="F3741" i="56"/>
  <c r="I3741" i="56"/>
  <c r="E3741" i="56"/>
  <c r="D3742" i="56" l="1"/>
  <c r="E3742" i="56"/>
  <c r="A3743" i="56"/>
  <c r="I3742" i="56"/>
  <c r="H3742" i="56"/>
  <c r="F3742" i="56"/>
  <c r="G3742" i="56"/>
  <c r="J3742" i="56"/>
  <c r="C3742" i="56"/>
  <c r="B3742" i="56"/>
  <c r="C3743" i="56" l="1"/>
  <c r="D3743" i="56"/>
  <c r="H3743" i="56"/>
  <c r="B3743" i="56"/>
  <c r="J3743" i="56"/>
  <c r="I3743" i="56"/>
  <c r="E3743" i="56"/>
  <c r="F3743" i="56"/>
  <c r="G3743" i="56"/>
  <c r="A3744" i="56"/>
  <c r="F3744" i="56" l="1"/>
  <c r="E3744" i="56"/>
  <c r="D3744" i="56"/>
  <c r="A3745" i="56"/>
  <c r="C3744" i="56"/>
  <c r="G3744" i="56"/>
  <c r="J3744" i="56"/>
  <c r="I3744" i="56"/>
  <c r="B3744" i="56"/>
  <c r="H3744" i="56"/>
  <c r="J3745" i="56" l="1"/>
  <c r="B3745" i="56"/>
  <c r="C3745" i="56"/>
  <c r="H3745" i="56"/>
  <c r="A3746" i="56"/>
  <c r="G3745" i="56"/>
  <c r="D3745" i="56"/>
  <c r="F3745" i="56"/>
  <c r="E3745" i="56"/>
  <c r="I3745" i="56"/>
  <c r="D3746" i="56" l="1"/>
  <c r="E3746" i="56"/>
  <c r="F3746" i="56"/>
  <c r="C3746" i="56"/>
  <c r="B3746" i="56"/>
  <c r="I3746" i="56"/>
  <c r="J3746" i="56"/>
  <c r="G3746" i="56"/>
  <c r="H3746" i="56"/>
  <c r="A3747" i="56"/>
  <c r="F3747" i="56" l="1"/>
  <c r="A3748" i="56"/>
  <c r="B3747" i="56"/>
  <c r="J3747" i="56"/>
  <c r="I3747" i="56"/>
  <c r="G3747" i="56"/>
  <c r="E3747" i="56"/>
  <c r="D3747" i="56"/>
  <c r="C3747" i="56"/>
  <c r="H3747" i="56"/>
  <c r="J3748" i="56" l="1"/>
  <c r="A3749" i="56"/>
  <c r="G3748" i="56"/>
  <c r="F3748" i="56"/>
  <c r="D3748" i="56"/>
  <c r="C3748" i="56"/>
  <c r="E3748" i="56"/>
  <c r="I3748" i="56"/>
  <c r="H3748" i="56"/>
  <c r="B3748" i="56"/>
  <c r="H3749" i="56" l="1"/>
  <c r="I3749" i="56"/>
  <c r="E3749" i="56"/>
  <c r="J3749" i="56"/>
  <c r="D3749" i="56"/>
  <c r="C3749" i="56"/>
  <c r="F3749" i="56"/>
  <c r="A3750" i="56"/>
  <c r="G3749" i="56"/>
  <c r="B3749" i="56"/>
  <c r="H3750" i="56" l="1"/>
  <c r="I3750" i="56"/>
  <c r="C3750" i="56"/>
  <c r="B3750" i="56"/>
  <c r="J3750" i="56"/>
  <c r="E3750" i="56"/>
  <c r="G3750" i="56"/>
  <c r="F3750" i="56"/>
  <c r="D3750" i="56"/>
  <c r="A3751" i="56"/>
  <c r="I3751" i="56" l="1"/>
  <c r="G3751" i="56"/>
  <c r="A3752" i="56"/>
  <c r="B3751" i="56"/>
  <c r="E3751" i="56"/>
  <c r="H3751" i="56"/>
  <c r="J3751" i="56"/>
  <c r="D3751" i="56"/>
  <c r="C3751" i="56"/>
  <c r="F3751" i="56"/>
  <c r="D3752" i="56" l="1"/>
  <c r="A3753" i="56"/>
  <c r="G3752" i="56"/>
  <c r="J3752" i="56"/>
  <c r="C3752" i="56"/>
  <c r="F3752" i="56"/>
  <c r="H3752" i="56"/>
  <c r="E3752" i="56"/>
  <c r="I3752" i="56"/>
  <c r="B3752" i="56"/>
  <c r="J3753" i="56" l="1"/>
  <c r="E3753" i="56"/>
  <c r="F3753" i="56"/>
  <c r="G3753" i="56"/>
  <c r="D3753" i="56"/>
  <c r="C3753" i="56"/>
  <c r="B3753" i="56"/>
  <c r="H3753" i="56"/>
  <c r="A3754" i="56"/>
  <c r="I3753" i="56"/>
  <c r="G3754" i="56" l="1"/>
  <c r="H3754" i="56"/>
  <c r="A3755" i="56"/>
  <c r="D3754" i="56"/>
  <c r="E3754" i="56"/>
  <c r="I3754" i="56"/>
  <c r="B3754" i="56"/>
  <c r="F3754" i="56"/>
  <c r="C3754" i="56"/>
  <c r="J3754" i="56"/>
  <c r="H3755" i="56" l="1"/>
  <c r="C3755" i="56"/>
  <c r="I3755" i="56"/>
  <c r="G3755" i="56"/>
  <c r="E3755" i="56"/>
  <c r="F3755" i="56"/>
  <c r="D3755" i="56"/>
  <c r="B3755" i="56"/>
  <c r="J3755" i="56"/>
  <c r="A3756" i="56"/>
  <c r="B3756" i="56" l="1"/>
  <c r="C3756" i="56"/>
  <c r="I3756" i="56"/>
  <c r="A3757" i="56"/>
  <c r="J3756" i="56"/>
  <c r="G3756" i="56"/>
  <c r="D3756" i="56"/>
  <c r="F3756" i="56"/>
  <c r="E3756" i="56"/>
  <c r="H3756" i="56"/>
  <c r="A3758" i="56" l="1"/>
  <c r="B3757" i="56"/>
  <c r="H3757" i="56"/>
  <c r="C3757" i="56"/>
  <c r="J3757" i="56"/>
  <c r="F3757" i="56"/>
  <c r="E3757" i="56"/>
  <c r="I3757" i="56"/>
  <c r="G3757" i="56"/>
  <c r="D3757" i="56"/>
  <c r="A3759" i="56" l="1"/>
  <c r="J3758" i="56"/>
  <c r="I3758" i="56"/>
  <c r="E3758" i="56"/>
  <c r="B3758" i="56"/>
  <c r="G3758" i="56"/>
  <c r="H3758" i="56"/>
  <c r="D3758" i="56"/>
  <c r="C3758" i="56"/>
  <c r="F3758" i="56"/>
  <c r="B3759" i="56" l="1"/>
  <c r="C3759" i="56"/>
  <c r="D3759" i="56"/>
  <c r="I3759" i="56"/>
  <c r="H3759" i="56"/>
  <c r="G3759" i="56"/>
  <c r="J3759" i="56"/>
  <c r="F3759" i="56"/>
  <c r="A3760" i="56"/>
  <c r="E3759" i="56"/>
  <c r="D3760" i="56" l="1"/>
  <c r="I3760" i="56"/>
  <c r="C3760" i="56"/>
  <c r="F3760" i="56"/>
  <c r="A3761" i="56"/>
  <c r="E3760" i="56"/>
  <c r="H3760" i="56"/>
  <c r="G3760" i="56"/>
  <c r="J3760" i="56"/>
  <c r="B3760" i="56"/>
  <c r="J3761" i="56" l="1"/>
  <c r="H3761" i="56"/>
  <c r="I3761" i="56"/>
  <c r="C3761" i="56"/>
  <c r="F3761" i="56"/>
  <c r="A3762" i="56"/>
  <c r="E3761" i="56"/>
  <c r="D3761" i="56"/>
  <c r="B3761" i="56"/>
  <c r="G3761" i="56"/>
  <c r="D3762" i="56" l="1"/>
  <c r="J3762" i="56"/>
  <c r="B3762" i="56"/>
  <c r="H3762" i="56"/>
  <c r="A3763" i="56"/>
  <c r="G3762" i="56"/>
  <c r="E3762" i="56"/>
  <c r="I3762" i="56"/>
  <c r="C3762" i="56"/>
  <c r="F3762" i="56"/>
  <c r="B3763" i="56" l="1"/>
  <c r="I3763" i="56"/>
  <c r="J3763" i="56"/>
  <c r="D3763" i="56"/>
  <c r="C3763" i="56"/>
  <c r="F3763" i="56"/>
  <c r="E3763" i="56"/>
  <c r="A3764" i="56"/>
  <c r="G3763" i="56"/>
  <c r="H3763" i="56"/>
  <c r="I3764" i="56" l="1"/>
  <c r="J3764" i="56"/>
  <c r="B3764" i="56"/>
  <c r="G3764" i="56"/>
  <c r="D3764" i="56"/>
  <c r="C3764" i="56"/>
  <c r="F3764" i="56"/>
  <c r="E3764" i="56"/>
  <c r="H3764" i="56"/>
  <c r="A3765" i="56"/>
  <c r="I3765" i="56" l="1"/>
  <c r="J3765" i="56"/>
  <c r="F3765" i="56"/>
  <c r="A3766" i="56"/>
  <c r="E3765" i="56"/>
  <c r="H3765" i="56"/>
  <c r="G3765" i="56"/>
  <c r="D3765" i="56"/>
  <c r="C3765" i="56"/>
  <c r="B3765" i="56"/>
  <c r="I3766" i="56" l="1"/>
  <c r="C3766" i="56"/>
  <c r="H3766" i="56"/>
  <c r="G3766" i="56"/>
  <c r="J3766" i="56"/>
  <c r="F3766" i="56"/>
  <c r="D3766" i="56"/>
  <c r="B3766" i="56"/>
  <c r="A3767" i="56"/>
  <c r="E3766" i="56"/>
  <c r="B3767" i="56" l="1"/>
  <c r="H3767" i="56"/>
  <c r="G3767" i="56"/>
  <c r="J3767" i="56"/>
  <c r="C3767" i="56"/>
  <c r="D3767" i="56"/>
  <c r="F3767" i="56"/>
  <c r="E3767" i="56"/>
  <c r="I3767" i="56"/>
  <c r="A3768" i="56"/>
  <c r="D3768" i="56" l="1"/>
  <c r="G3768" i="56"/>
  <c r="E3768" i="56"/>
  <c r="I3768" i="56"/>
  <c r="B3768" i="56"/>
  <c r="A3769" i="56"/>
  <c r="H3768" i="56"/>
  <c r="F3768" i="56"/>
  <c r="J3768" i="56"/>
  <c r="C3768" i="56"/>
  <c r="A3770" i="56" l="1"/>
  <c r="I3769" i="56"/>
  <c r="G3769" i="56"/>
  <c r="E3769" i="56"/>
  <c r="D3769" i="56"/>
  <c r="C3769" i="56"/>
  <c r="F3769" i="56"/>
  <c r="B3769" i="56"/>
  <c r="H3769" i="56"/>
  <c r="J3769" i="56"/>
  <c r="A3771" i="56" l="1"/>
  <c r="J3770" i="56"/>
  <c r="F3770" i="56"/>
  <c r="E3770" i="56"/>
  <c r="H3770" i="56"/>
  <c r="I3770" i="56"/>
  <c r="G3770" i="56"/>
  <c r="D3770" i="56"/>
  <c r="C3770" i="56"/>
  <c r="B3770" i="56"/>
  <c r="E3771" i="56" l="1"/>
  <c r="I3771" i="56"/>
  <c r="C3771" i="56"/>
  <c r="B3771" i="56"/>
  <c r="J3771" i="56"/>
  <c r="A3772" i="56"/>
  <c r="F3771" i="56"/>
  <c r="D3771" i="56"/>
  <c r="H3771" i="56"/>
  <c r="G3771" i="56"/>
  <c r="F3772" i="56" l="1"/>
  <c r="B3772" i="56"/>
  <c r="C3772" i="56"/>
  <c r="H3772" i="56"/>
  <c r="E3772" i="56"/>
  <c r="I3772" i="56"/>
  <c r="J3772" i="56"/>
  <c r="D3772" i="56"/>
  <c r="A3773" i="56"/>
  <c r="G3772" i="56"/>
  <c r="H3773" i="56" l="1"/>
  <c r="D3773" i="56"/>
  <c r="B3773" i="56"/>
  <c r="A3774" i="56"/>
  <c r="G3773" i="56"/>
  <c r="I3773" i="56"/>
  <c r="C3773" i="56"/>
  <c r="F3773" i="56"/>
  <c r="J3773" i="56"/>
  <c r="E3773" i="56"/>
  <c r="E3774" i="56" l="1"/>
  <c r="H3774" i="56"/>
  <c r="F3774" i="56"/>
  <c r="C3774" i="56"/>
  <c r="B3774" i="56"/>
  <c r="G3774" i="56"/>
  <c r="D3774" i="56"/>
  <c r="J3774" i="56"/>
  <c r="I3774" i="56"/>
  <c r="A3775" i="56"/>
  <c r="H3775" i="56" l="1"/>
  <c r="E3775" i="56"/>
  <c r="C3775" i="56"/>
  <c r="D3775" i="56"/>
  <c r="B3775" i="56"/>
  <c r="J3775" i="56"/>
  <c r="I3775" i="56"/>
  <c r="A3776" i="56"/>
  <c r="G3775" i="56"/>
  <c r="F3775" i="56"/>
  <c r="A3777" i="56" l="1"/>
  <c r="I3776" i="56"/>
  <c r="B3776" i="56"/>
  <c r="G3776" i="56"/>
  <c r="F3776" i="56"/>
  <c r="J3776" i="56"/>
  <c r="E3776" i="56"/>
  <c r="H3776" i="56"/>
  <c r="D3776" i="56"/>
  <c r="C3776" i="56"/>
  <c r="J3777" i="56" l="1"/>
  <c r="A3778" i="56"/>
  <c r="C3777" i="56"/>
  <c r="I3777" i="56"/>
  <c r="G3777" i="56"/>
  <c r="D3777" i="56"/>
  <c r="B3777" i="56"/>
  <c r="F3777" i="56"/>
  <c r="E3777" i="56"/>
  <c r="H3777" i="56"/>
  <c r="B3778" i="56" l="1"/>
  <c r="D3778" i="56"/>
  <c r="J3778" i="56"/>
  <c r="I3778" i="56"/>
  <c r="A3779" i="56"/>
  <c r="E3778" i="56"/>
  <c r="H3778" i="56"/>
  <c r="C3778" i="56"/>
  <c r="F3778" i="56"/>
  <c r="G3778" i="56"/>
  <c r="I3779" i="56" l="1"/>
  <c r="J3779" i="56"/>
  <c r="F3779" i="56"/>
  <c r="E3779" i="56"/>
  <c r="G3779" i="56"/>
  <c r="B3779" i="56"/>
  <c r="D3779" i="56"/>
  <c r="C3779" i="56"/>
  <c r="H3779" i="56"/>
  <c r="A3780" i="56"/>
  <c r="B3780" i="56" l="1"/>
  <c r="J3780" i="56"/>
  <c r="G3780" i="56"/>
  <c r="E3780" i="56"/>
  <c r="H3780" i="56"/>
  <c r="A3781" i="56"/>
  <c r="I3780" i="56"/>
  <c r="D3780" i="56"/>
  <c r="C3780" i="56"/>
  <c r="F3780" i="56"/>
  <c r="B3781" i="56" l="1"/>
  <c r="E3781" i="56"/>
  <c r="H3781" i="56"/>
  <c r="J3781" i="56"/>
  <c r="C3781" i="56"/>
  <c r="F3781" i="56"/>
  <c r="I3781" i="56"/>
  <c r="A3782" i="56"/>
  <c r="G3781" i="56"/>
  <c r="D3781" i="56"/>
  <c r="I3782" i="56" l="1"/>
  <c r="H3782" i="56"/>
  <c r="C3782" i="56"/>
  <c r="F3782" i="56"/>
  <c r="E3782" i="56"/>
  <c r="B3782" i="56"/>
  <c r="A3783" i="56"/>
  <c r="G3782" i="56"/>
  <c r="J3782" i="56"/>
  <c r="D3782" i="56"/>
  <c r="B3783" i="56" l="1"/>
  <c r="G3783" i="56"/>
  <c r="H3783" i="56"/>
  <c r="I3783" i="56"/>
  <c r="A3784" i="56"/>
  <c r="C3783" i="56"/>
  <c r="F3783" i="56"/>
  <c r="E3783" i="56"/>
  <c r="D3783" i="56"/>
  <c r="J3783" i="56"/>
  <c r="D3784" i="56" l="1"/>
  <c r="E3784" i="56"/>
  <c r="G3784" i="56"/>
  <c r="C3784" i="56"/>
  <c r="F3784" i="56"/>
  <c r="J3784" i="56"/>
  <c r="I3784" i="56"/>
  <c r="B3784" i="56"/>
  <c r="H3784" i="56"/>
  <c r="A3785" i="56"/>
  <c r="J3785" i="56" l="1"/>
  <c r="F3785" i="56"/>
  <c r="E3785" i="56"/>
  <c r="G3785" i="56"/>
  <c r="H3785" i="56"/>
  <c r="A3786" i="56"/>
  <c r="B3785" i="56"/>
  <c r="D3785" i="56"/>
  <c r="C3785" i="56"/>
  <c r="I3785" i="56"/>
  <c r="F3786" i="56" l="1"/>
  <c r="H3786" i="56"/>
  <c r="E3786" i="56"/>
  <c r="B3786" i="56"/>
  <c r="A3787" i="56"/>
  <c r="I3786" i="56"/>
  <c r="J3786" i="56"/>
  <c r="G3786" i="56"/>
  <c r="C3786" i="56"/>
  <c r="D3786" i="56"/>
  <c r="A3788" i="56" l="1"/>
  <c r="C3787" i="56"/>
  <c r="E3787" i="56"/>
  <c r="F3787" i="56"/>
  <c r="D3787" i="56"/>
  <c r="H3787" i="56"/>
  <c r="G3787" i="56"/>
  <c r="I3787" i="56"/>
  <c r="B3787" i="56"/>
  <c r="J3787" i="56"/>
  <c r="F3788" i="56" l="1"/>
  <c r="C3788" i="56"/>
  <c r="B3788" i="56"/>
  <c r="J3788" i="56"/>
  <c r="G3788" i="56"/>
  <c r="D3788" i="56"/>
  <c r="H3788" i="56"/>
  <c r="E3788" i="56"/>
  <c r="I3788" i="56"/>
  <c r="A3789" i="56"/>
  <c r="H3789" i="56" l="1"/>
  <c r="A3790" i="56"/>
  <c r="E3789" i="56"/>
  <c r="C3789" i="56"/>
  <c r="J3789" i="56"/>
  <c r="I3789" i="56"/>
  <c r="B3789" i="56"/>
  <c r="G3789" i="56"/>
  <c r="F3789" i="56"/>
  <c r="D3789" i="56"/>
  <c r="B3790" i="56" l="1"/>
  <c r="J3790" i="56"/>
  <c r="E3790" i="56"/>
  <c r="H3790" i="56"/>
  <c r="G3790" i="56"/>
  <c r="A3791" i="56"/>
  <c r="D3790" i="56"/>
  <c r="C3790" i="56"/>
  <c r="F3790" i="56"/>
  <c r="I3790" i="56"/>
  <c r="H3791" i="56" l="1"/>
  <c r="C3791" i="56"/>
  <c r="D3791" i="56"/>
  <c r="B3791" i="56"/>
  <c r="G3791" i="56"/>
  <c r="J3791" i="56"/>
  <c r="A3792" i="56"/>
  <c r="F3791" i="56"/>
  <c r="E3791" i="56"/>
  <c r="I3791" i="56"/>
  <c r="B3792" i="56" l="1"/>
  <c r="J3792" i="56"/>
  <c r="H3792" i="56"/>
  <c r="E3792" i="56"/>
  <c r="I3792" i="56"/>
  <c r="F3792" i="56"/>
  <c r="G3792" i="56"/>
  <c r="A3793" i="56"/>
  <c r="C3792" i="56"/>
  <c r="D3792" i="56"/>
  <c r="F3793" i="56" l="1"/>
  <c r="A3794" i="56"/>
  <c r="I3793" i="56"/>
  <c r="C3793" i="56"/>
  <c r="J3793" i="56"/>
  <c r="E3793" i="56"/>
  <c r="B3793" i="56"/>
  <c r="H3793" i="56"/>
  <c r="G3793" i="56"/>
  <c r="D3793" i="56"/>
  <c r="D3794" i="56" l="1"/>
  <c r="J3794" i="56"/>
  <c r="E3794" i="56"/>
  <c r="A3795" i="56"/>
  <c r="G3794" i="56"/>
  <c r="H3794" i="56"/>
  <c r="F3794" i="56"/>
  <c r="I3794" i="56"/>
  <c r="C3794" i="56"/>
  <c r="B3794" i="56"/>
  <c r="C3795" i="56" l="1"/>
  <c r="F3795" i="56"/>
  <c r="A3796" i="56"/>
  <c r="H3795" i="56"/>
  <c r="D3795" i="56"/>
  <c r="B3795" i="56"/>
  <c r="I3795" i="56"/>
  <c r="J3795" i="56"/>
  <c r="E3795" i="56"/>
  <c r="G3795" i="56"/>
  <c r="B3796" i="56" l="1"/>
  <c r="F3796" i="56"/>
  <c r="G3796" i="56"/>
  <c r="C3796" i="56"/>
  <c r="E3796" i="56"/>
  <c r="H3796" i="56"/>
  <c r="D3796" i="56"/>
  <c r="J3796" i="56"/>
  <c r="A3797" i="56"/>
  <c r="I3796" i="56"/>
  <c r="C3797" i="56" l="1"/>
  <c r="E3797" i="56"/>
  <c r="I3797" i="56"/>
  <c r="F3797" i="56"/>
  <c r="G3797" i="56"/>
  <c r="D3797" i="56"/>
  <c r="J3797" i="56"/>
  <c r="B3797" i="56"/>
  <c r="H3797" i="56"/>
  <c r="A3798" i="56"/>
  <c r="E3798" i="56" l="1"/>
  <c r="A3799" i="56"/>
  <c r="J3798" i="56"/>
  <c r="D3798" i="56"/>
  <c r="F3798" i="56"/>
  <c r="H3798" i="56"/>
  <c r="I3798" i="56"/>
  <c r="B3798" i="56"/>
  <c r="G3798" i="56"/>
  <c r="C3798" i="56"/>
  <c r="H3799" i="56" l="1"/>
  <c r="D3799" i="56"/>
  <c r="C3799" i="56"/>
  <c r="G3799" i="56"/>
  <c r="F3799" i="56"/>
  <c r="J3799" i="56"/>
  <c r="E3799" i="56"/>
  <c r="I3799" i="56"/>
  <c r="B3799" i="56"/>
  <c r="A3800" i="56"/>
  <c r="D3800" i="56" l="1"/>
  <c r="B3800" i="56"/>
  <c r="A3801" i="56"/>
  <c r="H3800" i="56"/>
  <c r="G3800" i="56"/>
  <c r="J3800" i="56"/>
  <c r="C3800" i="56"/>
  <c r="F3800" i="56"/>
  <c r="E3800" i="56"/>
  <c r="I3800" i="56"/>
  <c r="J3801" i="56" l="1"/>
  <c r="I3801" i="56"/>
  <c r="B3801" i="56"/>
  <c r="H3801" i="56"/>
  <c r="D3801" i="56"/>
  <c r="C3801" i="56"/>
  <c r="F3801" i="56"/>
  <c r="E3801" i="56"/>
  <c r="A3802" i="56"/>
  <c r="G3801" i="56"/>
  <c r="G3802" i="56" l="1"/>
  <c r="C3802" i="56"/>
  <c r="B3802" i="56"/>
  <c r="I3802" i="56"/>
  <c r="A3803" i="56"/>
  <c r="D3802" i="56"/>
  <c r="J3802" i="56"/>
  <c r="H3802" i="56"/>
  <c r="F3802" i="56"/>
  <c r="E3802" i="56"/>
  <c r="E3803" i="56" l="1"/>
  <c r="I3803" i="56"/>
  <c r="B3803" i="56"/>
  <c r="F3803" i="56"/>
  <c r="H3803" i="56"/>
  <c r="A3804" i="56"/>
  <c r="G3803" i="56"/>
  <c r="J3803" i="56"/>
  <c r="D3803" i="56"/>
  <c r="C3803" i="56"/>
  <c r="B3804" i="56" l="1"/>
  <c r="E3804" i="56"/>
  <c r="I3804" i="56"/>
  <c r="A3805" i="56"/>
  <c r="G3804" i="56"/>
  <c r="F3804" i="56"/>
  <c r="D3804" i="56"/>
  <c r="C3804" i="56"/>
  <c r="J3804" i="56"/>
  <c r="H3804" i="56"/>
  <c r="B3805" i="56" l="1"/>
  <c r="F3805" i="56"/>
  <c r="A3806" i="56"/>
  <c r="D3805" i="56"/>
  <c r="C3805" i="56"/>
  <c r="E3805" i="56"/>
  <c r="G3805" i="56"/>
  <c r="I3805" i="56"/>
  <c r="H3805" i="56"/>
  <c r="J3805" i="56"/>
  <c r="I3806" i="56" l="1"/>
  <c r="C3806" i="56"/>
  <c r="F3806" i="56"/>
  <c r="G3806" i="56"/>
  <c r="J3806" i="56"/>
  <c r="D3806" i="56"/>
  <c r="A3807" i="56"/>
  <c r="E3806" i="56"/>
  <c r="B3806" i="56"/>
  <c r="H3806" i="56"/>
  <c r="H3807" i="56" l="1"/>
  <c r="E3807" i="56"/>
  <c r="I3807" i="56"/>
  <c r="F3807" i="56"/>
  <c r="B3807" i="56"/>
  <c r="A3808" i="56"/>
  <c r="G3807" i="56"/>
  <c r="J3807" i="56"/>
  <c r="D3807" i="56"/>
  <c r="C3807" i="56"/>
  <c r="B3808" i="56" l="1"/>
  <c r="G3808" i="56"/>
  <c r="J3808" i="56"/>
  <c r="D3808" i="56"/>
  <c r="C3808" i="56"/>
  <c r="E3808" i="56"/>
  <c r="F3808" i="56"/>
  <c r="I3808" i="56"/>
  <c r="A3809" i="56"/>
  <c r="H3808" i="56"/>
  <c r="J3809" i="56" l="1"/>
  <c r="F3809" i="56"/>
  <c r="G3809" i="56"/>
  <c r="I3809" i="56"/>
  <c r="A3810" i="56"/>
  <c r="D3809" i="56"/>
  <c r="C3809" i="56"/>
  <c r="B3809" i="56"/>
  <c r="H3809" i="56"/>
  <c r="E3809" i="56"/>
  <c r="D3810" i="56" l="1"/>
  <c r="F3810" i="56"/>
  <c r="B3810" i="56"/>
  <c r="C3810" i="56"/>
  <c r="I3810" i="56"/>
  <c r="A3811" i="56"/>
  <c r="J3810" i="56"/>
  <c r="E3810" i="56"/>
  <c r="H3810" i="56"/>
  <c r="G3810" i="56"/>
  <c r="H3811" i="56" l="1"/>
  <c r="G3811" i="56"/>
  <c r="E3811" i="56"/>
  <c r="A3812" i="56"/>
  <c r="I3811" i="56"/>
  <c r="J3811" i="56"/>
  <c r="D3811" i="56"/>
  <c r="C3811" i="56"/>
  <c r="B3811" i="56"/>
  <c r="F3811" i="56"/>
  <c r="H3812" i="56" l="1"/>
  <c r="F3812" i="56"/>
  <c r="C3812" i="56"/>
  <c r="G3812" i="56"/>
  <c r="J3812" i="56"/>
  <c r="I3812" i="56"/>
  <c r="B3812" i="56"/>
  <c r="E3812" i="56"/>
  <c r="A3813" i="56"/>
  <c r="D3812" i="56"/>
  <c r="I3813" i="56" l="1"/>
  <c r="J3813" i="56"/>
  <c r="B3813" i="56"/>
  <c r="H3813" i="56"/>
  <c r="A3814" i="56"/>
  <c r="E3813" i="56"/>
  <c r="G3813" i="56"/>
  <c r="F3813" i="56"/>
  <c r="D3813" i="56"/>
  <c r="C3813" i="56"/>
  <c r="B3814" i="56" l="1"/>
  <c r="I3814" i="56"/>
  <c r="H3814" i="56"/>
  <c r="G3814" i="56"/>
  <c r="J3814" i="56"/>
  <c r="D3814" i="56"/>
  <c r="C3814" i="56"/>
  <c r="F3814" i="56"/>
  <c r="E3814" i="56"/>
  <c r="A3815" i="56"/>
  <c r="I3815" i="56" l="1"/>
  <c r="E3815" i="56"/>
  <c r="D3815" i="56"/>
  <c r="C3815" i="56"/>
  <c r="B3815" i="56"/>
  <c r="H3815" i="56"/>
  <c r="F3815" i="56"/>
  <c r="A3816" i="56"/>
  <c r="G3815" i="56"/>
  <c r="J3815" i="56"/>
  <c r="D3816" i="56" l="1"/>
  <c r="F3816" i="56"/>
  <c r="B3816" i="56"/>
  <c r="H3816" i="56"/>
  <c r="G3816" i="56"/>
  <c r="J3816" i="56"/>
  <c r="C3816" i="56"/>
  <c r="A3817" i="56"/>
  <c r="E3816" i="56"/>
  <c r="I3816" i="56"/>
  <c r="J3817" i="56" l="1"/>
  <c r="H3817" i="56"/>
  <c r="A3818" i="56"/>
  <c r="G3817" i="56"/>
  <c r="D3817" i="56"/>
  <c r="C3817" i="56"/>
  <c r="F3817" i="56"/>
  <c r="E3817" i="56"/>
  <c r="I3817" i="56"/>
  <c r="B3817" i="56"/>
  <c r="D3818" i="56" l="1"/>
  <c r="C3818" i="56"/>
  <c r="F3818" i="56"/>
  <c r="B3818" i="56"/>
  <c r="E3818" i="56"/>
  <c r="I3818" i="56"/>
  <c r="H3818" i="56"/>
  <c r="A3819" i="56"/>
  <c r="G3818" i="56"/>
  <c r="J3818" i="56"/>
  <c r="E3819" i="56" l="1"/>
  <c r="B3819" i="56"/>
  <c r="H3819" i="56"/>
  <c r="G3819" i="56"/>
  <c r="A3820" i="56"/>
  <c r="J3819" i="56"/>
  <c r="D3819" i="56"/>
  <c r="C3819" i="56"/>
  <c r="F3819" i="56"/>
  <c r="I3819" i="56"/>
  <c r="B3820" i="56" l="1"/>
  <c r="I3820" i="56"/>
  <c r="H3820" i="56"/>
  <c r="A3821" i="56"/>
  <c r="J3820" i="56"/>
  <c r="G3820" i="56"/>
  <c r="D3820" i="56"/>
  <c r="C3820" i="56"/>
  <c r="F3820" i="56"/>
  <c r="E3820" i="56"/>
  <c r="F3821" i="56" l="1"/>
  <c r="J3821" i="56"/>
  <c r="H3821" i="56"/>
  <c r="E3821" i="56"/>
  <c r="D3821" i="56"/>
  <c r="G3821" i="56"/>
  <c r="C3821" i="56"/>
  <c r="I3821" i="56"/>
  <c r="A3822" i="56"/>
  <c r="B3821" i="56"/>
  <c r="I3822" i="56" l="1"/>
  <c r="F3822" i="56"/>
  <c r="A3823" i="56"/>
  <c r="E3822" i="56"/>
  <c r="B3822" i="56"/>
  <c r="G3822" i="56"/>
  <c r="H3822" i="56"/>
  <c r="J3822" i="56"/>
  <c r="D3822" i="56"/>
  <c r="C3822" i="56"/>
  <c r="C3823" i="56" l="1"/>
  <c r="F3823" i="56"/>
  <c r="D3823" i="56"/>
  <c r="B3823" i="56"/>
  <c r="G3823" i="56"/>
  <c r="E3823" i="56"/>
  <c r="H3823" i="56"/>
  <c r="I3823" i="56"/>
  <c r="J3823" i="56"/>
  <c r="A3824" i="56"/>
  <c r="H3824" i="56" l="1"/>
  <c r="J3824" i="56"/>
  <c r="E3824" i="56"/>
  <c r="A3825" i="56"/>
  <c r="B3824" i="56"/>
  <c r="D3824" i="56"/>
  <c r="C3824" i="56"/>
  <c r="I3824" i="56"/>
  <c r="F3824" i="56"/>
  <c r="G3824" i="56"/>
  <c r="J3825" i="56" l="1"/>
  <c r="A3826" i="56"/>
  <c r="D3825" i="56"/>
  <c r="C3825" i="56"/>
  <c r="F3825" i="56"/>
  <c r="H3825" i="56"/>
  <c r="E3825" i="56"/>
  <c r="I3825" i="56"/>
  <c r="B3825" i="56"/>
  <c r="G3825" i="56"/>
  <c r="I3826" i="56" l="1"/>
  <c r="D3826" i="56"/>
  <c r="C3826" i="56"/>
  <c r="B3826" i="56"/>
  <c r="E3826" i="56"/>
  <c r="G3826" i="56"/>
  <c r="A3827" i="56"/>
  <c r="H3826" i="56"/>
  <c r="F3826" i="56"/>
  <c r="J3826" i="56"/>
  <c r="C3827" i="56" l="1"/>
  <c r="G3827" i="56"/>
  <c r="D3827" i="56"/>
  <c r="A3828" i="56"/>
  <c r="B3827" i="56"/>
  <c r="H3827" i="56"/>
  <c r="F3827" i="56"/>
  <c r="J3827" i="56"/>
  <c r="I3827" i="56"/>
  <c r="E3827" i="56"/>
  <c r="F3828" i="56" l="1"/>
  <c r="A3829" i="56"/>
  <c r="J3828" i="56"/>
  <c r="G3828" i="56"/>
  <c r="D3828" i="56"/>
  <c r="C3828" i="56"/>
  <c r="H3828" i="56"/>
  <c r="E3828" i="56"/>
  <c r="I3828" i="56"/>
  <c r="B3828" i="56"/>
  <c r="B3829" i="56" l="1"/>
  <c r="D3829" i="56"/>
  <c r="F3829" i="56"/>
  <c r="J3829" i="56"/>
  <c r="C3829" i="56"/>
  <c r="E3829" i="56"/>
  <c r="G3829" i="56"/>
  <c r="A3830" i="56"/>
  <c r="I3829" i="56"/>
  <c r="H3829" i="56"/>
  <c r="D3830" i="56" l="1"/>
  <c r="E3830" i="56"/>
  <c r="C3830" i="56"/>
  <c r="G3830" i="56"/>
  <c r="F3830" i="56"/>
  <c r="A3831" i="56"/>
  <c r="B3830" i="56"/>
  <c r="H3830" i="56"/>
  <c r="J3830" i="56"/>
  <c r="I3830" i="56"/>
  <c r="I3831" i="56" l="1"/>
  <c r="H3831" i="56"/>
  <c r="J3831" i="56"/>
  <c r="D3831" i="56"/>
  <c r="C3831" i="56"/>
  <c r="G3831" i="56"/>
  <c r="B3831" i="56"/>
  <c r="A3832" i="56"/>
  <c r="F3831" i="56"/>
  <c r="E3831" i="56"/>
  <c r="D3832" i="56" l="1"/>
  <c r="F3832" i="56"/>
  <c r="A3833" i="56"/>
  <c r="E3832" i="56"/>
  <c r="I3832" i="56"/>
  <c r="H3832" i="56"/>
  <c r="B3832" i="56"/>
  <c r="G3832" i="56"/>
  <c r="J3832" i="56"/>
  <c r="C3832" i="56"/>
  <c r="J3833" i="56" l="1"/>
  <c r="H3833" i="56"/>
  <c r="F3833" i="56"/>
  <c r="B3833" i="56"/>
  <c r="A3834" i="56"/>
  <c r="E3833" i="56"/>
  <c r="I3833" i="56"/>
  <c r="G3833" i="56"/>
  <c r="D3833" i="56"/>
  <c r="C3833" i="56"/>
  <c r="F3834" i="56" l="1"/>
  <c r="B3834" i="56"/>
  <c r="A3835" i="56"/>
  <c r="G3834" i="56"/>
  <c r="J3834" i="56"/>
  <c r="D3834" i="56"/>
  <c r="H3834" i="56"/>
  <c r="C3834" i="56"/>
  <c r="E3834" i="56"/>
  <c r="I3834" i="56"/>
  <c r="H3835" i="56" l="1"/>
  <c r="D3835" i="56"/>
  <c r="C3835" i="56"/>
  <c r="B3835" i="56"/>
  <c r="F3835" i="56"/>
  <c r="E3835" i="56"/>
  <c r="I3835" i="56"/>
  <c r="G3835" i="56"/>
  <c r="A3836" i="56"/>
  <c r="J3835" i="56"/>
  <c r="F3836" i="56" l="1"/>
  <c r="D3836" i="56"/>
  <c r="C3836" i="56"/>
  <c r="E3836" i="56"/>
  <c r="I3836" i="56"/>
  <c r="B3836" i="56"/>
  <c r="H3836" i="56"/>
  <c r="A3837" i="56"/>
  <c r="J3836" i="56"/>
  <c r="G3836" i="56"/>
  <c r="C3837" i="56" l="1"/>
  <c r="F3837" i="56"/>
  <c r="D3837" i="56"/>
  <c r="E3837" i="56"/>
  <c r="A3838" i="56"/>
  <c r="I3837" i="56"/>
  <c r="B3837" i="56"/>
  <c r="G3837" i="56"/>
  <c r="J3837" i="56"/>
  <c r="H3837" i="56"/>
  <c r="B3838" i="56" l="1"/>
  <c r="G3838" i="56"/>
  <c r="A3839" i="56"/>
  <c r="J3838" i="56"/>
  <c r="D3838" i="56"/>
  <c r="C3838" i="56"/>
  <c r="F3838" i="56"/>
  <c r="E3838" i="56"/>
  <c r="I3838" i="56"/>
  <c r="H3838" i="56"/>
  <c r="H3839" i="56" l="1"/>
  <c r="J3839" i="56"/>
  <c r="C3839" i="56"/>
  <c r="D3839" i="56"/>
  <c r="B3839" i="56"/>
  <c r="F3839" i="56"/>
  <c r="E3839" i="56"/>
  <c r="I3839" i="56"/>
  <c r="A3840" i="56"/>
  <c r="G3839" i="56"/>
  <c r="D3840" i="56" l="1"/>
  <c r="E3840" i="56"/>
  <c r="I3840" i="56"/>
  <c r="A3841" i="56"/>
  <c r="B3840" i="56"/>
  <c r="G3840" i="56"/>
  <c r="J3840" i="56"/>
  <c r="C3840" i="56"/>
  <c r="F3840" i="56"/>
  <c r="H3840" i="56"/>
  <c r="J3841" i="56" l="1"/>
  <c r="I3841" i="56"/>
  <c r="A3842" i="56"/>
  <c r="B3841" i="56"/>
  <c r="H3841" i="56"/>
  <c r="G3841" i="56"/>
  <c r="D3841" i="56"/>
  <c r="C3841" i="56"/>
  <c r="F3841" i="56"/>
  <c r="E3841" i="56"/>
  <c r="D3842" i="56" l="1"/>
  <c r="G3842" i="56"/>
  <c r="J3842" i="56"/>
  <c r="C3842" i="56"/>
  <c r="A3843" i="56"/>
  <c r="F3842" i="56"/>
  <c r="E3842" i="56"/>
  <c r="I3842" i="56"/>
  <c r="B3842" i="56"/>
  <c r="H3842" i="56"/>
  <c r="B3843" i="56" l="1"/>
  <c r="A3844" i="56"/>
  <c r="I3843" i="56"/>
  <c r="H3843" i="56"/>
  <c r="E3843" i="56"/>
  <c r="G3843" i="56"/>
  <c r="F3843" i="56"/>
  <c r="J3843" i="56"/>
  <c r="D3843" i="56"/>
  <c r="C3843" i="56"/>
  <c r="F3844" i="56" l="1"/>
  <c r="E3844" i="56"/>
  <c r="I3844" i="56"/>
  <c r="B3844" i="56"/>
  <c r="H3844" i="56"/>
  <c r="A3845" i="56"/>
  <c r="J3844" i="56"/>
  <c r="G3844" i="56"/>
  <c r="D3844" i="56"/>
  <c r="C3844" i="56"/>
  <c r="H3845" i="56" l="1"/>
  <c r="I3845" i="56"/>
  <c r="G3845" i="56"/>
  <c r="J3845" i="56"/>
  <c r="D3845" i="56"/>
  <c r="C3845" i="56"/>
  <c r="F3845" i="56"/>
  <c r="E3845" i="56"/>
  <c r="B3845" i="56"/>
  <c r="A3846" i="56"/>
  <c r="A3847" i="56" l="1"/>
  <c r="D3846" i="56"/>
  <c r="C3846" i="56"/>
  <c r="F3846" i="56"/>
  <c r="E3846" i="56"/>
  <c r="H3846" i="56"/>
  <c r="I3846" i="56"/>
  <c r="G3846" i="56"/>
  <c r="B3846" i="56"/>
  <c r="J3846" i="56"/>
  <c r="E3847" i="56" l="1"/>
  <c r="J3847" i="56"/>
  <c r="D3847" i="56"/>
  <c r="C3847" i="56"/>
  <c r="F3847" i="56"/>
  <c r="I3847" i="56"/>
  <c r="G3847" i="56"/>
  <c r="A3848" i="56"/>
  <c r="H3847" i="56"/>
  <c r="B3847" i="56"/>
  <c r="B3848" i="56" l="1"/>
  <c r="F3848" i="56"/>
  <c r="C3848" i="56"/>
  <c r="G3848" i="56"/>
  <c r="A3849" i="56"/>
  <c r="H3848" i="56"/>
  <c r="J3848" i="56"/>
  <c r="D3848" i="56"/>
  <c r="I3848" i="56"/>
  <c r="E3848" i="56"/>
  <c r="D3849" i="56" l="1"/>
  <c r="A3850" i="56"/>
  <c r="I3849" i="56"/>
  <c r="G3849" i="56"/>
  <c r="C3849" i="56"/>
  <c r="F3849" i="56"/>
  <c r="E3849" i="56"/>
  <c r="H3849" i="56"/>
  <c r="B3849" i="56"/>
  <c r="J3849" i="56"/>
  <c r="F3850" i="56" l="1"/>
  <c r="B3850" i="56"/>
  <c r="E3850" i="56"/>
  <c r="G3850" i="56"/>
  <c r="I3850" i="56"/>
  <c r="H3850" i="56"/>
  <c r="A3851" i="56"/>
  <c r="J3850" i="56"/>
  <c r="D3850" i="56"/>
  <c r="C3850" i="56"/>
  <c r="B3851" i="56" l="1"/>
  <c r="I3851" i="56"/>
  <c r="H3851" i="56"/>
  <c r="G3851" i="56"/>
  <c r="E3851" i="56"/>
  <c r="D3851" i="56"/>
  <c r="F3851" i="56"/>
  <c r="J3851" i="56"/>
  <c r="C3851" i="56"/>
  <c r="A3852" i="56"/>
  <c r="F3852" i="56" l="1"/>
  <c r="E3852" i="56"/>
  <c r="G3852" i="56"/>
  <c r="C3852" i="56"/>
  <c r="J3852" i="56"/>
  <c r="I3852" i="56"/>
  <c r="D3852" i="56"/>
  <c r="B3852" i="56"/>
  <c r="A3853" i="56"/>
  <c r="H3852" i="56"/>
  <c r="E3853" i="56" l="1"/>
  <c r="A3854" i="56"/>
  <c r="C3853" i="56"/>
  <c r="J3853" i="56"/>
  <c r="I3853" i="56"/>
  <c r="B3853" i="56"/>
  <c r="F3853" i="56"/>
  <c r="G3853" i="56"/>
  <c r="H3853" i="56"/>
  <c r="D3853" i="56"/>
  <c r="E3854" i="56" l="1"/>
  <c r="H3854" i="56"/>
  <c r="I3854" i="56"/>
  <c r="C3854" i="56"/>
  <c r="A3855" i="56"/>
  <c r="G3854" i="56"/>
  <c r="B3854" i="56"/>
  <c r="J3854" i="56"/>
  <c r="D3854" i="56"/>
  <c r="F3854" i="56"/>
  <c r="J3855" i="56" l="1"/>
  <c r="B3855" i="56"/>
  <c r="H3855" i="56"/>
  <c r="D3855" i="56"/>
  <c r="E3855" i="56"/>
  <c r="A3856" i="56"/>
  <c r="C3855" i="56"/>
  <c r="G3855" i="56"/>
  <c r="F3855" i="56"/>
  <c r="I3855" i="56"/>
  <c r="A3857" i="56" l="1"/>
  <c r="E3856" i="56"/>
  <c r="I3856" i="56"/>
  <c r="H3856" i="56"/>
  <c r="F3856" i="56"/>
  <c r="C3856" i="56"/>
  <c r="J3856" i="56"/>
  <c r="B3856" i="56"/>
  <c r="D3856" i="56"/>
  <c r="G3856" i="56"/>
  <c r="D3857" i="56" l="1"/>
  <c r="F3857" i="56"/>
  <c r="C3857" i="56"/>
  <c r="B3857" i="56"/>
  <c r="A3858" i="56"/>
  <c r="E3857" i="56"/>
  <c r="I3857" i="56"/>
  <c r="H3857" i="56"/>
  <c r="J3857" i="56"/>
  <c r="G3857" i="56"/>
  <c r="B3858" i="56" l="1"/>
  <c r="A3859" i="56"/>
  <c r="C3858" i="56"/>
  <c r="F3858" i="56"/>
  <c r="G3858" i="56"/>
  <c r="J3858" i="56"/>
  <c r="I3858" i="56"/>
  <c r="H3858" i="56"/>
  <c r="E3858" i="56"/>
  <c r="D3858" i="56"/>
  <c r="H3859" i="56" l="1"/>
  <c r="G3859" i="56"/>
  <c r="J3859" i="56"/>
  <c r="D3859" i="56"/>
  <c r="C3859" i="56"/>
  <c r="A3860" i="56"/>
  <c r="F3859" i="56"/>
  <c r="E3859" i="56"/>
  <c r="I3859" i="56"/>
  <c r="B3859" i="56"/>
  <c r="E3860" i="56" l="1"/>
  <c r="J3860" i="56"/>
  <c r="A3861" i="56"/>
  <c r="G3860" i="56"/>
  <c r="D3860" i="56"/>
  <c r="F3860" i="56"/>
  <c r="I3860" i="56"/>
  <c r="H3860" i="56"/>
  <c r="C3860" i="56"/>
  <c r="B3860" i="56"/>
  <c r="C3861" i="56" l="1"/>
  <c r="F3861" i="56"/>
  <c r="H3861" i="56"/>
  <c r="A3862" i="56"/>
  <c r="D3861" i="56"/>
  <c r="E3861" i="56"/>
  <c r="G3861" i="56"/>
  <c r="J3861" i="56"/>
  <c r="I3861" i="56"/>
  <c r="B3861" i="56"/>
  <c r="A3863" i="56" l="1"/>
  <c r="E3862" i="56"/>
  <c r="B3862" i="56"/>
  <c r="G3862" i="56"/>
  <c r="H3862" i="56"/>
  <c r="J3862" i="56"/>
  <c r="D3862" i="56"/>
  <c r="F3862" i="56"/>
  <c r="I3862" i="56"/>
  <c r="C3862" i="56"/>
  <c r="G3863" i="56" l="1"/>
  <c r="J3863" i="56"/>
  <c r="I3863" i="56"/>
  <c r="F3863" i="56"/>
  <c r="B3863" i="56"/>
  <c r="C3863" i="56"/>
  <c r="H3863" i="56"/>
  <c r="E3863" i="56"/>
  <c r="A3864" i="56"/>
  <c r="D3863" i="56"/>
  <c r="J3864" i="56" l="1"/>
  <c r="F3864" i="56"/>
  <c r="E3864" i="56"/>
  <c r="A3865" i="56"/>
  <c r="B3864" i="56"/>
  <c r="I3864" i="56"/>
  <c r="H3864" i="56"/>
  <c r="G3864" i="56"/>
  <c r="C3864" i="56"/>
  <c r="D3864" i="56"/>
  <c r="I3865" i="56" l="1"/>
  <c r="E3865" i="56"/>
  <c r="A3866" i="56"/>
  <c r="D3865" i="56"/>
  <c r="C3865" i="56"/>
  <c r="F3865" i="56"/>
  <c r="J3865" i="56"/>
  <c r="G3865" i="56"/>
  <c r="B3865" i="56"/>
  <c r="H3865" i="56"/>
  <c r="D3866" i="56" l="1"/>
  <c r="E3866" i="56"/>
  <c r="G3866" i="56"/>
  <c r="A3867" i="56"/>
  <c r="B3866" i="56"/>
  <c r="C3866" i="56"/>
  <c r="H3866" i="56"/>
  <c r="J3866" i="56"/>
  <c r="I3866" i="56"/>
  <c r="F3866" i="56"/>
  <c r="I3867" i="56" l="1"/>
  <c r="H3867" i="56"/>
  <c r="C3867" i="56"/>
  <c r="E3867" i="56"/>
  <c r="F3867" i="56"/>
  <c r="A3868" i="56"/>
  <c r="B3867" i="56"/>
  <c r="G3867" i="56"/>
  <c r="J3867" i="56"/>
  <c r="D3867" i="56"/>
  <c r="B3868" i="56" l="1"/>
  <c r="D3868" i="56"/>
  <c r="F3868" i="56"/>
  <c r="I3868" i="56"/>
  <c r="A3869" i="56"/>
  <c r="G3868" i="56"/>
  <c r="C3868" i="56"/>
  <c r="E3868" i="56"/>
  <c r="J3868" i="56"/>
  <c r="H3868" i="56"/>
  <c r="B3869" i="56" l="1"/>
  <c r="I3869" i="56"/>
  <c r="A3870" i="56"/>
  <c r="G3869" i="56"/>
  <c r="C3869" i="56"/>
  <c r="J3869" i="56"/>
  <c r="D3869" i="56"/>
  <c r="E3869" i="56"/>
  <c r="H3869" i="56"/>
  <c r="F3869" i="56"/>
  <c r="C3870" i="56" l="1"/>
  <c r="G3870" i="56"/>
  <c r="E3870" i="56"/>
  <c r="J3870" i="56"/>
  <c r="D3870" i="56"/>
  <c r="F3870" i="56"/>
  <c r="I3870" i="56"/>
  <c r="B3870" i="56"/>
  <c r="A3871" i="56"/>
  <c r="H3870" i="56"/>
  <c r="G3871" i="56" l="1"/>
  <c r="F3871" i="56"/>
  <c r="C3871" i="56"/>
  <c r="J3871" i="56"/>
  <c r="I3871" i="56"/>
  <c r="A3872" i="56"/>
  <c r="E3871" i="56"/>
  <c r="H3871" i="56"/>
  <c r="B3871" i="56"/>
  <c r="D3871" i="56"/>
  <c r="I3872" i="56" l="1"/>
  <c r="H3872" i="56"/>
  <c r="F3872" i="56"/>
  <c r="A3873" i="56"/>
  <c r="B3872" i="56"/>
  <c r="G3872" i="56"/>
  <c r="J3872" i="56"/>
  <c r="E3872" i="56"/>
  <c r="D3872" i="56"/>
  <c r="C3872" i="56"/>
  <c r="D3873" i="56" l="1"/>
  <c r="I3873" i="56"/>
  <c r="E3873" i="56"/>
  <c r="B3873" i="56"/>
  <c r="H3873" i="56"/>
  <c r="G3873" i="56"/>
  <c r="C3873" i="56"/>
  <c r="F3873" i="56"/>
  <c r="A3874" i="56"/>
  <c r="J3873" i="56"/>
  <c r="E3874" i="56" l="1"/>
  <c r="G3874" i="56"/>
  <c r="A3875" i="56"/>
  <c r="F3874" i="56"/>
  <c r="J3874" i="56"/>
  <c r="D3874" i="56"/>
  <c r="B3874" i="56"/>
  <c r="C3874" i="56"/>
  <c r="I3874" i="56"/>
  <c r="H3874" i="56"/>
  <c r="H3875" i="56" l="1"/>
  <c r="B3875" i="56"/>
  <c r="J3875" i="56"/>
  <c r="A3876" i="56"/>
  <c r="F3875" i="56"/>
  <c r="G3875" i="56"/>
  <c r="I3875" i="56"/>
  <c r="E3875" i="56"/>
  <c r="D3875" i="56"/>
  <c r="C3875" i="56"/>
  <c r="H3876" i="56" l="1"/>
  <c r="E3876" i="56"/>
  <c r="B3876" i="56"/>
  <c r="G3876" i="56"/>
  <c r="C3876" i="56"/>
  <c r="I3876" i="56"/>
  <c r="A3877" i="56"/>
  <c r="J3876" i="56"/>
  <c r="D3876" i="56"/>
  <c r="F3876" i="56"/>
  <c r="H3877" i="56" l="1"/>
  <c r="A3878" i="56"/>
  <c r="G3877" i="56"/>
  <c r="D3877" i="56"/>
  <c r="C3877" i="56"/>
  <c r="I3877" i="56"/>
  <c r="F3877" i="56"/>
  <c r="E3877" i="56"/>
  <c r="B3877" i="56"/>
  <c r="J3877" i="56"/>
  <c r="C3878" i="56" l="1"/>
  <c r="J3878" i="56"/>
  <c r="H3878" i="56"/>
  <c r="B3878" i="56"/>
  <c r="A3879" i="56"/>
  <c r="D3878" i="56"/>
  <c r="I3878" i="56"/>
  <c r="G3878" i="56"/>
  <c r="E3878" i="56"/>
  <c r="F3878" i="56"/>
  <c r="G3879" i="56" l="1"/>
  <c r="F3879" i="56"/>
  <c r="E3879" i="56"/>
  <c r="A3880" i="56"/>
  <c r="B3879" i="56"/>
  <c r="J3879" i="56"/>
  <c r="H3879" i="56"/>
  <c r="D3879" i="56"/>
  <c r="C3879" i="56"/>
  <c r="I3879" i="56"/>
  <c r="H3880" i="56" l="1"/>
  <c r="J3880" i="56"/>
  <c r="E3880" i="56"/>
  <c r="G3880" i="56"/>
  <c r="B3880" i="56"/>
  <c r="I3880" i="56"/>
  <c r="C3880" i="56"/>
  <c r="D3880" i="56"/>
  <c r="F3880" i="56"/>
  <c r="A3881" i="56"/>
  <c r="E3881" i="56" l="1"/>
  <c r="B3881" i="56"/>
  <c r="C3881" i="56"/>
  <c r="G3881" i="56"/>
  <c r="I3881" i="56"/>
  <c r="H3881" i="56"/>
  <c r="A3882" i="56"/>
  <c r="F3881" i="56"/>
  <c r="J3881" i="56"/>
  <c r="D3881" i="56"/>
  <c r="C3882" i="56" l="1"/>
  <c r="I3882" i="56"/>
  <c r="B3882" i="56"/>
  <c r="E3882" i="56"/>
  <c r="J3882" i="56"/>
  <c r="H3882" i="56"/>
  <c r="A3883" i="56"/>
  <c r="F3882" i="56"/>
  <c r="G3882" i="56"/>
  <c r="D3882" i="56"/>
  <c r="D3883" i="56" l="1"/>
  <c r="J3883" i="56"/>
  <c r="I3883" i="56"/>
  <c r="G3883" i="56"/>
  <c r="H3883" i="56"/>
  <c r="E3883" i="56"/>
  <c r="C3883" i="56"/>
  <c r="F3883" i="56"/>
  <c r="A3884" i="56"/>
  <c r="B3883" i="56"/>
  <c r="E3884" i="56" l="1"/>
  <c r="F3884" i="56"/>
  <c r="G3884" i="56"/>
  <c r="B3884" i="56"/>
  <c r="J3884" i="56"/>
  <c r="D3884" i="56"/>
  <c r="I3884" i="56"/>
  <c r="H3884" i="56"/>
  <c r="A3885" i="56"/>
  <c r="C3884" i="56"/>
  <c r="I3885" i="56" l="1"/>
  <c r="B3885" i="56"/>
  <c r="A3886" i="56"/>
  <c r="J3885" i="56"/>
  <c r="G3885" i="56"/>
  <c r="C3885" i="56"/>
  <c r="E3885" i="56"/>
  <c r="H3885" i="56"/>
  <c r="D3885" i="56"/>
  <c r="F3885" i="56"/>
  <c r="D3886" i="56" l="1"/>
  <c r="I3886" i="56"/>
  <c r="F3886" i="56"/>
  <c r="A3887" i="56"/>
  <c r="C3886" i="56"/>
  <c r="J3886" i="56"/>
  <c r="B3886" i="56"/>
  <c r="E3886" i="56"/>
  <c r="H3886" i="56"/>
  <c r="G3886" i="56"/>
  <c r="I3887" i="56" l="1"/>
  <c r="C3887" i="56"/>
  <c r="G3887" i="56"/>
  <c r="E3887" i="56"/>
  <c r="A3888" i="56"/>
  <c r="F3887" i="56"/>
  <c r="B3887" i="56"/>
  <c r="J3887" i="56"/>
  <c r="H3887" i="56"/>
  <c r="D3887" i="56"/>
  <c r="H3888" i="56" l="1"/>
  <c r="I3888" i="56"/>
  <c r="B3888" i="56"/>
  <c r="F3888" i="56"/>
  <c r="A3889" i="56"/>
  <c r="D3888" i="56"/>
  <c r="G3888" i="56"/>
  <c r="C3888" i="56"/>
  <c r="J3888" i="56"/>
  <c r="E3888" i="56"/>
  <c r="C3889" i="56" l="1"/>
  <c r="E3889" i="56"/>
  <c r="B3889" i="56"/>
  <c r="D3889" i="56"/>
  <c r="A3890" i="56"/>
  <c r="H3889" i="56"/>
  <c r="I3889" i="56"/>
  <c r="F3889" i="56"/>
  <c r="J3889" i="56"/>
  <c r="G3889" i="56"/>
  <c r="H3890" i="56" l="1"/>
  <c r="A3891" i="56"/>
  <c r="E3890" i="56"/>
  <c r="D3890" i="56"/>
  <c r="C3890" i="56"/>
  <c r="B3890" i="56"/>
  <c r="I3890" i="56"/>
  <c r="G3890" i="56"/>
  <c r="F3890" i="56"/>
  <c r="J3890" i="56"/>
  <c r="C3891" i="56" l="1"/>
  <c r="G3891" i="56"/>
  <c r="D3891" i="56"/>
  <c r="E3891" i="56"/>
  <c r="H3891" i="56"/>
  <c r="B3891" i="56"/>
  <c r="F3891" i="56"/>
  <c r="J3891" i="56"/>
  <c r="I3891" i="56"/>
  <c r="A3892" i="56"/>
  <c r="I3892" i="56" l="1"/>
  <c r="G3892" i="56"/>
  <c r="J3892" i="56"/>
  <c r="C3892" i="56"/>
  <c r="D3892" i="56"/>
  <c r="E3892" i="56"/>
  <c r="F3892" i="56"/>
  <c r="B3892" i="56"/>
  <c r="H3892" i="56"/>
  <c r="A3893" i="56"/>
  <c r="I3893" i="56" l="1"/>
  <c r="H3893" i="56"/>
  <c r="B3893" i="56"/>
  <c r="A3894" i="56"/>
  <c r="E3893" i="56"/>
  <c r="F3893" i="56"/>
  <c r="G3893" i="56"/>
  <c r="J3893" i="56"/>
  <c r="D3893" i="56"/>
  <c r="C3893" i="56"/>
  <c r="F3894" i="56" l="1"/>
  <c r="C3894" i="56"/>
  <c r="J3894" i="56"/>
  <c r="D3894" i="56"/>
  <c r="G3894" i="56"/>
  <c r="E3894" i="56"/>
  <c r="I3894" i="56"/>
  <c r="B3894" i="56"/>
  <c r="H3894" i="56"/>
  <c r="A3895" i="56"/>
  <c r="J3895" i="56" l="1"/>
  <c r="D3895" i="56"/>
  <c r="E3895" i="56"/>
  <c r="A3896" i="56"/>
  <c r="C3895" i="56"/>
  <c r="H3895" i="56"/>
  <c r="F3895" i="56"/>
  <c r="B3895" i="56"/>
  <c r="I3895" i="56"/>
  <c r="G3895" i="56"/>
  <c r="E3896" i="56" l="1"/>
  <c r="B3896" i="56"/>
  <c r="D3896" i="56"/>
  <c r="G3896" i="56"/>
  <c r="C3896" i="56"/>
  <c r="H3896" i="56"/>
  <c r="J3896" i="56"/>
  <c r="F3896" i="56"/>
  <c r="A3897" i="56"/>
  <c r="I3896" i="56"/>
  <c r="B3897" i="56" l="1"/>
  <c r="A3898" i="56"/>
  <c r="J3897" i="56"/>
  <c r="C3897" i="56"/>
  <c r="E3897" i="56"/>
  <c r="I3897" i="56"/>
  <c r="H3897" i="56"/>
  <c r="G3897" i="56"/>
  <c r="F3897" i="56"/>
  <c r="D3897" i="56"/>
  <c r="G3898" i="56" l="1"/>
  <c r="E3898" i="56"/>
  <c r="H3898" i="56"/>
  <c r="A3899" i="56"/>
  <c r="F3898" i="56"/>
  <c r="D3898" i="56"/>
  <c r="I3898" i="56"/>
  <c r="J3898" i="56"/>
  <c r="B3898" i="56"/>
  <c r="C3898" i="56"/>
  <c r="E3899" i="56" l="1"/>
  <c r="J3899" i="56"/>
  <c r="D3899" i="56"/>
  <c r="C3899" i="56"/>
  <c r="I3899" i="56"/>
  <c r="F3899" i="56"/>
  <c r="A3900" i="56"/>
  <c r="G3899" i="56"/>
  <c r="H3899" i="56"/>
  <c r="B3899" i="56"/>
  <c r="F3900" i="56" l="1"/>
  <c r="E3900" i="56"/>
  <c r="C3900" i="56"/>
  <c r="A3901" i="56"/>
  <c r="I3900" i="56"/>
  <c r="B3900" i="56"/>
  <c r="H3900" i="56"/>
  <c r="G3900" i="56"/>
  <c r="J3900" i="56"/>
  <c r="D3900" i="56"/>
  <c r="D3901" i="56" l="1"/>
  <c r="A3902" i="56"/>
  <c r="I3901" i="56"/>
  <c r="G3901" i="56"/>
  <c r="J3901" i="56"/>
  <c r="C3901" i="56"/>
  <c r="B3901" i="56"/>
  <c r="F3901" i="56"/>
  <c r="E3901" i="56"/>
  <c r="H3901" i="56"/>
  <c r="H3902" i="56" l="1"/>
  <c r="D3902" i="56"/>
  <c r="G3902" i="56"/>
  <c r="J3902" i="56"/>
  <c r="C3902" i="56"/>
  <c r="F3902" i="56"/>
  <c r="E3902" i="56"/>
  <c r="I3902" i="56"/>
  <c r="B3902" i="56"/>
  <c r="A3903" i="56"/>
  <c r="F3903" i="56" l="1"/>
  <c r="A3904" i="56"/>
  <c r="C3903" i="56"/>
  <c r="J3903" i="56"/>
  <c r="B3903" i="56"/>
  <c r="G3903" i="56"/>
  <c r="I3903" i="56"/>
  <c r="H3903" i="56"/>
  <c r="D3903" i="56"/>
  <c r="E3903" i="56"/>
  <c r="J3904" i="56" l="1"/>
  <c r="I3904" i="56"/>
  <c r="B3904" i="56"/>
  <c r="F3904" i="56"/>
  <c r="H3904" i="56"/>
  <c r="G3904" i="56"/>
  <c r="A3905" i="56"/>
  <c r="D3904" i="56"/>
  <c r="C3904" i="56"/>
  <c r="E3904" i="56"/>
  <c r="A3906" i="56" l="1"/>
  <c r="J3905" i="56"/>
  <c r="G3905" i="56"/>
  <c r="B3905" i="56"/>
  <c r="H3905" i="56"/>
  <c r="E3905" i="56"/>
  <c r="F3905" i="56"/>
  <c r="D3905" i="56"/>
  <c r="C3905" i="56"/>
  <c r="I3905" i="56"/>
  <c r="F3906" i="56" l="1"/>
  <c r="C3906" i="56"/>
  <c r="B3906" i="56"/>
  <c r="I3906" i="56"/>
  <c r="A3907" i="56"/>
  <c r="H3906" i="56"/>
  <c r="E3906" i="56"/>
  <c r="G3906" i="56"/>
  <c r="J3906" i="56"/>
  <c r="D3906" i="56"/>
  <c r="D3907" i="56" l="1"/>
  <c r="A3908" i="56"/>
  <c r="C3907" i="56"/>
  <c r="F3907" i="56"/>
  <c r="E3907" i="56"/>
  <c r="G3907" i="56"/>
  <c r="J3907" i="56"/>
  <c r="I3907" i="56"/>
  <c r="B3907" i="56"/>
  <c r="H3907" i="56"/>
  <c r="J3908" i="56" l="1"/>
  <c r="D3908" i="56"/>
  <c r="C3908" i="56"/>
  <c r="B3908" i="56"/>
  <c r="H3908" i="56"/>
  <c r="E3908" i="56"/>
  <c r="F3908" i="56"/>
  <c r="I3908" i="56"/>
  <c r="A3909" i="56"/>
  <c r="G3908" i="56"/>
  <c r="B3909" i="56" l="1"/>
  <c r="G3909" i="56"/>
  <c r="E3909" i="56"/>
  <c r="H3909" i="56"/>
  <c r="A3910" i="56"/>
  <c r="F3909" i="56"/>
  <c r="D3909" i="56"/>
  <c r="C3909" i="56"/>
  <c r="I3909" i="56"/>
  <c r="J3909" i="56"/>
  <c r="I3910" i="56" l="1"/>
  <c r="J3910" i="56"/>
  <c r="F3910" i="56"/>
  <c r="C3910" i="56"/>
  <c r="A3911" i="56"/>
  <c r="E3910" i="56"/>
  <c r="B3910" i="56"/>
  <c r="D3910" i="56"/>
  <c r="H3910" i="56"/>
  <c r="G3910" i="56"/>
  <c r="E3911" i="56" l="1"/>
  <c r="B3911" i="56"/>
  <c r="D3911" i="56"/>
  <c r="F3911" i="56"/>
  <c r="A3912" i="56"/>
  <c r="I3911" i="56"/>
  <c r="H3911" i="56"/>
  <c r="G3911" i="56"/>
  <c r="C3911" i="56"/>
  <c r="J3911" i="56"/>
  <c r="F3912" i="56" l="1"/>
  <c r="H3912" i="56"/>
  <c r="E3912" i="56"/>
  <c r="D3912" i="56"/>
  <c r="G3912" i="56"/>
  <c r="I3912" i="56"/>
  <c r="C3912" i="56"/>
  <c r="A3913" i="56"/>
  <c r="J3912" i="56"/>
  <c r="B3912" i="56"/>
  <c r="J3913" i="56" l="1"/>
  <c r="G3913" i="56"/>
  <c r="A3914" i="56"/>
  <c r="B3913" i="56"/>
  <c r="D3913" i="56"/>
  <c r="C3913" i="56"/>
  <c r="F3913" i="56"/>
  <c r="E3913" i="56"/>
  <c r="I3913" i="56"/>
  <c r="H3913" i="56"/>
  <c r="I3914" i="56" l="1"/>
  <c r="B3914" i="56"/>
  <c r="E3914" i="56"/>
  <c r="H3914" i="56"/>
  <c r="A3915" i="56"/>
  <c r="G3914" i="56"/>
  <c r="J3914" i="56"/>
  <c r="D3914" i="56"/>
  <c r="C3914" i="56"/>
  <c r="F3914" i="56"/>
  <c r="F3915" i="56" l="1"/>
  <c r="A3916" i="56"/>
  <c r="B3915" i="56"/>
  <c r="G3915" i="56"/>
  <c r="I3915" i="56"/>
  <c r="J3915" i="56"/>
  <c r="D3915" i="56"/>
  <c r="C3915" i="56"/>
  <c r="H3915" i="56"/>
  <c r="E3915" i="56"/>
  <c r="I3916" i="56" l="1"/>
  <c r="E3916" i="56"/>
  <c r="H3916" i="56"/>
  <c r="G3916" i="56"/>
  <c r="A3917" i="56"/>
  <c r="D3916" i="56"/>
  <c r="B3916" i="56"/>
  <c r="C3916" i="56"/>
  <c r="F3916" i="56"/>
  <c r="J3916" i="56"/>
  <c r="G3917" i="56" l="1"/>
  <c r="I3917" i="56"/>
  <c r="C3917" i="56"/>
  <c r="B3917" i="56"/>
  <c r="H3917" i="56"/>
  <c r="A3918" i="56"/>
  <c r="E3917" i="56"/>
  <c r="F3917" i="56"/>
  <c r="D3917" i="56"/>
  <c r="J3917" i="56"/>
  <c r="C3918" i="56" l="1"/>
  <c r="E3918" i="56"/>
  <c r="G3918" i="56"/>
  <c r="F3918" i="56"/>
  <c r="B3918" i="56"/>
  <c r="D3918" i="56"/>
  <c r="J3918" i="56"/>
  <c r="A3919" i="56"/>
  <c r="I3918" i="56"/>
  <c r="H3918" i="56"/>
  <c r="I3919" i="56" l="1"/>
  <c r="G3919" i="56"/>
  <c r="A3920" i="56"/>
  <c r="F3919" i="56"/>
  <c r="D3919" i="56"/>
  <c r="E3919" i="56"/>
  <c r="H3919" i="56"/>
  <c r="C3919" i="56"/>
  <c r="B3919" i="56"/>
  <c r="J3919" i="56"/>
  <c r="E3920" i="56" l="1"/>
  <c r="J3920" i="56"/>
  <c r="I3920" i="56"/>
  <c r="H3920" i="56"/>
  <c r="C3920" i="56"/>
  <c r="G3920" i="56"/>
  <c r="D3920" i="56"/>
  <c r="A3921" i="56"/>
  <c r="F3920" i="56"/>
  <c r="B3920" i="56"/>
  <c r="G3921" i="56" l="1"/>
  <c r="D3921" i="56"/>
  <c r="H3921" i="56"/>
  <c r="J3921" i="56"/>
  <c r="B3921" i="56"/>
  <c r="C3921" i="56"/>
  <c r="E3921" i="56"/>
  <c r="F3921" i="56"/>
  <c r="I3921" i="56"/>
  <c r="A3922" i="56"/>
  <c r="I3922" i="56" l="1"/>
  <c r="D3922" i="56"/>
  <c r="C3922" i="56"/>
  <c r="F3922" i="56"/>
  <c r="A3923" i="56"/>
  <c r="B3922" i="56"/>
  <c r="H3922" i="56"/>
  <c r="G3922" i="56"/>
  <c r="E3922" i="56"/>
  <c r="J3922" i="56"/>
  <c r="H3923" i="56" l="1"/>
  <c r="G3923" i="56"/>
  <c r="I3923" i="56"/>
  <c r="D3923" i="56"/>
  <c r="J3923" i="56"/>
  <c r="A3924" i="56"/>
  <c r="C3923" i="56"/>
  <c r="F3923" i="56"/>
  <c r="B3923" i="56"/>
  <c r="E3923" i="56"/>
  <c r="D3924" i="56" l="1"/>
  <c r="A3925" i="56"/>
  <c r="J3924" i="56"/>
  <c r="B3924" i="56"/>
  <c r="I3924" i="56"/>
  <c r="G3924" i="56"/>
  <c r="C3924" i="56"/>
  <c r="F3924" i="56"/>
  <c r="E3924" i="56"/>
  <c r="H3924" i="56"/>
  <c r="E3925" i="56" l="1"/>
  <c r="J3925" i="56"/>
  <c r="H3925" i="56"/>
  <c r="I3925" i="56"/>
  <c r="C3925" i="56"/>
  <c r="G3925" i="56"/>
  <c r="D3925" i="56"/>
  <c r="B3925" i="56"/>
  <c r="F3925" i="56"/>
  <c r="A3926" i="56"/>
  <c r="J3926" i="56" l="1"/>
  <c r="A3927" i="56"/>
  <c r="E3926" i="56"/>
  <c r="D3926" i="56"/>
  <c r="H3926" i="56"/>
  <c r="I3926" i="56"/>
  <c r="G3926" i="56"/>
  <c r="F3926" i="56"/>
  <c r="C3926" i="56"/>
  <c r="B3926" i="56"/>
  <c r="A3928" i="56" l="1"/>
  <c r="D3927" i="56"/>
  <c r="I3927" i="56"/>
  <c r="J3927" i="56"/>
  <c r="H3927" i="56"/>
  <c r="F3927" i="56"/>
  <c r="B3927" i="56"/>
  <c r="C3927" i="56"/>
  <c r="E3927" i="56"/>
  <c r="G3927" i="56"/>
  <c r="D3928" i="56" l="1"/>
  <c r="C3928" i="56"/>
  <c r="F3928" i="56"/>
  <c r="H3928" i="56"/>
  <c r="I3928" i="56"/>
  <c r="A3929" i="56"/>
  <c r="B3928" i="56"/>
  <c r="G3928" i="56"/>
  <c r="J3928" i="56"/>
  <c r="E3928" i="56"/>
  <c r="I3929" i="56" l="1"/>
  <c r="E3929" i="56"/>
  <c r="A3930" i="56"/>
  <c r="D3929" i="56"/>
  <c r="C3929" i="56"/>
  <c r="G3929" i="56"/>
  <c r="J3929" i="56"/>
  <c r="F3929" i="56"/>
  <c r="B3929" i="56"/>
  <c r="H3929" i="56"/>
  <c r="I3930" i="56" l="1"/>
  <c r="J3930" i="56"/>
  <c r="D3930" i="56"/>
  <c r="C3930" i="56"/>
  <c r="E3930" i="56"/>
  <c r="B3930" i="56"/>
  <c r="A3931" i="56"/>
  <c r="H3930" i="56"/>
  <c r="F3930" i="56"/>
  <c r="G3930" i="56"/>
  <c r="H3931" i="56" l="1"/>
  <c r="E3931" i="56"/>
  <c r="I3931" i="56"/>
  <c r="B3931" i="56"/>
  <c r="A3932" i="56"/>
  <c r="J3931" i="56"/>
  <c r="D3931" i="56"/>
  <c r="G3931" i="56"/>
  <c r="C3931" i="56"/>
  <c r="F3931" i="56"/>
  <c r="H3932" i="56" l="1"/>
  <c r="D3932" i="56"/>
  <c r="G3932" i="56"/>
  <c r="I3932" i="56"/>
  <c r="E3932" i="56"/>
  <c r="C3932" i="56"/>
  <c r="B3932" i="56"/>
  <c r="J3932" i="56"/>
  <c r="A3933" i="56"/>
  <c r="F3932" i="56"/>
  <c r="D3933" i="56" l="1"/>
  <c r="F3933" i="56"/>
  <c r="A3934" i="56"/>
  <c r="C3933" i="56"/>
  <c r="B3933" i="56"/>
  <c r="H3933" i="56"/>
  <c r="J3933" i="56"/>
  <c r="I3933" i="56"/>
  <c r="E3933" i="56"/>
  <c r="G3933" i="56"/>
  <c r="H3934" i="56" l="1"/>
  <c r="D3934" i="56"/>
  <c r="B3934" i="56"/>
  <c r="J3934" i="56"/>
  <c r="G3934" i="56"/>
  <c r="A3935" i="56"/>
  <c r="F3934" i="56"/>
  <c r="E3934" i="56"/>
  <c r="I3934" i="56"/>
  <c r="C3934" i="56"/>
  <c r="F3935" i="56" l="1"/>
  <c r="A3936" i="56"/>
  <c r="C3935" i="56"/>
  <c r="I3935" i="56"/>
  <c r="B3935" i="56"/>
  <c r="G3935" i="56"/>
  <c r="J3935" i="56"/>
  <c r="D3935" i="56"/>
  <c r="H3935" i="56"/>
  <c r="E3935" i="56"/>
  <c r="E3936" i="56" l="1"/>
  <c r="J3936" i="56"/>
  <c r="D3936" i="56"/>
  <c r="F3936" i="56"/>
  <c r="C3936" i="56"/>
  <c r="A3937" i="56"/>
  <c r="G3936" i="56"/>
  <c r="I3936" i="56"/>
  <c r="B3936" i="56"/>
  <c r="H3936" i="56"/>
  <c r="G3937" i="56" l="1"/>
  <c r="E3937" i="56"/>
  <c r="H3937" i="56"/>
  <c r="A3938" i="56"/>
  <c r="I3937" i="56"/>
  <c r="B3937" i="56"/>
  <c r="F3937" i="56"/>
  <c r="D3937" i="56"/>
  <c r="C3937" i="56"/>
  <c r="J3937" i="56"/>
  <c r="G3938" i="56" l="1"/>
  <c r="B3938" i="56"/>
  <c r="E3938" i="56"/>
  <c r="J3938" i="56"/>
  <c r="F3938" i="56"/>
  <c r="D3938" i="56"/>
  <c r="I3938" i="56"/>
  <c r="H3938" i="56"/>
  <c r="A3939" i="56"/>
  <c r="C3938" i="56"/>
  <c r="F3939" i="56" l="1"/>
  <c r="C3939" i="56"/>
  <c r="B3939" i="56"/>
  <c r="E3939" i="56"/>
  <c r="I3939" i="56"/>
  <c r="G3939" i="56"/>
  <c r="H3939" i="56"/>
  <c r="A3940" i="56"/>
  <c r="J3939" i="56"/>
  <c r="D3939" i="56"/>
  <c r="I3940" i="56" l="1"/>
  <c r="B3940" i="56"/>
  <c r="H3940" i="56"/>
  <c r="C3940" i="56"/>
  <c r="F3940" i="56"/>
  <c r="G3940" i="56"/>
  <c r="J3940" i="56"/>
  <c r="D3940" i="56"/>
  <c r="E3940" i="56"/>
  <c r="A3941" i="56"/>
  <c r="G3941" i="56" l="1"/>
  <c r="B3941" i="56"/>
  <c r="J3941" i="56"/>
  <c r="D3941" i="56"/>
  <c r="C3941" i="56"/>
  <c r="I3941" i="56"/>
  <c r="E3941" i="56"/>
  <c r="H3941" i="56"/>
  <c r="A3942" i="56"/>
  <c r="F3941" i="56"/>
  <c r="H3942" i="56" l="1"/>
  <c r="E3942" i="56"/>
  <c r="D3942" i="56"/>
  <c r="C3942" i="56"/>
  <c r="F3942" i="56"/>
  <c r="I3942" i="56"/>
  <c r="G3942" i="56"/>
  <c r="B3942" i="56"/>
  <c r="A3943" i="56"/>
  <c r="J3942" i="56"/>
  <c r="F3943" i="56" l="1"/>
  <c r="B3943" i="56"/>
  <c r="D3943" i="56"/>
  <c r="G3943" i="56"/>
  <c r="J3943" i="56"/>
  <c r="H3943" i="56"/>
  <c r="E3943" i="56"/>
  <c r="I3943" i="56"/>
  <c r="C3943" i="56"/>
  <c r="A3944" i="56"/>
  <c r="F3944" i="56" l="1"/>
  <c r="H3944" i="56"/>
  <c r="J3944" i="56"/>
  <c r="D3944" i="56"/>
  <c r="C3944" i="56"/>
  <c r="A3945" i="56"/>
  <c r="E3944" i="56"/>
  <c r="I3944" i="56"/>
  <c r="B3944" i="56"/>
  <c r="G3944" i="56"/>
  <c r="J3945" i="56" l="1"/>
  <c r="D3945" i="56"/>
  <c r="E3945" i="56"/>
  <c r="F3945" i="56"/>
  <c r="G3945" i="56"/>
  <c r="B3945" i="56"/>
  <c r="H3945" i="56"/>
  <c r="C3945" i="56"/>
  <c r="I3945" i="56"/>
  <c r="A3946" i="56"/>
  <c r="E3946" i="56" l="1"/>
  <c r="D3946" i="56"/>
  <c r="I3946" i="56"/>
  <c r="C3946" i="56"/>
  <c r="G3946" i="56"/>
  <c r="J3946" i="56"/>
  <c r="F3946" i="56"/>
  <c r="B3946" i="56"/>
  <c r="H3946" i="56"/>
  <c r="A3947" i="56"/>
  <c r="F3947" i="56" l="1"/>
  <c r="E3947" i="56"/>
  <c r="I3947" i="56"/>
  <c r="G3947" i="56"/>
  <c r="J3947" i="56"/>
  <c r="B3947" i="56"/>
  <c r="A3948" i="56"/>
  <c r="D3947" i="56"/>
  <c r="C3947" i="56"/>
  <c r="H3947" i="56"/>
  <c r="B3948" i="56" l="1"/>
  <c r="J3948" i="56"/>
  <c r="F3948" i="56"/>
  <c r="C3948" i="56"/>
  <c r="A3949" i="56"/>
  <c r="E3948" i="56"/>
  <c r="D3948" i="56"/>
  <c r="G3948" i="56"/>
  <c r="I3948" i="56"/>
  <c r="H3948" i="56"/>
  <c r="I3949" i="56" l="1"/>
  <c r="G3949" i="56"/>
  <c r="E3949" i="56"/>
  <c r="C3949" i="56"/>
  <c r="F3949" i="56"/>
  <c r="D3949" i="56"/>
  <c r="B3949" i="56"/>
  <c r="H3949" i="56"/>
  <c r="A3950" i="56"/>
  <c r="J3949" i="56"/>
  <c r="B3950" i="56" l="1"/>
  <c r="C3950" i="56"/>
  <c r="F3950" i="56"/>
  <c r="H3950" i="56"/>
  <c r="A3951" i="56"/>
  <c r="D3950" i="56"/>
  <c r="I3950" i="56"/>
  <c r="E3950" i="56"/>
  <c r="G3950" i="56"/>
  <c r="J3950" i="56"/>
  <c r="A3952" i="56" l="1"/>
  <c r="E3951" i="56"/>
  <c r="I3951" i="56"/>
  <c r="G3951" i="56"/>
  <c r="F3951" i="56"/>
  <c r="D3951" i="56"/>
  <c r="C3951" i="56"/>
  <c r="B3951" i="56"/>
  <c r="H3951" i="56"/>
  <c r="J3951" i="56"/>
  <c r="I3952" i="56" l="1"/>
  <c r="B3952" i="56"/>
  <c r="D3952" i="56"/>
  <c r="C3952" i="56"/>
  <c r="A3953" i="56"/>
  <c r="F3952" i="56"/>
  <c r="J3952" i="56"/>
  <c r="H3952" i="56"/>
  <c r="E3952" i="56"/>
  <c r="G3952" i="56"/>
  <c r="C3953" i="56" l="1"/>
  <c r="J3953" i="56"/>
  <c r="H3953" i="56"/>
  <c r="F3953" i="56"/>
  <c r="E3953" i="56"/>
  <c r="I3953" i="56"/>
  <c r="A3954" i="56"/>
  <c r="D3953" i="56"/>
  <c r="G3953" i="56"/>
  <c r="B3953" i="56"/>
  <c r="B3954" i="56" l="1"/>
  <c r="G3954" i="56"/>
  <c r="D3954" i="56"/>
  <c r="J3954" i="56"/>
  <c r="A3955" i="56"/>
  <c r="C3954" i="56"/>
  <c r="F3954" i="56"/>
  <c r="I3954" i="56"/>
  <c r="E3954" i="56"/>
  <c r="H3954" i="56"/>
  <c r="E3955" i="56" l="1"/>
  <c r="G3955" i="56"/>
  <c r="F3955" i="56"/>
  <c r="D3955" i="56"/>
  <c r="C3955" i="56"/>
  <c r="B3955" i="56"/>
  <c r="J3955" i="56"/>
  <c r="I3955" i="56"/>
  <c r="H3955" i="56"/>
  <c r="A3956" i="56"/>
  <c r="I3956" i="56" l="1"/>
  <c r="F3956" i="56"/>
  <c r="H3956" i="56"/>
  <c r="E3956" i="56"/>
  <c r="A3957" i="56"/>
  <c r="G3956" i="56"/>
  <c r="J3956" i="56"/>
  <c r="D3956" i="56"/>
  <c r="C3956" i="56"/>
  <c r="B3956" i="56"/>
  <c r="J3957" i="56" l="1"/>
  <c r="B3957" i="56"/>
  <c r="I3957" i="56"/>
  <c r="H3957" i="56"/>
  <c r="G3957" i="56"/>
  <c r="E3957" i="56"/>
  <c r="D3957" i="56"/>
  <c r="C3957" i="56"/>
  <c r="F3957" i="56"/>
  <c r="A3958" i="56"/>
  <c r="G3958" i="56" l="1"/>
  <c r="J3958" i="56"/>
  <c r="D3958" i="56"/>
  <c r="F3958" i="56"/>
  <c r="C3958" i="56"/>
  <c r="H3958" i="56"/>
  <c r="E3958" i="56"/>
  <c r="I3958" i="56"/>
  <c r="B3958" i="56"/>
  <c r="A3959" i="56"/>
  <c r="J3959" i="56" l="1"/>
  <c r="E3959" i="56"/>
  <c r="I3959" i="56"/>
  <c r="H3959" i="56"/>
  <c r="D3959" i="56"/>
  <c r="A3960" i="56"/>
  <c r="G3959" i="56"/>
  <c r="F3959" i="56"/>
  <c r="C3959" i="56"/>
  <c r="B3959" i="56"/>
  <c r="H3960" i="56" l="1"/>
  <c r="B3960" i="56"/>
  <c r="F3960" i="56"/>
  <c r="E3960" i="56"/>
  <c r="I3960" i="56"/>
  <c r="G3960" i="56"/>
  <c r="A3961" i="56"/>
  <c r="J3960" i="56"/>
  <c r="D3960" i="56"/>
  <c r="C3960" i="56"/>
  <c r="D3961" i="56" l="1"/>
  <c r="A3962" i="56"/>
  <c r="B3961" i="56"/>
  <c r="J3961" i="56"/>
  <c r="H3961" i="56"/>
  <c r="F3961" i="56"/>
  <c r="G3961" i="56"/>
  <c r="E3961" i="56"/>
  <c r="C3961" i="56"/>
  <c r="I3961" i="56"/>
  <c r="A3963" i="56" l="1"/>
  <c r="D3962" i="56"/>
  <c r="C3962" i="56"/>
  <c r="I3962" i="56"/>
  <c r="H3962" i="56"/>
  <c r="F3962" i="56"/>
  <c r="B3962" i="56"/>
  <c r="E3962" i="56"/>
  <c r="G3962" i="56"/>
  <c r="J3962" i="56"/>
  <c r="I3963" i="56" l="1"/>
  <c r="F3963" i="56"/>
  <c r="H3963" i="56"/>
  <c r="E3963" i="56"/>
  <c r="B3963" i="56"/>
  <c r="A3964" i="56"/>
  <c r="G3963" i="56"/>
  <c r="D3963" i="56"/>
  <c r="J3963" i="56"/>
  <c r="C3963" i="56"/>
  <c r="F3964" i="56" l="1"/>
  <c r="A3965" i="56"/>
  <c r="G3964" i="56"/>
  <c r="I3964" i="56"/>
  <c r="B3964" i="56"/>
  <c r="E3964" i="56"/>
  <c r="J3964" i="56"/>
  <c r="D3964" i="56"/>
  <c r="H3964" i="56"/>
  <c r="C3964" i="56"/>
  <c r="J3965" i="56" l="1"/>
  <c r="F3965" i="56"/>
  <c r="G3965" i="56"/>
  <c r="B3965" i="56"/>
  <c r="H3965" i="56"/>
  <c r="A3966" i="56"/>
  <c r="E3965" i="56"/>
  <c r="I3965" i="56"/>
  <c r="D3965" i="56"/>
  <c r="C3965" i="56"/>
  <c r="D3966" i="56" l="1"/>
  <c r="I3966" i="56"/>
  <c r="G3966" i="56"/>
  <c r="A3967" i="56"/>
  <c r="B3966" i="56"/>
  <c r="J3966" i="56"/>
  <c r="E3966" i="56"/>
  <c r="H3966" i="56"/>
  <c r="F3966" i="56"/>
  <c r="C3966" i="56"/>
  <c r="J3967" i="56" l="1"/>
  <c r="E3967" i="56"/>
  <c r="I3967" i="56"/>
  <c r="B3967" i="56"/>
  <c r="G3967" i="56"/>
  <c r="A3968" i="56"/>
  <c r="F3967" i="56"/>
  <c r="H3967" i="56"/>
  <c r="D3967" i="56"/>
  <c r="C3967" i="56"/>
  <c r="C3968" i="56" l="1"/>
  <c r="E3968" i="56"/>
  <c r="I3968" i="56"/>
  <c r="G3968" i="56"/>
  <c r="A3969" i="56"/>
  <c r="J3968" i="56"/>
  <c r="D3968" i="56"/>
  <c r="H3968" i="56"/>
  <c r="B3968" i="56"/>
  <c r="F3968" i="56"/>
  <c r="B3969" i="56" l="1"/>
  <c r="F3969" i="56"/>
  <c r="C3969" i="56"/>
  <c r="J3969" i="56"/>
  <c r="G3969" i="56"/>
  <c r="A3970" i="56"/>
  <c r="H3969" i="56"/>
  <c r="I3969" i="56"/>
  <c r="E3969" i="56"/>
  <c r="D3969" i="56"/>
  <c r="I3970" i="56" l="1"/>
  <c r="A3971" i="56"/>
  <c r="E3970" i="56"/>
  <c r="B3970" i="56"/>
  <c r="F3970" i="56"/>
  <c r="H3970" i="56"/>
  <c r="G3970" i="56"/>
  <c r="J3970" i="56"/>
  <c r="D3970" i="56"/>
  <c r="C3970" i="56"/>
  <c r="A3972" i="56" l="1"/>
  <c r="E3971" i="56"/>
  <c r="B3971" i="56"/>
  <c r="H3971" i="56"/>
  <c r="G3971" i="56"/>
  <c r="D3971" i="56"/>
  <c r="J3971" i="56"/>
  <c r="C3971" i="56"/>
  <c r="F3971" i="56"/>
  <c r="I3971" i="56"/>
  <c r="B3972" i="56" l="1"/>
  <c r="H3972" i="56"/>
  <c r="J3972" i="56"/>
  <c r="D3972" i="56"/>
  <c r="C3972" i="56"/>
  <c r="A3973" i="56"/>
  <c r="F3972" i="56"/>
  <c r="E3972" i="56"/>
  <c r="I3972" i="56"/>
  <c r="G3972" i="56"/>
  <c r="G3973" i="56" l="1"/>
  <c r="I3973" i="56"/>
  <c r="D3973" i="56"/>
  <c r="C3973" i="56"/>
  <c r="F3973" i="56"/>
  <c r="H3973" i="56"/>
  <c r="B3973" i="56"/>
  <c r="A3974" i="56"/>
  <c r="E3973" i="56"/>
  <c r="J3973" i="56"/>
  <c r="J3974" i="56" l="1"/>
  <c r="I3974" i="56"/>
  <c r="B3974" i="56"/>
  <c r="H3974" i="56"/>
  <c r="A3975" i="56"/>
  <c r="G3974" i="56"/>
  <c r="D3974" i="56"/>
  <c r="F3974" i="56"/>
  <c r="C3974" i="56"/>
  <c r="E3974" i="56"/>
  <c r="B3975" i="56" l="1"/>
  <c r="G3975" i="56"/>
  <c r="J3975" i="56"/>
  <c r="H3975" i="56"/>
  <c r="I3975" i="56"/>
  <c r="C3975" i="56"/>
  <c r="E3975" i="56"/>
  <c r="A3976" i="56"/>
  <c r="D3975" i="56"/>
  <c r="F3975" i="56"/>
  <c r="H3976" i="56" l="1"/>
  <c r="G3976" i="56"/>
  <c r="E3976" i="56"/>
  <c r="F3976" i="56"/>
  <c r="I3976" i="56"/>
  <c r="A3977" i="56"/>
  <c r="J3976" i="56"/>
  <c r="D3976" i="56"/>
  <c r="B3976" i="56"/>
  <c r="C3976" i="56"/>
  <c r="I3977" i="56" l="1"/>
  <c r="F3977" i="56"/>
  <c r="J3977" i="56"/>
  <c r="A3978" i="56"/>
  <c r="H3977" i="56"/>
  <c r="E3977" i="56"/>
  <c r="D3977" i="56"/>
  <c r="C3977" i="56"/>
  <c r="G3977" i="56"/>
  <c r="B3977" i="56"/>
  <c r="E3978" i="56" l="1"/>
  <c r="I3978" i="56"/>
  <c r="B3978" i="56"/>
  <c r="H3978" i="56"/>
  <c r="G3978" i="56"/>
  <c r="F3978" i="56"/>
  <c r="D3978" i="56"/>
  <c r="C3978" i="56"/>
  <c r="A3979" i="56"/>
  <c r="J3978" i="56"/>
  <c r="I3979" i="56" l="1"/>
  <c r="A3980" i="56"/>
  <c r="J3979" i="56"/>
  <c r="D3979" i="56"/>
  <c r="G3979" i="56"/>
  <c r="C3979" i="56"/>
  <c r="B3979" i="56"/>
  <c r="F3979" i="56"/>
  <c r="E3979" i="56"/>
  <c r="H3979" i="56"/>
  <c r="E3980" i="56" l="1"/>
  <c r="J3980" i="56"/>
  <c r="C3980" i="56"/>
  <c r="F3980" i="56"/>
  <c r="B3980" i="56"/>
  <c r="I3980" i="56"/>
  <c r="H3980" i="56"/>
  <c r="G3980" i="56"/>
  <c r="A3981" i="56"/>
  <c r="D3980" i="56"/>
  <c r="J3981" i="56" l="1"/>
  <c r="I3981" i="56"/>
  <c r="F3981" i="56"/>
  <c r="H3981" i="56"/>
  <c r="A3982" i="56"/>
  <c r="B3981" i="56"/>
  <c r="G3981" i="56"/>
  <c r="D3981" i="56"/>
  <c r="E3981" i="56"/>
  <c r="C3981" i="56"/>
  <c r="H3982" i="56" l="1"/>
  <c r="B3982" i="56"/>
  <c r="E3982" i="56"/>
  <c r="G3982" i="56"/>
  <c r="A3983" i="56"/>
  <c r="F3982" i="56"/>
  <c r="I3982" i="56"/>
  <c r="J3982" i="56"/>
  <c r="D3982" i="56"/>
  <c r="C3982" i="56"/>
  <c r="H3983" i="56" l="1"/>
  <c r="E3983" i="56"/>
  <c r="D3983" i="56"/>
  <c r="J3983" i="56"/>
  <c r="F3983" i="56"/>
  <c r="C3983" i="56"/>
  <c r="I3983" i="56"/>
  <c r="B3983" i="56"/>
  <c r="G3983" i="56"/>
  <c r="A3984" i="56"/>
  <c r="C3984" i="56" l="1"/>
  <c r="D3984" i="56"/>
  <c r="B3984" i="56"/>
  <c r="F3984" i="56"/>
  <c r="E3984" i="56"/>
  <c r="H3984" i="56"/>
  <c r="I3984" i="56"/>
  <c r="G3984" i="56"/>
  <c r="A3985" i="56"/>
  <c r="J3984" i="56"/>
  <c r="D3985" i="56" l="1"/>
  <c r="E3985" i="56"/>
  <c r="C3985" i="56"/>
  <c r="F3985" i="56"/>
  <c r="G3985" i="56"/>
  <c r="J3985" i="56"/>
  <c r="I3985" i="56"/>
  <c r="B3985" i="56"/>
  <c r="H3985" i="56"/>
  <c r="A3986" i="56"/>
  <c r="C3986" i="56" l="1"/>
  <c r="G3986" i="56"/>
  <c r="A3987" i="56"/>
  <c r="I3986" i="56"/>
  <c r="H3986" i="56"/>
  <c r="B3986" i="56"/>
  <c r="E3986" i="56"/>
  <c r="D3986" i="56"/>
  <c r="J3986" i="56"/>
  <c r="F3986" i="56"/>
  <c r="D3987" i="56" l="1"/>
  <c r="B3987" i="56"/>
  <c r="A3988" i="56"/>
  <c r="H3987" i="56"/>
  <c r="J3987" i="56"/>
  <c r="I3987" i="56"/>
  <c r="E3987" i="56"/>
  <c r="C3987" i="56"/>
  <c r="F3987" i="56"/>
  <c r="G3987" i="56"/>
  <c r="C3988" i="56" l="1"/>
  <c r="I3988" i="56"/>
  <c r="B3988" i="56"/>
  <c r="D3988" i="56"/>
  <c r="H3988" i="56"/>
  <c r="G3988" i="56"/>
  <c r="F3988" i="56"/>
  <c r="A3989" i="56"/>
  <c r="J3988" i="56"/>
  <c r="E3988" i="56"/>
  <c r="G3989" i="56" l="1"/>
  <c r="A3990" i="56"/>
  <c r="I3989" i="56"/>
  <c r="B3989" i="56"/>
  <c r="E3989" i="56"/>
  <c r="J3989" i="56"/>
  <c r="D3989" i="56"/>
  <c r="C3989" i="56"/>
  <c r="F3989" i="56"/>
  <c r="H3989" i="56"/>
  <c r="D3990" i="56" l="1"/>
  <c r="G3990" i="56"/>
  <c r="J3990" i="56"/>
  <c r="F3990" i="56"/>
  <c r="C3990" i="56"/>
  <c r="E3990" i="56"/>
  <c r="I3990" i="56"/>
  <c r="B3990" i="56"/>
  <c r="H3990" i="56"/>
  <c r="A3991" i="56"/>
  <c r="E3991" i="56" l="1"/>
  <c r="B3991" i="56"/>
  <c r="C3991" i="56"/>
  <c r="J3991" i="56"/>
  <c r="D3991" i="56"/>
  <c r="A3992" i="56"/>
  <c r="G3991" i="56"/>
  <c r="F3991" i="56"/>
  <c r="I3991" i="56"/>
  <c r="H3991" i="56"/>
  <c r="C3992" i="56" l="1"/>
  <c r="J3992" i="56"/>
  <c r="A3993" i="56"/>
  <c r="H3992" i="56"/>
  <c r="I3992" i="56"/>
  <c r="G3992" i="56"/>
  <c r="E3992" i="56"/>
  <c r="F3992" i="56"/>
  <c r="D3992" i="56"/>
  <c r="B3992" i="56"/>
  <c r="I3993" i="56" l="1"/>
  <c r="C3993" i="56"/>
  <c r="J3993" i="56"/>
  <c r="B3993" i="56"/>
  <c r="G3993" i="56"/>
  <c r="F3993" i="56"/>
  <c r="D3993" i="56"/>
  <c r="A3994" i="56"/>
  <c r="H3993" i="56"/>
  <c r="E3993" i="56"/>
  <c r="F3994" i="56" l="1"/>
  <c r="D3994" i="56"/>
  <c r="C3994" i="56"/>
  <c r="A3995" i="56"/>
  <c r="H3994" i="56"/>
  <c r="E3994" i="56"/>
  <c r="G3994" i="56"/>
  <c r="I3994" i="56"/>
  <c r="B3994" i="56"/>
  <c r="J3994" i="56"/>
  <c r="A3996" i="56" l="1"/>
  <c r="F3995" i="56"/>
  <c r="H3995" i="56"/>
  <c r="E3995" i="56"/>
  <c r="B3995" i="56"/>
  <c r="I3995" i="56"/>
  <c r="J3995" i="56"/>
  <c r="D3995" i="56"/>
  <c r="G3995" i="56"/>
  <c r="C3995" i="56"/>
  <c r="F3996" i="56" l="1"/>
  <c r="A3997" i="56"/>
  <c r="G3996" i="56"/>
  <c r="D3996" i="56"/>
  <c r="C3996" i="56"/>
  <c r="B3996" i="56"/>
  <c r="J3996" i="56"/>
  <c r="E3996" i="56"/>
  <c r="H3996" i="56"/>
  <c r="I3996" i="56"/>
  <c r="A3998" i="56" l="1"/>
  <c r="H3997" i="56"/>
  <c r="G3997" i="56"/>
  <c r="F3997" i="56"/>
  <c r="D3997" i="56"/>
  <c r="C3997" i="56"/>
  <c r="B3997" i="56"/>
  <c r="J3997" i="56"/>
  <c r="E3997" i="56"/>
  <c r="I3997" i="56"/>
  <c r="I3998" i="56" l="1"/>
  <c r="J3998" i="56"/>
  <c r="H3998" i="56"/>
  <c r="E3998" i="56"/>
  <c r="F3998" i="56"/>
  <c r="D3998" i="56"/>
  <c r="C3998" i="56"/>
  <c r="B3998" i="56"/>
  <c r="G3998" i="56"/>
  <c r="A3999" i="56"/>
  <c r="D3999" i="56" l="1"/>
  <c r="I3999" i="56"/>
  <c r="B3999" i="56"/>
  <c r="H3999" i="56"/>
  <c r="G3999" i="56"/>
  <c r="A4000" i="56"/>
  <c r="J3999" i="56"/>
  <c r="E3999" i="56"/>
  <c r="C3999" i="56"/>
  <c r="F3999" i="56"/>
  <c r="D4000" i="56" l="1"/>
  <c r="A4001" i="56"/>
  <c r="J4000" i="56"/>
  <c r="G4000" i="56"/>
  <c r="H4000" i="56"/>
  <c r="F4000" i="56"/>
  <c r="E4000" i="56"/>
  <c r="C4000" i="56"/>
  <c r="B4000" i="56"/>
  <c r="I4000" i="56"/>
  <c r="B4001" i="56" l="1"/>
  <c r="G4001" i="56"/>
  <c r="D4001" i="56"/>
  <c r="E4001" i="56"/>
  <c r="C4001" i="56"/>
  <c r="A4002" i="56"/>
  <c r="H4001" i="56"/>
  <c r="I4001" i="56"/>
  <c r="J4001" i="56"/>
  <c r="F4001" i="56"/>
  <c r="E4002" i="56" l="1"/>
  <c r="H4002" i="56"/>
  <c r="A4003" i="56"/>
  <c r="F4002" i="56"/>
  <c r="G4002" i="56"/>
  <c r="I4002" i="56"/>
  <c r="J4002" i="56"/>
  <c r="D4002" i="56"/>
  <c r="B4002" i="56"/>
  <c r="C4002" i="56"/>
  <c r="A4004" i="56" l="1"/>
  <c r="E4003" i="56"/>
  <c r="B4003" i="56"/>
  <c r="I4003" i="56"/>
  <c r="G4003" i="56"/>
  <c r="D4003" i="56"/>
  <c r="J4003" i="56"/>
  <c r="C4003" i="56"/>
  <c r="F4003" i="56"/>
  <c r="H4003" i="56"/>
  <c r="I4004" i="56" l="1"/>
  <c r="E4004" i="56"/>
  <c r="J4004" i="56"/>
  <c r="D4004" i="56"/>
  <c r="A4005" i="56"/>
  <c r="C4004" i="56"/>
  <c r="B4004" i="56"/>
  <c r="F4004" i="56"/>
  <c r="H4004" i="56"/>
  <c r="G4004" i="56"/>
  <c r="J4005" i="56" l="1"/>
  <c r="I4005" i="56"/>
  <c r="C4005" i="56"/>
  <c r="E4005" i="56"/>
  <c r="F4005" i="56"/>
  <c r="A4006" i="56"/>
  <c r="H4005" i="56"/>
  <c r="B4005" i="56"/>
  <c r="G4005" i="56"/>
  <c r="D4005" i="56"/>
  <c r="C4006" i="56" l="1"/>
  <c r="B4006" i="56"/>
  <c r="J4006" i="56"/>
  <c r="E4006" i="56"/>
  <c r="H4006" i="56"/>
  <c r="D4006" i="56"/>
  <c r="G4006" i="56"/>
  <c r="I4006" i="56"/>
  <c r="F4006" i="56"/>
  <c r="A4007" i="56"/>
  <c r="A4008" i="56" l="1"/>
  <c r="G4007" i="56"/>
  <c r="F4007" i="56"/>
  <c r="C4007" i="56"/>
  <c r="B4007" i="56"/>
  <c r="H4007" i="56"/>
  <c r="J4007" i="56"/>
  <c r="E4007" i="56"/>
  <c r="D4007" i="56"/>
  <c r="I4007" i="56"/>
  <c r="D4008" i="56" l="1"/>
  <c r="G4008" i="56"/>
  <c r="H4008" i="56"/>
  <c r="F4008" i="56"/>
  <c r="I4008" i="56"/>
  <c r="C4008" i="56"/>
  <c r="B4008" i="56"/>
  <c r="A4009" i="56"/>
  <c r="J4008" i="56"/>
  <c r="E4008" i="56"/>
  <c r="B4009" i="56" l="1"/>
  <c r="E4009" i="56"/>
  <c r="D4009" i="56"/>
  <c r="A4010" i="56"/>
  <c r="H4009" i="56"/>
  <c r="I4009" i="56"/>
  <c r="G4009" i="56"/>
  <c r="C4009" i="56"/>
  <c r="F4009" i="56"/>
  <c r="J4009" i="56"/>
  <c r="I4010" i="56" l="1"/>
  <c r="H4010" i="56"/>
  <c r="G4010" i="56"/>
  <c r="A4011" i="56"/>
  <c r="J4010" i="56"/>
  <c r="D4010" i="56"/>
  <c r="B4010" i="56"/>
  <c r="C4010" i="56"/>
  <c r="F4010" i="56"/>
  <c r="E4010" i="56"/>
  <c r="B4011" i="56" l="1"/>
  <c r="A4012" i="56"/>
  <c r="G4011" i="56"/>
  <c r="D4011" i="56"/>
  <c r="J4011" i="56"/>
  <c r="C4011" i="56"/>
  <c r="F4011" i="56"/>
  <c r="E4011" i="56"/>
  <c r="I4011" i="56"/>
  <c r="H4011" i="56"/>
  <c r="C4012" i="56" l="1"/>
  <c r="F4012" i="56"/>
  <c r="E4012" i="56"/>
  <c r="B4012" i="56"/>
  <c r="H4012" i="56"/>
  <c r="J4012" i="56"/>
  <c r="A4013" i="56"/>
  <c r="G4012" i="56"/>
  <c r="I4012" i="56"/>
  <c r="D4012" i="56"/>
  <c r="G4013" i="56" l="1"/>
  <c r="B4013" i="56"/>
  <c r="F4013" i="56"/>
  <c r="H4013" i="56"/>
  <c r="I4013" i="56"/>
  <c r="A4014" i="56"/>
  <c r="E4013" i="56"/>
  <c r="J4013" i="56"/>
  <c r="D4013" i="56"/>
  <c r="C4013" i="56"/>
  <c r="J4014" i="56" l="1"/>
  <c r="H4014" i="56"/>
  <c r="I4014" i="56"/>
  <c r="G4014" i="56"/>
  <c r="D4014" i="56"/>
  <c r="F4014" i="56"/>
  <c r="C4014" i="56"/>
  <c r="E4014" i="56"/>
  <c r="A4015" i="56"/>
  <c r="B4014" i="56"/>
  <c r="C4015" i="56" l="1"/>
  <c r="H4015" i="56"/>
  <c r="E4015" i="56"/>
  <c r="F4015" i="56"/>
  <c r="I4015" i="56"/>
  <c r="B4015" i="56"/>
  <c r="D4015" i="56"/>
  <c r="A4016" i="56"/>
  <c r="G4015" i="56"/>
  <c r="J4015" i="56"/>
  <c r="C4016" i="56" l="1"/>
  <c r="D4016" i="56"/>
  <c r="H4016" i="56"/>
  <c r="B4016" i="56"/>
  <c r="J4016" i="56"/>
  <c r="E4016" i="56"/>
  <c r="I4016" i="56"/>
  <c r="G4016" i="56"/>
  <c r="A4017" i="56"/>
  <c r="F4016" i="56"/>
  <c r="B4017" i="56" l="1"/>
  <c r="D4017" i="56"/>
  <c r="H4017" i="56"/>
  <c r="I4017" i="56"/>
  <c r="C4017" i="56"/>
  <c r="F4017" i="56"/>
  <c r="E4017" i="56"/>
  <c r="G4017" i="56"/>
  <c r="J4017" i="56"/>
  <c r="A4018" i="56"/>
  <c r="I4018" i="56" l="1"/>
  <c r="G4018" i="56"/>
  <c r="F4018" i="56"/>
  <c r="D4018" i="56"/>
  <c r="C4018" i="56"/>
  <c r="J4018" i="56"/>
  <c r="E4018" i="56"/>
  <c r="H4018" i="56"/>
  <c r="B4018" i="56"/>
  <c r="A4019" i="56"/>
  <c r="A4020" i="56" l="1"/>
  <c r="D4019" i="56"/>
  <c r="G4019" i="56"/>
  <c r="C4019" i="56"/>
  <c r="B4019" i="56"/>
  <c r="H4019" i="56"/>
  <c r="F4019" i="56"/>
  <c r="I4019" i="56"/>
  <c r="E4019" i="56"/>
  <c r="J4019" i="56"/>
  <c r="B4020" i="56" l="1"/>
  <c r="E4020" i="56"/>
  <c r="H4020" i="56"/>
  <c r="A4021" i="56"/>
  <c r="I4020" i="56"/>
  <c r="G4020" i="56"/>
  <c r="J4020" i="56"/>
  <c r="D4020" i="56"/>
  <c r="F4020" i="56"/>
  <c r="C4020" i="56"/>
  <c r="J4021" i="56" l="1"/>
  <c r="I4021" i="56"/>
  <c r="A4022" i="56"/>
  <c r="B4021" i="56"/>
  <c r="G4021" i="56"/>
  <c r="D4021" i="56"/>
  <c r="E4021" i="56"/>
  <c r="C4021" i="56"/>
  <c r="F4021" i="56"/>
  <c r="H4021" i="56"/>
  <c r="F4022" i="56" l="1"/>
  <c r="G4022" i="56"/>
  <c r="D4022" i="56"/>
  <c r="B4022" i="56"/>
  <c r="C4022" i="56"/>
  <c r="A4023" i="56"/>
  <c r="J4022" i="56"/>
  <c r="E4022" i="56"/>
  <c r="I4022" i="56"/>
  <c r="H4022" i="56"/>
  <c r="B4023" i="56" l="1"/>
  <c r="E4023" i="56"/>
  <c r="H4023" i="56"/>
  <c r="I4023" i="56"/>
  <c r="D4023" i="56"/>
  <c r="A4024" i="56"/>
  <c r="G4023" i="56"/>
  <c r="J4023" i="56"/>
  <c r="C4023" i="56"/>
  <c r="F4023" i="56"/>
  <c r="B4024" i="56" l="1"/>
  <c r="F4024" i="56"/>
  <c r="A4025" i="56"/>
  <c r="E4024" i="56"/>
  <c r="I4024" i="56"/>
  <c r="G4024" i="56"/>
  <c r="H4024" i="56"/>
  <c r="J4024" i="56"/>
  <c r="D4024" i="56"/>
  <c r="C4024" i="56"/>
  <c r="A4026" i="56" l="1"/>
  <c r="H4025" i="56"/>
  <c r="G4025" i="56"/>
  <c r="J4025" i="56"/>
  <c r="D4025" i="56"/>
  <c r="C4025" i="56"/>
  <c r="F4025" i="56"/>
  <c r="E4025" i="56"/>
  <c r="B4025" i="56"/>
  <c r="I4025" i="56"/>
  <c r="B4026" i="56" l="1"/>
  <c r="D4026" i="56"/>
  <c r="C4026" i="56"/>
  <c r="A4027" i="56"/>
  <c r="H4026" i="56"/>
  <c r="E4026" i="56"/>
  <c r="F4026" i="56"/>
  <c r="I4026" i="56"/>
  <c r="G4026" i="56"/>
  <c r="J4026" i="56"/>
  <c r="A4028" i="56" l="1"/>
  <c r="F4027" i="56"/>
  <c r="H4027" i="56"/>
  <c r="E4027" i="56"/>
  <c r="B4027" i="56"/>
  <c r="I4027" i="56"/>
  <c r="G4027" i="56"/>
  <c r="D4027" i="56"/>
  <c r="J4027" i="56"/>
  <c r="C4027" i="56"/>
  <c r="F4028" i="56" l="1"/>
  <c r="E4028" i="56"/>
  <c r="G4028" i="56"/>
  <c r="A4029" i="56"/>
  <c r="I4028" i="56"/>
  <c r="J4028" i="56"/>
  <c r="D4028" i="56"/>
  <c r="C4028" i="56"/>
  <c r="B4028" i="56"/>
  <c r="H4028" i="56"/>
  <c r="F4029" i="56" l="1"/>
  <c r="H4029" i="56"/>
  <c r="G4029" i="56"/>
  <c r="D4029" i="56"/>
  <c r="C4029" i="56"/>
  <c r="B4029" i="56"/>
  <c r="J4029" i="56"/>
  <c r="A4030" i="56"/>
  <c r="E4029" i="56"/>
  <c r="I4029" i="56"/>
  <c r="A4031" i="56" l="1"/>
  <c r="F4030" i="56"/>
  <c r="G4030" i="56"/>
  <c r="J4030" i="56"/>
  <c r="D4030" i="56"/>
  <c r="C4030" i="56"/>
  <c r="B4030" i="56"/>
  <c r="E4030" i="56"/>
  <c r="H4030" i="56"/>
  <c r="I4030" i="56"/>
  <c r="H4031" i="56" l="1"/>
  <c r="E4031" i="56"/>
  <c r="I4031" i="56"/>
  <c r="D4031" i="56"/>
  <c r="G4031" i="56"/>
  <c r="A4032" i="56"/>
  <c r="C4031" i="56"/>
  <c r="B4031" i="56"/>
  <c r="F4031" i="56"/>
  <c r="J4031" i="56"/>
  <c r="I4032" i="56" l="1"/>
  <c r="A4033" i="56"/>
  <c r="D4032" i="56"/>
  <c r="G4032" i="56"/>
  <c r="B4032" i="56"/>
  <c r="J4032" i="56"/>
  <c r="E4032" i="56"/>
  <c r="H4032" i="56"/>
  <c r="F4032" i="56"/>
  <c r="C4032" i="56"/>
  <c r="B4033" i="56" l="1"/>
  <c r="F4033" i="56"/>
  <c r="J4033" i="56"/>
  <c r="D4033" i="56"/>
  <c r="C4033" i="56"/>
  <c r="I4033" i="56"/>
  <c r="H4033" i="56"/>
  <c r="A4034" i="56"/>
  <c r="E4033" i="56"/>
  <c r="G4033" i="56"/>
  <c r="E4034" i="56" l="1"/>
  <c r="D4034" i="56"/>
  <c r="B4034" i="56"/>
  <c r="J4034" i="56"/>
  <c r="G4034" i="56"/>
  <c r="C4034" i="56"/>
  <c r="F4034" i="56"/>
  <c r="A4035" i="56"/>
  <c r="I4034" i="56"/>
  <c r="H4034" i="56"/>
  <c r="I4035" i="56" l="1"/>
  <c r="A4036" i="56"/>
  <c r="H4035" i="56"/>
  <c r="E4035" i="56"/>
  <c r="G4035" i="56"/>
  <c r="D4035" i="56"/>
  <c r="F4035" i="56"/>
  <c r="C4035" i="56"/>
  <c r="B4035" i="56"/>
  <c r="J4035" i="56"/>
  <c r="J4036" i="56" l="1"/>
  <c r="D4036" i="56"/>
  <c r="C4036" i="56"/>
  <c r="F4036" i="56"/>
  <c r="E4036" i="56"/>
  <c r="I4036" i="56"/>
  <c r="H4036" i="56"/>
  <c r="B4036" i="56"/>
  <c r="A4037" i="56"/>
  <c r="G4036" i="56"/>
  <c r="D4037" i="56" l="1"/>
  <c r="C4037" i="56"/>
  <c r="B4037" i="56"/>
  <c r="H4037" i="56"/>
  <c r="J4037" i="56"/>
  <c r="E4037" i="56"/>
  <c r="F4037" i="56"/>
  <c r="I4037" i="56"/>
  <c r="G4037" i="56"/>
  <c r="A4038" i="56"/>
  <c r="D4038" i="56" l="1"/>
  <c r="E4038" i="56"/>
  <c r="I4038" i="56"/>
  <c r="H4038" i="56"/>
  <c r="A4039" i="56"/>
  <c r="J4038" i="56"/>
  <c r="G4038" i="56"/>
  <c r="B4038" i="56"/>
  <c r="C4038" i="56"/>
  <c r="F4038" i="56"/>
  <c r="D4039" i="56" l="1"/>
  <c r="F4039" i="56"/>
  <c r="A4040" i="56"/>
  <c r="B4039" i="56"/>
  <c r="I4039" i="56"/>
  <c r="C4039" i="56"/>
  <c r="J4039" i="56"/>
  <c r="E4039" i="56"/>
  <c r="G4039" i="56"/>
  <c r="H4039" i="56"/>
  <c r="H4040" i="56" l="1"/>
  <c r="G4040" i="56"/>
  <c r="F4040" i="56"/>
  <c r="A4041" i="56"/>
  <c r="B4040" i="56"/>
  <c r="D4040" i="56"/>
  <c r="J4040" i="56"/>
  <c r="C4040" i="56"/>
  <c r="I4040" i="56"/>
  <c r="E4040" i="56"/>
  <c r="A4042" i="56" l="1"/>
  <c r="J4041" i="56"/>
  <c r="G4041" i="56"/>
  <c r="E4041" i="56"/>
  <c r="B4041" i="56"/>
  <c r="H4041" i="56"/>
  <c r="C4041" i="56"/>
  <c r="F4041" i="56"/>
  <c r="D4041" i="56"/>
  <c r="I4041" i="56"/>
  <c r="E4042" i="56" l="1"/>
  <c r="H4042" i="56"/>
  <c r="G4042" i="56"/>
  <c r="I4042" i="56"/>
  <c r="J4042" i="56"/>
  <c r="B4042" i="56"/>
  <c r="D4042" i="56"/>
  <c r="C4042" i="56"/>
  <c r="A4043" i="56"/>
  <c r="F4042" i="56"/>
  <c r="I4043" i="56" l="1"/>
  <c r="E4043" i="56"/>
  <c r="G4043" i="56"/>
  <c r="D4043" i="56"/>
  <c r="F4043" i="56"/>
  <c r="C4043" i="56"/>
  <c r="B4043" i="56"/>
  <c r="J4043" i="56"/>
  <c r="A4044" i="56"/>
  <c r="H4043" i="56"/>
  <c r="J4044" i="56" l="1"/>
  <c r="D4044" i="56"/>
  <c r="C4044" i="56"/>
  <c r="B4044" i="56"/>
  <c r="I4044" i="56"/>
  <c r="A4045" i="56"/>
  <c r="G4044" i="56"/>
  <c r="H4044" i="56"/>
  <c r="E4044" i="56"/>
  <c r="F4044" i="56"/>
  <c r="G4045" i="56" l="1"/>
  <c r="H4045" i="56"/>
  <c r="B4045" i="56"/>
  <c r="A4046" i="56"/>
  <c r="E4045" i="56"/>
  <c r="I4045" i="56"/>
  <c r="F4045" i="56"/>
  <c r="J4045" i="56"/>
  <c r="D4045" i="56"/>
  <c r="C4045" i="56"/>
  <c r="G4046" i="56" l="1"/>
  <c r="H4046" i="56"/>
  <c r="A4047" i="56"/>
  <c r="C4046" i="56"/>
  <c r="J4046" i="56"/>
  <c r="F4046" i="56"/>
  <c r="D4046" i="56"/>
  <c r="E4046" i="56"/>
  <c r="I4046" i="56"/>
  <c r="B4046" i="56"/>
  <c r="E4047" i="56" l="1"/>
  <c r="C4047" i="56"/>
  <c r="F4047" i="56"/>
  <c r="I4047" i="56"/>
  <c r="B4047" i="56"/>
  <c r="H4047" i="56"/>
  <c r="G4047" i="56"/>
  <c r="A4048" i="56"/>
  <c r="D4047" i="56"/>
  <c r="J4047" i="56"/>
  <c r="H4048" i="56" l="1"/>
  <c r="I4048" i="56"/>
  <c r="J4048" i="56"/>
  <c r="C4048" i="56"/>
  <c r="E4048" i="56"/>
  <c r="F4048" i="56"/>
  <c r="D4048" i="56"/>
  <c r="G4048" i="56"/>
  <c r="B4048" i="56"/>
  <c r="A4049" i="56"/>
  <c r="I4049" i="56" l="1"/>
  <c r="G4049" i="56"/>
  <c r="B4049" i="56"/>
  <c r="H4049" i="56"/>
  <c r="J4049" i="56"/>
  <c r="D4049" i="56"/>
  <c r="F4049" i="56"/>
  <c r="C4049" i="56"/>
  <c r="A4050" i="56"/>
  <c r="E4049" i="56"/>
  <c r="H4050" i="56" l="1"/>
  <c r="J4050" i="56"/>
  <c r="F4050" i="56"/>
  <c r="D4050" i="56"/>
  <c r="C4050" i="56"/>
  <c r="I4050" i="56"/>
  <c r="B4050" i="56"/>
  <c r="A4051" i="56"/>
  <c r="G4050" i="56"/>
  <c r="E4050" i="56"/>
  <c r="C4051" i="56" l="1"/>
  <c r="I4051" i="56"/>
  <c r="A4052" i="56"/>
  <c r="H4051" i="56"/>
  <c r="F4051" i="56"/>
  <c r="J4051" i="56"/>
  <c r="D4051" i="56"/>
  <c r="B4051" i="56"/>
  <c r="E4051" i="56"/>
  <c r="G4051" i="56"/>
  <c r="B4052" i="56" l="1"/>
  <c r="F4052" i="56"/>
  <c r="H4052" i="56"/>
  <c r="D4052" i="56"/>
  <c r="A4053" i="56"/>
  <c r="G4052" i="56"/>
  <c r="C4052" i="56"/>
  <c r="J4052" i="56"/>
  <c r="I4052" i="56"/>
  <c r="E4052" i="56"/>
  <c r="E4053" i="56" l="1"/>
  <c r="A4054" i="56"/>
  <c r="I4053" i="56"/>
  <c r="H4053" i="56"/>
  <c r="G4053" i="56"/>
  <c r="F4053" i="56"/>
  <c r="D4053" i="56"/>
  <c r="C4053" i="56"/>
  <c r="B4053" i="56"/>
  <c r="J4053" i="56"/>
  <c r="A4055" i="56" l="1"/>
  <c r="G4054" i="56"/>
  <c r="I4054" i="56"/>
  <c r="F4054" i="56"/>
  <c r="H4054" i="56"/>
  <c r="J4054" i="56"/>
  <c r="D4054" i="56"/>
  <c r="C4054" i="56"/>
  <c r="B4054" i="56"/>
  <c r="E4054" i="56"/>
  <c r="C4055" i="56" l="1"/>
  <c r="H4055" i="56"/>
  <c r="D4055" i="56"/>
  <c r="E4055" i="56"/>
  <c r="I4055" i="56"/>
  <c r="A4056" i="56"/>
  <c r="G4055" i="56"/>
  <c r="J4055" i="56"/>
  <c r="F4055" i="56"/>
  <c r="B4055" i="56"/>
  <c r="C4056" i="56" l="1"/>
  <c r="A4057" i="56"/>
  <c r="E4056" i="56"/>
  <c r="B4056" i="56"/>
  <c r="I4056" i="56"/>
  <c r="G4056" i="56"/>
  <c r="H4056" i="56"/>
  <c r="J4056" i="56"/>
  <c r="D4056" i="56"/>
  <c r="F4056" i="56"/>
  <c r="I4057" i="56" l="1"/>
  <c r="C4057" i="56"/>
  <c r="F4057" i="56"/>
  <c r="D4057" i="56"/>
  <c r="A4058" i="56"/>
  <c r="J4057" i="56"/>
  <c r="G4057" i="56"/>
  <c r="E4057" i="56"/>
  <c r="B4057" i="56"/>
  <c r="H4057" i="56"/>
  <c r="B4058" i="56" l="1"/>
  <c r="D4058" i="56"/>
  <c r="C4058" i="56"/>
  <c r="E4058" i="56"/>
  <c r="I4058" i="56"/>
  <c r="H4058" i="56"/>
  <c r="G4058" i="56"/>
  <c r="A4059" i="56"/>
  <c r="J4058" i="56"/>
  <c r="F4058" i="56"/>
  <c r="B4059" i="56" l="1"/>
  <c r="F4059" i="56"/>
  <c r="E4059" i="56"/>
  <c r="A4060" i="56"/>
  <c r="H4059" i="56"/>
  <c r="I4059" i="56"/>
  <c r="J4059" i="56"/>
  <c r="D4059" i="56"/>
  <c r="G4059" i="56"/>
  <c r="C4059" i="56"/>
  <c r="C4060" i="56" l="1"/>
  <c r="G4060" i="56"/>
  <c r="A4061" i="56"/>
  <c r="J4060" i="56"/>
  <c r="F4060" i="56"/>
  <c r="I4060" i="56"/>
  <c r="D4060" i="56"/>
  <c r="E4060" i="56"/>
  <c r="H4060" i="56"/>
  <c r="B4060" i="56"/>
  <c r="J4061" i="56" l="1"/>
  <c r="I4061" i="56"/>
  <c r="G4061" i="56"/>
  <c r="E4061" i="56"/>
  <c r="D4061" i="56"/>
  <c r="C4061" i="56"/>
  <c r="F4061" i="56"/>
  <c r="H4061" i="56"/>
  <c r="A4062" i="56"/>
  <c r="B4061" i="56"/>
  <c r="J4062" i="56" l="1"/>
  <c r="F4062" i="56"/>
  <c r="C4062" i="56"/>
  <c r="E4062" i="56"/>
  <c r="I4062" i="56"/>
  <c r="B4062" i="56"/>
  <c r="H4062" i="56"/>
  <c r="A4063" i="56"/>
  <c r="G4062" i="56"/>
  <c r="D4062" i="56"/>
  <c r="B4063" i="56" l="1"/>
  <c r="F4063" i="56"/>
  <c r="D4063" i="56"/>
  <c r="C4063" i="56"/>
  <c r="G4063" i="56"/>
  <c r="J4063" i="56"/>
  <c r="E4063" i="56"/>
  <c r="I4063" i="56"/>
  <c r="H4063" i="56"/>
  <c r="A4064" i="56"/>
  <c r="I4064" i="56" l="1"/>
  <c r="D4064" i="56"/>
  <c r="C4064" i="56"/>
  <c r="G4064" i="56"/>
  <c r="E4064" i="56"/>
  <c r="A4065" i="56"/>
  <c r="B4064" i="56"/>
  <c r="H4064" i="56"/>
  <c r="J4064" i="56"/>
  <c r="F4064" i="56"/>
  <c r="I4065" i="56" l="1"/>
  <c r="G4065" i="56"/>
  <c r="C4065" i="56"/>
  <c r="B4065" i="56"/>
  <c r="J4065" i="56"/>
  <c r="A4066" i="56"/>
  <c r="H4065" i="56"/>
  <c r="E4065" i="56"/>
  <c r="F4065" i="56"/>
  <c r="D4065" i="56"/>
  <c r="E4066" i="56" l="1"/>
  <c r="H4066" i="56"/>
  <c r="J4066" i="56"/>
  <c r="A4067" i="56"/>
  <c r="G4066" i="56"/>
  <c r="I4066" i="56"/>
  <c r="F4066" i="56"/>
  <c r="B4066" i="56"/>
  <c r="D4066" i="56"/>
  <c r="C4066" i="56"/>
  <c r="A4068" i="56" l="1"/>
  <c r="F4067" i="56"/>
  <c r="I4067" i="56"/>
  <c r="H4067" i="56"/>
  <c r="G4067" i="56"/>
  <c r="D4067" i="56"/>
  <c r="J4067" i="56"/>
  <c r="C4067" i="56"/>
  <c r="B4067" i="56"/>
  <c r="E4067" i="56"/>
  <c r="H4068" i="56" l="1"/>
  <c r="E4068" i="56"/>
  <c r="I4068" i="56"/>
  <c r="J4068" i="56"/>
  <c r="D4068" i="56"/>
  <c r="C4068" i="56"/>
  <c r="B4068" i="56"/>
  <c r="F4068" i="56"/>
  <c r="A4069" i="56"/>
  <c r="G4068" i="56"/>
  <c r="J4069" i="56" l="1"/>
  <c r="A4070" i="56"/>
  <c r="C4069" i="56"/>
  <c r="F4069" i="56"/>
  <c r="I4069" i="56"/>
  <c r="E4069" i="56"/>
  <c r="B4069" i="56"/>
  <c r="H4069" i="56"/>
  <c r="G4069" i="56"/>
  <c r="D4069" i="56"/>
  <c r="C4070" i="56" l="1"/>
  <c r="B4070" i="56"/>
  <c r="J4070" i="56"/>
  <c r="E4070" i="56"/>
  <c r="H4070" i="56"/>
  <c r="D4070" i="56"/>
  <c r="G4070" i="56"/>
  <c r="I4070" i="56"/>
  <c r="F4070" i="56"/>
  <c r="A4071" i="56"/>
  <c r="C4071" i="56" l="1"/>
  <c r="G4071" i="56"/>
  <c r="F4071" i="56"/>
  <c r="A4072" i="56"/>
  <c r="E4071" i="56"/>
  <c r="B4071" i="56"/>
  <c r="J4071" i="56"/>
  <c r="I4071" i="56"/>
  <c r="D4071" i="56"/>
  <c r="H4071" i="56"/>
  <c r="C4072" i="56" l="1"/>
  <c r="G4072" i="56"/>
  <c r="B4072" i="56"/>
  <c r="F4072" i="56"/>
  <c r="D4072" i="56"/>
  <c r="J4072" i="56"/>
  <c r="E4072" i="56"/>
  <c r="A4073" i="56"/>
  <c r="I4072" i="56"/>
  <c r="H4072" i="56"/>
  <c r="C4073" i="56" l="1"/>
  <c r="J4073" i="56"/>
  <c r="F4073" i="56"/>
  <c r="D4073" i="56"/>
  <c r="B4073" i="56"/>
  <c r="E4073" i="56"/>
  <c r="G4073" i="56"/>
  <c r="A4074" i="56"/>
  <c r="I4073" i="56"/>
  <c r="H4073" i="56"/>
  <c r="I4074" i="56" l="1"/>
  <c r="E4074" i="56"/>
  <c r="B4074" i="56"/>
  <c r="A4075" i="56"/>
  <c r="G4074" i="56"/>
  <c r="F4074" i="56"/>
  <c r="D4074" i="56"/>
  <c r="C4074" i="56"/>
  <c r="J4074" i="56"/>
  <c r="H4074" i="56"/>
  <c r="I4075" i="56" l="1"/>
  <c r="A4076" i="56"/>
  <c r="F4075" i="56"/>
  <c r="D4075" i="56"/>
  <c r="G4075" i="56"/>
  <c r="C4075" i="56"/>
  <c r="B4075" i="56"/>
  <c r="J4075" i="56"/>
  <c r="E4075" i="56"/>
  <c r="H4075" i="56"/>
  <c r="D4076" i="56" l="1"/>
  <c r="A4077" i="56"/>
  <c r="J4076" i="56"/>
  <c r="E4076" i="56"/>
  <c r="I4076" i="56"/>
  <c r="F4076" i="56"/>
  <c r="H4076" i="56"/>
  <c r="G4076" i="56"/>
  <c r="C4076" i="56"/>
  <c r="B4076" i="56"/>
  <c r="F4077" i="56" l="1"/>
  <c r="I4077" i="56"/>
  <c r="J4077" i="56"/>
  <c r="E4077" i="56"/>
  <c r="H4077" i="56"/>
  <c r="A4078" i="56"/>
  <c r="G4077" i="56"/>
  <c r="D4077" i="56"/>
  <c r="C4077" i="56"/>
  <c r="B4077" i="56"/>
  <c r="H4078" i="56" l="1"/>
  <c r="F4078" i="56"/>
  <c r="E4078" i="56"/>
  <c r="J4078" i="56"/>
  <c r="B4078" i="56"/>
  <c r="A4079" i="56"/>
  <c r="G4078" i="56"/>
  <c r="I4078" i="56"/>
  <c r="D4078" i="56"/>
  <c r="C4078" i="56"/>
  <c r="F4079" i="56" l="1"/>
  <c r="I4079" i="56"/>
  <c r="B4079" i="56"/>
  <c r="H4079" i="56"/>
  <c r="C4079" i="56"/>
  <c r="A4080" i="56"/>
  <c r="D4079" i="56"/>
  <c r="E4079" i="56"/>
  <c r="G4079" i="56"/>
  <c r="J4079" i="56"/>
  <c r="H4080" i="56" l="1"/>
  <c r="D4080" i="56"/>
  <c r="C4080" i="56"/>
  <c r="F4080" i="56"/>
  <c r="E4080" i="56"/>
  <c r="I4080" i="56"/>
  <c r="B4080" i="56"/>
  <c r="G4080" i="56"/>
  <c r="A4081" i="56"/>
  <c r="J4080" i="56"/>
  <c r="A4082" i="56" l="1"/>
  <c r="D4081" i="56"/>
  <c r="B4081" i="56"/>
  <c r="H4081" i="56"/>
  <c r="I4081" i="56"/>
  <c r="G4081" i="56"/>
  <c r="J4081" i="56"/>
  <c r="C4081" i="56"/>
  <c r="F4081" i="56"/>
  <c r="E4081" i="56"/>
  <c r="J4082" i="56" l="1"/>
  <c r="F4082" i="56"/>
  <c r="B4082" i="56"/>
  <c r="D4082" i="56"/>
  <c r="C4082" i="56"/>
  <c r="I4082" i="56"/>
  <c r="A4083" i="56"/>
  <c r="E4082" i="56"/>
  <c r="G4082" i="56"/>
  <c r="H4082" i="56"/>
  <c r="J4083" i="56" l="1"/>
  <c r="D4083" i="56"/>
  <c r="F4083" i="56"/>
  <c r="C4083" i="56"/>
  <c r="I4083" i="56"/>
  <c r="A4084" i="56"/>
  <c r="B4083" i="56"/>
  <c r="E4083" i="56"/>
  <c r="H4083" i="56"/>
  <c r="G4083" i="56"/>
  <c r="D4084" i="56" l="1"/>
  <c r="E4084" i="56"/>
  <c r="C4084" i="56"/>
  <c r="F4084" i="56"/>
  <c r="B4084" i="56"/>
  <c r="G4084" i="56"/>
  <c r="A4085" i="56"/>
  <c r="I4084" i="56"/>
  <c r="H4084" i="56"/>
  <c r="J4084" i="56"/>
  <c r="G4085" i="56" l="1"/>
  <c r="H4085" i="56"/>
  <c r="A4086" i="56"/>
  <c r="B4085" i="56"/>
  <c r="I4085" i="56"/>
  <c r="J4085" i="56"/>
  <c r="D4085" i="56"/>
  <c r="C4085" i="56"/>
  <c r="F4085" i="56"/>
  <c r="E4085" i="56"/>
  <c r="A4087" i="56" l="1"/>
  <c r="G4086" i="56"/>
  <c r="I4086" i="56"/>
  <c r="J4086" i="56"/>
  <c r="H4086" i="56"/>
  <c r="F4086" i="56"/>
  <c r="D4086" i="56"/>
  <c r="C4086" i="56"/>
  <c r="B4086" i="56"/>
  <c r="E4086" i="56"/>
  <c r="E4087" i="56" l="1"/>
  <c r="I4087" i="56"/>
  <c r="B4087" i="56"/>
  <c r="H4087" i="56"/>
  <c r="G4087" i="56"/>
  <c r="A4088" i="56"/>
  <c r="D4087" i="56"/>
  <c r="J4087" i="56"/>
  <c r="C4087" i="56"/>
  <c r="F4087" i="56"/>
  <c r="D4088" i="56" l="1"/>
  <c r="F4088" i="56"/>
  <c r="E4088" i="56"/>
  <c r="I4088" i="56"/>
  <c r="B4088" i="56"/>
  <c r="G4088" i="56"/>
  <c r="A4089" i="56"/>
  <c r="H4088" i="56"/>
  <c r="J4088" i="56"/>
  <c r="C4088" i="56"/>
  <c r="A4090" i="56" l="1"/>
  <c r="C4089" i="56"/>
  <c r="G4089" i="56"/>
  <c r="F4089" i="56"/>
  <c r="D4089" i="56"/>
  <c r="I4089" i="56"/>
  <c r="J4089" i="56"/>
  <c r="E4089" i="56"/>
  <c r="B4089" i="56"/>
  <c r="H4089" i="56"/>
  <c r="A4091" i="56" l="1"/>
  <c r="D4090" i="56"/>
  <c r="C4090" i="56"/>
  <c r="I4090" i="56"/>
  <c r="H4090" i="56"/>
  <c r="J4090" i="56"/>
  <c r="G4090" i="56"/>
  <c r="E4090" i="56"/>
  <c r="F4090" i="56"/>
  <c r="B4090" i="56"/>
  <c r="D4091" i="56" l="1"/>
  <c r="A4092" i="56"/>
  <c r="E4091" i="56"/>
  <c r="J4091" i="56"/>
  <c r="C4091" i="56"/>
  <c r="B4091" i="56"/>
  <c r="G4091" i="56"/>
  <c r="I4091" i="56"/>
  <c r="F4091" i="56"/>
  <c r="H4091" i="56"/>
  <c r="A4093" i="56" l="1"/>
  <c r="H4092" i="56"/>
  <c r="G4092" i="56"/>
  <c r="F4092" i="56"/>
  <c r="B4092" i="56"/>
  <c r="J4092" i="56"/>
  <c r="E4092" i="56"/>
  <c r="D4092" i="56"/>
  <c r="I4092" i="56"/>
  <c r="C4092" i="56"/>
  <c r="J4093" i="56" l="1"/>
  <c r="C4093" i="56"/>
  <c r="G4093" i="56"/>
  <c r="B4093" i="56"/>
  <c r="E4093" i="56"/>
  <c r="H4093" i="56"/>
  <c r="A4094" i="56"/>
  <c r="I4093" i="56"/>
  <c r="F4093" i="56"/>
  <c r="D4093" i="56"/>
  <c r="D4094" i="56" l="1"/>
  <c r="F4094" i="56"/>
  <c r="G4094" i="56"/>
  <c r="A4095" i="56"/>
  <c r="E4094" i="56"/>
  <c r="I4094" i="56"/>
  <c r="B4094" i="56"/>
  <c r="H4094" i="56"/>
  <c r="J4094" i="56"/>
  <c r="C4094" i="56"/>
  <c r="C4095" i="56" l="1"/>
  <c r="I4095" i="56"/>
  <c r="D4095" i="56"/>
  <c r="B4095" i="56"/>
  <c r="G4095" i="56"/>
  <c r="J4095" i="56"/>
  <c r="A4096" i="56"/>
  <c r="H4095" i="56"/>
  <c r="F4095" i="56"/>
  <c r="E4095" i="56"/>
  <c r="H4096" i="56" l="1"/>
  <c r="J4096" i="56"/>
  <c r="D4096" i="56"/>
  <c r="G4096" i="56"/>
  <c r="E4096" i="56"/>
  <c r="F4096" i="56"/>
  <c r="I4096" i="56"/>
  <c r="C4096" i="56"/>
  <c r="A4097" i="56"/>
  <c r="B4096" i="56"/>
  <c r="I4097" i="56" l="1"/>
  <c r="F4097" i="56"/>
  <c r="G4097" i="56"/>
  <c r="C4097" i="56"/>
  <c r="J4097" i="56"/>
  <c r="E4097" i="56"/>
  <c r="B4097" i="56"/>
  <c r="A4098" i="56"/>
  <c r="H4097" i="56"/>
  <c r="D4097" i="56"/>
  <c r="B4098" i="56" l="1"/>
  <c r="E4098" i="56"/>
  <c r="I4098" i="56"/>
  <c r="H4098" i="56"/>
  <c r="G4098" i="56"/>
  <c r="A4099" i="56"/>
  <c r="J4098" i="56"/>
  <c r="F4098" i="56"/>
  <c r="D4098" i="56"/>
  <c r="C4098" i="56"/>
  <c r="I4099" i="56" l="1"/>
  <c r="E4099" i="56"/>
  <c r="H4099" i="56"/>
  <c r="A4100" i="56"/>
  <c r="G4099" i="56"/>
  <c r="D4099" i="56"/>
  <c r="F4099" i="56"/>
  <c r="C4099" i="56"/>
  <c r="B4099" i="56"/>
  <c r="J4099" i="56"/>
  <c r="B4100" i="56" l="1"/>
  <c r="C4100" i="56"/>
  <c r="A4101" i="56"/>
  <c r="J4100" i="56"/>
  <c r="E4100" i="56"/>
  <c r="F4100" i="56"/>
  <c r="I4100" i="56"/>
  <c r="D4100" i="56"/>
  <c r="H4100" i="56"/>
  <c r="G4100" i="56"/>
  <c r="D4101" i="56" l="1"/>
  <c r="C4101" i="56"/>
  <c r="B4101" i="56"/>
  <c r="H4101" i="56"/>
  <c r="J4101" i="56"/>
  <c r="E4101" i="56"/>
  <c r="F4101" i="56"/>
  <c r="I4101" i="56"/>
  <c r="G4101" i="56"/>
  <c r="A4102" i="56"/>
  <c r="J4102" i="56" l="1"/>
  <c r="I4102" i="56"/>
  <c r="B4102" i="56"/>
  <c r="H4102" i="56"/>
  <c r="A4103" i="56"/>
  <c r="G4102" i="56"/>
  <c r="D4102" i="56"/>
  <c r="F4102" i="56"/>
  <c r="C4102" i="56"/>
  <c r="E4102" i="56"/>
  <c r="F4103" i="56" l="1"/>
  <c r="G4103" i="56"/>
  <c r="J4103" i="56"/>
  <c r="E4103" i="56"/>
  <c r="D4103" i="56"/>
  <c r="I4103" i="56"/>
  <c r="C4103" i="56"/>
  <c r="H4103" i="56"/>
  <c r="B4103" i="56"/>
  <c r="A4104" i="56"/>
  <c r="D4104" i="56" l="1"/>
  <c r="G4104" i="56"/>
  <c r="H4104" i="56"/>
  <c r="F4104" i="56"/>
  <c r="I4104" i="56"/>
  <c r="C4104" i="56"/>
  <c r="B4104" i="56"/>
  <c r="A4105" i="56"/>
  <c r="J4104" i="56"/>
  <c r="E4104" i="56"/>
  <c r="I4105" i="56" l="1"/>
  <c r="J4105" i="56"/>
  <c r="A4106" i="56"/>
  <c r="E4105" i="56"/>
  <c r="B4105" i="56"/>
  <c r="H4105" i="56"/>
  <c r="D4105" i="56"/>
  <c r="G4105" i="56"/>
  <c r="C4105" i="56"/>
  <c r="F4105" i="56"/>
  <c r="E4106" i="56" l="1"/>
  <c r="C4106" i="56"/>
  <c r="G4106" i="56"/>
  <c r="D4106" i="56"/>
  <c r="J4106" i="56"/>
  <c r="A4107" i="56"/>
  <c r="B4106" i="56"/>
  <c r="H4106" i="56"/>
  <c r="F4106" i="56"/>
  <c r="I4106" i="56"/>
  <c r="A4108" i="56" l="1"/>
  <c r="I4107" i="56"/>
  <c r="J4107" i="56"/>
  <c r="D4107" i="56"/>
  <c r="G4107" i="56"/>
  <c r="C4107" i="56"/>
  <c r="F4107" i="56"/>
  <c r="H4107" i="56"/>
  <c r="E4107" i="56"/>
  <c r="B4107" i="56"/>
  <c r="A4109" i="56" l="1"/>
  <c r="J4108" i="56"/>
  <c r="C4108" i="56"/>
  <c r="F4108" i="56"/>
  <c r="H4108" i="56"/>
  <c r="E4108" i="56"/>
  <c r="I4108" i="56"/>
  <c r="G4108" i="56"/>
  <c r="D4108" i="56"/>
  <c r="B4108" i="56"/>
  <c r="J4109" i="56" l="1"/>
  <c r="A4110" i="56"/>
  <c r="E4109" i="56"/>
  <c r="H4109" i="56"/>
  <c r="I4109" i="56"/>
  <c r="B4109" i="56"/>
  <c r="G4109" i="56"/>
  <c r="D4109" i="56"/>
  <c r="C4109" i="56"/>
  <c r="F4109" i="56"/>
  <c r="G4110" i="56" l="1"/>
  <c r="H4110" i="56"/>
  <c r="A4111" i="56"/>
  <c r="C4110" i="56"/>
  <c r="J4110" i="56"/>
  <c r="F4110" i="56"/>
  <c r="D4110" i="56"/>
  <c r="E4110" i="56"/>
  <c r="I4110" i="56"/>
  <c r="B4110" i="56"/>
  <c r="I4111" i="56" l="1"/>
  <c r="F4111" i="56"/>
  <c r="C4111" i="56"/>
  <c r="B4111" i="56"/>
  <c r="E4111" i="56"/>
  <c r="A4112" i="56"/>
  <c r="D4111" i="56"/>
  <c r="H4111" i="56"/>
  <c r="G4111" i="56"/>
  <c r="J4111" i="56"/>
  <c r="H4112" i="56" l="1"/>
  <c r="D4112" i="56"/>
  <c r="C4112" i="56"/>
  <c r="B4112" i="56"/>
  <c r="F4112" i="56"/>
  <c r="E4112" i="56"/>
  <c r="I4112" i="56"/>
  <c r="G4112" i="56"/>
  <c r="A4113" i="56"/>
  <c r="J4112" i="56"/>
  <c r="B4113" i="56" l="1"/>
  <c r="E4113" i="56"/>
  <c r="H4113" i="56"/>
  <c r="I4113" i="56"/>
  <c r="G4113" i="56"/>
  <c r="J4113" i="56"/>
  <c r="D4113" i="56"/>
  <c r="C4113" i="56"/>
  <c r="F4113" i="56"/>
  <c r="A4114" i="56"/>
  <c r="A4115" i="56" l="1"/>
  <c r="H4114" i="56"/>
  <c r="J4114" i="56"/>
  <c r="D4114" i="56"/>
  <c r="C4114" i="56"/>
  <c r="B4114" i="56"/>
  <c r="E4114" i="56"/>
  <c r="F4114" i="56"/>
  <c r="G4114" i="56"/>
  <c r="I4114" i="56"/>
  <c r="B4115" i="56" l="1"/>
  <c r="D4115" i="56"/>
  <c r="J4115" i="56"/>
  <c r="C4115" i="56"/>
  <c r="F4115" i="56"/>
  <c r="E4115" i="56"/>
  <c r="I4115" i="56"/>
  <c r="H4115" i="56"/>
  <c r="A4116" i="56"/>
  <c r="G4115" i="56"/>
  <c r="C4116" i="56" l="1"/>
  <c r="J4116" i="56"/>
  <c r="H4116" i="56"/>
  <c r="D4116" i="56"/>
  <c r="A4117" i="56"/>
  <c r="G4116" i="56"/>
  <c r="F4116" i="56"/>
  <c r="E4116" i="56"/>
  <c r="I4116" i="56"/>
  <c r="B4116" i="56"/>
  <c r="G4117" i="56" l="1"/>
  <c r="A4118" i="56"/>
  <c r="I4117" i="56"/>
  <c r="B4117" i="56"/>
  <c r="E4117" i="56"/>
  <c r="J4117" i="56"/>
  <c r="D4117" i="56"/>
  <c r="C4117" i="56"/>
  <c r="F4117" i="56"/>
  <c r="H4117" i="56"/>
  <c r="G4118" i="56" l="1"/>
  <c r="C4118" i="56"/>
  <c r="J4118" i="56"/>
  <c r="F4118" i="56"/>
  <c r="D4118" i="56"/>
  <c r="E4118" i="56"/>
  <c r="I4118" i="56"/>
  <c r="B4118" i="56"/>
  <c r="H4118" i="56"/>
  <c r="A4119" i="56"/>
  <c r="I4119" i="56" l="1"/>
  <c r="H4119" i="56"/>
  <c r="A4120" i="56"/>
  <c r="C4119" i="56"/>
  <c r="G4119" i="56"/>
  <c r="J4119" i="56"/>
  <c r="D4119" i="56"/>
  <c r="F4119" i="56"/>
  <c r="E4119" i="56"/>
  <c r="B4119" i="56"/>
  <c r="C4120" i="56" l="1"/>
  <c r="H4120" i="56"/>
  <c r="I4120" i="56"/>
  <c r="J4120" i="56"/>
  <c r="E4120" i="56"/>
  <c r="G4120" i="56"/>
  <c r="A4121" i="56"/>
  <c r="F4120" i="56"/>
  <c r="D4120" i="56"/>
  <c r="B4120" i="56"/>
  <c r="I4121" i="56" l="1"/>
  <c r="C4121" i="56"/>
  <c r="G4121" i="56"/>
  <c r="J4121" i="56"/>
  <c r="F4121" i="56"/>
  <c r="B4121" i="56"/>
  <c r="D4121" i="56"/>
  <c r="E4121" i="56"/>
  <c r="H4121" i="56"/>
  <c r="A4122" i="56"/>
  <c r="H4122" i="56" l="1"/>
  <c r="D4122" i="56"/>
  <c r="C4122" i="56"/>
  <c r="A4123" i="56"/>
  <c r="I4122" i="56"/>
  <c r="J4122" i="56"/>
  <c r="G4122" i="56"/>
  <c r="E4122" i="56"/>
  <c r="B4122" i="56"/>
  <c r="F4122" i="56"/>
  <c r="I4123" i="56" l="1"/>
  <c r="B4123" i="56"/>
  <c r="J4123" i="56"/>
  <c r="E4123" i="56"/>
  <c r="H4123" i="56"/>
  <c r="A4124" i="56"/>
  <c r="F4123" i="56"/>
  <c r="D4123" i="56"/>
  <c r="G4123" i="56"/>
  <c r="C4123" i="56"/>
  <c r="J4124" i="56" l="1"/>
  <c r="A4125" i="56"/>
  <c r="G4124" i="56"/>
  <c r="D4124" i="56"/>
  <c r="C4124" i="56"/>
  <c r="B4124" i="56"/>
  <c r="F4124" i="56"/>
  <c r="E4124" i="56"/>
  <c r="H4124" i="56"/>
  <c r="I4124" i="56"/>
  <c r="J4125" i="56" l="1"/>
  <c r="B4125" i="56"/>
  <c r="G4125" i="56"/>
  <c r="I4125" i="56"/>
  <c r="D4125" i="56"/>
  <c r="C4125" i="56"/>
  <c r="F4125" i="56"/>
  <c r="E4125" i="56"/>
  <c r="H4125" i="56"/>
  <c r="A4126" i="56"/>
  <c r="I4126" i="56" l="1"/>
  <c r="F4126" i="56"/>
  <c r="A4127" i="56"/>
  <c r="J4126" i="56"/>
  <c r="D4126" i="56"/>
  <c r="C4126" i="56"/>
  <c r="B4126" i="56"/>
  <c r="E4126" i="56"/>
  <c r="H4126" i="56"/>
  <c r="G4126" i="56"/>
  <c r="E4127" i="56" l="1"/>
  <c r="A4128" i="56"/>
  <c r="G4127" i="56"/>
  <c r="C4127" i="56"/>
  <c r="D4127" i="56"/>
  <c r="F4127" i="56"/>
  <c r="B4127" i="56"/>
  <c r="J4127" i="56"/>
  <c r="I4127" i="56"/>
  <c r="H4127" i="56"/>
  <c r="H4128" i="56" l="1"/>
  <c r="E4128" i="56"/>
  <c r="I4128" i="56"/>
  <c r="G4128" i="56"/>
  <c r="A4129" i="56"/>
  <c r="F4128" i="56"/>
  <c r="D4128" i="56"/>
  <c r="C4128" i="56"/>
  <c r="B4128" i="56"/>
  <c r="J4128" i="56"/>
  <c r="I4129" i="56" l="1"/>
  <c r="G4129" i="56"/>
  <c r="F4129" i="56"/>
  <c r="D4129" i="56"/>
  <c r="J4129" i="56"/>
  <c r="E4129" i="56"/>
  <c r="H4129" i="56"/>
  <c r="A4130" i="56"/>
  <c r="B4129" i="56"/>
  <c r="C4129" i="56"/>
  <c r="D4130" i="56" l="1"/>
  <c r="I4130" i="56"/>
  <c r="E4130" i="56"/>
  <c r="A4131" i="56"/>
  <c r="G4130" i="56"/>
  <c r="B4130" i="56"/>
  <c r="J4130" i="56"/>
  <c r="F4130" i="56"/>
  <c r="H4130" i="56"/>
  <c r="C4130" i="56"/>
  <c r="H4131" i="56" l="1"/>
  <c r="J4131" i="56"/>
  <c r="I4131" i="56"/>
  <c r="G4131" i="56"/>
  <c r="F4131" i="56"/>
  <c r="B4131" i="56"/>
  <c r="E4131" i="56"/>
  <c r="C4131" i="56"/>
  <c r="A4132" i="56"/>
  <c r="D4131" i="56"/>
  <c r="A4133" i="56" l="1"/>
  <c r="J4132" i="56"/>
  <c r="G4132" i="56"/>
  <c r="E4132" i="56"/>
  <c r="B4132" i="56"/>
  <c r="I4132" i="56"/>
  <c r="H4132" i="56"/>
  <c r="C4132" i="56"/>
  <c r="F4132" i="56"/>
  <c r="D4132" i="56"/>
  <c r="F4133" i="56" l="1"/>
  <c r="J4133" i="56"/>
  <c r="E4133" i="56"/>
  <c r="B4133" i="56"/>
  <c r="H4133" i="56"/>
  <c r="C4133" i="56"/>
  <c r="I4133" i="56"/>
  <c r="D4133" i="56"/>
  <c r="A4134" i="56"/>
  <c r="G4133" i="56"/>
  <c r="B4134" i="56" l="1"/>
  <c r="J4134" i="56"/>
  <c r="H4134" i="56"/>
  <c r="I4134" i="56"/>
  <c r="D4134" i="56"/>
  <c r="E4134" i="56"/>
  <c r="F4134" i="56"/>
  <c r="C4134" i="56"/>
  <c r="G4134" i="56"/>
  <c r="A4135" i="56"/>
  <c r="G4135" i="56" l="1"/>
  <c r="E4135" i="56"/>
  <c r="A4136" i="56"/>
  <c r="J4135" i="56"/>
  <c r="B4135" i="56"/>
  <c r="D4135" i="56"/>
  <c r="H4135" i="56"/>
  <c r="C4135" i="56"/>
  <c r="F4135" i="56"/>
  <c r="I4135" i="56"/>
  <c r="B4136" i="56" l="1"/>
  <c r="F4136" i="56"/>
  <c r="I4136" i="56"/>
  <c r="G4136" i="56"/>
  <c r="E4136" i="56"/>
  <c r="C4136" i="56"/>
  <c r="H4136" i="56"/>
  <c r="J4136" i="56"/>
  <c r="A4137" i="56"/>
  <c r="D4136" i="56"/>
  <c r="J4137" i="56" l="1"/>
  <c r="D4137" i="56"/>
  <c r="B4137" i="56"/>
  <c r="A4138" i="56"/>
  <c r="H4137" i="56"/>
  <c r="I4137" i="56"/>
  <c r="G4137" i="56"/>
  <c r="C4137" i="56"/>
  <c r="F4137" i="56"/>
  <c r="E4137" i="56"/>
  <c r="H4138" i="56" l="1"/>
  <c r="I4138" i="56"/>
  <c r="C4138" i="56"/>
  <c r="D4138" i="56"/>
  <c r="F4138" i="56"/>
  <c r="G4138" i="56"/>
  <c r="E4138" i="56"/>
  <c r="B4138" i="56"/>
  <c r="A4139" i="56"/>
  <c r="J4138" i="56"/>
  <c r="H4139" i="56" l="1"/>
  <c r="I4139" i="56"/>
  <c r="F4139" i="56"/>
  <c r="E4139" i="56"/>
  <c r="A4140" i="56"/>
  <c r="B4139" i="56"/>
  <c r="G4139" i="56"/>
  <c r="J4139" i="56"/>
  <c r="D4139" i="56"/>
  <c r="C4139" i="56"/>
  <c r="E4140" i="56" l="1"/>
  <c r="H4140" i="56"/>
  <c r="B4140" i="56"/>
  <c r="A4141" i="56"/>
  <c r="I4140" i="56"/>
  <c r="G4140" i="56"/>
  <c r="D4140" i="56"/>
  <c r="F4140" i="56"/>
  <c r="C4140" i="56"/>
  <c r="J4140" i="56"/>
  <c r="A4142" i="56" l="1"/>
  <c r="H4141" i="56"/>
  <c r="C4141" i="56"/>
  <c r="J4141" i="56"/>
  <c r="I4141" i="56"/>
  <c r="D4141" i="56"/>
  <c r="F4141" i="56"/>
  <c r="G4141" i="56"/>
  <c r="E4141" i="56"/>
  <c r="B4141" i="56"/>
  <c r="A4143" i="56" l="1"/>
  <c r="I4142" i="56"/>
  <c r="J4142" i="56"/>
  <c r="F4142" i="56"/>
  <c r="E4142" i="56"/>
  <c r="G4142" i="56"/>
  <c r="B4142" i="56"/>
  <c r="D4142" i="56"/>
  <c r="H4142" i="56"/>
  <c r="C4142" i="56"/>
  <c r="B4143" i="56" l="1"/>
  <c r="J4143" i="56"/>
  <c r="I4143" i="56"/>
  <c r="D4143" i="56"/>
  <c r="C4143" i="56"/>
  <c r="H4143" i="56"/>
  <c r="F4143" i="56"/>
  <c r="A4144" i="56"/>
  <c r="E4143" i="56"/>
  <c r="G4143" i="56"/>
  <c r="E4144" i="56" l="1"/>
  <c r="G4144" i="56"/>
  <c r="B4144" i="56"/>
  <c r="C4144" i="56"/>
  <c r="A4145" i="56"/>
  <c r="D4144" i="56"/>
  <c r="H4144" i="56"/>
  <c r="F4144" i="56"/>
  <c r="J4144" i="56"/>
  <c r="I4144" i="56"/>
  <c r="H4145" i="56" l="1"/>
  <c r="G4145" i="56"/>
  <c r="E4145" i="56"/>
  <c r="J4145" i="56"/>
  <c r="B4145" i="56"/>
  <c r="F4145" i="56"/>
  <c r="C4145" i="56"/>
  <c r="I4145" i="56"/>
  <c r="A4146" i="56"/>
  <c r="D4145" i="56"/>
  <c r="G4146" i="56" l="1"/>
  <c r="F4146" i="56"/>
  <c r="A4147" i="56"/>
  <c r="I4146" i="56"/>
  <c r="B4146" i="56"/>
  <c r="D4146" i="56"/>
  <c r="H4146" i="56"/>
  <c r="J4146" i="56"/>
  <c r="C4146" i="56"/>
  <c r="E4146" i="56"/>
  <c r="C4147" i="56" l="1"/>
  <c r="G4147" i="56"/>
  <c r="F4147" i="56"/>
  <c r="B4147" i="56"/>
  <c r="A4148" i="56"/>
  <c r="D4147" i="56"/>
  <c r="J4147" i="56"/>
  <c r="E4147" i="56"/>
  <c r="H4147" i="56"/>
  <c r="I4147" i="56"/>
  <c r="H4148" i="56" l="1"/>
  <c r="B4148" i="56"/>
  <c r="G4148" i="56"/>
  <c r="D4148" i="56"/>
  <c r="J4148" i="56"/>
  <c r="F4148" i="56"/>
  <c r="A4149" i="56"/>
  <c r="I4148" i="56"/>
  <c r="E4148" i="56"/>
  <c r="C4148" i="56"/>
  <c r="E4149" i="56" l="1"/>
  <c r="J4149" i="56"/>
  <c r="A4150" i="56"/>
  <c r="D4149" i="56"/>
  <c r="F4149" i="56"/>
  <c r="C4149" i="56"/>
  <c r="G4149" i="56"/>
  <c r="B4149" i="56"/>
  <c r="I4149" i="56"/>
  <c r="H4149" i="56"/>
  <c r="A4151" i="56" l="1"/>
  <c r="F4150" i="56"/>
  <c r="I4150" i="56"/>
  <c r="C4150" i="56"/>
  <c r="B4150" i="56"/>
  <c r="D4150" i="56"/>
  <c r="J4150" i="56"/>
  <c r="E4150" i="56"/>
  <c r="G4150" i="56"/>
  <c r="H4150" i="56"/>
  <c r="C4151" i="56" l="1"/>
  <c r="J4151" i="56"/>
  <c r="D4151" i="56"/>
  <c r="I4151" i="56"/>
  <c r="F4151" i="56"/>
  <c r="H4151" i="56"/>
  <c r="G4151" i="56"/>
  <c r="A4152" i="56"/>
  <c r="E4151" i="56"/>
  <c r="B4151" i="56"/>
  <c r="B4152" i="56" l="1"/>
  <c r="G4152" i="56"/>
  <c r="D4152" i="56"/>
  <c r="H4152" i="56"/>
  <c r="E4152" i="56"/>
  <c r="F4152" i="56"/>
  <c r="J4152" i="56"/>
  <c r="A4153" i="56"/>
  <c r="I4152" i="56"/>
  <c r="C4152" i="56"/>
  <c r="H4153" i="56" l="1"/>
  <c r="J4153" i="56"/>
  <c r="F4153" i="56"/>
  <c r="I4153" i="56"/>
  <c r="G4153" i="56"/>
  <c r="B4153" i="56"/>
  <c r="A4154" i="56"/>
  <c r="D4153" i="56"/>
  <c r="C4153" i="56"/>
  <c r="E4153" i="56"/>
  <c r="C4154" i="56" l="1"/>
  <c r="I4154" i="56"/>
  <c r="B4154" i="56"/>
  <c r="H4154" i="56"/>
  <c r="J4154" i="56"/>
  <c r="G4154" i="56"/>
  <c r="E4154" i="56"/>
  <c r="D4154" i="56"/>
  <c r="F4154" i="56"/>
  <c r="A4155" i="56"/>
  <c r="C4155" i="56" l="1"/>
  <c r="A4156" i="56"/>
  <c r="D4155" i="56"/>
  <c r="H4155" i="56"/>
  <c r="E4155" i="56"/>
  <c r="J4155" i="56"/>
  <c r="F4155" i="56"/>
  <c r="G4155" i="56"/>
  <c r="I4155" i="56"/>
  <c r="B4155" i="56"/>
  <c r="E4156" i="56" l="1"/>
  <c r="J4156" i="56"/>
  <c r="F4156" i="56"/>
  <c r="A4157" i="56"/>
  <c r="D4156" i="56"/>
  <c r="C4156" i="56"/>
  <c r="H4156" i="56"/>
  <c r="I4156" i="56"/>
  <c r="G4156" i="56"/>
  <c r="B4156" i="56"/>
  <c r="F4157" i="56" l="1"/>
  <c r="J4157" i="56"/>
  <c r="H4157" i="56"/>
  <c r="I4157" i="56"/>
  <c r="G4157" i="56"/>
  <c r="B4157" i="56"/>
  <c r="A4158" i="56"/>
  <c r="D4157" i="56"/>
  <c r="C4157" i="56"/>
  <c r="E4157" i="56"/>
  <c r="I4158" i="56" l="1"/>
  <c r="E4158" i="56"/>
  <c r="F4158" i="56"/>
  <c r="C4158" i="56"/>
  <c r="D4158" i="56"/>
  <c r="H4158" i="56"/>
  <c r="G4158" i="56"/>
  <c r="J4158" i="56"/>
  <c r="B4158" i="56"/>
  <c r="A4159" i="56"/>
  <c r="J4159" i="56" l="1"/>
  <c r="D4159" i="56"/>
  <c r="F4159" i="56"/>
  <c r="C4159" i="56"/>
  <c r="G4159" i="56"/>
  <c r="I4159" i="56"/>
  <c r="E4159" i="56"/>
  <c r="A4160" i="56"/>
  <c r="H4159" i="56"/>
  <c r="B4159" i="56"/>
  <c r="I4160" i="56" l="1"/>
  <c r="D4160" i="56"/>
  <c r="H4160" i="56"/>
  <c r="F4160" i="56"/>
  <c r="J4160" i="56"/>
  <c r="G4160" i="56"/>
  <c r="C4160" i="56"/>
  <c r="B4160" i="56"/>
  <c r="E4160" i="56"/>
  <c r="A4161" i="56"/>
  <c r="J4161" i="56" l="1"/>
  <c r="A4162" i="56"/>
  <c r="H4161" i="56"/>
  <c r="G4161" i="56"/>
  <c r="B4161" i="56"/>
  <c r="D4161" i="56"/>
  <c r="C4161" i="56"/>
  <c r="E4161" i="56"/>
  <c r="F4161" i="56"/>
  <c r="I4161" i="56"/>
  <c r="D4162" i="56" l="1"/>
  <c r="J4162" i="56"/>
  <c r="A4163" i="56"/>
  <c r="H4162" i="56"/>
  <c r="F4162" i="56"/>
  <c r="G4162" i="56"/>
  <c r="C4162" i="56"/>
  <c r="E4162" i="56"/>
  <c r="I4162" i="56"/>
  <c r="B4162" i="56"/>
  <c r="D4163" i="56" l="1"/>
  <c r="A4164" i="56"/>
  <c r="H4163" i="56"/>
  <c r="J4163" i="56"/>
  <c r="F4163" i="56"/>
  <c r="G4163" i="56"/>
  <c r="I4163" i="56"/>
  <c r="B4163" i="56"/>
  <c r="C4163" i="56"/>
  <c r="E4163" i="56"/>
  <c r="A4165" i="56" l="1"/>
  <c r="I4164" i="56"/>
  <c r="B4164" i="56"/>
  <c r="C4164" i="56"/>
  <c r="D4164" i="56"/>
  <c r="H4164" i="56"/>
  <c r="G4164" i="56"/>
  <c r="E4164" i="56"/>
  <c r="J4164" i="56"/>
  <c r="F4164" i="56"/>
  <c r="A4166" i="56" l="1"/>
  <c r="J4165" i="56"/>
  <c r="G4165" i="56"/>
  <c r="B4165" i="56"/>
  <c r="C4165" i="56"/>
  <c r="E4165" i="56"/>
  <c r="H4165" i="56"/>
  <c r="D4165" i="56"/>
  <c r="F4165" i="56"/>
  <c r="I4165" i="56"/>
  <c r="C4166" i="56" l="1"/>
  <c r="J4166" i="56"/>
  <c r="H4166" i="56"/>
  <c r="G4166" i="56"/>
  <c r="D4166" i="56"/>
  <c r="F4166" i="56"/>
  <c r="I4166" i="56"/>
  <c r="E4166" i="56"/>
  <c r="B4166" i="56"/>
  <c r="A4167" i="56"/>
  <c r="C4167" i="56" l="1"/>
  <c r="F4167" i="56"/>
  <c r="I4167" i="56"/>
  <c r="D4167" i="56"/>
  <c r="H4167" i="56"/>
  <c r="B4167" i="56"/>
  <c r="E4167" i="56"/>
  <c r="J4167" i="56"/>
  <c r="G4167" i="56"/>
  <c r="A4168" i="56"/>
  <c r="B4168" i="56" l="1"/>
  <c r="F4168" i="56"/>
  <c r="J4168" i="56"/>
  <c r="A4169" i="56"/>
  <c r="I4168" i="56"/>
  <c r="E4168" i="56"/>
  <c r="G4168" i="56"/>
  <c r="C4168" i="56"/>
  <c r="D4168" i="56"/>
  <c r="H4168" i="56"/>
  <c r="D4169" i="56" l="1"/>
  <c r="A4170" i="56"/>
  <c r="B4169" i="56"/>
  <c r="I4169" i="56"/>
  <c r="H4169" i="56"/>
  <c r="J4169" i="56"/>
  <c r="C4169" i="56"/>
  <c r="E4169" i="56"/>
  <c r="G4169" i="56"/>
  <c r="F4169" i="56"/>
  <c r="H4170" i="56" l="1"/>
  <c r="C4170" i="56"/>
  <c r="E4170" i="56"/>
  <c r="G4170" i="56"/>
  <c r="F4170" i="56"/>
  <c r="A4171" i="56"/>
  <c r="I4170" i="56"/>
  <c r="B4170" i="56"/>
  <c r="J4170" i="56"/>
  <c r="D4170" i="56"/>
  <c r="H4171" i="56" l="1"/>
  <c r="E4171" i="56"/>
  <c r="F4171" i="56"/>
  <c r="G4171" i="56"/>
  <c r="I4171" i="56"/>
  <c r="B4171" i="56"/>
  <c r="A4172" i="56"/>
  <c r="J4171" i="56"/>
  <c r="D4171" i="56"/>
  <c r="C4171" i="56"/>
  <c r="H4172" i="56" l="1"/>
  <c r="I4172" i="56"/>
  <c r="B4172" i="56"/>
  <c r="C4172" i="56"/>
  <c r="E4172" i="56"/>
  <c r="G4172" i="56"/>
  <c r="J4172" i="56"/>
  <c r="F4172" i="56"/>
  <c r="D4172" i="56"/>
  <c r="A4173" i="56"/>
  <c r="I4173" i="56" l="1"/>
  <c r="J4173" i="56"/>
  <c r="A4174" i="56"/>
  <c r="D4173" i="56"/>
  <c r="E4173" i="56"/>
  <c r="C4173" i="56"/>
  <c r="F4173" i="56"/>
  <c r="G4173" i="56"/>
  <c r="B4173" i="56"/>
  <c r="H4173" i="56"/>
  <c r="F4174" i="56" l="1"/>
  <c r="G4174" i="56"/>
  <c r="H4174" i="56"/>
  <c r="B4174" i="56"/>
  <c r="A4175" i="56"/>
  <c r="C4174" i="56"/>
  <c r="I4174" i="56"/>
  <c r="D4174" i="56"/>
  <c r="J4174" i="56"/>
  <c r="E4174" i="56"/>
  <c r="B4175" i="56" l="1"/>
  <c r="I4175" i="56"/>
  <c r="G4175" i="56"/>
  <c r="C4175" i="56"/>
  <c r="D4175" i="56"/>
  <c r="E4175" i="56"/>
  <c r="H4175" i="56"/>
  <c r="J4175" i="56"/>
  <c r="F4175" i="56"/>
  <c r="A4176" i="56"/>
  <c r="I4176" i="56" l="1"/>
  <c r="E4176" i="56"/>
  <c r="B4176" i="56"/>
  <c r="C4176" i="56"/>
  <c r="J4176" i="56"/>
  <c r="D4176" i="56"/>
  <c r="H4176" i="56"/>
  <c r="F4176" i="56"/>
  <c r="G4176" i="56"/>
  <c r="A4177" i="56"/>
  <c r="C4177" i="56" l="1"/>
  <c r="B4177" i="56"/>
  <c r="E4177" i="56"/>
  <c r="J4177" i="56"/>
  <c r="I4177" i="56"/>
  <c r="D4177" i="56"/>
  <c r="A4178" i="56"/>
  <c r="G4177" i="56"/>
  <c r="F4177" i="56"/>
  <c r="H4177" i="56"/>
  <c r="G4178" i="56" l="1"/>
  <c r="A4179" i="56"/>
  <c r="I4178" i="56"/>
  <c r="E4178" i="56"/>
  <c r="B4178" i="56"/>
  <c r="D4178" i="56"/>
  <c r="H4178" i="56"/>
  <c r="J4178" i="56"/>
  <c r="F4178" i="56"/>
  <c r="C4178" i="56"/>
  <c r="J4179" i="56" l="1"/>
  <c r="G4179" i="56"/>
  <c r="E4179" i="56"/>
  <c r="H4179" i="56"/>
  <c r="C4179" i="56"/>
  <c r="A4180" i="56"/>
  <c r="D4179" i="56"/>
  <c r="B4179" i="56"/>
  <c r="I4179" i="56"/>
  <c r="F4179" i="56"/>
  <c r="H4180" i="56" l="1"/>
  <c r="A4181" i="56"/>
  <c r="E4180" i="56"/>
  <c r="I4180" i="56"/>
  <c r="J4180" i="56"/>
  <c r="F4180" i="56"/>
  <c r="C4180" i="56"/>
  <c r="D4180" i="56"/>
  <c r="B4180" i="56"/>
  <c r="G4180" i="56"/>
  <c r="I4181" i="56" l="1"/>
  <c r="J4181" i="56"/>
  <c r="E4181" i="56"/>
  <c r="C4181" i="56"/>
  <c r="F4181" i="56"/>
  <c r="G4181" i="56"/>
  <c r="B4181" i="56"/>
  <c r="H4181" i="56"/>
  <c r="A4182" i="56"/>
  <c r="D4181" i="56"/>
  <c r="A4183" i="56" l="1"/>
  <c r="F4182" i="56"/>
  <c r="I4182" i="56"/>
  <c r="C4182" i="56"/>
  <c r="B4182" i="56"/>
  <c r="H4182" i="56"/>
  <c r="D4182" i="56"/>
  <c r="J4182" i="56"/>
  <c r="E4182" i="56"/>
  <c r="G4182" i="56"/>
  <c r="B4183" i="56" l="1"/>
  <c r="A4184" i="56"/>
  <c r="D4183" i="56"/>
  <c r="C4183" i="56"/>
  <c r="G4183" i="56"/>
  <c r="H4183" i="56"/>
  <c r="F4183" i="56"/>
  <c r="I4183" i="56"/>
  <c r="E4183" i="56"/>
  <c r="J4183" i="56"/>
  <c r="H4184" i="56" l="1"/>
  <c r="E4184" i="56"/>
  <c r="G4184" i="56"/>
  <c r="C4184" i="56"/>
  <c r="D4184" i="56"/>
  <c r="F4184" i="56"/>
  <c r="J4184" i="56"/>
  <c r="A4185" i="56"/>
  <c r="I4184" i="56"/>
  <c r="B4184" i="56"/>
  <c r="C4185" i="56" l="1"/>
  <c r="B4185" i="56"/>
  <c r="A4186" i="56"/>
  <c r="D4185" i="56"/>
  <c r="F4185" i="56"/>
  <c r="G4185" i="56"/>
  <c r="I4185" i="56"/>
  <c r="J4185" i="56"/>
  <c r="E4185" i="56"/>
  <c r="H4185" i="56"/>
  <c r="E4186" i="56" l="1"/>
  <c r="I4186" i="56"/>
  <c r="B4186" i="56"/>
  <c r="D4186" i="56"/>
  <c r="H4186" i="56"/>
  <c r="G4186" i="56"/>
  <c r="C4186" i="56"/>
  <c r="J4186" i="56"/>
  <c r="F4186" i="56"/>
  <c r="A4187" i="56"/>
  <c r="J4187" i="56" l="1"/>
  <c r="C4187" i="56"/>
  <c r="I4187" i="56"/>
  <c r="H4187" i="56"/>
  <c r="D4187" i="56"/>
  <c r="E4187" i="56"/>
  <c r="A4188" i="56"/>
  <c r="G4187" i="56"/>
  <c r="F4187" i="56"/>
  <c r="B4187" i="56"/>
  <c r="I4188" i="56" l="1"/>
  <c r="J4188" i="56"/>
  <c r="F4188" i="56"/>
  <c r="H4188" i="56"/>
  <c r="B4188" i="56"/>
  <c r="C4188" i="56"/>
  <c r="A4189" i="56"/>
  <c r="D4188" i="56"/>
  <c r="G4188" i="56"/>
  <c r="E4188" i="56"/>
  <c r="F4189" i="56" l="1"/>
  <c r="E4189" i="56"/>
  <c r="D4189" i="56"/>
  <c r="I4189" i="56"/>
  <c r="G4189" i="56"/>
  <c r="B4189" i="56"/>
  <c r="A4190" i="56"/>
  <c r="J4189" i="56"/>
  <c r="H4189" i="56"/>
  <c r="C4189" i="56"/>
  <c r="A4191" i="56" l="1"/>
  <c r="C4190" i="56"/>
  <c r="B4190" i="56"/>
  <c r="D4190" i="56"/>
  <c r="J4190" i="56"/>
  <c r="E4190" i="56"/>
  <c r="G4190" i="56"/>
  <c r="H4190" i="56"/>
  <c r="F4190" i="56"/>
  <c r="I4190" i="56"/>
  <c r="H4191" i="56" l="1"/>
  <c r="E4191" i="56"/>
  <c r="G4191" i="56"/>
  <c r="B4191" i="56"/>
  <c r="F4191" i="56"/>
  <c r="I4191" i="56"/>
  <c r="A4192" i="56"/>
  <c r="J4191" i="56"/>
  <c r="D4191" i="56"/>
  <c r="C4191" i="56"/>
  <c r="B4192" i="56" l="1"/>
  <c r="H4192" i="56"/>
  <c r="E4192" i="56"/>
  <c r="F4192" i="56"/>
  <c r="J4192" i="56"/>
  <c r="A4193" i="56"/>
  <c r="I4192" i="56"/>
  <c r="G4192" i="56"/>
  <c r="C4192" i="56"/>
  <c r="D4192" i="56"/>
  <c r="H4193" i="56" l="1"/>
  <c r="F4193" i="56"/>
  <c r="B4193" i="56"/>
  <c r="C4193" i="56"/>
  <c r="I4193" i="56"/>
  <c r="J4193" i="56"/>
  <c r="E4193" i="56"/>
  <c r="D4193" i="56"/>
  <c r="A4194" i="56"/>
  <c r="G4193" i="56"/>
  <c r="H4194" i="56" l="1"/>
  <c r="G4194" i="56"/>
  <c r="E4194" i="56"/>
  <c r="D4194" i="56"/>
  <c r="F4194" i="56"/>
  <c r="J4194" i="56"/>
  <c r="A4195" i="56"/>
  <c r="I4194" i="56"/>
  <c r="C4194" i="56"/>
  <c r="B4194" i="56"/>
  <c r="H4195" i="56" l="1"/>
  <c r="D4195" i="56"/>
  <c r="C4195" i="56"/>
  <c r="E4195" i="56"/>
  <c r="I4195" i="56"/>
  <c r="G4195" i="56"/>
  <c r="F4195" i="56"/>
  <c r="B4195" i="56"/>
  <c r="A4196" i="56"/>
  <c r="J4195" i="56"/>
  <c r="J4196" i="56" l="1"/>
  <c r="I4196" i="56"/>
  <c r="D4196" i="56"/>
  <c r="H4196" i="56"/>
  <c r="A4197" i="56"/>
  <c r="B4196" i="56"/>
  <c r="E4196" i="56"/>
  <c r="C4196" i="56"/>
  <c r="G4196" i="56"/>
  <c r="F4196" i="56"/>
  <c r="I4197" i="56" l="1"/>
  <c r="J4197" i="56"/>
  <c r="D4197" i="56"/>
  <c r="B4197" i="56"/>
  <c r="C4197" i="56"/>
  <c r="A4198" i="56"/>
  <c r="H4197" i="56"/>
  <c r="E4197" i="56"/>
  <c r="F4197" i="56"/>
  <c r="G4197" i="56"/>
  <c r="F4198" i="56" l="1"/>
  <c r="D4198" i="56"/>
  <c r="J4198" i="56"/>
  <c r="E4198" i="56"/>
  <c r="G4198" i="56"/>
  <c r="B4198" i="56"/>
  <c r="I4198" i="56"/>
  <c r="C4198" i="56"/>
  <c r="A4199" i="56"/>
  <c r="H4198" i="56"/>
  <c r="G4199" i="56" l="1"/>
  <c r="F4199" i="56"/>
  <c r="A4200" i="56"/>
  <c r="C4199" i="56"/>
  <c r="J4199" i="56"/>
  <c r="E4199" i="56"/>
  <c r="I4199" i="56"/>
  <c r="D4199" i="56"/>
  <c r="H4199" i="56"/>
  <c r="B4199" i="56"/>
  <c r="B4200" i="56" l="1"/>
  <c r="F4200" i="56"/>
  <c r="H4200" i="56"/>
  <c r="A4201" i="56"/>
  <c r="I4200" i="56"/>
  <c r="C4200" i="56"/>
  <c r="D4200" i="56"/>
  <c r="G4200" i="56"/>
  <c r="J4200" i="56"/>
  <c r="E4200" i="56"/>
  <c r="G4201" i="56" l="1"/>
  <c r="H4201" i="56"/>
  <c r="I4201" i="56"/>
  <c r="D4201" i="56"/>
  <c r="B4201" i="56"/>
  <c r="A4202" i="56"/>
  <c r="F4201" i="56"/>
  <c r="J4201" i="56"/>
  <c r="C4201" i="56"/>
  <c r="E4201" i="56"/>
  <c r="H4202" i="56" l="1"/>
  <c r="E4202" i="56"/>
  <c r="F4202" i="56"/>
  <c r="D4202" i="56"/>
  <c r="A4203" i="56"/>
  <c r="I4202" i="56"/>
  <c r="C4202" i="56"/>
  <c r="B4202" i="56"/>
  <c r="G4202" i="56"/>
  <c r="J4202" i="56"/>
  <c r="C4203" i="56" l="1"/>
  <c r="J4203" i="56"/>
  <c r="I4203" i="56"/>
  <c r="G4203" i="56"/>
  <c r="F4203" i="56"/>
  <c r="B4203" i="56"/>
  <c r="A4204" i="56"/>
  <c r="D4203" i="56"/>
  <c r="H4203" i="56"/>
  <c r="E4203" i="56"/>
  <c r="I4204" i="56" l="1"/>
  <c r="A4205" i="56"/>
  <c r="D4204" i="56"/>
  <c r="H4204" i="56"/>
  <c r="G4204" i="56"/>
  <c r="C4204" i="56"/>
  <c r="F4204" i="56"/>
  <c r="J4204" i="56"/>
  <c r="B4204" i="56"/>
  <c r="E4204" i="56"/>
  <c r="I4205" i="56" l="1"/>
  <c r="C4205" i="56"/>
  <c r="A4206" i="56"/>
  <c r="J4205" i="56"/>
  <c r="E4205" i="56"/>
  <c r="H4205" i="56"/>
  <c r="F4205" i="56"/>
  <c r="D4205" i="56"/>
  <c r="G4205" i="56"/>
  <c r="B4205" i="56"/>
  <c r="A4207" i="56" l="1"/>
  <c r="G4206" i="56"/>
  <c r="H4206" i="56"/>
  <c r="F4206" i="56"/>
  <c r="I4206" i="56"/>
  <c r="C4206" i="56"/>
  <c r="B4206" i="56"/>
  <c r="D4206" i="56"/>
  <c r="J4206" i="56"/>
  <c r="E4206" i="56"/>
  <c r="H4207" i="56" l="1"/>
  <c r="J4207" i="56"/>
  <c r="C4207" i="56"/>
  <c r="E4207" i="56"/>
  <c r="D4207" i="56"/>
  <c r="B4207" i="56"/>
  <c r="G4207" i="56"/>
  <c r="A4208" i="56"/>
  <c r="F4207" i="56"/>
  <c r="I4207" i="56"/>
  <c r="B4208" i="56" l="1"/>
  <c r="I4208" i="56"/>
  <c r="C4208" i="56"/>
  <c r="D4208" i="56"/>
  <c r="G4208" i="56"/>
  <c r="J4208" i="56"/>
  <c r="E4208" i="56"/>
  <c r="F4208" i="56"/>
  <c r="H4208" i="56"/>
  <c r="A4209" i="56"/>
  <c r="C4209" i="56" l="1"/>
  <c r="G4209" i="56"/>
  <c r="E4209" i="56"/>
  <c r="H4209" i="56"/>
  <c r="A4210" i="56"/>
  <c r="D4209" i="56"/>
  <c r="F4209" i="56"/>
  <c r="I4209" i="56"/>
  <c r="B4209" i="56"/>
  <c r="J4209" i="56"/>
  <c r="E4210" i="56" l="1"/>
  <c r="A4211" i="56"/>
  <c r="I4210" i="56"/>
  <c r="G4210" i="56"/>
  <c r="B4210" i="56"/>
  <c r="J4210" i="56"/>
  <c r="H4210" i="56"/>
  <c r="C4210" i="56"/>
  <c r="F4210" i="56"/>
  <c r="D4210" i="56"/>
  <c r="D4211" i="56" l="1"/>
  <c r="G4211" i="56"/>
  <c r="A4212" i="56"/>
  <c r="B4211" i="56"/>
  <c r="H4211" i="56"/>
  <c r="C4211" i="56"/>
  <c r="I4211" i="56"/>
  <c r="E4211" i="56"/>
  <c r="J4211" i="56"/>
  <c r="F4211" i="56"/>
  <c r="A4213" i="56" l="1"/>
  <c r="D4212" i="56"/>
  <c r="G4212" i="56"/>
  <c r="H4212" i="56"/>
  <c r="J4212" i="56"/>
  <c r="F4212" i="56"/>
  <c r="I4212" i="56"/>
  <c r="B4212" i="56"/>
  <c r="E4212" i="56"/>
  <c r="C4212" i="56"/>
  <c r="D4213" i="56" l="1"/>
  <c r="E4213" i="56"/>
  <c r="H4213" i="56"/>
  <c r="C4213" i="56"/>
  <c r="F4213" i="56"/>
  <c r="I4213" i="56"/>
  <c r="G4213" i="56"/>
  <c r="B4213" i="56"/>
  <c r="A4214" i="56"/>
  <c r="J4213" i="56"/>
  <c r="F4214" i="56" l="1"/>
  <c r="C4214" i="56"/>
  <c r="I4214" i="56"/>
  <c r="E4214" i="56"/>
  <c r="B4214" i="56"/>
  <c r="J4214" i="56"/>
  <c r="A4215" i="56"/>
  <c r="D4214" i="56"/>
  <c r="H4214" i="56"/>
  <c r="G4214" i="56"/>
  <c r="J4215" i="56" l="1"/>
  <c r="A4216" i="56"/>
  <c r="D4215" i="56"/>
  <c r="H4215" i="56"/>
  <c r="G4215" i="56"/>
  <c r="E4215" i="56"/>
  <c r="F4215" i="56"/>
  <c r="I4215" i="56"/>
  <c r="B4215" i="56"/>
  <c r="C4215" i="56"/>
  <c r="B4216" i="56" l="1"/>
  <c r="C4216" i="56"/>
  <c r="H4216" i="56"/>
  <c r="D4216" i="56"/>
  <c r="J4216" i="56"/>
  <c r="F4216" i="56"/>
  <c r="G4216" i="56"/>
  <c r="A4217" i="56"/>
  <c r="I4216" i="56"/>
  <c r="E4216" i="56"/>
  <c r="E4217" i="56" l="1"/>
  <c r="I4217" i="56"/>
  <c r="F4217" i="56"/>
  <c r="G4217" i="56"/>
  <c r="D4217" i="56"/>
  <c r="B4217" i="56"/>
  <c r="A4218" i="56"/>
  <c r="H4217" i="56"/>
  <c r="J4217" i="56"/>
  <c r="C4217" i="56"/>
  <c r="B4218" i="56" l="1"/>
  <c r="D4218" i="56"/>
  <c r="C4218" i="56"/>
  <c r="J4218" i="56"/>
  <c r="I4218" i="56"/>
  <c r="A4219" i="56"/>
  <c r="F4218" i="56"/>
  <c r="H4218" i="56"/>
  <c r="G4218" i="56"/>
  <c r="E4218" i="56"/>
  <c r="C4219" i="56" l="1"/>
  <c r="A4220" i="56"/>
  <c r="D4219" i="56"/>
  <c r="J4219" i="56"/>
  <c r="E4219" i="56"/>
  <c r="H4219" i="56"/>
  <c r="F4219" i="56"/>
  <c r="G4219" i="56"/>
  <c r="I4219" i="56"/>
  <c r="B4219" i="56"/>
  <c r="B4220" i="56" l="1"/>
  <c r="H4220" i="56"/>
  <c r="E4220" i="56"/>
  <c r="D4220" i="56"/>
  <c r="J4220" i="56"/>
  <c r="F4220" i="56"/>
  <c r="A4221" i="56"/>
  <c r="C4220" i="56"/>
  <c r="G4220" i="56"/>
  <c r="I4220" i="56"/>
  <c r="I4221" i="56" l="1"/>
  <c r="A4222" i="56"/>
  <c r="F4221" i="56"/>
  <c r="C4221" i="56"/>
  <c r="H4221" i="56"/>
  <c r="E4221" i="56"/>
  <c r="J4221" i="56"/>
  <c r="D4221" i="56"/>
  <c r="G4221" i="56"/>
  <c r="B4221" i="56"/>
  <c r="A4223" i="56" l="1"/>
  <c r="C4222" i="56"/>
  <c r="B4222" i="56"/>
  <c r="D4222" i="56"/>
  <c r="E4222" i="56"/>
  <c r="G4222" i="56"/>
  <c r="H4222" i="56"/>
  <c r="F4222" i="56"/>
  <c r="I4222" i="56"/>
  <c r="J4222" i="56"/>
  <c r="J4223" i="56" l="1"/>
  <c r="E4223" i="56"/>
  <c r="G4223" i="56"/>
  <c r="I4223" i="56"/>
  <c r="A4224" i="56"/>
  <c r="B4223" i="56"/>
  <c r="F4223" i="56"/>
  <c r="H4223" i="56"/>
  <c r="C4223" i="56"/>
  <c r="D4223" i="56"/>
  <c r="B4224" i="56" l="1"/>
  <c r="H4224" i="56"/>
  <c r="G4224" i="56"/>
  <c r="F4224" i="56"/>
  <c r="A4225" i="56"/>
  <c r="I4224" i="56"/>
  <c r="E4224" i="56"/>
  <c r="J4224" i="56"/>
  <c r="C4224" i="56"/>
  <c r="D4224" i="56"/>
  <c r="C4225" i="56" l="1"/>
  <c r="G4225" i="56"/>
  <c r="D4225" i="56"/>
  <c r="F4225" i="56"/>
  <c r="I4225" i="56"/>
  <c r="H4225" i="56"/>
  <c r="E4225" i="56"/>
  <c r="J4225" i="56"/>
  <c r="B4225" i="56"/>
  <c r="A4226" i="56"/>
  <c r="J4226" i="56" l="1"/>
  <c r="D4226" i="56"/>
  <c r="A4227" i="56"/>
  <c r="F4226" i="56"/>
  <c r="G4226" i="56"/>
  <c r="C4226" i="56"/>
  <c r="E4226" i="56"/>
  <c r="I4226" i="56"/>
  <c r="H4226" i="56"/>
  <c r="B4226" i="56"/>
  <c r="H4227" i="56" l="1"/>
  <c r="D4227" i="56"/>
  <c r="C4227" i="56"/>
  <c r="E4227" i="56"/>
  <c r="I4227" i="56"/>
  <c r="G4227" i="56"/>
  <c r="F4227" i="56"/>
  <c r="B4227" i="56"/>
  <c r="A4228" i="56"/>
  <c r="J4227" i="56"/>
  <c r="C4228" i="56" l="1"/>
  <c r="I4228" i="56"/>
  <c r="F4228" i="56"/>
  <c r="J4228" i="56"/>
  <c r="H4228" i="56"/>
  <c r="G4228" i="56"/>
  <c r="B4228" i="56"/>
  <c r="E4228" i="56"/>
  <c r="D4228" i="56"/>
  <c r="A4229" i="56"/>
  <c r="I4229" i="56" l="1"/>
  <c r="J4229" i="56"/>
  <c r="B4229" i="56"/>
  <c r="A4230" i="56"/>
  <c r="D4229" i="56"/>
  <c r="H4229" i="56"/>
  <c r="C4229" i="56"/>
  <c r="E4229" i="56"/>
  <c r="F4229" i="56"/>
  <c r="G4229" i="56"/>
  <c r="I4230" i="56" l="1"/>
  <c r="A4231" i="56"/>
  <c r="D4230" i="56"/>
  <c r="G4230" i="56"/>
  <c r="J4230" i="56"/>
  <c r="B4230" i="56"/>
  <c r="F4230" i="56"/>
  <c r="H4230" i="56"/>
  <c r="C4230" i="56"/>
  <c r="E4230" i="56"/>
  <c r="G4231" i="56" l="1"/>
  <c r="A4232" i="56"/>
  <c r="E4231" i="56"/>
  <c r="B4231" i="56"/>
  <c r="J4231" i="56"/>
  <c r="C4231" i="56"/>
  <c r="I4231" i="56"/>
  <c r="D4231" i="56"/>
  <c r="F4231" i="56"/>
  <c r="H4231" i="56"/>
  <c r="B4232" i="56" l="1"/>
  <c r="F4232" i="56"/>
  <c r="G4232" i="56"/>
  <c r="A4233" i="56"/>
  <c r="I4232" i="56"/>
  <c r="E4232" i="56"/>
  <c r="D4232" i="56"/>
  <c r="C4232" i="56"/>
  <c r="J4232" i="56"/>
  <c r="H4232" i="56"/>
  <c r="G4233" i="56" l="1"/>
  <c r="E4233" i="56"/>
  <c r="H4233" i="56"/>
  <c r="I4233" i="56"/>
  <c r="B4233" i="56"/>
  <c r="C4233" i="56"/>
  <c r="A4234" i="56"/>
  <c r="D4233" i="56"/>
  <c r="F4233" i="56"/>
  <c r="J4233" i="56"/>
  <c r="B4234" i="56" l="1"/>
  <c r="C4234" i="56"/>
  <c r="F4234" i="56"/>
  <c r="E4234" i="56"/>
  <c r="A4235" i="56"/>
  <c r="D4234" i="56"/>
  <c r="I4234" i="56"/>
  <c r="J4234" i="56"/>
  <c r="H4234" i="56"/>
  <c r="G4234" i="56"/>
  <c r="C4235" i="56" l="1"/>
  <c r="J4235" i="56"/>
  <c r="F4235" i="56"/>
  <c r="G4235" i="56"/>
  <c r="I4235" i="56"/>
  <c r="B4235" i="56"/>
  <c r="A4236" i="56"/>
  <c r="D4235" i="56"/>
  <c r="H4235" i="56"/>
  <c r="E4235" i="56"/>
  <c r="A4237" i="56" l="1"/>
  <c r="C4236" i="56"/>
  <c r="J4236" i="56"/>
  <c r="G4236" i="56"/>
  <c r="D4236" i="56"/>
  <c r="H4236" i="56"/>
  <c r="E4236" i="56"/>
  <c r="F4236" i="56"/>
  <c r="I4236" i="56"/>
  <c r="B4236" i="56"/>
  <c r="I4237" i="56" l="1"/>
  <c r="C4237" i="56"/>
  <c r="H4237" i="56"/>
  <c r="A4238" i="56"/>
  <c r="E4237" i="56"/>
  <c r="J4237" i="56"/>
  <c r="F4237" i="56"/>
  <c r="G4237" i="56"/>
  <c r="B4237" i="56"/>
  <c r="D4237" i="56"/>
  <c r="H4238" i="56" l="1"/>
  <c r="B4238" i="56"/>
  <c r="E4238" i="56"/>
  <c r="F4238" i="56"/>
  <c r="G4238" i="56"/>
  <c r="C4238" i="56"/>
  <c r="J4238" i="56"/>
  <c r="D4238" i="56"/>
  <c r="A4239" i="56"/>
  <c r="I4238" i="56"/>
  <c r="G4239" i="56" l="1"/>
  <c r="C4239" i="56"/>
  <c r="B4239" i="56"/>
  <c r="A4240" i="56"/>
  <c r="I4239" i="56"/>
  <c r="D4239" i="56"/>
  <c r="F4239" i="56"/>
  <c r="E4239" i="56"/>
  <c r="J4239" i="56"/>
  <c r="H4239" i="56"/>
  <c r="J4240" i="56" l="1"/>
  <c r="I4240" i="56"/>
  <c r="H4240" i="56"/>
  <c r="F4240" i="56"/>
  <c r="A4241" i="56"/>
  <c r="C4240" i="56"/>
  <c r="E4240" i="56"/>
  <c r="D4240" i="56"/>
  <c r="G4240" i="56"/>
  <c r="B4240" i="56"/>
  <c r="F4241" i="56" l="1"/>
  <c r="B4241" i="56"/>
  <c r="H4241" i="56"/>
  <c r="E4241" i="56"/>
  <c r="I4241" i="56"/>
  <c r="D4241" i="56"/>
  <c r="C4241" i="56"/>
  <c r="G4241" i="56"/>
  <c r="J4241" i="56"/>
  <c r="A4242" i="56"/>
  <c r="B4242" i="56" l="1"/>
  <c r="I4242" i="56"/>
  <c r="E4242" i="56"/>
  <c r="G4242" i="56"/>
  <c r="J4242" i="56"/>
  <c r="C4242" i="56"/>
  <c r="A4243" i="56"/>
  <c r="F4242" i="56"/>
  <c r="D4242" i="56"/>
  <c r="H4242" i="56"/>
  <c r="H4243" i="56" l="1"/>
  <c r="F4243" i="56"/>
  <c r="D4243" i="56"/>
  <c r="B4243" i="56"/>
  <c r="G4243" i="56"/>
  <c r="I4243" i="56"/>
  <c r="C4243" i="56"/>
  <c r="E4243" i="56"/>
  <c r="J4243" i="56"/>
  <c r="A4244" i="56"/>
  <c r="I4244" i="56" l="1"/>
  <c r="G4244" i="56"/>
  <c r="B4244" i="56"/>
  <c r="A4245" i="56"/>
  <c r="C4244" i="56"/>
  <c r="F4244" i="56"/>
  <c r="J4244" i="56"/>
  <c r="D4244" i="56"/>
  <c r="H4244" i="56"/>
  <c r="E4244" i="56"/>
  <c r="G4245" i="56" l="1"/>
  <c r="J4245" i="56"/>
  <c r="F4245" i="56"/>
  <c r="B4245" i="56"/>
  <c r="C4245" i="56"/>
  <c r="H4245" i="56"/>
  <c r="E4245" i="56"/>
  <c r="D4245" i="56"/>
  <c r="I4245" i="56"/>
  <c r="A4246" i="56"/>
  <c r="E4246" i="56" l="1"/>
  <c r="C4246" i="56"/>
  <c r="I4246" i="56"/>
  <c r="D4246" i="56"/>
  <c r="A4247" i="56"/>
  <c r="B4246" i="56"/>
  <c r="F4246" i="56"/>
  <c r="J4246" i="56"/>
  <c r="H4246" i="56"/>
  <c r="G4246" i="56"/>
  <c r="H4247" i="56" l="1"/>
  <c r="E4247" i="56"/>
  <c r="J4247" i="56"/>
  <c r="D4247" i="56"/>
  <c r="A4248" i="56"/>
  <c r="G4247" i="56"/>
  <c r="F4247" i="56"/>
  <c r="B4247" i="56"/>
  <c r="C4247" i="56"/>
  <c r="I4247" i="56"/>
  <c r="H4248" i="56" l="1"/>
  <c r="B4248" i="56"/>
  <c r="A4249" i="56"/>
  <c r="F4248" i="56"/>
  <c r="D4248" i="56"/>
  <c r="J4248" i="56"/>
  <c r="C4248" i="56"/>
  <c r="I4248" i="56"/>
  <c r="E4248" i="56"/>
  <c r="G4248" i="56"/>
  <c r="F4249" i="56" l="1"/>
  <c r="H4249" i="56"/>
  <c r="E4249" i="56"/>
  <c r="D4249" i="56"/>
  <c r="G4249" i="56"/>
  <c r="C4249" i="56"/>
  <c r="I4249" i="56"/>
  <c r="J4249" i="56"/>
  <c r="B4249" i="56"/>
  <c r="A4250" i="56"/>
  <c r="B4250" i="56" l="1"/>
  <c r="J4250" i="56"/>
  <c r="F4250" i="56"/>
  <c r="H4250" i="56"/>
  <c r="A4251" i="56"/>
  <c r="G4250" i="56"/>
  <c r="D4250" i="56"/>
  <c r="C4250" i="56"/>
  <c r="I4250" i="56"/>
  <c r="E4250" i="56"/>
  <c r="F4251" i="56" l="1"/>
  <c r="E4251" i="56"/>
  <c r="I4251" i="56"/>
  <c r="B4251" i="56"/>
  <c r="A4252" i="56"/>
  <c r="D4251" i="56"/>
  <c r="C4251" i="56"/>
  <c r="G4251" i="56"/>
  <c r="J4251" i="56"/>
  <c r="H4251" i="56"/>
  <c r="D4252" i="56" l="1"/>
  <c r="C4252" i="56"/>
  <c r="F4252" i="56"/>
  <c r="E4252" i="56"/>
  <c r="J4252" i="56"/>
  <c r="H4252" i="56"/>
  <c r="I4252" i="56"/>
  <c r="G4252" i="56"/>
  <c r="B4252" i="56"/>
  <c r="A4253" i="56"/>
  <c r="G4253" i="56" l="1"/>
  <c r="A4254" i="56"/>
  <c r="D4253" i="56"/>
  <c r="E4253" i="56"/>
  <c r="C4253" i="56"/>
  <c r="J4253" i="56"/>
  <c r="I4253" i="56"/>
  <c r="F4253" i="56"/>
  <c r="H4253" i="56"/>
  <c r="B4253" i="56"/>
  <c r="J4254" i="56" l="1"/>
  <c r="B4254" i="56"/>
  <c r="H4254" i="56"/>
  <c r="A4255" i="56"/>
  <c r="C4254" i="56"/>
  <c r="I4254" i="56"/>
  <c r="G4254" i="56"/>
  <c r="F4254" i="56"/>
  <c r="D4254" i="56"/>
  <c r="E4254" i="56"/>
  <c r="B4255" i="56" l="1"/>
  <c r="I4255" i="56"/>
  <c r="D4255" i="56"/>
  <c r="A4256" i="56"/>
  <c r="J4255" i="56"/>
  <c r="C4255" i="56"/>
  <c r="G4255" i="56"/>
  <c r="F4255" i="56"/>
  <c r="H4255" i="56"/>
  <c r="E4255" i="56"/>
  <c r="E4256" i="56" l="1"/>
  <c r="C4256" i="56"/>
  <c r="F4256" i="56"/>
  <c r="D4256" i="56"/>
  <c r="I4256" i="56"/>
  <c r="B4256" i="56"/>
  <c r="G4256" i="56"/>
  <c r="A4257" i="56"/>
  <c r="J4256" i="56"/>
  <c r="H4256" i="56"/>
  <c r="F4257" i="56" l="1"/>
  <c r="E4257" i="56"/>
  <c r="C4257" i="56"/>
  <c r="D4257" i="56"/>
  <c r="B4257" i="56"/>
  <c r="A4258" i="56"/>
  <c r="G4257" i="56"/>
  <c r="H4257" i="56"/>
  <c r="J4257" i="56"/>
  <c r="I4257" i="56"/>
  <c r="F4258" i="56" l="1"/>
  <c r="A4259" i="56"/>
  <c r="C4258" i="56"/>
  <c r="B4258" i="56"/>
  <c r="D4258" i="56"/>
  <c r="I4258" i="56"/>
  <c r="H4258" i="56"/>
  <c r="E4258" i="56"/>
  <c r="G4258" i="56"/>
  <c r="J4258" i="56"/>
  <c r="A4260" i="56" l="1"/>
  <c r="I4259" i="56"/>
  <c r="D4259" i="56"/>
  <c r="J4259" i="56"/>
  <c r="G4259" i="56"/>
  <c r="F4259" i="56"/>
  <c r="B4259" i="56"/>
  <c r="H4259" i="56"/>
  <c r="C4259" i="56"/>
  <c r="E4259" i="56"/>
  <c r="G4260" i="56" l="1"/>
  <c r="F4260" i="56"/>
  <c r="I4260" i="56"/>
  <c r="D4260" i="56"/>
  <c r="H4260" i="56"/>
  <c r="J4260" i="56"/>
  <c r="A4261" i="56"/>
  <c r="B4260" i="56"/>
  <c r="C4260" i="56"/>
  <c r="E4260" i="56"/>
  <c r="G4261" i="56" l="1"/>
  <c r="E4261" i="56"/>
  <c r="F4261" i="56"/>
  <c r="B4261" i="56"/>
  <c r="I4261" i="56"/>
  <c r="A4262" i="56"/>
  <c r="C4261" i="56"/>
  <c r="H4261" i="56"/>
  <c r="D4261" i="56"/>
  <c r="J4261" i="56"/>
  <c r="D4262" i="56" l="1"/>
  <c r="B4262" i="56"/>
  <c r="E4262" i="56"/>
  <c r="C4262" i="56"/>
  <c r="I4262" i="56"/>
  <c r="F4262" i="56"/>
  <c r="G4262" i="56"/>
  <c r="J4262" i="56"/>
  <c r="H4262" i="56"/>
  <c r="A4263" i="56"/>
  <c r="F4263" i="56" l="1"/>
  <c r="G4263" i="56"/>
  <c r="H4263" i="56"/>
  <c r="J4263" i="56"/>
  <c r="I4263" i="56"/>
  <c r="B4263" i="56"/>
  <c r="A4264" i="56"/>
  <c r="E4263" i="56"/>
  <c r="D4263" i="56"/>
  <c r="C4263" i="56"/>
  <c r="G4264" i="56" l="1"/>
  <c r="D4264" i="56"/>
  <c r="B4264" i="56"/>
  <c r="J4264" i="56"/>
  <c r="I4264" i="56"/>
  <c r="A4265" i="56"/>
  <c r="H4264" i="56"/>
  <c r="E4264" i="56"/>
  <c r="F4264" i="56"/>
  <c r="C4264" i="56"/>
  <c r="J4265" i="56" l="1"/>
  <c r="H4265" i="56"/>
  <c r="A4266" i="56"/>
  <c r="F4265" i="56"/>
  <c r="I4265" i="56"/>
  <c r="D4265" i="56"/>
  <c r="G4265" i="56"/>
  <c r="C4265" i="56"/>
  <c r="E4265" i="56"/>
  <c r="B4265" i="56"/>
  <c r="B4266" i="56" l="1"/>
  <c r="F4266" i="56"/>
  <c r="D4266" i="56"/>
  <c r="I4266" i="56"/>
  <c r="H4266" i="56"/>
  <c r="G4266" i="56"/>
  <c r="A4267" i="56"/>
  <c r="E4266" i="56"/>
  <c r="J4266" i="56"/>
  <c r="C4266" i="56"/>
  <c r="F4267" i="56" l="1"/>
  <c r="A4268" i="56"/>
  <c r="E4267" i="56"/>
  <c r="C4267" i="56"/>
  <c r="I4267" i="56"/>
  <c r="H4267" i="56"/>
  <c r="J4267" i="56"/>
  <c r="G4267" i="56"/>
  <c r="B4267" i="56"/>
  <c r="D4267" i="56"/>
  <c r="A4269" i="56" l="1"/>
  <c r="B4268" i="56"/>
  <c r="G4268" i="56"/>
  <c r="J4268" i="56"/>
  <c r="F4268" i="56"/>
  <c r="H4268" i="56"/>
  <c r="C4268" i="56"/>
  <c r="D4268" i="56"/>
  <c r="I4268" i="56"/>
  <c r="E4268" i="56"/>
  <c r="G4269" i="56" l="1"/>
  <c r="H4269" i="56"/>
  <c r="I4269" i="56"/>
  <c r="F4269" i="56"/>
  <c r="B4269" i="56"/>
  <c r="D4269" i="56"/>
  <c r="C4269" i="56"/>
  <c r="E4269" i="56"/>
  <c r="J4269" i="56"/>
  <c r="A4270" i="56"/>
  <c r="J4270" i="56" l="1"/>
  <c r="F4270" i="56"/>
  <c r="D4270" i="56"/>
  <c r="G4270" i="56"/>
  <c r="I4270" i="56"/>
  <c r="B4270" i="56"/>
  <c r="E4270" i="56"/>
  <c r="A4271" i="56"/>
  <c r="C4270" i="56"/>
  <c r="H4270" i="56"/>
  <c r="E4271" i="56" l="1"/>
  <c r="C4271" i="56"/>
  <c r="A4272" i="56"/>
  <c r="B4271" i="56"/>
  <c r="I4271" i="56"/>
  <c r="D4271" i="56"/>
  <c r="F4271" i="56"/>
  <c r="G4271" i="56"/>
  <c r="J4271" i="56"/>
  <c r="H4271" i="56"/>
  <c r="H4272" i="56" l="1"/>
  <c r="E4272" i="56"/>
  <c r="G4272" i="56"/>
  <c r="J4272" i="56"/>
  <c r="F4272" i="56"/>
  <c r="A4273" i="56"/>
  <c r="B4272" i="56"/>
  <c r="D4272" i="56"/>
  <c r="C4272" i="56"/>
  <c r="I4272" i="56"/>
  <c r="F4273" i="56" l="1"/>
  <c r="E4273" i="56"/>
  <c r="A4274" i="56"/>
  <c r="D4273" i="56"/>
  <c r="I4273" i="56"/>
  <c r="G4273" i="56"/>
  <c r="H4273" i="56"/>
  <c r="C4273" i="56"/>
  <c r="J4273" i="56"/>
  <c r="B4273" i="56"/>
  <c r="F4274" i="56" l="1"/>
  <c r="I4274" i="56"/>
  <c r="E4274" i="56"/>
  <c r="G4274" i="56"/>
  <c r="A4275" i="56"/>
  <c r="B4274" i="56"/>
  <c r="C4274" i="56"/>
  <c r="J4274" i="56"/>
  <c r="D4274" i="56"/>
  <c r="H4274" i="56"/>
  <c r="C4275" i="56" l="1"/>
  <c r="F4275" i="56"/>
  <c r="H4275" i="56"/>
  <c r="G4275" i="56"/>
  <c r="I4275" i="56"/>
  <c r="B4275" i="56"/>
  <c r="E4275" i="56"/>
  <c r="J4275" i="56"/>
  <c r="D4275" i="56"/>
  <c r="A4276" i="56"/>
  <c r="B4276" i="56" l="1"/>
  <c r="E4276" i="56"/>
  <c r="A4277" i="56"/>
  <c r="I4276" i="56"/>
  <c r="G4276" i="56"/>
  <c r="C4276" i="56"/>
  <c r="D4276" i="56"/>
  <c r="F4276" i="56"/>
  <c r="J4276" i="56"/>
  <c r="H4276" i="56"/>
  <c r="A4278" i="56" l="1"/>
  <c r="G4277" i="56"/>
  <c r="F4277" i="56"/>
  <c r="B4277" i="56"/>
  <c r="H4277" i="56"/>
  <c r="D4277" i="56"/>
  <c r="E4277" i="56"/>
  <c r="C4277" i="56"/>
  <c r="I4277" i="56"/>
  <c r="J4277" i="56"/>
  <c r="D4278" i="56" l="1"/>
  <c r="G4278" i="56"/>
  <c r="I4278" i="56"/>
  <c r="B4278" i="56"/>
  <c r="F4278" i="56"/>
  <c r="J4278" i="56"/>
  <c r="C4278" i="56"/>
  <c r="H4278" i="56"/>
  <c r="E4278" i="56"/>
  <c r="A4279" i="56"/>
  <c r="B4279" i="56" l="1"/>
  <c r="I4279" i="56"/>
  <c r="C4279" i="56"/>
  <c r="D4279" i="56"/>
  <c r="H4279" i="56"/>
  <c r="G4279" i="56"/>
  <c r="F4279" i="56"/>
  <c r="A4280" i="56"/>
  <c r="J4279" i="56"/>
  <c r="E4279" i="56"/>
  <c r="F4280" i="56" l="1"/>
  <c r="J4280" i="56"/>
  <c r="H4280" i="56"/>
  <c r="D4280" i="56"/>
  <c r="G4280" i="56"/>
  <c r="E4280" i="56"/>
  <c r="B4280" i="56"/>
  <c r="I4280" i="56"/>
  <c r="A4281" i="56"/>
  <c r="C4280" i="56"/>
  <c r="E4281" i="56" l="1"/>
  <c r="A4282" i="56"/>
  <c r="H4281" i="56"/>
  <c r="I4281" i="56"/>
  <c r="C4281" i="56"/>
  <c r="J4281" i="56"/>
  <c r="F4281" i="56"/>
  <c r="B4281" i="56"/>
  <c r="D4281" i="56"/>
  <c r="G4281" i="56"/>
  <c r="H4282" i="56" l="1"/>
  <c r="J4282" i="56"/>
  <c r="A4283" i="56"/>
  <c r="C4282" i="56"/>
  <c r="F4282" i="56"/>
  <c r="G4282" i="56"/>
  <c r="D4282" i="56"/>
  <c r="B4282" i="56"/>
  <c r="I4282" i="56"/>
  <c r="E4282" i="56"/>
  <c r="C4283" i="56" l="1"/>
  <c r="G4283" i="56"/>
  <c r="A4284" i="56"/>
  <c r="E4283" i="56"/>
  <c r="D4283" i="56"/>
  <c r="I4283" i="56"/>
  <c r="H4283" i="56"/>
  <c r="F4283" i="56"/>
  <c r="J4283" i="56"/>
  <c r="B4283" i="56"/>
  <c r="H4284" i="56" l="1"/>
  <c r="C4284" i="56"/>
  <c r="J4284" i="56"/>
  <c r="B4284" i="56"/>
  <c r="G4284" i="56"/>
  <c r="I4284" i="56"/>
  <c r="D4284" i="56"/>
  <c r="E4284" i="56"/>
  <c r="F4284" i="56"/>
  <c r="A4285" i="56"/>
  <c r="G4285" i="56" l="1"/>
  <c r="H4285" i="56"/>
  <c r="D4285" i="56"/>
  <c r="E4285" i="56"/>
  <c r="A4286" i="56"/>
  <c r="F4285" i="56"/>
  <c r="I4285" i="56"/>
  <c r="B4285" i="56"/>
  <c r="C4285" i="56"/>
  <c r="J4285" i="56"/>
  <c r="H4286" i="56" l="1"/>
  <c r="G4286" i="56"/>
  <c r="I4286" i="56"/>
  <c r="C4286" i="56"/>
  <c r="B4286" i="56"/>
  <c r="F4286" i="56"/>
  <c r="J4286" i="56"/>
  <c r="E4286" i="56"/>
  <c r="D4286" i="56"/>
  <c r="A4287" i="56"/>
  <c r="H4287" i="56" l="1"/>
  <c r="I4287" i="56"/>
  <c r="F4287" i="56"/>
  <c r="A4288" i="56"/>
  <c r="G4287" i="56"/>
  <c r="C4287" i="56"/>
  <c r="J4287" i="56"/>
  <c r="D4287" i="56"/>
  <c r="B4287" i="56"/>
  <c r="E4287" i="56"/>
  <c r="H4288" i="56" l="1"/>
  <c r="F4288" i="56"/>
  <c r="E4288" i="56"/>
  <c r="C4288" i="56"/>
  <c r="B4288" i="56"/>
  <c r="D4288" i="56"/>
  <c r="G4288" i="56"/>
  <c r="A4289" i="56"/>
  <c r="I4288" i="56"/>
  <c r="J4288" i="56"/>
  <c r="C4289" i="56" l="1"/>
  <c r="B4289" i="56"/>
  <c r="G4289" i="56"/>
  <c r="D4289" i="56"/>
  <c r="I4289" i="56"/>
  <c r="H4289" i="56"/>
  <c r="E4289" i="56"/>
  <c r="A4290" i="56"/>
  <c r="J4289" i="56"/>
  <c r="F4289" i="56"/>
  <c r="E4290" i="56" l="1"/>
  <c r="D4290" i="56"/>
  <c r="H4290" i="56"/>
  <c r="A4291" i="56"/>
  <c r="F4290" i="56"/>
  <c r="G4290" i="56"/>
  <c r="J4290" i="56"/>
  <c r="C4290" i="56"/>
  <c r="I4290" i="56"/>
  <c r="B4290" i="56"/>
  <c r="F4291" i="56" l="1"/>
  <c r="A4292" i="56"/>
  <c r="B4291" i="56"/>
  <c r="G4291" i="56"/>
  <c r="C4291" i="56"/>
  <c r="D4291" i="56"/>
  <c r="H4291" i="56"/>
  <c r="E4291" i="56"/>
  <c r="I4291" i="56"/>
  <c r="J4291" i="56"/>
  <c r="F4292" i="56" l="1"/>
  <c r="D4292" i="56"/>
  <c r="B4292" i="56"/>
  <c r="J4292" i="56"/>
  <c r="H4292" i="56"/>
  <c r="A4293" i="56"/>
  <c r="E4292" i="56"/>
  <c r="C4292" i="56"/>
  <c r="G4292" i="56"/>
  <c r="I4292" i="56"/>
  <c r="G4293" i="56" l="1"/>
  <c r="H4293" i="56"/>
  <c r="E4293" i="56"/>
  <c r="J4293" i="56"/>
  <c r="I4293" i="56"/>
  <c r="F4293" i="56"/>
  <c r="A4294" i="56"/>
  <c r="D4293" i="56"/>
  <c r="B4293" i="56"/>
  <c r="C4293" i="56"/>
  <c r="H4294" i="56" l="1"/>
  <c r="A4295" i="56"/>
  <c r="B4294" i="56"/>
  <c r="E4294" i="56"/>
  <c r="D4294" i="56"/>
  <c r="G4294" i="56"/>
  <c r="I4294" i="56"/>
  <c r="F4294" i="56"/>
  <c r="C4294" i="56"/>
  <c r="J4294" i="56"/>
  <c r="J4295" i="56" l="1"/>
  <c r="G4295" i="56"/>
  <c r="I4295" i="56"/>
  <c r="F4295" i="56"/>
  <c r="E4295" i="56"/>
  <c r="B4295" i="56"/>
  <c r="A4296" i="56"/>
  <c r="C4295" i="56"/>
  <c r="D4295" i="56"/>
  <c r="H4295" i="56"/>
  <c r="H4296" i="56" l="1"/>
  <c r="D4296" i="56"/>
  <c r="B4296" i="56"/>
  <c r="C4296" i="56"/>
  <c r="G4296" i="56"/>
  <c r="A4297" i="56"/>
  <c r="I4296" i="56"/>
  <c r="J4296" i="56"/>
  <c r="F4296" i="56"/>
  <c r="E4296" i="56"/>
  <c r="F4297" i="56" l="1"/>
  <c r="H4297" i="56"/>
  <c r="G4297" i="56"/>
  <c r="D4297" i="56"/>
  <c r="I4297" i="56"/>
  <c r="A4298" i="56"/>
  <c r="J4297" i="56"/>
  <c r="B4297" i="56"/>
  <c r="C4297" i="56"/>
  <c r="E4297" i="56"/>
  <c r="E4298" i="56" l="1"/>
  <c r="G4298" i="56"/>
  <c r="D4298" i="56"/>
  <c r="F4298" i="56"/>
  <c r="H4298" i="56"/>
  <c r="C4298" i="56"/>
  <c r="J4298" i="56"/>
  <c r="I4298" i="56"/>
  <c r="A4299" i="56"/>
  <c r="B4298" i="56"/>
  <c r="A4300" i="56" l="1"/>
  <c r="E4299" i="56"/>
  <c r="J4299" i="56"/>
  <c r="F4299" i="56"/>
  <c r="B4299" i="56"/>
  <c r="G4299" i="56"/>
  <c r="H4299" i="56"/>
  <c r="I4299" i="56"/>
  <c r="C4299" i="56"/>
  <c r="D4299" i="56"/>
  <c r="H4300" i="56" l="1"/>
  <c r="F4300" i="56"/>
  <c r="G4300" i="56"/>
  <c r="C4300" i="56"/>
  <c r="B4300" i="56"/>
  <c r="D4300" i="56"/>
  <c r="J4300" i="56"/>
  <c r="I4300" i="56"/>
  <c r="A4301" i="56"/>
  <c r="E4300" i="56"/>
  <c r="A4302" i="56" l="1"/>
  <c r="G4301" i="56"/>
  <c r="F4301" i="56"/>
  <c r="B4301" i="56"/>
  <c r="D4301" i="56"/>
  <c r="J4301" i="56"/>
  <c r="I4301" i="56"/>
  <c r="H4301" i="56"/>
  <c r="E4301" i="56"/>
  <c r="C4301" i="56"/>
  <c r="G4302" i="56" l="1"/>
  <c r="F4302" i="56"/>
  <c r="D4302" i="56"/>
  <c r="J4302" i="56"/>
  <c r="I4302" i="56"/>
  <c r="B4302" i="56"/>
  <c r="E4302" i="56"/>
  <c r="A4303" i="56"/>
  <c r="C4302" i="56"/>
  <c r="H4302" i="56"/>
  <c r="E4303" i="56" l="1"/>
  <c r="H4303" i="56"/>
  <c r="I4303" i="56"/>
  <c r="A4304" i="56"/>
  <c r="D4303" i="56"/>
  <c r="F4303" i="56"/>
  <c r="G4303" i="56"/>
  <c r="B4303" i="56"/>
  <c r="C4303" i="56"/>
  <c r="J4303" i="56"/>
  <c r="H4304" i="56" l="1"/>
  <c r="E4304" i="56"/>
  <c r="J4304" i="56"/>
  <c r="C4304" i="56"/>
  <c r="F4304" i="56"/>
  <c r="A4305" i="56"/>
  <c r="D4304" i="56"/>
  <c r="B4304" i="56"/>
  <c r="I4304" i="56"/>
  <c r="G4304" i="56"/>
  <c r="J4305" i="56" l="1"/>
  <c r="H4305" i="56"/>
  <c r="F4305" i="56"/>
  <c r="B4305" i="56"/>
  <c r="A4306" i="56"/>
  <c r="G4305" i="56"/>
  <c r="E4305" i="56"/>
  <c r="D4305" i="56"/>
  <c r="C4305" i="56"/>
  <c r="I4305" i="56"/>
  <c r="H4306" i="56" l="1"/>
  <c r="I4306" i="56"/>
  <c r="G4306" i="56"/>
  <c r="C4306" i="56"/>
  <c r="A4307" i="56"/>
  <c r="F4306" i="56"/>
  <c r="J4306" i="56"/>
  <c r="D4306" i="56"/>
  <c r="B4306" i="56"/>
  <c r="E4306" i="56"/>
  <c r="A4308" i="56" l="1"/>
  <c r="C4307" i="56"/>
  <c r="D4307" i="56"/>
  <c r="I4307" i="56"/>
  <c r="B4307" i="56"/>
  <c r="F4307" i="56"/>
  <c r="H4307" i="56"/>
  <c r="J4307" i="56"/>
  <c r="G4307" i="56"/>
  <c r="E4307" i="56"/>
  <c r="G4308" i="56" l="1"/>
  <c r="H4308" i="56"/>
  <c r="A4309" i="56"/>
  <c r="B4308" i="56"/>
  <c r="I4308" i="56"/>
  <c r="E4308" i="56"/>
  <c r="C4308" i="56"/>
  <c r="J4308" i="56"/>
  <c r="D4308" i="56"/>
  <c r="F4308" i="56"/>
  <c r="G4309" i="56" l="1"/>
  <c r="B4309" i="56"/>
  <c r="H4309" i="56"/>
  <c r="E4309" i="56"/>
  <c r="F4309" i="56"/>
  <c r="J4309" i="56"/>
  <c r="A4310" i="56"/>
  <c r="D4309" i="56"/>
  <c r="I4309" i="56"/>
  <c r="C4309" i="56"/>
  <c r="C4310" i="56" l="1"/>
  <c r="D4310" i="56"/>
  <c r="F4310" i="56"/>
  <c r="A4311" i="56"/>
  <c r="G4310" i="56"/>
  <c r="E4310" i="56"/>
  <c r="I4310" i="56"/>
  <c r="H4310" i="56"/>
  <c r="B4310" i="56"/>
  <c r="J4310" i="56"/>
  <c r="G4311" i="56" l="1"/>
  <c r="I4311" i="56"/>
  <c r="C4311" i="56"/>
  <c r="D4311" i="56"/>
  <c r="J4311" i="56"/>
  <c r="E4311" i="56"/>
  <c r="H4311" i="56"/>
  <c r="A4312" i="56"/>
  <c r="B4311" i="56"/>
  <c r="F4311" i="56"/>
  <c r="G4312" i="56" l="1"/>
  <c r="J4312" i="56"/>
  <c r="D4312" i="56"/>
  <c r="H4312" i="56"/>
  <c r="I4312" i="56"/>
  <c r="E4312" i="56"/>
  <c r="A4313" i="56"/>
  <c r="C4312" i="56"/>
  <c r="B4312" i="56"/>
  <c r="F4312" i="56"/>
  <c r="C4313" i="56" l="1"/>
  <c r="B4313" i="56"/>
  <c r="J4313" i="56"/>
  <c r="A4314" i="56"/>
  <c r="F4313" i="56"/>
  <c r="G4313" i="56"/>
  <c r="I4313" i="56"/>
  <c r="H4313" i="56"/>
  <c r="E4313" i="56"/>
  <c r="D4313" i="56"/>
  <c r="J4314" i="56" l="1"/>
  <c r="F4314" i="56"/>
  <c r="D4314" i="56"/>
  <c r="C4314" i="56"/>
  <c r="B4314" i="56"/>
  <c r="A4315" i="56"/>
  <c r="I4314" i="56"/>
  <c r="G4314" i="56"/>
  <c r="E4314" i="56"/>
  <c r="H4314" i="56"/>
  <c r="J4315" i="56" l="1"/>
  <c r="E4315" i="56"/>
  <c r="B4315" i="56"/>
  <c r="F4315" i="56"/>
  <c r="A4316" i="56"/>
  <c r="D4315" i="56"/>
  <c r="I4315" i="56"/>
  <c r="C4315" i="56"/>
  <c r="G4315" i="56"/>
  <c r="H4315" i="56"/>
  <c r="D4316" i="56" l="1"/>
  <c r="E4316" i="56"/>
  <c r="F4316" i="56"/>
  <c r="C4316" i="56"/>
  <c r="I4316" i="56"/>
  <c r="H4316" i="56"/>
  <c r="J4316" i="56"/>
  <c r="B4316" i="56"/>
  <c r="A4317" i="56"/>
  <c r="G4316" i="56"/>
  <c r="H4317" i="56" l="1"/>
  <c r="B4317" i="56"/>
  <c r="A4318" i="56"/>
  <c r="C4317" i="56"/>
  <c r="I4317" i="56"/>
  <c r="F4317" i="56"/>
  <c r="E4317" i="56"/>
  <c r="J4317" i="56"/>
  <c r="D4317" i="56"/>
  <c r="G4317" i="56"/>
  <c r="B4318" i="56" l="1"/>
  <c r="I4318" i="56"/>
  <c r="E4318" i="56"/>
  <c r="H4318" i="56"/>
  <c r="G4318" i="56"/>
  <c r="J4318" i="56"/>
  <c r="F4318" i="56"/>
  <c r="C4318" i="56"/>
  <c r="D4318" i="56"/>
  <c r="A4319" i="56"/>
  <c r="J4319" i="56" l="1"/>
  <c r="B4319" i="56"/>
  <c r="F4319" i="56"/>
  <c r="A4320" i="56"/>
  <c r="C4319" i="56"/>
  <c r="E4319" i="56"/>
  <c r="D4319" i="56"/>
  <c r="G4319" i="56"/>
  <c r="H4319" i="56"/>
  <c r="I4319" i="56"/>
  <c r="H4320" i="56" l="1"/>
  <c r="D4320" i="56"/>
  <c r="E4320" i="56"/>
  <c r="G4320" i="56"/>
  <c r="F4320" i="56"/>
  <c r="B4320" i="56"/>
  <c r="C4320" i="56"/>
  <c r="I4320" i="56"/>
  <c r="A4321" i="56"/>
  <c r="J4320" i="56"/>
  <c r="H4321" i="56" l="1"/>
  <c r="E4321" i="56"/>
  <c r="D4321" i="56"/>
  <c r="F4321" i="56"/>
  <c r="I4321" i="56"/>
  <c r="A4322" i="56"/>
  <c r="J4321" i="56"/>
  <c r="B4321" i="56"/>
  <c r="G4321" i="56"/>
  <c r="C4321" i="56"/>
  <c r="J4322" i="56" l="1"/>
  <c r="G4322" i="56"/>
  <c r="E4322" i="56"/>
  <c r="F4322" i="56"/>
  <c r="H4322" i="56"/>
  <c r="B4322" i="56"/>
  <c r="I4322" i="56"/>
  <c r="C4322" i="56"/>
  <c r="D4322" i="56"/>
</calcChain>
</file>

<file path=xl/comments1.xml><?xml version="1.0" encoding="utf-8"?>
<comments xmlns="http://schemas.openxmlformats.org/spreadsheetml/2006/main">
  <authors>
    <author>Admin</author>
  </authors>
  <commentList>
    <comment ref="E11" authorId="0" shapeId="0">
      <text>
        <r>
          <rPr>
            <sz val="9"/>
            <color indexed="81"/>
            <rFont val="Tahoma"/>
            <family val="2"/>
          </rPr>
          <t>De acordo com a base de dados do município, se aplicável.</t>
        </r>
      </text>
    </comment>
    <comment ref="D13" authorId="0" shapeId="0">
      <text>
        <r>
          <rPr>
            <sz val="9"/>
            <color indexed="81"/>
            <rFont val="Tahoma"/>
            <family val="2"/>
          </rPr>
          <t>De acordo com a numeração sequencial e irrepetível, de todas as candidaturas no âmbito do 1.º Direito.</t>
        </r>
      </text>
    </comment>
    <comment ref="D15" authorId="0" shapeId="0">
      <text>
        <r>
          <rPr>
            <sz val="9"/>
            <color indexed="81"/>
            <rFont val="Tahoma"/>
            <family val="2"/>
          </rPr>
          <t>De acordo com a numeração sequencial e irrepetível, de todos os agregados, das diferentes candidaturas no âmbito do 1.º Direito.</t>
        </r>
      </text>
    </comment>
  </commentList>
</comments>
</file>

<file path=xl/comments2.xml><?xml version="1.0" encoding="utf-8"?>
<comments xmlns="http://schemas.openxmlformats.org/spreadsheetml/2006/main">
  <authors>
    <author>Admin</author>
  </authors>
  <commentList>
    <comment ref="G3" authorId="0" shapeId="0">
      <text>
        <r>
          <rPr>
            <sz val="9"/>
            <color indexed="81"/>
            <rFont val="Tahoma"/>
            <family val="2"/>
          </rPr>
          <t xml:space="preserve">O NIF indicado é verificado automáticamente.
Deverá ser verificado caso seja assinaldo a vermelho.
Este campo é de preenchimento obrigatório.
</t>
        </r>
      </text>
    </comment>
    <comment ref="H3" authorId="0" shapeId="0">
      <text>
        <r>
          <rPr>
            <sz val="9"/>
            <color indexed="81"/>
            <rFont val="Tahoma"/>
            <family val="2"/>
          </rPr>
          <t>Indicar a data de nascimento do membro do agregado habitacional no formato DD-MM-AAAA.
Este campo é de preenchimento obrigatório.</t>
        </r>
      </text>
    </comment>
    <comment ref="J3" authorId="0" shapeId="0">
      <text>
        <r>
          <rPr>
            <sz val="9"/>
            <color indexed="81"/>
            <rFont val="Tahoma"/>
            <family val="2"/>
          </rPr>
          <t xml:space="preserve">Indicar se o grau de incapacidade do membro do agregado é igual ou supeiro a 60%.
Este campo é de preenchimento obrigatório.
</t>
        </r>
      </text>
    </comment>
    <comment ref="K3" authorId="0" shapeId="0">
      <text>
        <r>
          <rPr>
            <sz val="9"/>
            <color indexed="81"/>
            <rFont val="Tahoma"/>
            <family val="2"/>
          </rPr>
          <t xml:space="preserve">Preencher "Sim", quando o rendimento individual do dependente for superior ao valor da pensão social do regime não contributivo (ver nota do formulário "0.Entrada") ou "Não", quando esse rendimento for igual ou inferior ao referido valor.
Nos casos em que esta verificação não é necessária, esta célula passa a cinzento escuro e não deverá ser preenchida.
 </t>
        </r>
      </text>
    </comment>
  </commentList>
</comments>
</file>

<file path=xl/comments3.xml><?xml version="1.0" encoding="utf-8"?>
<comments xmlns="http://schemas.openxmlformats.org/spreadsheetml/2006/main">
  <authors>
    <author>Admin</author>
  </authors>
  <commentList>
    <comment ref="E11" authorId="0" shapeId="0">
      <text>
        <r>
          <rPr>
            <sz val="9"/>
            <color indexed="81"/>
            <rFont val="Tahoma"/>
            <family val="2"/>
          </rPr>
          <t>De acordo com a base de dados do município, se aplicável.</t>
        </r>
      </text>
    </comment>
    <comment ref="D13" authorId="0" shapeId="0">
      <text>
        <r>
          <rPr>
            <sz val="9"/>
            <color indexed="81"/>
            <rFont val="Tahoma"/>
            <family val="2"/>
          </rPr>
          <t>De acordo com a numeração sequencial e irrepetível, de todas as candidaturas no âmbito do 1.º Direito.</t>
        </r>
      </text>
    </comment>
    <comment ref="D15" authorId="0" shapeId="0">
      <text>
        <r>
          <rPr>
            <sz val="9"/>
            <color indexed="81"/>
            <rFont val="Tahoma"/>
            <family val="2"/>
          </rPr>
          <t>De acordo com a numeração sequencial e irrepetível, de todos os agregados, das diferentes candidaturas no âmbito do 1.º Direito.</t>
        </r>
      </text>
    </comment>
  </commentList>
</comments>
</file>

<file path=xl/comments4.xml><?xml version="1.0" encoding="utf-8"?>
<comments xmlns="http://schemas.openxmlformats.org/spreadsheetml/2006/main">
  <authors>
    <author>Admin</author>
    <author>Jorge Cunha</author>
  </authors>
  <commentList>
    <comment ref="B11" authorId="0" shapeId="0">
      <text>
        <r>
          <rPr>
            <b/>
            <sz val="9"/>
            <color indexed="81"/>
            <rFont val="Tahoma"/>
            <family val="2"/>
          </rPr>
          <t>Portaria 27/2020, de 31/1.
Valor válido para 2020</t>
        </r>
      </text>
    </comment>
    <comment ref="E11" authorId="1" shapeId="0">
      <text>
        <r>
          <rPr>
            <b/>
            <sz val="9"/>
            <color indexed="81"/>
            <rFont val="Tahoma"/>
            <family val="2"/>
          </rPr>
          <t>Taxa em vigor no IHRU</t>
        </r>
      </text>
    </comment>
    <comment ref="E12" authorId="1" shapeId="0">
      <text>
        <r>
          <rPr>
            <b/>
            <sz val="9"/>
            <color indexed="81"/>
            <rFont val="Tahoma"/>
            <family val="2"/>
          </rPr>
          <t>De acordo com a Portaria n.º 65/2019, de 19/2</t>
        </r>
      </text>
    </comment>
    <comment ref="D14" authorId="0" shapeId="0">
      <text>
        <r>
          <rPr>
            <b/>
            <sz val="9"/>
            <color indexed="81"/>
            <rFont val="Tahoma"/>
            <family val="2"/>
          </rPr>
          <t>N.º 3, do Art.º 19.º, do DL 37/2018, de 4 de junho</t>
        </r>
      </text>
    </comment>
    <comment ref="D19" authorId="0" shapeId="0">
      <text>
        <r>
          <rPr>
            <b/>
            <sz val="9"/>
            <color indexed="81"/>
            <rFont val="Tahoma"/>
            <family val="2"/>
          </rPr>
          <t>Inf. 825130-n.º de anos completos após o final do período de utilização até ao ano que ocorra a maturidade do empréstimo;
De acordo com a ficha de produto (empréstimo), a maturidade do empréstimo ocorre no ano em que o mutuário mais idoso perfaça 80 anos de idade.</t>
        </r>
      </text>
    </comment>
    <comment ref="A22" authorId="0" shapeId="0">
      <text>
        <r>
          <rPr>
            <b/>
            <sz val="9"/>
            <color indexed="81"/>
            <rFont val="Tahoma"/>
            <family val="2"/>
          </rPr>
          <t>De acordo com o n.º 3 do Art.º 34.º do DL 37/2018, de 4 de junho</t>
        </r>
      </text>
    </comment>
  </commentList>
</comments>
</file>

<file path=xl/comments5.xml><?xml version="1.0" encoding="utf-8"?>
<comments xmlns="http://schemas.openxmlformats.org/spreadsheetml/2006/main">
  <authors>
    <author>Admin</author>
    <author>Jorge Cunha</author>
  </authors>
  <commentList>
    <comment ref="B14" authorId="0" shapeId="0">
      <text>
        <r>
          <rPr>
            <b/>
            <sz val="9"/>
            <color indexed="81"/>
            <rFont val="Tahoma"/>
            <family val="2"/>
          </rPr>
          <t>Portaria 27/2020, de 31/1.
Valor válido à data de atualização do simulador</t>
        </r>
      </text>
    </comment>
    <comment ref="E14" authorId="1" shapeId="0">
      <text>
        <r>
          <rPr>
            <b/>
            <sz val="9"/>
            <color indexed="81"/>
            <rFont val="Tahoma"/>
            <family val="2"/>
          </rPr>
          <t>Taxa em vigor no IHRU à data de atualização do simulador</t>
        </r>
      </text>
    </comment>
    <comment ref="E15" authorId="1" shapeId="0">
      <text>
        <r>
          <rPr>
            <b/>
            <sz val="9"/>
            <color indexed="81"/>
            <rFont val="Tahoma"/>
            <family val="2"/>
          </rPr>
          <t>De acordo com a Portaria n.º 65/2019, de 19/2.
Valor válido à data de atualização do simulador</t>
        </r>
      </text>
    </comment>
    <comment ref="D17" authorId="0" shapeId="0">
      <text>
        <r>
          <rPr>
            <b/>
            <sz val="9"/>
            <color indexed="81"/>
            <rFont val="Tahoma"/>
            <family val="2"/>
          </rPr>
          <t>N.º 3, do Art.º 19.º, do DL 37/2018, de 4 de junho</t>
        </r>
      </text>
    </comment>
    <comment ref="D22" authorId="1" shapeId="0">
      <text>
        <r>
          <rPr>
            <b/>
            <sz val="9"/>
            <color indexed="81"/>
            <rFont val="Tahoma"/>
            <family val="2"/>
          </rPr>
          <t>A prestação proposta deve ser inferior à taxa de esforço máxima mas deve permitir o reembolso do empréstimo no prazo máximo de reembolso</t>
        </r>
      </text>
    </comment>
    <comment ref="A25" authorId="0" shapeId="0">
      <text>
        <r>
          <rPr>
            <b/>
            <sz val="9"/>
            <color indexed="81"/>
            <rFont val="Tahoma"/>
            <family val="2"/>
          </rPr>
          <t>De acordo com o n.º 3 do Art.º 34.º do DL 37/2018, de 4 de junho</t>
        </r>
      </text>
    </comment>
  </commentList>
</comments>
</file>

<file path=xl/sharedStrings.xml><?xml version="1.0" encoding="utf-8"?>
<sst xmlns="http://schemas.openxmlformats.org/spreadsheetml/2006/main" count="28891" uniqueCount="12197">
  <si>
    <t>Município</t>
  </si>
  <si>
    <t>Norte</t>
  </si>
  <si>
    <t>Alijó</t>
  </si>
  <si>
    <t>Tipo de núcleo</t>
  </si>
  <si>
    <t>Disperso</t>
  </si>
  <si>
    <t>Localizado</t>
  </si>
  <si>
    <t>Total</t>
  </si>
  <si>
    <t>Em habitação não própria (arrendamento,cedida, ocupada, etc)</t>
  </si>
  <si>
    <t>Insalubridade e insegurança</t>
  </si>
  <si>
    <t>Inadequação</t>
  </si>
  <si>
    <t>Sobrelotação</t>
  </si>
  <si>
    <t>Situação atual da família</t>
  </si>
  <si>
    <t>Oleiros</t>
  </si>
  <si>
    <t>Realojada</t>
  </si>
  <si>
    <t>Em habitação própria</t>
  </si>
  <si>
    <t>NUTS I</t>
  </si>
  <si>
    <t>Abrantes</t>
  </si>
  <si>
    <t>Continente</t>
  </si>
  <si>
    <t>Centro</t>
  </si>
  <si>
    <t>Médio Tejo</t>
  </si>
  <si>
    <t>Águeda</t>
  </si>
  <si>
    <t>Região de Aveiro</t>
  </si>
  <si>
    <t>Aguiar da Beira</t>
  </si>
  <si>
    <t>Viseu Dão Lafões</t>
  </si>
  <si>
    <t>Alandroal</t>
  </si>
  <si>
    <t>Alentejo</t>
  </si>
  <si>
    <t>Alentejo Central</t>
  </si>
  <si>
    <t>Albergaria-a-Velha</t>
  </si>
  <si>
    <t>Albufeira</t>
  </si>
  <si>
    <t>Algarve</t>
  </si>
  <si>
    <t>Alcácer do Sal</t>
  </si>
  <si>
    <t>Alentejo Litoral</t>
  </si>
  <si>
    <t>Alcanena</t>
  </si>
  <si>
    <t>Alcobaça</t>
  </si>
  <si>
    <t>Oeste</t>
  </si>
  <si>
    <t>Alcochete</t>
  </si>
  <si>
    <t>Área Metropolitana de Lisboa</t>
  </si>
  <si>
    <t>Alcoutim</t>
  </si>
  <si>
    <t>Alenquer</t>
  </si>
  <si>
    <t>Alfândega da Fé</t>
  </si>
  <si>
    <t>Terras de Trás-os-Montes</t>
  </si>
  <si>
    <t>Douro</t>
  </si>
  <si>
    <t>Aljezur</t>
  </si>
  <si>
    <t>Aljustrel</t>
  </si>
  <si>
    <t>Baixo Alentejo</t>
  </si>
  <si>
    <t>Almada</t>
  </si>
  <si>
    <t>Almeida</t>
  </si>
  <si>
    <t>Beiras e Serra da Estrela</t>
  </si>
  <si>
    <t>Almeirim</t>
  </si>
  <si>
    <t>Lezíria do Tejo</t>
  </si>
  <si>
    <t>Almodôvar</t>
  </si>
  <si>
    <t>Alpiarça</t>
  </si>
  <si>
    <t>Alter do Chão</t>
  </si>
  <si>
    <t>Alto Alentejo</t>
  </si>
  <si>
    <t>Alvaiázere</t>
  </si>
  <si>
    <t>Região de Leiria</t>
  </si>
  <si>
    <t>Alvito</t>
  </si>
  <si>
    <t>Amadora</t>
  </si>
  <si>
    <t>Amarante</t>
  </si>
  <si>
    <t>Tâmega e Sousa</t>
  </si>
  <si>
    <t>Amares</t>
  </si>
  <si>
    <t>Cávado</t>
  </si>
  <si>
    <t>Anadia</t>
  </si>
  <si>
    <t>Angra do Heroísmo</t>
  </si>
  <si>
    <t>Região Autónoma dos Açores</t>
  </si>
  <si>
    <t>Ansião</t>
  </si>
  <si>
    <t>Arcos de Valdevez</t>
  </si>
  <si>
    <t>Alto Minho</t>
  </si>
  <si>
    <t>Arganil</t>
  </si>
  <si>
    <t>Região de Coimbra</t>
  </si>
  <si>
    <t>Armamar</t>
  </si>
  <si>
    <t>Arouca</t>
  </si>
  <si>
    <t>Área Metropolitana do Porto</t>
  </si>
  <si>
    <t>Arraiolos</t>
  </si>
  <si>
    <t>Arronches</t>
  </si>
  <si>
    <t>Arruda dos Vinhos</t>
  </si>
  <si>
    <t>Aveiro</t>
  </si>
  <si>
    <t>Avis</t>
  </si>
  <si>
    <t>Azambuja</t>
  </si>
  <si>
    <t>Baião</t>
  </si>
  <si>
    <t>Barcelos</t>
  </si>
  <si>
    <t>Barrancos</t>
  </si>
  <si>
    <t>Barreiro</t>
  </si>
  <si>
    <t>Batalha</t>
  </si>
  <si>
    <t>Beja</t>
  </si>
  <si>
    <t>Belmonte</t>
  </si>
  <si>
    <t>Benavente</t>
  </si>
  <si>
    <t>Bombarral</t>
  </si>
  <si>
    <t>Borba</t>
  </si>
  <si>
    <t>Boticas</t>
  </si>
  <si>
    <t>Alto Tâmega</t>
  </si>
  <si>
    <t>Braga</t>
  </si>
  <si>
    <t>Bragança</t>
  </si>
  <si>
    <t>Cabeceiras de Basto</t>
  </si>
  <si>
    <t>Ave</t>
  </si>
  <si>
    <t>Cadaval</t>
  </si>
  <si>
    <t>Caldas da Rainha</t>
  </si>
  <si>
    <t>Calheta [R.A.A.]</t>
  </si>
  <si>
    <t>Calheta [R.A.M.]</t>
  </si>
  <si>
    <t>Região Autónoma da Madeira</t>
  </si>
  <si>
    <t>Câmara de Lobos</t>
  </si>
  <si>
    <t>Caminha</t>
  </si>
  <si>
    <t>Campo Maior</t>
  </si>
  <si>
    <t>Cantanhede</t>
  </si>
  <si>
    <t>Carrazeda de Ansiães</t>
  </si>
  <si>
    <t>Carregal do Sal</t>
  </si>
  <si>
    <t>Cartaxo</t>
  </si>
  <si>
    <t>Cascais</t>
  </si>
  <si>
    <t>Castanheira de Pêra</t>
  </si>
  <si>
    <t>Castelo Branco</t>
  </si>
  <si>
    <t>Beira Baixa</t>
  </si>
  <si>
    <t>Castelo de Paiva</t>
  </si>
  <si>
    <t>Castelo de Vide</t>
  </si>
  <si>
    <t>Castro Daire</t>
  </si>
  <si>
    <t>Castro Marim</t>
  </si>
  <si>
    <t>Castro Verde</t>
  </si>
  <si>
    <t>Celorico da Beira</t>
  </si>
  <si>
    <t>Celorico de Basto</t>
  </si>
  <si>
    <t>Chamusca</t>
  </si>
  <si>
    <t>Chaves</t>
  </si>
  <si>
    <t>Cinfães</t>
  </si>
  <si>
    <t>Coimbra</t>
  </si>
  <si>
    <t>Condeixa-a-Nova</t>
  </si>
  <si>
    <t>Constância</t>
  </si>
  <si>
    <t>Coruche</t>
  </si>
  <si>
    <t>Corvo</t>
  </si>
  <si>
    <t>Covilhã</t>
  </si>
  <si>
    <t>Crato</t>
  </si>
  <si>
    <t>Cuba</t>
  </si>
  <si>
    <t>Elvas</t>
  </si>
  <si>
    <t>Entroncamento</t>
  </si>
  <si>
    <t>Espinho</t>
  </si>
  <si>
    <t>Esposende</t>
  </si>
  <si>
    <t>Estarreja</t>
  </si>
  <si>
    <t>Estremoz</t>
  </si>
  <si>
    <t>Évora</t>
  </si>
  <si>
    <t>Fafe</t>
  </si>
  <si>
    <t>Faro</t>
  </si>
  <si>
    <t>Felgueiras</t>
  </si>
  <si>
    <t>Ferreira do Alentejo</t>
  </si>
  <si>
    <t>Ferreira do Zêzere</t>
  </si>
  <si>
    <t>Figueira da Foz</t>
  </si>
  <si>
    <t>Figueira de Castelo Rodrigo</t>
  </si>
  <si>
    <t>Figueiró dos Vinhos</t>
  </si>
  <si>
    <t>Fornos de Algodres</t>
  </si>
  <si>
    <t>Freixo de Espada à Cinta</t>
  </si>
  <si>
    <t>Fronteira</t>
  </si>
  <si>
    <t>Funchal</t>
  </si>
  <si>
    <t>Fundão</t>
  </si>
  <si>
    <t>Gavião</t>
  </si>
  <si>
    <t>Góis</t>
  </si>
  <si>
    <t>Golegã</t>
  </si>
  <si>
    <t>Gondomar</t>
  </si>
  <si>
    <t>Gouveia</t>
  </si>
  <si>
    <t>Grândola</t>
  </si>
  <si>
    <t>Guarda</t>
  </si>
  <si>
    <t>Guimarães</t>
  </si>
  <si>
    <t>Horta</t>
  </si>
  <si>
    <t>Idanha-a-Nova</t>
  </si>
  <si>
    <t>Ílhavo</t>
  </si>
  <si>
    <t>Lagoa</t>
  </si>
  <si>
    <t>Lagoa [R.A.A.]</t>
  </si>
  <si>
    <t>Lagos</t>
  </si>
  <si>
    <t>Lajes das Flores</t>
  </si>
  <si>
    <t>Lajes do Pico</t>
  </si>
  <si>
    <t>Lamego</t>
  </si>
  <si>
    <t>Leiria</t>
  </si>
  <si>
    <t>Lisboa</t>
  </si>
  <si>
    <t>Loulé</t>
  </si>
  <si>
    <t>Loures</t>
  </si>
  <si>
    <t>Lourinhã</t>
  </si>
  <si>
    <t>Lousã</t>
  </si>
  <si>
    <t>Lousada</t>
  </si>
  <si>
    <t>Mação</t>
  </si>
  <si>
    <t>Macedo de Cavaleiros</t>
  </si>
  <si>
    <t>Machico</t>
  </si>
  <si>
    <t>Madalena</t>
  </si>
  <si>
    <t>Mafra</t>
  </si>
  <si>
    <t>Maia</t>
  </si>
  <si>
    <t>Mangualde</t>
  </si>
  <si>
    <t>Manteigas</t>
  </si>
  <si>
    <t>Marco de Canaveses</t>
  </si>
  <si>
    <t>Marinha Grande</t>
  </si>
  <si>
    <t>Marvão</t>
  </si>
  <si>
    <t>Matosinhos</t>
  </si>
  <si>
    <t>Mealhada</t>
  </si>
  <si>
    <t>Mêda</t>
  </si>
  <si>
    <t>Melgaço</t>
  </si>
  <si>
    <t>Mértola</t>
  </si>
  <si>
    <t>Mesão Frio</t>
  </si>
  <si>
    <t>Mira</t>
  </si>
  <si>
    <t>Miranda do Corvo</t>
  </si>
  <si>
    <t>Miranda do Douro</t>
  </si>
  <si>
    <t>Mirandela</t>
  </si>
  <si>
    <t>Mogadouro</t>
  </si>
  <si>
    <t>Moimenta da Beira</t>
  </si>
  <si>
    <t>Moita</t>
  </si>
  <si>
    <t>Monção</t>
  </si>
  <si>
    <t>Monchique</t>
  </si>
  <si>
    <t>Mondim de Basto</t>
  </si>
  <si>
    <t>Monforte</t>
  </si>
  <si>
    <t>Montalegre</t>
  </si>
  <si>
    <t>Montemor-o-Novo</t>
  </si>
  <si>
    <t>Montemor-o-Velho</t>
  </si>
  <si>
    <t>Montijo</t>
  </si>
  <si>
    <t>Mora</t>
  </si>
  <si>
    <t>Mortágua</t>
  </si>
  <si>
    <t>Moura</t>
  </si>
  <si>
    <t>Mourão</t>
  </si>
  <si>
    <t>Murça</t>
  </si>
  <si>
    <t>Murtosa</t>
  </si>
  <si>
    <t>Nazaré</t>
  </si>
  <si>
    <t>Nelas</t>
  </si>
  <si>
    <t>Nisa</t>
  </si>
  <si>
    <t>Nordeste</t>
  </si>
  <si>
    <t>Óbidos</t>
  </si>
  <si>
    <t>Odemira</t>
  </si>
  <si>
    <t>Odivelas</t>
  </si>
  <si>
    <t>Oeiras</t>
  </si>
  <si>
    <t>Olhão</t>
  </si>
  <si>
    <t>Oliveira de Azeméis</t>
  </si>
  <si>
    <t>Oliveira de Frades</t>
  </si>
  <si>
    <t>Oliveira do Bairro</t>
  </si>
  <si>
    <t>Oliveira do Hospital</t>
  </si>
  <si>
    <t>Ourém</t>
  </si>
  <si>
    <t>Ourique</t>
  </si>
  <si>
    <t>Ovar</t>
  </si>
  <si>
    <t>Paços de Ferreira</t>
  </si>
  <si>
    <t>Palmela</t>
  </si>
  <si>
    <t>Pampilhosa da Serra</t>
  </si>
  <si>
    <t>Paredes</t>
  </si>
  <si>
    <t>Paredes de Coura</t>
  </si>
  <si>
    <t>Pedrógão Grande</t>
  </si>
  <si>
    <t>Penacova</t>
  </si>
  <si>
    <t>Penafiel</t>
  </si>
  <si>
    <t>Penalva do Castelo</t>
  </si>
  <si>
    <t>Penamacor</t>
  </si>
  <si>
    <t>Penedono</t>
  </si>
  <si>
    <t>Penela</t>
  </si>
  <si>
    <t>Peniche</t>
  </si>
  <si>
    <t>Peso da Régua</t>
  </si>
  <si>
    <t>Pinhel</t>
  </si>
  <si>
    <t>Pombal</t>
  </si>
  <si>
    <t>Ponta Delgada</t>
  </si>
  <si>
    <t>Ponta do Sol</t>
  </si>
  <si>
    <t>Ponte da Barca</t>
  </si>
  <si>
    <t>Ponte de Lima</t>
  </si>
  <si>
    <t>Ponte de Sor</t>
  </si>
  <si>
    <t>Portalegre</t>
  </si>
  <si>
    <t>Portel</t>
  </si>
  <si>
    <t>Portimão</t>
  </si>
  <si>
    <t>Porto</t>
  </si>
  <si>
    <t>Porto de Mós</t>
  </si>
  <si>
    <t>Porto Moniz</t>
  </si>
  <si>
    <t>Porto Santo</t>
  </si>
  <si>
    <t>Póvoa de Lanhoso</t>
  </si>
  <si>
    <t>Póvoa de Varzim</t>
  </si>
  <si>
    <t>Povoação</t>
  </si>
  <si>
    <t>Proença-a-Nova</t>
  </si>
  <si>
    <t>Redondo</t>
  </si>
  <si>
    <t>Reguengos de Monsaraz</t>
  </si>
  <si>
    <t>Resende</t>
  </si>
  <si>
    <t>Ribeira Brava</t>
  </si>
  <si>
    <t>Ribeira de Pena</t>
  </si>
  <si>
    <t>Ribeira Grande</t>
  </si>
  <si>
    <t>Rio Maior</t>
  </si>
  <si>
    <t>Sabrosa</t>
  </si>
  <si>
    <t>Sabugal</t>
  </si>
  <si>
    <t>Salvaterra de Magos</t>
  </si>
  <si>
    <t>Santa Comba Dão</t>
  </si>
  <si>
    <t>Santa Cruz</t>
  </si>
  <si>
    <t>Santa Cruz da Graciosa</t>
  </si>
  <si>
    <t>Santa Cruz das Flores</t>
  </si>
  <si>
    <t>Santa Maria da Feira</t>
  </si>
  <si>
    <t>Santa Marta de Penaguião</t>
  </si>
  <si>
    <t>Santana</t>
  </si>
  <si>
    <t>Santarém</t>
  </si>
  <si>
    <t>Santiago do Cacém</t>
  </si>
  <si>
    <t>Santo Tirso</t>
  </si>
  <si>
    <t>São Brás de Alportel</t>
  </si>
  <si>
    <t>São João da Madeira</t>
  </si>
  <si>
    <t>São João da Pesqueira</t>
  </si>
  <si>
    <t>São Pedro do Sul</t>
  </si>
  <si>
    <t>São Roque do Pico</t>
  </si>
  <si>
    <t>São Vicente</t>
  </si>
  <si>
    <t>Sardoal</t>
  </si>
  <si>
    <t>Sátão</t>
  </si>
  <si>
    <t>Seia</t>
  </si>
  <si>
    <t>Seixal</t>
  </si>
  <si>
    <t>Sernancelhe</t>
  </si>
  <si>
    <t>Serpa</t>
  </si>
  <si>
    <t>Sertã</t>
  </si>
  <si>
    <t>Sesimbra</t>
  </si>
  <si>
    <t>Setúbal</t>
  </si>
  <si>
    <t>Sever do Vouga</t>
  </si>
  <si>
    <t>Silves</t>
  </si>
  <si>
    <t>Sines</t>
  </si>
  <si>
    <t>Sintra</t>
  </si>
  <si>
    <t>Sobral de Monte Agraço</t>
  </si>
  <si>
    <t>Soure</t>
  </si>
  <si>
    <t>Sousel</t>
  </si>
  <si>
    <t>Tábua</t>
  </si>
  <si>
    <t>Tabuaço</t>
  </si>
  <si>
    <t>Tarouca</t>
  </si>
  <si>
    <t>Tavira</t>
  </si>
  <si>
    <t>Terras de Bouro</t>
  </si>
  <si>
    <t>Tomar</t>
  </si>
  <si>
    <t>Tondela</t>
  </si>
  <si>
    <t>Torre de Moncorvo</t>
  </si>
  <si>
    <t>Torres Novas</t>
  </si>
  <si>
    <t>Torres Vedras</t>
  </si>
  <si>
    <t>Trancoso</t>
  </si>
  <si>
    <t>Trofa</t>
  </si>
  <si>
    <t>Vagos</t>
  </si>
  <si>
    <t>Vale de Cambra</t>
  </si>
  <si>
    <t>Valença</t>
  </si>
  <si>
    <t>Valongo</t>
  </si>
  <si>
    <t>Valpaços</t>
  </si>
  <si>
    <t>Velas</t>
  </si>
  <si>
    <t>Vendas Novas</t>
  </si>
  <si>
    <t>Viana do Alentejo</t>
  </si>
  <si>
    <t>Viana do Castelo</t>
  </si>
  <si>
    <t>Vidigueira</t>
  </si>
  <si>
    <t>Vieira do Minho</t>
  </si>
  <si>
    <t>Vila da Praia da Vitória</t>
  </si>
  <si>
    <t>Vila de Rei</t>
  </si>
  <si>
    <t>Vila do Bispo</t>
  </si>
  <si>
    <t>Vila do Conde</t>
  </si>
  <si>
    <t>Vila do Porto</t>
  </si>
  <si>
    <t>Vila Flor</t>
  </si>
  <si>
    <t>Vila Franca de Xira</t>
  </si>
  <si>
    <t>Vila Franca do Campo</t>
  </si>
  <si>
    <t>Vila Nova da Barquinha</t>
  </si>
  <si>
    <t>Vila Nova de Cerveira</t>
  </si>
  <si>
    <t>Vila Nova de Famalicão</t>
  </si>
  <si>
    <t>Vila Nova de Foz Côa</t>
  </si>
  <si>
    <t>Vila Nova de Gaia</t>
  </si>
  <si>
    <t>Vila Nova de Paiva</t>
  </si>
  <si>
    <t>Vila Nova de Poiares</t>
  </si>
  <si>
    <t>Vila Pouca de Aguiar</t>
  </si>
  <si>
    <t>Vila Real</t>
  </si>
  <si>
    <t>Vila Real de Santo António</t>
  </si>
  <si>
    <t>Vila Velha de Ródão</t>
  </si>
  <si>
    <t>Vila Verde</t>
  </si>
  <si>
    <t>Vila Viçosa</t>
  </si>
  <si>
    <t>Vimioso</t>
  </si>
  <si>
    <t>Vinhais</t>
  </si>
  <si>
    <t>Viseu</t>
  </si>
  <si>
    <t>Vizela</t>
  </si>
  <si>
    <t>Vouzela</t>
  </si>
  <si>
    <t>Técnico</t>
  </si>
  <si>
    <t>Artigo 5.º Classificação da situação indigna, art. 5ª do D.L. 37/2018</t>
  </si>
  <si>
    <t>Precariedade, sem abrigo</t>
  </si>
  <si>
    <t>Precaridade não definida</t>
  </si>
  <si>
    <t>Precariedade, resultado insolvência</t>
  </si>
  <si>
    <t>Precariedade, por não renovação de contrato de arrendamento nos casos de agregados unititulados, agregados que integram pessoas com deficiência ou arrendatários com idade superior a 65 ano</t>
  </si>
  <si>
    <t>Precariedade, violência doméstica</t>
  </si>
  <si>
    <t>Prior.</t>
  </si>
  <si>
    <t>Período de referência dos dados</t>
  </si>
  <si>
    <t>Portugal</t>
  </si>
  <si>
    <t>PT</t>
  </si>
  <si>
    <t/>
  </si>
  <si>
    <t>1</t>
  </si>
  <si>
    <t>11</t>
  </si>
  <si>
    <t>Localização geográfica (NUTS - 2013) (1)</t>
  </si>
  <si>
    <t>112</t>
  </si>
  <si>
    <t>0301</t>
  </si>
  <si>
    <t>0302</t>
  </si>
  <si>
    <t>0303</t>
  </si>
  <si>
    <t>0306</t>
  </si>
  <si>
    <t>0310</t>
  </si>
  <si>
    <t>0313</t>
  </si>
  <si>
    <t>111</t>
  </si>
  <si>
    <t>1111601</t>
  </si>
  <si>
    <t>1111602</t>
  </si>
  <si>
    <t>1111603</t>
  </si>
  <si>
    <t>1111604</t>
  </si>
  <si>
    <t>1111605</t>
  </si>
  <si>
    <t>1111606</t>
  </si>
  <si>
    <t>1111607</t>
  </si>
  <si>
    <t>1111608</t>
  </si>
  <si>
    <t>1111609</t>
  </si>
  <si>
    <t>1111610</t>
  </si>
  <si>
    <t>1120301</t>
  </si>
  <si>
    <t>1120302</t>
  </si>
  <si>
    <t>1120303</t>
  </si>
  <si>
    <t>1120306</t>
  </si>
  <si>
    <t>1120310</t>
  </si>
  <si>
    <t>1120313</t>
  </si>
  <si>
    <t>Nota(s):</t>
  </si>
  <si>
    <t>3003110</t>
  </si>
  <si>
    <t>3003109</t>
  </si>
  <si>
    <t>3003108</t>
  </si>
  <si>
    <t>3003107</t>
  </si>
  <si>
    <t>3003201</t>
  </si>
  <si>
    <t>3003106</t>
  </si>
  <si>
    <t>3003105</t>
  </si>
  <si>
    <t>3003104</t>
  </si>
  <si>
    <t>3003103</t>
  </si>
  <si>
    <t>3003102</t>
  </si>
  <si>
    <t>3003101</t>
  </si>
  <si>
    <t>Calheta</t>
  </si>
  <si>
    <t>300</t>
  </si>
  <si>
    <t>30</t>
  </si>
  <si>
    <t>3</t>
  </si>
  <si>
    <t>2004206</t>
  </si>
  <si>
    <t>2004101</t>
  </si>
  <si>
    <t>2004302</t>
  </si>
  <si>
    <t>2004502</t>
  </si>
  <si>
    <t>2004603</t>
  </si>
  <si>
    <t>2004802</t>
  </si>
  <si>
    <t>2004401</t>
  </si>
  <si>
    <t>2004205</t>
  </si>
  <si>
    <t>2004204</t>
  </si>
  <si>
    <t>2004203</t>
  </si>
  <si>
    <t>2004202</t>
  </si>
  <si>
    <t>2004602</t>
  </si>
  <si>
    <t>2004601</t>
  </si>
  <si>
    <t>2004801</t>
  </si>
  <si>
    <t>2004201</t>
  </si>
  <si>
    <t>2004701</t>
  </si>
  <si>
    <t>2004901</t>
  </si>
  <si>
    <t>2004501</t>
  </si>
  <si>
    <t>2004301</t>
  </si>
  <si>
    <t>200</t>
  </si>
  <si>
    <t>20</t>
  </si>
  <si>
    <t>2</t>
  </si>
  <si>
    <t>1500816</t>
  </si>
  <si>
    <t>1500815</t>
  </si>
  <si>
    <t>1500814</t>
  </si>
  <si>
    <t>1500813</t>
  </si>
  <si>
    <t>1500812</t>
  </si>
  <si>
    <t>1500811</t>
  </si>
  <si>
    <t>1500810</t>
  </si>
  <si>
    <t>1500809</t>
  </si>
  <si>
    <t>1500808</t>
  </si>
  <si>
    <t>1500807</t>
  </si>
  <si>
    <t>1500806</t>
  </si>
  <si>
    <t>1500805</t>
  </si>
  <si>
    <t>1500804</t>
  </si>
  <si>
    <t>1500803</t>
  </si>
  <si>
    <t>1500802</t>
  </si>
  <si>
    <t>1500801</t>
  </si>
  <si>
    <t>150</t>
  </si>
  <si>
    <t>15</t>
  </si>
  <si>
    <t>1870714</t>
  </si>
  <si>
    <t>1870713</t>
  </si>
  <si>
    <t>1870712</t>
  </si>
  <si>
    <t>1870711</t>
  </si>
  <si>
    <t>1870710</t>
  </si>
  <si>
    <t>1870709</t>
  </si>
  <si>
    <t>1870708</t>
  </si>
  <si>
    <t>1870707</t>
  </si>
  <si>
    <t>1870706</t>
  </si>
  <si>
    <t>1870705</t>
  </si>
  <si>
    <t>1870704</t>
  </si>
  <si>
    <t>1870703</t>
  </si>
  <si>
    <t>1870702</t>
  </si>
  <si>
    <t>1870701</t>
  </si>
  <si>
    <t>187</t>
  </si>
  <si>
    <t>1861215</t>
  </si>
  <si>
    <t>1861214</t>
  </si>
  <si>
    <t>1861213</t>
  </si>
  <si>
    <t>1861212</t>
  </si>
  <si>
    <t>1861211</t>
  </si>
  <si>
    <t>1861210</t>
  </si>
  <si>
    <t>1861209</t>
  </si>
  <si>
    <t>1861208</t>
  </si>
  <si>
    <t>1861207</t>
  </si>
  <si>
    <t>1861206</t>
  </si>
  <si>
    <t>1861205</t>
  </si>
  <si>
    <t>1861204</t>
  </si>
  <si>
    <t>1861203</t>
  </si>
  <si>
    <t>1861202</t>
  </si>
  <si>
    <t>1861201</t>
  </si>
  <si>
    <t>186</t>
  </si>
  <si>
    <t>1851416</t>
  </si>
  <si>
    <t>1851415</t>
  </si>
  <si>
    <t>1851414</t>
  </si>
  <si>
    <t>1851412</t>
  </si>
  <si>
    <t>1851409</t>
  </si>
  <si>
    <t>1851407</t>
  </si>
  <si>
    <t>1851406</t>
  </si>
  <si>
    <t>1851405</t>
  </si>
  <si>
    <t>1851103</t>
  </si>
  <si>
    <t>1851404</t>
  </si>
  <si>
    <t>1851403</t>
  </si>
  <si>
    <t>185</t>
  </si>
  <si>
    <t>1840214</t>
  </si>
  <si>
    <t>1840213</t>
  </si>
  <si>
    <t>1840212</t>
  </si>
  <si>
    <t>1840210</t>
  </si>
  <si>
    <t>1840209</t>
  </si>
  <si>
    <t>1840208</t>
  </si>
  <si>
    <t>1840207</t>
  </si>
  <si>
    <t>1840206</t>
  </si>
  <si>
    <t>1840205</t>
  </si>
  <si>
    <t>1840204</t>
  </si>
  <si>
    <t>1840203</t>
  </si>
  <si>
    <t>1840202</t>
  </si>
  <si>
    <t>1840201</t>
  </si>
  <si>
    <t>1811513</t>
  </si>
  <si>
    <t>1811509</t>
  </si>
  <si>
    <t>1810211</t>
  </si>
  <si>
    <t>1811505</t>
  </si>
  <si>
    <t>1811501</t>
  </si>
  <si>
    <t>181</t>
  </si>
  <si>
    <t>18</t>
  </si>
  <si>
    <t>1701114</t>
  </si>
  <si>
    <t>1701111</t>
  </si>
  <si>
    <t>1701512</t>
  </si>
  <si>
    <t>1701511</t>
  </si>
  <si>
    <t>1701510</t>
  </si>
  <si>
    <t>1701508</t>
  </si>
  <si>
    <t>1701110</t>
  </si>
  <si>
    <t>1701116</t>
  </si>
  <si>
    <t>1701507</t>
  </si>
  <si>
    <t>1701506</t>
  </si>
  <si>
    <t>1701109</t>
  </si>
  <si>
    <t>1701107</t>
  </si>
  <si>
    <t>1701106</t>
  </si>
  <si>
    <t>1701105</t>
  </si>
  <si>
    <t>1701504</t>
  </si>
  <si>
    <t>1701115</t>
  </si>
  <si>
    <t>1701503</t>
  </si>
  <si>
    <t>1701502</t>
  </si>
  <si>
    <t>170</t>
  </si>
  <si>
    <t>17</t>
  </si>
  <si>
    <t>16J0913</t>
  </si>
  <si>
    <t>16J0912</t>
  </si>
  <si>
    <t>16J0911</t>
  </si>
  <si>
    <t>16J0910</t>
  </si>
  <si>
    <t>16J0909</t>
  </si>
  <si>
    <t>16J0908</t>
  </si>
  <si>
    <t>16J0907</t>
  </si>
  <si>
    <t>16J0906</t>
  </si>
  <si>
    <t>16J0504</t>
  </si>
  <si>
    <t>16J0905</t>
  </si>
  <si>
    <t>16J0904</t>
  </si>
  <si>
    <t>16J0503</t>
  </si>
  <si>
    <t>16J0903</t>
  </si>
  <si>
    <t>16J0501</t>
  </si>
  <si>
    <t>16J0902</t>
  </si>
  <si>
    <t>16J</t>
  </si>
  <si>
    <t>16I1420</t>
  </si>
  <si>
    <t>16I0510</t>
  </si>
  <si>
    <t>16I1419</t>
  </si>
  <si>
    <t>16I1418</t>
  </si>
  <si>
    <t>16I0509</t>
  </si>
  <si>
    <t>16I1417</t>
  </si>
  <si>
    <t>16I1421</t>
  </si>
  <si>
    <t>16I1413</t>
  </si>
  <si>
    <t>16I1411</t>
  </si>
  <si>
    <t>16I1410</t>
  </si>
  <si>
    <t>16I1408</t>
  </si>
  <si>
    <t>16I1402</t>
  </si>
  <si>
    <t>16I1401</t>
  </si>
  <si>
    <t>16I</t>
  </si>
  <si>
    <t>16H0511</t>
  </si>
  <si>
    <t>16H0508</t>
  </si>
  <si>
    <t>16H0507</t>
  </si>
  <si>
    <t>16H0506</t>
  </si>
  <si>
    <t>16H0505</t>
  </si>
  <si>
    <t>16H0502</t>
  </si>
  <si>
    <t>16H</t>
  </si>
  <si>
    <t>16G1824</t>
  </si>
  <si>
    <t>16G1823</t>
  </si>
  <si>
    <t>16G1822</t>
  </si>
  <si>
    <t>16G1821</t>
  </si>
  <si>
    <t>16G1817</t>
  </si>
  <si>
    <t>16G1816</t>
  </si>
  <si>
    <t>16G1814</t>
  </si>
  <si>
    <t>16G1811</t>
  </si>
  <si>
    <t>16G1810</t>
  </si>
  <si>
    <t>16G1809</t>
  </si>
  <si>
    <t>16G1806</t>
  </si>
  <si>
    <t>16G1803</t>
  </si>
  <si>
    <t>16G1802</t>
  </si>
  <si>
    <t>16G0901</t>
  </si>
  <si>
    <t>16G</t>
  </si>
  <si>
    <t>16F1016</t>
  </si>
  <si>
    <t>16F1015</t>
  </si>
  <si>
    <t>16F1013</t>
  </si>
  <si>
    <t>16F1010</t>
  </si>
  <si>
    <t>16F1009</t>
  </si>
  <si>
    <t>16F1008</t>
  </si>
  <si>
    <t>16F1007</t>
  </si>
  <si>
    <t>16F1004</t>
  </si>
  <si>
    <t>16F1003</t>
  </si>
  <si>
    <t>16F1002</t>
  </si>
  <si>
    <t>16F</t>
  </si>
  <si>
    <t>16E0617</t>
  </si>
  <si>
    <t>16E0616</t>
  </si>
  <si>
    <t>16E0615</t>
  </si>
  <si>
    <t>16E0614</t>
  </si>
  <si>
    <t>16E0613</t>
  </si>
  <si>
    <t>16E0612</t>
  </si>
  <si>
    <t>16E0611</t>
  </si>
  <si>
    <t>16E1808</t>
  </si>
  <si>
    <t>16E0610</t>
  </si>
  <si>
    <t>16E0609</t>
  </si>
  <si>
    <t>16E0608</t>
  </si>
  <si>
    <t>16E0111</t>
  </si>
  <si>
    <t>16E0607</t>
  </si>
  <si>
    <t>16E0606</t>
  </si>
  <si>
    <t>16E0605</t>
  </si>
  <si>
    <t>16E0604</t>
  </si>
  <si>
    <t>16E0603</t>
  </si>
  <si>
    <t>16E0602</t>
  </si>
  <si>
    <t>16E0601</t>
  </si>
  <si>
    <t>16E</t>
  </si>
  <si>
    <t>16D0118</t>
  </si>
  <si>
    <t>16D0117</t>
  </si>
  <si>
    <t>16D0115</t>
  </si>
  <si>
    <t>16D0114</t>
  </si>
  <si>
    <t>16D0112</t>
  </si>
  <si>
    <t>16D0110</t>
  </si>
  <si>
    <t>16D0108</t>
  </si>
  <si>
    <t>16D0105</t>
  </si>
  <si>
    <t>16D0103</t>
  </si>
  <si>
    <t>16D0102</t>
  </si>
  <si>
    <t>16D0101</t>
  </si>
  <si>
    <t>16D</t>
  </si>
  <si>
    <t>16B1113</t>
  </si>
  <si>
    <t>16B1112</t>
  </si>
  <si>
    <t>16B1014</t>
  </si>
  <si>
    <t>16B1012</t>
  </si>
  <si>
    <t>16B1011</t>
  </si>
  <si>
    <t>16B1108</t>
  </si>
  <si>
    <t>16B1006</t>
  </si>
  <si>
    <t>16B1104</t>
  </si>
  <si>
    <t>16B1005</t>
  </si>
  <si>
    <t>16B1102</t>
  </si>
  <si>
    <t>16B1101</t>
  </si>
  <si>
    <t>16B1001</t>
  </si>
  <si>
    <t>16B</t>
  </si>
  <si>
    <t>16</t>
  </si>
  <si>
    <t>11E0412</t>
  </si>
  <si>
    <t>11E0411</t>
  </si>
  <si>
    <t>11E0410</t>
  </si>
  <si>
    <t>11E0408</t>
  </si>
  <si>
    <t>11E0407</t>
  </si>
  <si>
    <t>11E0406</t>
  </si>
  <si>
    <t>11E0405</t>
  </si>
  <si>
    <t>11E0402</t>
  </si>
  <si>
    <t>11E0401</t>
  </si>
  <si>
    <t>11E</t>
  </si>
  <si>
    <t>11D1714</t>
  </si>
  <si>
    <t>11D0914</t>
  </si>
  <si>
    <t>11D0409</t>
  </si>
  <si>
    <t>11D1820</t>
  </si>
  <si>
    <t>11D1819</t>
  </si>
  <si>
    <t>11D1818</t>
  </si>
  <si>
    <t>11D1815</t>
  </si>
  <si>
    <t>11D1711</t>
  </si>
  <si>
    <t>11D1710</t>
  </si>
  <si>
    <t>11D1708</t>
  </si>
  <si>
    <t>11D1812</t>
  </si>
  <si>
    <t>11D1707</t>
  </si>
  <si>
    <t>11D1807</t>
  </si>
  <si>
    <t>11D1704</t>
  </si>
  <si>
    <t>11D1805</t>
  </si>
  <si>
    <t>11D0404</t>
  </si>
  <si>
    <t>11D0403</t>
  </si>
  <si>
    <t>11D1801</t>
  </si>
  <si>
    <t>11D1701</t>
  </si>
  <si>
    <t>11D</t>
  </si>
  <si>
    <t>11C1813</t>
  </si>
  <si>
    <t>11C1311</t>
  </si>
  <si>
    <t>11C1309</t>
  </si>
  <si>
    <t>11C1307</t>
  </si>
  <si>
    <t>11C1305</t>
  </si>
  <si>
    <t>11C1303</t>
  </si>
  <si>
    <t>11C1804</t>
  </si>
  <si>
    <t>11C0305</t>
  </si>
  <si>
    <t>11C0106</t>
  </si>
  <si>
    <t>11C1302</t>
  </si>
  <si>
    <t>11C1301</t>
  </si>
  <si>
    <t>11C</t>
  </si>
  <si>
    <t>11B1713</t>
  </si>
  <si>
    <t>11B1712</t>
  </si>
  <si>
    <t>11B1709</t>
  </si>
  <si>
    <t>11B1706</t>
  </si>
  <si>
    <t>11B1703</t>
  </si>
  <si>
    <t>11B1702</t>
  </si>
  <si>
    <t>11B</t>
  </si>
  <si>
    <t>11A1317</t>
  </si>
  <si>
    <t>11A1316</t>
  </si>
  <si>
    <t>11A1315</t>
  </si>
  <si>
    <t>11A0119</t>
  </si>
  <si>
    <t>11A1318</t>
  </si>
  <si>
    <t>11A0116</t>
  </si>
  <si>
    <t>11A1314</t>
  </si>
  <si>
    <t>11A0109</t>
  </si>
  <si>
    <t>11A1313</t>
  </si>
  <si>
    <t>11A1312</t>
  </si>
  <si>
    <t>11A1310</t>
  </si>
  <si>
    <t>11A0113</t>
  </si>
  <si>
    <t>11A1308</t>
  </si>
  <si>
    <t>11A1306</t>
  </si>
  <si>
    <t>11A1304</t>
  </si>
  <si>
    <t>11A0107</t>
  </si>
  <si>
    <t>11A0104</t>
  </si>
  <si>
    <t>11A</t>
  </si>
  <si>
    <t>1190314</t>
  </si>
  <si>
    <t>1190312</t>
  </si>
  <si>
    <t>1190311</t>
  </si>
  <si>
    <t>1190309</t>
  </si>
  <si>
    <t>1191705</t>
  </si>
  <si>
    <t>1190308</t>
  </si>
  <si>
    <t>1190307</t>
  </si>
  <si>
    <t>1190304</t>
  </si>
  <si>
    <t>119</t>
  </si>
  <si>
    <t>http://www.ine.pt</t>
  </si>
  <si>
    <t>3201</t>
  </si>
  <si>
    <t>3110</t>
  </si>
  <si>
    <t>3109</t>
  </si>
  <si>
    <t>3108</t>
  </si>
  <si>
    <t>3107</t>
  </si>
  <si>
    <t>3106</t>
  </si>
  <si>
    <t>3105</t>
  </si>
  <si>
    <t>3104</t>
  </si>
  <si>
    <t>3103</t>
  </si>
  <si>
    <t>3102</t>
  </si>
  <si>
    <t>3101</t>
  </si>
  <si>
    <t>4901</t>
  </si>
  <si>
    <t>4802</t>
  </si>
  <si>
    <t>4801</t>
  </si>
  <si>
    <t>4701</t>
  </si>
  <si>
    <t>4603</t>
  </si>
  <si>
    <t>4602</t>
  </si>
  <si>
    <t>4601</t>
  </si>
  <si>
    <t>4502</t>
  </si>
  <si>
    <t>4501</t>
  </si>
  <si>
    <t>4401</t>
  </si>
  <si>
    <t>4302</t>
  </si>
  <si>
    <t>4301</t>
  </si>
  <si>
    <t>4206</t>
  </si>
  <si>
    <t>4205</t>
  </si>
  <si>
    <t>4204</t>
  </si>
  <si>
    <t>4203</t>
  </si>
  <si>
    <t>4202</t>
  </si>
  <si>
    <t>4201</t>
  </si>
  <si>
    <t>4101</t>
  </si>
  <si>
    <t>0816</t>
  </si>
  <si>
    <t>0815</t>
  </si>
  <si>
    <t>0814</t>
  </si>
  <si>
    <t>0813</t>
  </si>
  <si>
    <t>0812</t>
  </si>
  <si>
    <t>0811</t>
  </si>
  <si>
    <t>0810</t>
  </si>
  <si>
    <t>0809</t>
  </si>
  <si>
    <t>0808</t>
  </si>
  <si>
    <t>0807</t>
  </si>
  <si>
    <t>0806</t>
  </si>
  <si>
    <t>0805</t>
  </si>
  <si>
    <t>0804</t>
  </si>
  <si>
    <t>0803</t>
  </si>
  <si>
    <t>0802</t>
  </si>
  <si>
    <t>0801</t>
  </si>
  <si>
    <t>1416</t>
  </si>
  <si>
    <t>1415</t>
  </si>
  <si>
    <t>1414</t>
  </si>
  <si>
    <t>1412</t>
  </si>
  <si>
    <t>1409</t>
  </si>
  <si>
    <t>1407</t>
  </si>
  <si>
    <t>1406</t>
  </si>
  <si>
    <t>1405</t>
  </si>
  <si>
    <t>1404</t>
  </si>
  <si>
    <t>1403</t>
  </si>
  <si>
    <t>1103</t>
  </si>
  <si>
    <t>0214</t>
  </si>
  <si>
    <t>0213</t>
  </si>
  <si>
    <t>0212</t>
  </si>
  <si>
    <t>0210</t>
  </si>
  <si>
    <t>0209</t>
  </si>
  <si>
    <t>0208</t>
  </si>
  <si>
    <t>0207</t>
  </si>
  <si>
    <t>0206</t>
  </si>
  <si>
    <t>0205</t>
  </si>
  <si>
    <t>0204</t>
  </si>
  <si>
    <t>0203</t>
  </si>
  <si>
    <t>0202</t>
  </si>
  <si>
    <t>0201</t>
  </si>
  <si>
    <t>184</t>
  </si>
  <si>
    <t>1215</t>
  </si>
  <si>
    <t>0714</t>
  </si>
  <si>
    <t>0713</t>
  </si>
  <si>
    <t>0712</t>
  </si>
  <si>
    <t>0711</t>
  </si>
  <si>
    <t>0710</t>
  </si>
  <si>
    <t>0709</t>
  </si>
  <si>
    <t>0708</t>
  </si>
  <si>
    <t>0706</t>
  </si>
  <si>
    <t>0705</t>
  </si>
  <si>
    <t>0704</t>
  </si>
  <si>
    <t>0703</t>
  </si>
  <si>
    <t>0702</t>
  </si>
  <si>
    <t>0701</t>
  </si>
  <si>
    <t>183</t>
  </si>
  <si>
    <t>1214</t>
  </si>
  <si>
    <t>1213</t>
  </si>
  <si>
    <t>1212</t>
  </si>
  <si>
    <t>1211</t>
  </si>
  <si>
    <t>1210</t>
  </si>
  <si>
    <t>1209</t>
  </si>
  <si>
    <t>1208</t>
  </si>
  <si>
    <t>1207</t>
  </si>
  <si>
    <t>1206</t>
  </si>
  <si>
    <t>1205</t>
  </si>
  <si>
    <t>1204</t>
  </si>
  <si>
    <t>1203</t>
  </si>
  <si>
    <t>1202</t>
  </si>
  <si>
    <t>1201</t>
  </si>
  <si>
    <t>0707</t>
  </si>
  <si>
    <t>182</t>
  </si>
  <si>
    <t>1513</t>
  </si>
  <si>
    <t>1509</t>
  </si>
  <si>
    <t>1505</t>
  </si>
  <si>
    <t>1501</t>
  </si>
  <si>
    <t>0211</t>
  </si>
  <si>
    <t>1512</t>
  </si>
  <si>
    <t>1511</t>
  </si>
  <si>
    <t>1510</t>
  </si>
  <si>
    <t>1508</t>
  </si>
  <si>
    <t>1507</t>
  </si>
  <si>
    <t>1506</t>
  </si>
  <si>
    <t>1504</t>
  </si>
  <si>
    <t>1503</t>
  </si>
  <si>
    <t>1502</t>
  </si>
  <si>
    <t>172</t>
  </si>
  <si>
    <t>Península de Setúbal</t>
  </si>
  <si>
    <t>1116</t>
  </si>
  <si>
    <t>1115</t>
  </si>
  <si>
    <t>1114</t>
  </si>
  <si>
    <t>1111</t>
  </si>
  <si>
    <t>1110</t>
  </si>
  <si>
    <t>1109</t>
  </si>
  <si>
    <t>1107</t>
  </si>
  <si>
    <t>1106</t>
  </si>
  <si>
    <t>1105</t>
  </si>
  <si>
    <t>171</t>
  </si>
  <si>
    <t>Grande Lisboa</t>
  </si>
  <si>
    <t>1421</t>
  </si>
  <si>
    <t>1420</t>
  </si>
  <si>
    <t>1419</t>
  </si>
  <si>
    <t>1418</t>
  </si>
  <si>
    <t>1417</t>
  </si>
  <si>
    <t>1411</t>
  </si>
  <si>
    <t>1410</t>
  </si>
  <si>
    <t>1408</t>
  </si>
  <si>
    <t>1402</t>
  </si>
  <si>
    <t>1401</t>
  </si>
  <si>
    <t>16C</t>
  </si>
  <si>
    <t>1113</t>
  </si>
  <si>
    <t>1112</t>
  </si>
  <si>
    <t>1108</t>
  </si>
  <si>
    <t>1104</t>
  </si>
  <si>
    <t>1102</t>
  </si>
  <si>
    <t>1101</t>
  </si>
  <si>
    <t>1014</t>
  </si>
  <si>
    <t>1012</t>
  </si>
  <si>
    <t>1011</t>
  </si>
  <si>
    <t>1006</t>
  </si>
  <si>
    <t>1005</t>
  </si>
  <si>
    <t>1001</t>
  </si>
  <si>
    <t>0504</t>
  </si>
  <si>
    <t>0503</t>
  </si>
  <si>
    <t>0501</t>
  </si>
  <si>
    <t>16A</t>
  </si>
  <si>
    <t>Cova da Beira</t>
  </si>
  <si>
    <t>0511</t>
  </si>
  <si>
    <t>0507</t>
  </si>
  <si>
    <t>0505</t>
  </si>
  <si>
    <t>0502</t>
  </si>
  <si>
    <t>169</t>
  </si>
  <si>
    <t>Beira Interior Sul</t>
  </si>
  <si>
    <t>0913</t>
  </si>
  <si>
    <t>0911</t>
  </si>
  <si>
    <t>0910</t>
  </si>
  <si>
    <t>0909</t>
  </si>
  <si>
    <t>0908</t>
  </si>
  <si>
    <t>0907</t>
  </si>
  <si>
    <t>0904</t>
  </si>
  <si>
    <t>0903</t>
  </si>
  <si>
    <t>0902</t>
  </si>
  <si>
    <t>168</t>
  </si>
  <si>
    <t>Beira Interior Norte</t>
  </si>
  <si>
    <t>0912</t>
  </si>
  <si>
    <t>0906</t>
  </si>
  <si>
    <t>0905</t>
  </si>
  <si>
    <t>167</t>
  </si>
  <si>
    <t>Serra da Estrela</t>
  </si>
  <si>
    <t>1413</t>
  </si>
  <si>
    <t>0510</t>
  </si>
  <si>
    <t>0509</t>
  </si>
  <si>
    <t>0508</t>
  </si>
  <si>
    <t>0506</t>
  </si>
  <si>
    <t>166</t>
  </si>
  <si>
    <t>Pinhal Interior Sul</t>
  </si>
  <si>
    <t>1824</t>
  </si>
  <si>
    <t>1823</t>
  </si>
  <si>
    <t>1822</t>
  </si>
  <si>
    <t>1821</t>
  </si>
  <si>
    <t>1817</t>
  </si>
  <si>
    <t>1816</t>
  </si>
  <si>
    <t>1814</t>
  </si>
  <si>
    <t>1811</t>
  </si>
  <si>
    <t>1810</t>
  </si>
  <si>
    <t>1809</t>
  </si>
  <si>
    <t>1808</t>
  </si>
  <si>
    <t>1806</t>
  </si>
  <si>
    <t>1803</t>
  </si>
  <si>
    <t>1802</t>
  </si>
  <si>
    <t>0901</t>
  </si>
  <si>
    <t>165</t>
  </si>
  <si>
    <t>Dão-Lafões</t>
  </si>
  <si>
    <t>1013</t>
  </si>
  <si>
    <t>1008</t>
  </si>
  <si>
    <t>1007</t>
  </si>
  <si>
    <t>1003</t>
  </si>
  <si>
    <t>1002</t>
  </si>
  <si>
    <t>0617</t>
  </si>
  <si>
    <t>0616</t>
  </si>
  <si>
    <t>0614</t>
  </si>
  <si>
    <t>0612</t>
  </si>
  <si>
    <t>0611</t>
  </si>
  <si>
    <t>0609</t>
  </si>
  <si>
    <t>0607</t>
  </si>
  <si>
    <t>0606</t>
  </si>
  <si>
    <t>0601</t>
  </si>
  <si>
    <t>164</t>
  </si>
  <si>
    <t>Pinhal Interior Norte</t>
  </si>
  <si>
    <t>1016</t>
  </si>
  <si>
    <t>1015</t>
  </si>
  <si>
    <t>1010</t>
  </si>
  <si>
    <t>1009</t>
  </si>
  <si>
    <t>1004</t>
  </si>
  <si>
    <t>163</t>
  </si>
  <si>
    <t>Pinhal Litoral</t>
  </si>
  <si>
    <t>0615</t>
  </si>
  <si>
    <t>0613</t>
  </si>
  <si>
    <t>0610</t>
  </si>
  <si>
    <t>0608</t>
  </si>
  <si>
    <t>0605</t>
  </si>
  <si>
    <t>0604</t>
  </si>
  <si>
    <t>0603</t>
  </si>
  <si>
    <t>0602</t>
  </si>
  <si>
    <t>162</t>
  </si>
  <si>
    <t>Baixo Mondego</t>
  </si>
  <si>
    <t>0118</t>
  </si>
  <si>
    <t>0117</t>
  </si>
  <si>
    <t>0115</t>
  </si>
  <si>
    <t>0114</t>
  </si>
  <si>
    <t>0112</t>
  </si>
  <si>
    <t>0111</t>
  </si>
  <si>
    <t>0110</t>
  </si>
  <si>
    <t>0108</t>
  </si>
  <si>
    <t>0105</t>
  </si>
  <si>
    <t>0103</t>
  </si>
  <si>
    <t>0102</t>
  </si>
  <si>
    <t>0101</t>
  </si>
  <si>
    <t>161</t>
  </si>
  <si>
    <t>Baixo Vouga</t>
  </si>
  <si>
    <t>1713</t>
  </si>
  <si>
    <t>1712</t>
  </si>
  <si>
    <t>1707</t>
  </si>
  <si>
    <t>1706</t>
  </si>
  <si>
    <t>1703</t>
  </si>
  <si>
    <t>1702</t>
  </si>
  <si>
    <t>0412</t>
  </si>
  <si>
    <t>0411</t>
  </si>
  <si>
    <t>0408</t>
  </si>
  <si>
    <t>0407</t>
  </si>
  <si>
    <t>0406</t>
  </si>
  <si>
    <t>0405</t>
  </si>
  <si>
    <t>0402</t>
  </si>
  <si>
    <t>0401</t>
  </si>
  <si>
    <t>118</t>
  </si>
  <si>
    <t>Alto Trás-os-Montes</t>
  </si>
  <si>
    <t>1820</t>
  </si>
  <si>
    <t>1819</t>
  </si>
  <si>
    <t>1818</t>
  </si>
  <si>
    <t>1815</t>
  </si>
  <si>
    <t>1812</t>
  </si>
  <si>
    <t>1807</t>
  </si>
  <si>
    <t>1805</t>
  </si>
  <si>
    <t>1801</t>
  </si>
  <si>
    <t>1714</t>
  </si>
  <si>
    <t>1711</t>
  </si>
  <si>
    <t>1710</t>
  </si>
  <si>
    <t>1708</t>
  </si>
  <si>
    <t>1704</t>
  </si>
  <si>
    <t>1701</t>
  </si>
  <si>
    <t>0914</t>
  </si>
  <si>
    <t>0410</t>
  </si>
  <si>
    <t>0409</t>
  </si>
  <si>
    <t>0404</t>
  </si>
  <si>
    <t>0403</t>
  </si>
  <si>
    <t>117</t>
  </si>
  <si>
    <t>0119</t>
  </si>
  <si>
    <t>0116</t>
  </si>
  <si>
    <t>0113</t>
  </si>
  <si>
    <t>0109</t>
  </si>
  <si>
    <t>0104</t>
  </si>
  <si>
    <t>116</t>
  </si>
  <si>
    <t>Entre Douro e Vouga</t>
  </si>
  <si>
    <t>1813</t>
  </si>
  <si>
    <t>1804</t>
  </si>
  <si>
    <t>1709</t>
  </si>
  <si>
    <t>1705</t>
  </si>
  <si>
    <t>1311</t>
  </si>
  <si>
    <t>1310</t>
  </si>
  <si>
    <t>1309</t>
  </si>
  <si>
    <t>1307</t>
  </si>
  <si>
    <t>1305</t>
  </si>
  <si>
    <t>1303</t>
  </si>
  <si>
    <t>1302</t>
  </si>
  <si>
    <t>1301</t>
  </si>
  <si>
    <t>0305</t>
  </si>
  <si>
    <t>0304</t>
  </si>
  <si>
    <t>0106</t>
  </si>
  <si>
    <t>115</t>
  </si>
  <si>
    <t>Tâmega</t>
  </si>
  <si>
    <t>1317</t>
  </si>
  <si>
    <t>1316</t>
  </si>
  <si>
    <t>1315</t>
  </si>
  <si>
    <t>1313</t>
  </si>
  <si>
    <t>1312</t>
  </si>
  <si>
    <t>1308</t>
  </si>
  <si>
    <t>1306</t>
  </si>
  <si>
    <t>1304</t>
  </si>
  <si>
    <t>0107</t>
  </si>
  <si>
    <t>114</t>
  </si>
  <si>
    <t>Grande Porto</t>
  </si>
  <si>
    <t>1318</t>
  </si>
  <si>
    <t>1314</t>
  </si>
  <si>
    <t>0314</t>
  </si>
  <si>
    <t>0312</t>
  </si>
  <si>
    <t>0311</t>
  </si>
  <si>
    <t>0309</t>
  </si>
  <si>
    <t>0308</t>
  </si>
  <si>
    <t>0307</t>
  </si>
  <si>
    <t>113</t>
  </si>
  <si>
    <t>1610</t>
  </si>
  <si>
    <t>1609</t>
  </si>
  <si>
    <t>1608</t>
  </si>
  <si>
    <t>1607</t>
  </si>
  <si>
    <t>1606</t>
  </si>
  <si>
    <t>1605</t>
  </si>
  <si>
    <t>1604</t>
  </si>
  <si>
    <t>1603</t>
  </si>
  <si>
    <t>1602</t>
  </si>
  <si>
    <t>1601</t>
  </si>
  <si>
    <t>Minho-Lima</t>
  </si>
  <si>
    <t>H</t>
  </si>
  <si>
    <t>Situações Específicas - Art.º10 / Art.º11 / Art.º12</t>
  </si>
  <si>
    <t>T0</t>
  </si>
  <si>
    <t>T1</t>
  </si>
  <si>
    <t>T2</t>
  </si>
  <si>
    <t>T3</t>
  </si>
  <si>
    <t>T4</t>
  </si>
  <si>
    <t>T5</t>
  </si>
  <si>
    <t>T6</t>
  </si>
  <si>
    <t>T7</t>
  </si>
  <si>
    <t>% Máx Comp Vref</t>
  </si>
  <si>
    <t>Não</t>
  </si>
  <si>
    <t>Sim</t>
  </si>
  <si>
    <t>Portaria 65/2019</t>
  </si>
  <si>
    <r>
      <t>Certificação ambiental (máx 10%)</t>
    </r>
    <r>
      <rPr>
        <b/>
        <sz val="11"/>
        <color theme="1"/>
        <rFont val="Calibri Light"/>
        <family val="2"/>
      </rPr>
      <t>(estimado)</t>
    </r>
  </si>
  <si>
    <r>
      <t xml:space="preserve">CO (entre 1 e 1,12) </t>
    </r>
    <r>
      <rPr>
        <b/>
        <sz val="11"/>
        <color theme="1"/>
        <rFont val="Calibri Light"/>
        <family val="2"/>
      </rPr>
      <t>(estimado)</t>
    </r>
  </si>
  <si>
    <t>Propriedade plena ( S=100%; N=0%)</t>
  </si>
  <si>
    <t>Direito de superfície (em anos)</t>
  </si>
  <si>
    <t>CR</t>
  </si>
  <si>
    <t>Localização</t>
  </si>
  <si>
    <t>CT</t>
  </si>
  <si>
    <t>Localização geográfica (1)</t>
  </si>
  <si>
    <t xml:space="preserve">Valor mediano das vendas por m2 de alojamentos familiares (€) por Localização geográfica e Categoria do alojamento familiar; Trimestral (2) </t>
  </si>
  <si>
    <t>Categoria do alojamento familiar</t>
  </si>
  <si>
    <t>Novos</t>
  </si>
  <si>
    <t xml:space="preserve">€ </t>
  </si>
  <si>
    <t>Alvarenga</t>
  </si>
  <si>
    <t>11A010402</t>
  </si>
  <si>
    <t>-</t>
  </si>
  <si>
    <t>Chave</t>
  </si>
  <si>
    <t>11A010407</t>
  </si>
  <si>
    <t>Escariz</t>
  </si>
  <si>
    <t>11A010409</t>
  </si>
  <si>
    <t>Fermedo</t>
  </si>
  <si>
    <t>11A010411</t>
  </si>
  <si>
    <t>Mansores</t>
  </si>
  <si>
    <t>11A010413</t>
  </si>
  <si>
    <t>Moldes</t>
  </si>
  <si>
    <t>11A010414</t>
  </si>
  <si>
    <t>Rossas</t>
  </si>
  <si>
    <t>11A010415</t>
  </si>
  <si>
    <t>Santa Eulália</t>
  </si>
  <si>
    <t>11A010416</t>
  </si>
  <si>
    <t>São Miguel do Mato</t>
  </si>
  <si>
    <t>11A010417</t>
  </si>
  <si>
    <t>Tropeço</t>
  </si>
  <si>
    <t>11A010418</t>
  </si>
  <si>
    <t>Urrô</t>
  </si>
  <si>
    <t>11A010419</t>
  </si>
  <si>
    <t>Várzea</t>
  </si>
  <si>
    <t>11A010420</t>
  </si>
  <si>
    <t>União das freguesias de Arouca e Burgo</t>
  </si>
  <si>
    <t>11A010421</t>
  </si>
  <si>
    <t>União das freguesias de Cabreiros e Albergaria da Serra</t>
  </si>
  <si>
    <t>11A010422</t>
  </si>
  <si>
    <t>União das freguesias de Canelas e Espiunca</t>
  </si>
  <si>
    <t>11A010423</t>
  </si>
  <si>
    <t>União das freguesias de Covelo de Paivó e Janarde</t>
  </si>
  <si>
    <t>11A010424</t>
  </si>
  <si>
    <t>11A010702</t>
  </si>
  <si>
    <t>Paramos</t>
  </si>
  <si>
    <t>11A010704</t>
  </si>
  <si>
    <t>Silvalde</t>
  </si>
  <si>
    <t>11A010705</t>
  </si>
  <si>
    <t>União das freguesias de Anta e Guetim</t>
  </si>
  <si>
    <t>11A010706</t>
  </si>
  <si>
    <t>Argoncilhe</t>
  </si>
  <si>
    <t>11A010901</t>
  </si>
  <si>
    <t>Arrifana</t>
  </si>
  <si>
    <t>11A010902</t>
  </si>
  <si>
    <t>Escapães</t>
  </si>
  <si>
    <t>11A010904</t>
  </si>
  <si>
    <t>Fiães</t>
  </si>
  <si>
    <t>11A010907</t>
  </si>
  <si>
    <t>Fornos</t>
  </si>
  <si>
    <t>11A010908</t>
  </si>
  <si>
    <t>Lourosa</t>
  </si>
  <si>
    <t>11A010913</t>
  </si>
  <si>
    <t>Milheirós de Poiares</t>
  </si>
  <si>
    <t>11A010914</t>
  </si>
  <si>
    <t>Mozelos</t>
  </si>
  <si>
    <t>11A010916</t>
  </si>
  <si>
    <t>Nogueira da Regedoura</t>
  </si>
  <si>
    <t>11A010917</t>
  </si>
  <si>
    <t>São Paio de Oleiros</t>
  </si>
  <si>
    <t>11A010918</t>
  </si>
  <si>
    <t>Paços de Brandão</t>
  </si>
  <si>
    <t>11A010919</t>
  </si>
  <si>
    <t>Rio Meão</t>
  </si>
  <si>
    <t>11A010921</t>
  </si>
  <si>
    <t>Romariz</t>
  </si>
  <si>
    <t>11A010922</t>
  </si>
  <si>
    <t>Sanguedo</t>
  </si>
  <si>
    <t>11A010924</t>
  </si>
  <si>
    <t>Santa Maria de Lamas</t>
  </si>
  <si>
    <t>11A010925</t>
  </si>
  <si>
    <t>São João de Ver</t>
  </si>
  <si>
    <t>11A010926</t>
  </si>
  <si>
    <t>União das freguesias de Caldas de São Jorge e Pigeiros</t>
  </si>
  <si>
    <t>11A010932</t>
  </si>
  <si>
    <t>União das freguesias de Canedo, Vale e Vila Maior</t>
  </si>
  <si>
    <t>11A010933</t>
  </si>
  <si>
    <t>União das freguesias de Lobão, Gião, Louredo e Guisande</t>
  </si>
  <si>
    <t>11A010934</t>
  </si>
  <si>
    <t>União das freguesias de Santa Maria da Feira, Travanca, Sanfins e Espargo</t>
  </si>
  <si>
    <t>11A010935</t>
  </si>
  <si>
    <t>União de freguesias de São Miguel de Souto e Mosteirô</t>
  </si>
  <si>
    <t>11A010936</t>
  </si>
  <si>
    <t>Carregosa</t>
  </si>
  <si>
    <t>11A011301</t>
  </si>
  <si>
    <t>Cesar</t>
  </si>
  <si>
    <t>11A011302</t>
  </si>
  <si>
    <t>Fajões</t>
  </si>
  <si>
    <t>11A011303</t>
  </si>
  <si>
    <t>Loureiro</t>
  </si>
  <si>
    <t>11A011304</t>
  </si>
  <si>
    <t>Macieira de Sarnes</t>
  </si>
  <si>
    <t>11A011305</t>
  </si>
  <si>
    <t>Ossela</t>
  </si>
  <si>
    <t>11A011310</t>
  </si>
  <si>
    <t>São Martinho da Gândara</t>
  </si>
  <si>
    <t>11A011315</t>
  </si>
  <si>
    <t>São Roque</t>
  </si>
  <si>
    <t>11A011318</t>
  </si>
  <si>
    <t>Vila de Cucujães</t>
  </si>
  <si>
    <t>11A011319</t>
  </si>
  <si>
    <t>União das freguesias de Nogueira do Cravo e Pindelo</t>
  </si>
  <si>
    <t>11A011320</t>
  </si>
  <si>
    <t>União das freguesias de Oliveira de Azeméis, Santiago de Riba-Ul, Ul, Macinhata da Seixa e Madail</t>
  </si>
  <si>
    <t>11A011321</t>
  </si>
  <si>
    <t>União das freguesias de Pinheiro da Bemposta, Travanca e Palmaz</t>
  </si>
  <si>
    <t>11A011322</t>
  </si>
  <si>
    <t>11A011601</t>
  </si>
  <si>
    <t>Arões</t>
  </si>
  <si>
    <t>11A011901</t>
  </si>
  <si>
    <t>São Pedro de Castelões</t>
  </si>
  <si>
    <t>11A011902</t>
  </si>
  <si>
    <t>Cepelos</t>
  </si>
  <si>
    <t>11A011903</t>
  </si>
  <si>
    <t>11A011905</t>
  </si>
  <si>
    <t>Macieira de Cambra</t>
  </si>
  <si>
    <t>11A011906</t>
  </si>
  <si>
    <t>Roge</t>
  </si>
  <si>
    <t>11A011907</t>
  </si>
  <si>
    <t>União das freguesias de Vila Chã, Codal e Vila Cova de Perrinho</t>
  </si>
  <si>
    <t>11A011910</t>
  </si>
  <si>
    <t>Lomba</t>
  </si>
  <si>
    <t>11A130405</t>
  </si>
  <si>
    <t>Rio Tinto</t>
  </si>
  <si>
    <t>11A130408</t>
  </si>
  <si>
    <t>Baguim do Monte (Rio Tinto)</t>
  </si>
  <si>
    <t>11A130412</t>
  </si>
  <si>
    <t>União das freguesias de Fânzeres e São Pedro da Cova</t>
  </si>
  <si>
    <t>11A130413</t>
  </si>
  <si>
    <t>União das freguesias de Foz do Sousa e Covelo</t>
  </si>
  <si>
    <t>11A130414</t>
  </si>
  <si>
    <t>União das freguesias de Gondomar (São Cosme), Valbom e Jovim</t>
  </si>
  <si>
    <t>11A130415</t>
  </si>
  <si>
    <t>União das freguesias de Melres e Medas</t>
  </si>
  <si>
    <t>11A130416</t>
  </si>
  <si>
    <t>Águas Santas</t>
  </si>
  <si>
    <t>11A130601</t>
  </si>
  <si>
    <t>Folgosa</t>
  </si>
  <si>
    <t>11A130603</t>
  </si>
  <si>
    <t>Milheirós</t>
  </si>
  <si>
    <t>11A130608</t>
  </si>
  <si>
    <t>Moreira</t>
  </si>
  <si>
    <t>11A130609</t>
  </si>
  <si>
    <t>São Pedro Fins</t>
  </si>
  <si>
    <t>11A130613</t>
  </si>
  <si>
    <t>Vila Nova da Telha</t>
  </si>
  <si>
    <t>11A130616</t>
  </si>
  <si>
    <t>Pedrouços</t>
  </si>
  <si>
    <t>11A130617</t>
  </si>
  <si>
    <t>Castêlo da Maia</t>
  </si>
  <si>
    <t>11A130618</t>
  </si>
  <si>
    <t>Cidade da Maia</t>
  </si>
  <si>
    <t>11A130619</t>
  </si>
  <si>
    <t>Nogueira e Silva Escura</t>
  </si>
  <si>
    <t>11A130620</t>
  </si>
  <si>
    <t>União das freguesias de Custóias, Leça do Balio e Guifões</t>
  </si>
  <si>
    <t>11A130811</t>
  </si>
  <si>
    <t>União das freguesias de Matosinhos e Leça da Palmeira</t>
  </si>
  <si>
    <t>11A130812</t>
  </si>
  <si>
    <t>União das freguesias de Perafita, Lavra e Santa Cruz do Bispo</t>
  </si>
  <si>
    <t>11A130813</t>
  </si>
  <si>
    <t>União das freguesias de São Mamede de Infesta e Senhora da Hora</t>
  </si>
  <si>
    <t>11A130814</t>
  </si>
  <si>
    <t>Aguiar de Sousa</t>
  </si>
  <si>
    <t>11A131001</t>
  </si>
  <si>
    <t>Astromil</t>
  </si>
  <si>
    <t>11A131002</t>
  </si>
  <si>
    <t>Baltar</t>
  </si>
  <si>
    <t>11A131003</t>
  </si>
  <si>
    <t>Beire</t>
  </si>
  <si>
    <t>11A131004</t>
  </si>
  <si>
    <t>Cete</t>
  </si>
  <si>
    <t>11A131008</t>
  </si>
  <si>
    <t>Cristelo</t>
  </si>
  <si>
    <t>11A131009</t>
  </si>
  <si>
    <t>Duas Igrejas</t>
  </si>
  <si>
    <t>11A131010</t>
  </si>
  <si>
    <t>Gandra</t>
  </si>
  <si>
    <t>11A131011</t>
  </si>
  <si>
    <t>Lordelo</t>
  </si>
  <si>
    <t>11A131013</t>
  </si>
  <si>
    <t>Louredo</t>
  </si>
  <si>
    <t>11A131014</t>
  </si>
  <si>
    <t>Parada de Todeia</t>
  </si>
  <si>
    <t>11A131017</t>
  </si>
  <si>
    <t>Rebordosa</t>
  </si>
  <si>
    <t>11A131018</t>
  </si>
  <si>
    <t>Recarei</t>
  </si>
  <si>
    <t>11A131019</t>
  </si>
  <si>
    <t>Sobreira</t>
  </si>
  <si>
    <t>11A131020</t>
  </si>
  <si>
    <t>Sobrosa</t>
  </si>
  <si>
    <t>11A131021</t>
  </si>
  <si>
    <t>Vandoma</t>
  </si>
  <si>
    <t>11A131022</t>
  </si>
  <si>
    <t>Vilela</t>
  </si>
  <si>
    <t>11A131024</t>
  </si>
  <si>
    <t>11A131025</t>
  </si>
  <si>
    <t>Bonfim</t>
  </si>
  <si>
    <t>11A131202</t>
  </si>
  <si>
    <t>Campanhã</t>
  </si>
  <si>
    <t>11A131203</t>
  </si>
  <si>
    <t>Paranhos</t>
  </si>
  <si>
    <t>11A131210</t>
  </si>
  <si>
    <t>Ramalde</t>
  </si>
  <si>
    <t>11A131211</t>
  </si>
  <si>
    <t>União das freguesias de Aldoar, Foz do Douro e Nevogilde</t>
  </si>
  <si>
    <t>11A131216</t>
  </si>
  <si>
    <t>União das freguesias de Cedofeita, Santo Ildefonso, Sé, Miragaia, São Nicolau e Vitória</t>
  </si>
  <si>
    <t>11A131217</t>
  </si>
  <si>
    <t>União das freguesias de Lordelo do Ouro e Massarelos</t>
  </si>
  <si>
    <t>11A131218</t>
  </si>
  <si>
    <t>Balazar</t>
  </si>
  <si>
    <t>11A131305</t>
  </si>
  <si>
    <t>Estela</t>
  </si>
  <si>
    <t>11A131307</t>
  </si>
  <si>
    <t>Laundos</t>
  </si>
  <si>
    <t>11A131308</t>
  </si>
  <si>
    <t>Rates</t>
  </si>
  <si>
    <t>11A131311</t>
  </si>
  <si>
    <t>União das freguesias de Aver-o-Mar, Amorim e Terroso</t>
  </si>
  <si>
    <t>11A131313</t>
  </si>
  <si>
    <t>União das freguesias de Aguçadoura e Navais</t>
  </si>
  <si>
    <t>11A131314</t>
  </si>
  <si>
    <t>União das freguesias da Póvoa de Varzim, Beiriz e Argivai</t>
  </si>
  <si>
    <t>11A131315</t>
  </si>
  <si>
    <t>Agrela</t>
  </si>
  <si>
    <t>11A131401</t>
  </si>
  <si>
    <t>Água Longa</t>
  </si>
  <si>
    <t>11A131402</t>
  </si>
  <si>
    <t>Aves</t>
  </si>
  <si>
    <t>11A131405</t>
  </si>
  <si>
    <t>Monte Córdova</t>
  </si>
  <si>
    <t>11A131413</t>
  </si>
  <si>
    <t>Rebordões</t>
  </si>
  <si>
    <t>11A131416</t>
  </si>
  <si>
    <t>Reguenga</t>
  </si>
  <si>
    <t>11A131418</t>
  </si>
  <si>
    <t>Roriz</t>
  </si>
  <si>
    <t>11A131419</t>
  </si>
  <si>
    <t>Negrelos (São Tomé)</t>
  </si>
  <si>
    <t>11A131430</t>
  </si>
  <si>
    <t>Vilarinho</t>
  </si>
  <si>
    <t>11A131432</t>
  </si>
  <si>
    <t>União das freguesias de Areias, Sequeiró, Lama e Palmeira</t>
  </si>
  <si>
    <t>11A131433</t>
  </si>
  <si>
    <t>Vila Nova do Campo</t>
  </si>
  <si>
    <t>11A131434</t>
  </si>
  <si>
    <t>União das freguesias de Carreira e Refojos de Riba de Ave</t>
  </si>
  <si>
    <t>11A131435</t>
  </si>
  <si>
    <t>União das freguesias de Lamelas e Guimarei</t>
  </si>
  <si>
    <t>11A131436</t>
  </si>
  <si>
    <t>União das freguesias de Santo Tirso, Couto (Santa Cristina e São Miguel) e Burgães</t>
  </si>
  <si>
    <t>11A131437</t>
  </si>
  <si>
    <t>Alfena</t>
  </si>
  <si>
    <t>11A131501</t>
  </si>
  <si>
    <t>Ermesinde</t>
  </si>
  <si>
    <t>11A131503</t>
  </si>
  <si>
    <t>11A131505</t>
  </si>
  <si>
    <t>União das freguesias de Campo e Sobrado</t>
  </si>
  <si>
    <t>11A131506</t>
  </si>
  <si>
    <t>Árvore</t>
  </si>
  <si>
    <t>11A131602</t>
  </si>
  <si>
    <t>Aveleda</t>
  </si>
  <si>
    <t>11A131603</t>
  </si>
  <si>
    <t>Azurara</t>
  </si>
  <si>
    <t>11A131604</t>
  </si>
  <si>
    <t>Fajozes</t>
  </si>
  <si>
    <t>11A131607</t>
  </si>
  <si>
    <t>Gião</t>
  </si>
  <si>
    <t>11A131610</t>
  </si>
  <si>
    <t>Guilhabreu</t>
  </si>
  <si>
    <t>11A131611</t>
  </si>
  <si>
    <t>Junqueira</t>
  </si>
  <si>
    <t>11A131612</t>
  </si>
  <si>
    <t>Labruge</t>
  </si>
  <si>
    <t>11A131613</t>
  </si>
  <si>
    <t>Macieira da Maia</t>
  </si>
  <si>
    <t>11A131614</t>
  </si>
  <si>
    <t>Mindelo</t>
  </si>
  <si>
    <t>11A131616</t>
  </si>
  <si>
    <t>Modivas</t>
  </si>
  <si>
    <t>11A131617</t>
  </si>
  <si>
    <t>Vila Chã</t>
  </si>
  <si>
    <t>11A131627</t>
  </si>
  <si>
    <t>11A131628</t>
  </si>
  <si>
    <t>Vilar de Pinheiro</t>
  </si>
  <si>
    <t>11A131630</t>
  </si>
  <si>
    <t>União das freguesias de Bagunte, Ferreiró, Outeiro Maior e Parada</t>
  </si>
  <si>
    <t>11A131631</t>
  </si>
  <si>
    <t>União das freguesias de Fornelo e Vairão</t>
  </si>
  <si>
    <t>11A131632</t>
  </si>
  <si>
    <t>União das freguesias de Malta e Canidelo</t>
  </si>
  <si>
    <t>11A131633</t>
  </si>
  <si>
    <t>União das freguesias de Retorta e Tougues</t>
  </si>
  <si>
    <t>11A131634</t>
  </si>
  <si>
    <t>União das freguesias de Rio Mau e Arcos</t>
  </si>
  <si>
    <t>11A131635</t>
  </si>
  <si>
    <t>União das freguesias de Touguinha e Touguinhó</t>
  </si>
  <si>
    <t>11A131636</t>
  </si>
  <si>
    <t>União das freguesias de Vilar e Mosteiró</t>
  </si>
  <si>
    <t>11A131637</t>
  </si>
  <si>
    <t>Arcozelo</t>
  </si>
  <si>
    <t>11A131701</t>
  </si>
  <si>
    <t>Avintes</t>
  </si>
  <si>
    <t>11A131702</t>
  </si>
  <si>
    <t>Canelas</t>
  </si>
  <si>
    <t>11A131703</t>
  </si>
  <si>
    <t>Canidelo</t>
  </si>
  <si>
    <t>11A131704</t>
  </si>
  <si>
    <t>11A131709</t>
  </si>
  <si>
    <t>Oliveira do Douro</t>
  </si>
  <si>
    <t>11A131712</t>
  </si>
  <si>
    <t>São Félix da Marinha</t>
  </si>
  <si>
    <t>11A131717</t>
  </si>
  <si>
    <t>Vilar de Andorinho</t>
  </si>
  <si>
    <t>11A131723</t>
  </si>
  <si>
    <t>União das freguesias de Grijó e Sermonde</t>
  </si>
  <si>
    <t>11A131725</t>
  </si>
  <si>
    <t>União das freguesias de Gulpilhares e Valadares</t>
  </si>
  <si>
    <t>11A131726</t>
  </si>
  <si>
    <t>União das freguesias de Mafamude e Vilar do Paraíso</t>
  </si>
  <si>
    <t>11A131727</t>
  </si>
  <si>
    <t>União das freguesias de Pedroso e Seixezelo</t>
  </si>
  <si>
    <t>11A131728</t>
  </si>
  <si>
    <t>União das freguesias de Sandim, Olival, Lever e Crestuma</t>
  </si>
  <si>
    <t>11A131729</t>
  </si>
  <si>
    <t>União das freguesias de Santa Marinha e São Pedro da Afurada</t>
  </si>
  <si>
    <t>11A131730</t>
  </si>
  <si>
    <t>União das freguesias de Serzedo e Perosinho</t>
  </si>
  <si>
    <t>11A131731</t>
  </si>
  <si>
    <t>Covelas</t>
  </si>
  <si>
    <t>11A131806</t>
  </si>
  <si>
    <t>Muro</t>
  </si>
  <si>
    <t>11A131808</t>
  </si>
  <si>
    <t>União das freguesias de Alvarelhos e Guidões</t>
  </si>
  <si>
    <t>11A131809</t>
  </si>
  <si>
    <t>União das freguesias de Bougado (São Martinho e Santiago)</t>
  </si>
  <si>
    <t>11A131810</t>
  </si>
  <si>
    <t>União das freguesias de Coronado (São Romão e São Mamede)</t>
  </si>
  <si>
    <t>11A131811</t>
  </si>
  <si>
    <t>Guia</t>
  </si>
  <si>
    <t>150080102</t>
  </si>
  <si>
    <t>Paderne</t>
  </si>
  <si>
    <t>150080103</t>
  </si>
  <si>
    <t>Ferreiras</t>
  </si>
  <si>
    <t>150080104</t>
  </si>
  <si>
    <t>Albufeira e Olhos de Água</t>
  </si>
  <si>
    <t>150080106</t>
  </si>
  <si>
    <t>Giões</t>
  </si>
  <si>
    <t>150080202</t>
  </si>
  <si>
    <t>Martim Longo</t>
  </si>
  <si>
    <t>150080203</t>
  </si>
  <si>
    <t>Vaqueiros</t>
  </si>
  <si>
    <t>150080205</t>
  </si>
  <si>
    <t>União das freguesias de Alcoutim e Pereiro</t>
  </si>
  <si>
    <t>150080206</t>
  </si>
  <si>
    <t>150080301</t>
  </si>
  <si>
    <t>Bordeira</t>
  </si>
  <si>
    <t>150080302</t>
  </si>
  <si>
    <t>Odeceixe</t>
  </si>
  <si>
    <t>150080303</t>
  </si>
  <si>
    <t>Rogil</t>
  </si>
  <si>
    <t>150080304</t>
  </si>
  <si>
    <t>Azinhal</t>
  </si>
  <si>
    <t>150080401</t>
  </si>
  <si>
    <t>150080402</t>
  </si>
  <si>
    <t>Odeleite</t>
  </si>
  <si>
    <t>150080403</t>
  </si>
  <si>
    <t>Altura</t>
  </si>
  <si>
    <t>150080404</t>
  </si>
  <si>
    <t>Santa Bárbara de Nexe</t>
  </si>
  <si>
    <t>150080503</t>
  </si>
  <si>
    <t>Montenegro</t>
  </si>
  <si>
    <t>150080506</t>
  </si>
  <si>
    <t>União das freguesias de Conceição e Estoi</t>
  </si>
  <si>
    <t>150080507</t>
  </si>
  <si>
    <t>União das freguesias de Faro (Sé e São Pedro)</t>
  </si>
  <si>
    <t>150080508</t>
  </si>
  <si>
    <t>Ferragudo</t>
  </si>
  <si>
    <t>150080602</t>
  </si>
  <si>
    <t>Porches</t>
  </si>
  <si>
    <t>150080604</t>
  </si>
  <si>
    <t>União das freguesias de Estômbar e Parchal</t>
  </si>
  <si>
    <t>150080607</t>
  </si>
  <si>
    <t>União das freguesias de Lagoa e Carvoeiro</t>
  </si>
  <si>
    <t>150080608</t>
  </si>
  <si>
    <t>Luz</t>
  </si>
  <si>
    <t>150080703</t>
  </si>
  <si>
    <t>Odiáxere</t>
  </si>
  <si>
    <t>150080704</t>
  </si>
  <si>
    <t>União das freguesias de Bensafrim e Barão de São João</t>
  </si>
  <si>
    <t>150080707</t>
  </si>
  <si>
    <t>São Gonçalo de Lagos</t>
  </si>
  <si>
    <t>150080708</t>
  </si>
  <si>
    <t>Almancil</t>
  </si>
  <si>
    <t>150080801</t>
  </si>
  <si>
    <t>Alte</t>
  </si>
  <si>
    <t>150080802</t>
  </si>
  <si>
    <t>Ameixial</t>
  </si>
  <si>
    <t>150080803</t>
  </si>
  <si>
    <t>Boliqueime</t>
  </si>
  <si>
    <t>150080804</t>
  </si>
  <si>
    <t>Quarteira</t>
  </si>
  <si>
    <t>150080805</t>
  </si>
  <si>
    <t>Salir</t>
  </si>
  <si>
    <t>150080807</t>
  </si>
  <si>
    <t>Loulé (São Clemente)</t>
  </si>
  <si>
    <t>150080808</t>
  </si>
  <si>
    <t>Loulé (São Sebastião)</t>
  </si>
  <si>
    <t>150080809</t>
  </si>
  <si>
    <t>União de freguesias de Querença, Tôr e Benafim</t>
  </si>
  <si>
    <t>150080812</t>
  </si>
  <si>
    <t>Alferce</t>
  </si>
  <si>
    <t>150080901</t>
  </si>
  <si>
    <t>Marmelete</t>
  </si>
  <si>
    <t>150080902</t>
  </si>
  <si>
    <t>150080903</t>
  </si>
  <si>
    <t>150081003</t>
  </si>
  <si>
    <t>Pechão</t>
  </si>
  <si>
    <t>150081004</t>
  </si>
  <si>
    <t>Quelfes</t>
  </si>
  <si>
    <t>150081005</t>
  </si>
  <si>
    <t>União das freguesias de Moncarapacho e Fuseta</t>
  </si>
  <si>
    <t>150081006</t>
  </si>
  <si>
    <t>Alvor</t>
  </si>
  <si>
    <t>150081101</t>
  </si>
  <si>
    <t>Mexilhoeira Grande</t>
  </si>
  <si>
    <t>150081102</t>
  </si>
  <si>
    <t>150081103</t>
  </si>
  <si>
    <t>150081201</t>
  </si>
  <si>
    <t>Armação de Pêra</t>
  </si>
  <si>
    <t>150081303</t>
  </si>
  <si>
    <t>São Bartolomeu de Messines</t>
  </si>
  <si>
    <t>150081305</t>
  </si>
  <si>
    <t>São Marcos da Serra</t>
  </si>
  <si>
    <t>150081306</t>
  </si>
  <si>
    <t>150081307</t>
  </si>
  <si>
    <t>União das freguesias de Alcantarilha e Pêra</t>
  </si>
  <si>
    <t>150081309</t>
  </si>
  <si>
    <t>União das freguesias de Algoz e Tunes</t>
  </si>
  <si>
    <t>150081310</t>
  </si>
  <si>
    <t>Cachopo</t>
  </si>
  <si>
    <t>150081401</t>
  </si>
  <si>
    <t>Santa Catarina da Fonte do Bispo</t>
  </si>
  <si>
    <t>150081404</t>
  </si>
  <si>
    <t>Santa Luzia</t>
  </si>
  <si>
    <t>150081408</t>
  </si>
  <si>
    <t>União das freguesias de Conceição e Cabanas de Tavira</t>
  </si>
  <si>
    <t>150081410</t>
  </si>
  <si>
    <t>União das freguesias de Luz de Tavira e Santo Estêvão</t>
  </si>
  <si>
    <t>150081411</t>
  </si>
  <si>
    <t>União das freguesias de Tavira (Santa Maria e Santiago)</t>
  </si>
  <si>
    <t>150081412</t>
  </si>
  <si>
    <t>Barão de São Miguel</t>
  </si>
  <si>
    <t>150081501</t>
  </si>
  <si>
    <t>Budens</t>
  </si>
  <si>
    <t>150081502</t>
  </si>
  <si>
    <t>Sagres</t>
  </si>
  <si>
    <t>150081504</t>
  </si>
  <si>
    <t>Vila do Bispo e Raposeira</t>
  </si>
  <si>
    <t>150081506</t>
  </si>
  <si>
    <t>Vila Nova de Cacela</t>
  </si>
  <si>
    <t>150081601</t>
  </si>
  <si>
    <t>150081602</t>
  </si>
  <si>
    <t>Monte Gordo</t>
  </si>
  <si>
    <t>150081603</t>
  </si>
  <si>
    <t>Alcabideche</t>
  </si>
  <si>
    <t>170110501</t>
  </si>
  <si>
    <t>São Domingos de Rana</t>
  </si>
  <si>
    <t>170110506</t>
  </si>
  <si>
    <t>União das freguesias de Carcavelos e Parede</t>
  </si>
  <si>
    <t>170110507</t>
  </si>
  <si>
    <t>União das freguesias de Cascais e Estoril</t>
  </si>
  <si>
    <t>170110508</t>
  </si>
  <si>
    <t>Ajuda</t>
  </si>
  <si>
    <t>170110601</t>
  </si>
  <si>
    <t>Alcântara</t>
  </si>
  <si>
    <t>170110602</t>
  </si>
  <si>
    <t>Beato</t>
  </si>
  <si>
    <t>170110607</t>
  </si>
  <si>
    <t>Benfica</t>
  </si>
  <si>
    <t>170110608</t>
  </si>
  <si>
    <t>Campolide</t>
  </si>
  <si>
    <t>170110610</t>
  </si>
  <si>
    <t>Carnide</t>
  </si>
  <si>
    <t>170110611</t>
  </si>
  <si>
    <t>Lumiar</t>
  </si>
  <si>
    <t>170110618</t>
  </si>
  <si>
    <t>Marvila</t>
  </si>
  <si>
    <t>170110621</t>
  </si>
  <si>
    <t>Olivais</t>
  </si>
  <si>
    <t>170110633</t>
  </si>
  <si>
    <t>São Domingos de Benfica</t>
  </si>
  <si>
    <t>170110639</t>
  </si>
  <si>
    <t>Alvalade</t>
  </si>
  <si>
    <t>170110654</t>
  </si>
  <si>
    <t>Areeiro</t>
  </si>
  <si>
    <t>170110655</t>
  </si>
  <si>
    <t>Arroios</t>
  </si>
  <si>
    <t>170110656</t>
  </si>
  <si>
    <t>Avenidas Novas</t>
  </si>
  <si>
    <t>170110657</t>
  </si>
  <si>
    <t>Belém</t>
  </si>
  <si>
    <t>170110658</t>
  </si>
  <si>
    <t>Campo de Ourique</t>
  </si>
  <si>
    <t>170110659</t>
  </si>
  <si>
    <t>Estrela</t>
  </si>
  <si>
    <t>170110660</t>
  </si>
  <si>
    <t>Misericórdia</t>
  </si>
  <si>
    <t>170110661</t>
  </si>
  <si>
    <t>Parque das Nações</t>
  </si>
  <si>
    <t>170110662</t>
  </si>
  <si>
    <t>Penha de França</t>
  </si>
  <si>
    <t>170110663</t>
  </si>
  <si>
    <t>Santa Clara</t>
  </si>
  <si>
    <t>170110664</t>
  </si>
  <si>
    <t>Santa Maria Maior</t>
  </si>
  <si>
    <t>170110665</t>
  </si>
  <si>
    <t>Santo António</t>
  </si>
  <si>
    <t>170110666</t>
  </si>
  <si>
    <t>170110667</t>
  </si>
  <si>
    <t>Bucelas</t>
  </si>
  <si>
    <t>170110702</t>
  </si>
  <si>
    <t>Fanhões</t>
  </si>
  <si>
    <t>170110705</t>
  </si>
  <si>
    <t>170110707</t>
  </si>
  <si>
    <t>Lousa</t>
  </si>
  <si>
    <t>170110708</t>
  </si>
  <si>
    <t>União das freguesias de Moscavide e Portela</t>
  </si>
  <si>
    <t>170110726</t>
  </si>
  <si>
    <t>União das freguesias de Sacavém e Prior Velho</t>
  </si>
  <si>
    <t>170110727</t>
  </si>
  <si>
    <t>União das freguesias de Santa Iria de Azoia, São João da Talha e Bobadela</t>
  </si>
  <si>
    <t>170110728</t>
  </si>
  <si>
    <t>União das freguesias de Santo Antão e São Julião do Tojal</t>
  </si>
  <si>
    <t>170110729</t>
  </si>
  <si>
    <t>União das freguesias de Santo António dos Cavaleiros e Frielas</t>
  </si>
  <si>
    <t>170110730</t>
  </si>
  <si>
    <t>União das freguesias de Camarate, Unhos e Apelação</t>
  </si>
  <si>
    <t>170110731</t>
  </si>
  <si>
    <t>Carvoeira</t>
  </si>
  <si>
    <t>170110902</t>
  </si>
  <si>
    <t>Encarnação</t>
  </si>
  <si>
    <t>170110904</t>
  </si>
  <si>
    <t>Ericeira</t>
  </si>
  <si>
    <t>170110906</t>
  </si>
  <si>
    <t>170110909</t>
  </si>
  <si>
    <t>Milharado</t>
  </si>
  <si>
    <t>170110911</t>
  </si>
  <si>
    <t>Santo Isidoro</t>
  </si>
  <si>
    <t>170110913</t>
  </si>
  <si>
    <t>União das freguesias de Azueira e Sobral da Abelheira</t>
  </si>
  <si>
    <t>170110918</t>
  </si>
  <si>
    <t>União das freguesias de Enxara do Bispo, Gradil e Vila Franca do Rosário</t>
  </si>
  <si>
    <t>170110919</t>
  </si>
  <si>
    <t>União das freguesias de Igreja Nova e Cheleiros</t>
  </si>
  <si>
    <t>170110920</t>
  </si>
  <si>
    <t>União das freguesias de Malveira e São Miguel de Alcainça</t>
  </si>
  <si>
    <t>170110921</t>
  </si>
  <si>
    <t>União das freguesias de Venda do Pinheiro e Santo Estêvão das Galés</t>
  </si>
  <si>
    <t>170110922</t>
  </si>
  <si>
    <t>Barcarena</t>
  </si>
  <si>
    <t>170111002</t>
  </si>
  <si>
    <t>Porto Salvo</t>
  </si>
  <si>
    <t>170111009</t>
  </si>
  <si>
    <t>União das freguesias de Algés, Linda-a-Velha e Cruz Quebrada-Dafundo</t>
  </si>
  <si>
    <t>170111012</t>
  </si>
  <si>
    <t>União das freguesias de Carnaxide e Queijas</t>
  </si>
  <si>
    <t>170111013</t>
  </si>
  <si>
    <t>União das freguesias de Oeiras e São Julião da Barra, Paço de Arcos e Caxias</t>
  </si>
  <si>
    <t>170111014</t>
  </si>
  <si>
    <t>Algueirão-Mem Martins</t>
  </si>
  <si>
    <t>170111102</t>
  </si>
  <si>
    <t>Colares</t>
  </si>
  <si>
    <t>170111105</t>
  </si>
  <si>
    <t>Rio de Mouro</t>
  </si>
  <si>
    <t>170111108</t>
  </si>
  <si>
    <t>Casal de Cambra</t>
  </si>
  <si>
    <t>170111115</t>
  </si>
  <si>
    <t>União das freguesias de Agualva e Mira-Sintra</t>
  </si>
  <si>
    <t>170111122</t>
  </si>
  <si>
    <t>União das freguesias de Almargem do Bispo, Pêro Pinheiro e Montelavar</t>
  </si>
  <si>
    <t>170111123</t>
  </si>
  <si>
    <t>União das freguesias do Cacém e São Marcos</t>
  </si>
  <si>
    <t>170111124</t>
  </si>
  <si>
    <t>União das freguesias de Massamá e Monte Abraão</t>
  </si>
  <si>
    <t>170111125</t>
  </si>
  <si>
    <t>União das freguesias de Queluz e Belas</t>
  </si>
  <si>
    <t>170111126</t>
  </si>
  <si>
    <t>União das freguesias de São João das Lampas e Terrugem</t>
  </si>
  <si>
    <t>170111127</t>
  </si>
  <si>
    <t>União das freguesias de Sintra (Santa Maria e São Miguel, São Martinho e São Pedro de Penaferrim)</t>
  </si>
  <si>
    <t>170111128</t>
  </si>
  <si>
    <t>Vialonga</t>
  </si>
  <si>
    <t>170111408</t>
  </si>
  <si>
    <t>170111409</t>
  </si>
  <si>
    <t>União das freguesias de Alhandra, São João dos Montes e Calhandriz</t>
  </si>
  <si>
    <t>170111412</t>
  </si>
  <si>
    <t>União das freguesias de Alverca do Ribatejo e Sobralinho</t>
  </si>
  <si>
    <t>170111413</t>
  </si>
  <si>
    <t>União das freguesias de Castanheira do Ribatejo e Cachoeiras</t>
  </si>
  <si>
    <t>170111414</t>
  </si>
  <si>
    <t>União das freguesias de Póvoa de Santa Iria e Forte da Casa</t>
  </si>
  <si>
    <t>170111415</t>
  </si>
  <si>
    <t>Alfragide</t>
  </si>
  <si>
    <t>170111512</t>
  </si>
  <si>
    <t>Águas Livres</t>
  </si>
  <si>
    <t>170111513</t>
  </si>
  <si>
    <t>Encosta do Sol</t>
  </si>
  <si>
    <t>170111514</t>
  </si>
  <si>
    <t>Falagueira-Venda Nova</t>
  </si>
  <si>
    <t>170111515</t>
  </si>
  <si>
    <t>Mina de Água</t>
  </si>
  <si>
    <t>170111516</t>
  </si>
  <si>
    <t>Venteira</t>
  </si>
  <si>
    <t>170111517</t>
  </si>
  <si>
    <t>170111603</t>
  </si>
  <si>
    <t>União das freguesias de Pontinha e Famões</t>
  </si>
  <si>
    <t>170111608</t>
  </si>
  <si>
    <t>União das freguesias de Póvoa de Santo Adrião e Olival Basto</t>
  </si>
  <si>
    <t>170111609</t>
  </si>
  <si>
    <t>União das freguesias de Ramada e Caneças</t>
  </si>
  <si>
    <t>170111610</t>
  </si>
  <si>
    <t>170150201</t>
  </si>
  <si>
    <t>Samouco</t>
  </si>
  <si>
    <t>170150202</t>
  </si>
  <si>
    <t>São Francisco</t>
  </si>
  <si>
    <t>170150203</t>
  </si>
  <si>
    <t>Costa da Caparica</t>
  </si>
  <si>
    <t>170150303</t>
  </si>
  <si>
    <t>União das freguesias de Almada, Cova da Piedade, Pragal e Cacilhas</t>
  </si>
  <si>
    <t>170150312</t>
  </si>
  <si>
    <t>União das freguesias de Caparica e Trafaria</t>
  </si>
  <si>
    <t>170150313</t>
  </si>
  <si>
    <t>União das freguesias de Charneca de Caparica e Sobreda</t>
  </si>
  <si>
    <t>170150314</t>
  </si>
  <si>
    <t>União das freguesias de Laranjeiro e Feijó</t>
  </si>
  <si>
    <t>170150315</t>
  </si>
  <si>
    <t>Santo António da Charneca</t>
  </si>
  <si>
    <t>170150407</t>
  </si>
  <si>
    <t>União das freguesias de Alto do Seixalinho, Santo André e Verderena</t>
  </si>
  <si>
    <t>170150409</t>
  </si>
  <si>
    <t>União das freguesias de Barreiro e Lavradio</t>
  </si>
  <si>
    <t>170150410</t>
  </si>
  <si>
    <t>União das freguesias de Palhais e Coina</t>
  </si>
  <si>
    <t>170150411</t>
  </si>
  <si>
    <t>Alhos Vedros</t>
  </si>
  <si>
    <t>170150601</t>
  </si>
  <si>
    <t>170150603</t>
  </si>
  <si>
    <t>União das freguesias de Baixa da Banheira e Vale da Amoreira</t>
  </si>
  <si>
    <t>170150607</t>
  </si>
  <si>
    <t>União das freguesias de Gaio-Rosário e Sarilhos Pequenos</t>
  </si>
  <si>
    <t>170150608</t>
  </si>
  <si>
    <t>Canha</t>
  </si>
  <si>
    <t>170150701</t>
  </si>
  <si>
    <t>Sarilhos Grandes</t>
  </si>
  <si>
    <t>170150704</t>
  </si>
  <si>
    <t>União das freguesias de Atalaia e Alto Estanqueiro-Jardia</t>
  </si>
  <si>
    <t>170150709</t>
  </si>
  <si>
    <t>União das freguesias de Montijo e Afonsoeiro</t>
  </si>
  <si>
    <t>170150710</t>
  </si>
  <si>
    <t>União das freguesias de Pegões</t>
  </si>
  <si>
    <t>170150711</t>
  </si>
  <si>
    <t>170150802</t>
  </si>
  <si>
    <t>Pinhal Novo</t>
  </si>
  <si>
    <t>170150803</t>
  </si>
  <si>
    <t>Quinta do Anjo</t>
  </si>
  <si>
    <t>170150804</t>
  </si>
  <si>
    <t>União das freguesias de Poceirão e Marateca</t>
  </si>
  <si>
    <t>170150806</t>
  </si>
  <si>
    <t>Amora</t>
  </si>
  <si>
    <t>170151002</t>
  </si>
  <si>
    <t>Corroios</t>
  </si>
  <si>
    <t>170151005</t>
  </si>
  <si>
    <t>Fernão Ferro</t>
  </si>
  <si>
    <t>170151006</t>
  </si>
  <si>
    <t>União das freguesias do Seixal, Arrentela e Aldeia de Paio Pires</t>
  </si>
  <si>
    <t>170151007</t>
  </si>
  <si>
    <t>Sesimbra (Castelo)</t>
  </si>
  <si>
    <t>170151101</t>
  </si>
  <si>
    <t>Sesimbra (Santiago)</t>
  </si>
  <si>
    <t>170151102</t>
  </si>
  <si>
    <t>Quinta do Conde</t>
  </si>
  <si>
    <t>170151103</t>
  </si>
  <si>
    <t>Setúbal (São Sebastião)</t>
  </si>
  <si>
    <t>170151205</t>
  </si>
  <si>
    <t>Gâmbia-Pontes-Alto da Guerra</t>
  </si>
  <si>
    <t>170151207</t>
  </si>
  <si>
    <t>Sado</t>
  </si>
  <si>
    <t>170151208</t>
  </si>
  <si>
    <t>União das freguesias de Azeitão (São Lourenço e São Simão)</t>
  </si>
  <si>
    <t>170151209</t>
  </si>
  <si>
    <t>União das freguesias de Setúbal (São Julião, Nossa Senhora da Anunciada e Santa Maria da Graça)</t>
  </si>
  <si>
    <t>170151210</t>
  </si>
  <si>
    <t>Valor mediano das vendas por m2 de alojamentos familiares (€) por Localização geográfica e Categoria do alojamento familiar; Trimestral - INE, Estatisticas de preços da habitação ao nível local</t>
  </si>
  <si>
    <t>(1) A desagregação geográfica ao nível da freguesia ocorre apenas nas áreas metropolitanas de Lisboa e Porto, e região do Algarve.</t>
  </si>
  <si>
    <t>(2) Alojamento familiar existente corresponde ao alojamento familiar que no momento da transação já tinha sido usado para fins habitacionais.</t>
  </si>
  <si>
    <t>Sinais convencionais:</t>
  </si>
  <si>
    <t>-: Dado nulo ou não aplicável</t>
  </si>
  <si>
    <t>VRef</t>
  </si>
  <si>
    <t>% Máx Comp Vinv</t>
  </si>
  <si>
    <t>Pessoas vulneráveis - Art.º10</t>
  </si>
  <si>
    <t>Núcleos precários - Art.º11</t>
  </si>
  <si>
    <t>Núcleos Degradados - Art.º12</t>
  </si>
  <si>
    <t>Tipo de Beneficiário</t>
  </si>
  <si>
    <t>Empresas públicas, entidades públicas empresariais ou institutos públicos (Art.º 26.º b))</t>
  </si>
  <si>
    <t>Associações de moradores e cooperativas de habitação e construção de núcleos precários (Art.º 26.º d))</t>
  </si>
  <si>
    <t>Proprietários de frações ou prédios situados em núcleos degradados (Art.º 26.º e))</t>
  </si>
  <si>
    <t>Beneficiários Diretos (art.º 25.º)</t>
  </si>
  <si>
    <t>Município (Art.º 26.º a))</t>
  </si>
  <si>
    <t>DGTF, Regiões Autónomas e associações de municípios (Art.º 26.º a))</t>
  </si>
  <si>
    <t>Terceiro Setor, Cooperativas e Instituições Apoio Social (Art.º 26.º c))</t>
  </si>
  <si>
    <t>Descrição completa</t>
  </si>
  <si>
    <t>Misericórdias, instituições particulares de solidariedade social, cooperativas de habitação e construção, pessoas coletivas de direito público ou privado de utilidade pública administrativa ou de reconhecido interesse público e entidades gestoras de casas de abrigo e respostas de acolhimento para requerentes e beneficiários de proteção internacional, da Rede de Apoio a Vítimas de Violência Doméstica e de pessoas em situação de sem-abrigo</t>
  </si>
  <si>
    <t>(…) municípios (…)</t>
  </si>
  <si>
    <t>O Estado, através da DGTF, as Regiões Autónomas e municípios *, bem como associações de municípios constituídas para efeito de resolução conjunta de situações de carência habitacional existentes nos respetivos territórios e ou de promoção de soluções habitacionais conjuntas para as mesmas
* destacado acima</t>
  </si>
  <si>
    <t>Associações de moradores e cooperativas de habitação e construção, conforme disposto no artigo 11.º</t>
  </si>
  <si>
    <t>Os proprietários de frações ou prédios situados em núcleos degradados, conforme disposto no artigo 12.º</t>
  </si>
  <si>
    <t>Empresas públicas, entidades públicas empresariais ou institutos públicos das administrações central, regional e local, incluindo as empresas municipais, com atribuições e competências de promoção e ou de gestão de prédios e frações destinados a habitação</t>
  </si>
  <si>
    <t>pessoas que preencham os requisitos de acesso ao 1.º Direito, isoladamente ou enquanto titulares de um agregado</t>
  </si>
  <si>
    <t>SH26d</t>
  </si>
  <si>
    <t>SH26e</t>
  </si>
  <si>
    <t>SH26abc</t>
  </si>
  <si>
    <t>COD</t>
  </si>
  <si>
    <t>SH25_BD</t>
  </si>
  <si>
    <t>Valor mediano das rendas por m2 de novos contratos de arrendamento de alojamentos familiares nos últimos 12 meses (€) por Localização geográfica (NUTS - 2013); Semestral</t>
  </si>
  <si>
    <t>Valor mediano das rendas por m2 de novos contratos de arrendamento de alojamentos familiares nos últimos 12 meses (€) por Localização geográfica (NUTS - 2013); Semestral - INE, Estatísticas de Rendas da Habitação ao nível local</t>
  </si>
  <si>
    <t>(1) A desagregação geográfica ao nível da freguesia ocorre apenas nas áreas metropolitanas de Lisboa e Porto.</t>
  </si>
  <si>
    <t>https://www.ine.pt/xportal/xmain?xpid=INE&amp;xpgid=ine_indicadores&amp;indOcorrCod=0009484&amp;contexto=bd&amp;selTab=tab2&amp;xlang=pt</t>
  </si>
  <si>
    <t>Arrendamento para subarrendamento - art.º 29.º b)</t>
  </si>
  <si>
    <t>Reabilitação de frações ou de prédios habitacionais - art.º 29.º b)</t>
  </si>
  <si>
    <t>Construção de prédios ou empreendimentos habitacionais - art.º 29.º b)</t>
  </si>
  <si>
    <t>Aquisição, reabilitação ou construção de prédios ou frações destinadas a equipamentos complementares de apoio social - art.º 29.º b)</t>
  </si>
  <si>
    <t>Reabilitação de frações e prédios habitacionais - art.º 29.º c) i)</t>
  </si>
  <si>
    <t>Aquisição de frações e prédios habitacionais - art.º 29.º c) ii)</t>
  </si>
  <si>
    <t>Aquisição e reabilitação de frações e prédios habitacionais - art.º 29.º c) ii)</t>
  </si>
  <si>
    <t>Construção de prédios ou empreendimentos habitacionais - art.º 29.º c) iv)</t>
  </si>
  <si>
    <t>Aquisição e ou reabilitação, ou construção de prédios ou frações destinados a equipamentos complementares integrados em empreendimentos habitacionais financiados ao abrigo do 1.º Direito - art.º 29.º c) v)</t>
  </si>
  <si>
    <t>Reabilitação de frações ou prédios habitacionais de que sejam titulares - art.º 29.º d)</t>
  </si>
  <si>
    <t>Autopromoção / Construção de habitação - art.º 29.º a) i)</t>
  </si>
  <si>
    <t>Reabilitação de habitação de que sejam titulares - art.º 29.º a) ii)</t>
  </si>
  <si>
    <t>Aquisição de habitação - art.º 29.º a) iii)</t>
  </si>
  <si>
    <t>Aquisição e reabilitação de habitação - art.º 29.º a) iii)</t>
  </si>
  <si>
    <t>Estacionamento em garagem coletiva (un)</t>
  </si>
  <si>
    <t>Boxe de estacionamento em garagem coletiva (un)</t>
  </si>
  <si>
    <t>Garagem individual (un)</t>
  </si>
  <si>
    <t>Arrecadação (un)</t>
  </si>
  <si>
    <t>NUTI</t>
  </si>
  <si>
    <t>CodNUTI</t>
  </si>
  <si>
    <t>NUTII 2011</t>
  </si>
  <si>
    <t>CodNUTII 2011</t>
  </si>
  <si>
    <t>NUTIII 2011</t>
  </si>
  <si>
    <t>CodINE_NUTIII 2011</t>
  </si>
  <si>
    <t>NUTII 2013</t>
  </si>
  <si>
    <t>NUTIII 2013</t>
  </si>
  <si>
    <t>CodNUTII 2013</t>
  </si>
  <si>
    <t>CodINE_NUTIII 2013</t>
  </si>
  <si>
    <t>NUTS 2011</t>
  </si>
  <si>
    <t>VRefAq</t>
  </si>
  <si>
    <t>VRefAr</t>
  </si>
  <si>
    <t>Art.º 83</t>
  </si>
  <si>
    <t>Art.º 84</t>
  </si>
  <si>
    <t>CP (€/m²)</t>
  </si>
  <si>
    <t>Reabilitação de frações ou prédios habitacionais de que sejam proprietárias ou superficiárias, a destinar a unidades residenciais</t>
  </si>
  <si>
    <t>Aquisição de terrenos destinados à construção de prédio ou de empreendimento habitacional - art.º 29.º b)</t>
  </si>
  <si>
    <t>Encargo com os moradores de núcleos degradados a que se refere o n.º 7 do artigo 12.º</t>
  </si>
  <si>
    <t>Aquisição de terrenos e reabilitação de prédios neles existentes</t>
  </si>
  <si>
    <t>CA (Índice de Preços Habitação INE)</t>
  </si>
  <si>
    <t>VT x CT (€/m²)</t>
  </si>
  <si>
    <t>CP = CS * 1,30 * CR * CO + VT * CT</t>
  </si>
  <si>
    <t>CS - é o custo de referência por metro quadrado de área bruta estabelecido de acordo com o n.º 9.º;</t>
  </si>
  <si>
    <t>CR - é o coeficiente regional, sendo igual a 1 para empreendimentos situados no Continente e 1,20 para empreendimentos situados nas Regiões Autónomas da Madeira e dos Açores;</t>
  </si>
  <si>
    <t>CO - é o coeficiente operacional, sendo fixado entre 1 e 1,12, pelo IHRU, I. P., caso a caso, de acordo com critérios definidos por despacho do membro do Governo responsável pela área da habitação;</t>
  </si>
  <si>
    <t>VT - é o valor do terreno;</t>
  </si>
  <si>
    <t>CT - é o coeficiente relativo à titularidade do terreno, sendo 1 no caso de terreno em propriedade plena, ou, no caso de terreno em direito de superfície, variável entre 0 e 0,8, conforme definido nas alíneas f), g) e h) do artigo 13.º do Código do Imposto Municipal sobre as Transmissões Onerosas de Imóveis, aprovado pelo Decreto-Lei n.º 287/2003, de 12 de novembro, na redação atual;</t>
  </si>
  <si>
    <t>CL - é o coeficiente de localização definido no artigo 42.º do Código do Imposto Municipal sobre Imóveis, aprovado pelo Decreto-Lei n.º 287/2003, de 12 de novembro, na redação atual;</t>
  </si>
  <si>
    <t>CA - é o coeficiente de atualização do valor do terreno, sendo igual ao Índice de Preços da Habitação para Portugal, divulgado pelo Instituto Nacional de Estatística.</t>
  </si>
  <si>
    <t>CS</t>
  </si>
  <si>
    <t>CO</t>
  </si>
  <si>
    <t>VT</t>
  </si>
  <si>
    <t>CL</t>
  </si>
  <si>
    <t>CA</t>
  </si>
  <si>
    <t>VT = (CL * 270 - 230) * CA/100, com o valor mínimo de 40</t>
  </si>
  <si>
    <t>9.º O CS é fixado, com referência a 1 de janeiro de 2019, em 710 (euro), data a partir da qual se aplicará trimestralmente, com as necessárias adaptações, a revisão de preços calculada de acordo com o regime de revisão de preços das empreitadas de obras públicas e de obras particulares e de aquisição de bens e serviços.
10.º O CS é majorado, até ao máximo de 10 %, se o edifício ou habitação for certificado num sistema de certificação ambiental reconhecido pelo IHRU, I. P., cabendo a este Instituto definir a majoração atribuída a cada classe de desempenho.</t>
  </si>
  <si>
    <t>CodINE NUTI</t>
  </si>
  <si>
    <t>NUTS II 2011</t>
  </si>
  <si>
    <t>CodINE NUTII 2011</t>
  </si>
  <si>
    <t>CodINE Mun2011</t>
  </si>
  <si>
    <t>CodINE Mun2013</t>
  </si>
  <si>
    <t>NUTS II 2013</t>
  </si>
  <si>
    <t>CodINE NUTII 2013</t>
  </si>
  <si>
    <t>NUTS III 2011</t>
  </si>
  <si>
    <t>CodINE NUTIII 2011</t>
  </si>
  <si>
    <t>NUTS III 2013</t>
  </si>
  <si>
    <t>CodINE NUTIII 2013</t>
  </si>
  <si>
    <t>Habitação Custos Controlados</t>
  </si>
  <si>
    <t>estimado</t>
  </si>
  <si>
    <t>clicar para consultar</t>
  </si>
  <si>
    <t>Aquisição de frações ou prédios para destinar a habitação - art.º 29.º b)</t>
  </si>
  <si>
    <t>Aquisição e reabilitação de frações ou prédios para destinar a habitação - art.º 29.º b)</t>
  </si>
  <si>
    <t>Ponto focal do IHRU:</t>
  </si>
  <si>
    <t>Data de submissão ao IHRU:</t>
  </si>
  <si>
    <t>Via submissão:</t>
  </si>
  <si>
    <t>plataforma</t>
  </si>
  <si>
    <t>þ</t>
  </si>
  <si>
    <t>¨</t>
  </si>
  <si>
    <t>Lev. 2018 NÚCLEOS</t>
  </si>
  <si>
    <t>Lev. 2019 FAMÍLIAS</t>
  </si>
  <si>
    <t>Unidade orgânica do IHRU responsável pelo acompanhamento do processo:</t>
  </si>
  <si>
    <t>Contacto</t>
  </si>
  <si>
    <t>Joaquim Monteiro</t>
  </si>
  <si>
    <t>Margarida Cavaleiro</t>
  </si>
  <si>
    <t>Margarida Colaço</t>
  </si>
  <si>
    <t>Paulo Patrício</t>
  </si>
  <si>
    <t>217 237 109</t>
  </si>
  <si>
    <t>217 231 713</t>
  </si>
  <si>
    <t>225 439 839</t>
  </si>
  <si>
    <t>217 231 653</t>
  </si>
  <si>
    <t>Contacto:</t>
  </si>
  <si>
    <t>correio</t>
  </si>
  <si>
    <t>email</t>
  </si>
  <si>
    <t>Quadro extraído em 02 de Fevereiro de 2021 (15:50:25)</t>
  </si>
  <si>
    <t>3.º Trimestre de 2020</t>
  </si>
  <si>
    <t>Última atualização destes dados: 02 de fevereiro de 2021</t>
  </si>
  <si>
    <t>Ponto focal do município:</t>
  </si>
  <si>
    <t>Enquadramento da solução</t>
  </si>
  <si>
    <t>1.º Direito</t>
  </si>
  <si>
    <t>Outros programas</t>
  </si>
  <si>
    <t>Não aplicável</t>
  </si>
  <si>
    <t>Maria Tibério</t>
  </si>
  <si>
    <t>217 231 741</t>
  </si>
  <si>
    <t>Marta Duque</t>
  </si>
  <si>
    <t>Quadro extraído em 05 de Abril de 2021 (10:50:47)</t>
  </si>
  <si>
    <t>2.º Semestre de 2020</t>
  </si>
  <si>
    <t>Última atualização destes dados: 23 de março de 2021</t>
  </si>
  <si>
    <t>https://www.ine.pt/xportal/xmain?xpid=INE&amp;xpgid=ine_indicadores&amp;indOcorrCod=0009817&amp;contexto=bd&amp;selTab=tab2</t>
  </si>
  <si>
    <t>BENEFICIÁRIOS DIRETOS</t>
  </si>
  <si>
    <t>Município competente:</t>
  </si>
  <si>
    <t>NUTS 2013</t>
  </si>
  <si>
    <t>Data dos últimos esclarecimentos:</t>
  </si>
  <si>
    <t>Ficha Síntese | Candidatura</t>
  </si>
  <si>
    <t>Elementos de identificação dos elementos do agregado Habitacional (DL 135/99 - nº 3 art.º 17º):</t>
  </si>
  <si>
    <t>Ilustração da situação indigna da habitação (quando aplicável)</t>
  </si>
  <si>
    <t>Nome</t>
  </si>
  <si>
    <t>Estado Civil</t>
  </si>
  <si>
    <t>Parentesco</t>
  </si>
  <si>
    <t>Sexo M/F</t>
  </si>
  <si>
    <t>Data Nasc.</t>
  </si>
  <si>
    <t>Profissão</t>
  </si>
  <si>
    <t>Grau Incapac. &gt;60%? S/N</t>
  </si>
  <si>
    <t>[fotografia 1]</t>
  </si>
  <si>
    <t>[fotografia 2]</t>
  </si>
  <si>
    <t>Titular</t>
  </si>
  <si>
    <t>[fotografia 3]</t>
  </si>
  <si>
    <t>[fotografia 4]</t>
  </si>
  <si>
    <t>Documentação</t>
  </si>
  <si>
    <t>Elementos de identificação dos elementos do agregado Habitacional (DL 135/99 - nº 3 art.º 17º)? Sim/Não</t>
  </si>
  <si>
    <t>Obs:</t>
  </si>
  <si>
    <t>Proposta do Município sobre a solução habitacional a aplicar ao caso concreto:</t>
  </si>
  <si>
    <t>Declaração de não detenção de património imobiliário nos termos previstos na alínea a) do n.º 1 do artigo 7.º do DL 37/2018 ou de património mobiliário de valor superior ao previsto na alínea e) do artigo 4.º? Sim/Não</t>
  </si>
  <si>
    <t>Fundamentação da opção pela solução habitacional?</t>
  </si>
  <si>
    <t>Comprovativos dos rendimentos do agregado do ano anterior? Sim/Não</t>
  </si>
  <si>
    <t>No caso de obras de construção ou reabilitação, 3 orçamentos solicitados (n.º 6 do art.º 16.º do DL 29/2018)? Sim/Não</t>
  </si>
  <si>
    <t>Consentimento expresso a que se refere o art.º 28.º - A do DL 135/99, por parte dos elementos do agregado familiar? Sim/Não</t>
  </si>
  <si>
    <t>Declaração, dos outros cotitulares, ou de quem os represente, de que aceitam intervir para concessão de autorização expressa à contratação dos apoios? Sim/Não</t>
  </si>
  <si>
    <t>Caracterização da situação específica de privação habitacional?</t>
  </si>
  <si>
    <t>ENQUADRAMENTO NO 1.º DIREITO - PROGRAMA DE APOIO AO ACESSO À HABITAÇÃO</t>
  </si>
  <si>
    <t>Identificação da habitação de origem do agregado habitacional:</t>
  </si>
  <si>
    <t>Identificação da condição habitacional indigna:</t>
  </si>
  <si>
    <t>Identificação da habitação que constituirá a solução habitacional do agregado:</t>
  </si>
  <si>
    <t>Solução habitacional:</t>
  </si>
  <si>
    <t>A habitação tem licença de utilização?  Sim/Não</t>
  </si>
  <si>
    <t>Obs:  Em caso negativo solicita-se envio de documento comprovativo de viabilidade de licenciamento.</t>
  </si>
  <si>
    <t>Comprovativos de autorização de consulta ou código de acesso da situação tributária e contributiva perante a AT e SS? Sim/Não</t>
  </si>
  <si>
    <t xml:space="preserve">Obs: </t>
  </si>
  <si>
    <t>IBAN do titular do agregado habitacional? Sim/Não</t>
  </si>
  <si>
    <t>Nota: Os processos devem ser instruídos com todos os elementos que permitam a sua análise.</t>
  </si>
  <si>
    <t>CANDIDATURA A APOIO À HABITAÇÃO</t>
  </si>
  <si>
    <t>Código do Agregado</t>
  </si>
  <si>
    <t>Código do Agregado:</t>
  </si>
  <si>
    <t>(NÃO ATRIBUIR O MESMO NÚMERO A AGREGADOS DIFERENTES DO MESMO MUNICÍPIO.)</t>
  </si>
  <si>
    <t>IAS</t>
  </si>
  <si>
    <t>Valor mensal atual da pensão social do regime não contributivo</t>
  </si>
  <si>
    <t>Rfp - Reabilitação de frações ou prédios habitacionais</t>
  </si>
  <si>
    <t>DICO</t>
  </si>
  <si>
    <t>Freguesia</t>
  </si>
  <si>
    <t>DICOFRE</t>
  </si>
  <si>
    <t>Tipo de despesa (artigo 14º DL 37/2018)</t>
  </si>
  <si>
    <t>Código</t>
  </si>
  <si>
    <t>Intervenção</t>
  </si>
  <si>
    <t>Agregados</t>
  </si>
  <si>
    <t>Código atribuído pelo município</t>
  </si>
  <si>
    <t>Nº de elementos</t>
  </si>
  <si>
    <t>0001</t>
  </si>
  <si>
    <t>1ª prioridade</t>
  </si>
  <si>
    <t>Núcleo precário [artigo 11.º]</t>
  </si>
  <si>
    <t>Precariedade [alínea a) do artigo 5.º]</t>
  </si>
  <si>
    <t>Arrendamento</t>
  </si>
  <si>
    <t>Arrendamento para atribuição em subarrendamento</t>
  </si>
  <si>
    <t>Arr</t>
  </si>
  <si>
    <t>Aquisição de frações ou prédios habitacionais</t>
  </si>
  <si>
    <t>Comparticipação</t>
  </si>
  <si>
    <t>01011</t>
  </si>
  <si>
    <t>Aguada de Cima</t>
  </si>
  <si>
    <t>010103</t>
  </si>
  <si>
    <t>Avenida Columbano Bordalo Pinheiro, 5</t>
  </si>
  <si>
    <t>Novo</t>
  </si>
  <si>
    <t>Trabalhos de Empreitadas referidos na alínea a) art. 14º (reabilitação-Demolições)</t>
  </si>
  <si>
    <t>TED</t>
  </si>
  <si>
    <t>(Intervenção isolada)</t>
  </si>
  <si>
    <t>Por atribuir</t>
  </si>
  <si>
    <t>0002</t>
  </si>
  <si>
    <t>2ª prioridade</t>
  </si>
  <si>
    <t>Núcleo degradado [artigo 12.º]</t>
  </si>
  <si>
    <r>
      <t xml:space="preserve">Insalubridade </t>
    </r>
    <r>
      <rPr>
        <sz val="11"/>
        <color rgb="FFFF0000"/>
        <rFont val="Calibri"/>
        <family val="2"/>
        <scheme val="minor"/>
      </rPr>
      <t>e</t>
    </r>
    <r>
      <rPr>
        <sz val="11"/>
        <color theme="1"/>
        <rFont val="Calibri"/>
        <family val="2"/>
        <scheme val="minor"/>
      </rPr>
      <t xml:space="preserve"> insegurança [alínea b) do artigo 5.º]</t>
    </r>
  </si>
  <si>
    <t>Reabilitação</t>
  </si>
  <si>
    <t>Reabilitação de prédios habitacionais em áreas urbanas degradadas</t>
  </si>
  <si>
    <t>Rpaud</t>
  </si>
  <si>
    <t>Comparticipação + Empréstimo bonificado</t>
  </si>
  <si>
    <t>Entidade regional</t>
  </si>
  <si>
    <t xml:space="preserve"> de </t>
  </si>
  <si>
    <t>01012</t>
  </si>
  <si>
    <t>Fermentelos</t>
  </si>
  <si>
    <t>010109</t>
  </si>
  <si>
    <t>Cerejais</t>
  </si>
  <si>
    <t>1099-019 Lisboa</t>
  </si>
  <si>
    <t>Relacionado com anterior</t>
  </si>
  <si>
    <t>Trabalhos de Empreitadas referidos na alínea a) art. 14º (reabilitação-outros)</t>
  </si>
  <si>
    <t>TE</t>
  </si>
  <si>
    <t>Por atribuir (situação vulnerável)</t>
  </si>
  <si>
    <t>0003</t>
  </si>
  <si>
    <t>3ª prioridade</t>
  </si>
  <si>
    <t>Outra situação</t>
  </si>
  <si>
    <t>Sobrelotação [alínea c) do artigo 5.º]</t>
  </si>
  <si>
    <t>Construção</t>
  </si>
  <si>
    <t>Reabilitação de frações ou prédios habitacionais</t>
  </si>
  <si>
    <t>Rfp</t>
  </si>
  <si>
    <t>Rfpur - Reabilitação de frações ou prédios para unidades residenciais</t>
  </si>
  <si>
    <t>Comparticipação + Empréstimo bonificado IHRU</t>
  </si>
  <si>
    <t>Lisboa e Vale do Tejo</t>
  </si>
  <si>
    <t>LVT</t>
  </si>
  <si>
    <t>01013</t>
  </si>
  <si>
    <t>Macinhata do Vouga</t>
  </si>
  <si>
    <t>010112</t>
  </si>
  <si>
    <t>Sambade</t>
  </si>
  <si>
    <t xml:space="preserve">Total </t>
  </si>
  <si>
    <t>Trabalhos e fornecimentos referidos na alínea b) art. 14º (sustentabilidade e Acessibilidades)</t>
  </si>
  <si>
    <t>AS</t>
  </si>
  <si>
    <t>Por atribuir (situação Núcleos degradados ou Precários )</t>
  </si>
  <si>
    <t>0004</t>
  </si>
  <si>
    <t>4ª prioridade</t>
  </si>
  <si>
    <t>Inadequação [alínea d) do artigo 5.º]</t>
  </si>
  <si>
    <t>Aquisição</t>
  </si>
  <si>
    <t>Reabilitação de frações ou prédios para unidades residenciais</t>
  </si>
  <si>
    <t>Rfpur</t>
  </si>
  <si>
    <t>01014</t>
  </si>
  <si>
    <t>Valongo do Vouga</t>
  </si>
  <si>
    <t>010119</t>
  </si>
  <si>
    <t>Vilar Chão</t>
  </si>
  <si>
    <t>Prestações de serviços referidas na alínea c) art. 14º (projetos, fiscalização e segurança da obra, publicitação)</t>
  </si>
  <si>
    <t>PS</t>
  </si>
  <si>
    <t>1D.0401.0001.01</t>
  </si>
  <si>
    <t>Elegível</t>
  </si>
  <si>
    <t>0005</t>
  </si>
  <si>
    <t>5ª prioridade</t>
  </si>
  <si>
    <t>Vítima de violência doméstica [n.º 1 do artigo 10.º]</t>
  </si>
  <si>
    <t>Construção de frações ou prédios habitacionais</t>
  </si>
  <si>
    <t>Cfp</t>
  </si>
  <si>
    <t>01015</t>
  </si>
  <si>
    <t>UF de Águeda e Borralha</t>
  </si>
  <si>
    <t>010121</t>
  </si>
  <si>
    <t>Vilarelhos</t>
  </si>
  <si>
    <t>Rua D. Manuel II, 296, 6º andar</t>
  </si>
  <si>
    <t>Atos notariais e de registo  referidos na alínea d) art. 14º (necessários à contratação)</t>
  </si>
  <si>
    <t>AN</t>
  </si>
  <si>
    <t>0006</t>
  </si>
  <si>
    <t>6ª prioridade</t>
  </si>
  <si>
    <t>Sem abrigo [n.º 1 do artigo 10.º]</t>
  </si>
  <si>
    <t>Construção de frações ou prédios para unidades residenciais</t>
  </si>
  <si>
    <t>Cfpur</t>
  </si>
  <si>
    <t>Cfp - Construção de frações ou prédios habitacionais</t>
  </si>
  <si>
    <t>Açores</t>
  </si>
  <si>
    <t>01016</t>
  </si>
  <si>
    <t>UF de Barrô e Aguada de Baixo</t>
  </si>
  <si>
    <t>010122</t>
  </si>
  <si>
    <t>Vilares de Vilariça</t>
  </si>
  <si>
    <t>4050-344 Porto</t>
  </si>
  <si>
    <t>Despesas com o arrendamento  referidas na alínea e) art. 14º (alojamento temporário)</t>
  </si>
  <si>
    <t>DA</t>
  </si>
  <si>
    <t>0007</t>
  </si>
  <si>
    <t>Afp</t>
  </si>
  <si>
    <t>Aquisição e infraestruturação de terrenos</t>
  </si>
  <si>
    <t>Madeira</t>
  </si>
  <si>
    <t>01017</t>
  </si>
  <si>
    <t>UF de Belazaima do Chão, Castanheira do Vouga e Agadão</t>
  </si>
  <si>
    <t>010123</t>
  </si>
  <si>
    <t>UF de Agrobom, Saldonha e Vale Pereiro</t>
  </si>
  <si>
    <t>Atos e os serviços referidos na alínea f) art. 14º (Associação de Moradores e cooperativas)</t>
  </si>
  <si>
    <t>AC</t>
  </si>
  <si>
    <t>0008</t>
  </si>
  <si>
    <t>01018</t>
  </si>
  <si>
    <t>UF de Recardães e Espinhel</t>
  </si>
  <si>
    <t>010124</t>
  </si>
  <si>
    <t>UF de Eucisia, Gouveia e Valverde</t>
  </si>
  <si>
    <t>0009</t>
  </si>
  <si>
    <t>Unid. Resid.</t>
  </si>
  <si>
    <t>Cfpur - Construção de frações ou prédios para unidades residenciais</t>
  </si>
  <si>
    <t>01019</t>
  </si>
  <si>
    <t>UF de Travassô e Óis da Ribeira</t>
  </si>
  <si>
    <t>010125</t>
  </si>
  <si>
    <t>UF de Ferradosa e Sendim da Serra</t>
  </si>
  <si>
    <t>Trabalhos de reabilitação</t>
  </si>
  <si>
    <t>0010</t>
  </si>
  <si>
    <t>010110</t>
  </si>
  <si>
    <t>UF de Trofa, Segadães e Lamas do Vouga</t>
  </si>
  <si>
    <t>010126</t>
  </si>
  <si>
    <t>UF de Gebelim e Soeima</t>
  </si>
  <si>
    <t>Trabalhos prévios de demolição, contenção ou similares</t>
  </si>
  <si>
    <t>0011</t>
  </si>
  <si>
    <t>Dep</t>
  </si>
  <si>
    <t>010111</t>
  </si>
  <si>
    <t>UF do Préstimo e Macieira de Alcoba</t>
  </si>
  <si>
    <t>010127</t>
  </si>
  <si>
    <t>UF de Parada e Sendim da Ribeira</t>
  </si>
  <si>
    <t>Prestações de serviços conexas (projetos, fiscalização e segurança da obra)</t>
  </si>
  <si>
    <t>0012</t>
  </si>
  <si>
    <t>Afp - Aquisição de frações ou prédios habitacionais</t>
  </si>
  <si>
    <t>010212</t>
  </si>
  <si>
    <t>Alquerubim</t>
  </si>
  <si>
    <t>010202</t>
  </si>
  <si>
    <t>UF de Pombal e Vales</t>
  </si>
  <si>
    <t>Trabalhos e fornecimentos necessários às soluções de acessibilidades</t>
  </si>
  <si>
    <t>0013</t>
  </si>
  <si>
    <t>010213</t>
  </si>
  <si>
    <t>Angeja</t>
  </si>
  <si>
    <t>010203</t>
  </si>
  <si>
    <t xml:space="preserve">Trabalhos e fornecimentos necessários às  soluções de sustentabilidade ambiental </t>
  </si>
  <si>
    <t>0014</t>
  </si>
  <si>
    <t>010214</t>
  </si>
  <si>
    <t>Branca</t>
  </si>
  <si>
    <t>010204</t>
  </si>
  <si>
    <t>Soluções de eficiência energética</t>
  </si>
  <si>
    <t>0015</t>
  </si>
  <si>
    <t>010215</t>
  </si>
  <si>
    <t>Ribeira de Fráguas</t>
  </si>
  <si>
    <t>010206</t>
  </si>
  <si>
    <t>Outras  soluções de sustentabilidade ambiental</t>
  </si>
  <si>
    <t>0016</t>
  </si>
  <si>
    <t>010216</t>
  </si>
  <si>
    <t>Albergaria-a-Velha e Valmaior</t>
  </si>
  <si>
    <t>010209</t>
  </si>
  <si>
    <t>Atos notariais e de registo</t>
  </si>
  <si>
    <t>0017</t>
  </si>
  <si>
    <t>010217</t>
  </si>
  <si>
    <t>São João de Loure e Frossos</t>
  </si>
  <si>
    <t>010210</t>
  </si>
  <si>
    <t>0018</t>
  </si>
  <si>
    <t>010318</t>
  </si>
  <si>
    <t>Avelãs de Caminho</t>
  </si>
  <si>
    <t>010304</t>
  </si>
  <si>
    <t>0019</t>
  </si>
  <si>
    <t>010319</t>
  </si>
  <si>
    <t>Avelãs de Cima</t>
  </si>
  <si>
    <t>010305</t>
  </si>
  <si>
    <t>IVA</t>
  </si>
  <si>
    <t>Empreitada</t>
  </si>
  <si>
    <t>Prestações de serviços</t>
  </si>
  <si>
    <t>0020</t>
  </si>
  <si>
    <t>010320</t>
  </si>
  <si>
    <t>010307</t>
  </si>
  <si>
    <t>0021</t>
  </si>
  <si>
    <t>010321</t>
  </si>
  <si>
    <t>Sangalhos</t>
  </si>
  <si>
    <t>010309</t>
  </si>
  <si>
    <t>0022</t>
  </si>
  <si>
    <t>010322</t>
  </si>
  <si>
    <t>São Lourenço do Bairro</t>
  </si>
  <si>
    <t>010310</t>
  </si>
  <si>
    <t>0023</t>
  </si>
  <si>
    <t>010323</t>
  </si>
  <si>
    <t>Vila Nova de Monsarros</t>
  </si>
  <si>
    <t>010312</t>
  </si>
  <si>
    <t>0024</t>
  </si>
  <si>
    <t>010324</t>
  </si>
  <si>
    <t>Vilarinho do Bairro</t>
  </si>
  <si>
    <t>010313</t>
  </si>
  <si>
    <t>0025</t>
  </si>
  <si>
    <t>010325</t>
  </si>
  <si>
    <t>UF de Amoreira da Gândara, Paredes do Bairro e Ancas</t>
  </si>
  <si>
    <t>010316</t>
  </si>
  <si>
    <t>0026</t>
  </si>
  <si>
    <t>010326</t>
  </si>
  <si>
    <t>UF de Arcos e Mogofores</t>
  </si>
  <si>
    <t>010317</t>
  </si>
  <si>
    <t>0027</t>
  </si>
  <si>
    <t>010327</t>
  </si>
  <si>
    <t>UF de Tamengos, Aguim e Óis do Bairro</t>
  </si>
  <si>
    <t>0028</t>
  </si>
  <si>
    <t>010428</t>
  </si>
  <si>
    <t>010402</t>
  </si>
  <si>
    <t>Amenidades</t>
  </si>
  <si>
    <t>0029</t>
  </si>
  <si>
    <t>010429</t>
  </si>
  <si>
    <t>010407</t>
  </si>
  <si>
    <t>estacionamento em garagem coletiva</t>
  </si>
  <si>
    <t>0030</t>
  </si>
  <si>
    <t>010430</t>
  </si>
  <si>
    <t>010409</t>
  </si>
  <si>
    <t>boxe de estacionamento em garagem coletiva</t>
  </si>
  <si>
    <t>0031</t>
  </si>
  <si>
    <t xml:space="preserve"> da </t>
  </si>
  <si>
    <t>010431</t>
  </si>
  <si>
    <t>010411</t>
  </si>
  <si>
    <t>garagem individual</t>
  </si>
  <si>
    <t>0032</t>
  </si>
  <si>
    <t>010432</t>
  </si>
  <si>
    <t>010413</t>
  </si>
  <si>
    <t>arrecadação</t>
  </si>
  <si>
    <t>0033</t>
  </si>
  <si>
    <t>010433</t>
  </si>
  <si>
    <t>010414</t>
  </si>
  <si>
    <t>0034</t>
  </si>
  <si>
    <t>010434</t>
  </si>
  <si>
    <t>010415</t>
  </si>
  <si>
    <t>Lógico</t>
  </si>
  <si>
    <t>0035</t>
  </si>
  <si>
    <t>010435</t>
  </si>
  <si>
    <t>010416</t>
  </si>
  <si>
    <t>0036</t>
  </si>
  <si>
    <t>010436</t>
  </si>
  <si>
    <t>010417</t>
  </si>
  <si>
    <t>0037</t>
  </si>
  <si>
    <t>010437</t>
  </si>
  <si>
    <t>010418</t>
  </si>
  <si>
    <t>0038</t>
  </si>
  <si>
    <t>010438</t>
  </si>
  <si>
    <t>010419</t>
  </si>
  <si>
    <t>Taxas IVA</t>
  </si>
  <si>
    <t>0039</t>
  </si>
  <si>
    <t>010439</t>
  </si>
  <si>
    <t>010420</t>
  </si>
  <si>
    <t>0040</t>
  </si>
  <si>
    <t>010440</t>
  </si>
  <si>
    <t>UF de Arouca e Burgo</t>
  </si>
  <si>
    <t>010421</t>
  </si>
  <si>
    <t>normal</t>
  </si>
  <si>
    <t>0041</t>
  </si>
  <si>
    <t>010441</t>
  </si>
  <si>
    <t>UF de Cabreiros e Albergaria da Serra</t>
  </si>
  <si>
    <t>010422</t>
  </si>
  <si>
    <t>reduzida</t>
  </si>
  <si>
    <t>0042</t>
  </si>
  <si>
    <t>010442</t>
  </si>
  <si>
    <t>UF de Canelas e Espiunca</t>
  </si>
  <si>
    <t>010423</t>
  </si>
  <si>
    <t>0043</t>
  </si>
  <si>
    <t>010443</t>
  </si>
  <si>
    <t>UF de Covelo de Paivó e Janarde</t>
  </si>
  <si>
    <t>010424</t>
  </si>
  <si>
    <t>0044</t>
  </si>
  <si>
    <t>010544</t>
  </si>
  <si>
    <t>Aradas</t>
  </si>
  <si>
    <t>010501</t>
  </si>
  <si>
    <t>0045</t>
  </si>
  <si>
    <t>010545</t>
  </si>
  <si>
    <t>Cacia</t>
  </si>
  <si>
    <t>010502</t>
  </si>
  <si>
    <t>0046</t>
  </si>
  <si>
    <t>010546</t>
  </si>
  <si>
    <t>Esgueira</t>
  </si>
  <si>
    <t>010505</t>
  </si>
  <si>
    <t>0047</t>
  </si>
  <si>
    <t>010547</t>
  </si>
  <si>
    <t>Oliveirinha</t>
  </si>
  <si>
    <t>010508</t>
  </si>
  <si>
    <t>0048</t>
  </si>
  <si>
    <t>010548</t>
  </si>
  <si>
    <t>São Bernardo</t>
  </si>
  <si>
    <t>010510</t>
  </si>
  <si>
    <t>Taxas a selecionar</t>
  </si>
  <si>
    <t>0049</t>
  </si>
  <si>
    <t>010549</t>
  </si>
  <si>
    <t>São Jacinto</t>
  </si>
  <si>
    <t>010511</t>
  </si>
  <si>
    <t>0050</t>
  </si>
  <si>
    <t>010550</t>
  </si>
  <si>
    <t>Santa Joana</t>
  </si>
  <si>
    <t>010513</t>
  </si>
  <si>
    <t>0051</t>
  </si>
  <si>
    <t>010551</t>
  </si>
  <si>
    <t>Eixo e Eirol</t>
  </si>
  <si>
    <t>010515</t>
  </si>
  <si>
    <t>0052</t>
  </si>
  <si>
    <t>010552</t>
  </si>
  <si>
    <t>Requeixo, Nossa Senhora de Fátima e Nariz</t>
  </si>
  <si>
    <t>010516</t>
  </si>
  <si>
    <t>Parâmetros HCC</t>
  </si>
  <si>
    <t>0053</t>
  </si>
  <si>
    <t xml:space="preserve"> do </t>
  </si>
  <si>
    <t>010553</t>
  </si>
  <si>
    <t>UF de Glória e Vera Cruz</t>
  </si>
  <si>
    <t>010517</t>
  </si>
  <si>
    <t>0054</t>
  </si>
  <si>
    <t>010654</t>
  </si>
  <si>
    <t>010602</t>
  </si>
  <si>
    <t>0055</t>
  </si>
  <si>
    <t>010655</t>
  </si>
  <si>
    <t>Real</t>
  </si>
  <si>
    <t>010606</t>
  </si>
  <si>
    <t>0056</t>
  </si>
  <si>
    <t>010656</t>
  </si>
  <si>
    <t>Santa Maria de Sardoura</t>
  </si>
  <si>
    <t>010607</t>
  </si>
  <si>
    <t>N anos dir superfície</t>
  </si>
  <si>
    <t>0057</t>
  </si>
  <si>
    <t>010657</t>
  </si>
  <si>
    <t>São Martinho de Sardoura</t>
  </si>
  <si>
    <t>010608</t>
  </si>
  <si>
    <t>0058</t>
  </si>
  <si>
    <t>010658</t>
  </si>
  <si>
    <t>UF de Raiva, Pedorido e Paraíso</t>
  </si>
  <si>
    <t>010610</t>
  </si>
  <si>
    <t>0059</t>
  </si>
  <si>
    <t>010659</t>
  </si>
  <si>
    <t>UF de Sobrado e Bairros</t>
  </si>
  <si>
    <t>010611</t>
  </si>
  <si>
    <t>0060</t>
  </si>
  <si>
    <t>010760</t>
  </si>
  <si>
    <t>010702</t>
  </si>
  <si>
    <t>0061</t>
  </si>
  <si>
    <t>010761</t>
  </si>
  <si>
    <t>010704</t>
  </si>
  <si>
    <t>0062</t>
  </si>
  <si>
    <t>010762</t>
  </si>
  <si>
    <t>010705</t>
  </si>
  <si>
    <t>0063</t>
  </si>
  <si>
    <t>010763</t>
  </si>
  <si>
    <t>UF de Anta e Guetim</t>
  </si>
  <si>
    <t>010706</t>
  </si>
  <si>
    <t>0064</t>
  </si>
  <si>
    <t>010864</t>
  </si>
  <si>
    <t>Avanca</t>
  </si>
  <si>
    <t>010801</t>
  </si>
  <si>
    <t>0065</t>
  </si>
  <si>
    <t>010865</t>
  </si>
  <si>
    <t>Pardilhó</t>
  </si>
  <si>
    <t>010805</t>
  </si>
  <si>
    <t>0066</t>
  </si>
  <si>
    <t>010866</t>
  </si>
  <si>
    <t>Salreu</t>
  </si>
  <si>
    <t>010806</t>
  </si>
  <si>
    <t>0067</t>
  </si>
  <si>
    <t>010867</t>
  </si>
  <si>
    <t>UF de Beduído e Veiros</t>
  </si>
  <si>
    <t>010808</t>
  </si>
  <si>
    <t>0068</t>
  </si>
  <si>
    <t>010868</t>
  </si>
  <si>
    <t>UF de Canelas e Fermelã</t>
  </si>
  <si>
    <t>010809</t>
  </si>
  <si>
    <t>0069</t>
  </si>
  <si>
    <t>010969</t>
  </si>
  <si>
    <t>010901</t>
  </si>
  <si>
    <t>0070</t>
  </si>
  <si>
    <t>010970</t>
  </si>
  <si>
    <t>010902</t>
  </si>
  <si>
    <t>0071</t>
  </si>
  <si>
    <t>010971</t>
  </si>
  <si>
    <t>010904</t>
  </si>
  <si>
    <t>0072</t>
  </si>
  <si>
    <t>010972</t>
  </si>
  <si>
    <t>010907</t>
  </si>
  <si>
    <t>0073</t>
  </si>
  <si>
    <t>010973</t>
  </si>
  <si>
    <t>010908</t>
  </si>
  <si>
    <t>0074</t>
  </si>
  <si>
    <t>010974</t>
  </si>
  <si>
    <t>010913</t>
  </si>
  <si>
    <t>0075</t>
  </si>
  <si>
    <t>010975</t>
  </si>
  <si>
    <t>010914</t>
  </si>
  <si>
    <t>0076</t>
  </si>
  <si>
    <t>010976</t>
  </si>
  <si>
    <t>010916</t>
  </si>
  <si>
    <t>0077</t>
  </si>
  <si>
    <t>010977</t>
  </si>
  <si>
    <t>010917</t>
  </si>
  <si>
    <t>0078</t>
  </si>
  <si>
    <t>010978</t>
  </si>
  <si>
    <t>010918</t>
  </si>
  <si>
    <t>0079</t>
  </si>
  <si>
    <t>010979</t>
  </si>
  <si>
    <t>010919</t>
  </si>
  <si>
    <t>0080</t>
  </si>
  <si>
    <t>010980</t>
  </si>
  <si>
    <t>010921</t>
  </si>
  <si>
    <t>0081</t>
  </si>
  <si>
    <t>010981</t>
  </si>
  <si>
    <t>010922</t>
  </si>
  <si>
    <t>0082</t>
  </si>
  <si>
    <t>010982</t>
  </si>
  <si>
    <t>010924</t>
  </si>
  <si>
    <t>0083</t>
  </si>
  <si>
    <t>010983</t>
  </si>
  <si>
    <t>010925</t>
  </si>
  <si>
    <t>0084</t>
  </si>
  <si>
    <t>010984</t>
  </si>
  <si>
    <t>010926</t>
  </si>
  <si>
    <t>0085</t>
  </si>
  <si>
    <t>010985</t>
  </si>
  <si>
    <t>UF de Caldas de São Jorge e Pigeiros</t>
  </si>
  <si>
    <t>010932</t>
  </si>
  <si>
    <t>0086</t>
  </si>
  <si>
    <t>010986</t>
  </si>
  <si>
    <t>UF de Canedo, Vale e Vila Maior</t>
  </si>
  <si>
    <t>010933</t>
  </si>
  <si>
    <t>0087</t>
  </si>
  <si>
    <t>010987</t>
  </si>
  <si>
    <t>UF de Lobão, Gião, Louredo e Guisande</t>
  </si>
  <si>
    <t>010934</t>
  </si>
  <si>
    <t>0088</t>
  </si>
  <si>
    <t>010988</t>
  </si>
  <si>
    <t>UF de Santa Maria da Feira, Travanca, Sanfins e Espargo</t>
  </si>
  <si>
    <t>010935</t>
  </si>
  <si>
    <t>0089</t>
  </si>
  <si>
    <t>010989</t>
  </si>
  <si>
    <t>UF de São Miguel do Souto e Mosteirô</t>
  </si>
  <si>
    <t>010936</t>
  </si>
  <si>
    <t>0090</t>
  </si>
  <si>
    <t>011090</t>
  </si>
  <si>
    <t>Gafanha da Encarnação</t>
  </si>
  <si>
    <t>011005</t>
  </si>
  <si>
    <t>0091</t>
  </si>
  <si>
    <t>011091</t>
  </si>
  <si>
    <t>Gafanha da Nazaré</t>
  </si>
  <si>
    <t>011006</t>
  </si>
  <si>
    <t>0092</t>
  </si>
  <si>
    <t>011092</t>
  </si>
  <si>
    <t>Gafanha do Carmo</t>
  </si>
  <si>
    <t>011007</t>
  </si>
  <si>
    <t>0093</t>
  </si>
  <si>
    <t>011093</t>
  </si>
  <si>
    <t>Ílhavo (São Salvador)</t>
  </si>
  <si>
    <t>011008</t>
  </si>
  <si>
    <t>0094</t>
  </si>
  <si>
    <t>011194</t>
  </si>
  <si>
    <t>Barcouço</t>
  </si>
  <si>
    <t>011102</t>
  </si>
  <si>
    <t>0095</t>
  </si>
  <si>
    <t>011195</t>
  </si>
  <si>
    <t>Casal Comba</t>
  </si>
  <si>
    <t>011103</t>
  </si>
  <si>
    <r>
      <rPr>
        <sz val="11"/>
        <color theme="1"/>
        <rFont val="Calibri"/>
        <family val="2"/>
      </rPr>
      <t>≥</t>
    </r>
    <r>
      <rPr>
        <sz val="11"/>
        <color theme="1"/>
        <rFont val="Calibri"/>
        <family val="2"/>
        <scheme val="minor"/>
      </rPr>
      <t>40</t>
    </r>
  </si>
  <si>
    <t>0096</t>
  </si>
  <si>
    <t>011196</t>
  </si>
  <si>
    <t>Luso</t>
  </si>
  <si>
    <t>011104</t>
  </si>
  <si>
    <t>0097</t>
  </si>
  <si>
    <t>011197</t>
  </si>
  <si>
    <t>Pampilhosa</t>
  </si>
  <si>
    <t>011106</t>
  </si>
  <si>
    <t>0098</t>
  </si>
  <si>
    <t>011198</t>
  </si>
  <si>
    <t>Vacariça</t>
  </si>
  <si>
    <t>011107</t>
  </si>
  <si>
    <t>0099</t>
  </si>
  <si>
    <t>011199</t>
  </si>
  <si>
    <t>UF da Mealhada, Ventosa do Bairro e Antes</t>
  </si>
  <si>
    <t>011109</t>
  </si>
  <si>
    <t>0100</t>
  </si>
  <si>
    <t>0112100</t>
  </si>
  <si>
    <t>Bunheiro</t>
  </si>
  <si>
    <t>011201</t>
  </si>
  <si>
    <t>0112101</t>
  </si>
  <si>
    <t>Monte</t>
  </si>
  <si>
    <t>011202</t>
  </si>
  <si>
    <t>0112102</t>
  </si>
  <si>
    <t>011203</t>
  </si>
  <si>
    <t>0112103</t>
  </si>
  <si>
    <t>Torreira</t>
  </si>
  <si>
    <t>011204</t>
  </si>
  <si>
    <t>0113104</t>
  </si>
  <si>
    <t>011301</t>
  </si>
  <si>
    <t>0113105</t>
  </si>
  <si>
    <t>011302</t>
  </si>
  <si>
    <t>0113106</t>
  </si>
  <si>
    <t>011303</t>
  </si>
  <si>
    <t>0113107</t>
  </si>
  <si>
    <t>011304</t>
  </si>
  <si>
    <t>0113108</t>
  </si>
  <si>
    <t>011305</t>
  </si>
  <si>
    <t>0113109</t>
  </si>
  <si>
    <t>011310</t>
  </si>
  <si>
    <t>0113110</t>
  </si>
  <si>
    <t>011315</t>
  </si>
  <si>
    <t>0113111</t>
  </si>
  <si>
    <t>011318</t>
  </si>
  <si>
    <t>0113112</t>
  </si>
  <si>
    <t>011319</t>
  </si>
  <si>
    <t>0113113</t>
  </si>
  <si>
    <t>UF de Nogueira do Cravo e Pindelo</t>
  </si>
  <si>
    <t>011320</t>
  </si>
  <si>
    <t>0113114</t>
  </si>
  <si>
    <t>UF de Oliveira de Azeméis, Santiago de Riba-Ul, Ul, Macinhata da Seixa e Madail</t>
  </si>
  <si>
    <t>011321</t>
  </si>
  <si>
    <t>0113115</t>
  </si>
  <si>
    <t>UF de Pinheiro da Bemposta, Travanca e Palmaz</t>
  </si>
  <si>
    <t>011322</t>
  </si>
  <si>
    <t>0114116</t>
  </si>
  <si>
    <t>Oiã</t>
  </si>
  <si>
    <t>011403</t>
  </si>
  <si>
    <t>0114117</t>
  </si>
  <si>
    <t>011404</t>
  </si>
  <si>
    <t>0114118</t>
  </si>
  <si>
    <t>Palhaça</t>
  </si>
  <si>
    <t>011405</t>
  </si>
  <si>
    <t>0114119</t>
  </si>
  <si>
    <t>UF de Bustos, Troviscal e Mamarrosa</t>
  </si>
  <si>
    <t>011407</t>
  </si>
  <si>
    <t>0120</t>
  </si>
  <si>
    <t>0115120</t>
  </si>
  <si>
    <t>Cortegaça</t>
  </si>
  <si>
    <t>011502</t>
  </si>
  <si>
    <t>0121</t>
  </si>
  <si>
    <t>0115121</t>
  </si>
  <si>
    <t>Esmoriz</t>
  </si>
  <si>
    <t>011503</t>
  </si>
  <si>
    <t>0122</t>
  </si>
  <si>
    <t>0115122</t>
  </si>
  <si>
    <t>Maceda</t>
  </si>
  <si>
    <t>011504</t>
  </si>
  <si>
    <t>0123</t>
  </si>
  <si>
    <t>0115123</t>
  </si>
  <si>
    <t>Válega</t>
  </si>
  <si>
    <t>011507</t>
  </si>
  <si>
    <t>0124</t>
  </si>
  <si>
    <t>0115124</t>
  </si>
  <si>
    <t>UF de Ovar, São João, Arada e São Vicente de Pereira Jusã</t>
  </si>
  <si>
    <t>011509</t>
  </si>
  <si>
    <t>0125</t>
  </si>
  <si>
    <t>0116125</t>
  </si>
  <si>
    <t>011601</t>
  </si>
  <si>
    <t>0126</t>
  </si>
  <si>
    <t>0117126</t>
  </si>
  <si>
    <t>Couto de Esteves</t>
  </si>
  <si>
    <t>011702</t>
  </si>
  <si>
    <t>0127</t>
  </si>
  <si>
    <t>0117127</t>
  </si>
  <si>
    <t>Pessegueiro do Vouga</t>
  </si>
  <si>
    <t>011704</t>
  </si>
  <si>
    <t>0128</t>
  </si>
  <si>
    <t>0117128</t>
  </si>
  <si>
    <t>Rocas do Vouga</t>
  </si>
  <si>
    <t>011705</t>
  </si>
  <si>
    <t>0129</t>
  </si>
  <si>
    <t>0117129</t>
  </si>
  <si>
    <t>011706</t>
  </si>
  <si>
    <t>0130</t>
  </si>
  <si>
    <t>0117130</t>
  </si>
  <si>
    <t>Talhadas</t>
  </si>
  <si>
    <t>011708</t>
  </si>
  <si>
    <t>0131</t>
  </si>
  <si>
    <t>0117131</t>
  </si>
  <si>
    <t>UF de Cedrim e Paradela</t>
  </si>
  <si>
    <t>011710</t>
  </si>
  <si>
    <t>0132</t>
  </si>
  <si>
    <t>0117132</t>
  </si>
  <si>
    <t>UF de Silva Escura e Dornelas</t>
  </si>
  <si>
    <t>011711</t>
  </si>
  <si>
    <t>0133</t>
  </si>
  <si>
    <t>0118133</t>
  </si>
  <si>
    <t>Calvão</t>
  </si>
  <si>
    <t>011801</t>
  </si>
  <si>
    <t>0134</t>
  </si>
  <si>
    <t>0118134</t>
  </si>
  <si>
    <t>Gafanha da Boa Hora</t>
  </si>
  <si>
    <t>011804</t>
  </si>
  <si>
    <t>0135</t>
  </si>
  <si>
    <t>0118135</t>
  </si>
  <si>
    <t>Ouca</t>
  </si>
  <si>
    <t>011805</t>
  </si>
  <si>
    <t>0136</t>
  </si>
  <si>
    <t>0118136</t>
  </si>
  <si>
    <t>Sosa</t>
  </si>
  <si>
    <t>011807</t>
  </si>
  <si>
    <t>0137</t>
  </si>
  <si>
    <t>0118137</t>
  </si>
  <si>
    <t>Santo André de Vagos</t>
  </si>
  <si>
    <t>011810</t>
  </si>
  <si>
    <t>0138</t>
  </si>
  <si>
    <t>0118138</t>
  </si>
  <si>
    <t>UF de Fonte de Angeão e Covão do Lobo</t>
  </si>
  <si>
    <t>011812</t>
  </si>
  <si>
    <t>0139</t>
  </si>
  <si>
    <t>0118139</t>
  </si>
  <si>
    <t>UF de Ponte de Vagos e Santa Catarina</t>
  </si>
  <si>
    <t>011813</t>
  </si>
  <si>
    <t>0140</t>
  </si>
  <si>
    <t>0118140</t>
  </si>
  <si>
    <t>UF de Vagos e Santo António</t>
  </si>
  <si>
    <t>011814</t>
  </si>
  <si>
    <t>0141</t>
  </si>
  <si>
    <t>0119141</t>
  </si>
  <si>
    <t>011901</t>
  </si>
  <si>
    <t>0142</t>
  </si>
  <si>
    <t>0119142</t>
  </si>
  <si>
    <t>011902</t>
  </si>
  <si>
    <t>0143</t>
  </si>
  <si>
    <t>0119143</t>
  </si>
  <si>
    <t>011903</t>
  </si>
  <si>
    <t>0144</t>
  </si>
  <si>
    <t>0119144</t>
  </si>
  <si>
    <t>011905</t>
  </si>
  <si>
    <t>0145</t>
  </si>
  <si>
    <t>0119145</t>
  </si>
  <si>
    <t>011906</t>
  </si>
  <si>
    <t>0146</t>
  </si>
  <si>
    <t>0119146</t>
  </si>
  <si>
    <t>011907</t>
  </si>
  <si>
    <t>0147</t>
  </si>
  <si>
    <t>0119147</t>
  </si>
  <si>
    <t>UF de Vila Chã, Codal e Vila Cova de Perrinho</t>
  </si>
  <si>
    <t>011910</t>
  </si>
  <si>
    <t>0148</t>
  </si>
  <si>
    <t>0201148</t>
  </si>
  <si>
    <t>Ervidel</t>
  </si>
  <si>
    <t>020102</t>
  </si>
  <si>
    <t>0149</t>
  </si>
  <si>
    <t>0201149</t>
  </si>
  <si>
    <t>Messejana</t>
  </si>
  <si>
    <t>020103</t>
  </si>
  <si>
    <t>0150</t>
  </si>
  <si>
    <t>0201150</t>
  </si>
  <si>
    <t>São João de Negrilhos</t>
  </si>
  <si>
    <t>020104</t>
  </si>
  <si>
    <t>0151</t>
  </si>
  <si>
    <t>0201151</t>
  </si>
  <si>
    <t>UF de Aljustrel e Rio de Moinhos</t>
  </si>
  <si>
    <t>020106</t>
  </si>
  <si>
    <t>0152</t>
  </si>
  <si>
    <t>0202152</t>
  </si>
  <si>
    <t>Rosário</t>
  </si>
  <si>
    <t>020203</t>
  </si>
  <si>
    <t>0153</t>
  </si>
  <si>
    <t>0202153</t>
  </si>
  <si>
    <t>020205</t>
  </si>
  <si>
    <t>0154</t>
  </si>
  <si>
    <t>0202154</t>
  </si>
  <si>
    <t>São Barnabé</t>
  </si>
  <si>
    <t>020206</t>
  </si>
  <si>
    <t>0155</t>
  </si>
  <si>
    <t>0202155</t>
  </si>
  <si>
    <t>Aldeia dos Fernandes</t>
  </si>
  <si>
    <t>020208</t>
  </si>
  <si>
    <t>0156</t>
  </si>
  <si>
    <t>0202156</t>
  </si>
  <si>
    <t>UF de Almodôvar e Graça dos Padrões</t>
  </si>
  <si>
    <t>020209</t>
  </si>
  <si>
    <t>0157</t>
  </si>
  <si>
    <t>0202157</t>
  </si>
  <si>
    <t>UF de Santa Clara-a-Nova e Gomes Aires</t>
  </si>
  <si>
    <t>020210</t>
  </si>
  <si>
    <t>0158</t>
  </si>
  <si>
    <t>0203158</t>
  </si>
  <si>
    <t>020301</t>
  </si>
  <si>
    <t>0159</t>
  </si>
  <si>
    <t>0203159</t>
  </si>
  <si>
    <t>Vila Nova da Baronia</t>
  </si>
  <si>
    <t>020302</t>
  </si>
  <si>
    <t>0160</t>
  </si>
  <si>
    <t>0204160</t>
  </si>
  <si>
    <t>020401</t>
  </si>
  <si>
    <t>0161</t>
  </si>
  <si>
    <t>0205161</t>
  </si>
  <si>
    <t>Baleizão</t>
  </si>
  <si>
    <t>020502</t>
  </si>
  <si>
    <t>0162</t>
  </si>
  <si>
    <t>0205162</t>
  </si>
  <si>
    <t>Beringel</t>
  </si>
  <si>
    <t>020503</t>
  </si>
  <si>
    <t>0163</t>
  </si>
  <si>
    <t>0205163</t>
  </si>
  <si>
    <t>Cabeça Gorda</t>
  </si>
  <si>
    <t>020504</t>
  </si>
  <si>
    <t>0164</t>
  </si>
  <si>
    <t>0205164</t>
  </si>
  <si>
    <t>Nossa Senhora das Neves</t>
  </si>
  <si>
    <t>020506</t>
  </si>
  <si>
    <t>0165</t>
  </si>
  <si>
    <t>0205165</t>
  </si>
  <si>
    <t>Santa Clara de Louredo</t>
  </si>
  <si>
    <t>020510</t>
  </si>
  <si>
    <t>0166</t>
  </si>
  <si>
    <t>0205166</t>
  </si>
  <si>
    <t>São Matias</t>
  </si>
  <si>
    <t>020516</t>
  </si>
  <si>
    <t>0167</t>
  </si>
  <si>
    <t>0205167</t>
  </si>
  <si>
    <t>UF de Albernoa e Trindade</t>
  </si>
  <si>
    <t>020519</t>
  </si>
  <si>
    <t>0168</t>
  </si>
  <si>
    <t>0205168</t>
  </si>
  <si>
    <t>UF de Beja (Salvador e Santa Maria da Feira)</t>
  </si>
  <si>
    <t>020520</t>
  </si>
  <si>
    <t>0169</t>
  </si>
  <si>
    <t>0205169</t>
  </si>
  <si>
    <t>UF de Beja (Santiago Maior e São João Baptista)</t>
  </si>
  <si>
    <t>020521</t>
  </si>
  <si>
    <t>0170</t>
  </si>
  <si>
    <t>0205170</t>
  </si>
  <si>
    <t>UF de Salvada e Quintos</t>
  </si>
  <si>
    <t>020522</t>
  </si>
  <si>
    <t>0171</t>
  </si>
  <si>
    <t>0205171</t>
  </si>
  <si>
    <t>UF de Santa Vitória e Mombeja</t>
  </si>
  <si>
    <t>020523</t>
  </si>
  <si>
    <t>0172</t>
  </si>
  <si>
    <t>0205172</t>
  </si>
  <si>
    <t>UF de Trigaches e São Brissos</t>
  </si>
  <si>
    <t>020524</t>
  </si>
  <si>
    <t>0173</t>
  </si>
  <si>
    <t>0206173</t>
  </si>
  <si>
    <t>Entradas</t>
  </si>
  <si>
    <t>020603</t>
  </si>
  <si>
    <t>0174</t>
  </si>
  <si>
    <t>0206174</t>
  </si>
  <si>
    <t>Santa Bárbara de Padrões</t>
  </si>
  <si>
    <t>020604</t>
  </si>
  <si>
    <t>0175</t>
  </si>
  <si>
    <t>0206175</t>
  </si>
  <si>
    <t>São Marcos da Ataboeira</t>
  </si>
  <si>
    <t>020605</t>
  </si>
  <si>
    <t>0176</t>
  </si>
  <si>
    <t>0206176</t>
  </si>
  <si>
    <t>UF de Castro Verde e Casével</t>
  </si>
  <si>
    <t>020606</t>
  </si>
  <si>
    <t>0177</t>
  </si>
  <si>
    <t>0207177</t>
  </si>
  <si>
    <t>020701</t>
  </si>
  <si>
    <t>0178</t>
  </si>
  <si>
    <t>0207178</t>
  </si>
  <si>
    <t>Faro do Alentejo</t>
  </si>
  <si>
    <t>020702</t>
  </si>
  <si>
    <t>0179</t>
  </si>
  <si>
    <t>0207179</t>
  </si>
  <si>
    <t>Vila Alva</t>
  </si>
  <si>
    <t>020703</t>
  </si>
  <si>
    <t>0180</t>
  </si>
  <si>
    <t>0207180</t>
  </si>
  <si>
    <t>Vila Ruiva</t>
  </si>
  <si>
    <t>020704</t>
  </si>
  <si>
    <t>0181</t>
  </si>
  <si>
    <t>0208181</t>
  </si>
  <si>
    <t>Figueira dos Cavaleiros</t>
  </si>
  <si>
    <t>020803</t>
  </si>
  <si>
    <t>0182</t>
  </si>
  <si>
    <t>0208182</t>
  </si>
  <si>
    <t>020804</t>
  </si>
  <si>
    <t>0183</t>
  </si>
  <si>
    <t>0208183</t>
  </si>
  <si>
    <t>UF de Alfundão e Peroguarda</t>
  </si>
  <si>
    <t>020807</t>
  </si>
  <si>
    <t>0184</t>
  </si>
  <si>
    <t xml:space="preserve"> das </t>
  </si>
  <si>
    <t>0208184</t>
  </si>
  <si>
    <t>UF de Ferreira do Alentejo e Canhestros</t>
  </si>
  <si>
    <t>020808</t>
  </si>
  <si>
    <t>0185</t>
  </si>
  <si>
    <t>0209185</t>
  </si>
  <si>
    <t>Alcaria Ruiva</t>
  </si>
  <si>
    <t>020901</t>
  </si>
  <si>
    <t>0186</t>
  </si>
  <si>
    <t>0209186</t>
  </si>
  <si>
    <t>Corte do Pinto</t>
  </si>
  <si>
    <t>020902</t>
  </si>
  <si>
    <t>0187</t>
  </si>
  <si>
    <t>0209187</t>
  </si>
  <si>
    <t>Espírito Santo</t>
  </si>
  <si>
    <t>020903</t>
  </si>
  <si>
    <t>0188</t>
  </si>
  <si>
    <t>0209188</t>
  </si>
  <si>
    <t>020904</t>
  </si>
  <si>
    <t>0189</t>
  </si>
  <si>
    <t>0209189</t>
  </si>
  <si>
    <t>Santana de Cambas</t>
  </si>
  <si>
    <t>020905</t>
  </si>
  <si>
    <t>0190</t>
  </si>
  <si>
    <t>0209190</t>
  </si>
  <si>
    <t>São João dos Caldeireiros</t>
  </si>
  <si>
    <t>020906</t>
  </si>
  <si>
    <t>0191</t>
  </si>
  <si>
    <t>0209191</t>
  </si>
  <si>
    <t>UF de São Miguel do Pinheiro, São Pedro de Solis e São Sebastião dos Carros</t>
  </si>
  <si>
    <t>020910</t>
  </si>
  <si>
    <t>0192</t>
  </si>
  <si>
    <t>0210192</t>
  </si>
  <si>
    <t>Amareleja</t>
  </si>
  <si>
    <t>021001</t>
  </si>
  <si>
    <t>0193</t>
  </si>
  <si>
    <t>0210193</t>
  </si>
  <si>
    <t>Póvoa de São Miguel</t>
  </si>
  <si>
    <t>021002</t>
  </si>
  <si>
    <t>0194</t>
  </si>
  <si>
    <t>0210194</t>
  </si>
  <si>
    <t>Sobral da Adiça</t>
  </si>
  <si>
    <t>021008</t>
  </si>
  <si>
    <t>0195</t>
  </si>
  <si>
    <t>0210195</t>
  </si>
  <si>
    <t>UF de Moura (Santo Agostinho e São João Baptista) e Santo Amador</t>
  </si>
  <si>
    <t>021009</t>
  </si>
  <si>
    <t>0196</t>
  </si>
  <si>
    <t>0210196</t>
  </si>
  <si>
    <t>UF de Safara e Santo Aleixo da Restauração</t>
  </si>
  <si>
    <t>021010</t>
  </si>
  <si>
    <t>0197</t>
  </si>
  <si>
    <t>0211197</t>
  </si>
  <si>
    <t>Relíquias</t>
  </si>
  <si>
    <t>021102</t>
  </si>
  <si>
    <t>0198</t>
  </si>
  <si>
    <t>0211198</t>
  </si>
  <si>
    <t>Sabóia</t>
  </si>
  <si>
    <t>021103</t>
  </si>
  <si>
    <t>0199</t>
  </si>
  <si>
    <t>0211199</t>
  </si>
  <si>
    <t>São Luís</t>
  </si>
  <si>
    <t>021106</t>
  </si>
  <si>
    <t>0200</t>
  </si>
  <si>
    <t>0211200</t>
  </si>
  <si>
    <t>São Martinho das Amoreiras</t>
  </si>
  <si>
    <t>021107</t>
  </si>
  <si>
    <t>0211201</t>
  </si>
  <si>
    <t>Vila Nova de Milfontes</t>
  </si>
  <si>
    <t>021111</t>
  </si>
  <si>
    <t>0211202</t>
  </si>
  <si>
    <t>Luzianes-Gare</t>
  </si>
  <si>
    <t>021115</t>
  </si>
  <si>
    <t>0211203</t>
  </si>
  <si>
    <t>Boavista dos Pinheiros</t>
  </si>
  <si>
    <t>021116</t>
  </si>
  <si>
    <t>0211204</t>
  </si>
  <si>
    <t>Longueira/Almograve</t>
  </si>
  <si>
    <t>021117</t>
  </si>
  <si>
    <t>0211205</t>
  </si>
  <si>
    <t>Colos</t>
  </si>
  <si>
    <t>021118</t>
  </si>
  <si>
    <t>0211206</t>
  </si>
  <si>
    <t>Santa Clara-a-Velha</t>
  </si>
  <si>
    <t>021119</t>
  </si>
  <si>
    <t>0211207</t>
  </si>
  <si>
    <t>São Salvador e Santa Maria</t>
  </si>
  <si>
    <t>021120</t>
  </si>
  <si>
    <t>0211208</t>
  </si>
  <si>
    <t>São Teotónio</t>
  </si>
  <si>
    <t>021121</t>
  </si>
  <si>
    <t>0211209</t>
  </si>
  <si>
    <t>Vale de Santiago</t>
  </si>
  <si>
    <t>021122</t>
  </si>
  <si>
    <t>0212210</t>
  </si>
  <si>
    <t>021203</t>
  </si>
  <si>
    <t>0212211</t>
  </si>
  <si>
    <t>Santana da Serra</t>
  </si>
  <si>
    <t>021206</t>
  </si>
  <si>
    <t>0212212</t>
  </si>
  <si>
    <t>UF de Garvão e Santa Luzia</t>
  </si>
  <si>
    <t>021207</t>
  </si>
  <si>
    <t>0212213</t>
  </si>
  <si>
    <t>UF de Panoias e Conceição</t>
  </si>
  <si>
    <t>021208</t>
  </si>
  <si>
    <t>0213214</t>
  </si>
  <si>
    <t>Brinches</t>
  </si>
  <si>
    <t>021302</t>
  </si>
  <si>
    <t>0215</t>
  </si>
  <si>
    <t>0213215</t>
  </si>
  <si>
    <t>Pias</t>
  </si>
  <si>
    <t>021303</t>
  </si>
  <si>
    <t>0216</t>
  </si>
  <si>
    <t>0213216</t>
  </si>
  <si>
    <t>Vila Verde de Ficalho</t>
  </si>
  <si>
    <t>021307</t>
  </si>
  <si>
    <t>0217</t>
  </si>
  <si>
    <t>0213217</t>
  </si>
  <si>
    <t>UF de Serpa (Salvador e Santa Maria)</t>
  </si>
  <si>
    <t>021308</t>
  </si>
  <si>
    <t>0218</t>
  </si>
  <si>
    <t>0213218</t>
  </si>
  <si>
    <t>UF de Vila Nova de São Bento e Vale de Vargo</t>
  </si>
  <si>
    <t>021309</t>
  </si>
  <si>
    <t>0219</t>
  </si>
  <si>
    <t>0214219</t>
  </si>
  <si>
    <t>Pedrógão</t>
  </si>
  <si>
    <t>021401</t>
  </si>
  <si>
    <t>0220</t>
  </si>
  <si>
    <t>0214220</t>
  </si>
  <si>
    <t>Selmes</t>
  </si>
  <si>
    <t>021402</t>
  </si>
  <si>
    <t>0221</t>
  </si>
  <si>
    <t>0214221</t>
  </si>
  <si>
    <t>021403</t>
  </si>
  <si>
    <t>0222</t>
  </si>
  <si>
    <t>0214222</t>
  </si>
  <si>
    <t>Vila de Frades</t>
  </si>
  <si>
    <t>021404</t>
  </si>
  <si>
    <t>0223</t>
  </si>
  <si>
    <t>0301223</t>
  </si>
  <si>
    <t>Barreiros</t>
  </si>
  <si>
    <t>030102</t>
  </si>
  <si>
    <t>0224</t>
  </si>
  <si>
    <t>0301224</t>
  </si>
  <si>
    <t>Bico</t>
  </si>
  <si>
    <t>030104</t>
  </si>
  <si>
    <t>0225</t>
  </si>
  <si>
    <t>0301225</t>
  </si>
  <si>
    <t>Caires</t>
  </si>
  <si>
    <t>030105</t>
  </si>
  <si>
    <t>0226</t>
  </si>
  <si>
    <t>0301226</t>
  </si>
  <si>
    <t>Carrazedo</t>
  </si>
  <si>
    <t>030107</t>
  </si>
  <si>
    <t>0227</t>
  </si>
  <si>
    <t>0301227</t>
  </si>
  <si>
    <t>Dornelas</t>
  </si>
  <si>
    <t>030108</t>
  </si>
  <si>
    <t>0228</t>
  </si>
  <si>
    <t>0301228</t>
  </si>
  <si>
    <t>Fiscal</t>
  </si>
  <si>
    <t>030111</t>
  </si>
  <si>
    <t>0229</t>
  </si>
  <si>
    <t>0301229</t>
  </si>
  <si>
    <t>Goães</t>
  </si>
  <si>
    <t>030112</t>
  </si>
  <si>
    <t>0230</t>
  </si>
  <si>
    <t>0301230</t>
  </si>
  <si>
    <t>Lago</t>
  </si>
  <si>
    <t>030113</t>
  </si>
  <si>
    <t>0231</t>
  </si>
  <si>
    <t>0301231</t>
  </si>
  <si>
    <t>Rendufe</t>
  </si>
  <si>
    <t>030118</t>
  </si>
  <si>
    <t>0232</t>
  </si>
  <si>
    <t>0301232</t>
  </si>
  <si>
    <t>Bouro (Santa Maria)</t>
  </si>
  <si>
    <t>030119</t>
  </si>
  <si>
    <t>0233</t>
  </si>
  <si>
    <t>0301233</t>
  </si>
  <si>
    <t>Bouro (Santa Marta)</t>
  </si>
  <si>
    <t>030120</t>
  </si>
  <si>
    <t>0234</t>
  </si>
  <si>
    <t>0301234</t>
  </si>
  <si>
    <t>UF de Amares e Figueiredo</t>
  </si>
  <si>
    <t>030125</t>
  </si>
  <si>
    <t>0235</t>
  </si>
  <si>
    <t>0301235</t>
  </si>
  <si>
    <t>UF de Caldelas, Sequeiros e Paranhos</t>
  </si>
  <si>
    <t>030126</t>
  </si>
  <si>
    <t>0236</t>
  </si>
  <si>
    <t>0301236</t>
  </si>
  <si>
    <t>UF de Ferreiros, Prozelo e Besteiros</t>
  </si>
  <si>
    <t>030127</t>
  </si>
  <si>
    <t>0237</t>
  </si>
  <si>
    <t>0301237</t>
  </si>
  <si>
    <t>UF de Torre e Portela</t>
  </si>
  <si>
    <t>030128</t>
  </si>
  <si>
    <t>0238</t>
  </si>
  <si>
    <t>0301238</t>
  </si>
  <si>
    <t>UF de Vilela, Seramil e Paredes Secas</t>
  </si>
  <si>
    <t>030129</t>
  </si>
  <si>
    <t>0239</t>
  </si>
  <si>
    <t>0302239</t>
  </si>
  <si>
    <t>Abade de Neiva</t>
  </si>
  <si>
    <t>030201</t>
  </si>
  <si>
    <t>0240</t>
  </si>
  <si>
    <t>0302240</t>
  </si>
  <si>
    <t>Aborim</t>
  </si>
  <si>
    <t>030202</t>
  </si>
  <si>
    <t>0241</t>
  </si>
  <si>
    <t>0302241</t>
  </si>
  <si>
    <t>Adães</t>
  </si>
  <si>
    <t>030203</t>
  </si>
  <si>
    <t>0242</t>
  </si>
  <si>
    <t>0302242</t>
  </si>
  <si>
    <t>Airó</t>
  </si>
  <si>
    <t>030205</t>
  </si>
  <si>
    <t>0243</t>
  </si>
  <si>
    <t>0302243</t>
  </si>
  <si>
    <t>Aldreu</t>
  </si>
  <si>
    <t>030206</t>
  </si>
  <si>
    <t>0244</t>
  </si>
  <si>
    <t>0302244</t>
  </si>
  <si>
    <t>Alvelos</t>
  </si>
  <si>
    <t>030208</t>
  </si>
  <si>
    <t>0245</t>
  </si>
  <si>
    <t>0302245</t>
  </si>
  <si>
    <t>030209</t>
  </si>
  <si>
    <t>0246</t>
  </si>
  <si>
    <t>0302246</t>
  </si>
  <si>
    <t>Areias</t>
  </si>
  <si>
    <t>030210</t>
  </si>
  <si>
    <t>0247</t>
  </si>
  <si>
    <t>0302247</t>
  </si>
  <si>
    <t>Balugães</t>
  </si>
  <si>
    <t>030212</t>
  </si>
  <si>
    <t>0248</t>
  </si>
  <si>
    <t>0302248</t>
  </si>
  <si>
    <t>Barcelinhos</t>
  </si>
  <si>
    <t>030213</t>
  </si>
  <si>
    <t>0249</t>
  </si>
  <si>
    <t>0302249</t>
  </si>
  <si>
    <t>Barqueiros</t>
  </si>
  <si>
    <t>030215</t>
  </si>
  <si>
    <t>0250</t>
  </si>
  <si>
    <t>0302250</t>
  </si>
  <si>
    <t>Cambeses</t>
  </si>
  <si>
    <t>030216</t>
  </si>
  <si>
    <t>0251</t>
  </si>
  <si>
    <t>0302251</t>
  </si>
  <si>
    <t>Carapeços</t>
  </si>
  <si>
    <t>030218</t>
  </si>
  <si>
    <t>0252</t>
  </si>
  <si>
    <t>0302252</t>
  </si>
  <si>
    <t>Carvalhal</t>
  </si>
  <si>
    <t>030220</t>
  </si>
  <si>
    <t>0253</t>
  </si>
  <si>
    <t>0302253</t>
  </si>
  <si>
    <t>Carvalhas</t>
  </si>
  <si>
    <t>030221</t>
  </si>
  <si>
    <t>0254</t>
  </si>
  <si>
    <t>0302254</t>
  </si>
  <si>
    <t>Cossourado</t>
  </si>
  <si>
    <t>030224</t>
  </si>
  <si>
    <t>0255</t>
  </si>
  <si>
    <t>0302255</t>
  </si>
  <si>
    <t>030228</t>
  </si>
  <si>
    <t>0256</t>
  </si>
  <si>
    <t>0302256</t>
  </si>
  <si>
    <t>Fornelos</t>
  </si>
  <si>
    <t>030234</t>
  </si>
  <si>
    <t>0257</t>
  </si>
  <si>
    <t>0302257</t>
  </si>
  <si>
    <t>Fragoso</t>
  </si>
  <si>
    <t>030235</t>
  </si>
  <si>
    <t>0258</t>
  </si>
  <si>
    <t>0302258</t>
  </si>
  <si>
    <t>Gilmonde</t>
  </si>
  <si>
    <t>030237</t>
  </si>
  <si>
    <t>0259</t>
  </si>
  <si>
    <t>0302259</t>
  </si>
  <si>
    <t>Lama</t>
  </si>
  <si>
    <t>030242</t>
  </si>
  <si>
    <t>0260</t>
  </si>
  <si>
    <t>0302260</t>
  </si>
  <si>
    <t>Lijó</t>
  </si>
  <si>
    <t>030243</t>
  </si>
  <si>
    <t>0261</t>
  </si>
  <si>
    <t>0302261</t>
  </si>
  <si>
    <t>Macieira de Rates</t>
  </si>
  <si>
    <t>030244</t>
  </si>
  <si>
    <t>0262</t>
  </si>
  <si>
    <t>0302262</t>
  </si>
  <si>
    <t>Manhente</t>
  </si>
  <si>
    <t>030245</t>
  </si>
  <si>
    <t>0263</t>
  </si>
  <si>
    <t>0302263</t>
  </si>
  <si>
    <t>Martim</t>
  </si>
  <si>
    <t>030247</t>
  </si>
  <si>
    <t>0264</t>
  </si>
  <si>
    <t>0302264</t>
  </si>
  <si>
    <t>Moure</t>
  </si>
  <si>
    <t>030252</t>
  </si>
  <si>
    <t>0265</t>
  </si>
  <si>
    <t>0302265</t>
  </si>
  <si>
    <t>Oliveira</t>
  </si>
  <si>
    <t>030254</t>
  </si>
  <si>
    <t>0266</t>
  </si>
  <si>
    <t>0302266</t>
  </si>
  <si>
    <t>Palme</t>
  </si>
  <si>
    <t>030255</t>
  </si>
  <si>
    <t>0267</t>
  </si>
  <si>
    <t>0302267</t>
  </si>
  <si>
    <t>Panque</t>
  </si>
  <si>
    <t>030256</t>
  </si>
  <si>
    <t>0268</t>
  </si>
  <si>
    <t>0302268</t>
  </si>
  <si>
    <t>Paradela</t>
  </si>
  <si>
    <t>030257</t>
  </si>
  <si>
    <t>0269</t>
  </si>
  <si>
    <t>0302269</t>
  </si>
  <si>
    <t>Pereira</t>
  </si>
  <si>
    <t>030259</t>
  </si>
  <si>
    <t>0270</t>
  </si>
  <si>
    <t>0302270</t>
  </si>
  <si>
    <t>Perelhal</t>
  </si>
  <si>
    <t>030260</t>
  </si>
  <si>
    <t>0271</t>
  </si>
  <si>
    <t>0302271</t>
  </si>
  <si>
    <t>Pousa</t>
  </si>
  <si>
    <t>030261</t>
  </si>
  <si>
    <t>0272</t>
  </si>
  <si>
    <t>0302272</t>
  </si>
  <si>
    <t>Remelhe</t>
  </si>
  <si>
    <t>030263</t>
  </si>
  <si>
    <t>0273</t>
  </si>
  <si>
    <t>0302273</t>
  </si>
  <si>
    <t>030264</t>
  </si>
  <si>
    <t>0274</t>
  </si>
  <si>
    <t>0302274</t>
  </si>
  <si>
    <t>Rio Covo (Santa Eugénia)</t>
  </si>
  <si>
    <t>030265</t>
  </si>
  <si>
    <t>0275</t>
  </si>
  <si>
    <t>0302275</t>
  </si>
  <si>
    <t>Galegos (Santa Maria)</t>
  </si>
  <si>
    <t>030268</t>
  </si>
  <si>
    <t>0276</t>
  </si>
  <si>
    <t>0302276</t>
  </si>
  <si>
    <t>Galegos (São Martinho)</t>
  </si>
  <si>
    <t>030272</t>
  </si>
  <si>
    <t>0277</t>
  </si>
  <si>
    <t>0302277</t>
  </si>
  <si>
    <t>Tamel (São Veríssimo)</t>
  </si>
  <si>
    <t>030277</t>
  </si>
  <si>
    <t>0278</t>
  </si>
  <si>
    <t>0302278</t>
  </si>
  <si>
    <t>Silva</t>
  </si>
  <si>
    <t>030279</t>
  </si>
  <si>
    <t>0279</t>
  </si>
  <si>
    <t>0302279</t>
  </si>
  <si>
    <t>Ucha</t>
  </si>
  <si>
    <t>030282</t>
  </si>
  <si>
    <t>0280</t>
  </si>
  <si>
    <t>0302280</t>
  </si>
  <si>
    <t>030283</t>
  </si>
  <si>
    <t>0281</t>
  </si>
  <si>
    <t>0302281</t>
  </si>
  <si>
    <t>Vila Seca</t>
  </si>
  <si>
    <t>030287</t>
  </si>
  <si>
    <t>0282</t>
  </si>
  <si>
    <t>0302282</t>
  </si>
  <si>
    <t>UF de Alheira e Igreja Nova</t>
  </si>
  <si>
    <t>030290</t>
  </si>
  <si>
    <t>0283</t>
  </si>
  <si>
    <t>0302283</t>
  </si>
  <si>
    <t>UF de Alvito (São Pedro e São Martinho) e Couto</t>
  </si>
  <si>
    <t>030291</t>
  </si>
  <si>
    <t>0284</t>
  </si>
  <si>
    <t>0302284</t>
  </si>
  <si>
    <t>UF de Areias de Vilar e Encourados</t>
  </si>
  <si>
    <t>030292</t>
  </si>
  <si>
    <t>0285</t>
  </si>
  <si>
    <t>0302285</t>
  </si>
  <si>
    <t>UF de Barcelos, Vila Boa e Vila Frescainha (São Martinho e São Pedro)</t>
  </si>
  <si>
    <t>030293</t>
  </si>
  <si>
    <t>0286</t>
  </si>
  <si>
    <t>0302286</t>
  </si>
  <si>
    <t>UF de Campo e Tamel (São Pedro Fins)</t>
  </si>
  <si>
    <t>030294</t>
  </si>
  <si>
    <t>0287</t>
  </si>
  <si>
    <t>0302287</t>
  </si>
  <si>
    <t>UF de Carreira e Fonte Coberta</t>
  </si>
  <si>
    <t>030295</t>
  </si>
  <si>
    <t>0288</t>
  </si>
  <si>
    <t>0302288</t>
  </si>
  <si>
    <t>UF de Chorente, Góios, Courel, Pedra Furada e Gueral</t>
  </si>
  <si>
    <t>030296</t>
  </si>
  <si>
    <t>0289</t>
  </si>
  <si>
    <t>0302289</t>
  </si>
  <si>
    <t>UF de Creixomil e Mariz</t>
  </si>
  <si>
    <t>030297</t>
  </si>
  <si>
    <t>0290</t>
  </si>
  <si>
    <t>0302290</t>
  </si>
  <si>
    <t>UF de Durrães e Tregosa</t>
  </si>
  <si>
    <t>030298</t>
  </si>
  <si>
    <t>0291</t>
  </si>
  <si>
    <t>Calheta (Açores)</t>
  </si>
  <si>
    <t>0302291</t>
  </si>
  <si>
    <t>UF de Gamil e Midões</t>
  </si>
  <si>
    <t>030299</t>
  </si>
  <si>
    <t>0292</t>
  </si>
  <si>
    <t>0302292</t>
  </si>
  <si>
    <t>UF de Milhazes, Vilar de Figos e Faria</t>
  </si>
  <si>
    <t>0302FA</t>
  </si>
  <si>
    <t>0293</t>
  </si>
  <si>
    <t>0302293</t>
  </si>
  <si>
    <t>UF de Negreiros e Chavão</t>
  </si>
  <si>
    <t>0302FB</t>
  </si>
  <si>
    <t>0294</t>
  </si>
  <si>
    <t>Lagoa (Açores)</t>
  </si>
  <si>
    <t>0302294</t>
  </si>
  <si>
    <t>UF de Quintiães e Aguiar</t>
  </si>
  <si>
    <t>0302FC</t>
  </si>
  <si>
    <t>0295</t>
  </si>
  <si>
    <t>0302295</t>
  </si>
  <si>
    <t>UF de Sequeade e Bastuço (São João e Santo Estevão)</t>
  </si>
  <si>
    <t>0302FD</t>
  </si>
  <si>
    <t>0296</t>
  </si>
  <si>
    <t>0302296</t>
  </si>
  <si>
    <t>UF de Silveiros e Rio Covo (Santa Eulália)</t>
  </si>
  <si>
    <t>0302FE</t>
  </si>
  <si>
    <t>0297</t>
  </si>
  <si>
    <t>0302297</t>
  </si>
  <si>
    <t>UF de Tamel (Santa Leocádia) e Vilar do Monte</t>
  </si>
  <si>
    <t>0302FF</t>
  </si>
  <si>
    <t>0298</t>
  </si>
  <si>
    <t>0302298</t>
  </si>
  <si>
    <t>UF de Viatodos, Grimancelos, Minhotães e Monte de Fralães</t>
  </si>
  <si>
    <t>0302FG</t>
  </si>
  <si>
    <t>0299</t>
  </si>
  <si>
    <t>0302299</t>
  </si>
  <si>
    <t>UF de Vila Cova e Feitos</t>
  </si>
  <si>
    <t>0302FH</t>
  </si>
  <si>
    <t>0300</t>
  </si>
  <si>
    <t>0303300</t>
  </si>
  <si>
    <t>Adaúfe</t>
  </si>
  <si>
    <t>030301</t>
  </si>
  <si>
    <t>Praia da Vitória</t>
  </si>
  <si>
    <t>0303301</t>
  </si>
  <si>
    <t>030312</t>
  </si>
  <si>
    <t>0303302</t>
  </si>
  <si>
    <t>Esporões</t>
  </si>
  <si>
    <t>030313</t>
  </si>
  <si>
    <t>0303303</t>
  </si>
  <si>
    <t>Figueiredo</t>
  </si>
  <si>
    <t>030315</t>
  </si>
  <si>
    <t>0303304</t>
  </si>
  <si>
    <t>Gualtar</t>
  </si>
  <si>
    <t>030319</t>
  </si>
  <si>
    <t>0303305</t>
  </si>
  <si>
    <t>Lamas</t>
  </si>
  <si>
    <t>030322</t>
  </si>
  <si>
    <t>0303306</t>
  </si>
  <si>
    <t>Mire de Tibães</t>
  </si>
  <si>
    <t>030325</t>
  </si>
  <si>
    <t>0303307</t>
  </si>
  <si>
    <t>Padim da Graça</t>
  </si>
  <si>
    <t>030330</t>
  </si>
  <si>
    <t>0303308</t>
  </si>
  <si>
    <t>Palmeira</t>
  </si>
  <si>
    <t>030331</t>
  </si>
  <si>
    <t>0303309</t>
  </si>
  <si>
    <t>Pedralva</t>
  </si>
  <si>
    <t>030334</t>
  </si>
  <si>
    <t>0303310</t>
  </si>
  <si>
    <t>Priscos</t>
  </si>
  <si>
    <t>030336</t>
  </si>
  <si>
    <t>Calheta (Madeira)</t>
  </si>
  <si>
    <t>0303311</t>
  </si>
  <si>
    <t>Ruilhe</t>
  </si>
  <si>
    <t>030338</t>
  </si>
  <si>
    <t>0303312</t>
  </si>
  <si>
    <t>Braga (São Vicente)</t>
  </si>
  <si>
    <t>030349</t>
  </si>
  <si>
    <t>0303313</t>
  </si>
  <si>
    <t>Braga (São Vítor)</t>
  </si>
  <si>
    <t>030351</t>
  </si>
  <si>
    <t>0303314</t>
  </si>
  <si>
    <t>Sequeira</t>
  </si>
  <si>
    <t>030354</t>
  </si>
  <si>
    <t>0315</t>
  </si>
  <si>
    <t>0303315</t>
  </si>
  <si>
    <t>Sobreposta</t>
  </si>
  <si>
    <t>030355</t>
  </si>
  <si>
    <t>0316</t>
  </si>
  <si>
    <t>0303316</t>
  </si>
  <si>
    <t>Tadim</t>
  </si>
  <si>
    <t>030356</t>
  </si>
  <si>
    <t>0317</t>
  </si>
  <si>
    <t>0303317</t>
  </si>
  <si>
    <t>Tebosa</t>
  </si>
  <si>
    <t>030357</t>
  </si>
  <si>
    <t>0318</t>
  </si>
  <si>
    <t>0303318</t>
  </si>
  <si>
    <t>UF de Arentim e Cunha</t>
  </si>
  <si>
    <t>030363</t>
  </si>
  <si>
    <t>0319</t>
  </si>
  <si>
    <t>0303319</t>
  </si>
  <si>
    <t>UF de Braga (Maximinos, Sé e Cividade)</t>
  </si>
  <si>
    <t>030364</t>
  </si>
  <si>
    <t>0320</t>
  </si>
  <si>
    <t>0303320</t>
  </si>
  <si>
    <t>UF de Braga (São José de São Lázaro e São João do Souto)</t>
  </si>
  <si>
    <t>030365</t>
  </si>
  <si>
    <t>0321</t>
  </si>
  <si>
    <t>0303321</t>
  </si>
  <si>
    <t>UF de Cabreiros e Passos (São Julião)</t>
  </si>
  <si>
    <t>030366</t>
  </si>
  <si>
    <t>0322</t>
  </si>
  <si>
    <t>0303322</t>
  </si>
  <si>
    <t>UF de Celeirós, Aveleda e Vimieiro</t>
  </si>
  <si>
    <t>030367</t>
  </si>
  <si>
    <t>0323</t>
  </si>
  <si>
    <t>DRH</t>
  </si>
  <si>
    <t>0303323</t>
  </si>
  <si>
    <t>UF de Crespos e Pousada</t>
  </si>
  <si>
    <t>030368</t>
  </si>
  <si>
    <t>0324</t>
  </si>
  <si>
    <t>Direção Regional de Habitação - Açores</t>
  </si>
  <si>
    <t>_201</t>
  </si>
  <si>
    <t>0303324</t>
  </si>
  <si>
    <t>UF de Escudeiros e Penso (Santo Estêvão e São Vicente)</t>
  </si>
  <si>
    <t>030369</t>
  </si>
  <si>
    <t>0325</t>
  </si>
  <si>
    <t>0303325</t>
  </si>
  <si>
    <t>UF de Este (São Pedro e São Mamede)</t>
  </si>
  <si>
    <t>030370</t>
  </si>
  <si>
    <t>0326</t>
  </si>
  <si>
    <t>IHM</t>
  </si>
  <si>
    <t>0303326</t>
  </si>
  <si>
    <t>UF de Ferreiros e Gondizalves</t>
  </si>
  <si>
    <t>030371</t>
  </si>
  <si>
    <t>0327</t>
  </si>
  <si>
    <t>Investimentos Habitacionais da Madeira, EPERAM</t>
  </si>
  <si>
    <t>_301</t>
  </si>
  <si>
    <t>0303327</t>
  </si>
  <si>
    <t>UF de Guisande e Oliveira (São Pedro)</t>
  </si>
  <si>
    <t>030372</t>
  </si>
  <si>
    <t>0328</t>
  </si>
  <si>
    <t>0303328</t>
  </si>
  <si>
    <t>UF de Lomar e Arcos</t>
  </si>
  <si>
    <t>030373</t>
  </si>
  <si>
    <t>0329</t>
  </si>
  <si>
    <t>0303329</t>
  </si>
  <si>
    <t>UF de Merelim (São Paio), Panoias e Parada de Tibães</t>
  </si>
  <si>
    <t>030374</t>
  </si>
  <si>
    <t>0330</t>
  </si>
  <si>
    <t>0303330</t>
  </si>
  <si>
    <t>UF de Merelim (São Pedro) e Frossos</t>
  </si>
  <si>
    <t>030375</t>
  </si>
  <si>
    <t>0331</t>
  </si>
  <si>
    <t>0303331</t>
  </si>
  <si>
    <t>UF de Morreira e Trandeiras</t>
  </si>
  <si>
    <t>030376</t>
  </si>
  <si>
    <t>0332</t>
  </si>
  <si>
    <t>0303332</t>
  </si>
  <si>
    <t>UF de Nogueira, Fraião e Lamaçães</t>
  </si>
  <si>
    <t>030377</t>
  </si>
  <si>
    <t>0333</t>
  </si>
  <si>
    <t>0303333</t>
  </si>
  <si>
    <t>UF de Nogueiró e Tenões</t>
  </si>
  <si>
    <t>030378</t>
  </si>
  <si>
    <t>0334</t>
  </si>
  <si>
    <t>0303334</t>
  </si>
  <si>
    <t>UF de Real, Dume e Semelhe</t>
  </si>
  <si>
    <t>030379</t>
  </si>
  <si>
    <t>0335</t>
  </si>
  <si>
    <t>0303335</t>
  </si>
  <si>
    <t>UF de Santa Lucrécia de Algeriz e Navarra</t>
  </si>
  <si>
    <t>030380</t>
  </si>
  <si>
    <t>0336</t>
  </si>
  <si>
    <t>0303336</t>
  </si>
  <si>
    <t>UF de Vilaça e Fradelos</t>
  </si>
  <si>
    <t>030381</t>
  </si>
  <si>
    <t>0337</t>
  </si>
  <si>
    <t>0304337</t>
  </si>
  <si>
    <t>Abadim</t>
  </si>
  <si>
    <t>030401</t>
  </si>
  <si>
    <t>0338</t>
  </si>
  <si>
    <t>0304338</t>
  </si>
  <si>
    <t>Basto</t>
  </si>
  <si>
    <t>030404</t>
  </si>
  <si>
    <t>0339</t>
  </si>
  <si>
    <t>0304339</t>
  </si>
  <si>
    <t>Bucos</t>
  </si>
  <si>
    <t>030405</t>
  </si>
  <si>
    <t>0340</t>
  </si>
  <si>
    <t>0304340</t>
  </si>
  <si>
    <t>030406</t>
  </si>
  <si>
    <t>0341</t>
  </si>
  <si>
    <t>0304341</t>
  </si>
  <si>
    <t>Cavez</t>
  </si>
  <si>
    <t>030407</t>
  </si>
  <si>
    <t>0342</t>
  </si>
  <si>
    <t>0304342</t>
  </si>
  <si>
    <t>Faia</t>
  </si>
  <si>
    <t>030408</t>
  </si>
  <si>
    <t>0343</t>
  </si>
  <si>
    <t>0304343</t>
  </si>
  <si>
    <t>Pedraça</t>
  </si>
  <si>
    <t>030413</t>
  </si>
  <si>
    <t>0344</t>
  </si>
  <si>
    <t>0304344</t>
  </si>
  <si>
    <t>Rio Douro</t>
  </si>
  <si>
    <t>030415</t>
  </si>
  <si>
    <t>0345</t>
  </si>
  <si>
    <t>0304345</t>
  </si>
  <si>
    <t>UF de Alvite e Passos</t>
  </si>
  <si>
    <t>030418</t>
  </si>
  <si>
    <t>0346</t>
  </si>
  <si>
    <t>0304346</t>
  </si>
  <si>
    <t>UF de Arco de Baúlhe e Vila Nune</t>
  </si>
  <si>
    <t>030419</t>
  </si>
  <si>
    <t>0347</t>
  </si>
  <si>
    <t>0304347</t>
  </si>
  <si>
    <t>UF de Gondiães e Vilar de Cunhas</t>
  </si>
  <si>
    <t>030420</t>
  </si>
  <si>
    <t>0348</t>
  </si>
  <si>
    <t>0304348</t>
  </si>
  <si>
    <t>UF de Refojos de Basto, Outeiro e Painzela</t>
  </si>
  <si>
    <t>030421</t>
  </si>
  <si>
    <t>0349</t>
  </si>
  <si>
    <t>0305349</t>
  </si>
  <si>
    <t>Agilde</t>
  </si>
  <si>
    <t>030501</t>
  </si>
  <si>
    <t>0350</t>
  </si>
  <si>
    <t>0305350</t>
  </si>
  <si>
    <t>Arnóia</t>
  </si>
  <si>
    <t>030502</t>
  </si>
  <si>
    <t>0351</t>
  </si>
  <si>
    <t>0305351</t>
  </si>
  <si>
    <t>Borba de Montanha</t>
  </si>
  <si>
    <t>030503</t>
  </si>
  <si>
    <t>0352</t>
  </si>
  <si>
    <t>0305352</t>
  </si>
  <si>
    <t>Codeçoso</t>
  </si>
  <si>
    <t>030508</t>
  </si>
  <si>
    <t>0353</t>
  </si>
  <si>
    <t>0305353</t>
  </si>
  <si>
    <t>Fervença</t>
  </si>
  <si>
    <t>030510</t>
  </si>
  <si>
    <t>0354</t>
  </si>
  <si>
    <t>0305354</t>
  </si>
  <si>
    <t>Moreira do Castelo</t>
  </si>
  <si>
    <t>030515</t>
  </si>
  <si>
    <t>0355</t>
  </si>
  <si>
    <t>0305355</t>
  </si>
  <si>
    <t>Rego</t>
  </si>
  <si>
    <t>030517</t>
  </si>
  <si>
    <t>0356</t>
  </si>
  <si>
    <t>0305356</t>
  </si>
  <si>
    <t>Ribas</t>
  </si>
  <si>
    <t>030518</t>
  </si>
  <si>
    <t>0357</t>
  </si>
  <si>
    <t>0305357</t>
  </si>
  <si>
    <t>Basto (São Clemente)</t>
  </si>
  <si>
    <t>030520</t>
  </si>
  <si>
    <t>0358</t>
  </si>
  <si>
    <t>0305358</t>
  </si>
  <si>
    <t>Vale de Bouro</t>
  </si>
  <si>
    <t>030521</t>
  </si>
  <si>
    <t>0359</t>
  </si>
  <si>
    <t>0305359</t>
  </si>
  <si>
    <t>UF de Britelo, Gémeos e Ourilhe</t>
  </si>
  <si>
    <t>030523</t>
  </si>
  <si>
    <t>0360</t>
  </si>
  <si>
    <t>0305360</t>
  </si>
  <si>
    <t>UF de Caçarilhe e Infesta</t>
  </si>
  <si>
    <t>030524</t>
  </si>
  <si>
    <t>0361</t>
  </si>
  <si>
    <t>0305361</t>
  </si>
  <si>
    <t>UF de Canedo de Basto e Corgo</t>
  </si>
  <si>
    <t>030525</t>
  </si>
  <si>
    <t>0362</t>
  </si>
  <si>
    <t>0305362</t>
  </si>
  <si>
    <t>UF de Carvalho e Basto (Santa Tecla)</t>
  </si>
  <si>
    <t>030526</t>
  </si>
  <si>
    <t>0363</t>
  </si>
  <si>
    <t>0305363</t>
  </si>
  <si>
    <t>UF de Veade, Gagos e Molares</t>
  </si>
  <si>
    <t>030527</t>
  </si>
  <si>
    <t>0364</t>
  </si>
  <si>
    <t>0306364</t>
  </si>
  <si>
    <t>Antas</t>
  </si>
  <si>
    <t>030601</t>
  </si>
  <si>
    <t>0365</t>
  </si>
  <si>
    <t>0306365</t>
  </si>
  <si>
    <t>Forjães</t>
  </si>
  <si>
    <t>030608</t>
  </si>
  <si>
    <t>0366</t>
  </si>
  <si>
    <t>0306366</t>
  </si>
  <si>
    <t>Gemeses</t>
  </si>
  <si>
    <t>030610</t>
  </si>
  <si>
    <t>0367</t>
  </si>
  <si>
    <t>0306367</t>
  </si>
  <si>
    <t>030615</t>
  </si>
  <si>
    <t>0368</t>
  </si>
  <si>
    <t>0306368</t>
  </si>
  <si>
    <t>UF de Apúlia e Fão</t>
  </si>
  <si>
    <t>030616</t>
  </si>
  <si>
    <t>0369</t>
  </si>
  <si>
    <t>0306369</t>
  </si>
  <si>
    <t>UF de Belinho e Mar</t>
  </si>
  <si>
    <t>030617</t>
  </si>
  <si>
    <t>0370</t>
  </si>
  <si>
    <t>0306370</t>
  </si>
  <si>
    <t>UF de Esposende, Marinhas e Gandra</t>
  </si>
  <si>
    <t>030618</t>
  </si>
  <si>
    <t>0371</t>
  </si>
  <si>
    <t>0306371</t>
  </si>
  <si>
    <t>UF de Fonte Boa e Rio Tinto</t>
  </si>
  <si>
    <t>030619</t>
  </si>
  <si>
    <t>0372</t>
  </si>
  <si>
    <t>0306372</t>
  </si>
  <si>
    <t>UF de Palmeira de Faro e Curvos</t>
  </si>
  <si>
    <t>030620</t>
  </si>
  <si>
    <t>0373</t>
  </si>
  <si>
    <t>0307373</t>
  </si>
  <si>
    <t>Armil</t>
  </si>
  <si>
    <t>030705</t>
  </si>
  <si>
    <t>0374</t>
  </si>
  <si>
    <t>0307374</t>
  </si>
  <si>
    <t>Estorãos</t>
  </si>
  <si>
    <t>030708</t>
  </si>
  <si>
    <t>0375</t>
  </si>
  <si>
    <t>0307375</t>
  </si>
  <si>
    <t>030709</t>
  </si>
  <si>
    <t>0376</t>
  </si>
  <si>
    <t>0307376</t>
  </si>
  <si>
    <t>030712</t>
  </si>
  <si>
    <t>0377</t>
  </si>
  <si>
    <t>0307377</t>
  </si>
  <si>
    <t>Golães</t>
  </si>
  <si>
    <t>030714</t>
  </si>
  <si>
    <t>0378</t>
  </si>
  <si>
    <t>0307378</t>
  </si>
  <si>
    <t>Medelo</t>
  </si>
  <si>
    <t>030716</t>
  </si>
  <si>
    <t>0379</t>
  </si>
  <si>
    <t>0307379</t>
  </si>
  <si>
    <t>Passos</t>
  </si>
  <si>
    <t>030719</t>
  </si>
  <si>
    <t>0380</t>
  </si>
  <si>
    <t>0307380</t>
  </si>
  <si>
    <t>Quinchães</t>
  </si>
  <si>
    <t>030722</t>
  </si>
  <si>
    <t>0381</t>
  </si>
  <si>
    <t>0307381</t>
  </si>
  <si>
    <t>Regadas</t>
  </si>
  <si>
    <t>030723</t>
  </si>
  <si>
    <t>0382</t>
  </si>
  <si>
    <t>0307382</t>
  </si>
  <si>
    <t>Revelhe</t>
  </si>
  <si>
    <t>030724</t>
  </si>
  <si>
    <t>0383</t>
  </si>
  <si>
    <t>0307383</t>
  </si>
  <si>
    <t>Ribeiros</t>
  </si>
  <si>
    <t>030725</t>
  </si>
  <si>
    <t>0384</t>
  </si>
  <si>
    <t>0307384</t>
  </si>
  <si>
    <t>Arões (Santa Cristina)</t>
  </si>
  <si>
    <t>030726</t>
  </si>
  <si>
    <t>0385</t>
  </si>
  <si>
    <t>0307385</t>
  </si>
  <si>
    <t>São Gens</t>
  </si>
  <si>
    <t>030728</t>
  </si>
  <si>
    <t>0386</t>
  </si>
  <si>
    <t>0307386</t>
  </si>
  <si>
    <t>Silvares (São Martinho)</t>
  </si>
  <si>
    <t>030729</t>
  </si>
  <si>
    <t>0387</t>
  </si>
  <si>
    <t>0307387</t>
  </si>
  <si>
    <t>Arões (São Romão)</t>
  </si>
  <si>
    <t>030730</t>
  </si>
  <si>
    <t>0388</t>
  </si>
  <si>
    <t>0307388</t>
  </si>
  <si>
    <t>Travassós</t>
  </si>
  <si>
    <t>030733</t>
  </si>
  <si>
    <t>0389</t>
  </si>
  <si>
    <t>0307389</t>
  </si>
  <si>
    <t>Vinhós</t>
  </si>
  <si>
    <t>030736</t>
  </si>
  <si>
    <t>0390</t>
  </si>
  <si>
    <t>0307390</t>
  </si>
  <si>
    <t>UF de Aboim, Felgueiras, Gontim e Pedraído</t>
  </si>
  <si>
    <t>030737</t>
  </si>
  <si>
    <t>0391</t>
  </si>
  <si>
    <t>0307391</t>
  </si>
  <si>
    <t>UF de Agrela e Serafão</t>
  </si>
  <si>
    <t>030738</t>
  </si>
  <si>
    <t>0392</t>
  </si>
  <si>
    <t>0307392</t>
  </si>
  <si>
    <t>UF de Antime e Silvares (São Clemente)</t>
  </si>
  <si>
    <t>030739</t>
  </si>
  <si>
    <t>0393</t>
  </si>
  <si>
    <t>0307393</t>
  </si>
  <si>
    <t>UF de Ardegão, Arnozela e Seidões</t>
  </si>
  <si>
    <t>030740</t>
  </si>
  <si>
    <t>0394</t>
  </si>
  <si>
    <t>0307394</t>
  </si>
  <si>
    <t>UF de Cepães e Fareja</t>
  </si>
  <si>
    <t>030741</t>
  </si>
  <si>
    <t>0395</t>
  </si>
  <si>
    <t>0307395</t>
  </si>
  <si>
    <t>UF de Freitas e Vila Cova</t>
  </si>
  <si>
    <t>030742</t>
  </si>
  <si>
    <t>0396</t>
  </si>
  <si>
    <t>0307396</t>
  </si>
  <si>
    <t>UF de Monte e Queimadela</t>
  </si>
  <si>
    <t>030743</t>
  </si>
  <si>
    <t>0397</t>
  </si>
  <si>
    <t>0307397</t>
  </si>
  <si>
    <t>UF de Moreira do Rei e Várzea Cova</t>
  </si>
  <si>
    <t>030744</t>
  </si>
  <si>
    <t>0398</t>
  </si>
  <si>
    <t>0308398</t>
  </si>
  <si>
    <t>Aldão</t>
  </si>
  <si>
    <t>030801</t>
  </si>
  <si>
    <t>0399</t>
  </si>
  <si>
    <t>0308399</t>
  </si>
  <si>
    <t>Azurém</t>
  </si>
  <si>
    <t>030804</t>
  </si>
  <si>
    <t>0308400</t>
  </si>
  <si>
    <t>Barco</t>
  </si>
  <si>
    <t>030806</t>
  </si>
  <si>
    <t>0308401</t>
  </si>
  <si>
    <t>Brito</t>
  </si>
  <si>
    <t>030807</t>
  </si>
  <si>
    <t>0308402</t>
  </si>
  <si>
    <t>Caldelas</t>
  </si>
  <si>
    <t>030808</t>
  </si>
  <si>
    <t>0308403</t>
  </si>
  <si>
    <t>Costa</t>
  </si>
  <si>
    <t>030812</t>
  </si>
  <si>
    <t>0308404</t>
  </si>
  <si>
    <t>Creixomil</t>
  </si>
  <si>
    <t>030813</t>
  </si>
  <si>
    <t>0308405</t>
  </si>
  <si>
    <t>Fermentões</t>
  </si>
  <si>
    <t>030815</t>
  </si>
  <si>
    <t>0308406</t>
  </si>
  <si>
    <t>Gonça</t>
  </si>
  <si>
    <t>030820</t>
  </si>
  <si>
    <t>0308407</t>
  </si>
  <si>
    <t>Gondar</t>
  </si>
  <si>
    <t>030821</t>
  </si>
  <si>
    <t>0308408</t>
  </si>
  <si>
    <t>Guardizela</t>
  </si>
  <si>
    <t>030823</t>
  </si>
  <si>
    <t>0308409</t>
  </si>
  <si>
    <t>Infantas</t>
  </si>
  <si>
    <t>030824</t>
  </si>
  <si>
    <t>0308410</t>
  </si>
  <si>
    <t>Longos</t>
  </si>
  <si>
    <t>030827</t>
  </si>
  <si>
    <t>0308411</t>
  </si>
  <si>
    <t>030828</t>
  </si>
  <si>
    <t>0308412</t>
  </si>
  <si>
    <t>030830</t>
  </si>
  <si>
    <t>0308413</t>
  </si>
  <si>
    <t>Moreira de Cónegos</t>
  </si>
  <si>
    <t>030831</t>
  </si>
  <si>
    <t>0308414</t>
  </si>
  <si>
    <t>Nespereira</t>
  </si>
  <si>
    <t>030832</t>
  </si>
  <si>
    <t>0308415</t>
  </si>
  <si>
    <t>Pencelo</t>
  </si>
  <si>
    <t>030835</t>
  </si>
  <si>
    <t>0308416</t>
  </si>
  <si>
    <t>Pinheiro</t>
  </si>
  <si>
    <t>030836</t>
  </si>
  <si>
    <t>0308417</t>
  </si>
  <si>
    <t>Polvoreira</t>
  </si>
  <si>
    <t>030837</t>
  </si>
  <si>
    <t>0308418</t>
  </si>
  <si>
    <t>Ponte</t>
  </si>
  <si>
    <t>030838</t>
  </si>
  <si>
    <t>0308419</t>
  </si>
  <si>
    <t>Ronfe</t>
  </si>
  <si>
    <t>030840</t>
  </si>
  <si>
    <t>0308420</t>
  </si>
  <si>
    <t>Prazins (Santa Eufémia)</t>
  </si>
  <si>
    <t>030842</t>
  </si>
  <si>
    <t>0308421</t>
  </si>
  <si>
    <t>Selho (São Cristóvão)</t>
  </si>
  <si>
    <t>030850</t>
  </si>
  <si>
    <t>0308422</t>
  </si>
  <si>
    <t>Selho (São Jorge)</t>
  </si>
  <si>
    <t>030854</t>
  </si>
  <si>
    <t>0308423</t>
  </si>
  <si>
    <t>Candoso (São Martinho)</t>
  </si>
  <si>
    <t>030857</t>
  </si>
  <si>
    <t>0308424</t>
  </si>
  <si>
    <t>Sande (São Martinho)</t>
  </si>
  <si>
    <t>030858</t>
  </si>
  <si>
    <t>0308425</t>
  </si>
  <si>
    <t>São Torcato</t>
  </si>
  <si>
    <t>030865</t>
  </si>
  <si>
    <t>0308426</t>
  </si>
  <si>
    <t>Serzedelo</t>
  </si>
  <si>
    <t>030866</t>
  </si>
  <si>
    <t>0308427</t>
  </si>
  <si>
    <t>Silvares</t>
  </si>
  <si>
    <t>030868</t>
  </si>
  <si>
    <t>0308428</t>
  </si>
  <si>
    <t>Urgezes</t>
  </si>
  <si>
    <t>030871</t>
  </si>
  <si>
    <t>0308429</t>
  </si>
  <si>
    <t>UF de Abação e Gémeos</t>
  </si>
  <si>
    <t>030875</t>
  </si>
  <si>
    <t>0308430</t>
  </si>
  <si>
    <t>UF de Airão Santa Maria, Airão São João e Vermil</t>
  </si>
  <si>
    <t>030876</t>
  </si>
  <si>
    <t>0308431</t>
  </si>
  <si>
    <t>UF de Arosa e Castelões</t>
  </si>
  <si>
    <t>030877</t>
  </si>
  <si>
    <t>0308432</t>
  </si>
  <si>
    <t>UF de Atães e Rendufe</t>
  </si>
  <si>
    <t>030878</t>
  </si>
  <si>
    <t>0308433</t>
  </si>
  <si>
    <t>UF de Briteiros Santo Estêvão e Donim</t>
  </si>
  <si>
    <t>030879</t>
  </si>
  <si>
    <t>0308434</t>
  </si>
  <si>
    <t>UF de Briteiros São Salvador e Briteiros Santa Leocádia</t>
  </si>
  <si>
    <t>030880</t>
  </si>
  <si>
    <t>0308435</t>
  </si>
  <si>
    <t>UF de Candoso São Tiago e Mascotelos</t>
  </si>
  <si>
    <t>030881</t>
  </si>
  <si>
    <t>0308436</t>
  </si>
  <si>
    <t>UF de Conde e Gandarela</t>
  </si>
  <si>
    <t>030882</t>
  </si>
  <si>
    <t>0308437</t>
  </si>
  <si>
    <t>UF de Leitões, Oleiros e Figueiredo</t>
  </si>
  <si>
    <t>030883</t>
  </si>
  <si>
    <t>0308438</t>
  </si>
  <si>
    <t>UF de Oliveira, São Paio e São Sebastião</t>
  </si>
  <si>
    <t>030884</t>
  </si>
  <si>
    <t>0308439</t>
  </si>
  <si>
    <t>UF de Prazins Santo Tirso e Corvite</t>
  </si>
  <si>
    <t>030885</t>
  </si>
  <si>
    <t>0308440</t>
  </si>
  <si>
    <t>UF de Sande São Lourenço e Balazar</t>
  </si>
  <si>
    <t>030886</t>
  </si>
  <si>
    <t>0308441</t>
  </si>
  <si>
    <t>UF de Sande Vila Nova e Sande São Clemente</t>
  </si>
  <si>
    <t>030887</t>
  </si>
  <si>
    <t>0308442</t>
  </si>
  <si>
    <t>UF de Selho São Lourenço e Gominhães</t>
  </si>
  <si>
    <t>030888</t>
  </si>
  <si>
    <t>0308443</t>
  </si>
  <si>
    <t>UF de Serzedo e Calvos</t>
  </si>
  <si>
    <t>030889</t>
  </si>
  <si>
    <t>0308444</t>
  </si>
  <si>
    <t>UF de Souto Santa Maria, Souto São Salvador e Gondomar</t>
  </si>
  <si>
    <t>030890</t>
  </si>
  <si>
    <t>0308445</t>
  </si>
  <si>
    <t>UF de Tabuadelo e São Faustino</t>
  </si>
  <si>
    <t>030891</t>
  </si>
  <si>
    <t>0309446</t>
  </si>
  <si>
    <t>030906</t>
  </si>
  <si>
    <t>0309447</t>
  </si>
  <si>
    <t>Ferreiros</t>
  </si>
  <si>
    <t>030908</t>
  </si>
  <si>
    <t>0309448</t>
  </si>
  <si>
    <t>Galegos</t>
  </si>
  <si>
    <t>030912</t>
  </si>
  <si>
    <t>0309449</t>
  </si>
  <si>
    <t>Garfe</t>
  </si>
  <si>
    <t>030913</t>
  </si>
  <si>
    <t>0309450</t>
  </si>
  <si>
    <t>Geraz do Minho</t>
  </si>
  <si>
    <t>030914</t>
  </si>
  <si>
    <t>0309451</t>
  </si>
  <si>
    <t>Lanhoso</t>
  </si>
  <si>
    <t>030915</t>
  </si>
  <si>
    <t>0309452</t>
  </si>
  <si>
    <t>Monsul</t>
  </si>
  <si>
    <t>030917</t>
  </si>
  <si>
    <t>0309453</t>
  </si>
  <si>
    <t>Póvoa de Lanhoso (Nossa Senhora do Amparo)</t>
  </si>
  <si>
    <t>030919</t>
  </si>
  <si>
    <t>0309454</t>
  </si>
  <si>
    <t>Rendufinho</t>
  </si>
  <si>
    <t>030921</t>
  </si>
  <si>
    <t>0309455</t>
  </si>
  <si>
    <t>Santo Emilião</t>
  </si>
  <si>
    <t>030922</t>
  </si>
  <si>
    <t>0309456</t>
  </si>
  <si>
    <t>São João de Rei</t>
  </si>
  <si>
    <t>030923</t>
  </si>
  <si>
    <t>0309457</t>
  </si>
  <si>
    <t>030924</t>
  </si>
  <si>
    <t>0309458</t>
  </si>
  <si>
    <t>Sobradelo da Goma</t>
  </si>
  <si>
    <t>030925</t>
  </si>
  <si>
    <t>0309459</t>
  </si>
  <si>
    <t>Taíde</t>
  </si>
  <si>
    <t>030926</t>
  </si>
  <si>
    <t>0309460</t>
  </si>
  <si>
    <t>Travassos</t>
  </si>
  <si>
    <t>030927</t>
  </si>
  <si>
    <t>0309461</t>
  </si>
  <si>
    <t>030929</t>
  </si>
  <si>
    <t>0309462</t>
  </si>
  <si>
    <t>UF de Águas Santas e Moure</t>
  </si>
  <si>
    <t>030930</t>
  </si>
  <si>
    <t>0309463</t>
  </si>
  <si>
    <t>UF de Calvos e Frades</t>
  </si>
  <si>
    <t>030931</t>
  </si>
  <si>
    <t>0309464</t>
  </si>
  <si>
    <t>UF de Campos e Louredo</t>
  </si>
  <si>
    <t>030932</t>
  </si>
  <si>
    <t>0309465</t>
  </si>
  <si>
    <t>UF de Esperança e Brunhais</t>
  </si>
  <si>
    <t>030933</t>
  </si>
  <si>
    <t>0309466</t>
  </si>
  <si>
    <t>UF de Fonte Arcada e Oliveira</t>
  </si>
  <si>
    <t>030934</t>
  </si>
  <si>
    <t>0309467</t>
  </si>
  <si>
    <t>UF de Verim, Friande e Ajude</t>
  </si>
  <si>
    <t>030935</t>
  </si>
  <si>
    <t>0310468</t>
  </si>
  <si>
    <t>Balança</t>
  </si>
  <si>
    <t>031001</t>
  </si>
  <si>
    <t>0310469</t>
  </si>
  <si>
    <t>Campo do Gerês</t>
  </si>
  <si>
    <t>031003</t>
  </si>
  <si>
    <t>0310470</t>
  </si>
  <si>
    <t>Carvalheira</t>
  </si>
  <si>
    <t>031004</t>
  </si>
  <si>
    <t>0310471</t>
  </si>
  <si>
    <t>Covide</t>
  </si>
  <si>
    <t>031008</t>
  </si>
  <si>
    <t>0310472</t>
  </si>
  <si>
    <t>Gondoriz</t>
  </si>
  <si>
    <t>031009</t>
  </si>
  <si>
    <t>0310473</t>
  </si>
  <si>
    <t>Moimenta</t>
  </si>
  <si>
    <t>031010</t>
  </si>
  <si>
    <t>0310474</t>
  </si>
  <si>
    <t>Ribeira</t>
  </si>
  <si>
    <t>031012</t>
  </si>
  <si>
    <t>0310475</t>
  </si>
  <si>
    <t>Rio Caldo</t>
  </si>
  <si>
    <t>031013</t>
  </si>
  <si>
    <t>0310476</t>
  </si>
  <si>
    <t>Souto</t>
  </si>
  <si>
    <t>031014</t>
  </si>
  <si>
    <t>0310477</t>
  </si>
  <si>
    <t>Valdosende</t>
  </si>
  <si>
    <t>031015</t>
  </si>
  <si>
    <t>0310478</t>
  </si>
  <si>
    <t>Vilar da Veiga</t>
  </si>
  <si>
    <t>031017</t>
  </si>
  <si>
    <t>0310479</t>
  </si>
  <si>
    <t>UF de Chamoim e Vilar</t>
  </si>
  <si>
    <t>031018</t>
  </si>
  <si>
    <t>0310480</t>
  </si>
  <si>
    <t>UF de Chorense e Monte</t>
  </si>
  <si>
    <t>031019</t>
  </si>
  <si>
    <t>0310481</t>
  </si>
  <si>
    <t>UF de Cibões e Brufe</t>
  </si>
  <si>
    <t>031020</t>
  </si>
  <si>
    <t>0311482</t>
  </si>
  <si>
    <t>Cantelães</t>
  </si>
  <si>
    <t>031105</t>
  </si>
  <si>
    <t>0311483</t>
  </si>
  <si>
    <t>Eira Vedra</t>
  </si>
  <si>
    <t>031107</t>
  </si>
  <si>
    <t>0311484</t>
  </si>
  <si>
    <t>Guilhofrei</t>
  </si>
  <si>
    <t>031108</t>
  </si>
  <si>
    <t>0311485</t>
  </si>
  <si>
    <t>031109</t>
  </si>
  <si>
    <t>0311486</t>
  </si>
  <si>
    <t>Mosteiro</t>
  </si>
  <si>
    <t>031110</t>
  </si>
  <si>
    <t>0311487</t>
  </si>
  <si>
    <t>Parada de Bouro</t>
  </si>
  <si>
    <t>031111</t>
  </si>
  <si>
    <t>0311488</t>
  </si>
  <si>
    <t>031112</t>
  </si>
  <si>
    <t>0311489</t>
  </si>
  <si>
    <t>031113</t>
  </si>
  <si>
    <t>0311490</t>
  </si>
  <si>
    <t>Salamonde</t>
  </si>
  <si>
    <t>031115</t>
  </si>
  <si>
    <t>0311491</t>
  </si>
  <si>
    <t>Tabuaças</t>
  </si>
  <si>
    <t>031118</t>
  </si>
  <si>
    <t>0311492</t>
  </si>
  <si>
    <t>031120</t>
  </si>
  <si>
    <t>0311493</t>
  </si>
  <si>
    <t>UF de Anissó e Soutelo</t>
  </si>
  <si>
    <t>031122</t>
  </si>
  <si>
    <t>0311494</t>
  </si>
  <si>
    <t>UF de Anjos e Vilar do Chão</t>
  </si>
  <si>
    <t>031123</t>
  </si>
  <si>
    <t>0311495</t>
  </si>
  <si>
    <t>UF de Caniçada e Soengas</t>
  </si>
  <si>
    <t>031124</t>
  </si>
  <si>
    <t>0311496</t>
  </si>
  <si>
    <t>UF de Ruivães e Campos</t>
  </si>
  <si>
    <t>031125</t>
  </si>
  <si>
    <t>0311497</t>
  </si>
  <si>
    <t>UF de Ventosa e Cova</t>
  </si>
  <si>
    <t>031126</t>
  </si>
  <si>
    <t>0312498</t>
  </si>
  <si>
    <t>Bairro</t>
  </si>
  <si>
    <t>031204</t>
  </si>
  <si>
    <t>0312499</t>
  </si>
  <si>
    <t>Brufe</t>
  </si>
  <si>
    <t>031206</t>
  </si>
  <si>
    <t>0312500</t>
  </si>
  <si>
    <t>Castelões</t>
  </si>
  <si>
    <t>031210</t>
  </si>
  <si>
    <t>0312501</t>
  </si>
  <si>
    <t>Cruz</t>
  </si>
  <si>
    <t>031212</t>
  </si>
  <si>
    <t>0312502</t>
  </si>
  <si>
    <t>Delães</t>
  </si>
  <si>
    <t>031213</t>
  </si>
  <si>
    <t>0312503</t>
  </si>
  <si>
    <t>Fradelos</t>
  </si>
  <si>
    <t>031215</t>
  </si>
  <si>
    <t>0312504</t>
  </si>
  <si>
    <t>031216</t>
  </si>
  <si>
    <t>0312505</t>
  </si>
  <si>
    <t>Joane</t>
  </si>
  <si>
    <t>031219</t>
  </si>
  <si>
    <t>0312506</t>
  </si>
  <si>
    <t>Landim</t>
  </si>
  <si>
    <t>031221</t>
  </si>
  <si>
    <t>0312507</t>
  </si>
  <si>
    <t>Louro</t>
  </si>
  <si>
    <t>031223</t>
  </si>
  <si>
    <t>0312508</t>
  </si>
  <si>
    <t>Lousado</t>
  </si>
  <si>
    <t>031224</t>
  </si>
  <si>
    <t>0312509</t>
  </si>
  <si>
    <t>Mogege</t>
  </si>
  <si>
    <t>031225</t>
  </si>
  <si>
    <t>0312510</t>
  </si>
  <si>
    <t>Nine</t>
  </si>
  <si>
    <t>031227</t>
  </si>
  <si>
    <t>0312511</t>
  </si>
  <si>
    <t>Pedome</t>
  </si>
  <si>
    <t>031230</t>
  </si>
  <si>
    <t>0312512</t>
  </si>
  <si>
    <t>Pousada de Saramagos</t>
  </si>
  <si>
    <t>031232</t>
  </si>
  <si>
    <t>0312513</t>
  </si>
  <si>
    <t>Requião</t>
  </si>
  <si>
    <t>031233</t>
  </si>
  <si>
    <t>0312514</t>
  </si>
  <si>
    <t>Riba de Ave</t>
  </si>
  <si>
    <t>031234</t>
  </si>
  <si>
    <t>0312515</t>
  </si>
  <si>
    <t>Ribeirão</t>
  </si>
  <si>
    <t>031235</t>
  </si>
  <si>
    <t>0312516</t>
  </si>
  <si>
    <t>Oliveira (Santa Maria)</t>
  </si>
  <si>
    <t>031239</t>
  </si>
  <si>
    <t>0312517</t>
  </si>
  <si>
    <t>Vale (São Martinho)</t>
  </si>
  <si>
    <t>031241</t>
  </si>
  <si>
    <t>0312518</t>
  </si>
  <si>
    <t>Oliveira (São Mateus)</t>
  </si>
  <si>
    <t>031242</t>
  </si>
  <si>
    <t>0312519</t>
  </si>
  <si>
    <t>Vermoim</t>
  </si>
  <si>
    <t>031247</t>
  </si>
  <si>
    <t>0312520</t>
  </si>
  <si>
    <t>Vilarinho das Cambas</t>
  </si>
  <si>
    <t>031249</t>
  </si>
  <si>
    <t>0312521</t>
  </si>
  <si>
    <t>UF de Antas e Abade de Vermoim</t>
  </si>
  <si>
    <t>031250</t>
  </si>
  <si>
    <t>0312522</t>
  </si>
  <si>
    <t>UF de Arnoso (Santa Maria e Santa Eulália) e Sezures</t>
  </si>
  <si>
    <t>031251</t>
  </si>
  <si>
    <t>0312523</t>
  </si>
  <si>
    <t>UF de Avidos e Lagoa</t>
  </si>
  <si>
    <t>031252</t>
  </si>
  <si>
    <t>0312524</t>
  </si>
  <si>
    <t>UF de Carreira e Bente</t>
  </si>
  <si>
    <t>031253</t>
  </si>
  <si>
    <t>0312525</t>
  </si>
  <si>
    <t>UF de Esmeriz e Cabeçudos</t>
  </si>
  <si>
    <t>031254</t>
  </si>
  <si>
    <t>0312526</t>
  </si>
  <si>
    <t>UF de Gondifelos, Cavalões e Outiz</t>
  </si>
  <si>
    <t>031255</t>
  </si>
  <si>
    <t>0312527</t>
  </si>
  <si>
    <t>UF de Lemenhe, Mouquim e Jesufrei</t>
  </si>
  <si>
    <t>031256</t>
  </si>
  <si>
    <t>0312528</t>
  </si>
  <si>
    <t>UF de Ruivães e Novais</t>
  </si>
  <si>
    <t>031257</t>
  </si>
  <si>
    <t>0312529</t>
  </si>
  <si>
    <t>UF de Seide</t>
  </si>
  <si>
    <t>031258</t>
  </si>
  <si>
    <t>0312530</t>
  </si>
  <si>
    <t>UF de Vale (São Cosme), Telhado e Portela</t>
  </si>
  <si>
    <t>031259</t>
  </si>
  <si>
    <t>0312531</t>
  </si>
  <si>
    <t>UF de Vila Nova de Famalicão e Calendário</t>
  </si>
  <si>
    <t>031260</t>
  </si>
  <si>
    <t>0313532</t>
  </si>
  <si>
    <t>Atiães</t>
  </si>
  <si>
    <t>031304</t>
  </si>
  <si>
    <t>0313533</t>
  </si>
  <si>
    <t>Cabanelas</t>
  </si>
  <si>
    <t>031308</t>
  </si>
  <si>
    <t>0313534</t>
  </si>
  <si>
    <t>Cervães</t>
  </si>
  <si>
    <t>031309</t>
  </si>
  <si>
    <t>0313535</t>
  </si>
  <si>
    <t>Coucieiro</t>
  </si>
  <si>
    <t>031311</t>
  </si>
  <si>
    <t>0313536</t>
  </si>
  <si>
    <t>Dossãos</t>
  </si>
  <si>
    <t>031313</t>
  </si>
  <si>
    <t>0313537</t>
  </si>
  <si>
    <t>Freiriz</t>
  </si>
  <si>
    <t>031316</t>
  </si>
  <si>
    <t>0313538</t>
  </si>
  <si>
    <t>Gême</t>
  </si>
  <si>
    <t>031317</t>
  </si>
  <si>
    <t>0313539</t>
  </si>
  <si>
    <t>Lage</t>
  </si>
  <si>
    <t>031323</t>
  </si>
  <si>
    <t>0313540</t>
  </si>
  <si>
    <t>Lanhas</t>
  </si>
  <si>
    <t>031324</t>
  </si>
  <si>
    <t>0313541</t>
  </si>
  <si>
    <t>Loureira</t>
  </si>
  <si>
    <t>031325</t>
  </si>
  <si>
    <t>0313542</t>
  </si>
  <si>
    <t>031328</t>
  </si>
  <si>
    <t>0313543</t>
  </si>
  <si>
    <t>031330</t>
  </si>
  <si>
    <t>0313544</t>
  </si>
  <si>
    <t>Parada de Gatim</t>
  </si>
  <si>
    <t>031331</t>
  </si>
  <si>
    <t>0313545</t>
  </si>
  <si>
    <t>Pico</t>
  </si>
  <si>
    <t>031335</t>
  </si>
  <si>
    <t>0313546</t>
  </si>
  <si>
    <t>031337</t>
  </si>
  <si>
    <t>0313547</t>
  </si>
  <si>
    <t>Sabariz</t>
  </si>
  <si>
    <t>031340</t>
  </si>
  <si>
    <t>0313548</t>
  </si>
  <si>
    <t>Vila de Prado</t>
  </si>
  <si>
    <t>031342</t>
  </si>
  <si>
    <t>0313549</t>
  </si>
  <si>
    <t>Prado (São Miguel)</t>
  </si>
  <si>
    <t>031350</t>
  </si>
  <si>
    <t>0313550</t>
  </si>
  <si>
    <t>Soutelo</t>
  </si>
  <si>
    <t>031352</t>
  </si>
  <si>
    <t>0313551</t>
  </si>
  <si>
    <t>Turiz</t>
  </si>
  <si>
    <t>031354</t>
  </si>
  <si>
    <t>0313552</t>
  </si>
  <si>
    <t>Valdreu</t>
  </si>
  <si>
    <t>031355</t>
  </si>
  <si>
    <t>0313553</t>
  </si>
  <si>
    <t>Aboim da Nóbrega e Gondomar</t>
  </si>
  <si>
    <t>031359</t>
  </si>
  <si>
    <t>0313554</t>
  </si>
  <si>
    <t>UF da Ribeira do Neiva</t>
  </si>
  <si>
    <t>031360</t>
  </si>
  <si>
    <t>0313555</t>
  </si>
  <si>
    <t>UF de Carreiras (São Miguel) e Carreiras (Santiago)</t>
  </si>
  <si>
    <t>031361</t>
  </si>
  <si>
    <t>0313556</t>
  </si>
  <si>
    <t>UF de Escariz (São Mamede) e Escariz (São Martinho)</t>
  </si>
  <si>
    <t>031362</t>
  </si>
  <si>
    <t>0313557</t>
  </si>
  <si>
    <t>UF de Esqueiros, Nevogilde e Travassós</t>
  </si>
  <si>
    <t>031363</t>
  </si>
  <si>
    <t>0313558</t>
  </si>
  <si>
    <t>UF de Marrancos e Arcozelo</t>
  </si>
  <si>
    <t>031364</t>
  </si>
  <si>
    <t>0313559</t>
  </si>
  <si>
    <t>UF de Oriz (Santa Marinha) e Oriz (São Miguel)</t>
  </si>
  <si>
    <t>031365</t>
  </si>
  <si>
    <t>0313560</t>
  </si>
  <si>
    <t>UF de Pico de Regalados, Gondiães e Mós</t>
  </si>
  <si>
    <t>031366</t>
  </si>
  <si>
    <t>0313561</t>
  </si>
  <si>
    <t>UF de Sande, Vilarinho, Barros e Gomide</t>
  </si>
  <si>
    <t>031367</t>
  </si>
  <si>
    <t>0313562</t>
  </si>
  <si>
    <t>UF de Valbom (São Pedro), Passô e Valbom (São Martinho)</t>
  </si>
  <si>
    <t>031368</t>
  </si>
  <si>
    <t>0313563</t>
  </si>
  <si>
    <t>UF do Vade</t>
  </si>
  <si>
    <t>031369</t>
  </si>
  <si>
    <t>0313564</t>
  </si>
  <si>
    <t>Vila Verde e Barbudo</t>
  </si>
  <si>
    <t>031370</t>
  </si>
  <si>
    <t>0314565</t>
  </si>
  <si>
    <t>031401</t>
  </si>
  <si>
    <t>0314566</t>
  </si>
  <si>
    <t>Infias</t>
  </si>
  <si>
    <t>031404</t>
  </si>
  <si>
    <t>0314567</t>
  </si>
  <si>
    <t>Vizela (Santo Adrião)</t>
  </si>
  <si>
    <t>031406</t>
  </si>
  <si>
    <t>0314568</t>
  </si>
  <si>
    <t>UF de Caldas de Vizela (São Miguel e São João)</t>
  </si>
  <si>
    <t>031408</t>
  </si>
  <si>
    <t>0314569</t>
  </si>
  <si>
    <t>UF de Tagilde e Vizela (São Paio)</t>
  </si>
  <si>
    <t>031409</t>
  </si>
  <si>
    <t>0401570</t>
  </si>
  <si>
    <t>040102</t>
  </si>
  <si>
    <t>0401571</t>
  </si>
  <si>
    <t>040103</t>
  </si>
  <si>
    <t>0401572</t>
  </si>
  <si>
    <t>040111</t>
  </si>
  <si>
    <t>0401573</t>
  </si>
  <si>
    <t>040118</t>
  </si>
  <si>
    <t>0401574</t>
  </si>
  <si>
    <t>040119</t>
  </si>
  <si>
    <t>0401575</t>
  </si>
  <si>
    <t>040120</t>
  </si>
  <si>
    <t>0401576</t>
  </si>
  <si>
    <t>040121</t>
  </si>
  <si>
    <t>0401577</t>
  </si>
  <si>
    <t>040122</t>
  </si>
  <si>
    <t>0401578</t>
  </si>
  <si>
    <t>040123</t>
  </si>
  <si>
    <t>0401579</t>
  </si>
  <si>
    <t>040124</t>
  </si>
  <si>
    <t>0401580</t>
  </si>
  <si>
    <t>040125</t>
  </si>
  <si>
    <t>0401581</t>
  </si>
  <si>
    <t>040126</t>
  </si>
  <si>
    <t>0402582</t>
  </si>
  <si>
    <t>Alfaião</t>
  </si>
  <si>
    <t>040201</t>
  </si>
  <si>
    <t>0402583</t>
  </si>
  <si>
    <t>Babe</t>
  </si>
  <si>
    <t>040203</t>
  </si>
  <si>
    <t>0402584</t>
  </si>
  <si>
    <t>Baçal</t>
  </si>
  <si>
    <t>040204</t>
  </si>
  <si>
    <t>0402585</t>
  </si>
  <si>
    <t>Carragosa</t>
  </si>
  <si>
    <t>040206</t>
  </si>
  <si>
    <t>0402586</t>
  </si>
  <si>
    <t>Castro de Avelãs</t>
  </si>
  <si>
    <t>040209</t>
  </si>
  <si>
    <t>0402587</t>
  </si>
  <si>
    <t>Coelhoso</t>
  </si>
  <si>
    <t>040210</t>
  </si>
  <si>
    <t>0402588</t>
  </si>
  <si>
    <t>Donai</t>
  </si>
  <si>
    <t>040212</t>
  </si>
  <si>
    <t>0402589</t>
  </si>
  <si>
    <t>Espinhosela</t>
  </si>
  <si>
    <t>040213</t>
  </si>
  <si>
    <t>0402590</t>
  </si>
  <si>
    <t>França</t>
  </si>
  <si>
    <t>040215</t>
  </si>
  <si>
    <t>0402591</t>
  </si>
  <si>
    <t>Gimonde</t>
  </si>
  <si>
    <t>040216</t>
  </si>
  <si>
    <t>0402592</t>
  </si>
  <si>
    <t>Gondesende</t>
  </si>
  <si>
    <t>040217</t>
  </si>
  <si>
    <t>0402593</t>
  </si>
  <si>
    <t>Gostei</t>
  </si>
  <si>
    <t>040218</t>
  </si>
  <si>
    <t>0402594</t>
  </si>
  <si>
    <t>Grijó de Parada</t>
  </si>
  <si>
    <t>040219</t>
  </si>
  <si>
    <t>0402595</t>
  </si>
  <si>
    <t>Macedo do Mato</t>
  </si>
  <si>
    <t>040221</t>
  </si>
  <si>
    <t>0402596</t>
  </si>
  <si>
    <t>Mós</t>
  </si>
  <si>
    <t>040224</t>
  </si>
  <si>
    <t>0402597</t>
  </si>
  <si>
    <t>Nogueira</t>
  </si>
  <si>
    <t>040225</t>
  </si>
  <si>
    <t>0402598</t>
  </si>
  <si>
    <t>Outeiro</t>
  </si>
  <si>
    <t>040226</t>
  </si>
  <si>
    <t>0402599</t>
  </si>
  <si>
    <t>Parâmio</t>
  </si>
  <si>
    <t>040229</t>
  </si>
  <si>
    <t>0402600</t>
  </si>
  <si>
    <t>Pinela</t>
  </si>
  <si>
    <t>040230</t>
  </si>
  <si>
    <t>0402601</t>
  </si>
  <si>
    <t>Quintanilha</t>
  </si>
  <si>
    <t>040232</t>
  </si>
  <si>
    <t>0402602</t>
  </si>
  <si>
    <t>Quintela de Lampaças</t>
  </si>
  <si>
    <t>040233</t>
  </si>
  <si>
    <t>0402603</t>
  </si>
  <si>
    <t>Rabal</t>
  </si>
  <si>
    <t>040234</t>
  </si>
  <si>
    <t>0402604</t>
  </si>
  <si>
    <t>Rebordãos</t>
  </si>
  <si>
    <t>040236</t>
  </si>
  <si>
    <t>0402605</t>
  </si>
  <si>
    <t>Salsas</t>
  </si>
  <si>
    <t>040239</t>
  </si>
  <si>
    <t>0402606</t>
  </si>
  <si>
    <t>Samil</t>
  </si>
  <si>
    <t>040240</t>
  </si>
  <si>
    <t>0402607</t>
  </si>
  <si>
    <t>Santa Comba de Rossas</t>
  </si>
  <si>
    <t>040241</t>
  </si>
  <si>
    <t>0402608</t>
  </si>
  <si>
    <t>São Pedro de Sarracenos</t>
  </si>
  <si>
    <t>040244</t>
  </si>
  <si>
    <t>0402609</t>
  </si>
  <si>
    <t>Sendas</t>
  </si>
  <si>
    <t>040246</t>
  </si>
  <si>
    <t>0402610</t>
  </si>
  <si>
    <t>Serapicos</t>
  </si>
  <si>
    <t>040247</t>
  </si>
  <si>
    <t>0402611</t>
  </si>
  <si>
    <t>Sortes</t>
  </si>
  <si>
    <t>040248</t>
  </si>
  <si>
    <t>0402612</t>
  </si>
  <si>
    <t>Zoio</t>
  </si>
  <si>
    <t>040249</t>
  </si>
  <si>
    <t>0402613</t>
  </si>
  <si>
    <t>UF de Aveleda e Rio de Onor</t>
  </si>
  <si>
    <t>040250</t>
  </si>
  <si>
    <t>0402614</t>
  </si>
  <si>
    <t>UF de Castrelos e Carrazedo</t>
  </si>
  <si>
    <t>040251</t>
  </si>
  <si>
    <t>0402615</t>
  </si>
  <si>
    <t>UF de Izeda, Calvelhe e Paradinha Nova</t>
  </si>
  <si>
    <t>040252</t>
  </si>
  <si>
    <t>0402616</t>
  </si>
  <si>
    <t>UF de Parada e Faílde</t>
  </si>
  <si>
    <t>040253</t>
  </si>
  <si>
    <t>0402617</t>
  </si>
  <si>
    <t>UF de Rebordainhos e Pombares</t>
  </si>
  <si>
    <t>040254</t>
  </si>
  <si>
    <t>0402618</t>
  </si>
  <si>
    <t>UF de Rio Frio e Milhão</t>
  </si>
  <si>
    <t>040255</t>
  </si>
  <si>
    <t>0402619</t>
  </si>
  <si>
    <t>UF de São Julião de Palácios e Deilão</t>
  </si>
  <si>
    <t>040256</t>
  </si>
  <si>
    <t>0402620</t>
  </si>
  <si>
    <t>UF de Sé, Santa Maria e Meixedo</t>
  </si>
  <si>
    <t>040257</t>
  </si>
  <si>
    <t>0403621</t>
  </si>
  <si>
    <t>040304</t>
  </si>
  <si>
    <t>0403622</t>
  </si>
  <si>
    <t>Fonte Longa</t>
  </si>
  <si>
    <t>040306</t>
  </si>
  <si>
    <t>0403623</t>
  </si>
  <si>
    <t>Linhares</t>
  </si>
  <si>
    <t>040308</t>
  </si>
  <si>
    <t>0403624</t>
  </si>
  <si>
    <t>Marzagão</t>
  </si>
  <si>
    <t>040309</t>
  </si>
  <si>
    <t>0403625</t>
  </si>
  <si>
    <t>Parambos</t>
  </si>
  <si>
    <t>040311</t>
  </si>
  <si>
    <t>0403626</t>
  </si>
  <si>
    <t>Pereiros</t>
  </si>
  <si>
    <t>040312</t>
  </si>
  <si>
    <t>0403627</t>
  </si>
  <si>
    <t>Pinhal do Norte</t>
  </si>
  <si>
    <t>040313</t>
  </si>
  <si>
    <t>0403628</t>
  </si>
  <si>
    <t>040314</t>
  </si>
  <si>
    <t>0403629</t>
  </si>
  <si>
    <t>Seixo de Ansiães</t>
  </si>
  <si>
    <t>040316</t>
  </si>
  <si>
    <t>0403630</t>
  </si>
  <si>
    <t>Vilarinho da Castanheira</t>
  </si>
  <si>
    <t>040318</t>
  </si>
  <si>
    <t>0403631</t>
  </si>
  <si>
    <t>UF de Amedo e Zedes</t>
  </si>
  <si>
    <t>040320</t>
  </si>
  <si>
    <t>0403632</t>
  </si>
  <si>
    <t>UF de Belver e Mogo de Malta</t>
  </si>
  <si>
    <t>040321</t>
  </si>
  <si>
    <t>0403633</t>
  </si>
  <si>
    <t>UF de Castanheiro do Norte e Ribalonga</t>
  </si>
  <si>
    <t>040322</t>
  </si>
  <si>
    <t>0403634</t>
  </si>
  <si>
    <t>UF de Lavandeira, Beira Grande e Selores</t>
  </si>
  <si>
    <t>040323</t>
  </si>
  <si>
    <t>0404635</t>
  </si>
  <si>
    <t>Ligares</t>
  </si>
  <si>
    <t>040404</t>
  </si>
  <si>
    <t>0404636</t>
  </si>
  <si>
    <t>Poiares</t>
  </si>
  <si>
    <t>040406</t>
  </si>
  <si>
    <t>0404637</t>
  </si>
  <si>
    <t>UF de Freixo de Espada à Cinta e Mazouco</t>
  </si>
  <si>
    <t>040407</t>
  </si>
  <si>
    <t>0404638</t>
  </si>
  <si>
    <t>UF de Lagoaça e Fornos</t>
  </si>
  <si>
    <t>040408</t>
  </si>
  <si>
    <t>0405639</t>
  </si>
  <si>
    <t>Amendoeira</t>
  </si>
  <si>
    <t>040502</t>
  </si>
  <si>
    <t>0405640</t>
  </si>
  <si>
    <t>Arcas</t>
  </si>
  <si>
    <t>040503</t>
  </si>
  <si>
    <t>0405641</t>
  </si>
  <si>
    <t>Carrapatas</t>
  </si>
  <si>
    <t>040507</t>
  </si>
  <si>
    <t>0405642</t>
  </si>
  <si>
    <t>Chacim</t>
  </si>
  <si>
    <t>040509</t>
  </si>
  <si>
    <t>0405643</t>
  </si>
  <si>
    <t>Cortiços</t>
  </si>
  <si>
    <t>040510</t>
  </si>
  <si>
    <t>0405644</t>
  </si>
  <si>
    <t>Corujas</t>
  </si>
  <si>
    <t>040511</t>
  </si>
  <si>
    <t>0405645</t>
  </si>
  <si>
    <t>Ferreira</t>
  </si>
  <si>
    <t>040514</t>
  </si>
  <si>
    <t>0405646</t>
  </si>
  <si>
    <t>Grijó</t>
  </si>
  <si>
    <t>040515</t>
  </si>
  <si>
    <t>0405647</t>
  </si>
  <si>
    <t>040516</t>
  </si>
  <si>
    <t>0405648</t>
  </si>
  <si>
    <t>Lamalonga</t>
  </si>
  <si>
    <t>040517</t>
  </si>
  <si>
    <t>0405649</t>
  </si>
  <si>
    <t>040518</t>
  </si>
  <si>
    <t>0405650</t>
  </si>
  <si>
    <t>Lombo</t>
  </si>
  <si>
    <t>040519</t>
  </si>
  <si>
    <t>0405651</t>
  </si>
  <si>
    <t>040520</t>
  </si>
  <si>
    <t>0405652</t>
  </si>
  <si>
    <t>Morais</t>
  </si>
  <si>
    <t>040521</t>
  </si>
  <si>
    <t>0405653</t>
  </si>
  <si>
    <t>Olmos</t>
  </si>
  <si>
    <t>040523</t>
  </si>
  <si>
    <t>0405654</t>
  </si>
  <si>
    <t>Peredo</t>
  </si>
  <si>
    <t>040524</t>
  </si>
  <si>
    <t>0405655</t>
  </si>
  <si>
    <t>Salselas</t>
  </si>
  <si>
    <t>040526</t>
  </si>
  <si>
    <t>0405656</t>
  </si>
  <si>
    <t>Sezulfe</t>
  </si>
  <si>
    <t>040528</t>
  </si>
  <si>
    <t>0405657</t>
  </si>
  <si>
    <t>Talhas</t>
  </si>
  <si>
    <t>040530</t>
  </si>
  <si>
    <t>0405658</t>
  </si>
  <si>
    <t>Vale Benfeito</t>
  </si>
  <si>
    <t>040532</t>
  </si>
  <si>
    <t>0405659</t>
  </si>
  <si>
    <t>Vale da Porca</t>
  </si>
  <si>
    <t>040533</t>
  </si>
  <si>
    <t>0405660</t>
  </si>
  <si>
    <t>Vale de Prados</t>
  </si>
  <si>
    <t>040534</t>
  </si>
  <si>
    <t>0405661</t>
  </si>
  <si>
    <t>Vilarinho de Agrochão</t>
  </si>
  <si>
    <t>040536</t>
  </si>
  <si>
    <t>0405662</t>
  </si>
  <si>
    <t>Vinhas</t>
  </si>
  <si>
    <t>040538</t>
  </si>
  <si>
    <t>0405663</t>
  </si>
  <si>
    <t>UF de Ala e Vilarinho do Monte</t>
  </si>
  <si>
    <t>040539</t>
  </si>
  <si>
    <t>0405664</t>
  </si>
  <si>
    <t>UF de Bornes e Burga</t>
  </si>
  <si>
    <t>040540</t>
  </si>
  <si>
    <t>0405665</t>
  </si>
  <si>
    <t>UF de Castelãos e Vilar do Monte</t>
  </si>
  <si>
    <t>040541</t>
  </si>
  <si>
    <t>0405666</t>
  </si>
  <si>
    <t>UF de Espadanedo, Edroso, Murçós e Soutelo Mourisco</t>
  </si>
  <si>
    <t>040542</t>
  </si>
  <si>
    <t>0405667</t>
  </si>
  <si>
    <t>UF de Podence e Santa Combinha</t>
  </si>
  <si>
    <t>040543</t>
  </si>
  <si>
    <t>0405668</t>
  </si>
  <si>
    <t>UF de Talhinhas e Bagueixe</t>
  </si>
  <si>
    <t>040544</t>
  </si>
  <si>
    <t>0406669</t>
  </si>
  <si>
    <t>040604</t>
  </si>
  <si>
    <t>0406670</t>
  </si>
  <si>
    <t>Genísio</t>
  </si>
  <si>
    <t>040605</t>
  </si>
  <si>
    <t>0406671</t>
  </si>
  <si>
    <t>Malhadas</t>
  </si>
  <si>
    <t>040607</t>
  </si>
  <si>
    <t>0406672</t>
  </si>
  <si>
    <t>040608</t>
  </si>
  <si>
    <t>0406673</t>
  </si>
  <si>
    <t>Palaçoulo</t>
  </si>
  <si>
    <t>040609</t>
  </si>
  <si>
    <t>0406674</t>
  </si>
  <si>
    <t>Picote</t>
  </si>
  <si>
    <t>040611</t>
  </si>
  <si>
    <t>0406675</t>
  </si>
  <si>
    <t>Póvoa</t>
  </si>
  <si>
    <t>040612</t>
  </si>
  <si>
    <t>0406676</t>
  </si>
  <si>
    <t>São Martinho de Angueira</t>
  </si>
  <si>
    <t>040613</t>
  </si>
  <si>
    <t>0406677</t>
  </si>
  <si>
    <t>Vila Chã de Braciosa</t>
  </si>
  <si>
    <t>040616</t>
  </si>
  <si>
    <t>0406678</t>
  </si>
  <si>
    <t>UF de Constantim e Cicouro</t>
  </si>
  <si>
    <t>040618</t>
  </si>
  <si>
    <t>0406679</t>
  </si>
  <si>
    <t>UF de Ifanes e Paradela</t>
  </si>
  <si>
    <t>040619</t>
  </si>
  <si>
    <t>0406680</t>
  </si>
  <si>
    <t>UF de Sendim e Atenor</t>
  </si>
  <si>
    <t>040620</t>
  </si>
  <si>
    <t>0406681</t>
  </si>
  <si>
    <t>UF de Silva e Águas Vivas</t>
  </si>
  <si>
    <t>040621</t>
  </si>
  <si>
    <t>0407682</t>
  </si>
  <si>
    <t>Abambres</t>
  </si>
  <si>
    <t>040701</t>
  </si>
  <si>
    <t>0407683</t>
  </si>
  <si>
    <t>Abreiro</t>
  </si>
  <si>
    <t>040702</t>
  </si>
  <si>
    <t>0407684</t>
  </si>
  <si>
    <t>Aguieiras</t>
  </si>
  <si>
    <t>040703</t>
  </si>
  <si>
    <t>0407685</t>
  </si>
  <si>
    <t>Alvites</t>
  </si>
  <si>
    <t>040704</t>
  </si>
  <si>
    <t>0407686</t>
  </si>
  <si>
    <t>Bouça</t>
  </si>
  <si>
    <t>040708</t>
  </si>
  <si>
    <t>0407687</t>
  </si>
  <si>
    <t>040709</t>
  </si>
  <si>
    <t>0407688</t>
  </si>
  <si>
    <t>Caravelas</t>
  </si>
  <si>
    <t>040710</t>
  </si>
  <si>
    <t>0407689</t>
  </si>
  <si>
    <t>Carvalhais</t>
  </si>
  <si>
    <t>040711</t>
  </si>
  <si>
    <t>0407690</t>
  </si>
  <si>
    <t>Cedães</t>
  </si>
  <si>
    <t>040712</t>
  </si>
  <si>
    <t>0407691</t>
  </si>
  <si>
    <t>Cobro</t>
  </si>
  <si>
    <t>040713</t>
  </si>
  <si>
    <t>0407692</t>
  </si>
  <si>
    <t>Fradizela</t>
  </si>
  <si>
    <t>040714</t>
  </si>
  <si>
    <t>0407693</t>
  </si>
  <si>
    <t>Frechas</t>
  </si>
  <si>
    <t>040716</t>
  </si>
  <si>
    <t>0407694</t>
  </si>
  <si>
    <t>Lamas de Orelhão</t>
  </si>
  <si>
    <t>040718</t>
  </si>
  <si>
    <t>0407695</t>
  </si>
  <si>
    <t>Mascarenhas</t>
  </si>
  <si>
    <t>040720</t>
  </si>
  <si>
    <t>0407696</t>
  </si>
  <si>
    <t>040721</t>
  </si>
  <si>
    <t>0407697</t>
  </si>
  <si>
    <t>Múrias</t>
  </si>
  <si>
    <t>040722</t>
  </si>
  <si>
    <t>0407698</t>
  </si>
  <si>
    <t>040724</t>
  </si>
  <si>
    <t>0407699</t>
  </si>
  <si>
    <t>São Pedro Velho</t>
  </si>
  <si>
    <t>040727</t>
  </si>
  <si>
    <t>0407700</t>
  </si>
  <si>
    <t>São Salvador</t>
  </si>
  <si>
    <t>040728</t>
  </si>
  <si>
    <t>0407701</t>
  </si>
  <si>
    <t>Suçães</t>
  </si>
  <si>
    <t>040729</t>
  </si>
  <si>
    <t>0407702</t>
  </si>
  <si>
    <t>Torre de Dona Chama</t>
  </si>
  <si>
    <t>040730</t>
  </si>
  <si>
    <t>0407703</t>
  </si>
  <si>
    <t>Vale de Asnes</t>
  </si>
  <si>
    <t>040731</t>
  </si>
  <si>
    <t>0407704</t>
  </si>
  <si>
    <t>Vale de Gouvinhas</t>
  </si>
  <si>
    <t>040732</t>
  </si>
  <si>
    <t>0407705</t>
  </si>
  <si>
    <t>Vale de Salgueiro</t>
  </si>
  <si>
    <t>040733</t>
  </si>
  <si>
    <t>0407706</t>
  </si>
  <si>
    <t>Vale de Telhas</t>
  </si>
  <si>
    <t>040734</t>
  </si>
  <si>
    <t>0407707</t>
  </si>
  <si>
    <t>UF de Avantos e Romeu</t>
  </si>
  <si>
    <t>040738</t>
  </si>
  <si>
    <t>0407708</t>
  </si>
  <si>
    <t>UF de Avidagos, Navalho e Pereira</t>
  </si>
  <si>
    <t>040739</t>
  </si>
  <si>
    <t>0407709</t>
  </si>
  <si>
    <t>UF de Barcel, Marmelos e Valverde da Gestosa</t>
  </si>
  <si>
    <t>040740</t>
  </si>
  <si>
    <t>0407710</t>
  </si>
  <si>
    <t>UF de Franco e Vila Boa</t>
  </si>
  <si>
    <t>040741</t>
  </si>
  <si>
    <t>0407711</t>
  </si>
  <si>
    <t>UF de Freixeda e Vila Verde</t>
  </si>
  <si>
    <t>040742</t>
  </si>
  <si>
    <t>0408712</t>
  </si>
  <si>
    <t>Azinhoso</t>
  </si>
  <si>
    <t>040801</t>
  </si>
  <si>
    <t>0408713</t>
  </si>
  <si>
    <t>Bemposta</t>
  </si>
  <si>
    <t>040802</t>
  </si>
  <si>
    <t>0408714</t>
  </si>
  <si>
    <t>Bruçó</t>
  </si>
  <si>
    <t>040803</t>
  </si>
  <si>
    <t>0408715</t>
  </si>
  <si>
    <t>Brunhoso</t>
  </si>
  <si>
    <t>040804</t>
  </si>
  <si>
    <t>0408716</t>
  </si>
  <si>
    <t>040807</t>
  </si>
  <si>
    <t>0408717</t>
  </si>
  <si>
    <t>Castro Vicente</t>
  </si>
  <si>
    <t>040808</t>
  </si>
  <si>
    <t>0408718</t>
  </si>
  <si>
    <t>Meirinhos</t>
  </si>
  <si>
    <t>040809</t>
  </si>
  <si>
    <t>0408719</t>
  </si>
  <si>
    <t>040811</t>
  </si>
  <si>
    <t>0408720</t>
  </si>
  <si>
    <t>Penas Roias</t>
  </si>
  <si>
    <t>040812</t>
  </si>
  <si>
    <t>0408721</t>
  </si>
  <si>
    <t>Peredo da Bemposta</t>
  </si>
  <si>
    <t>040813</t>
  </si>
  <si>
    <t>0408722</t>
  </si>
  <si>
    <t>Saldanha</t>
  </si>
  <si>
    <t>040815</t>
  </si>
  <si>
    <t>0408723</t>
  </si>
  <si>
    <t>São Martinho do Peso</t>
  </si>
  <si>
    <t>040817</t>
  </si>
  <si>
    <t>0408724</t>
  </si>
  <si>
    <t>Tó</t>
  </si>
  <si>
    <t>040819</t>
  </si>
  <si>
    <t>0408725</t>
  </si>
  <si>
    <t>Travanca</t>
  </si>
  <si>
    <t>040820</t>
  </si>
  <si>
    <t>0408726</t>
  </si>
  <si>
    <t>Urrós</t>
  </si>
  <si>
    <t>040821</t>
  </si>
  <si>
    <t>0408727</t>
  </si>
  <si>
    <t>Vale da Madre</t>
  </si>
  <si>
    <t>040822</t>
  </si>
  <si>
    <t>0408728</t>
  </si>
  <si>
    <t>Vila de Ala</t>
  </si>
  <si>
    <t>040826</t>
  </si>
  <si>
    <t>0408729</t>
  </si>
  <si>
    <t>UF de Brunhozinho, Castanheira e Sanhoane</t>
  </si>
  <si>
    <t>040829</t>
  </si>
  <si>
    <t>0408730</t>
  </si>
  <si>
    <t>UF de Mogadouro, Valverde, Vale de Porco e Vilar de Rei</t>
  </si>
  <si>
    <t>040830</t>
  </si>
  <si>
    <t>0408731</t>
  </si>
  <si>
    <t>UF de Remondes e Soutelo</t>
  </si>
  <si>
    <t>040831</t>
  </si>
  <si>
    <t>0408732</t>
  </si>
  <si>
    <t>UF de Vilarinho dos Galegos e Ventozelo</t>
  </si>
  <si>
    <t>040832</t>
  </si>
  <si>
    <t>0409733</t>
  </si>
  <si>
    <t>Açoreira</t>
  </si>
  <si>
    <t>040901</t>
  </si>
  <si>
    <t>0409734</t>
  </si>
  <si>
    <t>Cabeça Boa</t>
  </si>
  <si>
    <t>040903</t>
  </si>
  <si>
    <t>0409735</t>
  </si>
  <si>
    <t>Carviçais</t>
  </si>
  <si>
    <t>040905</t>
  </si>
  <si>
    <t>0409736</t>
  </si>
  <si>
    <t>Castedo</t>
  </si>
  <si>
    <t>040906</t>
  </si>
  <si>
    <t>0409737</t>
  </si>
  <si>
    <t>Horta da Vilariça</t>
  </si>
  <si>
    <t>040909</t>
  </si>
  <si>
    <t>0409738</t>
  </si>
  <si>
    <t>Larinho</t>
  </si>
  <si>
    <t>040910</t>
  </si>
  <si>
    <t>0409739</t>
  </si>
  <si>
    <t>040911</t>
  </si>
  <si>
    <t>0409740</t>
  </si>
  <si>
    <t>040913</t>
  </si>
  <si>
    <t>0409741</t>
  </si>
  <si>
    <t>040916</t>
  </si>
  <si>
    <t>0409742</t>
  </si>
  <si>
    <t>UF de Adeganha e Cardanha</t>
  </si>
  <si>
    <t>040918</t>
  </si>
  <si>
    <t>0409743</t>
  </si>
  <si>
    <t>UF de Felgar e Souto da Velha</t>
  </si>
  <si>
    <t>040919</t>
  </si>
  <si>
    <t>0409744</t>
  </si>
  <si>
    <t>UF de Felgueiras e Maçores</t>
  </si>
  <si>
    <t>040920</t>
  </si>
  <si>
    <t>0409745</t>
  </si>
  <si>
    <t>UF de Urros e Peredo dos Castelhanos</t>
  </si>
  <si>
    <t>040921</t>
  </si>
  <si>
    <t>0410746</t>
  </si>
  <si>
    <t>Benlhevai</t>
  </si>
  <si>
    <t>041002</t>
  </si>
  <si>
    <t>0410747</t>
  </si>
  <si>
    <t>Freixiel</t>
  </si>
  <si>
    <t>041005</t>
  </si>
  <si>
    <t>0410748</t>
  </si>
  <si>
    <t>Roios</t>
  </si>
  <si>
    <t>041009</t>
  </si>
  <si>
    <t>0410749</t>
  </si>
  <si>
    <t>Samões</t>
  </si>
  <si>
    <t>041010</t>
  </si>
  <si>
    <t>0410750</t>
  </si>
  <si>
    <t>Sampaio</t>
  </si>
  <si>
    <t>041011</t>
  </si>
  <si>
    <t>0410751</t>
  </si>
  <si>
    <t>Santa Comba de Vilariça</t>
  </si>
  <si>
    <t>041012</t>
  </si>
  <si>
    <t>0410752</t>
  </si>
  <si>
    <t>Seixo de Manhoses</t>
  </si>
  <si>
    <t>041013</t>
  </si>
  <si>
    <t>0410753</t>
  </si>
  <si>
    <t>Trindade</t>
  </si>
  <si>
    <t>041014</t>
  </si>
  <si>
    <t>0410754</t>
  </si>
  <si>
    <t>Vale Frechoso</t>
  </si>
  <si>
    <t>041015</t>
  </si>
  <si>
    <t>0410755</t>
  </si>
  <si>
    <t>UF de Assares e Lodões</t>
  </si>
  <si>
    <t>041020</t>
  </si>
  <si>
    <t>0410756</t>
  </si>
  <si>
    <t>UF de Candoso e Carvalho de Egas</t>
  </si>
  <si>
    <t>041021</t>
  </si>
  <si>
    <t>0410757</t>
  </si>
  <si>
    <t>UF de Valtorno e Mourão</t>
  </si>
  <si>
    <t>041022</t>
  </si>
  <si>
    <t>0410758</t>
  </si>
  <si>
    <t>UF de Vila Flor e Nabo</t>
  </si>
  <si>
    <t>041023</t>
  </si>
  <si>
    <t>0410759</t>
  </si>
  <si>
    <t>UF de Vilas Boas e Vilarinho das Azenhas</t>
  </si>
  <si>
    <t>041024</t>
  </si>
  <si>
    <t>0411760</t>
  </si>
  <si>
    <t>Argozelo</t>
  </si>
  <si>
    <t>041103</t>
  </si>
  <si>
    <t>0411761</t>
  </si>
  <si>
    <t>Carção</t>
  </si>
  <si>
    <t>041107</t>
  </si>
  <si>
    <t>0411762</t>
  </si>
  <si>
    <t>Matela</t>
  </si>
  <si>
    <t>041108</t>
  </si>
  <si>
    <t>0411763</t>
  </si>
  <si>
    <t>Pinelo</t>
  </si>
  <si>
    <t>041109</t>
  </si>
  <si>
    <t>0411764</t>
  </si>
  <si>
    <t>Santulhão</t>
  </si>
  <si>
    <t>041110</t>
  </si>
  <si>
    <t>0411765</t>
  </si>
  <si>
    <t>Vilar Seco</t>
  </si>
  <si>
    <t>041113</t>
  </si>
  <si>
    <t>0411766</t>
  </si>
  <si>
    <t>041114</t>
  </si>
  <si>
    <t>0411767</t>
  </si>
  <si>
    <t>UF de Algoso, Campo de Víboras e Uva</t>
  </si>
  <si>
    <t>041115</t>
  </si>
  <si>
    <t>0411768</t>
  </si>
  <si>
    <t>UF de Caçarelhos e Angueira</t>
  </si>
  <si>
    <t>041116</t>
  </si>
  <si>
    <t>0411769</t>
  </si>
  <si>
    <t>UF de Vale de Frades e Avelanoso</t>
  </si>
  <si>
    <t>041117</t>
  </si>
  <si>
    <t>0412770</t>
  </si>
  <si>
    <t>Agrochão</t>
  </si>
  <si>
    <t>041201</t>
  </si>
  <si>
    <t>0412771</t>
  </si>
  <si>
    <t>Candedo</t>
  </si>
  <si>
    <t>041203</t>
  </si>
  <si>
    <t>0412772</t>
  </si>
  <si>
    <t>Celas</t>
  </si>
  <si>
    <t>041204</t>
  </si>
  <si>
    <t>0412773</t>
  </si>
  <si>
    <t>Edral</t>
  </si>
  <si>
    <t>041206</t>
  </si>
  <si>
    <t>0412774</t>
  </si>
  <si>
    <t>Edrosa</t>
  </si>
  <si>
    <t>041207</t>
  </si>
  <si>
    <t>0412775</t>
  </si>
  <si>
    <t>Ervedosa</t>
  </si>
  <si>
    <t>041208</t>
  </si>
  <si>
    <t>0412776</t>
  </si>
  <si>
    <t>Paçó</t>
  </si>
  <si>
    <t>041215</t>
  </si>
  <si>
    <t>0412777</t>
  </si>
  <si>
    <t>Penhas Juntas</t>
  </si>
  <si>
    <t>041216</t>
  </si>
  <si>
    <t>0412778</t>
  </si>
  <si>
    <t>Rebordelo</t>
  </si>
  <si>
    <t>041219</t>
  </si>
  <si>
    <t>0412779</t>
  </si>
  <si>
    <t>Santalha</t>
  </si>
  <si>
    <t>041221</t>
  </si>
  <si>
    <t>0412780</t>
  </si>
  <si>
    <t>Tuizelo</t>
  </si>
  <si>
    <t>041226</t>
  </si>
  <si>
    <t>0412781</t>
  </si>
  <si>
    <t>Vale das Fontes</t>
  </si>
  <si>
    <t>041227</t>
  </si>
  <si>
    <t>0412782</t>
  </si>
  <si>
    <t>Vila Boa de Ousilhão</t>
  </si>
  <si>
    <t>041229</t>
  </si>
  <si>
    <t>0412783</t>
  </si>
  <si>
    <t>041230</t>
  </si>
  <si>
    <t>0412784</t>
  </si>
  <si>
    <t>Vilar de Ossos</t>
  </si>
  <si>
    <t>041232</t>
  </si>
  <si>
    <t>0412785</t>
  </si>
  <si>
    <t>Vilar de Peregrinos</t>
  </si>
  <si>
    <t>041233</t>
  </si>
  <si>
    <t>0412786</t>
  </si>
  <si>
    <t>Vilar Seco de Lomba</t>
  </si>
  <si>
    <t>041234</t>
  </si>
  <si>
    <t>0412787</t>
  </si>
  <si>
    <t>041235</t>
  </si>
  <si>
    <t>0412788</t>
  </si>
  <si>
    <t>UF de Curopos e Vale de Janeiro</t>
  </si>
  <si>
    <t>041236</t>
  </si>
  <si>
    <t>0412789</t>
  </si>
  <si>
    <t>UF de Moimenta e Montouto</t>
  </si>
  <si>
    <t>041237</t>
  </si>
  <si>
    <t>0412790</t>
  </si>
  <si>
    <t>UF de Nunes e Ousilhão</t>
  </si>
  <si>
    <t>041238</t>
  </si>
  <si>
    <t>0412791</t>
  </si>
  <si>
    <t>UF de Quirás e Pinheiro Novo</t>
  </si>
  <si>
    <t>041239</t>
  </si>
  <si>
    <t>0412792</t>
  </si>
  <si>
    <t>UF de Sobreiro de Baixo e Alvaredos</t>
  </si>
  <si>
    <t>041240</t>
  </si>
  <si>
    <t>0412793</t>
  </si>
  <si>
    <t>UF de Soeira, Fresulfe e Mofreita</t>
  </si>
  <si>
    <t>041241</t>
  </si>
  <si>
    <t>0412794</t>
  </si>
  <si>
    <t>UF de Travanca e Santa Cruz</t>
  </si>
  <si>
    <t>041242</t>
  </si>
  <si>
    <t>0412795</t>
  </si>
  <si>
    <t>UF de Vilar de Lomba e São Jomil</t>
  </si>
  <si>
    <t>041243</t>
  </si>
  <si>
    <t>0501796</t>
  </si>
  <si>
    <t>Caria</t>
  </si>
  <si>
    <t>050102</t>
  </si>
  <si>
    <t>0501797</t>
  </si>
  <si>
    <t>Inguias</t>
  </si>
  <si>
    <t>050104</t>
  </si>
  <si>
    <t>0501798</t>
  </si>
  <si>
    <t>Maçainhas</t>
  </si>
  <si>
    <t>050105</t>
  </si>
  <si>
    <t>0501799</t>
  </si>
  <si>
    <t>UF de Belmonte e Colmeal da Torre</t>
  </si>
  <si>
    <t>050106</t>
  </si>
  <si>
    <t>0502800</t>
  </si>
  <si>
    <t>Alcains</t>
  </si>
  <si>
    <t>050201</t>
  </si>
  <si>
    <t>0502801</t>
  </si>
  <si>
    <t>Almaceda</t>
  </si>
  <si>
    <t>050202</t>
  </si>
  <si>
    <t>0502802</t>
  </si>
  <si>
    <t>Benquerenças</t>
  </si>
  <si>
    <t>050203</t>
  </si>
  <si>
    <t>0502803</t>
  </si>
  <si>
    <t>050205</t>
  </si>
  <si>
    <t>0502804</t>
  </si>
  <si>
    <t>Lardosa</t>
  </si>
  <si>
    <t>050211</t>
  </si>
  <si>
    <t>0502805</t>
  </si>
  <si>
    <t>Louriçal do Campo</t>
  </si>
  <si>
    <t>050212</t>
  </si>
  <si>
    <t>0502806</t>
  </si>
  <si>
    <t>Malpica do Tejo</t>
  </si>
  <si>
    <t>050214</t>
  </si>
  <si>
    <t>0502807</t>
  </si>
  <si>
    <t>Monforte da Beira</t>
  </si>
  <si>
    <t>050216</t>
  </si>
  <si>
    <t>0502808</t>
  </si>
  <si>
    <t>Salgueiro do Campo</t>
  </si>
  <si>
    <t>050220</t>
  </si>
  <si>
    <t>0502809</t>
  </si>
  <si>
    <t>Santo André das Tojeiras</t>
  </si>
  <si>
    <t>050221</t>
  </si>
  <si>
    <t>0502810</t>
  </si>
  <si>
    <t>São Vicente da Beira</t>
  </si>
  <si>
    <t>050222</t>
  </si>
  <si>
    <t>0502811</t>
  </si>
  <si>
    <t>Sarzedas</t>
  </si>
  <si>
    <t>050223</t>
  </si>
  <si>
    <t>0502812</t>
  </si>
  <si>
    <t>Tinalhas</t>
  </si>
  <si>
    <t>050225</t>
  </si>
  <si>
    <t>0502813</t>
  </si>
  <si>
    <t>UF de Cebolais de Cima e Retaxo</t>
  </si>
  <si>
    <t>050226</t>
  </si>
  <si>
    <t>0502814</t>
  </si>
  <si>
    <t>UF de Escalos de Baixo e Mata</t>
  </si>
  <si>
    <t>050227</t>
  </si>
  <si>
    <t>0502815</t>
  </si>
  <si>
    <t>UF de Escalos de Cima e Lousa</t>
  </si>
  <si>
    <t>050228</t>
  </si>
  <si>
    <t>0502816</t>
  </si>
  <si>
    <t>UF de Freixial e Juncal do Campo</t>
  </si>
  <si>
    <t>050229</t>
  </si>
  <si>
    <t>0502817</t>
  </si>
  <si>
    <t>UF de Ninho do Açor e Sobral do Campo</t>
  </si>
  <si>
    <t>050230</t>
  </si>
  <si>
    <t>0502818</t>
  </si>
  <si>
    <t>UF de Póvoa de Rio de Moinhos e Cafede</t>
  </si>
  <si>
    <t>050231</t>
  </si>
  <si>
    <t>0503819</t>
  </si>
  <si>
    <t>Aldeia de São Francisco de Assis</t>
  </si>
  <si>
    <t>050302</t>
  </si>
  <si>
    <t>0503820</t>
  </si>
  <si>
    <t>Boidobra</t>
  </si>
  <si>
    <t>050305</t>
  </si>
  <si>
    <t>0503821</t>
  </si>
  <si>
    <t>Cortes do Meio</t>
  </si>
  <si>
    <t>050308</t>
  </si>
  <si>
    <t>0503822</t>
  </si>
  <si>
    <t>Dominguizo</t>
  </si>
  <si>
    <t>050309</t>
  </si>
  <si>
    <t>0503823</t>
  </si>
  <si>
    <t>Erada</t>
  </si>
  <si>
    <t>050310</t>
  </si>
  <si>
    <t>0503824</t>
  </si>
  <si>
    <t>Ferro</t>
  </si>
  <si>
    <t>050311</t>
  </si>
  <si>
    <t>0503825</t>
  </si>
  <si>
    <t>Orjais</t>
  </si>
  <si>
    <t>050312</t>
  </si>
  <si>
    <t>0503826</t>
  </si>
  <si>
    <t>Paul</t>
  </si>
  <si>
    <t>050314</t>
  </si>
  <si>
    <t>0503827</t>
  </si>
  <si>
    <t>Peraboa</t>
  </si>
  <si>
    <t>050315</t>
  </si>
  <si>
    <t>0503828</t>
  </si>
  <si>
    <t>São Jorge da Beira</t>
  </si>
  <si>
    <t>050318</t>
  </si>
  <si>
    <t>0503829</t>
  </si>
  <si>
    <t>Sobral de São Miguel</t>
  </si>
  <si>
    <t>050322</t>
  </si>
  <si>
    <t>0503830</t>
  </si>
  <si>
    <t>Tortosendo</t>
  </si>
  <si>
    <t>050324</t>
  </si>
  <si>
    <t>0503831</t>
  </si>
  <si>
    <t>Unhais da Serra</t>
  </si>
  <si>
    <t>050325</t>
  </si>
  <si>
    <t>0503832</t>
  </si>
  <si>
    <t>Verdelhos</t>
  </si>
  <si>
    <t>050327</t>
  </si>
  <si>
    <t>0503833</t>
  </si>
  <si>
    <t>UF de Barco e Coutada</t>
  </si>
  <si>
    <t>050332</t>
  </si>
  <si>
    <t>0503834</t>
  </si>
  <si>
    <t>UF de Cantar-Galo e Vila do Carvalho</t>
  </si>
  <si>
    <t>050333</t>
  </si>
  <si>
    <t>0503835</t>
  </si>
  <si>
    <t>UF de Casegas e Ourondo</t>
  </si>
  <si>
    <t>050334</t>
  </si>
  <si>
    <t>0503836</t>
  </si>
  <si>
    <t>UF de Covilhã e Canhoso</t>
  </si>
  <si>
    <t>050335</t>
  </si>
  <si>
    <t>0503837</t>
  </si>
  <si>
    <t>UF de Peso e Vales do Rio</t>
  </si>
  <si>
    <t>050336</t>
  </si>
  <si>
    <t>0503838</t>
  </si>
  <si>
    <t>UF de Teixoso e Sarzedo</t>
  </si>
  <si>
    <t>050337</t>
  </si>
  <si>
    <t>0503839</t>
  </si>
  <si>
    <t>UF de Vale Formoso e Aldeia do Souto</t>
  </si>
  <si>
    <t>050338</t>
  </si>
  <si>
    <t>0504840</t>
  </si>
  <si>
    <t>Alcaide</t>
  </si>
  <si>
    <t>050401</t>
  </si>
  <si>
    <t>0504841</t>
  </si>
  <si>
    <t>Alcaria</t>
  </si>
  <si>
    <t>050402</t>
  </si>
  <si>
    <t>0504842</t>
  </si>
  <si>
    <t>Alcongosta</t>
  </si>
  <si>
    <t>050403</t>
  </si>
  <si>
    <t>0504843</t>
  </si>
  <si>
    <t>Alpedrinha</t>
  </si>
  <si>
    <t>050406</t>
  </si>
  <si>
    <t>0504844</t>
  </si>
  <si>
    <t>Barroca</t>
  </si>
  <si>
    <t>050408</t>
  </si>
  <si>
    <t>0504845</t>
  </si>
  <si>
    <t>Bogas de Cima</t>
  </si>
  <si>
    <t>050410</t>
  </si>
  <si>
    <t>0504846</t>
  </si>
  <si>
    <t>Capinha</t>
  </si>
  <si>
    <t>050411</t>
  </si>
  <si>
    <t>0504847</t>
  </si>
  <si>
    <t>Castelejo</t>
  </si>
  <si>
    <t>050412</t>
  </si>
  <si>
    <t>0504848</t>
  </si>
  <si>
    <t>Castelo Novo</t>
  </si>
  <si>
    <t>050413</t>
  </si>
  <si>
    <t>0504849</t>
  </si>
  <si>
    <t>Fatela</t>
  </si>
  <si>
    <t>050416</t>
  </si>
  <si>
    <t>0504850</t>
  </si>
  <si>
    <t>Lavacolhos</t>
  </si>
  <si>
    <t>050419</t>
  </si>
  <si>
    <t>0504851</t>
  </si>
  <si>
    <t>Orca</t>
  </si>
  <si>
    <t>050420</t>
  </si>
  <si>
    <t>0504852</t>
  </si>
  <si>
    <t>Pêro Viseu</t>
  </si>
  <si>
    <t>050421</t>
  </si>
  <si>
    <t>0504853</t>
  </si>
  <si>
    <t>050424</t>
  </si>
  <si>
    <t>0504854</t>
  </si>
  <si>
    <t>Soalheira</t>
  </si>
  <si>
    <t>050425</t>
  </si>
  <si>
    <t>0504855</t>
  </si>
  <si>
    <t>Souto da Casa</t>
  </si>
  <si>
    <t>050426</t>
  </si>
  <si>
    <t>0504856</t>
  </si>
  <si>
    <t>Telhado</t>
  </si>
  <si>
    <t>050427</t>
  </si>
  <si>
    <t>0504857</t>
  </si>
  <si>
    <t>Enxames</t>
  </si>
  <si>
    <t>050431</t>
  </si>
  <si>
    <t>0504858</t>
  </si>
  <si>
    <t>Três Povos</t>
  </si>
  <si>
    <t>050432</t>
  </si>
  <si>
    <t>0504859</t>
  </si>
  <si>
    <t>UF de Janeiro de Cima e Bogas de Baixo</t>
  </si>
  <si>
    <t>050433</t>
  </si>
  <si>
    <t>0504860</t>
  </si>
  <si>
    <t>UF de Fundão, Valverde, Donas, Aldeia de Joanes e Aldeia Nova do Cabo</t>
  </si>
  <si>
    <t>050434</t>
  </si>
  <si>
    <t>0504861</t>
  </si>
  <si>
    <t>UF de Póvoa de Atalaia e Atalaia do Campo</t>
  </si>
  <si>
    <t>050435</t>
  </si>
  <si>
    <t>0504862</t>
  </si>
  <si>
    <t>UF de Vale de Prazeres e Mata da Rainha</t>
  </si>
  <si>
    <t>050436</t>
  </si>
  <si>
    <t>0505863</t>
  </si>
  <si>
    <t>Aldeia de Santa Margarida</t>
  </si>
  <si>
    <t>050502</t>
  </si>
  <si>
    <t>0505864</t>
  </si>
  <si>
    <t>Ladoeiro</t>
  </si>
  <si>
    <t>050505</t>
  </si>
  <si>
    <t>0505865</t>
  </si>
  <si>
    <t>Medelim</t>
  </si>
  <si>
    <t>050506</t>
  </si>
  <si>
    <t>0505866</t>
  </si>
  <si>
    <t>Oledo</t>
  </si>
  <si>
    <t>050509</t>
  </si>
  <si>
    <t>0505867</t>
  </si>
  <si>
    <t>Penha Garcia</t>
  </si>
  <si>
    <t>050510</t>
  </si>
  <si>
    <t>0505868</t>
  </si>
  <si>
    <t>Proença-a-Velha</t>
  </si>
  <si>
    <t>050511</t>
  </si>
  <si>
    <t>0505869</t>
  </si>
  <si>
    <t>Rosmaninhal</t>
  </si>
  <si>
    <t>050512</t>
  </si>
  <si>
    <t>0505870</t>
  </si>
  <si>
    <t>São Miguel de Acha</t>
  </si>
  <si>
    <t>050514</t>
  </si>
  <si>
    <t>0505871</t>
  </si>
  <si>
    <t>Toulões</t>
  </si>
  <si>
    <t>050516</t>
  </si>
  <si>
    <t>0505872</t>
  </si>
  <si>
    <t>UF de Idanha-a-Nova e Alcafozes</t>
  </si>
  <si>
    <t>050518</t>
  </si>
  <si>
    <t>0505873</t>
  </si>
  <si>
    <t>UF de Monfortinho e Salvaterra do Extremo</t>
  </si>
  <si>
    <t>050519</t>
  </si>
  <si>
    <t>0505874</t>
  </si>
  <si>
    <t>UF de Monsanto e Idanha-a-Velha</t>
  </si>
  <si>
    <t>050520</t>
  </si>
  <si>
    <t>0505875</t>
  </si>
  <si>
    <t>UF de Zebreira e Segura</t>
  </si>
  <si>
    <t>050521</t>
  </si>
  <si>
    <t>0506876</t>
  </si>
  <si>
    <t>Álvaro</t>
  </si>
  <si>
    <t>050601</t>
  </si>
  <si>
    <t>0506877</t>
  </si>
  <si>
    <t>Cambas</t>
  </si>
  <si>
    <t>050603</t>
  </si>
  <si>
    <t>0506878</t>
  </si>
  <si>
    <t>Isna</t>
  </si>
  <si>
    <t>050605</t>
  </si>
  <si>
    <t>0506879</t>
  </si>
  <si>
    <t>Madeirã</t>
  </si>
  <si>
    <t>050606</t>
  </si>
  <si>
    <t>0506880</t>
  </si>
  <si>
    <t>050607</t>
  </si>
  <si>
    <t>0506881</t>
  </si>
  <si>
    <t>Orvalho</t>
  </si>
  <si>
    <t>050609</t>
  </si>
  <si>
    <t>0506882</t>
  </si>
  <si>
    <t>Sarnadas de São Simão</t>
  </si>
  <si>
    <t>050610</t>
  </si>
  <si>
    <t>0506883</t>
  </si>
  <si>
    <t>Sobral</t>
  </si>
  <si>
    <t>050611</t>
  </si>
  <si>
    <t>0506884</t>
  </si>
  <si>
    <t>Estreito-Vilar Barroco</t>
  </si>
  <si>
    <t>050613</t>
  </si>
  <si>
    <t>0506885</t>
  </si>
  <si>
    <t>Oleiros-Amieira</t>
  </si>
  <si>
    <t>050614</t>
  </si>
  <si>
    <t>0507886</t>
  </si>
  <si>
    <t>Aranhas</t>
  </si>
  <si>
    <t>050704</t>
  </si>
  <si>
    <t>0507887</t>
  </si>
  <si>
    <t>Benquerença</t>
  </si>
  <si>
    <t>050706</t>
  </si>
  <si>
    <t>0507888</t>
  </si>
  <si>
    <t>Meimão</t>
  </si>
  <si>
    <t>050707</t>
  </si>
  <si>
    <t>0507889</t>
  </si>
  <si>
    <t>Meimoa</t>
  </si>
  <si>
    <t>050708</t>
  </si>
  <si>
    <t>0507890</t>
  </si>
  <si>
    <t>050710</t>
  </si>
  <si>
    <t>0507891</t>
  </si>
  <si>
    <t>Salvador</t>
  </si>
  <si>
    <t>050711</t>
  </si>
  <si>
    <t>0507892</t>
  </si>
  <si>
    <t>Vale da Senhora da Póvoa</t>
  </si>
  <si>
    <t>050712</t>
  </si>
  <si>
    <t>0507893</t>
  </si>
  <si>
    <t>UF de Aldeia do Bispo, Águas e Aldeia de João Pires</t>
  </si>
  <si>
    <t>050713</t>
  </si>
  <si>
    <t>0507894</t>
  </si>
  <si>
    <t>UF de Pedrógão de São Pedro e Bemposta</t>
  </si>
  <si>
    <t>050714</t>
  </si>
  <si>
    <t>0508895</t>
  </si>
  <si>
    <t>Montes da Senhora</t>
  </si>
  <si>
    <t>050802</t>
  </si>
  <si>
    <t>0508896</t>
  </si>
  <si>
    <t>São Pedro do Esteval</t>
  </si>
  <si>
    <t>050805</t>
  </si>
  <si>
    <t>0508897</t>
  </si>
  <si>
    <t>UF de Proença-a-Nova e Peral</t>
  </si>
  <si>
    <t>050807</t>
  </si>
  <si>
    <t>0508898</t>
  </si>
  <si>
    <t>UF de Sobreira Formosa e Alvito da Beira</t>
  </si>
  <si>
    <t>050808</t>
  </si>
  <si>
    <t>0509899</t>
  </si>
  <si>
    <t>Cabeçudo</t>
  </si>
  <si>
    <t>050901</t>
  </si>
  <si>
    <t>0509900</t>
  </si>
  <si>
    <t>050902</t>
  </si>
  <si>
    <t>0509901</t>
  </si>
  <si>
    <t>Castelo</t>
  </si>
  <si>
    <t>050903</t>
  </si>
  <si>
    <t>0509902</t>
  </si>
  <si>
    <t>Pedrógão Pequeno</t>
  </si>
  <si>
    <t>050911</t>
  </si>
  <si>
    <t>0509903</t>
  </si>
  <si>
    <t>050912</t>
  </si>
  <si>
    <t>0509904</t>
  </si>
  <si>
    <t>Troviscal</t>
  </si>
  <si>
    <t>050913</t>
  </si>
  <si>
    <t>0509905</t>
  </si>
  <si>
    <t>Várzea dos Cavaleiros</t>
  </si>
  <si>
    <t>050914</t>
  </si>
  <si>
    <t>0509906</t>
  </si>
  <si>
    <t>UF de Cernache do Bonjardim, Nesperal e Palhais</t>
  </si>
  <si>
    <t>050915</t>
  </si>
  <si>
    <t>0509907</t>
  </si>
  <si>
    <t>UF de Cumeada e Marmeleiro</t>
  </si>
  <si>
    <t>050916</t>
  </si>
  <si>
    <t>0509908</t>
  </si>
  <si>
    <t>UF de Ermida e Figueiredo</t>
  </si>
  <si>
    <t>050917</t>
  </si>
  <si>
    <t>0510909</t>
  </si>
  <si>
    <t>Fundada</t>
  </si>
  <si>
    <t>051001</t>
  </si>
  <si>
    <t>0510910</t>
  </si>
  <si>
    <t>São João do Peso</t>
  </si>
  <si>
    <t>051002</t>
  </si>
  <si>
    <t>0510911</t>
  </si>
  <si>
    <t>051003</t>
  </si>
  <si>
    <t>0511912</t>
  </si>
  <si>
    <t>Fratel</t>
  </si>
  <si>
    <t>051101</t>
  </si>
  <si>
    <t>0511913</t>
  </si>
  <si>
    <t>Perais</t>
  </si>
  <si>
    <t>051102</t>
  </si>
  <si>
    <t>0511914</t>
  </si>
  <si>
    <t>Sarnadas de Ródão</t>
  </si>
  <si>
    <t>051103</t>
  </si>
  <si>
    <t>0511915</t>
  </si>
  <si>
    <t>051104</t>
  </si>
  <si>
    <t>0601916</t>
  </si>
  <si>
    <t>060102</t>
  </si>
  <si>
    <t>0601917</t>
  </si>
  <si>
    <t>Benfeita</t>
  </si>
  <si>
    <t>060104</t>
  </si>
  <si>
    <t>0601918</t>
  </si>
  <si>
    <t>Celavisa</t>
  </si>
  <si>
    <t>060105</t>
  </si>
  <si>
    <t>0601919</t>
  </si>
  <si>
    <t>Folques</t>
  </si>
  <si>
    <t>060109</t>
  </si>
  <si>
    <t>0601920</t>
  </si>
  <si>
    <t>Piódão</t>
  </si>
  <si>
    <t>060111</t>
  </si>
  <si>
    <t>0601921</t>
  </si>
  <si>
    <t>Pomares</t>
  </si>
  <si>
    <t>060112</t>
  </si>
  <si>
    <t>0601922</t>
  </si>
  <si>
    <t>Pombeiro da Beira</t>
  </si>
  <si>
    <t>060113</t>
  </si>
  <si>
    <t>0601923</t>
  </si>
  <si>
    <t>São Martinho da Cortiça</t>
  </si>
  <si>
    <t>060114</t>
  </si>
  <si>
    <t>0601924</t>
  </si>
  <si>
    <t>Sarzedo</t>
  </si>
  <si>
    <t>060115</t>
  </si>
  <si>
    <t>0601925</t>
  </si>
  <si>
    <t>Secarias</t>
  </si>
  <si>
    <t>060116</t>
  </si>
  <si>
    <t>0601926</t>
  </si>
  <si>
    <t>UF de Cepos e Teixeira</t>
  </si>
  <si>
    <t>060119</t>
  </si>
  <si>
    <t>0601927</t>
  </si>
  <si>
    <t>UF de Cerdeira e Moura da Serra</t>
  </si>
  <si>
    <t>060120</t>
  </si>
  <si>
    <t>0601928</t>
  </si>
  <si>
    <t>UF de Côja e Barril de Alva</t>
  </si>
  <si>
    <t>060121</t>
  </si>
  <si>
    <t>0601929</t>
  </si>
  <si>
    <t>UF de Vila Cova de Alva e Anseriz</t>
  </si>
  <si>
    <t>060122</t>
  </si>
  <si>
    <t>0602930</t>
  </si>
  <si>
    <t>Ançã</t>
  </si>
  <si>
    <t>060201</t>
  </si>
  <si>
    <t>0602931</t>
  </si>
  <si>
    <t>Cadima</t>
  </si>
  <si>
    <t>060203</t>
  </si>
  <si>
    <t>0602932</t>
  </si>
  <si>
    <t>Cordinhã</t>
  </si>
  <si>
    <t>060205</t>
  </si>
  <si>
    <t>0602933</t>
  </si>
  <si>
    <t>Febres</t>
  </si>
  <si>
    <t>060207</t>
  </si>
  <si>
    <t>0602934</t>
  </si>
  <si>
    <t>Murtede</t>
  </si>
  <si>
    <t>060208</t>
  </si>
  <si>
    <t>0602935</t>
  </si>
  <si>
    <t>Ourentã</t>
  </si>
  <si>
    <t>060209</t>
  </si>
  <si>
    <t>0602936</t>
  </si>
  <si>
    <t>Tocha</t>
  </si>
  <si>
    <t>060214</t>
  </si>
  <si>
    <t>0602937</t>
  </si>
  <si>
    <t>São Caetano</t>
  </si>
  <si>
    <t>060215</t>
  </si>
  <si>
    <t>0602938</t>
  </si>
  <si>
    <t>Sanguinheira</t>
  </si>
  <si>
    <t>060218</t>
  </si>
  <si>
    <t>0602939</t>
  </si>
  <si>
    <t>UF de Cantanhede e Pocariça</t>
  </si>
  <si>
    <t>060220</t>
  </si>
  <si>
    <t>0602940</t>
  </si>
  <si>
    <t>UF de Covões e Camarneira</t>
  </si>
  <si>
    <t>060221</t>
  </si>
  <si>
    <t>0602941</t>
  </si>
  <si>
    <t>UF de Portunhos e Outil</t>
  </si>
  <si>
    <t>060222</t>
  </si>
  <si>
    <t>0602942</t>
  </si>
  <si>
    <t>UF de Sepins e Bolho</t>
  </si>
  <si>
    <t>060223</t>
  </si>
  <si>
    <t>0602943</t>
  </si>
  <si>
    <t>UF de Vilamar e Corticeiro de Cima</t>
  </si>
  <si>
    <t>060224</t>
  </si>
  <si>
    <t>0603944</t>
  </si>
  <si>
    <t>Almalaguês</t>
  </si>
  <si>
    <t>060301</t>
  </si>
  <si>
    <t>0603945</t>
  </si>
  <si>
    <t>Brasfemes</t>
  </si>
  <si>
    <t>060309</t>
  </si>
  <si>
    <t>0603946</t>
  </si>
  <si>
    <t>Ceira</t>
  </si>
  <si>
    <t>060311</t>
  </si>
  <si>
    <t>0603947</t>
  </si>
  <si>
    <t>Cernache</t>
  </si>
  <si>
    <t>060312</t>
  </si>
  <si>
    <t>0603948</t>
  </si>
  <si>
    <t>Santo António dos Olivais</t>
  </si>
  <si>
    <t>060318</t>
  </si>
  <si>
    <t>0603949</t>
  </si>
  <si>
    <t>São João do Campo</t>
  </si>
  <si>
    <t>060320</t>
  </si>
  <si>
    <t>0603950</t>
  </si>
  <si>
    <t>São Silvestre</t>
  </si>
  <si>
    <t>060324</t>
  </si>
  <si>
    <t>0603951</t>
  </si>
  <si>
    <t>Torres do Mondego</t>
  </si>
  <si>
    <t>060329</t>
  </si>
  <si>
    <t>0603952</t>
  </si>
  <si>
    <t>UF de Antuzede e Vil de Matos</t>
  </si>
  <si>
    <t>060332</t>
  </si>
  <si>
    <t>0603953</t>
  </si>
  <si>
    <t>UF de Assafarge e Antanhol</t>
  </si>
  <si>
    <t>060333</t>
  </si>
  <si>
    <t>0603954</t>
  </si>
  <si>
    <t>UF de Coimbra (Sé Nova, Santa Cruz, Almedina e São Bartolomeu)</t>
  </si>
  <si>
    <t>060334</t>
  </si>
  <si>
    <t>0603955</t>
  </si>
  <si>
    <t>UF de Eiras e São Paulo de Frades</t>
  </si>
  <si>
    <t>060335</t>
  </si>
  <si>
    <t>0603956</t>
  </si>
  <si>
    <t>UF de Santa Clara e Castelo Viegas</t>
  </si>
  <si>
    <t>060336</t>
  </si>
  <si>
    <t>0603957</t>
  </si>
  <si>
    <t>UF de São Martinho de Árvore e Lamarosa</t>
  </si>
  <si>
    <t>060337</t>
  </si>
  <si>
    <t>0603958</t>
  </si>
  <si>
    <t>UF de São Martinho do Bispo e Ribeira de Frades</t>
  </si>
  <si>
    <t>060338</t>
  </si>
  <si>
    <t>0603959</t>
  </si>
  <si>
    <t>UF de Souselas e Botão</t>
  </si>
  <si>
    <t>060339</t>
  </si>
  <si>
    <t>0603960</t>
  </si>
  <si>
    <t>UF de Taveiro, Ameal e Arzila</t>
  </si>
  <si>
    <t>060340</t>
  </si>
  <si>
    <t>0603961</t>
  </si>
  <si>
    <t>UF de Trouxemil e Torre de Vilela</t>
  </si>
  <si>
    <t>060341</t>
  </si>
  <si>
    <t>0604962</t>
  </si>
  <si>
    <t>Anobra</t>
  </si>
  <si>
    <t>060401</t>
  </si>
  <si>
    <t>0604963</t>
  </si>
  <si>
    <t>Ega</t>
  </si>
  <si>
    <t>060406</t>
  </si>
  <si>
    <t>0604964</t>
  </si>
  <si>
    <t>Furadouro</t>
  </si>
  <si>
    <t>060407</t>
  </si>
  <si>
    <t>0604965</t>
  </si>
  <si>
    <t>Zambujal</t>
  </si>
  <si>
    <t>060410</t>
  </si>
  <si>
    <t>0604966</t>
  </si>
  <si>
    <t>UF de Condeixa-a-Velha e Condeixa-a-Nova</t>
  </si>
  <si>
    <t>060411</t>
  </si>
  <si>
    <t>0604967</t>
  </si>
  <si>
    <t>UF de Sebal e Belide</t>
  </si>
  <si>
    <t>060412</t>
  </si>
  <si>
    <t>0604968</t>
  </si>
  <si>
    <t>UF de Vila Seca e Bem da Fé</t>
  </si>
  <si>
    <t>060413</t>
  </si>
  <si>
    <t>0605969</t>
  </si>
  <si>
    <t>Alqueidão</t>
  </si>
  <si>
    <t>060502</t>
  </si>
  <si>
    <t>0605970</t>
  </si>
  <si>
    <t>Maiorca</t>
  </si>
  <si>
    <t>060507</t>
  </si>
  <si>
    <t>0605971</t>
  </si>
  <si>
    <t>Marinha das Ondas</t>
  </si>
  <si>
    <t>060508</t>
  </si>
  <si>
    <t>0605972</t>
  </si>
  <si>
    <t>Tavarede</t>
  </si>
  <si>
    <t>060512</t>
  </si>
  <si>
    <t>0605973</t>
  </si>
  <si>
    <t>060513</t>
  </si>
  <si>
    <t>0605974</t>
  </si>
  <si>
    <t>São Pedro</t>
  </si>
  <si>
    <t>060514</t>
  </si>
  <si>
    <t>0605975</t>
  </si>
  <si>
    <t>Bom Sucesso</t>
  </si>
  <si>
    <t>060515</t>
  </si>
  <si>
    <t>0605976</t>
  </si>
  <si>
    <t>Moinhos da Gândara</t>
  </si>
  <si>
    <t>060518</t>
  </si>
  <si>
    <t>0605977</t>
  </si>
  <si>
    <t>Alhadas</t>
  </si>
  <si>
    <t>060519</t>
  </si>
  <si>
    <t>0605978</t>
  </si>
  <si>
    <t>Buarcos e São Julião</t>
  </si>
  <si>
    <t>060520</t>
  </si>
  <si>
    <t>0605979</t>
  </si>
  <si>
    <t>Ferreira-a-Nova</t>
  </si>
  <si>
    <t>060521</t>
  </si>
  <si>
    <t>0605980</t>
  </si>
  <si>
    <t>Lavos</t>
  </si>
  <si>
    <t>060522</t>
  </si>
  <si>
    <t>0605981</t>
  </si>
  <si>
    <t>Paião</t>
  </si>
  <si>
    <t>060523</t>
  </si>
  <si>
    <t>0605982</t>
  </si>
  <si>
    <t>Quiaios</t>
  </si>
  <si>
    <t>060524</t>
  </si>
  <si>
    <t>0606983</t>
  </si>
  <si>
    <t>Alvares</t>
  </si>
  <si>
    <t>060601</t>
  </si>
  <si>
    <t>0606984</t>
  </si>
  <si>
    <t>060604</t>
  </si>
  <si>
    <t>0606985</t>
  </si>
  <si>
    <t>Vila Nova do Ceira</t>
  </si>
  <si>
    <t>060605</t>
  </si>
  <si>
    <t>0606986</t>
  </si>
  <si>
    <t>UF de Cadafaz e Colmeal</t>
  </si>
  <si>
    <t>060606</t>
  </si>
  <si>
    <t>0607987</t>
  </si>
  <si>
    <t>Serpins</t>
  </si>
  <si>
    <t>060704</t>
  </si>
  <si>
    <t>0607988</t>
  </si>
  <si>
    <t>Gândaras</t>
  </si>
  <si>
    <t>060706</t>
  </si>
  <si>
    <t>0607989</t>
  </si>
  <si>
    <t>UF de Foz de Arouce e Casal de Ermio</t>
  </si>
  <si>
    <t>060707</t>
  </si>
  <si>
    <t>0607990</t>
  </si>
  <si>
    <t>UF de Lousã e Vilarinho</t>
  </si>
  <si>
    <t>060708</t>
  </si>
  <si>
    <t>0608991</t>
  </si>
  <si>
    <t>060801</t>
  </si>
  <si>
    <t>0608992</t>
  </si>
  <si>
    <t>Seixo</t>
  </si>
  <si>
    <t>060802</t>
  </si>
  <si>
    <t>0608993</t>
  </si>
  <si>
    <t>Carapelhos</t>
  </si>
  <si>
    <t>060803</t>
  </si>
  <si>
    <t>0608994</t>
  </si>
  <si>
    <t>Praia de Mira</t>
  </si>
  <si>
    <t>060804</t>
  </si>
  <si>
    <t>0609995</t>
  </si>
  <si>
    <t>060901</t>
  </si>
  <si>
    <t>0609996</t>
  </si>
  <si>
    <t>060902</t>
  </si>
  <si>
    <t>0609997</t>
  </si>
  <si>
    <t>Vila Nova</t>
  </si>
  <si>
    <t>060905</t>
  </si>
  <si>
    <t>0609998</t>
  </si>
  <si>
    <t>UF de Semide e Rio Vide</t>
  </si>
  <si>
    <t>060906</t>
  </si>
  <si>
    <t>0610999</t>
  </si>
  <si>
    <t>Arazede</t>
  </si>
  <si>
    <t>061002</t>
  </si>
  <si>
    <t>06101000</t>
  </si>
  <si>
    <t>Carapinheira</t>
  </si>
  <si>
    <t>061003</t>
  </si>
  <si>
    <t>06101001</t>
  </si>
  <si>
    <t>Liceia</t>
  </si>
  <si>
    <t>061005</t>
  </si>
  <si>
    <t>06101002</t>
  </si>
  <si>
    <t>Meãs do Campo</t>
  </si>
  <si>
    <t>061006</t>
  </si>
  <si>
    <t>06101003</t>
  </si>
  <si>
    <t>061008</t>
  </si>
  <si>
    <t>06101004</t>
  </si>
  <si>
    <t>Santo Varão</t>
  </si>
  <si>
    <t>061009</t>
  </si>
  <si>
    <t>06101005</t>
  </si>
  <si>
    <t>Seixo de Gatões</t>
  </si>
  <si>
    <t>061010</t>
  </si>
  <si>
    <t>06101006</t>
  </si>
  <si>
    <t>Tentúgal</t>
  </si>
  <si>
    <t>061011</t>
  </si>
  <si>
    <t>06101007</t>
  </si>
  <si>
    <t>Ereira</t>
  </si>
  <si>
    <t>061014</t>
  </si>
  <si>
    <t>06101008</t>
  </si>
  <si>
    <t>UF de Abrunheira, Verride e Vila Nova da Barca</t>
  </si>
  <si>
    <t>061015</t>
  </si>
  <si>
    <t>06101009</t>
  </si>
  <si>
    <t>UF de Montemor-o-Velho e Gatões</t>
  </si>
  <si>
    <t>061016</t>
  </si>
  <si>
    <t>06111010</t>
  </si>
  <si>
    <t>Aldeia das Dez</t>
  </si>
  <si>
    <t>061101</t>
  </si>
  <si>
    <t>06111011</t>
  </si>
  <si>
    <t>Alvoco das Várzeas</t>
  </si>
  <si>
    <t>061102</t>
  </si>
  <si>
    <t>06111012</t>
  </si>
  <si>
    <t>Avô</t>
  </si>
  <si>
    <t>061103</t>
  </si>
  <si>
    <t>06111013</t>
  </si>
  <si>
    <t>Bobadela</t>
  </si>
  <si>
    <t>061104</t>
  </si>
  <si>
    <t>06111014</t>
  </si>
  <si>
    <t>Lagares</t>
  </si>
  <si>
    <t>061106</t>
  </si>
  <si>
    <t>06111015</t>
  </si>
  <si>
    <t>061109</t>
  </si>
  <si>
    <t>06111016</t>
  </si>
  <si>
    <t>Meruge</t>
  </si>
  <si>
    <t>061110</t>
  </si>
  <si>
    <t>06111017</t>
  </si>
  <si>
    <t>Nogueira do Cravo</t>
  </si>
  <si>
    <t>061111</t>
  </si>
  <si>
    <t>06111018</t>
  </si>
  <si>
    <t>São Gião</t>
  </si>
  <si>
    <t>061115</t>
  </si>
  <si>
    <t>06111019</t>
  </si>
  <si>
    <t>Seixo da Beira</t>
  </si>
  <si>
    <t>061118</t>
  </si>
  <si>
    <t>06111020</t>
  </si>
  <si>
    <t>Travanca de Lagos</t>
  </si>
  <si>
    <t>061119</t>
  </si>
  <si>
    <t>06111021</t>
  </si>
  <si>
    <t>UF de Ervedal e Vila Franca da Beira</t>
  </si>
  <si>
    <t>061122</t>
  </si>
  <si>
    <t>06111022</t>
  </si>
  <si>
    <t>UF de Lagos da Beira e Lajeosa</t>
  </si>
  <si>
    <t>061123</t>
  </si>
  <si>
    <t>06111023</t>
  </si>
  <si>
    <t>UF de Oliveira do Hospital e São Paio de Gramaços</t>
  </si>
  <si>
    <t>061124</t>
  </si>
  <si>
    <t>06111024</t>
  </si>
  <si>
    <t>UF de Penalva de Alva e São Sebastião da Feira</t>
  </si>
  <si>
    <t>061125</t>
  </si>
  <si>
    <t>06111025</t>
  </si>
  <si>
    <t>UF de Santa Ovaia e Vila Pouca da Beira</t>
  </si>
  <si>
    <t>061126</t>
  </si>
  <si>
    <t>06121026</t>
  </si>
  <si>
    <t>Cabril</t>
  </si>
  <si>
    <t>061201</t>
  </si>
  <si>
    <t>06121027</t>
  </si>
  <si>
    <t>Dornelas do Zêzere</t>
  </si>
  <si>
    <t>061202</t>
  </si>
  <si>
    <t>06121028</t>
  </si>
  <si>
    <t>Janeiro de Baixo</t>
  </si>
  <si>
    <t>061204</t>
  </si>
  <si>
    <t>06121029</t>
  </si>
  <si>
    <t>061206</t>
  </si>
  <si>
    <t>06121030</t>
  </si>
  <si>
    <t>Pessegueiro</t>
  </si>
  <si>
    <t>061207</t>
  </si>
  <si>
    <t>06121031</t>
  </si>
  <si>
    <t>Unhais-o-Velho</t>
  </si>
  <si>
    <t>061209</t>
  </si>
  <si>
    <t>06121032</t>
  </si>
  <si>
    <t>Fajão-Vidual</t>
  </si>
  <si>
    <t>061211</t>
  </si>
  <si>
    <t>06121033</t>
  </si>
  <si>
    <t>Portela do Fojo-Machio</t>
  </si>
  <si>
    <t>061212</t>
  </si>
  <si>
    <t>06131034</t>
  </si>
  <si>
    <t>Carvalho</t>
  </si>
  <si>
    <t>061301</t>
  </si>
  <si>
    <t>06131035</t>
  </si>
  <si>
    <t>Figueira de Lorvão</t>
  </si>
  <si>
    <t>061302</t>
  </si>
  <si>
    <t>06131036</t>
  </si>
  <si>
    <t>Lorvão</t>
  </si>
  <si>
    <t>061304</t>
  </si>
  <si>
    <t>06131037</t>
  </si>
  <si>
    <t>061307</t>
  </si>
  <si>
    <t>06131038</t>
  </si>
  <si>
    <t>Sazes do Lorvão</t>
  </si>
  <si>
    <t>061310</t>
  </si>
  <si>
    <t>06131039</t>
  </si>
  <si>
    <t>UF de Friúmes e Paradela</t>
  </si>
  <si>
    <t>061312</t>
  </si>
  <si>
    <t>06131040</t>
  </si>
  <si>
    <t>UF de Oliveira do Mondego e Travanca do Mondego</t>
  </si>
  <si>
    <t>061313</t>
  </si>
  <si>
    <t>06131041</t>
  </si>
  <si>
    <t>UF de São Pedro de Alva e São Paio de Mondego</t>
  </si>
  <si>
    <t>061314</t>
  </si>
  <si>
    <t>06141042</t>
  </si>
  <si>
    <t>Cumeeira</t>
  </si>
  <si>
    <t>061401</t>
  </si>
  <si>
    <t>06141043</t>
  </si>
  <si>
    <t>Espinhal</t>
  </si>
  <si>
    <t>061402</t>
  </si>
  <si>
    <t>06141044</t>
  </si>
  <si>
    <t>Podentes</t>
  </si>
  <si>
    <t>061403</t>
  </si>
  <si>
    <t>06141045</t>
  </si>
  <si>
    <t>UF de São Miguel, Santa Eufémia e Rabaçal</t>
  </si>
  <si>
    <t>061407</t>
  </si>
  <si>
    <t>06151046</t>
  </si>
  <si>
    <t>Alfarelos</t>
  </si>
  <si>
    <t>061501</t>
  </si>
  <si>
    <t>06151047</t>
  </si>
  <si>
    <t>Figueiró do Campo</t>
  </si>
  <si>
    <t>061504</t>
  </si>
  <si>
    <t>06151048</t>
  </si>
  <si>
    <t>Granja do Ulmeiro</t>
  </si>
  <si>
    <t>061506</t>
  </si>
  <si>
    <t>06151049</t>
  </si>
  <si>
    <t>Samuel</t>
  </si>
  <si>
    <t>061508</t>
  </si>
  <si>
    <t>06151050</t>
  </si>
  <si>
    <t>061509</t>
  </si>
  <si>
    <t>06151051</t>
  </si>
  <si>
    <t>Tapéus</t>
  </si>
  <si>
    <t>061510</t>
  </si>
  <si>
    <t>06151052</t>
  </si>
  <si>
    <t>Vila Nova de Anços</t>
  </si>
  <si>
    <t>061511</t>
  </si>
  <si>
    <t>06151053</t>
  </si>
  <si>
    <t>Vinha da Rainha</t>
  </si>
  <si>
    <t>061512</t>
  </si>
  <si>
    <t>06151054</t>
  </si>
  <si>
    <t>UF de Degracias e Pombalinho</t>
  </si>
  <si>
    <t>061513</t>
  </si>
  <si>
    <t>06151055</t>
  </si>
  <si>
    <t>UF de Gesteira e Brunhós</t>
  </si>
  <si>
    <t>061514</t>
  </si>
  <si>
    <t>06161056</t>
  </si>
  <si>
    <t>Candosa</t>
  </si>
  <si>
    <t>061602</t>
  </si>
  <si>
    <t>06161057</t>
  </si>
  <si>
    <t>Carapinha</t>
  </si>
  <si>
    <t>061603</t>
  </si>
  <si>
    <t>06161058</t>
  </si>
  <si>
    <t>Midões</t>
  </si>
  <si>
    <t>061608</t>
  </si>
  <si>
    <t>06161059</t>
  </si>
  <si>
    <t>Mouronho</t>
  </si>
  <si>
    <t>061609</t>
  </si>
  <si>
    <t>06161060</t>
  </si>
  <si>
    <t>Póvoa de Midões</t>
  </si>
  <si>
    <t>061611</t>
  </si>
  <si>
    <t>06161061</t>
  </si>
  <si>
    <t>São João da Boa Vista</t>
  </si>
  <si>
    <t>061612</t>
  </si>
  <si>
    <t>06161062</t>
  </si>
  <si>
    <t>061614</t>
  </si>
  <si>
    <t>06161063</t>
  </si>
  <si>
    <t>UF de Ázere e Covelo</t>
  </si>
  <si>
    <t>061616</t>
  </si>
  <si>
    <t>06161064</t>
  </si>
  <si>
    <t>UF de Covas e Vila Nova de Oliveirinha</t>
  </si>
  <si>
    <t>061617</t>
  </si>
  <si>
    <t>06161065</t>
  </si>
  <si>
    <t>UF de Espariz e Sinde</t>
  </si>
  <si>
    <t>061618</t>
  </si>
  <si>
    <t>06161066</t>
  </si>
  <si>
    <t>UF de Pinheiro de Coja e Meda de Mouros</t>
  </si>
  <si>
    <t>061619</t>
  </si>
  <si>
    <t>06171067</t>
  </si>
  <si>
    <t>061701</t>
  </si>
  <si>
    <t>06171068</t>
  </si>
  <si>
    <t>Lavegadas</t>
  </si>
  <si>
    <t>061702</t>
  </si>
  <si>
    <t>06171069</t>
  </si>
  <si>
    <t>Poiares (Santo André)</t>
  </si>
  <si>
    <t>061703</t>
  </si>
  <si>
    <t>06171070</t>
  </si>
  <si>
    <t>São Miguel de Poiares</t>
  </si>
  <si>
    <t>061704</t>
  </si>
  <si>
    <t>07011071</t>
  </si>
  <si>
    <t>Santiago Maior</t>
  </si>
  <si>
    <t>070103</t>
  </si>
  <si>
    <t>07011072</t>
  </si>
  <si>
    <t>Capelins (Santo António)</t>
  </si>
  <si>
    <t>070104</t>
  </si>
  <si>
    <t>07011073</t>
  </si>
  <si>
    <t>Terena (São Pedro)</t>
  </si>
  <si>
    <t>070105</t>
  </si>
  <si>
    <t>07011074</t>
  </si>
  <si>
    <t>UF de Alandroal (Nossa Senhora da Conceição), São Brás dos Matos (Mina do Bugalho) e Juromenha (Nossa Senhora do Loreto)</t>
  </si>
  <si>
    <t>070107</t>
  </si>
  <si>
    <t>07021075</t>
  </si>
  <si>
    <t>070201</t>
  </si>
  <si>
    <t>07021076</t>
  </si>
  <si>
    <t>Igrejinha</t>
  </si>
  <si>
    <t>070202</t>
  </si>
  <si>
    <t>07021077</t>
  </si>
  <si>
    <t>Vimieiro</t>
  </si>
  <si>
    <t>070206</t>
  </si>
  <si>
    <t>07021078</t>
  </si>
  <si>
    <t>UF de Gafanhoeira (São Pedro) e Sabugueiro</t>
  </si>
  <si>
    <t>070208</t>
  </si>
  <si>
    <t>07021079</t>
  </si>
  <si>
    <t>UF de São Gregório e Santa Justa</t>
  </si>
  <si>
    <t>070209</t>
  </si>
  <si>
    <t>07031080</t>
  </si>
  <si>
    <t>Borba (Matriz)</t>
  </si>
  <si>
    <t>070301</t>
  </si>
  <si>
    <t>07031081</t>
  </si>
  <si>
    <t>Orada</t>
  </si>
  <si>
    <t>070302</t>
  </si>
  <si>
    <t>07031082</t>
  </si>
  <si>
    <t>Rio de Moinhos</t>
  </si>
  <si>
    <t>070303</t>
  </si>
  <si>
    <t>07031083</t>
  </si>
  <si>
    <t>Borba (São Bartolomeu)</t>
  </si>
  <si>
    <t>070304</t>
  </si>
  <si>
    <t>07041084</t>
  </si>
  <si>
    <t>Arcos</t>
  </si>
  <si>
    <t>070401</t>
  </si>
  <si>
    <t>07041085</t>
  </si>
  <si>
    <t>Glória</t>
  </si>
  <si>
    <t>070402</t>
  </si>
  <si>
    <t>07041086</t>
  </si>
  <si>
    <t>Évora Monte (Santa Maria)</t>
  </si>
  <si>
    <t>070404</t>
  </si>
  <si>
    <t>07041087</t>
  </si>
  <si>
    <t>São Domingos de Ana Loura</t>
  </si>
  <si>
    <t>070411</t>
  </si>
  <si>
    <t>07041088</t>
  </si>
  <si>
    <t>Veiros</t>
  </si>
  <si>
    <t>070413</t>
  </si>
  <si>
    <t>07041089</t>
  </si>
  <si>
    <t>UF de Estremoz (Santa Maria e Santo André)</t>
  </si>
  <si>
    <t>070414</t>
  </si>
  <si>
    <t>07041090</t>
  </si>
  <si>
    <t>UF de São Bento do Cortiço e Santo Estêvão</t>
  </si>
  <si>
    <t>070415</t>
  </si>
  <si>
    <t>07041091</t>
  </si>
  <si>
    <t>UF de São Lourenço de Mamporcão e São Bento de Ana Loura</t>
  </si>
  <si>
    <t>070416</t>
  </si>
  <si>
    <t>07041092</t>
  </si>
  <si>
    <t>UF do Ameixial (Santa Vitória e São Bento)</t>
  </si>
  <si>
    <t>070417</t>
  </si>
  <si>
    <t>07051093</t>
  </si>
  <si>
    <t>Nossa Senhora da Graça do Divor</t>
  </si>
  <si>
    <t>070502</t>
  </si>
  <si>
    <t>07051094</t>
  </si>
  <si>
    <t>Nossa Senhora de Machede</t>
  </si>
  <si>
    <t>070503</t>
  </si>
  <si>
    <t>07051095</t>
  </si>
  <si>
    <t>São Bento do Mato</t>
  </si>
  <si>
    <t>070506</t>
  </si>
  <si>
    <t>07051096</t>
  </si>
  <si>
    <t>São Miguel de Machede</t>
  </si>
  <si>
    <t>070509</t>
  </si>
  <si>
    <t>07051097</t>
  </si>
  <si>
    <t>Torre de Coelheiros</t>
  </si>
  <si>
    <t>070513</t>
  </si>
  <si>
    <t>07051098</t>
  </si>
  <si>
    <t>Canaviais</t>
  </si>
  <si>
    <t>070515</t>
  </si>
  <si>
    <t>07051099</t>
  </si>
  <si>
    <t>UF de Bacelo e Senhora da Saúde</t>
  </si>
  <si>
    <t>070522</t>
  </si>
  <si>
    <t>07051100</t>
  </si>
  <si>
    <t>UF de Évora (São Mamede, Sé, São Pedro e Santo Antão)</t>
  </si>
  <si>
    <t>070523</t>
  </si>
  <si>
    <t>07051101</t>
  </si>
  <si>
    <t>UF de Malagueira e Horta das Figueiras</t>
  </si>
  <si>
    <t>070524</t>
  </si>
  <si>
    <t>07051102</t>
  </si>
  <si>
    <t>UF de Nossa Senhora da Tourega e Nossa Senhora de Guadalupe</t>
  </si>
  <si>
    <t>070525</t>
  </si>
  <si>
    <t>07051103</t>
  </si>
  <si>
    <t>UF de São Manços e São Vicente do Pigeiro</t>
  </si>
  <si>
    <t>070526</t>
  </si>
  <si>
    <t>07051104</t>
  </si>
  <si>
    <t>UF de São Sebastião da Giesteira e Nossa Senhora da Boa Fé</t>
  </si>
  <si>
    <t>070527</t>
  </si>
  <si>
    <t>07061105</t>
  </si>
  <si>
    <t>Cabrela</t>
  </si>
  <si>
    <t>070601</t>
  </si>
  <si>
    <t>07061106</t>
  </si>
  <si>
    <t>Santiago do Escoural</t>
  </si>
  <si>
    <t>070605</t>
  </si>
  <si>
    <t>07061107</t>
  </si>
  <si>
    <t>São Cristóvão</t>
  </si>
  <si>
    <t>070606</t>
  </si>
  <si>
    <t>07061108</t>
  </si>
  <si>
    <t>Ciborro</t>
  </si>
  <si>
    <t>070607</t>
  </si>
  <si>
    <t>07061109</t>
  </si>
  <si>
    <t>Foros de Vale de Figueira</t>
  </si>
  <si>
    <t>070610</t>
  </si>
  <si>
    <t>07061110</t>
  </si>
  <si>
    <t>UF de Cortiçadas de Lavre e Lavre</t>
  </si>
  <si>
    <t>070611</t>
  </si>
  <si>
    <t>07061111</t>
  </si>
  <si>
    <t>UF de Nossa Senhora da Vila, Nossa Senhora do Bispo e Silveiras</t>
  </si>
  <si>
    <t>070612</t>
  </si>
  <si>
    <t>07071112</t>
  </si>
  <si>
    <t>Brotas</t>
  </si>
  <si>
    <t>070701</t>
  </si>
  <si>
    <t>07071113</t>
  </si>
  <si>
    <t>Cabeção</t>
  </si>
  <si>
    <t>070702</t>
  </si>
  <si>
    <t>07071114</t>
  </si>
  <si>
    <t>070703</t>
  </si>
  <si>
    <t>07071115</t>
  </si>
  <si>
    <t>Pavia</t>
  </si>
  <si>
    <t>070704</t>
  </si>
  <si>
    <t>07081116</t>
  </si>
  <si>
    <t>Granja</t>
  </si>
  <si>
    <t>070801</t>
  </si>
  <si>
    <t>07081117</t>
  </si>
  <si>
    <t>070802</t>
  </si>
  <si>
    <t>07081118</t>
  </si>
  <si>
    <t>070803</t>
  </si>
  <si>
    <t>07091119</t>
  </si>
  <si>
    <t>Monte do Trigo</t>
  </si>
  <si>
    <t>070903</t>
  </si>
  <si>
    <t>07091120</t>
  </si>
  <si>
    <t>070905</t>
  </si>
  <si>
    <t>07091121</t>
  </si>
  <si>
    <t>070906</t>
  </si>
  <si>
    <t>07091122</t>
  </si>
  <si>
    <t>Vera Cruz</t>
  </si>
  <si>
    <t>070908</t>
  </si>
  <si>
    <t>07091123</t>
  </si>
  <si>
    <t>UF de Amieira e Alqueva</t>
  </si>
  <si>
    <t>070909</t>
  </si>
  <si>
    <t>07091124</t>
  </si>
  <si>
    <t>UF de São Bartolomeu do Outeiro e Oriola</t>
  </si>
  <si>
    <t>070910</t>
  </si>
  <si>
    <t>07101125</t>
  </si>
  <si>
    <t>Montoito</t>
  </si>
  <si>
    <t>071001</t>
  </si>
  <si>
    <t>07101126</t>
  </si>
  <si>
    <t>071002</t>
  </si>
  <si>
    <t>07111127</t>
  </si>
  <si>
    <t>Corval</t>
  </si>
  <si>
    <t>071102</t>
  </si>
  <si>
    <t>07111128</t>
  </si>
  <si>
    <t>Monsaraz</t>
  </si>
  <si>
    <t>071103</t>
  </si>
  <si>
    <t>07111129</t>
  </si>
  <si>
    <t>071104</t>
  </si>
  <si>
    <t>07111130</t>
  </si>
  <si>
    <t>UF de Campo e Campinho</t>
  </si>
  <si>
    <t>071106</t>
  </si>
  <si>
    <t>07121131</t>
  </si>
  <si>
    <t>071201</t>
  </si>
  <si>
    <t>07121132</t>
  </si>
  <si>
    <t>Landeira</t>
  </si>
  <si>
    <t>071202</t>
  </si>
  <si>
    <t>07131133</t>
  </si>
  <si>
    <t>Alcáçovas</t>
  </si>
  <si>
    <t>071301</t>
  </si>
  <si>
    <t>07131134</t>
  </si>
  <si>
    <t>071302</t>
  </si>
  <si>
    <t>07131135</t>
  </si>
  <si>
    <t>Aguiar</t>
  </si>
  <si>
    <t>071303</t>
  </si>
  <si>
    <t>07141136</t>
  </si>
  <si>
    <t>Bencatel</t>
  </si>
  <si>
    <t>071401</t>
  </si>
  <si>
    <t>07141137</t>
  </si>
  <si>
    <t>Ciladas</t>
  </si>
  <si>
    <t>071402</t>
  </si>
  <si>
    <t>07141138</t>
  </si>
  <si>
    <t>Pardais</t>
  </si>
  <si>
    <t>071404</t>
  </si>
  <si>
    <t>07141139</t>
  </si>
  <si>
    <t>Nossa Senhora da Conceição e São Bartolomeu</t>
  </si>
  <si>
    <t>071406</t>
  </si>
  <si>
    <t>08011140</t>
  </si>
  <si>
    <t>080102</t>
  </si>
  <si>
    <t>08011141</t>
  </si>
  <si>
    <t>080103</t>
  </si>
  <si>
    <t>08011142</t>
  </si>
  <si>
    <t>080104</t>
  </si>
  <si>
    <t>08011143</t>
  </si>
  <si>
    <t>080106</t>
  </si>
  <si>
    <t>08021144</t>
  </si>
  <si>
    <t>080202</t>
  </si>
  <si>
    <t>08021145</t>
  </si>
  <si>
    <t>080203</t>
  </si>
  <si>
    <t>08021146</t>
  </si>
  <si>
    <t>080205</t>
  </si>
  <si>
    <t>08021147</t>
  </si>
  <si>
    <t>UF de Alcoutim e Pereiro</t>
  </si>
  <si>
    <t>080206</t>
  </si>
  <si>
    <t>08031148</t>
  </si>
  <si>
    <t>080301</t>
  </si>
  <si>
    <t>08031149</t>
  </si>
  <si>
    <t>080302</t>
  </si>
  <si>
    <t>08031150</t>
  </si>
  <si>
    <t>080303</t>
  </si>
  <si>
    <t>08031151</t>
  </si>
  <si>
    <t>080304</t>
  </si>
  <si>
    <t>08041152</t>
  </si>
  <si>
    <t>080401</t>
  </si>
  <si>
    <t>08041153</t>
  </si>
  <si>
    <t>080402</t>
  </si>
  <si>
    <t>08041154</t>
  </si>
  <si>
    <t>080403</t>
  </si>
  <si>
    <t>08041155</t>
  </si>
  <si>
    <t>080404</t>
  </si>
  <si>
    <t>08051156</t>
  </si>
  <si>
    <t>080503</t>
  </si>
  <si>
    <t>08051157</t>
  </si>
  <si>
    <t>080506</t>
  </si>
  <si>
    <t>08051158</t>
  </si>
  <si>
    <t>UF de Conceição e Estoi</t>
  </si>
  <si>
    <t>080507</t>
  </si>
  <si>
    <t>08051159</t>
  </si>
  <si>
    <t>UF de Faro (Sé e São Pedro)</t>
  </si>
  <si>
    <t>080508</t>
  </si>
  <si>
    <t>08061160</t>
  </si>
  <si>
    <t>080602</t>
  </si>
  <si>
    <t>08061161</t>
  </si>
  <si>
    <t>080604</t>
  </si>
  <si>
    <t>08061162</t>
  </si>
  <si>
    <t>UF de Estômbar e Parchal</t>
  </si>
  <si>
    <t>080607</t>
  </si>
  <si>
    <t>08061163</t>
  </si>
  <si>
    <t>UF de Lagoa e Carvoeiro</t>
  </si>
  <si>
    <t>080608</t>
  </si>
  <si>
    <t>08071164</t>
  </si>
  <si>
    <t>080703</t>
  </si>
  <si>
    <t>08071165</t>
  </si>
  <si>
    <t>080704</t>
  </si>
  <si>
    <t>08071166</t>
  </si>
  <si>
    <t>UF de Bensafrim e Barão de São João</t>
  </si>
  <si>
    <t>080707</t>
  </si>
  <si>
    <t>08071167</t>
  </si>
  <si>
    <t>080708</t>
  </si>
  <si>
    <t>08081168</t>
  </si>
  <si>
    <t>080801</t>
  </si>
  <si>
    <t>08081169</t>
  </si>
  <si>
    <t>080802</t>
  </si>
  <si>
    <t>08081170</t>
  </si>
  <si>
    <t>080803</t>
  </si>
  <si>
    <t>08081171</t>
  </si>
  <si>
    <t>080804</t>
  </si>
  <si>
    <t>08081172</t>
  </si>
  <si>
    <t>080805</t>
  </si>
  <si>
    <t>08081173</t>
  </si>
  <si>
    <t>080807</t>
  </si>
  <si>
    <t>08081174</t>
  </si>
  <si>
    <t>080808</t>
  </si>
  <si>
    <t>08081175</t>
  </si>
  <si>
    <t>080809</t>
  </si>
  <si>
    <t>08081176</t>
  </si>
  <si>
    <t>UF de Querença, Tôr e Benafim</t>
  </si>
  <si>
    <t>080812</t>
  </si>
  <si>
    <t>08091177</t>
  </si>
  <si>
    <t>080901</t>
  </si>
  <si>
    <t>08091178</t>
  </si>
  <si>
    <t>080902</t>
  </si>
  <si>
    <t>08091179</t>
  </si>
  <si>
    <t>080903</t>
  </si>
  <si>
    <t>08101180</t>
  </si>
  <si>
    <t>081003</t>
  </si>
  <si>
    <t>08101181</t>
  </si>
  <si>
    <t>081004</t>
  </si>
  <si>
    <t>08101182</t>
  </si>
  <si>
    <t>081005</t>
  </si>
  <si>
    <t>08101183</t>
  </si>
  <si>
    <t>UF de Moncarapacho e Fuseta</t>
  </si>
  <si>
    <t>081006</t>
  </si>
  <si>
    <t>08111184</t>
  </si>
  <si>
    <t>081101</t>
  </si>
  <si>
    <t>08111185</t>
  </si>
  <si>
    <t>081102</t>
  </si>
  <si>
    <t>08111186</t>
  </si>
  <si>
    <t>081103</t>
  </si>
  <si>
    <t>08121187</t>
  </si>
  <si>
    <t>081201</t>
  </si>
  <si>
    <t>08131188</t>
  </si>
  <si>
    <t>081303</t>
  </si>
  <si>
    <t>08131189</t>
  </si>
  <si>
    <t>081305</t>
  </si>
  <si>
    <t>08131190</t>
  </si>
  <si>
    <t>081306</t>
  </si>
  <si>
    <t>08131191</t>
  </si>
  <si>
    <t>081307</t>
  </si>
  <si>
    <t>08131192</t>
  </si>
  <si>
    <t>UF de Alcantarilha e Pêra</t>
  </si>
  <si>
    <t>081309</t>
  </si>
  <si>
    <t>08131193</t>
  </si>
  <si>
    <t>UF de Algoz e Tunes</t>
  </si>
  <si>
    <t>081310</t>
  </si>
  <si>
    <t>08141194</t>
  </si>
  <si>
    <t>081401</t>
  </si>
  <si>
    <t>08141195</t>
  </si>
  <si>
    <t>081404</t>
  </si>
  <si>
    <t>08141196</t>
  </si>
  <si>
    <t>081408</t>
  </si>
  <si>
    <t>08141197</t>
  </si>
  <si>
    <t>UF de Conceição e Cabanas de Tavira</t>
  </si>
  <si>
    <t>081410</t>
  </si>
  <si>
    <t>08141198</t>
  </si>
  <si>
    <t>UF de Luz de Tavira e Santo Estêvão</t>
  </si>
  <si>
    <t>081411</t>
  </si>
  <si>
    <t>08141199</t>
  </si>
  <si>
    <t>UF de Tavira (Santa Maria e Santiago)</t>
  </si>
  <si>
    <t>081412</t>
  </si>
  <si>
    <t>08151200</t>
  </si>
  <si>
    <t>081501</t>
  </si>
  <si>
    <t>08151201</t>
  </si>
  <si>
    <t>081502</t>
  </si>
  <si>
    <t>08151202</t>
  </si>
  <si>
    <t>081504</t>
  </si>
  <si>
    <t>08151203</t>
  </si>
  <si>
    <t>081506</t>
  </si>
  <si>
    <t>08161204</t>
  </si>
  <si>
    <t>081601</t>
  </si>
  <si>
    <t>08161205</t>
  </si>
  <si>
    <t>081602</t>
  </si>
  <si>
    <t>08161206</t>
  </si>
  <si>
    <t>081603</t>
  </si>
  <si>
    <t>09011207</t>
  </si>
  <si>
    <t>Carapito</t>
  </si>
  <si>
    <t>090102</t>
  </si>
  <si>
    <t>09011208</t>
  </si>
  <si>
    <t>Cortiçada</t>
  </si>
  <si>
    <t>090103</t>
  </si>
  <si>
    <t>09011209</t>
  </si>
  <si>
    <t>090105</t>
  </si>
  <si>
    <t>09011210</t>
  </si>
  <si>
    <t>Eirado</t>
  </si>
  <si>
    <t>090106</t>
  </si>
  <si>
    <t>09011211</t>
  </si>
  <si>
    <t>Forninhos</t>
  </si>
  <si>
    <t>090107</t>
  </si>
  <si>
    <t>09011212</t>
  </si>
  <si>
    <t>Pena Verde</t>
  </si>
  <si>
    <t>090109</t>
  </si>
  <si>
    <t>09011213</t>
  </si>
  <si>
    <t>090110</t>
  </si>
  <si>
    <t>09011214</t>
  </si>
  <si>
    <t>UF de Aguiar da Beira e Coruche</t>
  </si>
  <si>
    <t>090114</t>
  </si>
  <si>
    <t>09011215</t>
  </si>
  <si>
    <t>UF de Sequeiros e Gradiz</t>
  </si>
  <si>
    <t>090115</t>
  </si>
  <si>
    <t>09011216</t>
  </si>
  <si>
    <t>UF de Souto de Aguiar da Beira e Valverde</t>
  </si>
  <si>
    <t>090116</t>
  </si>
  <si>
    <t>09021217</t>
  </si>
  <si>
    <t>090203</t>
  </si>
  <si>
    <t>09021218</t>
  </si>
  <si>
    <t>Castelo Bom</t>
  </si>
  <si>
    <t>090207</t>
  </si>
  <si>
    <t>09021219</t>
  </si>
  <si>
    <t>Freineda</t>
  </si>
  <si>
    <t>090209</t>
  </si>
  <si>
    <t>09021220</t>
  </si>
  <si>
    <t>Freixo</t>
  </si>
  <si>
    <t>090210</t>
  </si>
  <si>
    <t>09021221</t>
  </si>
  <si>
    <t>Malhada Sorda</t>
  </si>
  <si>
    <t>090213</t>
  </si>
  <si>
    <t>09021222</t>
  </si>
  <si>
    <t>Nave de Haver</t>
  </si>
  <si>
    <t>090219</t>
  </si>
  <si>
    <t>09021223</t>
  </si>
  <si>
    <t>São Pedro de Rio Seco</t>
  </si>
  <si>
    <t>090224</t>
  </si>
  <si>
    <t>09021224</t>
  </si>
  <si>
    <t>Vale da Mula</t>
  </si>
  <si>
    <t>090227</t>
  </si>
  <si>
    <t>09021225</t>
  </si>
  <si>
    <t>Vilar Formoso</t>
  </si>
  <si>
    <t>090229</t>
  </si>
  <si>
    <t>09021226</t>
  </si>
  <si>
    <t>UF de Amoreira, Parada e Cabreira</t>
  </si>
  <si>
    <t>090230</t>
  </si>
  <si>
    <t>09021227</t>
  </si>
  <si>
    <t>UF de Azinhal, Peva e Valverde</t>
  </si>
  <si>
    <t>090231</t>
  </si>
  <si>
    <t>09021228</t>
  </si>
  <si>
    <t>UF de Castelo Mendo, Ade, Monteperobolso e Mesquitela</t>
  </si>
  <si>
    <t>090232</t>
  </si>
  <si>
    <t>09021229</t>
  </si>
  <si>
    <t>UF de Junça e Naves</t>
  </si>
  <si>
    <t>090233</t>
  </si>
  <si>
    <t>09021230</t>
  </si>
  <si>
    <t>UF de Leomil, Mido, Senouras e Aldeia Nova</t>
  </si>
  <si>
    <t>090234</t>
  </si>
  <si>
    <t>09021231</t>
  </si>
  <si>
    <t>UF de Malpartida e Vale de Coelha</t>
  </si>
  <si>
    <t>090235</t>
  </si>
  <si>
    <t>09021232</t>
  </si>
  <si>
    <t>UF de Miuzela e Porto de Ovelha</t>
  </si>
  <si>
    <t>090236</t>
  </si>
  <si>
    <t>09031233</t>
  </si>
  <si>
    <t>Baraçal</t>
  </si>
  <si>
    <t>090302</t>
  </si>
  <si>
    <t>09031234</t>
  </si>
  <si>
    <t>Carrapichana</t>
  </si>
  <si>
    <t>090304</t>
  </si>
  <si>
    <t>09031235</t>
  </si>
  <si>
    <t>Forno Telheiro</t>
  </si>
  <si>
    <t>090306</t>
  </si>
  <si>
    <t>09031236</t>
  </si>
  <si>
    <t>Lajeosa do Mondego</t>
  </si>
  <si>
    <t>090307</t>
  </si>
  <si>
    <t>09031237</t>
  </si>
  <si>
    <t>090308</t>
  </si>
  <si>
    <t>09031238</t>
  </si>
  <si>
    <t>Maçal do Chão</t>
  </si>
  <si>
    <t>090309</t>
  </si>
  <si>
    <t>09031239</t>
  </si>
  <si>
    <t>Mesquitela</t>
  </si>
  <si>
    <t>090310</t>
  </si>
  <si>
    <t>09031240</t>
  </si>
  <si>
    <t>Minhocal</t>
  </si>
  <si>
    <t>090311</t>
  </si>
  <si>
    <t>09031241</t>
  </si>
  <si>
    <t>Prados</t>
  </si>
  <si>
    <t>090312</t>
  </si>
  <si>
    <t>09031242</t>
  </si>
  <si>
    <t>Ratoeira</t>
  </si>
  <si>
    <t>090314</t>
  </si>
  <si>
    <t>09031243</t>
  </si>
  <si>
    <t>Vale de Azares</t>
  </si>
  <si>
    <t>090318</t>
  </si>
  <si>
    <t>09031244</t>
  </si>
  <si>
    <t>Casas do Soeiro</t>
  </si>
  <si>
    <t>090322</t>
  </si>
  <si>
    <t>09031245</t>
  </si>
  <si>
    <t>UF de Açores e Velosa</t>
  </si>
  <si>
    <t>090323</t>
  </si>
  <si>
    <t>09031246</t>
  </si>
  <si>
    <t>UF de Celorico (São Pedro e Santa Maria) e Vila Boa do Mondego</t>
  </si>
  <si>
    <t>090324</t>
  </si>
  <si>
    <t>09031247</t>
  </si>
  <si>
    <t>UF de Cortiçô da Serra, Vide entre Vinhas e Salgueirais</t>
  </si>
  <si>
    <t>090325</t>
  </si>
  <si>
    <t>09031248</t>
  </si>
  <si>
    <t>UF de Rapa e Cadafaz</t>
  </si>
  <si>
    <t>090326</t>
  </si>
  <si>
    <t>09041249</t>
  </si>
  <si>
    <t>Castelo Rodrigo</t>
  </si>
  <si>
    <t>090403</t>
  </si>
  <si>
    <t>09041250</t>
  </si>
  <si>
    <t>Escalhão</t>
  </si>
  <si>
    <t>090406</t>
  </si>
  <si>
    <t>09041251</t>
  </si>
  <si>
    <t>090408</t>
  </si>
  <si>
    <t>09041252</t>
  </si>
  <si>
    <t>Mata de Lobos</t>
  </si>
  <si>
    <t>090410</t>
  </si>
  <si>
    <t>09041253</t>
  </si>
  <si>
    <t>Vermiosa</t>
  </si>
  <si>
    <t>090415</t>
  </si>
  <si>
    <t>09041254</t>
  </si>
  <si>
    <t>UF de Algodres, Vale de Afonsinho e Vilar de Amargo</t>
  </si>
  <si>
    <t>090418</t>
  </si>
  <si>
    <t>09041255</t>
  </si>
  <si>
    <t>UF de Almofala e Escarigo</t>
  </si>
  <si>
    <t>090419</t>
  </si>
  <si>
    <t>09041256</t>
  </si>
  <si>
    <t>UF de Cinco Vilas e Reigada</t>
  </si>
  <si>
    <t>090420</t>
  </si>
  <si>
    <t>09041257</t>
  </si>
  <si>
    <t>UF de Freixeda do Torrão, Quintã de Pêro Martins e Penha de Águia</t>
  </si>
  <si>
    <t>090421</t>
  </si>
  <si>
    <t>09041258</t>
  </si>
  <si>
    <t>UF do Colmeal e Vilar Torpim</t>
  </si>
  <si>
    <t>090422</t>
  </si>
  <si>
    <t>09051259</t>
  </si>
  <si>
    <t>Algodres</t>
  </si>
  <si>
    <t>090501</t>
  </si>
  <si>
    <t>09051260</t>
  </si>
  <si>
    <t>Casal Vasco</t>
  </si>
  <si>
    <t>090502</t>
  </si>
  <si>
    <t>09051261</t>
  </si>
  <si>
    <t>Figueiró da Granja</t>
  </si>
  <si>
    <t>090504</t>
  </si>
  <si>
    <t>09051262</t>
  </si>
  <si>
    <t>090505</t>
  </si>
  <si>
    <t>09051263</t>
  </si>
  <si>
    <t>090507</t>
  </si>
  <si>
    <t>09051264</t>
  </si>
  <si>
    <t>Maceira</t>
  </si>
  <si>
    <t>090509</t>
  </si>
  <si>
    <t>09051265</t>
  </si>
  <si>
    <t>Matança</t>
  </si>
  <si>
    <t>090510</t>
  </si>
  <si>
    <t>09051266</t>
  </si>
  <si>
    <t>Muxagata</t>
  </si>
  <si>
    <t>090511</t>
  </si>
  <si>
    <t>09051267</t>
  </si>
  <si>
    <t>Queiriz</t>
  </si>
  <si>
    <t>090512</t>
  </si>
  <si>
    <t>09051268</t>
  </si>
  <si>
    <t>UF de Cortiçô e Vila Chã</t>
  </si>
  <si>
    <t>090517</t>
  </si>
  <si>
    <t>09051269</t>
  </si>
  <si>
    <t>UF de Juncais, Vila Ruiva e Vila Soeiro do Chão</t>
  </si>
  <si>
    <t>090518</t>
  </si>
  <si>
    <t>09051270</t>
  </si>
  <si>
    <t>UF de Sobral Pichorro e Fuinhas</t>
  </si>
  <si>
    <t>090519</t>
  </si>
  <si>
    <t>09061271</t>
  </si>
  <si>
    <t>090602</t>
  </si>
  <si>
    <t>09061272</t>
  </si>
  <si>
    <t>Cativelos</t>
  </si>
  <si>
    <t>090603</t>
  </si>
  <si>
    <t>09061273</t>
  </si>
  <si>
    <t>Folgosinho</t>
  </si>
  <si>
    <t>090605</t>
  </si>
  <si>
    <t>09061274</t>
  </si>
  <si>
    <t>090612</t>
  </si>
  <si>
    <t>09061275</t>
  </si>
  <si>
    <t>Paços da Serra</t>
  </si>
  <si>
    <t>090613</t>
  </si>
  <si>
    <t>09061276</t>
  </si>
  <si>
    <t>Ribamondego</t>
  </si>
  <si>
    <t>090614</t>
  </si>
  <si>
    <t>09061277</t>
  </si>
  <si>
    <t>São Paio</t>
  </si>
  <si>
    <t>090617</t>
  </si>
  <si>
    <t>09061278</t>
  </si>
  <si>
    <t>Vila Cortês da Serra</t>
  </si>
  <si>
    <t>090619</t>
  </si>
  <si>
    <t>09061279</t>
  </si>
  <si>
    <t>Vila Franca da Serra</t>
  </si>
  <si>
    <t>090620</t>
  </si>
  <si>
    <t>09061280</t>
  </si>
  <si>
    <t>Vila Nova de Tazem</t>
  </si>
  <si>
    <t>090621</t>
  </si>
  <si>
    <t>09061281</t>
  </si>
  <si>
    <t>UF de Aldeias e Mangualde da Serra</t>
  </si>
  <si>
    <t>090623</t>
  </si>
  <si>
    <t>09061282</t>
  </si>
  <si>
    <t>UF de Figueiró da Serra e Freixo da Serra</t>
  </si>
  <si>
    <t>090624</t>
  </si>
  <si>
    <t>09061283</t>
  </si>
  <si>
    <t>090625</t>
  </si>
  <si>
    <t>09061284</t>
  </si>
  <si>
    <t>UF de Melo e Nabais</t>
  </si>
  <si>
    <t>090626</t>
  </si>
  <si>
    <t>09061285</t>
  </si>
  <si>
    <t>UF de Moimenta da Serra e Vinhó</t>
  </si>
  <si>
    <t>090627</t>
  </si>
  <si>
    <t>09061286</t>
  </si>
  <si>
    <t>UF de Rio Torto e Lagarinhos</t>
  </si>
  <si>
    <t>090628</t>
  </si>
  <si>
    <t>09071287</t>
  </si>
  <si>
    <t>Aldeia do Bispo</t>
  </si>
  <si>
    <t>090703</t>
  </si>
  <si>
    <t>09071288</t>
  </si>
  <si>
    <t>Aldeia Viçosa</t>
  </si>
  <si>
    <t>090704</t>
  </si>
  <si>
    <t>09071289</t>
  </si>
  <si>
    <t>Alvendre</t>
  </si>
  <si>
    <t>090705</t>
  </si>
  <si>
    <t>09071290</t>
  </si>
  <si>
    <t>090706</t>
  </si>
  <si>
    <t>09071291</t>
  </si>
  <si>
    <t>Avelãs da Ribeira</t>
  </si>
  <si>
    <t>090708</t>
  </si>
  <si>
    <t>09071292</t>
  </si>
  <si>
    <t>Benespera</t>
  </si>
  <si>
    <t>090709</t>
  </si>
  <si>
    <t>09071293</t>
  </si>
  <si>
    <t>Casal de Cinza</t>
  </si>
  <si>
    <t>090711</t>
  </si>
  <si>
    <t>09071294</t>
  </si>
  <si>
    <t>Castanheira</t>
  </si>
  <si>
    <t>090712</t>
  </si>
  <si>
    <t>09071295</t>
  </si>
  <si>
    <t>Cavadoude</t>
  </si>
  <si>
    <t>090713</t>
  </si>
  <si>
    <t>09071296</t>
  </si>
  <si>
    <t>Codesseiro</t>
  </si>
  <si>
    <t>090714</t>
  </si>
  <si>
    <t>09071297</t>
  </si>
  <si>
    <t>090716</t>
  </si>
  <si>
    <t>09071298</t>
  </si>
  <si>
    <t>Famalicão</t>
  </si>
  <si>
    <t>090717</t>
  </si>
  <si>
    <t>09071299</t>
  </si>
  <si>
    <t>Fernão Joanes</t>
  </si>
  <si>
    <t>090718</t>
  </si>
  <si>
    <t>09071300</t>
  </si>
  <si>
    <t>Gonçalo Bocas</t>
  </si>
  <si>
    <t>090721</t>
  </si>
  <si>
    <t>09071301</t>
  </si>
  <si>
    <t>João Antão</t>
  </si>
  <si>
    <t>090722</t>
  </si>
  <si>
    <t>09071302</t>
  </si>
  <si>
    <t>090723</t>
  </si>
  <si>
    <t>09071303</t>
  </si>
  <si>
    <t>Marmeleiro</t>
  </si>
  <si>
    <t>090724</t>
  </si>
  <si>
    <t>09071304</t>
  </si>
  <si>
    <t>Meios</t>
  </si>
  <si>
    <t>090725</t>
  </si>
  <si>
    <t>09071305</t>
  </si>
  <si>
    <t>Panoias de Cima</t>
  </si>
  <si>
    <t>090728</t>
  </si>
  <si>
    <t>09071306</t>
  </si>
  <si>
    <t>Pega</t>
  </si>
  <si>
    <t>090729</t>
  </si>
  <si>
    <t>09071307</t>
  </si>
  <si>
    <t>Pêra do Moço</t>
  </si>
  <si>
    <t>090730</t>
  </si>
  <si>
    <t>09071308</t>
  </si>
  <si>
    <t>Porto da Carne</t>
  </si>
  <si>
    <t>090732</t>
  </si>
  <si>
    <t>09071309</t>
  </si>
  <si>
    <t>Ramela</t>
  </si>
  <si>
    <t>090734</t>
  </si>
  <si>
    <t>09071310</t>
  </si>
  <si>
    <t>Santana da Azinha</t>
  </si>
  <si>
    <t>090738</t>
  </si>
  <si>
    <t>09071311</t>
  </si>
  <si>
    <t>Sobral da Serra</t>
  </si>
  <si>
    <t>090744</t>
  </si>
  <si>
    <t>09071312</t>
  </si>
  <si>
    <t>Vale de Estrela</t>
  </si>
  <si>
    <t>090746</t>
  </si>
  <si>
    <t>09071313</t>
  </si>
  <si>
    <t>Valhelhas</t>
  </si>
  <si>
    <t>090747</t>
  </si>
  <si>
    <t>09071314</t>
  </si>
  <si>
    <t>Vela</t>
  </si>
  <si>
    <t>090748</t>
  </si>
  <si>
    <t>09071315</t>
  </si>
  <si>
    <t>Videmonte</t>
  </si>
  <si>
    <t>090749</t>
  </si>
  <si>
    <t>09071316</t>
  </si>
  <si>
    <t>Vila Cortês do Mondego</t>
  </si>
  <si>
    <t>090750</t>
  </si>
  <si>
    <t>09071317</t>
  </si>
  <si>
    <t>Vila Fernando</t>
  </si>
  <si>
    <t>090751</t>
  </si>
  <si>
    <t>09071318</t>
  </si>
  <si>
    <t>Vila Franca do Deão</t>
  </si>
  <si>
    <t>090752</t>
  </si>
  <si>
    <t>09071319</t>
  </si>
  <si>
    <t>Vila Garcia</t>
  </si>
  <si>
    <t>090753</t>
  </si>
  <si>
    <t>09071320</t>
  </si>
  <si>
    <t>Gonçalo</t>
  </si>
  <si>
    <t>090757</t>
  </si>
  <si>
    <t>09071321</t>
  </si>
  <si>
    <t>090758</t>
  </si>
  <si>
    <t>09071322</t>
  </si>
  <si>
    <t>Jarmelo São Miguel</t>
  </si>
  <si>
    <t>090759</t>
  </si>
  <si>
    <t>09071323</t>
  </si>
  <si>
    <t>Jarmelo São Pedro</t>
  </si>
  <si>
    <t>090760</t>
  </si>
  <si>
    <t>09071324</t>
  </si>
  <si>
    <t>UF de Avelãs de Ambom e Rocamondo</t>
  </si>
  <si>
    <t>090761</t>
  </si>
  <si>
    <t>09071325</t>
  </si>
  <si>
    <t>UF de Corujeira e Trinta</t>
  </si>
  <si>
    <t>090762</t>
  </si>
  <si>
    <t>09071326</t>
  </si>
  <si>
    <t>UF de Mizarela, Pêro Soares e Vila Soeiro</t>
  </si>
  <si>
    <t>090763</t>
  </si>
  <si>
    <t>09071327</t>
  </si>
  <si>
    <t>UF de Pousade e Albardo</t>
  </si>
  <si>
    <t>090764</t>
  </si>
  <si>
    <t>09071328</t>
  </si>
  <si>
    <t>UF de Rochoso e Monte Margarida</t>
  </si>
  <si>
    <t>090765</t>
  </si>
  <si>
    <t>09071329</t>
  </si>
  <si>
    <t>Adão</t>
  </si>
  <si>
    <t>090766</t>
  </si>
  <si>
    <t>09081330</t>
  </si>
  <si>
    <t>Sameiro</t>
  </si>
  <si>
    <t>090801</t>
  </si>
  <si>
    <t>09081331</t>
  </si>
  <si>
    <t>Manteigas (Santa Maria)</t>
  </si>
  <si>
    <t>090802</t>
  </si>
  <si>
    <t>09081332</t>
  </si>
  <si>
    <t>Manteigas (São Pedro)</t>
  </si>
  <si>
    <t>090803</t>
  </si>
  <si>
    <t>09081333</t>
  </si>
  <si>
    <t>Vale de Amoreira</t>
  </si>
  <si>
    <t>090804</t>
  </si>
  <si>
    <t>09091334</t>
  </si>
  <si>
    <t>Aveloso</t>
  </si>
  <si>
    <t>090901</t>
  </si>
  <si>
    <t>09091335</t>
  </si>
  <si>
    <t>Barreira</t>
  </si>
  <si>
    <t>090902</t>
  </si>
  <si>
    <t>09091336</t>
  </si>
  <si>
    <t>Coriscada</t>
  </si>
  <si>
    <t>090905</t>
  </si>
  <si>
    <t>09091337</t>
  </si>
  <si>
    <t>Longroiva</t>
  </si>
  <si>
    <t>090907</t>
  </si>
  <si>
    <t>09091338</t>
  </si>
  <si>
    <t>Marialva</t>
  </si>
  <si>
    <t>090908</t>
  </si>
  <si>
    <t>09091339</t>
  </si>
  <si>
    <t>Poço do Canto</t>
  </si>
  <si>
    <t>090912</t>
  </si>
  <si>
    <t>09091340</t>
  </si>
  <si>
    <t>Rabaçal</t>
  </si>
  <si>
    <t>090914</t>
  </si>
  <si>
    <t>09091341</t>
  </si>
  <si>
    <t>Ranhados</t>
  </si>
  <si>
    <t>090915</t>
  </si>
  <si>
    <t>09091342</t>
  </si>
  <si>
    <t>Mêda, Outeiro de Gatos e Fonte Longa</t>
  </si>
  <si>
    <t>090917</t>
  </si>
  <si>
    <t>09091343</t>
  </si>
  <si>
    <t>Prova e Casteição</t>
  </si>
  <si>
    <t>090918</t>
  </si>
  <si>
    <t>09091344</t>
  </si>
  <si>
    <t>UF de Vale Flor, Carvalhal e Pai Penela</t>
  </si>
  <si>
    <t>090919</t>
  </si>
  <si>
    <t>09101345</t>
  </si>
  <si>
    <t>091009</t>
  </si>
  <si>
    <t>09101346</t>
  </si>
  <si>
    <t>Freixedas</t>
  </si>
  <si>
    <t>091010</t>
  </si>
  <si>
    <t>09101347</t>
  </si>
  <si>
    <t>Lamegal</t>
  </si>
  <si>
    <t>091012</t>
  </si>
  <si>
    <t>09101348</t>
  </si>
  <si>
    <t>Lameiras</t>
  </si>
  <si>
    <t>091013</t>
  </si>
  <si>
    <t>09101349</t>
  </si>
  <si>
    <t>Manigoto</t>
  </si>
  <si>
    <t>091014</t>
  </si>
  <si>
    <t>09101350</t>
  </si>
  <si>
    <t>Pala</t>
  </si>
  <si>
    <t>091015</t>
  </si>
  <si>
    <t>09101351</t>
  </si>
  <si>
    <t>091017</t>
  </si>
  <si>
    <t>09101352</t>
  </si>
  <si>
    <t>Pínzio</t>
  </si>
  <si>
    <t>091018</t>
  </si>
  <si>
    <t>09101353</t>
  </si>
  <si>
    <t>Souro Pires</t>
  </si>
  <si>
    <t>091024</t>
  </si>
  <si>
    <t>09101354</t>
  </si>
  <si>
    <t>Vascoveiro</t>
  </si>
  <si>
    <t>091027</t>
  </si>
  <si>
    <t>09101355</t>
  </si>
  <si>
    <t>Agregação das freguesias Sul de Pinhel</t>
  </si>
  <si>
    <t>091028</t>
  </si>
  <si>
    <t>09101356</t>
  </si>
  <si>
    <t>Alto do Palurdo</t>
  </si>
  <si>
    <t>091032</t>
  </si>
  <si>
    <t>09101357</t>
  </si>
  <si>
    <t>Alverca da Beira/Bouça Cova</t>
  </si>
  <si>
    <t>091029</t>
  </si>
  <si>
    <t>09101358</t>
  </si>
  <si>
    <t>Terras de Massueime</t>
  </si>
  <si>
    <t>091030</t>
  </si>
  <si>
    <t>09101359</t>
  </si>
  <si>
    <t>UF de Atalaia e Safurdão</t>
  </si>
  <si>
    <t>091035</t>
  </si>
  <si>
    <t>09101360</t>
  </si>
  <si>
    <t>Valbom/Bogalhal</t>
  </si>
  <si>
    <t>091031</t>
  </si>
  <si>
    <t>09101361</t>
  </si>
  <si>
    <t>Vale do Côa</t>
  </si>
  <si>
    <t>091033</t>
  </si>
  <si>
    <t>09101362</t>
  </si>
  <si>
    <t>Vale do Massueime</t>
  </si>
  <si>
    <t>091034</t>
  </si>
  <si>
    <t>09111363</t>
  </si>
  <si>
    <t>Águas Belas</t>
  </si>
  <si>
    <t>091101</t>
  </si>
  <si>
    <t>09111364</t>
  </si>
  <si>
    <t>091102</t>
  </si>
  <si>
    <t>09111365</t>
  </si>
  <si>
    <t>Aldeia da Ponte</t>
  </si>
  <si>
    <t>091103</t>
  </si>
  <si>
    <t>09111366</t>
  </si>
  <si>
    <t>Aldeia Velha</t>
  </si>
  <si>
    <t>091106</t>
  </si>
  <si>
    <t>09111367</t>
  </si>
  <si>
    <t>Alfaiates</t>
  </si>
  <si>
    <t>091107</t>
  </si>
  <si>
    <t>09111368</t>
  </si>
  <si>
    <t>091109</t>
  </si>
  <si>
    <t>09111369</t>
  </si>
  <si>
    <t>Bendada</t>
  </si>
  <si>
    <t>091110</t>
  </si>
  <si>
    <t>09111370</t>
  </si>
  <si>
    <t>Bismula</t>
  </si>
  <si>
    <t>091111</t>
  </si>
  <si>
    <t>09111371</t>
  </si>
  <si>
    <t>Casteleiro</t>
  </si>
  <si>
    <t>091112</t>
  </si>
  <si>
    <t>09111372</t>
  </si>
  <si>
    <t>Cerdeira</t>
  </si>
  <si>
    <t>091113</t>
  </si>
  <si>
    <t>09111373</t>
  </si>
  <si>
    <t>Fóios</t>
  </si>
  <si>
    <t>091114</t>
  </si>
  <si>
    <t>09111374</t>
  </si>
  <si>
    <t>Malcata</t>
  </si>
  <si>
    <t>091118</t>
  </si>
  <si>
    <t>09111375</t>
  </si>
  <si>
    <t>Nave</t>
  </si>
  <si>
    <t>091120</t>
  </si>
  <si>
    <t>09111376</t>
  </si>
  <si>
    <t>Quadrazais</t>
  </si>
  <si>
    <t>091123</t>
  </si>
  <si>
    <t>09111377</t>
  </si>
  <si>
    <t>Quintas de São Bartolomeu</t>
  </si>
  <si>
    <t>091124</t>
  </si>
  <si>
    <t>09111378</t>
  </si>
  <si>
    <t>Rapoula do Côa</t>
  </si>
  <si>
    <t>091125</t>
  </si>
  <si>
    <t>09111379</t>
  </si>
  <si>
    <t>Rebolosa</t>
  </si>
  <si>
    <t>091126</t>
  </si>
  <si>
    <t>09111380</t>
  </si>
  <si>
    <t>Rendo</t>
  </si>
  <si>
    <t>091127</t>
  </si>
  <si>
    <t>09111381</t>
  </si>
  <si>
    <t>Sortelha</t>
  </si>
  <si>
    <t>091133</t>
  </si>
  <si>
    <t>09111382</t>
  </si>
  <si>
    <t>091134</t>
  </si>
  <si>
    <t>09111383</t>
  </si>
  <si>
    <t>Vale de Espinho</t>
  </si>
  <si>
    <t>091136</t>
  </si>
  <si>
    <t>09111384</t>
  </si>
  <si>
    <t>Vila Boa</t>
  </si>
  <si>
    <t>091138</t>
  </si>
  <si>
    <t>09111385</t>
  </si>
  <si>
    <t>Vila do Touro</t>
  </si>
  <si>
    <t>091139</t>
  </si>
  <si>
    <t>09111386</t>
  </si>
  <si>
    <t>UF de Aldeia da Ribeira, Vilar Maior e Badamalos</t>
  </si>
  <si>
    <t>091141</t>
  </si>
  <si>
    <t>09111387</t>
  </si>
  <si>
    <t>UF de Lajeosa e Forcalhos</t>
  </si>
  <si>
    <t>091142</t>
  </si>
  <si>
    <t>09111388</t>
  </si>
  <si>
    <t>UF de Pousafoles do Bispo, Pena Lobo e Lomba</t>
  </si>
  <si>
    <t>091143</t>
  </si>
  <si>
    <t>09111389</t>
  </si>
  <si>
    <t>UF de Ruvina, Ruivós e Vale das Éguas</t>
  </si>
  <si>
    <t>091144</t>
  </si>
  <si>
    <t>09111390</t>
  </si>
  <si>
    <t>UF do Sabugal e Aldeia de Santo António</t>
  </si>
  <si>
    <t>091145</t>
  </si>
  <si>
    <t>09111391</t>
  </si>
  <si>
    <t>UF de Santo Estêvão e Moita</t>
  </si>
  <si>
    <t>091146</t>
  </si>
  <si>
    <t>09111392</t>
  </si>
  <si>
    <t>UF de Seixo do Côa e Vale Longo</t>
  </si>
  <si>
    <t>091147</t>
  </si>
  <si>
    <t>09121393</t>
  </si>
  <si>
    <t>Alvoco da Serra</t>
  </si>
  <si>
    <t>091201</t>
  </si>
  <si>
    <t>09121394</t>
  </si>
  <si>
    <t>Girabolhos</t>
  </si>
  <si>
    <t>091205</t>
  </si>
  <si>
    <t>09121395</t>
  </si>
  <si>
    <t>Loriga</t>
  </si>
  <si>
    <t>091207</t>
  </si>
  <si>
    <t>09121396</t>
  </si>
  <si>
    <t>091208</t>
  </si>
  <si>
    <t>09121397</t>
  </si>
  <si>
    <t>Pinhanços</t>
  </si>
  <si>
    <t>091209</t>
  </si>
  <si>
    <t>09121398</t>
  </si>
  <si>
    <t>Sabugueiro</t>
  </si>
  <si>
    <t>091210</t>
  </si>
  <si>
    <t>09121399</t>
  </si>
  <si>
    <t>Sandomil</t>
  </si>
  <si>
    <t>091212</t>
  </si>
  <si>
    <t>09121400</t>
  </si>
  <si>
    <t>Santa Comba</t>
  </si>
  <si>
    <t>091213</t>
  </si>
  <si>
    <t>09121401</t>
  </si>
  <si>
    <t>Santiago</t>
  </si>
  <si>
    <t>091216</t>
  </si>
  <si>
    <t>09121402</t>
  </si>
  <si>
    <t>Sazes da Beira</t>
  </si>
  <si>
    <t>091219</t>
  </si>
  <si>
    <t>09121403</t>
  </si>
  <si>
    <t>Teixeira</t>
  </si>
  <si>
    <t>091221</t>
  </si>
  <si>
    <t>09121404</t>
  </si>
  <si>
    <t>Travancinha</t>
  </si>
  <si>
    <t>091224</t>
  </si>
  <si>
    <t>09121405</t>
  </si>
  <si>
    <t>Valezim</t>
  </si>
  <si>
    <t>091225</t>
  </si>
  <si>
    <t>09121406</t>
  </si>
  <si>
    <t>Vila Cova à Coelheira</t>
  </si>
  <si>
    <t>091228</t>
  </si>
  <si>
    <t>09121407</t>
  </si>
  <si>
    <t>UF de Carragozela e Várzea de Meruge</t>
  </si>
  <si>
    <t>091230</t>
  </si>
  <si>
    <t>09121408</t>
  </si>
  <si>
    <t>UF de Sameice e Santa Eulália</t>
  </si>
  <si>
    <t>091231</t>
  </si>
  <si>
    <t>09121409</t>
  </si>
  <si>
    <t>UF de Santa Marinha e São Martinho</t>
  </si>
  <si>
    <t>091232</t>
  </si>
  <si>
    <t>09121410</t>
  </si>
  <si>
    <t>UF de Seia, São Romão e Lapa dos Dinheiros</t>
  </si>
  <si>
    <t>091233</t>
  </si>
  <si>
    <t>09121411</t>
  </si>
  <si>
    <t>UF de Torrozelo e Folhadosa</t>
  </si>
  <si>
    <t>091234</t>
  </si>
  <si>
    <t>09121412</t>
  </si>
  <si>
    <t>UF de Tourais e Lajes</t>
  </si>
  <si>
    <t>091235</t>
  </si>
  <si>
    <t>09121413</t>
  </si>
  <si>
    <t>UF de Vide e Cabeça</t>
  </si>
  <si>
    <t>091236</t>
  </si>
  <si>
    <t>09131414</t>
  </si>
  <si>
    <t>Aldeia Nova</t>
  </si>
  <si>
    <t>091301</t>
  </si>
  <si>
    <t>09131415</t>
  </si>
  <si>
    <t>091303</t>
  </si>
  <si>
    <t>09131416</t>
  </si>
  <si>
    <t>Cogula</t>
  </si>
  <si>
    <t>091304</t>
  </si>
  <si>
    <t>09131417</t>
  </si>
  <si>
    <t>Cótimos</t>
  </si>
  <si>
    <t>091305</t>
  </si>
  <si>
    <t>09131418</t>
  </si>
  <si>
    <t>091307</t>
  </si>
  <si>
    <t>09131419</t>
  </si>
  <si>
    <t>091309</t>
  </si>
  <si>
    <t>09131420</t>
  </si>
  <si>
    <t>Guilheiro</t>
  </si>
  <si>
    <t>091310</t>
  </si>
  <si>
    <t>09131421</t>
  </si>
  <si>
    <t>Moimentinha</t>
  </si>
  <si>
    <t>091311</t>
  </si>
  <si>
    <t>09131422</t>
  </si>
  <si>
    <t>Moreira de Rei</t>
  </si>
  <si>
    <t>091312</t>
  </si>
  <si>
    <t>09131423</t>
  </si>
  <si>
    <t>Palhais</t>
  </si>
  <si>
    <t>091313</t>
  </si>
  <si>
    <t>09131424</t>
  </si>
  <si>
    <t>Póvoa do Concelho</t>
  </si>
  <si>
    <t>091314</t>
  </si>
  <si>
    <t>09131425</t>
  </si>
  <si>
    <t>Reboleiro</t>
  </si>
  <si>
    <t>091315</t>
  </si>
  <si>
    <t>09131426</t>
  </si>
  <si>
    <t>Rio de Mel</t>
  </si>
  <si>
    <t>091316</t>
  </si>
  <si>
    <t>09131427</t>
  </si>
  <si>
    <t>Tamanhos</t>
  </si>
  <si>
    <t>091321</t>
  </si>
  <si>
    <t>09131428</t>
  </si>
  <si>
    <t>Valdujo</t>
  </si>
  <si>
    <t>091325</t>
  </si>
  <si>
    <t>09131429</t>
  </si>
  <si>
    <t>UF de Freches e Torres</t>
  </si>
  <si>
    <t>091330</t>
  </si>
  <si>
    <t>09131430</t>
  </si>
  <si>
    <t>UF de Torre do Terrenho, Sebadelhe da Serra e Terrenho</t>
  </si>
  <si>
    <t>091331</t>
  </si>
  <si>
    <t>09131431</t>
  </si>
  <si>
    <t>UF de Trancoso (São Pedro e Santa Maria) e Souto Maior</t>
  </si>
  <si>
    <t>091332</t>
  </si>
  <si>
    <t>09131432</t>
  </si>
  <si>
    <t>UF de Vale do Seixo e Vila Garcia</t>
  </si>
  <si>
    <t>091333</t>
  </si>
  <si>
    <t>09131433</t>
  </si>
  <si>
    <t>UF de Vila Franca das Naves e Feital</t>
  </si>
  <si>
    <t>091334</t>
  </si>
  <si>
    <t>09131434</t>
  </si>
  <si>
    <t>UF de Vilares e Carnicães</t>
  </si>
  <si>
    <t>091335</t>
  </si>
  <si>
    <t>09141435</t>
  </si>
  <si>
    <t>Almendra</t>
  </si>
  <si>
    <t>091401</t>
  </si>
  <si>
    <t>09141436</t>
  </si>
  <si>
    <t>Castelo Melhor</t>
  </si>
  <si>
    <t>091402</t>
  </si>
  <si>
    <t>09141437</t>
  </si>
  <si>
    <t>Cedovim</t>
  </si>
  <si>
    <t>091403</t>
  </si>
  <si>
    <t>09141438</t>
  </si>
  <si>
    <t>Chãs</t>
  </si>
  <si>
    <t>091404</t>
  </si>
  <si>
    <t>09141439</t>
  </si>
  <si>
    <t>Custóias</t>
  </si>
  <si>
    <t>091405</t>
  </si>
  <si>
    <t>09141440</t>
  </si>
  <si>
    <t>091407</t>
  </si>
  <si>
    <t>09141441</t>
  </si>
  <si>
    <t>091410</t>
  </si>
  <si>
    <t>09141442</t>
  </si>
  <si>
    <t>Numão</t>
  </si>
  <si>
    <t>091411</t>
  </si>
  <si>
    <t>09141443</t>
  </si>
  <si>
    <t>091412</t>
  </si>
  <si>
    <t>09141444</t>
  </si>
  <si>
    <t>Sebadelhe</t>
  </si>
  <si>
    <t>091414</t>
  </si>
  <si>
    <t>09141445</t>
  </si>
  <si>
    <t>Seixas</t>
  </si>
  <si>
    <t>091415</t>
  </si>
  <si>
    <t>09141446</t>
  </si>
  <si>
    <t>Touça</t>
  </si>
  <si>
    <t>091416</t>
  </si>
  <si>
    <t>09141447</t>
  </si>
  <si>
    <t>Freixo de Numão</t>
  </si>
  <si>
    <t>091418</t>
  </si>
  <si>
    <t>09141448</t>
  </si>
  <si>
    <t>091419</t>
  </si>
  <si>
    <t>10011449</t>
  </si>
  <si>
    <t>Alfeizerão</t>
  </si>
  <si>
    <t>100102</t>
  </si>
  <si>
    <t>10011450</t>
  </si>
  <si>
    <t>Bárrio</t>
  </si>
  <si>
    <t>100104</t>
  </si>
  <si>
    <t>10011451</t>
  </si>
  <si>
    <t>Benedita</t>
  </si>
  <si>
    <t>100105</t>
  </si>
  <si>
    <t>10011452</t>
  </si>
  <si>
    <t>Cela</t>
  </si>
  <si>
    <t>100106</t>
  </si>
  <si>
    <t>10011453</t>
  </si>
  <si>
    <t>Évora de Alcobaça</t>
  </si>
  <si>
    <t>100108</t>
  </si>
  <si>
    <t>10011454</t>
  </si>
  <si>
    <t>Maiorga</t>
  </si>
  <si>
    <t>100109</t>
  </si>
  <si>
    <t>10011455</t>
  </si>
  <si>
    <t>São Martinho do Porto</t>
  </si>
  <si>
    <t>100112</t>
  </si>
  <si>
    <t>10011456</t>
  </si>
  <si>
    <t>Turquel</t>
  </si>
  <si>
    <t>100114</t>
  </si>
  <si>
    <t>10011457</t>
  </si>
  <si>
    <t>Vimeiro</t>
  </si>
  <si>
    <t>100116</t>
  </si>
  <si>
    <t>10011458</t>
  </si>
  <si>
    <t>Aljubarrota</t>
  </si>
  <si>
    <t>100120</t>
  </si>
  <si>
    <t>10011459</t>
  </si>
  <si>
    <t>UF de Alcobaça e Vestiaria</t>
  </si>
  <si>
    <t>100121</t>
  </si>
  <si>
    <t>10011460</t>
  </si>
  <si>
    <t>UF de Coz, Alpedriz e Montes</t>
  </si>
  <si>
    <t>100122</t>
  </si>
  <si>
    <t>10011461</t>
  </si>
  <si>
    <t>UF de Pataias e Martingança</t>
  </si>
  <si>
    <t>100123</t>
  </si>
  <si>
    <t>10021462</t>
  </si>
  <si>
    <t>Almoster</t>
  </si>
  <si>
    <t>100201</t>
  </si>
  <si>
    <t>10021463</t>
  </si>
  <si>
    <t>Maçãs de Dona Maria</t>
  </si>
  <si>
    <t>100204</t>
  </si>
  <si>
    <t>10021464</t>
  </si>
  <si>
    <t>Pelmá</t>
  </si>
  <si>
    <t>100205</t>
  </si>
  <si>
    <t>10021465</t>
  </si>
  <si>
    <t>100208</t>
  </si>
  <si>
    <t>10021466</t>
  </si>
  <si>
    <t>Pussos São Pedro</t>
  </si>
  <si>
    <t>100209</t>
  </si>
  <si>
    <t>10031467</t>
  </si>
  <si>
    <t>Alvorge</t>
  </si>
  <si>
    <t>100301</t>
  </si>
  <si>
    <t>10031468</t>
  </si>
  <si>
    <t>Avelar</t>
  </si>
  <si>
    <t>100303</t>
  </si>
  <si>
    <t>10031469</t>
  </si>
  <si>
    <t>Chão de Couce</t>
  </si>
  <si>
    <t>100304</t>
  </si>
  <si>
    <t>10031470</t>
  </si>
  <si>
    <t>Pousaflores</t>
  </si>
  <si>
    <t>100306</t>
  </si>
  <si>
    <t>10031471</t>
  </si>
  <si>
    <t>Santiago da Guarda</t>
  </si>
  <si>
    <t>100307</t>
  </si>
  <si>
    <t>10031472</t>
  </si>
  <si>
    <t>100309</t>
  </si>
  <si>
    <t>10041473</t>
  </si>
  <si>
    <t>100401</t>
  </si>
  <si>
    <t>10041474</t>
  </si>
  <si>
    <t>Reguengo do Fetal</t>
  </si>
  <si>
    <t>100402</t>
  </si>
  <si>
    <t>10041475</t>
  </si>
  <si>
    <t>São Mamede</t>
  </si>
  <si>
    <t>100403</t>
  </si>
  <si>
    <t>10041476</t>
  </si>
  <si>
    <t>Golpilheira</t>
  </si>
  <si>
    <t>100404</t>
  </si>
  <si>
    <t>10051477</t>
  </si>
  <si>
    <t>100502</t>
  </si>
  <si>
    <t>10051478</t>
  </si>
  <si>
    <t>Roliça</t>
  </si>
  <si>
    <t>100503</t>
  </si>
  <si>
    <t>10051479</t>
  </si>
  <si>
    <t>Pó</t>
  </si>
  <si>
    <t>100505</t>
  </si>
  <si>
    <t>10051480</t>
  </si>
  <si>
    <t>UF do Bombarral e Vale Covo</t>
  </si>
  <si>
    <t>100506</t>
  </si>
  <si>
    <t>10061481</t>
  </si>
  <si>
    <t>A dos Francos</t>
  </si>
  <si>
    <t>100601</t>
  </si>
  <si>
    <t>10061482</t>
  </si>
  <si>
    <t>Alvorninha</t>
  </si>
  <si>
    <t>100602</t>
  </si>
  <si>
    <t>10061483</t>
  </si>
  <si>
    <t>Carvalhal Benfeito</t>
  </si>
  <si>
    <t>100604</t>
  </si>
  <si>
    <t>10061484</t>
  </si>
  <si>
    <t>Foz do Arelho</t>
  </si>
  <si>
    <t>100606</t>
  </si>
  <si>
    <t>10061485</t>
  </si>
  <si>
    <t>Landal</t>
  </si>
  <si>
    <t>100607</t>
  </si>
  <si>
    <t>10061486</t>
  </si>
  <si>
    <t>Nadadouro</t>
  </si>
  <si>
    <t>100608</t>
  </si>
  <si>
    <t>10061487</t>
  </si>
  <si>
    <t>Salir de Matos</t>
  </si>
  <si>
    <t>100609</t>
  </si>
  <si>
    <t>10061488</t>
  </si>
  <si>
    <t>Santa Catarina</t>
  </si>
  <si>
    <t>100611</t>
  </si>
  <si>
    <t>10061489</t>
  </si>
  <si>
    <t>Vidais</t>
  </si>
  <si>
    <t>100615</t>
  </si>
  <si>
    <t>10061490</t>
  </si>
  <si>
    <t>UF de Caldas da Rainha - Nossa Senhora do Pópulo, Coto e São Gregório</t>
  </si>
  <si>
    <t>100617</t>
  </si>
  <si>
    <t>10061491</t>
  </si>
  <si>
    <t>UF de Caldas da Rainha - Santo Onofre e Serra do Bouro</t>
  </si>
  <si>
    <t>100618</t>
  </si>
  <si>
    <t>10061492</t>
  </si>
  <si>
    <t>UF de Tornada e Salir do Porto</t>
  </si>
  <si>
    <t>100619</t>
  </si>
  <si>
    <t>10071493</t>
  </si>
  <si>
    <t>UF de Castanheira de Pêra e Coentral</t>
  </si>
  <si>
    <t>100703</t>
  </si>
  <si>
    <t>10081494</t>
  </si>
  <si>
    <t>Aguda</t>
  </si>
  <si>
    <t>100801</t>
  </si>
  <si>
    <t>10081495</t>
  </si>
  <si>
    <t>Arega</t>
  </si>
  <si>
    <t>100802</t>
  </si>
  <si>
    <t>10081496</t>
  </si>
  <si>
    <t>Campelo</t>
  </si>
  <si>
    <t>100803</t>
  </si>
  <si>
    <t>10081497</t>
  </si>
  <si>
    <t>UF de Figueiró dos Vinhos e Bairradas</t>
  </si>
  <si>
    <t>100806</t>
  </si>
  <si>
    <t>10091498</t>
  </si>
  <si>
    <t>Amor</t>
  </si>
  <si>
    <t>100901</t>
  </si>
  <si>
    <t>10091499</t>
  </si>
  <si>
    <t>Arrabal</t>
  </si>
  <si>
    <t>100902</t>
  </si>
  <si>
    <t>10091500</t>
  </si>
  <si>
    <t>Caranguejeira</t>
  </si>
  <si>
    <t>100907</t>
  </si>
  <si>
    <t>10091501</t>
  </si>
  <si>
    <t>Coimbrão</t>
  </si>
  <si>
    <t>100909</t>
  </si>
  <si>
    <t>10091502</t>
  </si>
  <si>
    <t>100913</t>
  </si>
  <si>
    <t>10091503</t>
  </si>
  <si>
    <t>Milagres</t>
  </si>
  <si>
    <t>100915</t>
  </si>
  <si>
    <t>10091504</t>
  </si>
  <si>
    <t>Regueira de Pontes</t>
  </si>
  <si>
    <t>100921</t>
  </si>
  <si>
    <t>10091505</t>
  </si>
  <si>
    <t>Bajouca</t>
  </si>
  <si>
    <t>100925</t>
  </si>
  <si>
    <t>10091506</t>
  </si>
  <si>
    <t>Bidoeira de Cima</t>
  </si>
  <si>
    <t>100926</t>
  </si>
  <si>
    <t>10091507</t>
  </si>
  <si>
    <t>UF de Colmeias e Memória</t>
  </si>
  <si>
    <t>100932</t>
  </si>
  <si>
    <t>10091508</t>
  </si>
  <si>
    <t>UF de Leiria, Pousos, Barreira e Cortes</t>
  </si>
  <si>
    <t>100933</t>
  </si>
  <si>
    <t>10091509</t>
  </si>
  <si>
    <t>UF de Marrazes e Barosa</t>
  </si>
  <si>
    <t>100934</t>
  </si>
  <si>
    <t>10091510</t>
  </si>
  <si>
    <t>UF de Monte Real e Carvide</t>
  </si>
  <si>
    <t>100935</t>
  </si>
  <si>
    <t>10091511</t>
  </si>
  <si>
    <t>UF de Monte Redondo e Carreira</t>
  </si>
  <si>
    <t>100936</t>
  </si>
  <si>
    <t>10091512</t>
  </si>
  <si>
    <t>UF de Parceiros e Azoia</t>
  </si>
  <si>
    <t>100937</t>
  </si>
  <si>
    <t>10091513</t>
  </si>
  <si>
    <t>UF de Santa Catarina da Serra e Chainça</t>
  </si>
  <si>
    <t>100938</t>
  </si>
  <si>
    <t>10091514</t>
  </si>
  <si>
    <t>UF de Santa Eufémia e Boa Vista</t>
  </si>
  <si>
    <t>100939</t>
  </si>
  <si>
    <t>10091515</t>
  </si>
  <si>
    <t>UF de Souto da Carpalhosa e Ortigosa</t>
  </si>
  <si>
    <t>100940</t>
  </si>
  <si>
    <t>10101516</t>
  </si>
  <si>
    <t>101001</t>
  </si>
  <si>
    <t>10101517</t>
  </si>
  <si>
    <t>Vieira de Leiria</t>
  </si>
  <si>
    <t>101002</t>
  </si>
  <si>
    <t>10101518</t>
  </si>
  <si>
    <t>101003</t>
  </si>
  <si>
    <t>10111519</t>
  </si>
  <si>
    <t>101101</t>
  </si>
  <si>
    <t>10111520</t>
  </si>
  <si>
    <t>101102</t>
  </si>
  <si>
    <t>10111521</t>
  </si>
  <si>
    <t>Valado dos Frades</t>
  </si>
  <si>
    <t>101103</t>
  </si>
  <si>
    <t>10121522</t>
  </si>
  <si>
    <t>A dos Negros</t>
  </si>
  <si>
    <t>101201</t>
  </si>
  <si>
    <t>10121523</t>
  </si>
  <si>
    <t>Amoreira</t>
  </si>
  <si>
    <t>101202</t>
  </si>
  <si>
    <t>10121524</t>
  </si>
  <si>
    <t>Olho Marinho</t>
  </si>
  <si>
    <t>101203</t>
  </si>
  <si>
    <t>10121525</t>
  </si>
  <si>
    <t>Vau</t>
  </si>
  <si>
    <t>101207</t>
  </si>
  <si>
    <t>10121526</t>
  </si>
  <si>
    <t>Gaeiras</t>
  </si>
  <si>
    <t>101208</t>
  </si>
  <si>
    <t>10121527</t>
  </si>
  <si>
    <t>Usseira</t>
  </si>
  <si>
    <t>101209</t>
  </si>
  <si>
    <t>10121528</t>
  </si>
  <si>
    <t>Santa Maria, São Pedro e Sobral da Lagoa</t>
  </si>
  <si>
    <t>101210</t>
  </si>
  <si>
    <t>10131529</t>
  </si>
  <si>
    <t>Graça</t>
  </si>
  <si>
    <t>101301</t>
  </si>
  <si>
    <t>10131530</t>
  </si>
  <si>
    <t>101302</t>
  </si>
  <si>
    <t>10131531</t>
  </si>
  <si>
    <t>Vila Facaia</t>
  </si>
  <si>
    <t>101303</t>
  </si>
  <si>
    <t>10141532</t>
  </si>
  <si>
    <t>Atouguia da Baleia</t>
  </si>
  <si>
    <t>101402</t>
  </si>
  <si>
    <t>10141533</t>
  </si>
  <si>
    <t>Serra d'El-Rei</t>
  </si>
  <si>
    <t>101405</t>
  </si>
  <si>
    <t>10141534</t>
  </si>
  <si>
    <t>Ferrel</t>
  </si>
  <si>
    <t>101406</t>
  </si>
  <si>
    <t>10141535</t>
  </si>
  <si>
    <t>101407</t>
  </si>
  <si>
    <t>10151536</t>
  </si>
  <si>
    <t>Abiul</t>
  </si>
  <si>
    <t>101501</t>
  </si>
  <si>
    <t>10151537</t>
  </si>
  <si>
    <t>Almagreira</t>
  </si>
  <si>
    <t>101503</t>
  </si>
  <si>
    <t>10151538</t>
  </si>
  <si>
    <t>101504</t>
  </si>
  <si>
    <t>10151539</t>
  </si>
  <si>
    <t>Carriço</t>
  </si>
  <si>
    <t>101505</t>
  </si>
  <si>
    <t>10151540</t>
  </si>
  <si>
    <t>Louriçal</t>
  </si>
  <si>
    <t>101506</t>
  </si>
  <si>
    <t>10151541</t>
  </si>
  <si>
    <t>Pelariga</t>
  </si>
  <si>
    <t>101508</t>
  </si>
  <si>
    <t>10151542</t>
  </si>
  <si>
    <t>101509</t>
  </si>
  <si>
    <t>10151543</t>
  </si>
  <si>
    <t>Redinha</t>
  </si>
  <si>
    <t>101510</t>
  </si>
  <si>
    <t>10151544</t>
  </si>
  <si>
    <t>Vermoil</t>
  </si>
  <si>
    <t>101513</t>
  </si>
  <si>
    <t>10151545</t>
  </si>
  <si>
    <t>Vila Cã</t>
  </si>
  <si>
    <t>101514</t>
  </si>
  <si>
    <t>10151546</t>
  </si>
  <si>
    <t>Meirinhas</t>
  </si>
  <si>
    <t>101515</t>
  </si>
  <si>
    <t>10151547</t>
  </si>
  <si>
    <t>UF de Guia, Ilha e Mata Mourisca</t>
  </si>
  <si>
    <t>101518</t>
  </si>
  <si>
    <t>10151548</t>
  </si>
  <si>
    <t>UF de Santiago e São Simão de Litém e Albergaria dos Doze</t>
  </si>
  <si>
    <t>101519</t>
  </si>
  <si>
    <t>10161549</t>
  </si>
  <si>
    <t>Alqueidão da Serra</t>
  </si>
  <si>
    <t>101602</t>
  </si>
  <si>
    <t>10161550</t>
  </si>
  <si>
    <t>Calvaria de Cima</t>
  </si>
  <si>
    <t>101605</t>
  </si>
  <si>
    <t>10161551</t>
  </si>
  <si>
    <t>Juncal</t>
  </si>
  <si>
    <t>101606</t>
  </si>
  <si>
    <t>10161552</t>
  </si>
  <si>
    <t>Mira de Aire</t>
  </si>
  <si>
    <t>101608</t>
  </si>
  <si>
    <t>10161553</t>
  </si>
  <si>
    <t>Pedreiras</t>
  </si>
  <si>
    <t>101609</t>
  </si>
  <si>
    <t>10161554</t>
  </si>
  <si>
    <t>São Bento</t>
  </si>
  <si>
    <t>101610</t>
  </si>
  <si>
    <t>10161555</t>
  </si>
  <si>
    <t>Serro Ventoso</t>
  </si>
  <si>
    <t>101613</t>
  </si>
  <si>
    <t>10161556</t>
  </si>
  <si>
    <t>Porto de Mós - São João Baptista e São Pedro</t>
  </si>
  <si>
    <t>101614</t>
  </si>
  <si>
    <t>10161557</t>
  </si>
  <si>
    <t>UF de Alvados e Alcaria</t>
  </si>
  <si>
    <t>101615</t>
  </si>
  <si>
    <t>10161558</t>
  </si>
  <si>
    <t>UF de Arrimal e Mendiga</t>
  </si>
  <si>
    <t>101616</t>
  </si>
  <si>
    <t>11011559</t>
  </si>
  <si>
    <t>Carnota</t>
  </si>
  <si>
    <t>110106</t>
  </si>
  <si>
    <t>11011560</t>
  </si>
  <si>
    <t>Meca</t>
  </si>
  <si>
    <t>110107</t>
  </si>
  <si>
    <t>11011561</t>
  </si>
  <si>
    <t>Olhalvo</t>
  </si>
  <si>
    <t>110108</t>
  </si>
  <si>
    <t>11011562</t>
  </si>
  <si>
    <t>Ota</t>
  </si>
  <si>
    <t>110109</t>
  </si>
  <si>
    <t>11011563</t>
  </si>
  <si>
    <t>Ventosa</t>
  </si>
  <si>
    <t>110113</t>
  </si>
  <si>
    <t>11011564</t>
  </si>
  <si>
    <t>Vila Verde dos Francos</t>
  </si>
  <si>
    <t>110114</t>
  </si>
  <si>
    <t>11011565</t>
  </si>
  <si>
    <t>UF de Abrigada e Cabanas de Torres</t>
  </si>
  <si>
    <t>110117</t>
  </si>
  <si>
    <t>11011566</t>
  </si>
  <si>
    <t>UF de Aldeia Galega da Merceana e Aldeia Gavinha</t>
  </si>
  <si>
    <t>110118</t>
  </si>
  <si>
    <t>11011567</t>
  </si>
  <si>
    <t>UF de Alenquer (Santo Estêvão e Triana)</t>
  </si>
  <si>
    <t>110119</t>
  </si>
  <si>
    <t>11011568</t>
  </si>
  <si>
    <t>UF de Carregado e Cadafais</t>
  </si>
  <si>
    <t>110120</t>
  </si>
  <si>
    <t>11011569</t>
  </si>
  <si>
    <t>UF de Ribafria e Pereiro de Palhacana</t>
  </si>
  <si>
    <t>110121</t>
  </si>
  <si>
    <t>11021570</t>
  </si>
  <si>
    <t>Arranhó</t>
  </si>
  <si>
    <t>110201</t>
  </si>
  <si>
    <t>11021571</t>
  </si>
  <si>
    <t>110202</t>
  </si>
  <si>
    <t>11021572</t>
  </si>
  <si>
    <t>Cardosas</t>
  </si>
  <si>
    <t>110203</t>
  </si>
  <si>
    <t>11021573</t>
  </si>
  <si>
    <t>São Tiago dos Velhos</t>
  </si>
  <si>
    <t>110204</t>
  </si>
  <si>
    <t>11031574</t>
  </si>
  <si>
    <t>Alcoentre</t>
  </si>
  <si>
    <t>110301</t>
  </si>
  <si>
    <t>11031575</t>
  </si>
  <si>
    <t>Aveiras de Baixo</t>
  </si>
  <si>
    <t>110302</t>
  </si>
  <si>
    <t>11031576</t>
  </si>
  <si>
    <t>Aveiras de Cima</t>
  </si>
  <si>
    <t>110303</t>
  </si>
  <si>
    <t>11031577</t>
  </si>
  <si>
    <t>110304</t>
  </si>
  <si>
    <t>11031578</t>
  </si>
  <si>
    <t>Vale do Paraíso</t>
  </si>
  <si>
    <t>110306</t>
  </si>
  <si>
    <t>11031579</t>
  </si>
  <si>
    <t>Vila Nova da Rainha</t>
  </si>
  <si>
    <t>110307</t>
  </si>
  <si>
    <t>11031580</t>
  </si>
  <si>
    <t>UF de Manique do Intendente, Vila Nova de São Pedro e Maçussa</t>
  </si>
  <si>
    <t>110310</t>
  </si>
  <si>
    <t>11041581</t>
  </si>
  <si>
    <t>Alguber</t>
  </si>
  <si>
    <t>110401</t>
  </si>
  <si>
    <t>11041582</t>
  </si>
  <si>
    <t>Peral</t>
  </si>
  <si>
    <t>110407</t>
  </si>
  <si>
    <t>11041583</t>
  </si>
  <si>
    <t>Vermelha</t>
  </si>
  <si>
    <t>110409</t>
  </si>
  <si>
    <t>11041584</t>
  </si>
  <si>
    <t>Vilar</t>
  </si>
  <si>
    <t>110410</t>
  </si>
  <si>
    <t>11041585</t>
  </si>
  <si>
    <t>UF do Cadaval e Pêro Moniz</t>
  </si>
  <si>
    <t>110411</t>
  </si>
  <si>
    <t>11041586</t>
  </si>
  <si>
    <t>UF de Lamas e Cercal</t>
  </si>
  <si>
    <t>110412</t>
  </si>
  <si>
    <t>11041587</t>
  </si>
  <si>
    <t>UF de Painho e Figueiros</t>
  </si>
  <si>
    <t>110413</t>
  </si>
  <si>
    <t>11051588</t>
  </si>
  <si>
    <t>110501</t>
  </si>
  <si>
    <t>11051589</t>
  </si>
  <si>
    <t>110506</t>
  </si>
  <si>
    <t>11051590</t>
  </si>
  <si>
    <t>UF de Carcavelos e Parede</t>
  </si>
  <si>
    <t>110507</t>
  </si>
  <si>
    <t>11051591</t>
  </si>
  <si>
    <t>UF de Cascais e Estoril</t>
  </si>
  <si>
    <t>110508</t>
  </si>
  <si>
    <t>11061592</t>
  </si>
  <si>
    <t>110601</t>
  </si>
  <si>
    <t>11061593</t>
  </si>
  <si>
    <t>110602</t>
  </si>
  <si>
    <t>11061594</t>
  </si>
  <si>
    <t>110607</t>
  </si>
  <si>
    <t>11061595</t>
  </si>
  <si>
    <t>110608</t>
  </si>
  <si>
    <t>11061596</t>
  </si>
  <si>
    <t>110610</t>
  </si>
  <si>
    <t>11061597</t>
  </si>
  <si>
    <t>110611</t>
  </si>
  <si>
    <t>11061598</t>
  </si>
  <si>
    <t>110618</t>
  </si>
  <si>
    <t>11061599</t>
  </si>
  <si>
    <t>110621</t>
  </si>
  <si>
    <t>11061600</t>
  </si>
  <si>
    <t>110633</t>
  </si>
  <si>
    <t>11061601</t>
  </si>
  <si>
    <t>110639</t>
  </si>
  <si>
    <t>11061602</t>
  </si>
  <si>
    <t>110654</t>
  </si>
  <si>
    <t>11061603</t>
  </si>
  <si>
    <t>110655</t>
  </si>
  <si>
    <t>11061604</t>
  </si>
  <si>
    <t>110656</t>
  </si>
  <si>
    <t>11061605</t>
  </si>
  <si>
    <t>110657</t>
  </si>
  <si>
    <t>11061606</t>
  </si>
  <si>
    <t>110658</t>
  </si>
  <si>
    <t>11061607</t>
  </si>
  <si>
    <t>110659</t>
  </si>
  <si>
    <t>11061608</t>
  </si>
  <si>
    <t>110660</t>
  </si>
  <si>
    <t>11061609</t>
  </si>
  <si>
    <t>110661</t>
  </si>
  <si>
    <t>11061610</t>
  </si>
  <si>
    <t>110662</t>
  </si>
  <si>
    <t>11061611</t>
  </si>
  <si>
    <t>110663</t>
  </si>
  <si>
    <t>11061612</t>
  </si>
  <si>
    <t>110664</t>
  </si>
  <si>
    <t>11061613</t>
  </si>
  <si>
    <t>110665</t>
  </si>
  <si>
    <t>11061614</t>
  </si>
  <si>
    <t>110666</t>
  </si>
  <si>
    <t>11061615</t>
  </si>
  <si>
    <t>110667</t>
  </si>
  <si>
    <t>11071616</t>
  </si>
  <si>
    <t>110702</t>
  </si>
  <si>
    <t>11071617</t>
  </si>
  <si>
    <t>110705</t>
  </si>
  <si>
    <t>11071618</t>
  </si>
  <si>
    <t>110707</t>
  </si>
  <si>
    <t>11071619</t>
  </si>
  <si>
    <t>110708</t>
  </si>
  <si>
    <t>11071620</t>
  </si>
  <si>
    <t>UF de Moscavide e Portela</t>
  </si>
  <si>
    <t>110726</t>
  </si>
  <si>
    <t>11071621</t>
  </si>
  <si>
    <t>UF de Sacavém e Prior Velho</t>
  </si>
  <si>
    <t>110727</t>
  </si>
  <si>
    <t>11071622</t>
  </si>
  <si>
    <t>UF de Santa Iria de Azoia, São João da Talha e Bobadela</t>
  </si>
  <si>
    <t>110728</t>
  </si>
  <si>
    <t>11071623</t>
  </si>
  <si>
    <t>UF de Santo Antão e São Julião do Tojal</t>
  </si>
  <si>
    <t>110729</t>
  </si>
  <si>
    <t>11071624</t>
  </si>
  <si>
    <t>UF de Santo António dos Cavaleiros e Frielas</t>
  </si>
  <si>
    <t>110730</t>
  </si>
  <si>
    <t>11071625</t>
  </si>
  <si>
    <t>UF de Camarate, Unhos e Apelação</t>
  </si>
  <si>
    <t>110731</t>
  </si>
  <si>
    <t>11081626</t>
  </si>
  <si>
    <t>Moita dos Ferreiros</t>
  </si>
  <si>
    <t>110803</t>
  </si>
  <si>
    <t>11081627</t>
  </si>
  <si>
    <t>Reguengo Grande</t>
  </si>
  <si>
    <t>110805</t>
  </si>
  <si>
    <t>11081628</t>
  </si>
  <si>
    <t>Santa Bárbara</t>
  </si>
  <si>
    <t>110806</t>
  </si>
  <si>
    <t>11081629</t>
  </si>
  <si>
    <t>110808</t>
  </si>
  <si>
    <t>11081630</t>
  </si>
  <si>
    <t>Ribamar</t>
  </si>
  <si>
    <t>110810</t>
  </si>
  <si>
    <t>11081631</t>
  </si>
  <si>
    <t>UF de Lourinhã e Atalaia</t>
  </si>
  <si>
    <t>110812</t>
  </si>
  <si>
    <t>11081632</t>
  </si>
  <si>
    <t>UF de Miragaia e Marteleira</t>
  </si>
  <si>
    <t>110813</t>
  </si>
  <si>
    <t>11081633</t>
  </si>
  <si>
    <t>UF de São Bartolomeu dos Galegos e Moledo</t>
  </si>
  <si>
    <t>110814</t>
  </si>
  <si>
    <t>11091634</t>
  </si>
  <si>
    <t>110902</t>
  </si>
  <si>
    <t>11091635</t>
  </si>
  <si>
    <t>110904</t>
  </si>
  <si>
    <t>11091636</t>
  </si>
  <si>
    <t>110906</t>
  </si>
  <si>
    <t>11091637</t>
  </si>
  <si>
    <t>110909</t>
  </si>
  <si>
    <t>11091638</t>
  </si>
  <si>
    <t>110911</t>
  </si>
  <si>
    <t>11091639</t>
  </si>
  <si>
    <t>110913</t>
  </si>
  <si>
    <t>11091640</t>
  </si>
  <si>
    <t>UF de Azueira e Sobral da Abelheira</t>
  </si>
  <si>
    <t>110918</t>
  </si>
  <si>
    <t>11091641</t>
  </si>
  <si>
    <t>UF de Enxara do Bispo, Gradil e Vila Franca do Rosário</t>
  </si>
  <si>
    <t>110919</t>
  </si>
  <si>
    <t>11091642</t>
  </si>
  <si>
    <t>UF de Igreja Nova e Cheleiros</t>
  </si>
  <si>
    <t>110920</t>
  </si>
  <si>
    <t>11091643</t>
  </si>
  <si>
    <t>UF de Malveira e São Miguel de Alcainça</t>
  </si>
  <si>
    <t>110921</t>
  </si>
  <si>
    <t>11091644</t>
  </si>
  <si>
    <t>UF de Venda do Pinheiro e Santo Estêvão das Galés</t>
  </si>
  <si>
    <t>110922</t>
  </si>
  <si>
    <t>11101645</t>
  </si>
  <si>
    <t>111002</t>
  </si>
  <si>
    <t>11101646</t>
  </si>
  <si>
    <t>111009</t>
  </si>
  <si>
    <t>11101647</t>
  </si>
  <si>
    <t>UF de Algés, Linda-a-Velha e Cruz Quebrada-Dafundo</t>
  </si>
  <si>
    <t>111012</t>
  </si>
  <si>
    <t>11101648</t>
  </si>
  <si>
    <t>UF de Carnaxide e Queijas</t>
  </si>
  <si>
    <t>111013</t>
  </si>
  <si>
    <t>11101649</t>
  </si>
  <si>
    <t>UF de Oeiras e São Julião da Barra, Paço de Arcos e Caxias</t>
  </si>
  <si>
    <t>111014</t>
  </si>
  <si>
    <t>11111650</t>
  </si>
  <si>
    <t>111102</t>
  </si>
  <si>
    <t>11111651</t>
  </si>
  <si>
    <t>111105</t>
  </si>
  <si>
    <t>11111652</t>
  </si>
  <si>
    <t>111108</t>
  </si>
  <si>
    <t>11111653</t>
  </si>
  <si>
    <t>111115</t>
  </si>
  <si>
    <t>11111654</t>
  </si>
  <si>
    <t>UF de Agualva e Mira-Sintra</t>
  </si>
  <si>
    <t>111122</t>
  </si>
  <si>
    <t>11111655</t>
  </si>
  <si>
    <t>UF de Almargem do Bispo, Pêro Pinheiro e Montelavar</t>
  </si>
  <si>
    <t>111123</t>
  </si>
  <si>
    <t>11111656</t>
  </si>
  <si>
    <t>UF do Cacém e São Marcos</t>
  </si>
  <si>
    <t>111124</t>
  </si>
  <si>
    <t>11111657</t>
  </si>
  <si>
    <t>UF de Massamá e Monte Abraão</t>
  </si>
  <si>
    <t>111125</t>
  </si>
  <si>
    <t>11111658</t>
  </si>
  <si>
    <t>UF de Queluz e Belas</t>
  </si>
  <si>
    <t>111126</t>
  </si>
  <si>
    <t>11111659</t>
  </si>
  <si>
    <t>UF de São João das Lampas e Terrugem</t>
  </si>
  <si>
    <t>111127</t>
  </si>
  <si>
    <t>11111660</t>
  </si>
  <si>
    <t>UF de Sintra (Santa Maria e São Miguel, São Martinho e São Pedro de Penaferrim)</t>
  </si>
  <si>
    <t>111128</t>
  </si>
  <si>
    <t>11121661</t>
  </si>
  <si>
    <t>Santo Quintino</t>
  </si>
  <si>
    <t>111201</t>
  </si>
  <si>
    <t>11121662</t>
  </si>
  <si>
    <t>Sapataria</t>
  </si>
  <si>
    <t>111202</t>
  </si>
  <si>
    <t>11121663</t>
  </si>
  <si>
    <t>111203</t>
  </si>
  <si>
    <t>11131664</t>
  </si>
  <si>
    <t>Freiria</t>
  </si>
  <si>
    <t>111306</t>
  </si>
  <si>
    <t>11131665</t>
  </si>
  <si>
    <t>Ponte do Rol</t>
  </si>
  <si>
    <t>111310</t>
  </si>
  <si>
    <t>11131666</t>
  </si>
  <si>
    <t>Ramalhal</t>
  </si>
  <si>
    <t>111311</t>
  </si>
  <si>
    <t>11131667</t>
  </si>
  <si>
    <t>São Pedro da Cadeira</t>
  </si>
  <si>
    <t>111314</t>
  </si>
  <si>
    <t>11131668</t>
  </si>
  <si>
    <t>Silveira</t>
  </si>
  <si>
    <t>111316</t>
  </si>
  <si>
    <t>11131669</t>
  </si>
  <si>
    <t>Turcifal</t>
  </si>
  <si>
    <t>111317</t>
  </si>
  <si>
    <t>11131670</t>
  </si>
  <si>
    <t>111318</t>
  </si>
  <si>
    <t>11131671</t>
  </si>
  <si>
    <t>UF de A dos Cunhados e Maceira</t>
  </si>
  <si>
    <t>111321</t>
  </si>
  <si>
    <t>11131672</t>
  </si>
  <si>
    <t>UF de Campelos e Outeiro da Cabeça</t>
  </si>
  <si>
    <t>111322</t>
  </si>
  <si>
    <t>11131673</t>
  </si>
  <si>
    <t>UF de Carvoeira e Carmões</t>
  </si>
  <si>
    <t>111323</t>
  </si>
  <si>
    <t>11131674</t>
  </si>
  <si>
    <t>UF de Dois Portos e Runa</t>
  </si>
  <si>
    <t>111324</t>
  </si>
  <si>
    <t>11131675</t>
  </si>
  <si>
    <t>UF de Maxial e Monte Redondo</t>
  </si>
  <si>
    <t>111325</t>
  </si>
  <si>
    <t>11131676</t>
  </si>
  <si>
    <t>Santa Maria, São Pedro e Matacães</t>
  </si>
  <si>
    <t>111326</t>
  </si>
  <si>
    <t>11141677</t>
  </si>
  <si>
    <t>111408</t>
  </si>
  <si>
    <t>11141678</t>
  </si>
  <si>
    <t>111409</t>
  </si>
  <si>
    <t>11141679</t>
  </si>
  <si>
    <t>UF de Alhandra, São João dos Montes e Calhandriz</t>
  </si>
  <si>
    <t>111412</t>
  </si>
  <si>
    <t>11141680</t>
  </si>
  <si>
    <t>UF de Alverca do Ribatejo e Sobralinho</t>
  </si>
  <si>
    <t>111413</t>
  </si>
  <si>
    <t>11141681</t>
  </si>
  <si>
    <t>UF de Castanheira do Ribatejo e Cachoeiras</t>
  </si>
  <si>
    <t>111414</t>
  </si>
  <si>
    <t>11141682</t>
  </si>
  <si>
    <t>UF de Póvoa de Santa Iria e Forte da Casa</t>
  </si>
  <si>
    <t>111415</t>
  </si>
  <si>
    <t>11151683</t>
  </si>
  <si>
    <t>111512</t>
  </si>
  <si>
    <t>11151684</t>
  </si>
  <si>
    <t>111513</t>
  </si>
  <si>
    <t>11151685</t>
  </si>
  <si>
    <t>111514</t>
  </si>
  <si>
    <t>11151686</t>
  </si>
  <si>
    <t>111515</t>
  </si>
  <si>
    <t>11151687</t>
  </si>
  <si>
    <t>111516</t>
  </si>
  <si>
    <t>11151688</t>
  </si>
  <si>
    <t>111517</t>
  </si>
  <si>
    <t>11161689</t>
  </si>
  <si>
    <t>111603</t>
  </si>
  <si>
    <t>11161690</t>
  </si>
  <si>
    <t>UF de Pontinha e Famões</t>
  </si>
  <si>
    <t>111608</t>
  </si>
  <si>
    <t>11161691</t>
  </si>
  <si>
    <t>UF de Póvoa de Santo Adrião e Olival Basto</t>
  </si>
  <si>
    <t>111609</t>
  </si>
  <si>
    <t>11161692</t>
  </si>
  <si>
    <t>UF de Ramada e Caneças</t>
  </si>
  <si>
    <t>111610</t>
  </si>
  <si>
    <t>12011693</t>
  </si>
  <si>
    <t>120101</t>
  </si>
  <si>
    <t>12011694</t>
  </si>
  <si>
    <t>Chancelaria</t>
  </si>
  <si>
    <t>120102</t>
  </si>
  <si>
    <t>12011695</t>
  </si>
  <si>
    <t>Seda</t>
  </si>
  <si>
    <t>120103</t>
  </si>
  <si>
    <t>12011696</t>
  </si>
  <si>
    <t>Cunheira</t>
  </si>
  <si>
    <t>120104</t>
  </si>
  <si>
    <t>12021697</t>
  </si>
  <si>
    <t>Assunção</t>
  </si>
  <si>
    <t>120201</t>
  </si>
  <si>
    <t>12021698</t>
  </si>
  <si>
    <t>Esperança</t>
  </si>
  <si>
    <t>120202</t>
  </si>
  <si>
    <t>12021699</t>
  </si>
  <si>
    <t>Mosteiros</t>
  </si>
  <si>
    <t>120203</t>
  </si>
  <si>
    <t>12031700</t>
  </si>
  <si>
    <t>120302</t>
  </si>
  <si>
    <t>12031701</t>
  </si>
  <si>
    <t>120303</t>
  </si>
  <si>
    <t>12031702</t>
  </si>
  <si>
    <t>Ervedal</t>
  </si>
  <si>
    <t>120305</t>
  </si>
  <si>
    <t>12031703</t>
  </si>
  <si>
    <t>Figueira e Barros</t>
  </si>
  <si>
    <t>120306</t>
  </si>
  <si>
    <t>12031704</t>
  </si>
  <si>
    <t>UF de Alcórrego e Maranhão</t>
  </si>
  <si>
    <t>120309</t>
  </si>
  <si>
    <t>12031705</t>
  </si>
  <si>
    <t>UF de Benavila e Valongo</t>
  </si>
  <si>
    <t>120310</t>
  </si>
  <si>
    <t>12041706</t>
  </si>
  <si>
    <t>Nossa Senhora da Expectação</t>
  </si>
  <si>
    <t>120401</t>
  </si>
  <si>
    <t>12041707</t>
  </si>
  <si>
    <t>Nossa Senhora da Graça dos Degolados</t>
  </si>
  <si>
    <t>120402</t>
  </si>
  <si>
    <t>12041708</t>
  </si>
  <si>
    <t>São João Baptista</t>
  </si>
  <si>
    <t>120403</t>
  </si>
  <si>
    <t>12051709</t>
  </si>
  <si>
    <t>Nossa Senhora da Graça de Póvoa e Meadas</t>
  </si>
  <si>
    <t>120501</t>
  </si>
  <si>
    <t>12051710</t>
  </si>
  <si>
    <t>Santa Maria da Devesa</t>
  </si>
  <si>
    <t>120502</t>
  </si>
  <si>
    <t>12051711</t>
  </si>
  <si>
    <t>120503</t>
  </si>
  <si>
    <t>12051712</t>
  </si>
  <si>
    <t>120504</t>
  </si>
  <si>
    <t>12061713</t>
  </si>
  <si>
    <t>Aldeia da Mata</t>
  </si>
  <si>
    <t>120601</t>
  </si>
  <si>
    <t>12061714</t>
  </si>
  <si>
    <t>Gáfete</t>
  </si>
  <si>
    <t>120604</t>
  </si>
  <si>
    <t>12061715</t>
  </si>
  <si>
    <t>Monte da Pedra</t>
  </si>
  <si>
    <t>120605</t>
  </si>
  <si>
    <t>12061716</t>
  </si>
  <si>
    <t>UF de Crato e Mártires, Flor da Rosa e Vale do Peso</t>
  </si>
  <si>
    <t>120607</t>
  </si>
  <si>
    <t>12071717</t>
  </si>
  <si>
    <t>120706</t>
  </si>
  <si>
    <t>12071718</t>
  </si>
  <si>
    <t>São Brás e São Lourenço</t>
  </si>
  <si>
    <t>120707</t>
  </si>
  <si>
    <t>12071719</t>
  </si>
  <si>
    <t>São Vicente e Ventosa</t>
  </si>
  <si>
    <t>120708</t>
  </si>
  <si>
    <t>12071720</t>
  </si>
  <si>
    <t>Assunção, Ajuda, Salvador e Santo Ildefonso</t>
  </si>
  <si>
    <t>120712</t>
  </si>
  <si>
    <t>12071721</t>
  </si>
  <si>
    <t>Caia, São Pedro e Alcáçova</t>
  </si>
  <si>
    <t>120713</t>
  </si>
  <si>
    <t>12071722</t>
  </si>
  <si>
    <t>UF de Barbacena e Vila Fernando</t>
  </si>
  <si>
    <t>120714</t>
  </si>
  <si>
    <t>12071723</t>
  </si>
  <si>
    <t>UF de Terrugem e Vila Boim</t>
  </si>
  <si>
    <t>120715</t>
  </si>
  <si>
    <t>12081724</t>
  </si>
  <si>
    <t>Cabeço de Vide</t>
  </si>
  <si>
    <t>120801</t>
  </si>
  <si>
    <t>12081725</t>
  </si>
  <si>
    <t>120802</t>
  </si>
  <si>
    <t>12081726</t>
  </si>
  <si>
    <t>São Saturnino</t>
  </si>
  <si>
    <t>120803</t>
  </si>
  <si>
    <t>12091727</t>
  </si>
  <si>
    <t>Belver</t>
  </si>
  <si>
    <t>120902</t>
  </si>
  <si>
    <t>12091728</t>
  </si>
  <si>
    <t>Comenda</t>
  </si>
  <si>
    <t>120903</t>
  </si>
  <si>
    <t>12091729</t>
  </si>
  <si>
    <t>Margem</t>
  </si>
  <si>
    <t>120905</t>
  </si>
  <si>
    <t>12091730</t>
  </si>
  <si>
    <t>UF de Gavião e Atalaia</t>
  </si>
  <si>
    <t>120906</t>
  </si>
  <si>
    <t>12101731</t>
  </si>
  <si>
    <t>Beirã</t>
  </si>
  <si>
    <t>121001</t>
  </si>
  <si>
    <t>12101732</t>
  </si>
  <si>
    <t>Santa Maria de Marvão</t>
  </si>
  <si>
    <t>121002</t>
  </si>
  <si>
    <t>12101733</t>
  </si>
  <si>
    <t>Santo António das Areias</t>
  </si>
  <si>
    <t>121003</t>
  </si>
  <si>
    <t>12101734</t>
  </si>
  <si>
    <t>São Salvador da Aramenha</t>
  </si>
  <si>
    <t>121004</t>
  </si>
  <si>
    <t>12111735</t>
  </si>
  <si>
    <t>Assumar</t>
  </si>
  <si>
    <t>121101</t>
  </si>
  <si>
    <t>12111736</t>
  </si>
  <si>
    <t>121102</t>
  </si>
  <si>
    <t>12111737</t>
  </si>
  <si>
    <t>Santo Aleixo</t>
  </si>
  <si>
    <t>121103</t>
  </si>
  <si>
    <t>12111738</t>
  </si>
  <si>
    <t>Vaiamonte</t>
  </si>
  <si>
    <t>121104</t>
  </si>
  <si>
    <t>12121739</t>
  </si>
  <si>
    <t>Alpalhão</t>
  </si>
  <si>
    <t>121201</t>
  </si>
  <si>
    <t>12121740</t>
  </si>
  <si>
    <t>Montalvão</t>
  </si>
  <si>
    <t>121205</t>
  </si>
  <si>
    <t>12121741</t>
  </si>
  <si>
    <t>121207</t>
  </si>
  <si>
    <t>12121742</t>
  </si>
  <si>
    <t>121208</t>
  </si>
  <si>
    <t>12121743</t>
  </si>
  <si>
    <t>Tolosa</t>
  </si>
  <si>
    <t>121210</t>
  </si>
  <si>
    <t>12121744</t>
  </si>
  <si>
    <t>UF de Arez e Amieira do Tejo</t>
  </si>
  <si>
    <t>121211</t>
  </si>
  <si>
    <t>12121745</t>
  </si>
  <si>
    <t>UF de Espírito Santo, Nossa Senhora da Graça e São Simão</t>
  </si>
  <si>
    <t>121212</t>
  </si>
  <si>
    <t>12131746</t>
  </si>
  <si>
    <t>Galveias</t>
  </si>
  <si>
    <t>121301</t>
  </si>
  <si>
    <t>12131747</t>
  </si>
  <si>
    <t>Montargil</t>
  </si>
  <si>
    <t>121302</t>
  </si>
  <si>
    <t>12131748</t>
  </si>
  <si>
    <t>Foros de Arrão</t>
  </si>
  <si>
    <t>121304</t>
  </si>
  <si>
    <t>12131749</t>
  </si>
  <si>
    <t>Longomel</t>
  </si>
  <si>
    <t>121305</t>
  </si>
  <si>
    <t>12131750</t>
  </si>
  <si>
    <t>UF de Ponte de Sor, Tramaga e Vale de Açor</t>
  </si>
  <si>
    <t>121308</t>
  </si>
  <si>
    <t>12141751</t>
  </si>
  <si>
    <t>Alagoa</t>
  </si>
  <si>
    <t>121401</t>
  </si>
  <si>
    <t>12141752</t>
  </si>
  <si>
    <t>Alegrete</t>
  </si>
  <si>
    <t>121402</t>
  </si>
  <si>
    <t>12141753</t>
  </si>
  <si>
    <t>Fortios</t>
  </si>
  <si>
    <t>121404</t>
  </si>
  <si>
    <t>12141754</t>
  </si>
  <si>
    <t>Urra</t>
  </si>
  <si>
    <t>121410</t>
  </si>
  <si>
    <t>12141755</t>
  </si>
  <si>
    <t>UF da Sé e São Lourenço</t>
  </si>
  <si>
    <t>121411</t>
  </si>
  <si>
    <t>12141756</t>
  </si>
  <si>
    <t>UF de Reguengo e São Julião</t>
  </si>
  <si>
    <t>121412</t>
  </si>
  <si>
    <t>12141757</t>
  </si>
  <si>
    <t>UF de Ribeira de Nisa e Carreiras</t>
  </si>
  <si>
    <t>121413</t>
  </si>
  <si>
    <t>12151758</t>
  </si>
  <si>
    <t>Cano</t>
  </si>
  <si>
    <t>121501</t>
  </si>
  <si>
    <t>12151759</t>
  </si>
  <si>
    <t>Casa Branca</t>
  </si>
  <si>
    <t>121502</t>
  </si>
  <si>
    <t>12151760</t>
  </si>
  <si>
    <t>Santo Amaro</t>
  </si>
  <si>
    <t>121503</t>
  </si>
  <si>
    <t>12151761</t>
  </si>
  <si>
    <t>121504</t>
  </si>
  <si>
    <t>13011762</t>
  </si>
  <si>
    <t>Ansiães</t>
  </si>
  <si>
    <t>130103</t>
  </si>
  <si>
    <t>13011763</t>
  </si>
  <si>
    <t>Candemil</t>
  </si>
  <si>
    <t>130107</t>
  </si>
  <si>
    <t>13011764</t>
  </si>
  <si>
    <t>Fregim</t>
  </si>
  <si>
    <t>130112</t>
  </si>
  <si>
    <t>13011765</t>
  </si>
  <si>
    <t>Fridão</t>
  </si>
  <si>
    <t>130115</t>
  </si>
  <si>
    <t>13011766</t>
  </si>
  <si>
    <t>130117</t>
  </si>
  <si>
    <t>13011767</t>
  </si>
  <si>
    <t>Jazente</t>
  </si>
  <si>
    <t>130118</t>
  </si>
  <si>
    <t>13011768</t>
  </si>
  <si>
    <t>130119</t>
  </si>
  <si>
    <t>13011769</t>
  </si>
  <si>
    <t>130120</t>
  </si>
  <si>
    <t>13011770</t>
  </si>
  <si>
    <t>Lufrei</t>
  </si>
  <si>
    <t>130121</t>
  </si>
  <si>
    <t>13011771</t>
  </si>
  <si>
    <t>Mancelos</t>
  </si>
  <si>
    <t>130123</t>
  </si>
  <si>
    <t>13011772</t>
  </si>
  <si>
    <t>Padronelo</t>
  </si>
  <si>
    <t>130126</t>
  </si>
  <si>
    <t>13011773</t>
  </si>
  <si>
    <t>130128</t>
  </si>
  <si>
    <t>13011774</t>
  </si>
  <si>
    <t>Salvador do Monte</t>
  </si>
  <si>
    <t>130129</t>
  </si>
  <si>
    <t>13011775</t>
  </si>
  <si>
    <t>Gouveia (São Simão)</t>
  </si>
  <si>
    <t>130134</t>
  </si>
  <si>
    <t>13011776</t>
  </si>
  <si>
    <t>Telões</t>
  </si>
  <si>
    <t>130135</t>
  </si>
  <si>
    <t>13011777</t>
  </si>
  <si>
    <t>130136</t>
  </si>
  <si>
    <t>13011778</t>
  </si>
  <si>
    <t>Vila Caiz</t>
  </si>
  <si>
    <t>130138</t>
  </si>
  <si>
    <t>13011779</t>
  </si>
  <si>
    <t>Vila Chã do Marão</t>
  </si>
  <si>
    <t>130139</t>
  </si>
  <si>
    <t>13011780</t>
  </si>
  <si>
    <t>UF de Aboadela, Sanche e Várzea</t>
  </si>
  <si>
    <t>130141</t>
  </si>
  <si>
    <t>13011781</t>
  </si>
  <si>
    <t>UF de Amarante (São Gonçalo), Madalena, Cepelos e Gatão</t>
  </si>
  <si>
    <t>130142</t>
  </si>
  <si>
    <t>13011782</t>
  </si>
  <si>
    <t>UF de Bustelo, Carneiro e Carvalho de Rei</t>
  </si>
  <si>
    <t>130143</t>
  </si>
  <si>
    <t>13011783</t>
  </si>
  <si>
    <t>UF de Figueiró (Santiago e Santa Cristina)</t>
  </si>
  <si>
    <t>130144</t>
  </si>
  <si>
    <t>13011784</t>
  </si>
  <si>
    <t>UF de Freixo de Cima e de Baixo</t>
  </si>
  <si>
    <t>130145</t>
  </si>
  <si>
    <t>13011785</t>
  </si>
  <si>
    <t>UF de Olo e Canadelo</t>
  </si>
  <si>
    <t>130146</t>
  </si>
  <si>
    <t>13011786</t>
  </si>
  <si>
    <t>Vila Meã</t>
  </si>
  <si>
    <t>130147</t>
  </si>
  <si>
    <t>13011787</t>
  </si>
  <si>
    <t>UF de Vila Garcia, Aboim e Chapa</t>
  </si>
  <si>
    <t>130148</t>
  </si>
  <si>
    <t>13021788</t>
  </si>
  <si>
    <t>Frende</t>
  </si>
  <si>
    <t>130204</t>
  </si>
  <si>
    <t>13021789</t>
  </si>
  <si>
    <t>Gestaçô</t>
  </si>
  <si>
    <t>130205</t>
  </si>
  <si>
    <t>13021790</t>
  </si>
  <si>
    <t>Gove</t>
  </si>
  <si>
    <t>130206</t>
  </si>
  <si>
    <t>13021791</t>
  </si>
  <si>
    <t>Grilo</t>
  </si>
  <si>
    <t>130207</t>
  </si>
  <si>
    <t>13021792</t>
  </si>
  <si>
    <t>Loivos do Monte</t>
  </si>
  <si>
    <t>130208</t>
  </si>
  <si>
    <t>13021793</t>
  </si>
  <si>
    <t>Santa Marinha do Zêzere</t>
  </si>
  <si>
    <t>130215</t>
  </si>
  <si>
    <t>13021794</t>
  </si>
  <si>
    <t>Valadares</t>
  </si>
  <si>
    <t>130219</t>
  </si>
  <si>
    <t>13021795</t>
  </si>
  <si>
    <t>Viariz</t>
  </si>
  <si>
    <t>130220</t>
  </si>
  <si>
    <t>13021796</t>
  </si>
  <si>
    <t>UF de Ancede e Ribadouro</t>
  </si>
  <si>
    <t>130221</t>
  </si>
  <si>
    <t>13021797</t>
  </si>
  <si>
    <t>UF de Baião (Santa Leocádia) e Mesquinhata</t>
  </si>
  <si>
    <t>130222</t>
  </si>
  <si>
    <t>13021798</t>
  </si>
  <si>
    <t>UF de Campelo e Ovil</t>
  </si>
  <si>
    <t>130223</t>
  </si>
  <si>
    <t>13021799</t>
  </si>
  <si>
    <t>UF de Loivos da Ribeira e Tresouras</t>
  </si>
  <si>
    <t>130224</t>
  </si>
  <si>
    <t>13021800</t>
  </si>
  <si>
    <t>UF de Santa Cruz do Douro e São Tomé de Covelas</t>
  </si>
  <si>
    <t>130225</t>
  </si>
  <si>
    <t>13021801</t>
  </si>
  <si>
    <t>UF de Teixeira e Teixeiró</t>
  </si>
  <si>
    <t>130226</t>
  </si>
  <si>
    <t>13031802</t>
  </si>
  <si>
    <t>Aião</t>
  </si>
  <si>
    <t>130301</t>
  </si>
  <si>
    <t>13031803</t>
  </si>
  <si>
    <t>Airães</t>
  </si>
  <si>
    <t>130302</t>
  </si>
  <si>
    <t>13031804</t>
  </si>
  <si>
    <t>Friande</t>
  </si>
  <si>
    <t>130305</t>
  </si>
  <si>
    <t>13031805</t>
  </si>
  <si>
    <t>Idães</t>
  </si>
  <si>
    <t>130306</t>
  </si>
  <si>
    <t>13031806</t>
  </si>
  <si>
    <t>Jugueiros</t>
  </si>
  <si>
    <t>130307</t>
  </si>
  <si>
    <t>13031807</t>
  </si>
  <si>
    <t>130313</t>
  </si>
  <si>
    <t>13031808</t>
  </si>
  <si>
    <t>130314</t>
  </si>
  <si>
    <t>13031809</t>
  </si>
  <si>
    <t>Pombeiro de Ribavizela</t>
  </si>
  <si>
    <t>130315</t>
  </si>
  <si>
    <t>13031810</t>
  </si>
  <si>
    <t>Refontoura</t>
  </si>
  <si>
    <t>130317</t>
  </si>
  <si>
    <t>13031811</t>
  </si>
  <si>
    <t>Regilde</t>
  </si>
  <si>
    <t>130318</t>
  </si>
  <si>
    <t>13031812</t>
  </si>
  <si>
    <t>Revinhade</t>
  </si>
  <si>
    <t>130319</t>
  </si>
  <si>
    <t>13031813</t>
  </si>
  <si>
    <t>Sendim</t>
  </si>
  <si>
    <t>130324</t>
  </si>
  <si>
    <t>13031814</t>
  </si>
  <si>
    <t>UF de Macieira da Lixa e Caramos</t>
  </si>
  <si>
    <t>130334</t>
  </si>
  <si>
    <t>13031815</t>
  </si>
  <si>
    <t>UF de Margaride (Santa Eulália), Várzea, Lagares, Varziela e Moure</t>
  </si>
  <si>
    <t>130335</t>
  </si>
  <si>
    <t>13031816</t>
  </si>
  <si>
    <t>UF de Pedreira, Rande e Sernande</t>
  </si>
  <si>
    <t>130336</t>
  </si>
  <si>
    <t>13031817</t>
  </si>
  <si>
    <t>UF de Torrados e Sousa</t>
  </si>
  <si>
    <t>130337</t>
  </si>
  <si>
    <t>13031818</t>
  </si>
  <si>
    <t>UF de Unhão e Lordelo</t>
  </si>
  <si>
    <t>130338</t>
  </si>
  <si>
    <t>13031819</t>
  </si>
  <si>
    <t>UF de Vila Cova da Lixa e Borba de Godim</t>
  </si>
  <si>
    <t>130339</t>
  </si>
  <si>
    <t>13031820</t>
  </si>
  <si>
    <t>UF de Vila Fria e Vizela (São Jorge)</t>
  </si>
  <si>
    <t>130340</t>
  </si>
  <si>
    <t>13031821</t>
  </si>
  <si>
    <t>UF de Vila Verde e Santão</t>
  </si>
  <si>
    <t>130341</t>
  </si>
  <si>
    <t>13041822</t>
  </si>
  <si>
    <t>130405</t>
  </si>
  <si>
    <t>13041823</t>
  </si>
  <si>
    <t>130408</t>
  </si>
  <si>
    <t>13041824</t>
  </si>
  <si>
    <t>130412</t>
  </si>
  <si>
    <t>13041825</t>
  </si>
  <si>
    <t>UF de Fânzeres e São Pedro da Cova</t>
  </si>
  <si>
    <t>130413</t>
  </si>
  <si>
    <t>13041826</t>
  </si>
  <si>
    <t>UF de Foz do Sousa e Covelo</t>
  </si>
  <si>
    <t>130414</t>
  </si>
  <si>
    <t>13041827</t>
  </si>
  <si>
    <t>UF de Gondomar (São Cosme), Valbom e Jovim</t>
  </si>
  <si>
    <t>130415</t>
  </si>
  <si>
    <t>13041828</t>
  </si>
  <si>
    <t>UF de Melres e Medas</t>
  </si>
  <si>
    <t>130416</t>
  </si>
  <si>
    <t>13051829</t>
  </si>
  <si>
    <t>130502</t>
  </si>
  <si>
    <t>13051830</t>
  </si>
  <si>
    <t>Caíde de Rei</t>
  </si>
  <si>
    <t>130504</t>
  </si>
  <si>
    <t>13051831</t>
  </si>
  <si>
    <t>Lodares</t>
  </si>
  <si>
    <t>130510</t>
  </si>
  <si>
    <t>13051832</t>
  </si>
  <si>
    <t>Macieira</t>
  </si>
  <si>
    <t>130512</t>
  </si>
  <si>
    <t>13051833</t>
  </si>
  <si>
    <t>Meinedo</t>
  </si>
  <si>
    <t>130513</t>
  </si>
  <si>
    <t>13051834</t>
  </si>
  <si>
    <t>Nevogilde</t>
  </si>
  <si>
    <t>130515</t>
  </si>
  <si>
    <t>13051835</t>
  </si>
  <si>
    <t>Sousela</t>
  </si>
  <si>
    <t>130524</t>
  </si>
  <si>
    <t>13051836</t>
  </si>
  <si>
    <t>Torno</t>
  </si>
  <si>
    <t>130525</t>
  </si>
  <si>
    <t>13051837</t>
  </si>
  <si>
    <t>Vilar do Torno e Alentém</t>
  </si>
  <si>
    <t>130526</t>
  </si>
  <si>
    <t>13051838</t>
  </si>
  <si>
    <t>UF de Cernadelo e Lousada (São Miguel e Santa Margarida)</t>
  </si>
  <si>
    <t>130527</t>
  </si>
  <si>
    <t>13051839</t>
  </si>
  <si>
    <t>UF de Cristelos, Boim e Ordem</t>
  </si>
  <si>
    <t>130528</t>
  </si>
  <si>
    <t>13051840</t>
  </si>
  <si>
    <t>UF de Figueiras e Covas</t>
  </si>
  <si>
    <t>130529</t>
  </si>
  <si>
    <t>13051841</t>
  </si>
  <si>
    <t>UF de Lustosa e Barrosas (Santo Estêvão)</t>
  </si>
  <si>
    <t>130530</t>
  </si>
  <si>
    <t>13051842</t>
  </si>
  <si>
    <t>UF de Nespereira e Casais</t>
  </si>
  <si>
    <t>130531</t>
  </si>
  <si>
    <t>13051843</t>
  </si>
  <si>
    <t>UF de Silvares, Pias, Nogueira e Alvarenga</t>
  </si>
  <si>
    <t>130532</t>
  </si>
  <si>
    <t>13061844</t>
  </si>
  <si>
    <t>130601</t>
  </si>
  <si>
    <t>13061845</t>
  </si>
  <si>
    <t>130603</t>
  </si>
  <si>
    <t>13061846</t>
  </si>
  <si>
    <t>130608</t>
  </si>
  <si>
    <t>13061847</t>
  </si>
  <si>
    <t>130609</t>
  </si>
  <si>
    <t>13061848</t>
  </si>
  <si>
    <t>130613</t>
  </si>
  <si>
    <t>13061849</t>
  </si>
  <si>
    <t>130616</t>
  </si>
  <si>
    <t>13061850</t>
  </si>
  <si>
    <t>130617</t>
  </si>
  <si>
    <t>13061851</t>
  </si>
  <si>
    <t>130618</t>
  </si>
  <si>
    <t>13061852</t>
  </si>
  <si>
    <t>130619</t>
  </si>
  <si>
    <t>13061853</t>
  </si>
  <si>
    <t>130620</t>
  </si>
  <si>
    <t>13071854</t>
  </si>
  <si>
    <t>Banho e Carvalhosa</t>
  </si>
  <si>
    <t>130704</t>
  </si>
  <si>
    <t>13071855</t>
  </si>
  <si>
    <t>Constance</t>
  </si>
  <si>
    <t>130705</t>
  </si>
  <si>
    <t>13071856</t>
  </si>
  <si>
    <t>Soalhães</t>
  </si>
  <si>
    <t>130722</t>
  </si>
  <si>
    <t>13071857</t>
  </si>
  <si>
    <t>Sobretâmega</t>
  </si>
  <si>
    <t>130723</t>
  </si>
  <si>
    <t>13071858</t>
  </si>
  <si>
    <t>Tabuado</t>
  </si>
  <si>
    <t>130724</t>
  </si>
  <si>
    <t>13071859</t>
  </si>
  <si>
    <t>Vila Boa do Bispo</t>
  </si>
  <si>
    <t>130730</t>
  </si>
  <si>
    <t>13071860</t>
  </si>
  <si>
    <t>Alpendorada, Várzea e Torrão</t>
  </si>
  <si>
    <t>130732</t>
  </si>
  <si>
    <t>13071861</t>
  </si>
  <si>
    <t>Avessadas e Rosém</t>
  </si>
  <si>
    <t>130733</t>
  </si>
  <si>
    <t>13071862</t>
  </si>
  <si>
    <t>Bem Viver</t>
  </si>
  <si>
    <t>130734</t>
  </si>
  <si>
    <t>13071863</t>
  </si>
  <si>
    <t>Santo Isidoro e Livração</t>
  </si>
  <si>
    <t>130735</t>
  </si>
  <si>
    <t>13071864</t>
  </si>
  <si>
    <t>Marco</t>
  </si>
  <si>
    <t>130736</t>
  </si>
  <si>
    <t>13071865</t>
  </si>
  <si>
    <t>Paredes de Viadores e Manhuncelos</t>
  </si>
  <si>
    <t>130737</t>
  </si>
  <si>
    <t>13071866</t>
  </si>
  <si>
    <t>Penha Longa e Paços de Gaiolo</t>
  </si>
  <si>
    <t>130738</t>
  </si>
  <si>
    <t>13071867</t>
  </si>
  <si>
    <t>Sande e São Lourenço do Douro</t>
  </si>
  <si>
    <t>130739</t>
  </si>
  <si>
    <t>13071868</t>
  </si>
  <si>
    <t>Várzea, Aliviada e Folhada</t>
  </si>
  <si>
    <t>130740</t>
  </si>
  <si>
    <t>13071869</t>
  </si>
  <si>
    <t>Vila Boa de Quires e Maureles</t>
  </si>
  <si>
    <t>130741</t>
  </si>
  <si>
    <t>13081870</t>
  </si>
  <si>
    <t>UF de Custóias, Leça do Balio e Guifões</t>
  </si>
  <si>
    <t>130811</t>
  </si>
  <si>
    <t>13081871</t>
  </si>
  <si>
    <t>UF de Matosinhos e Leça da Palmeira</t>
  </si>
  <si>
    <t>130812</t>
  </si>
  <si>
    <t>13081872</t>
  </si>
  <si>
    <t>UF de Perafita, Lavra e Santa Cruz do Bispo</t>
  </si>
  <si>
    <t>130813</t>
  </si>
  <si>
    <t>13081873</t>
  </si>
  <si>
    <t>UF de São Mamede de Infesta e Senhora da Hora</t>
  </si>
  <si>
    <t>130814</t>
  </si>
  <si>
    <t>13091874</t>
  </si>
  <si>
    <t>Carvalhosa</t>
  </si>
  <si>
    <t>130902</t>
  </si>
  <si>
    <t>13091875</t>
  </si>
  <si>
    <t>Eiriz</t>
  </si>
  <si>
    <t>130904</t>
  </si>
  <si>
    <t>13091876</t>
  </si>
  <si>
    <t>130905</t>
  </si>
  <si>
    <t>13091877</t>
  </si>
  <si>
    <t>Figueiró</t>
  </si>
  <si>
    <t>130906</t>
  </si>
  <si>
    <t>13091878</t>
  </si>
  <si>
    <t>Freamunde</t>
  </si>
  <si>
    <t>130908</t>
  </si>
  <si>
    <t>13091879</t>
  </si>
  <si>
    <t>Meixomil</t>
  </si>
  <si>
    <t>130910</t>
  </si>
  <si>
    <t>13091880</t>
  </si>
  <si>
    <t>Penamaior</t>
  </si>
  <si>
    <t>130913</t>
  </si>
  <si>
    <t>13091881</t>
  </si>
  <si>
    <t>Raimonda</t>
  </si>
  <si>
    <t>130914</t>
  </si>
  <si>
    <t>13091882</t>
  </si>
  <si>
    <t>Seroa</t>
  </si>
  <si>
    <t>130916</t>
  </si>
  <si>
    <t>13091883</t>
  </si>
  <si>
    <t>Frazão Arreigada</t>
  </si>
  <si>
    <t>130917</t>
  </si>
  <si>
    <t>13091884</t>
  </si>
  <si>
    <t>130918</t>
  </si>
  <si>
    <t>13091885</t>
  </si>
  <si>
    <t>Sanfins Lamoso Codessos</t>
  </si>
  <si>
    <t>130919</t>
  </si>
  <si>
    <t>13101886</t>
  </si>
  <si>
    <t>131001</t>
  </si>
  <si>
    <t>13101887</t>
  </si>
  <si>
    <t>131002</t>
  </si>
  <si>
    <t>13101888</t>
  </si>
  <si>
    <t>131003</t>
  </si>
  <si>
    <t>13101889</t>
  </si>
  <si>
    <t>131004</t>
  </si>
  <si>
    <t>13101890</t>
  </si>
  <si>
    <t>131008</t>
  </si>
  <si>
    <t>13101891</t>
  </si>
  <si>
    <t>131009</t>
  </si>
  <si>
    <t>13101892</t>
  </si>
  <si>
    <t>131010</t>
  </si>
  <si>
    <t>13101893</t>
  </si>
  <si>
    <t>131011</t>
  </si>
  <si>
    <t>13101894</t>
  </si>
  <si>
    <t>131013</t>
  </si>
  <si>
    <t>13101895</t>
  </si>
  <si>
    <t>131014</t>
  </si>
  <si>
    <t>13101896</t>
  </si>
  <si>
    <t>131017</t>
  </si>
  <si>
    <t>13101897</t>
  </si>
  <si>
    <t>131018</t>
  </si>
  <si>
    <t>13101898</t>
  </si>
  <si>
    <t>131019</t>
  </si>
  <si>
    <t>13101899</t>
  </si>
  <si>
    <t>131020</t>
  </si>
  <si>
    <t>13101900</t>
  </si>
  <si>
    <t>131021</t>
  </si>
  <si>
    <t>13101901</t>
  </si>
  <si>
    <t>131022</t>
  </si>
  <si>
    <t>13101902</t>
  </si>
  <si>
    <t>131024</t>
  </si>
  <si>
    <t>13101903</t>
  </si>
  <si>
    <t>131025</t>
  </si>
  <si>
    <t>13111904</t>
  </si>
  <si>
    <t>Abragão</t>
  </si>
  <si>
    <t>131101</t>
  </si>
  <si>
    <t>13111905</t>
  </si>
  <si>
    <t>Boelhe</t>
  </si>
  <si>
    <t>131102</t>
  </si>
  <si>
    <t>13111906</t>
  </si>
  <si>
    <t>Bustelo</t>
  </si>
  <si>
    <t>131103</t>
  </si>
  <si>
    <t>13111907</t>
  </si>
  <si>
    <t>Cabeça Santa</t>
  </si>
  <si>
    <t>131104</t>
  </si>
  <si>
    <t>13111908</t>
  </si>
  <si>
    <t>131105</t>
  </si>
  <si>
    <t>13111909</t>
  </si>
  <si>
    <t>Capela</t>
  </si>
  <si>
    <t>131106</t>
  </si>
  <si>
    <t>13111910</t>
  </si>
  <si>
    <t>131107</t>
  </si>
  <si>
    <t>13111911</t>
  </si>
  <si>
    <t>Croca</t>
  </si>
  <si>
    <t>131108</t>
  </si>
  <si>
    <t>13111912</t>
  </si>
  <si>
    <t>131109</t>
  </si>
  <si>
    <t>13111913</t>
  </si>
  <si>
    <t>Eja</t>
  </si>
  <si>
    <t>131110</t>
  </si>
  <si>
    <t>13111914</t>
  </si>
  <si>
    <t>Fonte Arcada</t>
  </si>
  <si>
    <t>131112</t>
  </si>
  <si>
    <t>13111915</t>
  </si>
  <si>
    <t>131113</t>
  </si>
  <si>
    <t>13111916</t>
  </si>
  <si>
    <t>Irivo</t>
  </si>
  <si>
    <t>131115</t>
  </si>
  <si>
    <t>13111917</t>
  </si>
  <si>
    <t>Oldrões</t>
  </si>
  <si>
    <t>131121</t>
  </si>
  <si>
    <t>13111918</t>
  </si>
  <si>
    <t>Paço de Sousa</t>
  </si>
  <si>
    <t>131122</t>
  </si>
  <si>
    <t>13111919</t>
  </si>
  <si>
    <t>Perozelo</t>
  </si>
  <si>
    <t>131125</t>
  </si>
  <si>
    <t>13111920</t>
  </si>
  <si>
    <t>Rans</t>
  </si>
  <si>
    <t>131128</t>
  </si>
  <si>
    <t>13111921</t>
  </si>
  <si>
    <t>131129</t>
  </si>
  <si>
    <t>13111922</t>
  </si>
  <si>
    <t>Recezinhos (São Mamede)</t>
  </si>
  <si>
    <t>131132</t>
  </si>
  <si>
    <t>13111923</t>
  </si>
  <si>
    <t>Recezinhos (São Martinho)</t>
  </si>
  <si>
    <t>131133</t>
  </si>
  <si>
    <t>13111924</t>
  </si>
  <si>
    <t>Sebolido</t>
  </si>
  <si>
    <t>131134</t>
  </si>
  <si>
    <t>13111925</t>
  </si>
  <si>
    <t>Valpedre</t>
  </si>
  <si>
    <t>131136</t>
  </si>
  <si>
    <t>13111926</t>
  </si>
  <si>
    <t>Rio Mau</t>
  </si>
  <si>
    <t>131138</t>
  </si>
  <si>
    <t>13111927</t>
  </si>
  <si>
    <t>131139</t>
  </si>
  <si>
    <t>13111928</t>
  </si>
  <si>
    <t>Luzim e Vila Cova</t>
  </si>
  <si>
    <t>131140</t>
  </si>
  <si>
    <t>13111929</t>
  </si>
  <si>
    <t>Guilhufe e Urrô</t>
  </si>
  <si>
    <t>131141</t>
  </si>
  <si>
    <t>13111930</t>
  </si>
  <si>
    <t>Lagares e Figueira</t>
  </si>
  <si>
    <t>131142</t>
  </si>
  <si>
    <t>13111931</t>
  </si>
  <si>
    <t>Termas de São Vicente</t>
  </si>
  <si>
    <t>131143</t>
  </si>
  <si>
    <t>13121932</t>
  </si>
  <si>
    <t>131202</t>
  </si>
  <si>
    <t>13121933</t>
  </si>
  <si>
    <t>131203</t>
  </si>
  <si>
    <t>13121934</t>
  </si>
  <si>
    <t>131210</t>
  </si>
  <si>
    <t>13121935</t>
  </si>
  <si>
    <t>131211</t>
  </si>
  <si>
    <t>13121936</t>
  </si>
  <si>
    <t>UF de Aldoar, Foz do Douro e Nevogilde</t>
  </si>
  <si>
    <t>131216</t>
  </si>
  <si>
    <t>13121937</t>
  </si>
  <si>
    <t>UF de Cedofeita, Santo Ildefonso, Sé, Miragaia, São Nicolau e Vitória</t>
  </si>
  <si>
    <t>131217</t>
  </si>
  <si>
    <t>13121938</t>
  </si>
  <si>
    <t>UF de Lordelo do Ouro e Massarelos</t>
  </si>
  <si>
    <t>131218</t>
  </si>
  <si>
    <t>13131939</t>
  </si>
  <si>
    <t>131305</t>
  </si>
  <si>
    <t>13131940</t>
  </si>
  <si>
    <t>131307</t>
  </si>
  <si>
    <t>13131941</t>
  </si>
  <si>
    <t>131308</t>
  </si>
  <si>
    <t>13131942</t>
  </si>
  <si>
    <t>131311</t>
  </si>
  <si>
    <t>13131943</t>
  </si>
  <si>
    <t>UF de Aver-o-Mar, Amorim e Terroso</t>
  </si>
  <si>
    <t>131313</t>
  </si>
  <si>
    <t>13131944</t>
  </si>
  <si>
    <t>UF de Aguçadoura e Navais</t>
  </si>
  <si>
    <t>131314</t>
  </si>
  <si>
    <t>13131945</t>
  </si>
  <si>
    <t>UF da Póvoa de Varzim, Beiriz e Argivai</t>
  </si>
  <si>
    <t>131315</t>
  </si>
  <si>
    <t>13141946</t>
  </si>
  <si>
    <t>131401</t>
  </si>
  <si>
    <t>13141947</t>
  </si>
  <si>
    <t>131402</t>
  </si>
  <si>
    <t>13141948</t>
  </si>
  <si>
    <t>131405</t>
  </si>
  <si>
    <t>13141949</t>
  </si>
  <si>
    <t>131413</t>
  </si>
  <si>
    <t>13141950</t>
  </si>
  <si>
    <t>131416</t>
  </si>
  <si>
    <t>13141951</t>
  </si>
  <si>
    <t>131418</t>
  </si>
  <si>
    <t>13141952</t>
  </si>
  <si>
    <t>131419</t>
  </si>
  <si>
    <t>13141953</t>
  </si>
  <si>
    <t>131430</t>
  </si>
  <si>
    <t>13141954</t>
  </si>
  <si>
    <t>131432</t>
  </si>
  <si>
    <t>13141955</t>
  </si>
  <si>
    <t>UF de Areias, Sequeiró, Lama e Palmeira</t>
  </si>
  <si>
    <t>131433</t>
  </si>
  <si>
    <t>13141956</t>
  </si>
  <si>
    <t>131434</t>
  </si>
  <si>
    <t>13141957</t>
  </si>
  <si>
    <t>UF de Carreira e Refojos de Riba de Ave</t>
  </si>
  <si>
    <t>131435</t>
  </si>
  <si>
    <t>13141958</t>
  </si>
  <si>
    <t>UF de Lamelas e Guimarei</t>
  </si>
  <si>
    <t>131436</t>
  </si>
  <si>
    <t>13141959</t>
  </si>
  <si>
    <t>UF de Santo Tirso, Couto (Santa Cristina e São Miguel) e Burgães</t>
  </si>
  <si>
    <t>131437</t>
  </si>
  <si>
    <t>13151960</t>
  </si>
  <si>
    <t>131501</t>
  </si>
  <si>
    <t>13151961</t>
  </si>
  <si>
    <t>131503</t>
  </si>
  <si>
    <t>13151962</t>
  </si>
  <si>
    <t>131505</t>
  </si>
  <si>
    <t>13151963</t>
  </si>
  <si>
    <t>UF de Campo e Sobrado</t>
  </si>
  <si>
    <t>131506</t>
  </si>
  <si>
    <t>13161964</t>
  </si>
  <si>
    <t>131602</t>
  </si>
  <si>
    <t>13161965</t>
  </si>
  <si>
    <t>131603</t>
  </si>
  <si>
    <t>13161966</t>
  </si>
  <si>
    <t>131604</t>
  </si>
  <si>
    <t>13161967</t>
  </si>
  <si>
    <t>131607</t>
  </si>
  <si>
    <t>13161968</t>
  </si>
  <si>
    <t>131610</t>
  </si>
  <si>
    <t>13161969</t>
  </si>
  <si>
    <t>131611</t>
  </si>
  <si>
    <t>13161970</t>
  </si>
  <si>
    <t>131612</t>
  </si>
  <si>
    <t>13161971</t>
  </si>
  <si>
    <t>131613</t>
  </si>
  <si>
    <t>13161972</t>
  </si>
  <si>
    <t>131614</t>
  </si>
  <si>
    <t>13161973</t>
  </si>
  <si>
    <t>131616</t>
  </si>
  <si>
    <t>13161974</t>
  </si>
  <si>
    <t>131617</t>
  </si>
  <si>
    <t>13161975</t>
  </si>
  <si>
    <t>131627</t>
  </si>
  <si>
    <t>13161976</t>
  </si>
  <si>
    <t>131628</t>
  </si>
  <si>
    <t>13161977</t>
  </si>
  <si>
    <t>131630</t>
  </si>
  <si>
    <t>13161978</t>
  </si>
  <si>
    <t>UF de Bagunte, Ferreiró, Outeiro Maior e Parada</t>
  </si>
  <si>
    <t>131631</t>
  </si>
  <si>
    <t>13161979</t>
  </si>
  <si>
    <t>UF de Fornelo e Vairão</t>
  </si>
  <si>
    <t>131632</t>
  </si>
  <si>
    <t>1D.0401..01</t>
  </si>
  <si>
    <t>13161980</t>
  </si>
  <si>
    <t>UF de Malta e Canidelo</t>
  </si>
  <si>
    <t>131633</t>
  </si>
  <si>
    <t>13161981</t>
  </si>
  <si>
    <t>UF de Retorta e Tougues</t>
  </si>
  <si>
    <t>131634</t>
  </si>
  <si>
    <t>13161982</t>
  </si>
  <si>
    <t>UF de Rio Mau e Arcos</t>
  </si>
  <si>
    <t>131635</t>
  </si>
  <si>
    <t>13161983</t>
  </si>
  <si>
    <t>UF de Touguinha e Touguinhó</t>
  </si>
  <si>
    <t>131636</t>
  </si>
  <si>
    <t>13161984</t>
  </si>
  <si>
    <t>UF de Vilar e Mosteiró</t>
  </si>
  <si>
    <t>131637</t>
  </si>
  <si>
    <t>13171985</t>
  </si>
  <si>
    <t>131701</t>
  </si>
  <si>
    <t>13171986</t>
  </si>
  <si>
    <t>131702</t>
  </si>
  <si>
    <t>13171987</t>
  </si>
  <si>
    <t>131703</t>
  </si>
  <si>
    <t>13171988</t>
  </si>
  <si>
    <t>131704</t>
  </si>
  <si>
    <t>13171989</t>
  </si>
  <si>
    <t>131709</t>
  </si>
  <si>
    <t>13171990</t>
  </si>
  <si>
    <t>131712</t>
  </si>
  <si>
    <t>13171991</t>
  </si>
  <si>
    <t>131717</t>
  </si>
  <si>
    <t>13171992</t>
  </si>
  <si>
    <t>131723</t>
  </si>
  <si>
    <t>13171993</t>
  </si>
  <si>
    <t>UF de Grijó e Sermonde</t>
  </si>
  <si>
    <t>131725</t>
  </si>
  <si>
    <t>13171994</t>
  </si>
  <si>
    <t>UF de Gulpilhares e Valadares</t>
  </si>
  <si>
    <t>131726</t>
  </si>
  <si>
    <t>13171995</t>
  </si>
  <si>
    <t>UF de Mafamude e Vilar do Paraíso</t>
  </si>
  <si>
    <t>131727</t>
  </si>
  <si>
    <t>13171996</t>
  </si>
  <si>
    <t>UF de Pedroso e Seixezelo</t>
  </si>
  <si>
    <t>131728</t>
  </si>
  <si>
    <t>13171997</t>
  </si>
  <si>
    <t>UF de Sandim, Olival, Lever e Crestuma</t>
  </si>
  <si>
    <t>131729</t>
  </si>
  <si>
    <t>13171998</t>
  </si>
  <si>
    <t>UF de Santa Marinha e São Pedro da Afurada</t>
  </si>
  <si>
    <t>131730</t>
  </si>
  <si>
    <t>13171999</t>
  </si>
  <si>
    <t>UF de Serzedo e Perosinho</t>
  </si>
  <si>
    <t>131731</t>
  </si>
  <si>
    <t>13182000</t>
  </si>
  <si>
    <t>131806</t>
  </si>
  <si>
    <t>13182001</t>
  </si>
  <si>
    <t>131808</t>
  </si>
  <si>
    <t>13182002</t>
  </si>
  <si>
    <t>UF de Alvarelhos e Guidões</t>
  </si>
  <si>
    <t>131809</t>
  </si>
  <si>
    <t>13182003</t>
  </si>
  <si>
    <t>UF de Bougado (São Martinho e Santiago)</t>
  </si>
  <si>
    <t>131810</t>
  </si>
  <si>
    <t>13182004</t>
  </si>
  <si>
    <t>UF de Coronado (São Romão e São Mamede)</t>
  </si>
  <si>
    <t>131811</t>
  </si>
  <si>
    <t>14012005</t>
  </si>
  <si>
    <t>140104</t>
  </si>
  <si>
    <t>14012006</t>
  </si>
  <si>
    <t>Martinchel</t>
  </si>
  <si>
    <t>140105</t>
  </si>
  <si>
    <t>14012007</t>
  </si>
  <si>
    <t>Mouriscas</t>
  </si>
  <si>
    <t>140106</t>
  </si>
  <si>
    <t>14012008</t>
  </si>
  <si>
    <t>Pego</t>
  </si>
  <si>
    <t>140107</t>
  </si>
  <si>
    <t>14012009</t>
  </si>
  <si>
    <t>140108</t>
  </si>
  <si>
    <t>14012010</t>
  </si>
  <si>
    <t>Tramagal</t>
  </si>
  <si>
    <t>140115</t>
  </si>
  <si>
    <t>14012011</t>
  </si>
  <si>
    <t>Fontes</t>
  </si>
  <si>
    <t>140118</t>
  </si>
  <si>
    <t>14012012</t>
  </si>
  <si>
    <t>140119</t>
  </si>
  <si>
    <t>14012013</t>
  </si>
  <si>
    <t>UF de Abrantes (São Vicente e São João) e Alferrarede</t>
  </si>
  <si>
    <t>140120</t>
  </si>
  <si>
    <t>14012014</t>
  </si>
  <si>
    <t>UF de Aldeia do Mato e Souto</t>
  </si>
  <si>
    <t>140121</t>
  </si>
  <si>
    <t>14012015</t>
  </si>
  <si>
    <t>UF de Alvega e Concavada</t>
  </si>
  <si>
    <t>140122</t>
  </si>
  <si>
    <t>14012016</t>
  </si>
  <si>
    <t>UF de São Facundo e Vale das Mós</t>
  </si>
  <si>
    <t>140123</t>
  </si>
  <si>
    <t>14012017</t>
  </si>
  <si>
    <t>UF de São Miguel do Rio Torto e Rossio ao Sul do Tejo</t>
  </si>
  <si>
    <t>140124</t>
  </si>
  <si>
    <t>14022018</t>
  </si>
  <si>
    <t>Bugalhos</t>
  </si>
  <si>
    <t>140202</t>
  </si>
  <si>
    <t>14022019</t>
  </si>
  <si>
    <t>Minde</t>
  </si>
  <si>
    <t>140206</t>
  </si>
  <si>
    <t>14022020</t>
  </si>
  <si>
    <t>Moitas Venda</t>
  </si>
  <si>
    <t>140207</t>
  </si>
  <si>
    <t>14022021</t>
  </si>
  <si>
    <t>Monsanto</t>
  </si>
  <si>
    <t>140208</t>
  </si>
  <si>
    <t>14022022</t>
  </si>
  <si>
    <t>Serra de Santo António</t>
  </si>
  <si>
    <t>140209</t>
  </si>
  <si>
    <t>14022023</t>
  </si>
  <si>
    <t>UF de Alcanena e Vila Moreira</t>
  </si>
  <si>
    <t>140211</t>
  </si>
  <si>
    <t>14022024</t>
  </si>
  <si>
    <t>UF de Malhou, Louriceira e Espinheiro</t>
  </si>
  <si>
    <t>140212</t>
  </si>
  <si>
    <t>14032025</t>
  </si>
  <si>
    <t>140301</t>
  </si>
  <si>
    <t>14032026</t>
  </si>
  <si>
    <t>Benfica do Ribatejo</t>
  </si>
  <si>
    <t>140302</t>
  </si>
  <si>
    <t>14032027</t>
  </si>
  <si>
    <t>Fazendas de Almeirim</t>
  </si>
  <si>
    <t>140303</t>
  </si>
  <si>
    <t>14032028</t>
  </si>
  <si>
    <t>Raposa</t>
  </si>
  <si>
    <t>140304</t>
  </si>
  <si>
    <t>14042029</t>
  </si>
  <si>
    <t>140401</t>
  </si>
  <si>
    <t>14052030</t>
  </si>
  <si>
    <t>140501</t>
  </si>
  <si>
    <t>14052031</t>
  </si>
  <si>
    <t>Samora Correia</t>
  </si>
  <si>
    <t>140502</t>
  </si>
  <si>
    <t>14052032</t>
  </si>
  <si>
    <t>Santo Estêvão</t>
  </si>
  <si>
    <t>140503</t>
  </si>
  <si>
    <t>14052033</t>
  </si>
  <si>
    <t>Barrosa</t>
  </si>
  <si>
    <t>140504</t>
  </si>
  <si>
    <t>14062034</t>
  </si>
  <si>
    <t>Pontével</t>
  </si>
  <si>
    <t>140604</t>
  </si>
  <si>
    <t>14062035</t>
  </si>
  <si>
    <t>Valada</t>
  </si>
  <si>
    <t>140605</t>
  </si>
  <si>
    <t>14062036</t>
  </si>
  <si>
    <t>Vila Chã de Ourique</t>
  </si>
  <si>
    <t>140607</t>
  </si>
  <si>
    <t>14062037</t>
  </si>
  <si>
    <t>Vale da Pedra</t>
  </si>
  <si>
    <t>140608</t>
  </si>
  <si>
    <t>14062038</t>
  </si>
  <si>
    <t>UF do Cartaxo e Vale da Pinta</t>
  </si>
  <si>
    <t>140609</t>
  </si>
  <si>
    <t>14062039</t>
  </si>
  <si>
    <t>UF de Ereira e Lapa</t>
  </si>
  <si>
    <t>140610</t>
  </si>
  <si>
    <t>14072040</t>
  </si>
  <si>
    <t>Ulme</t>
  </si>
  <si>
    <t>140704</t>
  </si>
  <si>
    <t>14072041</t>
  </si>
  <si>
    <t>Vale de Cavalos</t>
  </si>
  <si>
    <t>140705</t>
  </si>
  <si>
    <t>14072042</t>
  </si>
  <si>
    <t>Carregueira</t>
  </si>
  <si>
    <t>140707</t>
  </si>
  <si>
    <t>14072043</t>
  </si>
  <si>
    <t>UF da Chamusca e Pinheiro Grande</t>
  </si>
  <si>
    <t>140708</t>
  </si>
  <si>
    <t>14072044</t>
  </si>
  <si>
    <t>UF de Parreira e Chouto</t>
  </si>
  <si>
    <t>140709</t>
  </si>
  <si>
    <t>14082045</t>
  </si>
  <si>
    <t>140801</t>
  </si>
  <si>
    <t>14082046</t>
  </si>
  <si>
    <t>Montalvo</t>
  </si>
  <si>
    <t>140802</t>
  </si>
  <si>
    <t>14082047</t>
  </si>
  <si>
    <t>Santa Margarida da Coutada</t>
  </si>
  <si>
    <t>140803</t>
  </si>
  <si>
    <t>14092048</t>
  </si>
  <si>
    <t>Couço</t>
  </si>
  <si>
    <t>140902</t>
  </si>
  <si>
    <t>14092049</t>
  </si>
  <si>
    <t>São José da Lamarosa</t>
  </si>
  <si>
    <t>140903</t>
  </si>
  <si>
    <t>14092050</t>
  </si>
  <si>
    <t>140905</t>
  </si>
  <si>
    <t>14092051</t>
  </si>
  <si>
    <t>Biscainho</t>
  </si>
  <si>
    <t>140907</t>
  </si>
  <si>
    <t>14092052</t>
  </si>
  <si>
    <t>Santana do Mato</t>
  </si>
  <si>
    <t>140908</t>
  </si>
  <si>
    <t>14092053</t>
  </si>
  <si>
    <t>UF de Coruche, Fajarda e Erra</t>
  </si>
  <si>
    <t>140909</t>
  </si>
  <si>
    <t>14102054</t>
  </si>
  <si>
    <t>141001</t>
  </si>
  <si>
    <t>14102055</t>
  </si>
  <si>
    <t>Nossa Senhora de Fátima</t>
  </si>
  <si>
    <t>141002</t>
  </si>
  <si>
    <t>14112056</t>
  </si>
  <si>
    <t>141101</t>
  </si>
  <si>
    <t>14112057</t>
  </si>
  <si>
    <t>Beco</t>
  </si>
  <si>
    <t>141103</t>
  </si>
  <si>
    <t>14112058</t>
  </si>
  <si>
    <t>Chãos</t>
  </si>
  <si>
    <t>141104</t>
  </si>
  <si>
    <t>14112059</t>
  </si>
  <si>
    <t>141106</t>
  </si>
  <si>
    <t>14112060</t>
  </si>
  <si>
    <t>Igreja Nova do Sobral</t>
  </si>
  <si>
    <t>141107</t>
  </si>
  <si>
    <t>14112061</t>
  </si>
  <si>
    <t>Nossa Senhora do Pranto</t>
  </si>
  <si>
    <t>141110</t>
  </si>
  <si>
    <t>14112062</t>
  </si>
  <si>
    <t>UF de Areias e Pias</t>
  </si>
  <si>
    <t>141111</t>
  </si>
  <si>
    <t>14122063</t>
  </si>
  <si>
    <t>Azinhaga</t>
  </si>
  <si>
    <t>141201</t>
  </si>
  <si>
    <t>14122064</t>
  </si>
  <si>
    <t>141202</t>
  </si>
  <si>
    <t>14122065</t>
  </si>
  <si>
    <t>Pombalinho</t>
  </si>
  <si>
    <t>141203</t>
  </si>
  <si>
    <t>14132066</t>
  </si>
  <si>
    <t>Amêndoa</t>
  </si>
  <si>
    <t>141302</t>
  </si>
  <si>
    <t>14132067</t>
  </si>
  <si>
    <t>Cardigos</t>
  </si>
  <si>
    <t>141303</t>
  </si>
  <si>
    <t>14132068</t>
  </si>
  <si>
    <t>Carvoeiro</t>
  </si>
  <si>
    <t>141304</t>
  </si>
  <si>
    <t>14132069</t>
  </si>
  <si>
    <t>Envendos</t>
  </si>
  <si>
    <t>141305</t>
  </si>
  <si>
    <t>14132070</t>
  </si>
  <si>
    <t>Ortiga</t>
  </si>
  <si>
    <t>141307</t>
  </si>
  <si>
    <t>14132071</t>
  </si>
  <si>
    <t>UF de Mação, Penhascoso e Aboboreira</t>
  </si>
  <si>
    <t>141309</t>
  </si>
  <si>
    <t>14142072</t>
  </si>
  <si>
    <t>Alcobertas</t>
  </si>
  <si>
    <t>141401</t>
  </si>
  <si>
    <t>14142073</t>
  </si>
  <si>
    <t>Arrouquelas</t>
  </si>
  <si>
    <t>141402</t>
  </si>
  <si>
    <t>14142074</t>
  </si>
  <si>
    <t>Fráguas</t>
  </si>
  <si>
    <t>141405</t>
  </si>
  <si>
    <t>14142075</t>
  </si>
  <si>
    <t>141408</t>
  </si>
  <si>
    <t>14142076</t>
  </si>
  <si>
    <t>Asseiceira</t>
  </si>
  <si>
    <t>141410</t>
  </si>
  <si>
    <t>14142077</t>
  </si>
  <si>
    <t>São Sebastião</t>
  </si>
  <si>
    <t>141411</t>
  </si>
  <si>
    <t>14142078</t>
  </si>
  <si>
    <t>UF de Azambujeira e Malaqueijo</t>
  </si>
  <si>
    <t>141415</t>
  </si>
  <si>
    <t>14142079</t>
  </si>
  <si>
    <t>UF de Marmeleira e Assentiz</t>
  </si>
  <si>
    <t>141416</t>
  </si>
  <si>
    <t>14142080</t>
  </si>
  <si>
    <t>UF de Outeiro da Cortiçada e Arruda dos Pisões</t>
  </si>
  <si>
    <t>141417</t>
  </si>
  <si>
    <t>14142081</t>
  </si>
  <si>
    <t>UF de São João da Ribeira e Ribeira de São João</t>
  </si>
  <si>
    <t>141418</t>
  </si>
  <si>
    <t>14152082</t>
  </si>
  <si>
    <t>Marinhais</t>
  </si>
  <si>
    <t>141502</t>
  </si>
  <si>
    <t>14152083</t>
  </si>
  <si>
    <t>Muge</t>
  </si>
  <si>
    <t>141503</t>
  </si>
  <si>
    <t>14152084</t>
  </si>
  <si>
    <t>UF de Glória do Ribatejo e Granho</t>
  </si>
  <si>
    <t>141507</t>
  </si>
  <si>
    <t>14152085</t>
  </si>
  <si>
    <t>UF de Salvaterra de Magos e Foros de Salvaterra</t>
  </si>
  <si>
    <t>141508</t>
  </si>
  <si>
    <t>14162086</t>
  </si>
  <si>
    <t>Abitureiras</t>
  </si>
  <si>
    <t>141601</t>
  </si>
  <si>
    <t>14162087</t>
  </si>
  <si>
    <t>Abrã</t>
  </si>
  <si>
    <t>141602</t>
  </si>
  <si>
    <t>14162088</t>
  </si>
  <si>
    <t>Alcanede</t>
  </si>
  <si>
    <t>141604</t>
  </si>
  <si>
    <t>14162089</t>
  </si>
  <si>
    <t>Alcanhões</t>
  </si>
  <si>
    <t>141605</t>
  </si>
  <si>
    <t>14162090</t>
  </si>
  <si>
    <t>141606</t>
  </si>
  <si>
    <t>14162091</t>
  </si>
  <si>
    <t>Amiais de Baixo</t>
  </si>
  <si>
    <t>141607</t>
  </si>
  <si>
    <t>14162092</t>
  </si>
  <si>
    <t>Arneiro das Milhariças</t>
  </si>
  <si>
    <t>141608</t>
  </si>
  <si>
    <t>14162093</t>
  </si>
  <si>
    <t>Moçarria</t>
  </si>
  <si>
    <t>141613</t>
  </si>
  <si>
    <t>14162094</t>
  </si>
  <si>
    <t>Pernes</t>
  </si>
  <si>
    <t>141614</t>
  </si>
  <si>
    <t>14162095</t>
  </si>
  <si>
    <t>Póvoa da Isenta</t>
  </si>
  <si>
    <t>141616</t>
  </si>
  <si>
    <t>14162096</t>
  </si>
  <si>
    <t>Vale de Santarém</t>
  </si>
  <si>
    <t>141625</t>
  </si>
  <si>
    <t>14162097</t>
  </si>
  <si>
    <t>Gançaria</t>
  </si>
  <si>
    <t>141628</t>
  </si>
  <si>
    <t>14162098</t>
  </si>
  <si>
    <t>UF de Achete, Azoia de Baixo e Póvoa de Santarém</t>
  </si>
  <si>
    <t>141629</t>
  </si>
  <si>
    <t>14162099</t>
  </si>
  <si>
    <t>UF de Azoia de Cima e Tremês</t>
  </si>
  <si>
    <t>141630</t>
  </si>
  <si>
    <t>14162100</t>
  </si>
  <si>
    <t>UF de Casével e Vaqueiros</t>
  </si>
  <si>
    <t>141631</t>
  </si>
  <si>
    <t>14162101</t>
  </si>
  <si>
    <t>UF de Romeira e Várzea</t>
  </si>
  <si>
    <t>141632</t>
  </si>
  <si>
    <t>14162102</t>
  </si>
  <si>
    <t>UF da cidade de Santarém</t>
  </si>
  <si>
    <t>141633</t>
  </si>
  <si>
    <t>14162103</t>
  </si>
  <si>
    <t>UF de São Vicente do Paul e Vale de Figueira</t>
  </si>
  <si>
    <t>141634</t>
  </si>
  <si>
    <t>14172104</t>
  </si>
  <si>
    <t>Alcaravela</t>
  </si>
  <si>
    <t>141701</t>
  </si>
  <si>
    <t>14172105</t>
  </si>
  <si>
    <t>Santiago de Montalegre</t>
  </si>
  <si>
    <t>141702</t>
  </si>
  <si>
    <t>14172106</t>
  </si>
  <si>
    <t>141703</t>
  </si>
  <si>
    <t>14172107</t>
  </si>
  <si>
    <t>Valhascos</t>
  </si>
  <si>
    <t>141704</t>
  </si>
  <si>
    <t>14182108</t>
  </si>
  <si>
    <t>141802</t>
  </si>
  <si>
    <t>14182109</t>
  </si>
  <si>
    <t>Carregueiros</t>
  </si>
  <si>
    <t>141804</t>
  </si>
  <si>
    <t>14182110</t>
  </si>
  <si>
    <t>Olalhas</t>
  </si>
  <si>
    <t>141808</t>
  </si>
  <si>
    <t>14182111</t>
  </si>
  <si>
    <t>Paialvo</t>
  </si>
  <si>
    <t>141809</t>
  </si>
  <si>
    <t>14182112</t>
  </si>
  <si>
    <t>São Pedro de Tomar</t>
  </si>
  <si>
    <t>141813</t>
  </si>
  <si>
    <t>14182113</t>
  </si>
  <si>
    <t>Sabacheira</t>
  </si>
  <si>
    <t>141814</t>
  </si>
  <si>
    <t>14182114</t>
  </si>
  <si>
    <t>UF de Além da Ribeira e Pedreira</t>
  </si>
  <si>
    <t>141817</t>
  </si>
  <si>
    <t>14182115</t>
  </si>
  <si>
    <t>UF de Casais e Alviobeira</t>
  </si>
  <si>
    <t>141818</t>
  </si>
  <si>
    <t>14182116</t>
  </si>
  <si>
    <t>UF de Madalena e Beselga</t>
  </si>
  <si>
    <t>141819</t>
  </si>
  <si>
    <t>14182117</t>
  </si>
  <si>
    <t>UF de Serra e Junceira</t>
  </si>
  <si>
    <t>141820</t>
  </si>
  <si>
    <t>14182118</t>
  </si>
  <si>
    <t>UF de Tomar (São João Baptista) e Santa Maria dos Olivais</t>
  </si>
  <si>
    <t>141821</t>
  </si>
  <si>
    <t>14192119</t>
  </si>
  <si>
    <t>Assentiz</t>
  </si>
  <si>
    <t>141902</t>
  </si>
  <si>
    <t>14192120</t>
  </si>
  <si>
    <t>141904</t>
  </si>
  <si>
    <t>14192121</t>
  </si>
  <si>
    <t>141909</t>
  </si>
  <si>
    <t>14192122</t>
  </si>
  <si>
    <t>Riachos</t>
  </si>
  <si>
    <t>141910</t>
  </si>
  <si>
    <t>14192123</t>
  </si>
  <si>
    <t>Zibreira</t>
  </si>
  <si>
    <t>141916</t>
  </si>
  <si>
    <t>14192124</t>
  </si>
  <si>
    <t>Meia Via</t>
  </si>
  <si>
    <t>141917</t>
  </si>
  <si>
    <t>14192125</t>
  </si>
  <si>
    <t>UF de Brogueira, Parceiros de Igreja e Alcorochel</t>
  </si>
  <si>
    <t>141918</t>
  </si>
  <si>
    <t>14192126</t>
  </si>
  <si>
    <t>UF de Olaia e Paço</t>
  </si>
  <si>
    <t>141919</t>
  </si>
  <si>
    <t>14192127</t>
  </si>
  <si>
    <t>UF de Torres Novas (Santa Maria, Salvador e Santiago)</t>
  </si>
  <si>
    <t>141920</t>
  </si>
  <si>
    <t>14192128</t>
  </si>
  <si>
    <t>UF de Torres Novas (São Pedro), Lapas e Ribeira Branca</t>
  </si>
  <si>
    <t>141921</t>
  </si>
  <si>
    <t>14202129</t>
  </si>
  <si>
    <t>Atalaia</t>
  </si>
  <si>
    <t>142001</t>
  </si>
  <si>
    <t>14202130</t>
  </si>
  <si>
    <t>Praia do Ribatejo</t>
  </si>
  <si>
    <t>142002</t>
  </si>
  <si>
    <t>14202131</t>
  </si>
  <si>
    <t>Tancos</t>
  </si>
  <si>
    <t>142003</t>
  </si>
  <si>
    <t>14202132</t>
  </si>
  <si>
    <t>142006</t>
  </si>
  <si>
    <t>14212133</t>
  </si>
  <si>
    <t>Alburitel</t>
  </si>
  <si>
    <t>142101</t>
  </si>
  <si>
    <t>14212134</t>
  </si>
  <si>
    <t>Atouguia</t>
  </si>
  <si>
    <t>142102</t>
  </si>
  <si>
    <t>14212135</t>
  </si>
  <si>
    <t>Caxarias</t>
  </si>
  <si>
    <t>142104</t>
  </si>
  <si>
    <t>14212136</t>
  </si>
  <si>
    <t>Espite</t>
  </si>
  <si>
    <t>142105</t>
  </si>
  <si>
    <t>14212137</t>
  </si>
  <si>
    <t>Fátima</t>
  </si>
  <si>
    <t>142106</t>
  </si>
  <si>
    <t>14212138</t>
  </si>
  <si>
    <t>Nossa Senhora das Misericórdias</t>
  </si>
  <si>
    <t>142111</t>
  </si>
  <si>
    <t>14212139</t>
  </si>
  <si>
    <t>Seiça</t>
  </si>
  <si>
    <t>142113</t>
  </si>
  <si>
    <t>14212140</t>
  </si>
  <si>
    <t>Urqueira</t>
  </si>
  <si>
    <t>142114</t>
  </si>
  <si>
    <t>14212141</t>
  </si>
  <si>
    <t>Nossa Senhora da Piedade</t>
  </si>
  <si>
    <t>142115</t>
  </si>
  <si>
    <t>14212142</t>
  </si>
  <si>
    <t>UF de Freixianda, Ribeira do Fárrio e Formigais</t>
  </si>
  <si>
    <t>142119</t>
  </si>
  <si>
    <t>14212143</t>
  </si>
  <si>
    <t>UF de Gondemaria e Olival</t>
  </si>
  <si>
    <t>142120</t>
  </si>
  <si>
    <t>14212144</t>
  </si>
  <si>
    <t>UF de Matas e Cercal</t>
  </si>
  <si>
    <t>142121</t>
  </si>
  <si>
    <t>14212145</t>
  </si>
  <si>
    <t>UF de Rio de Couros e Casal dos Bernardos</t>
  </si>
  <si>
    <t>142122</t>
  </si>
  <si>
    <t>15012146</t>
  </si>
  <si>
    <t>Torrão</t>
  </si>
  <si>
    <t>150104</t>
  </si>
  <si>
    <t>15012147</t>
  </si>
  <si>
    <t>São Martinho</t>
  </si>
  <si>
    <t>150105</t>
  </si>
  <si>
    <t>15012148</t>
  </si>
  <si>
    <t>Comporta</t>
  </si>
  <si>
    <t>150106</t>
  </si>
  <si>
    <t>15012149</t>
  </si>
  <si>
    <t>UF de Alcácer do Sal (Santa Maria do Castelo e Santiago) e Santa Susana</t>
  </si>
  <si>
    <t>150107</t>
  </si>
  <si>
    <t>15022150</t>
  </si>
  <si>
    <t>150201</t>
  </si>
  <si>
    <t>15022151</t>
  </si>
  <si>
    <t>150202</t>
  </si>
  <si>
    <t>15022152</t>
  </si>
  <si>
    <t>150203</t>
  </si>
  <si>
    <t>15032153</t>
  </si>
  <si>
    <t>150303</t>
  </si>
  <si>
    <t>15032154</t>
  </si>
  <si>
    <t>UF de Almada, Cova da Piedade, Pragal e Cacilhas</t>
  </si>
  <si>
    <t>150312</t>
  </si>
  <si>
    <t>15032155</t>
  </si>
  <si>
    <t>UF de Caparica e Trafaria</t>
  </si>
  <si>
    <t>150313</t>
  </si>
  <si>
    <t>15032156</t>
  </si>
  <si>
    <t>UF de Charneca de Caparica e Sobreda</t>
  </si>
  <si>
    <t>150314</t>
  </si>
  <si>
    <t>15032157</t>
  </si>
  <si>
    <t>UF de Laranjeiro e Feijó</t>
  </si>
  <si>
    <t>150315</t>
  </si>
  <si>
    <t>15042158</t>
  </si>
  <si>
    <t>150407</t>
  </si>
  <si>
    <t>15042159</t>
  </si>
  <si>
    <t>UF de Alto do Seixalinho, Santo André e Verderena</t>
  </si>
  <si>
    <t>150409</t>
  </si>
  <si>
    <t>15042160</t>
  </si>
  <si>
    <t>UF de Barreiro e Lavradio</t>
  </si>
  <si>
    <t>150410</t>
  </si>
  <si>
    <t>15042161</t>
  </si>
  <si>
    <t>UF de Palhais e Coina</t>
  </si>
  <si>
    <t>150411</t>
  </si>
  <si>
    <t>15052162</t>
  </si>
  <si>
    <t>Azinheira dos Barros e São Mamede do Sádão</t>
  </si>
  <si>
    <t>150501</t>
  </si>
  <si>
    <t>15052163</t>
  </si>
  <si>
    <t>Melides</t>
  </si>
  <si>
    <t>150503</t>
  </si>
  <si>
    <t>15052164</t>
  </si>
  <si>
    <t>150505</t>
  </si>
  <si>
    <t>15052165</t>
  </si>
  <si>
    <t>UF de Grândola e Santa Margarida da Serra</t>
  </si>
  <si>
    <t>150506</t>
  </si>
  <si>
    <t>15062166</t>
  </si>
  <si>
    <t>150601</t>
  </si>
  <si>
    <t>15062167</t>
  </si>
  <si>
    <t>150603</t>
  </si>
  <si>
    <t>15062168</t>
  </si>
  <si>
    <t>UF de Baixa da Banheira e Vale da Amoreira</t>
  </si>
  <si>
    <t>150607</t>
  </si>
  <si>
    <t>15062169</t>
  </si>
  <si>
    <t>UF de Gaio-Rosário e Sarilhos Pequenos</t>
  </si>
  <si>
    <t>150608</t>
  </si>
  <si>
    <t>15072170</t>
  </si>
  <si>
    <t>150701</t>
  </si>
  <si>
    <t>15072171</t>
  </si>
  <si>
    <t>150704</t>
  </si>
  <si>
    <t>15072172</t>
  </si>
  <si>
    <t>UF de Atalaia e Alto Estanqueiro-Jardia</t>
  </si>
  <si>
    <t>150709</t>
  </si>
  <si>
    <t>15072173</t>
  </si>
  <si>
    <t>UF de Montijo e Afonsoeiro</t>
  </si>
  <si>
    <t>150710</t>
  </si>
  <si>
    <t>15072174</t>
  </si>
  <si>
    <t>UF de Pegões</t>
  </si>
  <si>
    <t>150711</t>
  </si>
  <si>
    <t>15082175</t>
  </si>
  <si>
    <t>150802</t>
  </si>
  <si>
    <t>15082176</t>
  </si>
  <si>
    <t>150803</t>
  </si>
  <si>
    <t>15082177</t>
  </si>
  <si>
    <t>150804</t>
  </si>
  <si>
    <t>15082178</t>
  </si>
  <si>
    <t>UF de Poceirão e Marateca</t>
  </si>
  <si>
    <t>150806</t>
  </si>
  <si>
    <t>15092179</t>
  </si>
  <si>
    <t>Abela</t>
  </si>
  <si>
    <t>150901</t>
  </si>
  <si>
    <t>15092180</t>
  </si>
  <si>
    <t>150902</t>
  </si>
  <si>
    <t>15092181</t>
  </si>
  <si>
    <t>Cercal</t>
  </si>
  <si>
    <t>150903</t>
  </si>
  <si>
    <t>15092182</t>
  </si>
  <si>
    <t>Ermidas-Sado</t>
  </si>
  <si>
    <t>150904</t>
  </si>
  <si>
    <t>15092183</t>
  </si>
  <si>
    <t>Santo André</t>
  </si>
  <si>
    <t>150907</t>
  </si>
  <si>
    <t>15092184</t>
  </si>
  <si>
    <t>São Francisco da Serra</t>
  </si>
  <si>
    <t>150910</t>
  </si>
  <si>
    <t>15092185</t>
  </si>
  <si>
    <t>UF de Santiago do Cacém, Santa Cruz e São Bartolomeu da Serra</t>
  </si>
  <si>
    <t>150912</t>
  </si>
  <si>
    <t>15092186</t>
  </si>
  <si>
    <t>UF de São Domingos e Vale de Água</t>
  </si>
  <si>
    <t>150913</t>
  </si>
  <si>
    <t>15102187</t>
  </si>
  <si>
    <t>151002</t>
  </si>
  <si>
    <t>15102188</t>
  </si>
  <si>
    <t>151005</t>
  </si>
  <si>
    <t>15102189</t>
  </si>
  <si>
    <t>151006</t>
  </si>
  <si>
    <t>15102190</t>
  </si>
  <si>
    <t>UF do Seixal, Arrentela e Aldeia de Paio Pires</t>
  </si>
  <si>
    <t>151007</t>
  </si>
  <si>
    <t>15112191</t>
  </si>
  <si>
    <t>151101</t>
  </si>
  <si>
    <t>15112192</t>
  </si>
  <si>
    <t>151102</t>
  </si>
  <si>
    <t>15112193</t>
  </si>
  <si>
    <t>151103</t>
  </si>
  <si>
    <t>15122194</t>
  </si>
  <si>
    <t>151205</t>
  </si>
  <si>
    <t>15122195</t>
  </si>
  <si>
    <t>151207</t>
  </si>
  <si>
    <t>15122196</t>
  </si>
  <si>
    <t>151208</t>
  </si>
  <si>
    <t>15122197</t>
  </si>
  <si>
    <t>UF de Azeitão (São Lourenço e São Simão)</t>
  </si>
  <si>
    <t>151209</t>
  </si>
  <si>
    <t>15122198</t>
  </si>
  <si>
    <t>UF de Setúbal (São Julião, Nossa Senhora da Anunciada e Santa Maria da Graça)</t>
  </si>
  <si>
    <t>151210</t>
  </si>
  <si>
    <t>15132199</t>
  </si>
  <si>
    <t>151301</t>
  </si>
  <si>
    <t>15132200</t>
  </si>
  <si>
    <t>Porto Covo</t>
  </si>
  <si>
    <t>151302</t>
  </si>
  <si>
    <t>16012201</t>
  </si>
  <si>
    <t>Aboim das Choças</t>
  </si>
  <si>
    <t>160101</t>
  </si>
  <si>
    <t>16012202</t>
  </si>
  <si>
    <t>Aguiã</t>
  </si>
  <si>
    <t>160102</t>
  </si>
  <si>
    <t>16012203</t>
  </si>
  <si>
    <t>Ázere</t>
  </si>
  <si>
    <t>160104</t>
  </si>
  <si>
    <t>16012204</t>
  </si>
  <si>
    <t>Cabana Maior</t>
  </si>
  <si>
    <t>160105</t>
  </si>
  <si>
    <t>16012205</t>
  </si>
  <si>
    <t>Cabreiro</t>
  </si>
  <si>
    <t>160106</t>
  </si>
  <si>
    <t>16012206</t>
  </si>
  <si>
    <t>Cendufe</t>
  </si>
  <si>
    <t>160108</t>
  </si>
  <si>
    <t>16012207</t>
  </si>
  <si>
    <t>Couto</t>
  </si>
  <si>
    <t>160109</t>
  </si>
  <si>
    <t>16012208</t>
  </si>
  <si>
    <t>Gavieira</t>
  </si>
  <si>
    <t>160113</t>
  </si>
  <si>
    <t>16012209</t>
  </si>
  <si>
    <t>160115</t>
  </si>
  <si>
    <t>16012210</t>
  </si>
  <si>
    <t>Miranda</t>
  </si>
  <si>
    <t>160121</t>
  </si>
  <si>
    <t>16012211</t>
  </si>
  <si>
    <t>Monte Redondo</t>
  </si>
  <si>
    <t>160122</t>
  </si>
  <si>
    <t>16012212</t>
  </si>
  <si>
    <t>160123</t>
  </si>
  <si>
    <t>16012213</t>
  </si>
  <si>
    <t>Paçô</t>
  </si>
  <si>
    <t>160124</t>
  </si>
  <si>
    <t>16012214</t>
  </si>
  <si>
    <t>Padroso</t>
  </si>
  <si>
    <t>160125</t>
  </si>
  <si>
    <t>16012215</t>
  </si>
  <si>
    <t>Prozelo</t>
  </si>
  <si>
    <t>160128</t>
  </si>
  <si>
    <t>16012216</t>
  </si>
  <si>
    <t>Rio Frio</t>
  </si>
  <si>
    <t>160130</t>
  </si>
  <si>
    <t>16012217</t>
  </si>
  <si>
    <t>160131</t>
  </si>
  <si>
    <t>16012218</t>
  </si>
  <si>
    <t>Sabadim</t>
  </si>
  <si>
    <t>160133</t>
  </si>
  <si>
    <t>16012219</t>
  </si>
  <si>
    <t>Jolda (São Paio)</t>
  </si>
  <si>
    <t>160142</t>
  </si>
  <si>
    <t>16012220</t>
  </si>
  <si>
    <t>Senharei</t>
  </si>
  <si>
    <t>160144</t>
  </si>
  <si>
    <t>16012221</t>
  </si>
  <si>
    <t>Sistelo</t>
  </si>
  <si>
    <t>160145</t>
  </si>
  <si>
    <t>16012222</t>
  </si>
  <si>
    <t>Soajo</t>
  </si>
  <si>
    <t>160146</t>
  </si>
  <si>
    <t>16012223</t>
  </si>
  <si>
    <t>Vale</t>
  </si>
  <si>
    <t>160149</t>
  </si>
  <si>
    <t>16012224</t>
  </si>
  <si>
    <t>UF de Alvora e Loureda</t>
  </si>
  <si>
    <t>160152</t>
  </si>
  <si>
    <t>16012225</t>
  </si>
  <si>
    <t>UF de Arcos de Valdevez (São Paio) e Giela</t>
  </si>
  <si>
    <t>160153</t>
  </si>
  <si>
    <t>16012226</t>
  </si>
  <si>
    <t>UF de Arcos de Valdevez (Salvador), Vila Fonche e Parada</t>
  </si>
  <si>
    <t>160154</t>
  </si>
  <si>
    <t>16012227</t>
  </si>
  <si>
    <t>UF de Eiras e Mei</t>
  </si>
  <si>
    <t>160155</t>
  </si>
  <si>
    <t>16012228</t>
  </si>
  <si>
    <t>UF de Grade e Carralcova</t>
  </si>
  <si>
    <t>160156</t>
  </si>
  <si>
    <t>16012229</t>
  </si>
  <si>
    <t>UF de Guilhadeses e Santar</t>
  </si>
  <si>
    <t>160157</t>
  </si>
  <si>
    <t>16012230</t>
  </si>
  <si>
    <t>UF de Jolda (Madalena) e Rio Cabrão</t>
  </si>
  <si>
    <t>160158</t>
  </si>
  <si>
    <t>16012231</t>
  </si>
  <si>
    <t>UF de Padreiro (Salvador e Santa Cristina)</t>
  </si>
  <si>
    <t>160159</t>
  </si>
  <si>
    <t>16012232</t>
  </si>
  <si>
    <t>UF de Portela e Extremo</t>
  </si>
  <si>
    <t>160160</t>
  </si>
  <si>
    <t>16012233</t>
  </si>
  <si>
    <t>UF de São Jorge e Ermelo</t>
  </si>
  <si>
    <t>160161</t>
  </si>
  <si>
    <t>16012234</t>
  </si>
  <si>
    <t>UF de Souto e Tabaçô</t>
  </si>
  <si>
    <t>160162</t>
  </si>
  <si>
    <t>16012235</t>
  </si>
  <si>
    <t>UF de Távora (Santa Maria e São Vicente)</t>
  </si>
  <si>
    <t>160163</t>
  </si>
  <si>
    <t>16012236</t>
  </si>
  <si>
    <t>UF de Vilela, São Cosme e São Damião e Sá</t>
  </si>
  <si>
    <t>160164</t>
  </si>
  <si>
    <t>16022237</t>
  </si>
  <si>
    <t>Âncora</t>
  </si>
  <si>
    <t>160201</t>
  </si>
  <si>
    <t>16022238</t>
  </si>
  <si>
    <t>Argela</t>
  </si>
  <si>
    <t>160205</t>
  </si>
  <si>
    <t>16022239</t>
  </si>
  <si>
    <t>Dem</t>
  </si>
  <si>
    <t>160209</t>
  </si>
  <si>
    <t>16022240</t>
  </si>
  <si>
    <t>Lanhelas</t>
  </si>
  <si>
    <t>160211</t>
  </si>
  <si>
    <t>16022241</t>
  </si>
  <si>
    <t>Riba de Âncora</t>
  </si>
  <si>
    <t>160214</t>
  </si>
  <si>
    <t>16022242</t>
  </si>
  <si>
    <t>160215</t>
  </si>
  <si>
    <t>16022243</t>
  </si>
  <si>
    <t>Vila Praia de Âncora</t>
  </si>
  <si>
    <t>160217</t>
  </si>
  <si>
    <t>16022244</t>
  </si>
  <si>
    <t>Vilar de Mouros</t>
  </si>
  <si>
    <t>160218</t>
  </si>
  <si>
    <t>16022245</t>
  </si>
  <si>
    <t>Vile</t>
  </si>
  <si>
    <t>160220</t>
  </si>
  <si>
    <t>16022246</t>
  </si>
  <si>
    <t>UF de Arga (Baixo, Cima e São João)</t>
  </si>
  <si>
    <t>160221</t>
  </si>
  <si>
    <t>16022247</t>
  </si>
  <si>
    <t>UF de Caminha (Matriz) e Vilarelho</t>
  </si>
  <si>
    <t>160222</t>
  </si>
  <si>
    <t>16022248</t>
  </si>
  <si>
    <t>UF de Gondar e Orbacém</t>
  </si>
  <si>
    <t>160223</t>
  </si>
  <si>
    <t>16022249</t>
  </si>
  <si>
    <t>UF de Moledo e Cristelo</t>
  </si>
  <si>
    <t>160224</t>
  </si>
  <si>
    <t>16022250</t>
  </si>
  <si>
    <t>UF de Venade e Azevedo</t>
  </si>
  <si>
    <t>160225</t>
  </si>
  <si>
    <t>16032251</t>
  </si>
  <si>
    <t>Alvaredo</t>
  </si>
  <si>
    <t>160301</t>
  </si>
  <si>
    <t>16032252</t>
  </si>
  <si>
    <t>Cousso</t>
  </si>
  <si>
    <t>160304</t>
  </si>
  <si>
    <t>16032253</t>
  </si>
  <si>
    <t>Cristoval</t>
  </si>
  <si>
    <t>160305</t>
  </si>
  <si>
    <t>16032254</t>
  </si>
  <si>
    <t>160307</t>
  </si>
  <si>
    <t>16032255</t>
  </si>
  <si>
    <t>Gave</t>
  </si>
  <si>
    <t>160308</t>
  </si>
  <si>
    <t>16032256</t>
  </si>
  <si>
    <t>160311</t>
  </si>
  <si>
    <t>16032257</t>
  </si>
  <si>
    <t>Penso</t>
  </si>
  <si>
    <t>160313</t>
  </si>
  <si>
    <t>16032258</t>
  </si>
  <si>
    <t>160317</t>
  </si>
  <si>
    <t>16032259</t>
  </si>
  <si>
    <t>UF de Castro Laboreiro e Lamas de Mouro</t>
  </si>
  <si>
    <t>160319</t>
  </si>
  <si>
    <t>16032260</t>
  </si>
  <si>
    <t>UF de Chaviães e Paços</t>
  </si>
  <si>
    <t>160320</t>
  </si>
  <si>
    <t>16032261</t>
  </si>
  <si>
    <t>UF de Parada do Monte e Cubalhão</t>
  </si>
  <si>
    <t>160321</t>
  </si>
  <si>
    <t>16032262</t>
  </si>
  <si>
    <t>UF de Prado e Remoães</t>
  </si>
  <si>
    <t>160322</t>
  </si>
  <si>
    <t>16032263</t>
  </si>
  <si>
    <t>UF de Vila e Roussas</t>
  </si>
  <si>
    <t>160323</t>
  </si>
  <si>
    <t>16042264</t>
  </si>
  <si>
    <t>Abedim</t>
  </si>
  <si>
    <t>160401</t>
  </si>
  <si>
    <t>16042265</t>
  </si>
  <si>
    <t>Barbeita</t>
  </si>
  <si>
    <t>160404</t>
  </si>
  <si>
    <t>16042266</t>
  </si>
  <si>
    <t>Barroças e Taias</t>
  </si>
  <si>
    <t>160405</t>
  </si>
  <si>
    <t>16042267</t>
  </si>
  <si>
    <t>Bela</t>
  </si>
  <si>
    <t>160406</t>
  </si>
  <si>
    <t>16042268</t>
  </si>
  <si>
    <t>160407</t>
  </si>
  <si>
    <t>16042269</t>
  </si>
  <si>
    <t>Lara</t>
  </si>
  <si>
    <t>160410</t>
  </si>
  <si>
    <t>16042270</t>
  </si>
  <si>
    <t>Longos Vales</t>
  </si>
  <si>
    <t>160411</t>
  </si>
  <si>
    <t>16042271</t>
  </si>
  <si>
    <t>Merufe</t>
  </si>
  <si>
    <t>160415</t>
  </si>
  <si>
    <t>16042272</t>
  </si>
  <si>
    <t>160418</t>
  </si>
  <si>
    <t>16042273</t>
  </si>
  <si>
    <t>160420</t>
  </si>
  <si>
    <t>16042274</t>
  </si>
  <si>
    <t>Pinheiros</t>
  </si>
  <si>
    <t>160421</t>
  </si>
  <si>
    <t>16042275</t>
  </si>
  <si>
    <t>Podame</t>
  </si>
  <si>
    <t>160422</t>
  </si>
  <si>
    <t>16042276</t>
  </si>
  <si>
    <t>Portela</t>
  </si>
  <si>
    <t>160423</t>
  </si>
  <si>
    <t>16042277</t>
  </si>
  <si>
    <t>Riba de Mouro</t>
  </si>
  <si>
    <t>160424</t>
  </si>
  <si>
    <t>16042278</t>
  </si>
  <si>
    <t>Segude</t>
  </si>
  <si>
    <t>160427</t>
  </si>
  <si>
    <t>16042279</t>
  </si>
  <si>
    <t>Tangil</t>
  </si>
  <si>
    <t>160428</t>
  </si>
  <si>
    <t>16042280</t>
  </si>
  <si>
    <t>Trute</t>
  </si>
  <si>
    <t>160431</t>
  </si>
  <si>
    <t>16042281</t>
  </si>
  <si>
    <t>UF de Anhões e Luzio</t>
  </si>
  <si>
    <t>160434</t>
  </si>
  <si>
    <t>16042282</t>
  </si>
  <si>
    <t>UF de Ceivães e Badim</t>
  </si>
  <si>
    <t>160435</t>
  </si>
  <si>
    <t>16042283</t>
  </si>
  <si>
    <t>UF de Mazedo e Cortes</t>
  </si>
  <si>
    <t>160436</t>
  </si>
  <si>
    <t>16042284</t>
  </si>
  <si>
    <t>UF de Messegães, Valadares e Sá</t>
  </si>
  <si>
    <t>160437</t>
  </si>
  <si>
    <t>16042285</t>
  </si>
  <si>
    <t>UF de Monção e Troviscoso</t>
  </si>
  <si>
    <t>160438</t>
  </si>
  <si>
    <t>16042286</t>
  </si>
  <si>
    <t>UF de Sago, Lordelo e Parada</t>
  </si>
  <si>
    <t>160439</t>
  </si>
  <si>
    <t>16042287</t>
  </si>
  <si>
    <t>UF de Troporiz e Lapela</t>
  </si>
  <si>
    <t>160440</t>
  </si>
  <si>
    <t>16052288</t>
  </si>
  <si>
    <t>Agualonga</t>
  </si>
  <si>
    <t>160501</t>
  </si>
  <si>
    <t>16052289</t>
  </si>
  <si>
    <t>160503</t>
  </si>
  <si>
    <t>16052290</t>
  </si>
  <si>
    <t>Coura</t>
  </si>
  <si>
    <t>160505</t>
  </si>
  <si>
    <t>16052291</t>
  </si>
  <si>
    <t>Cunha</t>
  </si>
  <si>
    <t>160507</t>
  </si>
  <si>
    <t>16052292</t>
  </si>
  <si>
    <t>Infesta</t>
  </si>
  <si>
    <t>160510</t>
  </si>
  <si>
    <t>16052293</t>
  </si>
  <si>
    <t>160513</t>
  </si>
  <si>
    <t>16052294</t>
  </si>
  <si>
    <t>Padornelo</t>
  </si>
  <si>
    <t>160514</t>
  </si>
  <si>
    <t>16052295</t>
  </si>
  <si>
    <t>Parada</t>
  </si>
  <si>
    <t>160515</t>
  </si>
  <si>
    <t>16052296</t>
  </si>
  <si>
    <t>Romarigães</t>
  </si>
  <si>
    <t>160519</t>
  </si>
  <si>
    <t>16052297</t>
  </si>
  <si>
    <t>Rubiães</t>
  </si>
  <si>
    <t>160520</t>
  </si>
  <si>
    <t>16052298</t>
  </si>
  <si>
    <t>Vascões</t>
  </si>
  <si>
    <t>160521</t>
  </si>
  <si>
    <t>16052299</t>
  </si>
  <si>
    <t>UF de Bico e Cristelo</t>
  </si>
  <si>
    <t>160522</t>
  </si>
  <si>
    <t>16052300</t>
  </si>
  <si>
    <t>UF de Cossourado e Linhares</t>
  </si>
  <si>
    <t>160523</t>
  </si>
  <si>
    <t>16052301</t>
  </si>
  <si>
    <t>UF de Formariz e Ferreira</t>
  </si>
  <si>
    <t>160524</t>
  </si>
  <si>
    <t>16052302</t>
  </si>
  <si>
    <t>UF de Insalde e Porreiras</t>
  </si>
  <si>
    <t>160525</t>
  </si>
  <si>
    <t>16052303</t>
  </si>
  <si>
    <t>UF de Paredes de Coura e Resende</t>
  </si>
  <si>
    <t>160526</t>
  </si>
  <si>
    <t>16062304</t>
  </si>
  <si>
    <t>Azias</t>
  </si>
  <si>
    <t>160601</t>
  </si>
  <si>
    <t>16062305</t>
  </si>
  <si>
    <t>Boivães</t>
  </si>
  <si>
    <t>160602</t>
  </si>
  <si>
    <t>16062306</t>
  </si>
  <si>
    <t>Bravães</t>
  </si>
  <si>
    <t>160603</t>
  </si>
  <si>
    <t>16062307</t>
  </si>
  <si>
    <t>Britelo</t>
  </si>
  <si>
    <t>160604</t>
  </si>
  <si>
    <t>16062308</t>
  </si>
  <si>
    <t>Cuide de Vila Verde</t>
  </si>
  <si>
    <t>160606</t>
  </si>
  <si>
    <t>16062309</t>
  </si>
  <si>
    <t>Lavradas</t>
  </si>
  <si>
    <t>160611</t>
  </si>
  <si>
    <t>16062310</t>
  </si>
  <si>
    <t>Lindoso</t>
  </si>
  <si>
    <t>160612</t>
  </si>
  <si>
    <t>16062311</t>
  </si>
  <si>
    <t>160613</t>
  </si>
  <si>
    <t>16062312</t>
  </si>
  <si>
    <t>160614</t>
  </si>
  <si>
    <t>16062313</t>
  </si>
  <si>
    <t>Sampriz</t>
  </si>
  <si>
    <t>160619</t>
  </si>
  <si>
    <t>16062314</t>
  </si>
  <si>
    <t>Vade (São Pedro)</t>
  </si>
  <si>
    <t>160623</t>
  </si>
  <si>
    <t>16062315</t>
  </si>
  <si>
    <t>Vade (São Tomé)</t>
  </si>
  <si>
    <t>160624</t>
  </si>
  <si>
    <t>16062316</t>
  </si>
  <si>
    <t>UF de Crasto, Ruivos e Grovelas</t>
  </si>
  <si>
    <t>160626</t>
  </si>
  <si>
    <t>16062317</t>
  </si>
  <si>
    <t>UF de Entre Ambos-os-Rios, Ermida e Germil</t>
  </si>
  <si>
    <t>160627</t>
  </si>
  <si>
    <t>16062318</t>
  </si>
  <si>
    <t>UF de Ponte da Barca, Vila Nova de Muía e Paço Vedro de Magalhães</t>
  </si>
  <si>
    <t>160628</t>
  </si>
  <si>
    <t>16062319</t>
  </si>
  <si>
    <t>UF de Touvedo (São Lourenço e Salvador)</t>
  </si>
  <si>
    <t>160629</t>
  </si>
  <si>
    <t>16062320</t>
  </si>
  <si>
    <t>UF de Vila Chã (São João Baptista e Santiago)</t>
  </si>
  <si>
    <t>160630</t>
  </si>
  <si>
    <t>16072321</t>
  </si>
  <si>
    <t>Anais</t>
  </si>
  <si>
    <t>160701</t>
  </si>
  <si>
    <t>16072322</t>
  </si>
  <si>
    <t>São Pedro d'Arcos</t>
  </si>
  <si>
    <t>160703</t>
  </si>
  <si>
    <t>16072323</t>
  </si>
  <si>
    <t>160704</t>
  </si>
  <si>
    <t>16072324</t>
  </si>
  <si>
    <t>Beiral do Lima</t>
  </si>
  <si>
    <t>160707</t>
  </si>
  <si>
    <t>16072325</t>
  </si>
  <si>
    <t>Bertiandos</t>
  </si>
  <si>
    <t>160708</t>
  </si>
  <si>
    <t>16072326</t>
  </si>
  <si>
    <t>Boalhosa</t>
  </si>
  <si>
    <t>160709</t>
  </si>
  <si>
    <t>16072327</t>
  </si>
  <si>
    <t>Brandara</t>
  </si>
  <si>
    <t>160710</t>
  </si>
  <si>
    <t>16072328</t>
  </si>
  <si>
    <t>Calheiros</t>
  </si>
  <si>
    <t>160713</t>
  </si>
  <si>
    <t>16072329</t>
  </si>
  <si>
    <t>Calvelo</t>
  </si>
  <si>
    <t>160714</t>
  </si>
  <si>
    <t>16072330</t>
  </si>
  <si>
    <t>Correlhã</t>
  </si>
  <si>
    <t>160716</t>
  </si>
  <si>
    <t>16072331</t>
  </si>
  <si>
    <t>160717</t>
  </si>
  <si>
    <t>16072332</t>
  </si>
  <si>
    <t>Facha</t>
  </si>
  <si>
    <t>160718</t>
  </si>
  <si>
    <t>16072333</t>
  </si>
  <si>
    <t>Feitosa</t>
  </si>
  <si>
    <t>160719</t>
  </si>
  <si>
    <t>16072334</t>
  </si>
  <si>
    <t>Fontão</t>
  </si>
  <si>
    <t>160721</t>
  </si>
  <si>
    <t>16072335</t>
  </si>
  <si>
    <t>Friastelas</t>
  </si>
  <si>
    <t>160724</t>
  </si>
  <si>
    <t>16072336</t>
  </si>
  <si>
    <t>160726</t>
  </si>
  <si>
    <t>16072337</t>
  </si>
  <si>
    <t>Gemieira</t>
  </si>
  <si>
    <t>160727</t>
  </si>
  <si>
    <t>16072338</t>
  </si>
  <si>
    <t>Gondufe</t>
  </si>
  <si>
    <t>160728</t>
  </si>
  <si>
    <t>16072339</t>
  </si>
  <si>
    <t>Labruja</t>
  </si>
  <si>
    <t>160729</t>
  </si>
  <si>
    <t>16072340</t>
  </si>
  <si>
    <t>160734</t>
  </si>
  <si>
    <t>16072341</t>
  </si>
  <si>
    <t>Refóios do Lima</t>
  </si>
  <si>
    <t>160737</t>
  </si>
  <si>
    <t>16072342</t>
  </si>
  <si>
    <t>160739</t>
  </si>
  <si>
    <t>16072343</t>
  </si>
  <si>
    <t>Sá</t>
  </si>
  <si>
    <t>160740</t>
  </si>
  <si>
    <t>16072344</t>
  </si>
  <si>
    <t>160742</t>
  </si>
  <si>
    <t>16072345</t>
  </si>
  <si>
    <t>Santa Cruz do Lima</t>
  </si>
  <si>
    <t>160743</t>
  </si>
  <si>
    <t>16072346</t>
  </si>
  <si>
    <t>Rebordões (Santa Maria)</t>
  </si>
  <si>
    <t>160744</t>
  </si>
  <si>
    <t>16072347</t>
  </si>
  <si>
    <t>Seara</t>
  </si>
  <si>
    <t>160745</t>
  </si>
  <si>
    <t>16072348</t>
  </si>
  <si>
    <t>Serdedelo</t>
  </si>
  <si>
    <t>160746</t>
  </si>
  <si>
    <t>16072349</t>
  </si>
  <si>
    <t>Rebordões (Souto)</t>
  </si>
  <si>
    <t>160747</t>
  </si>
  <si>
    <t>16072350</t>
  </si>
  <si>
    <t>Vitorino das Donas</t>
  </si>
  <si>
    <t>160750</t>
  </si>
  <si>
    <t>16072351</t>
  </si>
  <si>
    <t>Arca e Ponte de Lima</t>
  </si>
  <si>
    <t>160752</t>
  </si>
  <si>
    <t>16072352</t>
  </si>
  <si>
    <t>Ardegão, Freixo e Mato</t>
  </si>
  <si>
    <t>160753</t>
  </si>
  <si>
    <t>16072353</t>
  </si>
  <si>
    <t>Associação de freguesias do Vale do Neiva</t>
  </si>
  <si>
    <t>160754</t>
  </si>
  <si>
    <t>16072354</t>
  </si>
  <si>
    <t>Bárrio e Cepões</t>
  </si>
  <si>
    <t>160755</t>
  </si>
  <si>
    <t>16072355</t>
  </si>
  <si>
    <t>Cabaços e Fojo Lobal</t>
  </si>
  <si>
    <t>160756</t>
  </si>
  <si>
    <t>16072356</t>
  </si>
  <si>
    <t>Cabração e Moreira do Lima</t>
  </si>
  <si>
    <t>160757</t>
  </si>
  <si>
    <t>16072357</t>
  </si>
  <si>
    <t>Fornelos e Queijada</t>
  </si>
  <si>
    <t>160758</t>
  </si>
  <si>
    <t>16072358</t>
  </si>
  <si>
    <t>Labrujó, Rendufe e Vilar do Monte</t>
  </si>
  <si>
    <t>160759</t>
  </si>
  <si>
    <t>16072359</t>
  </si>
  <si>
    <t>Navió e Vitorino dos Piães</t>
  </si>
  <si>
    <t>160760</t>
  </si>
  <si>
    <t>16082360</t>
  </si>
  <si>
    <t>Boivão</t>
  </si>
  <si>
    <t>160802</t>
  </si>
  <si>
    <t>16082361</t>
  </si>
  <si>
    <t>Cerdal</t>
  </si>
  <si>
    <t>160803</t>
  </si>
  <si>
    <t>16082362</t>
  </si>
  <si>
    <t>Fontoura</t>
  </si>
  <si>
    <t>160805</t>
  </si>
  <si>
    <t>16082363</t>
  </si>
  <si>
    <t>Friestas</t>
  </si>
  <si>
    <t>160806</t>
  </si>
  <si>
    <t>16082364</t>
  </si>
  <si>
    <t>Ganfei</t>
  </si>
  <si>
    <t>160808</t>
  </si>
  <si>
    <t>16082365</t>
  </si>
  <si>
    <t>São Pedro da Torre</t>
  </si>
  <si>
    <t>160812</t>
  </si>
  <si>
    <t>16082366</t>
  </si>
  <si>
    <t>Verdoejo</t>
  </si>
  <si>
    <t>160816</t>
  </si>
  <si>
    <t>16082367</t>
  </si>
  <si>
    <t>UF de Gandra e Taião</t>
  </si>
  <si>
    <t>160817</t>
  </si>
  <si>
    <t>16082368</t>
  </si>
  <si>
    <t>UF de Gondomil e Sanfins</t>
  </si>
  <si>
    <t>160818</t>
  </si>
  <si>
    <t>16082369</t>
  </si>
  <si>
    <t>UF de São Julião e Silva</t>
  </si>
  <si>
    <t>160819</t>
  </si>
  <si>
    <t>16082370</t>
  </si>
  <si>
    <t>UF de Valença, Cristelo Covo e Arão</t>
  </si>
  <si>
    <t>160820</t>
  </si>
  <si>
    <t>16092371</t>
  </si>
  <si>
    <t>Afife</t>
  </si>
  <si>
    <t>160901</t>
  </si>
  <si>
    <t>16092372</t>
  </si>
  <si>
    <t>Alvarães</t>
  </si>
  <si>
    <t>160902</t>
  </si>
  <si>
    <t>16092373</t>
  </si>
  <si>
    <t>Amonde</t>
  </si>
  <si>
    <t>160903</t>
  </si>
  <si>
    <t>16092374</t>
  </si>
  <si>
    <t>Anha</t>
  </si>
  <si>
    <t>160904</t>
  </si>
  <si>
    <t>16092375</t>
  </si>
  <si>
    <t>Areosa</t>
  </si>
  <si>
    <t>160905</t>
  </si>
  <si>
    <t>16092376</t>
  </si>
  <si>
    <t>Carreço</t>
  </si>
  <si>
    <t>160908</t>
  </si>
  <si>
    <t>16092377</t>
  </si>
  <si>
    <t>Castelo do Neiva</t>
  </si>
  <si>
    <t>160910</t>
  </si>
  <si>
    <t>16092378</t>
  </si>
  <si>
    <t>Darque</t>
  </si>
  <si>
    <t>160911</t>
  </si>
  <si>
    <t>16092379</t>
  </si>
  <si>
    <t>Freixieiro de Soutelo</t>
  </si>
  <si>
    <t>160914</t>
  </si>
  <si>
    <t>16092380</t>
  </si>
  <si>
    <t>Lanheses</t>
  </si>
  <si>
    <t>160915</t>
  </si>
  <si>
    <t>16092381</t>
  </si>
  <si>
    <t>Montaria</t>
  </si>
  <si>
    <t>160920</t>
  </si>
  <si>
    <t>16092382</t>
  </si>
  <si>
    <t>Mujães</t>
  </si>
  <si>
    <t>160922</t>
  </si>
  <si>
    <t>16092383</t>
  </si>
  <si>
    <t>São Romão de Neiva</t>
  </si>
  <si>
    <t>160923</t>
  </si>
  <si>
    <t>16092384</t>
  </si>
  <si>
    <t>160925</t>
  </si>
  <si>
    <t>16092385</t>
  </si>
  <si>
    <t>Perre</t>
  </si>
  <si>
    <t>160926</t>
  </si>
  <si>
    <t>16092386</t>
  </si>
  <si>
    <t>Santa Marta de Portuzelo</t>
  </si>
  <si>
    <t>160928</t>
  </si>
  <si>
    <t>16092387</t>
  </si>
  <si>
    <t>Vila Franca</t>
  </si>
  <si>
    <t>160935</t>
  </si>
  <si>
    <t>16092388</t>
  </si>
  <si>
    <t>Vila de Punhe</t>
  </si>
  <si>
    <t>160938</t>
  </si>
  <si>
    <t>16092389</t>
  </si>
  <si>
    <t>Chafé</t>
  </si>
  <si>
    <t>160940</t>
  </si>
  <si>
    <t>16092390</t>
  </si>
  <si>
    <t>UF de Barroselas e Carvoeiro</t>
  </si>
  <si>
    <t>160941</t>
  </si>
  <si>
    <t>16092391</t>
  </si>
  <si>
    <t>UF de Cardielos e Serreleis</t>
  </si>
  <si>
    <t>160942</t>
  </si>
  <si>
    <t>16092392</t>
  </si>
  <si>
    <t>UF de Geraz do Lima (Santa Maria, Santa Leocádia e Moreira) e Deão</t>
  </si>
  <si>
    <t>160943</t>
  </si>
  <si>
    <t>16092393</t>
  </si>
  <si>
    <t>UF de Mazarefes e Vila Fria</t>
  </si>
  <si>
    <t>160944</t>
  </si>
  <si>
    <t>16092394</t>
  </si>
  <si>
    <t>UF de Nogueira, Meixedo e Vilar de Murteda</t>
  </si>
  <si>
    <t>160945</t>
  </si>
  <si>
    <t>16092395</t>
  </si>
  <si>
    <t>UF de Subportela, Deocriste e Portela Susã</t>
  </si>
  <si>
    <t>160946</t>
  </si>
  <si>
    <t>16092396</t>
  </si>
  <si>
    <t>UF de Torre e Vila Mou</t>
  </si>
  <si>
    <t>160947</t>
  </si>
  <si>
    <t>16092397</t>
  </si>
  <si>
    <t>UF de Viana do Castelo (Santa Maria Maior e Monserrate) e Meadela</t>
  </si>
  <si>
    <t>160948</t>
  </si>
  <si>
    <t>16102398</t>
  </si>
  <si>
    <t>Cornes</t>
  </si>
  <si>
    <t>161003</t>
  </si>
  <si>
    <t>16102399</t>
  </si>
  <si>
    <t>Covas</t>
  </si>
  <si>
    <t>161004</t>
  </si>
  <si>
    <t>16102400</t>
  </si>
  <si>
    <t>Gondarém</t>
  </si>
  <si>
    <t>161006</t>
  </si>
  <si>
    <t>16102401</t>
  </si>
  <si>
    <t>Loivo</t>
  </si>
  <si>
    <t>161007</t>
  </si>
  <si>
    <t>16102402</t>
  </si>
  <si>
    <t>Mentrestido</t>
  </si>
  <si>
    <t>161009</t>
  </si>
  <si>
    <t>16102403</t>
  </si>
  <si>
    <t>Sapardos</t>
  </si>
  <si>
    <t>161012</t>
  </si>
  <si>
    <t>16102404</t>
  </si>
  <si>
    <t>Sopo</t>
  </si>
  <si>
    <t>161013</t>
  </si>
  <si>
    <t>16102405</t>
  </si>
  <si>
    <t>UF de Campos e Vila Meã</t>
  </si>
  <si>
    <t>161016</t>
  </si>
  <si>
    <t>16102406</t>
  </si>
  <si>
    <t>UF de Candemil e Gondar</t>
  </si>
  <si>
    <t>161017</t>
  </si>
  <si>
    <t>16102407</t>
  </si>
  <si>
    <t>UF de Reboreda e Nogueira</t>
  </si>
  <si>
    <t>161018</t>
  </si>
  <si>
    <t>16102408</t>
  </si>
  <si>
    <t>UF de Vila Nova de Cerveira e Lovelhe</t>
  </si>
  <si>
    <t>161019</t>
  </si>
  <si>
    <t>17012409</t>
  </si>
  <si>
    <t>170101</t>
  </si>
  <si>
    <t>17012410</t>
  </si>
  <si>
    <t>Favaios</t>
  </si>
  <si>
    <t>170107</t>
  </si>
  <si>
    <t>17012411</t>
  </si>
  <si>
    <t>Pegarinhos</t>
  </si>
  <si>
    <t>170108</t>
  </si>
  <si>
    <t>17012412</t>
  </si>
  <si>
    <t>Pinhão</t>
  </si>
  <si>
    <t>170109</t>
  </si>
  <si>
    <t>17012413</t>
  </si>
  <si>
    <t>Sanfins do Douro</t>
  </si>
  <si>
    <t>170112</t>
  </si>
  <si>
    <t>17012414</t>
  </si>
  <si>
    <t>Santa Eugénia</t>
  </si>
  <si>
    <t>170113</t>
  </si>
  <si>
    <t>17012415</t>
  </si>
  <si>
    <t>São Mamede de Ribatua</t>
  </si>
  <si>
    <t>170114</t>
  </si>
  <si>
    <t>17012416</t>
  </si>
  <si>
    <t>170116</t>
  </si>
  <si>
    <t>17012417</t>
  </si>
  <si>
    <t>170117</t>
  </si>
  <si>
    <t>17012418</t>
  </si>
  <si>
    <t>Vilar de Maçada</t>
  </si>
  <si>
    <t>170118</t>
  </si>
  <si>
    <t>17012419</t>
  </si>
  <si>
    <t>UF de Carlão e Amieiro</t>
  </si>
  <si>
    <t>170120</t>
  </si>
  <si>
    <t>17012420</t>
  </si>
  <si>
    <t>UF de Castedo e Cotas</t>
  </si>
  <si>
    <t>170121</t>
  </si>
  <si>
    <t>17012421</t>
  </si>
  <si>
    <t>UF de Pópulo e Ribalonga</t>
  </si>
  <si>
    <t>170122</t>
  </si>
  <si>
    <t>17012422</t>
  </si>
  <si>
    <t>UF de Vale de Mendiz, Casal de Loivos e Vilarinho de Cotas</t>
  </si>
  <si>
    <t>170123</t>
  </si>
  <si>
    <t>17022423</t>
  </si>
  <si>
    <t>Beça</t>
  </si>
  <si>
    <t>170203</t>
  </si>
  <si>
    <t>17022424</t>
  </si>
  <si>
    <t>Covas do Barroso</t>
  </si>
  <si>
    <t>170208</t>
  </si>
  <si>
    <t>17022425</t>
  </si>
  <si>
    <t>170210</t>
  </si>
  <si>
    <t>17022426</t>
  </si>
  <si>
    <t>Pinho</t>
  </si>
  <si>
    <t>170213</t>
  </si>
  <si>
    <t>17022427</t>
  </si>
  <si>
    <t>Sapiãos</t>
  </si>
  <si>
    <t>170215</t>
  </si>
  <si>
    <t>17022428</t>
  </si>
  <si>
    <t>Alturas do Barroso e Cerdedo</t>
  </si>
  <si>
    <t>170217</t>
  </si>
  <si>
    <t>17022429</t>
  </si>
  <si>
    <t>Ardãos e Bobadela</t>
  </si>
  <si>
    <t>170218</t>
  </si>
  <si>
    <t>17022430</t>
  </si>
  <si>
    <t>Boticas e Granja</t>
  </si>
  <si>
    <t>170219</t>
  </si>
  <si>
    <t>17022431</t>
  </si>
  <si>
    <t>Codessoso, Curros e Fiães do Tâmega</t>
  </si>
  <si>
    <t>170220</t>
  </si>
  <si>
    <t>17022432</t>
  </si>
  <si>
    <t>Vilar e Viveiro</t>
  </si>
  <si>
    <t>170221</t>
  </si>
  <si>
    <t>17032433</t>
  </si>
  <si>
    <t>Águas Frias</t>
  </si>
  <si>
    <t>170301</t>
  </si>
  <si>
    <t>17032434</t>
  </si>
  <si>
    <t>Anelhe</t>
  </si>
  <si>
    <t>170302</t>
  </si>
  <si>
    <t>17032435</t>
  </si>
  <si>
    <t>170305</t>
  </si>
  <si>
    <t>17032436</t>
  </si>
  <si>
    <t>Cimo de Vila da Castanheira</t>
  </si>
  <si>
    <t>170309</t>
  </si>
  <si>
    <t>17032437</t>
  </si>
  <si>
    <t>Curalha</t>
  </si>
  <si>
    <t>170310</t>
  </si>
  <si>
    <t>17032438</t>
  </si>
  <si>
    <t>Ervededo</t>
  </si>
  <si>
    <t>170312</t>
  </si>
  <si>
    <t>17032439</t>
  </si>
  <si>
    <t>Faiões</t>
  </si>
  <si>
    <t>170313</t>
  </si>
  <si>
    <t>17032440</t>
  </si>
  <si>
    <t>Lama de Arcos</t>
  </si>
  <si>
    <t>170314</t>
  </si>
  <si>
    <t>17032441</t>
  </si>
  <si>
    <t>Mairos</t>
  </si>
  <si>
    <t>170316</t>
  </si>
  <si>
    <t>17032442</t>
  </si>
  <si>
    <t>Moreiras</t>
  </si>
  <si>
    <t>170317</t>
  </si>
  <si>
    <t>17032443</t>
  </si>
  <si>
    <t>Nogueira da Montanha</t>
  </si>
  <si>
    <t>170318</t>
  </si>
  <si>
    <t>17032444</t>
  </si>
  <si>
    <t>Oura</t>
  </si>
  <si>
    <t>170320</t>
  </si>
  <si>
    <t>17032445</t>
  </si>
  <si>
    <t>Outeiro Seco</t>
  </si>
  <si>
    <t>170321</t>
  </si>
  <si>
    <t>17032446</t>
  </si>
  <si>
    <t>170322</t>
  </si>
  <si>
    <t>17032447</t>
  </si>
  <si>
    <t>Redondelo</t>
  </si>
  <si>
    <t>170324</t>
  </si>
  <si>
    <t>17032448</t>
  </si>
  <si>
    <t>Sanfins</t>
  </si>
  <si>
    <t>170327</t>
  </si>
  <si>
    <t>17032449</t>
  </si>
  <si>
    <t>Santa Leocádia</t>
  </si>
  <si>
    <t>170329</t>
  </si>
  <si>
    <t>17032450</t>
  </si>
  <si>
    <t>Santo António de Monforte</t>
  </si>
  <si>
    <t>170330</t>
  </si>
  <si>
    <t>17032451</t>
  </si>
  <si>
    <t>170331</t>
  </si>
  <si>
    <t>17032452</t>
  </si>
  <si>
    <t>São Pedro de Agostém</t>
  </si>
  <si>
    <t>170333</t>
  </si>
  <si>
    <t>17032453</t>
  </si>
  <si>
    <t>170334</t>
  </si>
  <si>
    <t>17032454</t>
  </si>
  <si>
    <t>Tronco</t>
  </si>
  <si>
    <t>170340</t>
  </si>
  <si>
    <t>17032455</t>
  </si>
  <si>
    <t>Vale de Anta</t>
  </si>
  <si>
    <t>170341</t>
  </si>
  <si>
    <t>17032456</t>
  </si>
  <si>
    <t>Vila Verde da Raia</t>
  </si>
  <si>
    <t>170343</t>
  </si>
  <si>
    <t>17032457</t>
  </si>
  <si>
    <t>Vilar de Nantes</t>
  </si>
  <si>
    <t>170344</t>
  </si>
  <si>
    <t>17032458</t>
  </si>
  <si>
    <t>Vilarelho da Raia</t>
  </si>
  <si>
    <t>170345</t>
  </si>
  <si>
    <t>17032459</t>
  </si>
  <si>
    <t>Vilas Boas</t>
  </si>
  <si>
    <t>170347</t>
  </si>
  <si>
    <t>17032460</t>
  </si>
  <si>
    <t>Vilela Seca</t>
  </si>
  <si>
    <t>170348</t>
  </si>
  <si>
    <t>17032461</t>
  </si>
  <si>
    <t>Vilela do Tâmega</t>
  </si>
  <si>
    <t>170349</t>
  </si>
  <si>
    <t>17032462</t>
  </si>
  <si>
    <t>170350</t>
  </si>
  <si>
    <t>17032463</t>
  </si>
  <si>
    <t>Planalto de Monforte (UF de Oucidres e Bobadela)</t>
  </si>
  <si>
    <t>170353</t>
  </si>
  <si>
    <t>17032464</t>
  </si>
  <si>
    <t>UF da Madalena e Samaiões</t>
  </si>
  <si>
    <t>170354</t>
  </si>
  <si>
    <t>17032465</t>
  </si>
  <si>
    <t>UF das Eiras, São Julião de Montenegro e Cela</t>
  </si>
  <si>
    <t>170355</t>
  </si>
  <si>
    <t>17032466</t>
  </si>
  <si>
    <t>UF de Calvão e Soutelinho da Raia</t>
  </si>
  <si>
    <t>170356</t>
  </si>
  <si>
    <t>17032467</t>
  </si>
  <si>
    <t>UF de Loivos e Póvoa de Agrações</t>
  </si>
  <si>
    <t>170357</t>
  </si>
  <si>
    <t>17032468</t>
  </si>
  <si>
    <t>UF de Santa Cruz/Trindade e Sanjurge</t>
  </si>
  <si>
    <t>170358</t>
  </si>
  <si>
    <t>17032469</t>
  </si>
  <si>
    <t>UF de Soutelo e Seara Velha</t>
  </si>
  <si>
    <t>170359</t>
  </si>
  <si>
    <t>17032470</t>
  </si>
  <si>
    <t>UF de Travancas e Roriz</t>
  </si>
  <si>
    <t>170360</t>
  </si>
  <si>
    <t>17032471</t>
  </si>
  <si>
    <t>Vidago (UF de Vidago, Arcossó, Selhariz e Vilarinho das Paranheiras)</t>
  </si>
  <si>
    <t>170361</t>
  </si>
  <si>
    <t>17042472</t>
  </si>
  <si>
    <t>170401</t>
  </si>
  <si>
    <t>17042473</t>
  </si>
  <si>
    <t>Cidadelhe</t>
  </si>
  <si>
    <t>170402</t>
  </si>
  <si>
    <t>17042474</t>
  </si>
  <si>
    <t>170403</t>
  </si>
  <si>
    <t>17042475</t>
  </si>
  <si>
    <t>Vila Marim</t>
  </si>
  <si>
    <t>170407</t>
  </si>
  <si>
    <t>17042476</t>
  </si>
  <si>
    <t>Mesão Frio (Santo André)</t>
  </si>
  <si>
    <t>170408</t>
  </si>
  <si>
    <t>17052477</t>
  </si>
  <si>
    <t>Atei</t>
  </si>
  <si>
    <t>170501</t>
  </si>
  <si>
    <t>17052478</t>
  </si>
  <si>
    <t>Bilhó</t>
  </si>
  <si>
    <t>170502</t>
  </si>
  <si>
    <t>17052479</t>
  </si>
  <si>
    <t>São Cristóvão de Mondim de Basto</t>
  </si>
  <si>
    <t>170505</t>
  </si>
  <si>
    <t>17052480</t>
  </si>
  <si>
    <t>Vilar de Ferreiros</t>
  </si>
  <si>
    <t>170508</t>
  </si>
  <si>
    <t>17052481</t>
  </si>
  <si>
    <t>UF de Campanhó e Paradança</t>
  </si>
  <si>
    <t>170509</t>
  </si>
  <si>
    <t>17052482</t>
  </si>
  <si>
    <t>UF de Ermelo e Pardelhas</t>
  </si>
  <si>
    <t>170510</t>
  </si>
  <si>
    <t>17062483</t>
  </si>
  <si>
    <t>170601</t>
  </si>
  <si>
    <t>17062484</t>
  </si>
  <si>
    <t>Cervos</t>
  </si>
  <si>
    <t>170603</t>
  </si>
  <si>
    <t>17062485</t>
  </si>
  <si>
    <t>Chã</t>
  </si>
  <si>
    <t>170604</t>
  </si>
  <si>
    <t>17062486</t>
  </si>
  <si>
    <t>Covelo do Gerês</t>
  </si>
  <si>
    <t>170607</t>
  </si>
  <si>
    <t>17062487</t>
  </si>
  <si>
    <t>Ferral</t>
  </si>
  <si>
    <t>170609</t>
  </si>
  <si>
    <t>17062488</t>
  </si>
  <si>
    <t>Gralhas</t>
  </si>
  <si>
    <t>170612</t>
  </si>
  <si>
    <t>17062489</t>
  </si>
  <si>
    <t>Morgade</t>
  </si>
  <si>
    <t>170616</t>
  </si>
  <si>
    <t>17062490</t>
  </si>
  <si>
    <t>Negrões</t>
  </si>
  <si>
    <t>170618</t>
  </si>
  <si>
    <t>17062491</t>
  </si>
  <si>
    <t>170619</t>
  </si>
  <si>
    <t>17062492</t>
  </si>
  <si>
    <t>Pitões das Junias</t>
  </si>
  <si>
    <t>170623</t>
  </si>
  <si>
    <t>17062493</t>
  </si>
  <si>
    <t>Reigoso</t>
  </si>
  <si>
    <t>170625</t>
  </si>
  <si>
    <t>17062494</t>
  </si>
  <si>
    <t>Salto</t>
  </si>
  <si>
    <t>170626</t>
  </si>
  <si>
    <t>17062495</t>
  </si>
  <si>
    <t>170627</t>
  </si>
  <si>
    <t>17062496</t>
  </si>
  <si>
    <t>Sarraquinhos</t>
  </si>
  <si>
    <t>170629</t>
  </si>
  <si>
    <t>17062497</t>
  </si>
  <si>
    <t>Solveira</t>
  </si>
  <si>
    <t>170631</t>
  </si>
  <si>
    <t>17062498</t>
  </si>
  <si>
    <t>Tourém</t>
  </si>
  <si>
    <t>170632</t>
  </si>
  <si>
    <t>17062499</t>
  </si>
  <si>
    <t>Vila da Ponte</t>
  </si>
  <si>
    <t>170635</t>
  </si>
  <si>
    <t>17062500</t>
  </si>
  <si>
    <t>UF de Cambeses do Rio, Donões e Mourilhe</t>
  </si>
  <si>
    <t>170636</t>
  </si>
  <si>
    <t>17062501</t>
  </si>
  <si>
    <t>UF de Meixedo e Padornelos</t>
  </si>
  <si>
    <t>170637</t>
  </si>
  <si>
    <t>17062502</t>
  </si>
  <si>
    <t>UF de Montalegre e Padroso</t>
  </si>
  <si>
    <t>170638</t>
  </si>
  <si>
    <t>17062503</t>
  </si>
  <si>
    <t>UF de Paradela, Contim e Fiães</t>
  </si>
  <si>
    <t>170639</t>
  </si>
  <si>
    <t>17062504</t>
  </si>
  <si>
    <t>UF de Sezelhe e Covelães</t>
  </si>
  <si>
    <t>170640</t>
  </si>
  <si>
    <t>17062505</t>
  </si>
  <si>
    <t>UF de Venda Nova e Pondras</t>
  </si>
  <si>
    <t>170641</t>
  </si>
  <si>
    <t>17062506</t>
  </si>
  <si>
    <t>UF de Viade de Baixo e Fervidelas</t>
  </si>
  <si>
    <t>170642</t>
  </si>
  <si>
    <t>17062507</t>
  </si>
  <si>
    <t>UF de Vilar de Perdizes e Meixide</t>
  </si>
  <si>
    <t>170643</t>
  </si>
  <si>
    <t>17072508</t>
  </si>
  <si>
    <t>170701</t>
  </si>
  <si>
    <t>17072509</t>
  </si>
  <si>
    <t>Fiolhoso</t>
  </si>
  <si>
    <t>170703</t>
  </si>
  <si>
    <t>17072510</t>
  </si>
  <si>
    <t>Jou</t>
  </si>
  <si>
    <t>170704</t>
  </si>
  <si>
    <t>17072511</t>
  </si>
  <si>
    <t>170705</t>
  </si>
  <si>
    <t>17072512</t>
  </si>
  <si>
    <t>Valongo de Milhais</t>
  </si>
  <si>
    <t>170708</t>
  </si>
  <si>
    <t>17072513</t>
  </si>
  <si>
    <t>UF de Carva e Vilares</t>
  </si>
  <si>
    <t>170710</t>
  </si>
  <si>
    <t>17072514</t>
  </si>
  <si>
    <t>UF de Noura e Palheiros</t>
  </si>
  <si>
    <t>170711</t>
  </si>
  <si>
    <t>17082515</t>
  </si>
  <si>
    <t>Fontelas</t>
  </si>
  <si>
    <t>170802</t>
  </si>
  <si>
    <t>17082516</t>
  </si>
  <si>
    <t>170805</t>
  </si>
  <si>
    <t>17082517</t>
  </si>
  <si>
    <t>Sedielos</t>
  </si>
  <si>
    <t>170809</t>
  </si>
  <si>
    <t>17082518</t>
  </si>
  <si>
    <t>Vilarinho dos Freires</t>
  </si>
  <si>
    <t>170810</t>
  </si>
  <si>
    <t>17082519</t>
  </si>
  <si>
    <t>UF de Galafura e Covelinhas</t>
  </si>
  <si>
    <t>170813</t>
  </si>
  <si>
    <t>17082520</t>
  </si>
  <si>
    <t>UF de Moura Morta e Vinhós</t>
  </si>
  <si>
    <t>170814</t>
  </si>
  <si>
    <t>17082521</t>
  </si>
  <si>
    <t>UF de Peso da Régua e Godim</t>
  </si>
  <si>
    <t>170815</t>
  </si>
  <si>
    <t>17082522</t>
  </si>
  <si>
    <t>UF de Poiares e Canelas</t>
  </si>
  <si>
    <t>170816</t>
  </si>
  <si>
    <t>17092523</t>
  </si>
  <si>
    <t>Alvadia</t>
  </si>
  <si>
    <t>170901</t>
  </si>
  <si>
    <t>17092524</t>
  </si>
  <si>
    <t>Canedo</t>
  </si>
  <si>
    <t>170902</t>
  </si>
  <si>
    <t>17092525</t>
  </si>
  <si>
    <t>Santa Marinha</t>
  </si>
  <si>
    <t>170906</t>
  </si>
  <si>
    <t>17092526</t>
  </si>
  <si>
    <t>UF de Cerva e Limões</t>
  </si>
  <si>
    <t>170908</t>
  </si>
  <si>
    <t>17092527</t>
  </si>
  <si>
    <t>UF de Ribeira de Pena (Salvador) e Santo Aleixo de Além-Tâmega</t>
  </si>
  <si>
    <t>170909</t>
  </si>
  <si>
    <t>17102528</t>
  </si>
  <si>
    <t>Celeirós</t>
  </si>
  <si>
    <t>171001</t>
  </si>
  <si>
    <t>17102529</t>
  </si>
  <si>
    <t>Covas do Douro</t>
  </si>
  <si>
    <t>171002</t>
  </si>
  <si>
    <t>17102530</t>
  </si>
  <si>
    <t>Gouvinhas</t>
  </si>
  <si>
    <t>171004</t>
  </si>
  <si>
    <t>17102531</t>
  </si>
  <si>
    <t>Parada de Pinhão</t>
  </si>
  <si>
    <t>171005</t>
  </si>
  <si>
    <t>17102532</t>
  </si>
  <si>
    <t>Paços</t>
  </si>
  <si>
    <t>171007</t>
  </si>
  <si>
    <t>17102533</t>
  </si>
  <si>
    <t>171009</t>
  </si>
  <si>
    <t>17102534</t>
  </si>
  <si>
    <t>São Lourenço de Ribapinhão</t>
  </si>
  <si>
    <t>171011</t>
  </si>
  <si>
    <t>17102535</t>
  </si>
  <si>
    <t>Souto Maior</t>
  </si>
  <si>
    <t>171013</t>
  </si>
  <si>
    <t>17102536</t>
  </si>
  <si>
    <t>Torre do Pinhão</t>
  </si>
  <si>
    <t>171014</t>
  </si>
  <si>
    <t>17102537</t>
  </si>
  <si>
    <t>Vilarinho de São Romão</t>
  </si>
  <si>
    <t>171015</t>
  </si>
  <si>
    <t>17102538</t>
  </si>
  <si>
    <t>UF de Provesende, Gouvães do Douro e São Cristóvão do Douro</t>
  </si>
  <si>
    <t>171016</t>
  </si>
  <si>
    <t>17102539</t>
  </si>
  <si>
    <t>UF de São Martinho de Antas e Paradela de Guiães</t>
  </si>
  <si>
    <t>171017</t>
  </si>
  <si>
    <t>17112540</t>
  </si>
  <si>
    <t>Alvações do Corgo</t>
  </si>
  <si>
    <t>171101</t>
  </si>
  <si>
    <t>17112541</t>
  </si>
  <si>
    <t>Cumieira</t>
  </si>
  <si>
    <t>171102</t>
  </si>
  <si>
    <t>17112542</t>
  </si>
  <si>
    <t>171103</t>
  </si>
  <si>
    <t>17112543</t>
  </si>
  <si>
    <t>Medrões</t>
  </si>
  <si>
    <t>171106</t>
  </si>
  <si>
    <t>17112544</t>
  </si>
  <si>
    <t>Sever</t>
  </si>
  <si>
    <t>171110</t>
  </si>
  <si>
    <t>17112545</t>
  </si>
  <si>
    <t>UF de Lobrigos (São Miguel e São João Baptista) e Sanhoane</t>
  </si>
  <si>
    <t>171111</t>
  </si>
  <si>
    <t>17112546</t>
  </si>
  <si>
    <t>UF de Louredo e Fornelos</t>
  </si>
  <si>
    <t>171112</t>
  </si>
  <si>
    <t>17122547</t>
  </si>
  <si>
    <t>Água Revés e Crasto</t>
  </si>
  <si>
    <t>171201</t>
  </si>
  <si>
    <t>17122548</t>
  </si>
  <si>
    <t>Algeriz</t>
  </si>
  <si>
    <t>171203</t>
  </si>
  <si>
    <t>17122549</t>
  </si>
  <si>
    <t>Bouçoães</t>
  </si>
  <si>
    <t>171205</t>
  </si>
  <si>
    <t>17122550</t>
  </si>
  <si>
    <t>Canaveses</t>
  </si>
  <si>
    <t>171206</t>
  </si>
  <si>
    <t>17122551</t>
  </si>
  <si>
    <t>Ervões</t>
  </si>
  <si>
    <t>171209</t>
  </si>
  <si>
    <t>17122552</t>
  </si>
  <si>
    <t>Fornos do Pinhal</t>
  </si>
  <si>
    <t>171211</t>
  </si>
  <si>
    <t>17122553</t>
  </si>
  <si>
    <t>Friões</t>
  </si>
  <si>
    <t>171212</t>
  </si>
  <si>
    <t>17122554</t>
  </si>
  <si>
    <t>Padrela e Tazem</t>
  </si>
  <si>
    <t>171215</t>
  </si>
  <si>
    <t>17122555</t>
  </si>
  <si>
    <t>Possacos</t>
  </si>
  <si>
    <t>171216</t>
  </si>
  <si>
    <t>17122556</t>
  </si>
  <si>
    <t>Rio Torto</t>
  </si>
  <si>
    <t>171217</t>
  </si>
  <si>
    <t>17122557</t>
  </si>
  <si>
    <t>Santa Maria de Emeres</t>
  </si>
  <si>
    <t>171219</t>
  </si>
  <si>
    <t>17122558</t>
  </si>
  <si>
    <t>Santa Valha</t>
  </si>
  <si>
    <t>171220</t>
  </si>
  <si>
    <t>17122559</t>
  </si>
  <si>
    <t>Santiago da Ribeira de Alhariz</t>
  </si>
  <si>
    <t>171221</t>
  </si>
  <si>
    <t>17122560</t>
  </si>
  <si>
    <t>São João da Corveira</t>
  </si>
  <si>
    <t>171222</t>
  </si>
  <si>
    <t>17122561</t>
  </si>
  <si>
    <t>São Pedro de Veiga de Lila</t>
  </si>
  <si>
    <t>171223</t>
  </si>
  <si>
    <t>17122562</t>
  </si>
  <si>
    <t>171224</t>
  </si>
  <si>
    <t>17122563</t>
  </si>
  <si>
    <t>Vales</t>
  </si>
  <si>
    <t>171227</t>
  </si>
  <si>
    <t>17122564</t>
  </si>
  <si>
    <t>Vassal</t>
  </si>
  <si>
    <t>171229</t>
  </si>
  <si>
    <t>17122565</t>
  </si>
  <si>
    <t>Veiga de Lila</t>
  </si>
  <si>
    <t>171230</t>
  </si>
  <si>
    <t>17122566</t>
  </si>
  <si>
    <t>Vilarandelo</t>
  </si>
  <si>
    <t>171231</t>
  </si>
  <si>
    <t>17122567</t>
  </si>
  <si>
    <t>Carrazedo de Montenegro e Curros</t>
  </si>
  <si>
    <t>171232</t>
  </si>
  <si>
    <t>17122568</t>
  </si>
  <si>
    <t>Lebução, Fiães e Nozelos</t>
  </si>
  <si>
    <t>171233</t>
  </si>
  <si>
    <t>17122569</t>
  </si>
  <si>
    <t>Sonim e Barreiros</t>
  </si>
  <si>
    <t>171234</t>
  </si>
  <si>
    <t>17122570</t>
  </si>
  <si>
    <t>Tinhela e Alvarelhos</t>
  </si>
  <si>
    <t>171235</t>
  </si>
  <si>
    <t>17122571</t>
  </si>
  <si>
    <t>Valpaços e Sanfins</t>
  </si>
  <si>
    <t>171236</t>
  </si>
  <si>
    <t>17132572</t>
  </si>
  <si>
    <t>Alfarela de Jales</t>
  </si>
  <si>
    <t>171302</t>
  </si>
  <si>
    <t>17132573</t>
  </si>
  <si>
    <t>Bornes de Aguiar</t>
  </si>
  <si>
    <t>171303</t>
  </si>
  <si>
    <t>17132574</t>
  </si>
  <si>
    <t>Bragado</t>
  </si>
  <si>
    <t>171304</t>
  </si>
  <si>
    <t>17132575</t>
  </si>
  <si>
    <t>Capeludos</t>
  </si>
  <si>
    <t>171305</t>
  </si>
  <si>
    <t>17132576</t>
  </si>
  <si>
    <t>Soutelo de Aguiar</t>
  </si>
  <si>
    <t>171310</t>
  </si>
  <si>
    <t>17132577</t>
  </si>
  <si>
    <t>171311</t>
  </si>
  <si>
    <t>17132578</t>
  </si>
  <si>
    <t>Tresminas</t>
  </si>
  <si>
    <t>171312</t>
  </si>
  <si>
    <t>17132579</t>
  </si>
  <si>
    <t>Valoura</t>
  </si>
  <si>
    <t>171313</t>
  </si>
  <si>
    <t>17132580</t>
  </si>
  <si>
    <t>171314</t>
  </si>
  <si>
    <t>17132581</t>
  </si>
  <si>
    <t>Vreia de Bornes</t>
  </si>
  <si>
    <t>171315</t>
  </si>
  <si>
    <t>17132582</t>
  </si>
  <si>
    <t>Vreia de Jales</t>
  </si>
  <si>
    <t>171316</t>
  </si>
  <si>
    <t>17132583</t>
  </si>
  <si>
    <t>Sabroso de Aguiar</t>
  </si>
  <si>
    <t>171317</t>
  </si>
  <si>
    <t>17132584</t>
  </si>
  <si>
    <t>Alvão</t>
  </si>
  <si>
    <t>171319</t>
  </si>
  <si>
    <t>17132585</t>
  </si>
  <si>
    <t>UF de Pensalvos e Parada de Monteiros</t>
  </si>
  <si>
    <t>171320</t>
  </si>
  <si>
    <t>17142586</t>
  </si>
  <si>
    <t>Abaças</t>
  </si>
  <si>
    <t>171401</t>
  </si>
  <si>
    <t>17142587</t>
  </si>
  <si>
    <t>Andrães</t>
  </si>
  <si>
    <t>171403</t>
  </si>
  <si>
    <t>17142588</t>
  </si>
  <si>
    <t>171404</t>
  </si>
  <si>
    <t>17142589</t>
  </si>
  <si>
    <t>Campeã</t>
  </si>
  <si>
    <t>171406</t>
  </si>
  <si>
    <t>17142590</t>
  </si>
  <si>
    <t>Folhadela</t>
  </si>
  <si>
    <t>171409</t>
  </si>
  <si>
    <t>17142591</t>
  </si>
  <si>
    <t>Guiães</t>
  </si>
  <si>
    <t>171410</t>
  </si>
  <si>
    <t>17142592</t>
  </si>
  <si>
    <t>171414</t>
  </si>
  <si>
    <t>17142593</t>
  </si>
  <si>
    <t>Mateus</t>
  </si>
  <si>
    <t>171415</t>
  </si>
  <si>
    <t>17142594</t>
  </si>
  <si>
    <t>Mondrões</t>
  </si>
  <si>
    <t>171416</t>
  </si>
  <si>
    <t>17142595</t>
  </si>
  <si>
    <t>Parada de Cunhos</t>
  </si>
  <si>
    <t>171420</t>
  </si>
  <si>
    <t>17142596</t>
  </si>
  <si>
    <t>Torgueda</t>
  </si>
  <si>
    <t>171426</t>
  </si>
  <si>
    <t>17142597</t>
  </si>
  <si>
    <t>171429</t>
  </si>
  <si>
    <t>17142598</t>
  </si>
  <si>
    <t>UF de Adoufe e Vilarinho de Samardã</t>
  </si>
  <si>
    <t>171431</t>
  </si>
  <si>
    <t>17142599</t>
  </si>
  <si>
    <t>UF de Borbela e Lamas de Olo</t>
  </si>
  <si>
    <t>171432</t>
  </si>
  <si>
    <t>17142600</t>
  </si>
  <si>
    <t>UF de Constantim e Vale de Nogueiras</t>
  </si>
  <si>
    <t>171433</t>
  </si>
  <si>
    <t>17142601</t>
  </si>
  <si>
    <t>UF de Mouçós e Lamares</t>
  </si>
  <si>
    <t>171434</t>
  </si>
  <si>
    <t>17142602</t>
  </si>
  <si>
    <t>UF de Nogueira e Ermida</t>
  </si>
  <si>
    <t>171435</t>
  </si>
  <si>
    <t>17142603</t>
  </si>
  <si>
    <t>UF de Pena, Quintã e Vila Cova</t>
  </si>
  <si>
    <t>171436</t>
  </si>
  <si>
    <t>17142604</t>
  </si>
  <si>
    <t>UF de São Tomé do Castelo e Justes</t>
  </si>
  <si>
    <t>171437</t>
  </si>
  <si>
    <t>17142605</t>
  </si>
  <si>
    <t>171438</t>
  </si>
  <si>
    <t>18012606</t>
  </si>
  <si>
    <t>Aldeias</t>
  </si>
  <si>
    <t>180101</t>
  </si>
  <si>
    <t>18012607</t>
  </si>
  <si>
    <t>Cimbres</t>
  </si>
  <si>
    <t>180104</t>
  </si>
  <si>
    <t>18012608</t>
  </si>
  <si>
    <t>180106</t>
  </si>
  <si>
    <t>18012609</t>
  </si>
  <si>
    <t>Fontelo</t>
  </si>
  <si>
    <t>180107</t>
  </si>
  <si>
    <t>18012610</t>
  </si>
  <si>
    <t>Queimada</t>
  </si>
  <si>
    <t>180109</t>
  </si>
  <si>
    <t>18012611</t>
  </si>
  <si>
    <t>Queimadela</t>
  </si>
  <si>
    <t>180110</t>
  </si>
  <si>
    <t>18012612</t>
  </si>
  <si>
    <t>180111</t>
  </si>
  <si>
    <t>18012613</t>
  </si>
  <si>
    <t>São Cosmado</t>
  </si>
  <si>
    <t>180114</t>
  </si>
  <si>
    <t>18012614</t>
  </si>
  <si>
    <t>São Martinho das Chãs</t>
  </si>
  <si>
    <t>180115</t>
  </si>
  <si>
    <t>18012615</t>
  </si>
  <si>
    <t>Vacalar</t>
  </si>
  <si>
    <t>180118</t>
  </si>
  <si>
    <t>18012616</t>
  </si>
  <si>
    <t>180120</t>
  </si>
  <si>
    <t>18012617</t>
  </si>
  <si>
    <t>UF de Aricera e Goujoim</t>
  </si>
  <si>
    <t>180121</t>
  </si>
  <si>
    <t>18012618</t>
  </si>
  <si>
    <t>UF de São Romão e Santiago</t>
  </si>
  <si>
    <t>180122</t>
  </si>
  <si>
    <t>18012619</t>
  </si>
  <si>
    <t>UF de Vila Seca e Santo Adrião</t>
  </si>
  <si>
    <t>180123</t>
  </si>
  <si>
    <t>18022620</t>
  </si>
  <si>
    <t>Beijós</t>
  </si>
  <si>
    <t>180201</t>
  </si>
  <si>
    <t>18022621</t>
  </si>
  <si>
    <t>Cabanas de Viriato</t>
  </si>
  <si>
    <t>180202</t>
  </si>
  <si>
    <t>18022622</t>
  </si>
  <si>
    <t>Oliveira do Conde</t>
  </si>
  <si>
    <t>180204</t>
  </si>
  <si>
    <t>18022623</t>
  </si>
  <si>
    <t>180206</t>
  </si>
  <si>
    <t>18022624</t>
  </si>
  <si>
    <t>180208</t>
  </si>
  <si>
    <t>18032625</t>
  </si>
  <si>
    <t>Almofala</t>
  </si>
  <si>
    <t>180301</t>
  </si>
  <si>
    <t>18032626</t>
  </si>
  <si>
    <t>180303</t>
  </si>
  <si>
    <t>18032627</t>
  </si>
  <si>
    <t>180304</t>
  </si>
  <si>
    <t>18032628</t>
  </si>
  <si>
    <t>Cujó</t>
  </si>
  <si>
    <t>180305</t>
  </si>
  <si>
    <t>18032629</t>
  </si>
  <si>
    <t>Gosende</t>
  </si>
  <si>
    <t>180309</t>
  </si>
  <si>
    <t>18032630</t>
  </si>
  <si>
    <t>Mões</t>
  </si>
  <si>
    <t>180312</t>
  </si>
  <si>
    <t>18032631</t>
  </si>
  <si>
    <t>Moledo</t>
  </si>
  <si>
    <t>180313</t>
  </si>
  <si>
    <t>18032632</t>
  </si>
  <si>
    <t>Monteiras</t>
  </si>
  <si>
    <t>180314</t>
  </si>
  <si>
    <t>18032633</t>
  </si>
  <si>
    <t>Pepim</t>
  </si>
  <si>
    <t>180317</t>
  </si>
  <si>
    <t>18032634</t>
  </si>
  <si>
    <t>180319</t>
  </si>
  <si>
    <t>18032635</t>
  </si>
  <si>
    <t>São Joaninho</t>
  </si>
  <si>
    <t>180322</t>
  </si>
  <si>
    <t>18032636</t>
  </si>
  <si>
    <t>UF de Mamouros, Alva e Ribolhos</t>
  </si>
  <si>
    <t>180323</t>
  </si>
  <si>
    <t>18032637</t>
  </si>
  <si>
    <t>UF de Mezio e Moura Morta</t>
  </si>
  <si>
    <t>180324</t>
  </si>
  <si>
    <t>18032638</t>
  </si>
  <si>
    <t>UF de Parada de Ester e Ester</t>
  </si>
  <si>
    <t>180325</t>
  </si>
  <si>
    <t>18032639</t>
  </si>
  <si>
    <t>UF de Picão e Ermida</t>
  </si>
  <si>
    <t>180326</t>
  </si>
  <si>
    <t>18032640</t>
  </si>
  <si>
    <t>UF de Reriz e Gafanhão</t>
  </si>
  <si>
    <t>180327</t>
  </si>
  <si>
    <t>18042641</t>
  </si>
  <si>
    <t>180403</t>
  </si>
  <si>
    <t>18042642</t>
  </si>
  <si>
    <t>Espadanedo</t>
  </si>
  <si>
    <t>180404</t>
  </si>
  <si>
    <t>18042643</t>
  </si>
  <si>
    <t>Ferreiros de Tendais</t>
  </si>
  <si>
    <t>180405</t>
  </si>
  <si>
    <t>18042644</t>
  </si>
  <si>
    <t>180406</t>
  </si>
  <si>
    <t>18042645</t>
  </si>
  <si>
    <t>180408</t>
  </si>
  <si>
    <t>18042646</t>
  </si>
  <si>
    <t>180409</t>
  </si>
  <si>
    <t>18042647</t>
  </si>
  <si>
    <t>180410</t>
  </si>
  <si>
    <t>18042648</t>
  </si>
  <si>
    <t>Santiago de Piães</t>
  </si>
  <si>
    <t>180412</t>
  </si>
  <si>
    <t>18042649</t>
  </si>
  <si>
    <t>São Cristóvão de Nogueira</t>
  </si>
  <si>
    <t>180413</t>
  </si>
  <si>
    <t>18042650</t>
  </si>
  <si>
    <t>Souselo</t>
  </si>
  <si>
    <t>180414</t>
  </si>
  <si>
    <t>18042651</t>
  </si>
  <si>
    <t>Tarouquela</t>
  </si>
  <si>
    <t>180415</t>
  </si>
  <si>
    <t>18042652</t>
  </si>
  <si>
    <t>Tendais</t>
  </si>
  <si>
    <t>180416</t>
  </si>
  <si>
    <t>18042653</t>
  </si>
  <si>
    <t>180417</t>
  </si>
  <si>
    <t>18042654</t>
  </si>
  <si>
    <t>UF de Alhões, Bustelo, Gralheira e Ramires</t>
  </si>
  <si>
    <t>180418</t>
  </si>
  <si>
    <t>18052655</t>
  </si>
  <si>
    <t>Avões</t>
  </si>
  <si>
    <t>180502</t>
  </si>
  <si>
    <t>18052656</t>
  </si>
  <si>
    <t>Britiande</t>
  </si>
  <si>
    <t>180504</t>
  </si>
  <si>
    <t>18052657</t>
  </si>
  <si>
    <t>Cambres</t>
  </si>
  <si>
    <t>180505</t>
  </si>
  <si>
    <t>18052658</t>
  </si>
  <si>
    <t>Ferreirim</t>
  </si>
  <si>
    <t>180507</t>
  </si>
  <si>
    <t>18052659</t>
  </si>
  <si>
    <t>Ferreiros de Avões</t>
  </si>
  <si>
    <t>180508</t>
  </si>
  <si>
    <t>18052660</t>
  </si>
  <si>
    <t>Figueira</t>
  </si>
  <si>
    <t>180509</t>
  </si>
  <si>
    <t>18052661</t>
  </si>
  <si>
    <t>Lalim</t>
  </si>
  <si>
    <t>180510</t>
  </si>
  <si>
    <t>18052662</t>
  </si>
  <si>
    <t>Lazarim</t>
  </si>
  <si>
    <t>180511</t>
  </si>
  <si>
    <t>18052663</t>
  </si>
  <si>
    <t>Penajóia</t>
  </si>
  <si>
    <t>180516</t>
  </si>
  <si>
    <t>18052664</t>
  </si>
  <si>
    <t>Penude</t>
  </si>
  <si>
    <t>180517</t>
  </si>
  <si>
    <t>18052665</t>
  </si>
  <si>
    <t>Samodães</t>
  </si>
  <si>
    <t>180519</t>
  </si>
  <si>
    <t>18052666</t>
  </si>
  <si>
    <t>Sande</t>
  </si>
  <si>
    <t>180520</t>
  </si>
  <si>
    <t>18052667</t>
  </si>
  <si>
    <t>Várzea de Abrunhais</t>
  </si>
  <si>
    <t>180523</t>
  </si>
  <si>
    <t>18052668</t>
  </si>
  <si>
    <t>Vila Nova de Souto d'El-Rei</t>
  </si>
  <si>
    <t>180524</t>
  </si>
  <si>
    <t>18052669</t>
  </si>
  <si>
    <t>Lamego (Almacave e Sé)</t>
  </si>
  <si>
    <t>180525</t>
  </si>
  <si>
    <t>18052670</t>
  </si>
  <si>
    <t>UF de Bigorne, Magueija e Pretarouca</t>
  </si>
  <si>
    <t>180526</t>
  </si>
  <si>
    <t>18052671</t>
  </si>
  <si>
    <t>UF de Cepões, Meijinhos e Melcões</t>
  </si>
  <si>
    <t>180527</t>
  </si>
  <si>
    <t>18052672</t>
  </si>
  <si>
    <t>UF de Parada do Bispo e Valdigem</t>
  </si>
  <si>
    <t>180528</t>
  </si>
  <si>
    <t>18062673</t>
  </si>
  <si>
    <t>Abrunhosa-a-Velha</t>
  </si>
  <si>
    <t>180601</t>
  </si>
  <si>
    <t>18062674</t>
  </si>
  <si>
    <t>Alcafache</t>
  </si>
  <si>
    <t>180602</t>
  </si>
  <si>
    <t>18062675</t>
  </si>
  <si>
    <t>Cunha Baixa</t>
  </si>
  <si>
    <t>180605</t>
  </si>
  <si>
    <t>18062676</t>
  </si>
  <si>
    <t>180606</t>
  </si>
  <si>
    <t>18062677</t>
  </si>
  <si>
    <t>Fornos de Maceira Dão</t>
  </si>
  <si>
    <t>180607</t>
  </si>
  <si>
    <t>18062678</t>
  </si>
  <si>
    <t>Freixiosa</t>
  </si>
  <si>
    <t>180608</t>
  </si>
  <si>
    <t>18062679</t>
  </si>
  <si>
    <t>Quintela de Azurara</t>
  </si>
  <si>
    <t>180614</t>
  </si>
  <si>
    <t>18062680</t>
  </si>
  <si>
    <t>São João da Fresta</t>
  </si>
  <si>
    <t>180616</t>
  </si>
  <si>
    <t>18062681</t>
  </si>
  <si>
    <t>UF de Mangualde, Mesquitela e Cunha Alta</t>
  </si>
  <si>
    <t>180619</t>
  </si>
  <si>
    <t>18062682</t>
  </si>
  <si>
    <t>UF de Moimenta de Maceira Dão e Lobelhe do Mato</t>
  </si>
  <si>
    <t>180620</t>
  </si>
  <si>
    <t>18062683</t>
  </si>
  <si>
    <t>UF de Santiago de Cassurrães e Póvoa de Cervães</t>
  </si>
  <si>
    <t>180621</t>
  </si>
  <si>
    <t>18062684</t>
  </si>
  <si>
    <t>UF de Tavares (Chãs, Várzea e Travanca)</t>
  </si>
  <si>
    <t>180622</t>
  </si>
  <si>
    <t>18072685</t>
  </si>
  <si>
    <t>Alvite</t>
  </si>
  <si>
    <t>180702</t>
  </si>
  <si>
    <t>18072686</t>
  </si>
  <si>
    <t>Arcozelos</t>
  </si>
  <si>
    <t>180703</t>
  </si>
  <si>
    <t>18072687</t>
  </si>
  <si>
    <t>Baldos</t>
  </si>
  <si>
    <t>180705</t>
  </si>
  <si>
    <t>18072688</t>
  </si>
  <si>
    <t>Cabaços</t>
  </si>
  <si>
    <t>180706</t>
  </si>
  <si>
    <t>18072689</t>
  </si>
  <si>
    <t>180707</t>
  </si>
  <si>
    <t>18072690</t>
  </si>
  <si>
    <t>180708</t>
  </si>
  <si>
    <t>18072691</t>
  </si>
  <si>
    <t>Leomil</t>
  </si>
  <si>
    <t>180709</t>
  </si>
  <si>
    <t>18072692</t>
  </si>
  <si>
    <t>180710</t>
  </si>
  <si>
    <t>18072693</t>
  </si>
  <si>
    <t>Passô</t>
  </si>
  <si>
    <t>180713</t>
  </si>
  <si>
    <t>18072694</t>
  </si>
  <si>
    <t>Vila da Rua</t>
  </si>
  <si>
    <t>180716</t>
  </si>
  <si>
    <t>18072695</t>
  </si>
  <si>
    <t>180717</t>
  </si>
  <si>
    <t>18072696</t>
  </si>
  <si>
    <t>180719</t>
  </si>
  <si>
    <t>18072697</t>
  </si>
  <si>
    <t>180720</t>
  </si>
  <si>
    <t>18072698</t>
  </si>
  <si>
    <t>UF de Paradinha e Nagosa</t>
  </si>
  <si>
    <t>180721</t>
  </si>
  <si>
    <t>18072699</t>
  </si>
  <si>
    <t>UF de Pêra Velha, Aldeia de Nacomba e Ariz</t>
  </si>
  <si>
    <t>180722</t>
  </si>
  <si>
    <t>18072700</t>
  </si>
  <si>
    <t>UF de Peva e Segões</t>
  </si>
  <si>
    <t>180723</t>
  </si>
  <si>
    <t>18082701</t>
  </si>
  <si>
    <t>Cercosa</t>
  </si>
  <si>
    <t>180802</t>
  </si>
  <si>
    <t>18082702</t>
  </si>
  <si>
    <t>180804</t>
  </si>
  <si>
    <t>18082703</t>
  </si>
  <si>
    <t>Marmeleira</t>
  </si>
  <si>
    <t>180805</t>
  </si>
  <si>
    <t>18082704</t>
  </si>
  <si>
    <t>180807</t>
  </si>
  <si>
    <t>18082705</t>
  </si>
  <si>
    <t>180808</t>
  </si>
  <si>
    <t>18082706</t>
  </si>
  <si>
    <t>Trezói</t>
  </si>
  <si>
    <t>180809</t>
  </si>
  <si>
    <t>18082707</t>
  </si>
  <si>
    <t>UF de Mortágua, Vale de Remígio, Cortegaça e Almaça</t>
  </si>
  <si>
    <t>180811</t>
  </si>
  <si>
    <t>18092708</t>
  </si>
  <si>
    <t>Canas de Senhorim</t>
  </si>
  <si>
    <t>180901</t>
  </si>
  <si>
    <t>18092709</t>
  </si>
  <si>
    <t>180903</t>
  </si>
  <si>
    <t>18092710</t>
  </si>
  <si>
    <t>Senhorim</t>
  </si>
  <si>
    <t>180905</t>
  </si>
  <si>
    <t>18092711</t>
  </si>
  <si>
    <t>180906</t>
  </si>
  <si>
    <t>18092712</t>
  </si>
  <si>
    <t>Lapa do Lobo</t>
  </si>
  <si>
    <t>180908</t>
  </si>
  <si>
    <t>18092713</t>
  </si>
  <si>
    <t>UF de Carvalhal Redondo e Aguieira</t>
  </si>
  <si>
    <t>180910</t>
  </si>
  <si>
    <t>18092714</t>
  </si>
  <si>
    <t>UF de Santar e Moreira</t>
  </si>
  <si>
    <t>180911</t>
  </si>
  <si>
    <t>18102715</t>
  </si>
  <si>
    <t>Arcozelo das Maias</t>
  </si>
  <si>
    <t>181002</t>
  </si>
  <si>
    <t>18102716</t>
  </si>
  <si>
    <t>181005</t>
  </si>
  <si>
    <t>18102717</t>
  </si>
  <si>
    <t>Ribeiradio</t>
  </si>
  <si>
    <t>181007</t>
  </si>
  <si>
    <t>18102718</t>
  </si>
  <si>
    <t>São João da Serra</t>
  </si>
  <si>
    <t>181008</t>
  </si>
  <si>
    <t>18102719</t>
  </si>
  <si>
    <t>São Vicente de Lafões</t>
  </si>
  <si>
    <t>181009</t>
  </si>
  <si>
    <t>18102720</t>
  </si>
  <si>
    <t>UF de Arca e Varzielas</t>
  </si>
  <si>
    <t>181013</t>
  </si>
  <si>
    <t>18102721</t>
  </si>
  <si>
    <t>UF de Destriz e Reigoso</t>
  </si>
  <si>
    <t>181014</t>
  </si>
  <si>
    <t>18102722</t>
  </si>
  <si>
    <t>UF de Oliveira de Frades, Souto de Lafões e Sejães</t>
  </si>
  <si>
    <t>181015</t>
  </si>
  <si>
    <t>18112723</t>
  </si>
  <si>
    <t>Castelo de Penalva</t>
  </si>
  <si>
    <t>181102</t>
  </si>
  <si>
    <t>18112724</t>
  </si>
  <si>
    <t>Esmolfe</t>
  </si>
  <si>
    <t>181103</t>
  </si>
  <si>
    <t>18112725</t>
  </si>
  <si>
    <t>Germil</t>
  </si>
  <si>
    <t>181104</t>
  </si>
  <si>
    <t>18112726</t>
  </si>
  <si>
    <t>Ínsua</t>
  </si>
  <si>
    <t>181105</t>
  </si>
  <si>
    <t>18112727</t>
  </si>
  <si>
    <t>Lusinde</t>
  </si>
  <si>
    <t>181106</t>
  </si>
  <si>
    <t>18112728</t>
  </si>
  <si>
    <t>Pindo</t>
  </si>
  <si>
    <t>181109</t>
  </si>
  <si>
    <t>18112729</t>
  </si>
  <si>
    <t>181110</t>
  </si>
  <si>
    <t>18112730</t>
  </si>
  <si>
    <t>Sezures</t>
  </si>
  <si>
    <t>181111</t>
  </si>
  <si>
    <t>18112731</t>
  </si>
  <si>
    <t>Trancozelos</t>
  </si>
  <si>
    <t>181112</t>
  </si>
  <si>
    <t>18112732</t>
  </si>
  <si>
    <t>UF de Antas e Matela</t>
  </si>
  <si>
    <t>181114</t>
  </si>
  <si>
    <t>18112733</t>
  </si>
  <si>
    <t>UF de Vila Cova do Covelo/Mareco</t>
  </si>
  <si>
    <t>181115</t>
  </si>
  <si>
    <t>18122734</t>
  </si>
  <si>
    <t>Beselga</t>
  </si>
  <si>
    <t>181202</t>
  </si>
  <si>
    <t>18122735</t>
  </si>
  <si>
    <t>Castainço</t>
  </si>
  <si>
    <t>181203</t>
  </si>
  <si>
    <t>18122736</t>
  </si>
  <si>
    <t>Penela da Beira</t>
  </si>
  <si>
    <t>181207</t>
  </si>
  <si>
    <t>18122737</t>
  </si>
  <si>
    <t>Póvoa de Penela</t>
  </si>
  <si>
    <t>181208</t>
  </si>
  <si>
    <t>18122738</t>
  </si>
  <si>
    <t>181209</t>
  </si>
  <si>
    <t>18122739</t>
  </si>
  <si>
    <t>UF de Antas e Ourozinho</t>
  </si>
  <si>
    <t>181210</t>
  </si>
  <si>
    <t>18122740</t>
  </si>
  <si>
    <t>UF de Penedono e Granja</t>
  </si>
  <si>
    <t>181211</t>
  </si>
  <si>
    <t>18132741</t>
  </si>
  <si>
    <t>Barrô</t>
  </si>
  <si>
    <t>181302</t>
  </si>
  <si>
    <t>18132742</t>
  </si>
  <si>
    <t>Cárquere</t>
  </si>
  <si>
    <t>181303</t>
  </si>
  <si>
    <t>18132743</t>
  </si>
  <si>
    <t>Paus</t>
  </si>
  <si>
    <t>181310</t>
  </si>
  <si>
    <t>18132744</t>
  </si>
  <si>
    <t>181311</t>
  </si>
  <si>
    <t>18132745</t>
  </si>
  <si>
    <t>São Cipriano</t>
  </si>
  <si>
    <t>181312</t>
  </si>
  <si>
    <t>18132746</t>
  </si>
  <si>
    <t>São João de Fontoura</t>
  </si>
  <si>
    <t>181313</t>
  </si>
  <si>
    <t>18132747</t>
  </si>
  <si>
    <t>São Martinho de Mouros</t>
  </si>
  <si>
    <t>181314</t>
  </si>
  <si>
    <t>18132748</t>
  </si>
  <si>
    <t>UF de Anreade e São Romão de Aregos</t>
  </si>
  <si>
    <t>181316</t>
  </si>
  <si>
    <t>18132749</t>
  </si>
  <si>
    <t>UF de Felgueiras e Feirão</t>
  </si>
  <si>
    <t>181317</t>
  </si>
  <si>
    <t>18132750</t>
  </si>
  <si>
    <t>UF de Freigil e Miomães</t>
  </si>
  <si>
    <t>181318</t>
  </si>
  <si>
    <t>18132751</t>
  </si>
  <si>
    <t>UF de Ovadas e Panchorra</t>
  </si>
  <si>
    <t>181319</t>
  </si>
  <si>
    <t>18142752</t>
  </si>
  <si>
    <t>Pinheiro de Ázere</t>
  </si>
  <si>
    <t>181403</t>
  </si>
  <si>
    <t>18142753</t>
  </si>
  <si>
    <t>181405</t>
  </si>
  <si>
    <t>18142754</t>
  </si>
  <si>
    <t>São João de Areias</t>
  </si>
  <si>
    <t>181406</t>
  </si>
  <si>
    <t>18142755</t>
  </si>
  <si>
    <t>UF de Ovoa e Vimieiro</t>
  </si>
  <si>
    <t>181410</t>
  </si>
  <si>
    <t>18142756</t>
  </si>
  <si>
    <t>UF de Santa Comba Dão e Couto do Mosteiro</t>
  </si>
  <si>
    <t>181411</t>
  </si>
  <si>
    <t>18142757</t>
  </si>
  <si>
    <t>UF de Treixedo e Nagozela</t>
  </si>
  <si>
    <t>181412</t>
  </si>
  <si>
    <t>18152758</t>
  </si>
  <si>
    <t>Castanheiro do Sul</t>
  </si>
  <si>
    <t>181501</t>
  </si>
  <si>
    <t>18152759</t>
  </si>
  <si>
    <t>Ervedosa do Douro</t>
  </si>
  <si>
    <t>181502</t>
  </si>
  <si>
    <t>18152760</t>
  </si>
  <si>
    <t>Nagozelo do Douro</t>
  </si>
  <si>
    <t>181504</t>
  </si>
  <si>
    <t>18152761</t>
  </si>
  <si>
    <t>Paredes da Beira</t>
  </si>
  <si>
    <t>181505</t>
  </si>
  <si>
    <t>18152762</t>
  </si>
  <si>
    <t>Riodades</t>
  </si>
  <si>
    <t>181507</t>
  </si>
  <si>
    <t>18152763</t>
  </si>
  <si>
    <t>Soutelo do Douro</t>
  </si>
  <si>
    <t>181509</t>
  </si>
  <si>
    <t>18152764</t>
  </si>
  <si>
    <t>Vale de Figueira</t>
  </si>
  <si>
    <t>181511</t>
  </si>
  <si>
    <t>18152765</t>
  </si>
  <si>
    <t>Valongo dos Azeites</t>
  </si>
  <si>
    <t>181512</t>
  </si>
  <si>
    <t>18152766</t>
  </si>
  <si>
    <t>UF de São João da Pesqueira e Várzea de Trevões</t>
  </si>
  <si>
    <t>181515</t>
  </si>
  <si>
    <t>18152767</t>
  </si>
  <si>
    <t>UF de Trevões e Espinhosa</t>
  </si>
  <si>
    <t>181516</t>
  </si>
  <si>
    <t>18152768</t>
  </si>
  <si>
    <t>UF de Vilarouco e Pereiros</t>
  </si>
  <si>
    <t>181517</t>
  </si>
  <si>
    <t>18162769</t>
  </si>
  <si>
    <t>Bordonhos</t>
  </si>
  <si>
    <t>181602</t>
  </si>
  <si>
    <t>18162770</t>
  </si>
  <si>
    <t>Figueiredo de Alva</t>
  </si>
  <si>
    <t>181606</t>
  </si>
  <si>
    <t>18162771</t>
  </si>
  <si>
    <t>Manhouce</t>
  </si>
  <si>
    <t>181607</t>
  </si>
  <si>
    <t>18162772</t>
  </si>
  <si>
    <t>Pindelo dos Milagres</t>
  </si>
  <si>
    <t>181608</t>
  </si>
  <si>
    <t>18162773</t>
  </si>
  <si>
    <t>181609</t>
  </si>
  <si>
    <t>18162774</t>
  </si>
  <si>
    <t>São Félix</t>
  </si>
  <si>
    <t>181612</t>
  </si>
  <si>
    <t>18162775</t>
  </si>
  <si>
    <t>Serrazes</t>
  </si>
  <si>
    <t>181615</t>
  </si>
  <si>
    <t>18162776</t>
  </si>
  <si>
    <t>Sul</t>
  </si>
  <si>
    <t>181616</t>
  </si>
  <si>
    <t>18162777</t>
  </si>
  <si>
    <t>181617</t>
  </si>
  <si>
    <t>18162778</t>
  </si>
  <si>
    <t>Vila Maior</t>
  </si>
  <si>
    <t>181619</t>
  </si>
  <si>
    <t>18162779</t>
  </si>
  <si>
    <t>UF de Carvalhais e Candal</t>
  </si>
  <si>
    <t>181620</t>
  </si>
  <si>
    <t>18162780</t>
  </si>
  <si>
    <t>UF de Santa Cruz da Trapa e São Cristóvão de Lafões</t>
  </si>
  <si>
    <t>181621</t>
  </si>
  <si>
    <t>18162781</t>
  </si>
  <si>
    <t>UF de São Martinho das Moitas e Covas do Rio</t>
  </si>
  <si>
    <t>181622</t>
  </si>
  <si>
    <t>18162782</t>
  </si>
  <si>
    <t>UF de São Pedro do Sul, Várzea e Baiões</t>
  </si>
  <si>
    <t>181623</t>
  </si>
  <si>
    <t>18172783</t>
  </si>
  <si>
    <t>Avelal</t>
  </si>
  <si>
    <t>181702</t>
  </si>
  <si>
    <t>18172784</t>
  </si>
  <si>
    <t>Ferreira de Aves</t>
  </si>
  <si>
    <t>181704</t>
  </si>
  <si>
    <t>18172785</t>
  </si>
  <si>
    <t>Mioma</t>
  </si>
  <si>
    <t>181706</t>
  </si>
  <si>
    <t>18172786</t>
  </si>
  <si>
    <t>181707</t>
  </si>
  <si>
    <t>18172787</t>
  </si>
  <si>
    <t>São Miguel de Vila Boa</t>
  </si>
  <si>
    <t>181709</t>
  </si>
  <si>
    <t>18172788</t>
  </si>
  <si>
    <t>181710</t>
  </si>
  <si>
    <t>18172789</t>
  </si>
  <si>
    <t>Silvã de Cima</t>
  </si>
  <si>
    <t>181711</t>
  </si>
  <si>
    <t>18172790</t>
  </si>
  <si>
    <t>UF de Águas Boas e Forles</t>
  </si>
  <si>
    <t>181713</t>
  </si>
  <si>
    <t>18172791</t>
  </si>
  <si>
    <t>UF de Romãs, Decermilo e Vila Longa</t>
  </si>
  <si>
    <t>181714</t>
  </si>
  <si>
    <t>18182792</t>
  </si>
  <si>
    <t>Arnas</t>
  </si>
  <si>
    <t>181801</t>
  </si>
  <si>
    <t>18182793</t>
  </si>
  <si>
    <t>Carregal</t>
  </si>
  <si>
    <t>181802</t>
  </si>
  <si>
    <t>18182794</t>
  </si>
  <si>
    <t>Chosendo</t>
  </si>
  <si>
    <t>181803</t>
  </si>
  <si>
    <t>18182795</t>
  </si>
  <si>
    <t>181804</t>
  </si>
  <si>
    <t>18182796</t>
  </si>
  <si>
    <t>181806</t>
  </si>
  <si>
    <t>18182797</t>
  </si>
  <si>
    <t>Granjal</t>
  </si>
  <si>
    <t>181810</t>
  </si>
  <si>
    <t>18182798</t>
  </si>
  <si>
    <t>Lamosa</t>
  </si>
  <si>
    <t>181811</t>
  </si>
  <si>
    <t>18182799</t>
  </si>
  <si>
    <t>Quintela</t>
  </si>
  <si>
    <t>181814</t>
  </si>
  <si>
    <t>18182800</t>
  </si>
  <si>
    <t>181817</t>
  </si>
  <si>
    <t>18182801</t>
  </si>
  <si>
    <t>UF de Ferreirim e Macieira</t>
  </si>
  <si>
    <t>181818</t>
  </si>
  <si>
    <t>18182802</t>
  </si>
  <si>
    <t>UF de Fonte Arcada e Escurquela</t>
  </si>
  <si>
    <t>181819</t>
  </si>
  <si>
    <t>18182803</t>
  </si>
  <si>
    <t>UF de Penso e Freixinho</t>
  </si>
  <si>
    <t>181820</t>
  </si>
  <si>
    <t>18182804</t>
  </si>
  <si>
    <t>UF de Sernancelhe e Sarzeda</t>
  </si>
  <si>
    <t>181821</t>
  </si>
  <si>
    <t>18192805</t>
  </si>
  <si>
    <t>Adorigo</t>
  </si>
  <si>
    <t>181901</t>
  </si>
  <si>
    <t>18192806</t>
  </si>
  <si>
    <t>181902</t>
  </si>
  <si>
    <t>18192807</t>
  </si>
  <si>
    <t>Chavães</t>
  </si>
  <si>
    <t>181904</t>
  </si>
  <si>
    <t>18192808</t>
  </si>
  <si>
    <t>Desejosa</t>
  </si>
  <si>
    <t>181905</t>
  </si>
  <si>
    <t>18192809</t>
  </si>
  <si>
    <t>Granja do Tedo</t>
  </si>
  <si>
    <t>181906</t>
  </si>
  <si>
    <t>18192810</t>
  </si>
  <si>
    <t>Longa</t>
  </si>
  <si>
    <t>181908</t>
  </si>
  <si>
    <t>18192811</t>
  </si>
  <si>
    <t>181913</t>
  </si>
  <si>
    <t>18192812</t>
  </si>
  <si>
    <t>181914</t>
  </si>
  <si>
    <t>18192813</t>
  </si>
  <si>
    <t>Valença do Douro</t>
  </si>
  <si>
    <t>181917</t>
  </si>
  <si>
    <t>18192814</t>
  </si>
  <si>
    <t>UF de Barcos e Santa Leocádia</t>
  </si>
  <si>
    <t>181918</t>
  </si>
  <si>
    <t>18192815</t>
  </si>
  <si>
    <t>UF de Paradela e Granjinha</t>
  </si>
  <si>
    <t>181919</t>
  </si>
  <si>
    <t>18192816</t>
  </si>
  <si>
    <t>UF de Pinheiros e Vale de Figueira</t>
  </si>
  <si>
    <t>181920</t>
  </si>
  <si>
    <t>18192817</t>
  </si>
  <si>
    <t>UF de Távora e Pereiro</t>
  </si>
  <si>
    <t>181921</t>
  </si>
  <si>
    <t>18202818</t>
  </si>
  <si>
    <t>Mondim da Beira</t>
  </si>
  <si>
    <t>182004</t>
  </si>
  <si>
    <t>18202819</t>
  </si>
  <si>
    <t>Salzedas</t>
  </si>
  <si>
    <t>182005</t>
  </si>
  <si>
    <t>18202820</t>
  </si>
  <si>
    <t>São João de Tarouca</t>
  </si>
  <si>
    <t>182006</t>
  </si>
  <si>
    <t>18202821</t>
  </si>
  <si>
    <t>Várzea da Serra</t>
  </si>
  <si>
    <t>182009</t>
  </si>
  <si>
    <t>18202822</t>
  </si>
  <si>
    <t>UF de Gouviães e Ucanha</t>
  </si>
  <si>
    <t>182011</t>
  </si>
  <si>
    <t>18202823</t>
  </si>
  <si>
    <t>UF de Granja Nova e Vila Chã da Beira</t>
  </si>
  <si>
    <t>182012</t>
  </si>
  <si>
    <t>18202824</t>
  </si>
  <si>
    <t>UF de Tarouca e Dálvares</t>
  </si>
  <si>
    <t>182013</t>
  </si>
  <si>
    <t>18212825</t>
  </si>
  <si>
    <t>Campo de Besteiros</t>
  </si>
  <si>
    <t>182102</t>
  </si>
  <si>
    <t>18212826</t>
  </si>
  <si>
    <t>Canas de Santa Maria</t>
  </si>
  <si>
    <t>182103</t>
  </si>
  <si>
    <t>18212827</t>
  </si>
  <si>
    <t>182105</t>
  </si>
  <si>
    <t>18212828</t>
  </si>
  <si>
    <t>Dardavaz</t>
  </si>
  <si>
    <t>182106</t>
  </si>
  <si>
    <t>18212829</t>
  </si>
  <si>
    <t>Ferreirós do Dão</t>
  </si>
  <si>
    <t>182107</t>
  </si>
  <si>
    <t>18212830</t>
  </si>
  <si>
    <t>Guardão</t>
  </si>
  <si>
    <t>182108</t>
  </si>
  <si>
    <t>18212831</t>
  </si>
  <si>
    <t>Lajeosa do Dão</t>
  </si>
  <si>
    <t>182109</t>
  </si>
  <si>
    <t>18212832</t>
  </si>
  <si>
    <t>Lobão da Beira</t>
  </si>
  <si>
    <t>182110</t>
  </si>
  <si>
    <t>18212833</t>
  </si>
  <si>
    <t>Molelos</t>
  </si>
  <si>
    <t>182111</t>
  </si>
  <si>
    <t>18212834</t>
  </si>
  <si>
    <t>Parada de Gonta</t>
  </si>
  <si>
    <t>182116</t>
  </si>
  <si>
    <t>18212835</t>
  </si>
  <si>
    <t>Santiago de Besteiros</t>
  </si>
  <si>
    <t>182118</t>
  </si>
  <si>
    <t>18212836</t>
  </si>
  <si>
    <t>Tonda</t>
  </si>
  <si>
    <t>182122</t>
  </si>
  <si>
    <t>18212837</t>
  </si>
  <si>
    <t>UF de Barreiro de Besteiros e Tourigo</t>
  </si>
  <si>
    <t>182127</t>
  </si>
  <si>
    <t>18212838</t>
  </si>
  <si>
    <t>UF de Caparrosa e Silvares</t>
  </si>
  <si>
    <t>182128</t>
  </si>
  <si>
    <t>18212839</t>
  </si>
  <si>
    <t>UF de Mouraz e Vila Nova da Rainha</t>
  </si>
  <si>
    <t>182129</t>
  </si>
  <si>
    <t>18212840</t>
  </si>
  <si>
    <t>UF de São João do Monte e Mosteirinho</t>
  </si>
  <si>
    <t>182130</t>
  </si>
  <si>
    <t>18212841</t>
  </si>
  <si>
    <t>UF de São Miguel do Outeiro e Sabugosa</t>
  </si>
  <si>
    <t>182131</t>
  </si>
  <si>
    <t>18212842</t>
  </si>
  <si>
    <t>UF de Tondela e Nandufe</t>
  </si>
  <si>
    <t>182132</t>
  </si>
  <si>
    <t>18212843</t>
  </si>
  <si>
    <t>UF de Vilar de Besteiros e Mosteiro de Fráguas</t>
  </si>
  <si>
    <t>182133</t>
  </si>
  <si>
    <t>18222844</t>
  </si>
  <si>
    <t>Pendilhe</t>
  </si>
  <si>
    <t>182203</t>
  </si>
  <si>
    <t>18222845</t>
  </si>
  <si>
    <t>Queiriga</t>
  </si>
  <si>
    <t>182204</t>
  </si>
  <si>
    <t>18222846</t>
  </si>
  <si>
    <t>Touro</t>
  </si>
  <si>
    <t>182205</t>
  </si>
  <si>
    <t>18222847</t>
  </si>
  <si>
    <t>182206</t>
  </si>
  <si>
    <t>18222848</t>
  </si>
  <si>
    <t>UF de Vila Nova de Paiva, Alhais e Fráguas</t>
  </si>
  <si>
    <t>182208</t>
  </si>
  <si>
    <t>18232849</t>
  </si>
  <si>
    <t>Abraveses</t>
  </si>
  <si>
    <t>182301</t>
  </si>
  <si>
    <t>18232850</t>
  </si>
  <si>
    <t>Bodiosa</t>
  </si>
  <si>
    <t>182304</t>
  </si>
  <si>
    <t>18232851</t>
  </si>
  <si>
    <t>Calde</t>
  </si>
  <si>
    <t>182305</t>
  </si>
  <si>
    <t>18232852</t>
  </si>
  <si>
    <t>Campo</t>
  </si>
  <si>
    <t>182306</t>
  </si>
  <si>
    <t>18232853</t>
  </si>
  <si>
    <t>Cavernães</t>
  </si>
  <si>
    <t>182307</t>
  </si>
  <si>
    <t>18232854</t>
  </si>
  <si>
    <t>Cota</t>
  </si>
  <si>
    <t>182310</t>
  </si>
  <si>
    <t>18232855</t>
  </si>
  <si>
    <t>Fragosela</t>
  </si>
  <si>
    <t>182315</t>
  </si>
  <si>
    <t>18232856</t>
  </si>
  <si>
    <t>Lordosa</t>
  </si>
  <si>
    <t>182316</t>
  </si>
  <si>
    <t>18232857</t>
  </si>
  <si>
    <t>Silgueiros</t>
  </si>
  <si>
    <t>182317</t>
  </si>
  <si>
    <t>18232858</t>
  </si>
  <si>
    <t>Mundão</t>
  </si>
  <si>
    <t>182318</t>
  </si>
  <si>
    <t>18232859</t>
  </si>
  <si>
    <t>Orgens</t>
  </si>
  <si>
    <t>182319</t>
  </si>
  <si>
    <t>18232860</t>
  </si>
  <si>
    <t>Povolide</t>
  </si>
  <si>
    <t>182320</t>
  </si>
  <si>
    <t>18232861</t>
  </si>
  <si>
    <t>182321</t>
  </si>
  <si>
    <t>18232862</t>
  </si>
  <si>
    <t>Ribafeita</t>
  </si>
  <si>
    <t>182322</t>
  </si>
  <si>
    <t>18232863</t>
  </si>
  <si>
    <t>Rio de Loba</t>
  </si>
  <si>
    <t>182323</t>
  </si>
  <si>
    <t>18232864</t>
  </si>
  <si>
    <t>Santos Evos</t>
  </si>
  <si>
    <t>182325</t>
  </si>
  <si>
    <t>18232865</t>
  </si>
  <si>
    <t>São João de Lourosa</t>
  </si>
  <si>
    <t>182327</t>
  </si>
  <si>
    <t>18232866</t>
  </si>
  <si>
    <t>São Pedro de France</t>
  </si>
  <si>
    <t>182329</t>
  </si>
  <si>
    <t>18232867</t>
  </si>
  <si>
    <t>UF de Barreiros e Cepões</t>
  </si>
  <si>
    <t>182335</t>
  </si>
  <si>
    <t>18232868</t>
  </si>
  <si>
    <t>UF de Boa Aldeia, Farminhão e Torredeita</t>
  </si>
  <si>
    <t>182336</t>
  </si>
  <si>
    <t>18232869</t>
  </si>
  <si>
    <t>Coutos de Viseu</t>
  </si>
  <si>
    <t>182337</t>
  </si>
  <si>
    <t>18232870</t>
  </si>
  <si>
    <t>UF de Faíl e Vila Chã de Sá</t>
  </si>
  <si>
    <t>182338</t>
  </si>
  <si>
    <t>18232871</t>
  </si>
  <si>
    <t>Repeses e São Salvador</t>
  </si>
  <si>
    <t>182339</t>
  </si>
  <si>
    <t>18232872</t>
  </si>
  <si>
    <t>São Cipriano e Vil de Souto</t>
  </si>
  <si>
    <t>182340</t>
  </si>
  <si>
    <t>18232873</t>
  </si>
  <si>
    <t>182341</t>
  </si>
  <si>
    <t>18242874</t>
  </si>
  <si>
    <t>Alcofra</t>
  </si>
  <si>
    <t>182401</t>
  </si>
  <si>
    <t>18242875</t>
  </si>
  <si>
    <t>Campia</t>
  </si>
  <si>
    <t>182403</t>
  </si>
  <si>
    <t>18242876</t>
  </si>
  <si>
    <t>Fornelo do Monte</t>
  </si>
  <si>
    <t>182407</t>
  </si>
  <si>
    <t>18242877</t>
  </si>
  <si>
    <t>Queirã</t>
  </si>
  <si>
    <t>182409</t>
  </si>
  <si>
    <t>18242878</t>
  </si>
  <si>
    <t>182410</t>
  </si>
  <si>
    <t>18242879</t>
  </si>
  <si>
    <t>182411</t>
  </si>
  <si>
    <t>18242880</t>
  </si>
  <si>
    <t>UF de Cambra e Carvalhal de Vermilhas</t>
  </si>
  <si>
    <t>182413</t>
  </si>
  <si>
    <t>18242881</t>
  </si>
  <si>
    <t>UF de Fataunços e Figueiredo das Donas</t>
  </si>
  <si>
    <t>182414</t>
  </si>
  <si>
    <t>18242882</t>
  </si>
  <si>
    <t>UF de Vouzela e Paços de Vilharigues</t>
  </si>
  <si>
    <t>182415</t>
  </si>
  <si>
    <t>31012883</t>
  </si>
  <si>
    <t>Arco da Calheta</t>
  </si>
  <si>
    <t>310101</t>
  </si>
  <si>
    <t>31012884</t>
  </si>
  <si>
    <t>310102</t>
  </si>
  <si>
    <t>31012885</t>
  </si>
  <si>
    <t>Estreito da Calheta</t>
  </si>
  <si>
    <t>310103</t>
  </si>
  <si>
    <t>31012886</t>
  </si>
  <si>
    <t>Fajã da Ovelha</t>
  </si>
  <si>
    <t>310104</t>
  </si>
  <si>
    <t>31012887</t>
  </si>
  <si>
    <t>Jardim do Mar</t>
  </si>
  <si>
    <t>310105</t>
  </si>
  <si>
    <t>31012888</t>
  </si>
  <si>
    <t>Paul do Mar</t>
  </si>
  <si>
    <t>310106</t>
  </si>
  <si>
    <t>31012889</t>
  </si>
  <si>
    <t>Ponta do Pargo</t>
  </si>
  <si>
    <t>310107</t>
  </si>
  <si>
    <t>31012890</t>
  </si>
  <si>
    <t>Prazeres</t>
  </si>
  <si>
    <t>310108</t>
  </si>
  <si>
    <t>31022891</t>
  </si>
  <si>
    <t>310201</t>
  </si>
  <si>
    <t>31022892</t>
  </si>
  <si>
    <t>Curral das Freiras</t>
  </si>
  <si>
    <t>310202</t>
  </si>
  <si>
    <t>31022893</t>
  </si>
  <si>
    <t>Estreito de Câmara de Lobos</t>
  </si>
  <si>
    <t>310203</t>
  </si>
  <si>
    <t>31022894</t>
  </si>
  <si>
    <t>Quinta Grande</t>
  </si>
  <si>
    <t>310204</t>
  </si>
  <si>
    <t>31022895</t>
  </si>
  <si>
    <t>Jardim da Serra</t>
  </si>
  <si>
    <t>310205</t>
  </si>
  <si>
    <t>31032896</t>
  </si>
  <si>
    <t>Imaculado Coração de Maria</t>
  </si>
  <si>
    <t>310301</t>
  </si>
  <si>
    <t>31032897</t>
  </si>
  <si>
    <t>310302</t>
  </si>
  <si>
    <t>31032898</t>
  </si>
  <si>
    <t>Funchal (Santa Luzia)</t>
  </si>
  <si>
    <t>310303</t>
  </si>
  <si>
    <t>31032899</t>
  </si>
  <si>
    <t>Funchal (Santa Maria Maior)</t>
  </si>
  <si>
    <t>310304</t>
  </si>
  <si>
    <t>31032900</t>
  </si>
  <si>
    <t>310305</t>
  </si>
  <si>
    <t>31032901</t>
  </si>
  <si>
    <t>São Gonçalo</t>
  </si>
  <si>
    <t>310306</t>
  </si>
  <si>
    <t>31032902</t>
  </si>
  <si>
    <t>310307</t>
  </si>
  <si>
    <t>31032903</t>
  </si>
  <si>
    <t>Funchal (São Pedro)</t>
  </si>
  <si>
    <t>310308</t>
  </si>
  <si>
    <t>31032904</t>
  </si>
  <si>
    <t>310309</t>
  </si>
  <si>
    <t>31032905</t>
  </si>
  <si>
    <t>Funchal (Sé)</t>
  </si>
  <si>
    <t>310310</t>
  </si>
  <si>
    <t>31042906</t>
  </si>
  <si>
    <t>Água de Pena</t>
  </si>
  <si>
    <t>310401</t>
  </si>
  <si>
    <t>31042907</t>
  </si>
  <si>
    <t>Caniçal</t>
  </si>
  <si>
    <t>310402</t>
  </si>
  <si>
    <t>31042908</t>
  </si>
  <si>
    <t>310403</t>
  </si>
  <si>
    <t>31042909</t>
  </si>
  <si>
    <t>Porto da Cruz</t>
  </si>
  <si>
    <t>310404</t>
  </si>
  <si>
    <t>31042910</t>
  </si>
  <si>
    <t>Santo António da Serra</t>
  </si>
  <si>
    <t>310405</t>
  </si>
  <si>
    <t>31052911</t>
  </si>
  <si>
    <t>Canhas</t>
  </si>
  <si>
    <t>310501</t>
  </si>
  <si>
    <t>31052912</t>
  </si>
  <si>
    <t>Madalena do Mar</t>
  </si>
  <si>
    <t>310502</t>
  </si>
  <si>
    <t>31052913</t>
  </si>
  <si>
    <t>310503</t>
  </si>
  <si>
    <t>31062914</t>
  </si>
  <si>
    <t>Achadas da Cruz</t>
  </si>
  <si>
    <t>310601</t>
  </si>
  <si>
    <t>31062915</t>
  </si>
  <si>
    <t>310602</t>
  </si>
  <si>
    <t>31062916</t>
  </si>
  <si>
    <t>Ribeira da Janela</t>
  </si>
  <si>
    <t>310603</t>
  </si>
  <si>
    <t>31062917</t>
  </si>
  <si>
    <t>310604</t>
  </si>
  <si>
    <t>31072918</t>
  </si>
  <si>
    <t>Campanário</t>
  </si>
  <si>
    <t>310701</t>
  </si>
  <si>
    <t>31072919</t>
  </si>
  <si>
    <t>310702</t>
  </si>
  <si>
    <t>31072920</t>
  </si>
  <si>
    <t>Serra de Água</t>
  </si>
  <si>
    <t>310703</t>
  </si>
  <si>
    <t>31072921</t>
  </si>
  <si>
    <t>Tabua</t>
  </si>
  <si>
    <t>310704</t>
  </si>
  <si>
    <t>31082922</t>
  </si>
  <si>
    <t>Camacha</t>
  </si>
  <si>
    <t>310802</t>
  </si>
  <si>
    <t>31082923</t>
  </si>
  <si>
    <t>Caniço</t>
  </si>
  <si>
    <t>310803</t>
  </si>
  <si>
    <t>31082924</t>
  </si>
  <si>
    <t>Gaula</t>
  </si>
  <si>
    <t>310804</t>
  </si>
  <si>
    <t>31082925</t>
  </si>
  <si>
    <t>310805</t>
  </si>
  <si>
    <t>31082926</t>
  </si>
  <si>
    <t>310806</t>
  </si>
  <si>
    <t>31092927</t>
  </si>
  <si>
    <t>Arco de São Jorge</t>
  </si>
  <si>
    <t>310901</t>
  </si>
  <si>
    <t>31092928</t>
  </si>
  <si>
    <t>Faial</t>
  </si>
  <si>
    <t>310902</t>
  </si>
  <si>
    <t>31092929</t>
  </si>
  <si>
    <t>310903</t>
  </si>
  <si>
    <t>31092930</t>
  </si>
  <si>
    <t>São Jorge</t>
  </si>
  <si>
    <t>310904</t>
  </si>
  <si>
    <t>31092931</t>
  </si>
  <si>
    <t>São Roque do Faial</t>
  </si>
  <si>
    <t>310905</t>
  </si>
  <si>
    <t>31092932</t>
  </si>
  <si>
    <t>Ilha</t>
  </si>
  <si>
    <t>310906</t>
  </si>
  <si>
    <t>31102933</t>
  </si>
  <si>
    <t>Boa Ventura</t>
  </si>
  <si>
    <t>311001</t>
  </si>
  <si>
    <t>31102934</t>
  </si>
  <si>
    <t>311002</t>
  </si>
  <si>
    <t>31102935</t>
  </si>
  <si>
    <t>311003</t>
  </si>
  <si>
    <t>32012936</t>
  </si>
  <si>
    <t>320101</t>
  </si>
  <si>
    <t>41012937</t>
  </si>
  <si>
    <t>410101</t>
  </si>
  <si>
    <t>41012938</t>
  </si>
  <si>
    <t>410102</t>
  </si>
  <si>
    <t>41012939</t>
  </si>
  <si>
    <t>Santo Espírito</t>
  </si>
  <si>
    <t>410103</t>
  </si>
  <si>
    <t>41012940</t>
  </si>
  <si>
    <t>410104</t>
  </si>
  <si>
    <t>41012941</t>
  </si>
  <si>
    <t>410105</t>
  </si>
  <si>
    <t>42012942</t>
  </si>
  <si>
    <t>Água de Pau</t>
  </si>
  <si>
    <t>420101</t>
  </si>
  <si>
    <t>42012943</t>
  </si>
  <si>
    <t>Cabouco</t>
  </si>
  <si>
    <t>420102</t>
  </si>
  <si>
    <t>42012944</t>
  </si>
  <si>
    <t>Lagoa (Nossa Senhora do Rosário)</t>
  </si>
  <si>
    <t>420103</t>
  </si>
  <si>
    <t>42012945</t>
  </si>
  <si>
    <t>Lagoa (Santa Cruz)</t>
  </si>
  <si>
    <t>420104</t>
  </si>
  <si>
    <t>42012946</t>
  </si>
  <si>
    <t>Ribeira Chã</t>
  </si>
  <si>
    <t>420105</t>
  </si>
  <si>
    <t>42022947</t>
  </si>
  <si>
    <t>Achada</t>
  </si>
  <si>
    <t>420201</t>
  </si>
  <si>
    <t>42022948</t>
  </si>
  <si>
    <t>Achadinha</t>
  </si>
  <si>
    <t>420202</t>
  </si>
  <si>
    <t>42022949</t>
  </si>
  <si>
    <t>Lomba da Fazenda</t>
  </si>
  <si>
    <t>420203</t>
  </si>
  <si>
    <t>42022950</t>
  </si>
  <si>
    <t>420204</t>
  </si>
  <si>
    <t>42022951</t>
  </si>
  <si>
    <t>Salga</t>
  </si>
  <si>
    <t>420206</t>
  </si>
  <si>
    <t>42022952</t>
  </si>
  <si>
    <t>420207</t>
  </si>
  <si>
    <t>42022953</t>
  </si>
  <si>
    <t>Algarvia</t>
  </si>
  <si>
    <t>420208</t>
  </si>
  <si>
    <t>42022954</t>
  </si>
  <si>
    <t>Santo António de Nordestinho</t>
  </si>
  <si>
    <t>420209</t>
  </si>
  <si>
    <t>42022955</t>
  </si>
  <si>
    <t>São Pedro de Nordestinho</t>
  </si>
  <si>
    <t>420210</t>
  </si>
  <si>
    <t>42032956</t>
  </si>
  <si>
    <t>Arrifes</t>
  </si>
  <si>
    <t>420301</t>
  </si>
  <si>
    <t>42032957</t>
  </si>
  <si>
    <t>Candelária</t>
  </si>
  <si>
    <t>420303</t>
  </si>
  <si>
    <t>42032958</t>
  </si>
  <si>
    <t>Capelas</t>
  </si>
  <si>
    <t>420304</t>
  </si>
  <si>
    <t>42032959</t>
  </si>
  <si>
    <t>Covoada</t>
  </si>
  <si>
    <t>420305</t>
  </si>
  <si>
    <t>42032960</t>
  </si>
  <si>
    <t>Fajã de Baixo</t>
  </si>
  <si>
    <t>420306</t>
  </si>
  <si>
    <t>42032961</t>
  </si>
  <si>
    <t>Fajã de Cima</t>
  </si>
  <si>
    <t>420307</t>
  </si>
  <si>
    <t>42032962</t>
  </si>
  <si>
    <t>Fenais da Luz</t>
  </si>
  <si>
    <t>420308</t>
  </si>
  <si>
    <t>42032963</t>
  </si>
  <si>
    <t>Feteiras</t>
  </si>
  <si>
    <t>420309</t>
  </si>
  <si>
    <t>42032964</t>
  </si>
  <si>
    <t>Ginetes</t>
  </si>
  <si>
    <t>420310</t>
  </si>
  <si>
    <t>42032965</t>
  </si>
  <si>
    <t>420311</t>
  </si>
  <si>
    <t>42032966</t>
  </si>
  <si>
    <t>Ponta Delgada (São Sebastião)</t>
  </si>
  <si>
    <t>420312</t>
  </si>
  <si>
    <t>42032967</t>
  </si>
  <si>
    <t>Ponta Delgada (São José)</t>
  </si>
  <si>
    <t>420313</t>
  </si>
  <si>
    <t>42032968</t>
  </si>
  <si>
    <t>Ponta Delgada (São Pedro)</t>
  </si>
  <si>
    <t>420314</t>
  </si>
  <si>
    <t>42032969</t>
  </si>
  <si>
    <t>Relva</t>
  </si>
  <si>
    <t>420315</t>
  </si>
  <si>
    <t>42032970</t>
  </si>
  <si>
    <t>Remédios</t>
  </si>
  <si>
    <t>420316</t>
  </si>
  <si>
    <t>42032971</t>
  </si>
  <si>
    <t>Rosto do Cão (Livramento)</t>
  </si>
  <si>
    <t>420317</t>
  </si>
  <si>
    <t>42032972</t>
  </si>
  <si>
    <t>Rosto do Cão (São Roque)</t>
  </si>
  <si>
    <t>420318</t>
  </si>
  <si>
    <t>42032973</t>
  </si>
  <si>
    <t>420319</t>
  </si>
  <si>
    <t>42032974</t>
  </si>
  <si>
    <t>420320</t>
  </si>
  <si>
    <t>42032975</t>
  </si>
  <si>
    <t>São Vicente Ferreira</t>
  </si>
  <si>
    <t>420321</t>
  </si>
  <si>
    <t>42032976</t>
  </si>
  <si>
    <t>Sete Cidades</t>
  </si>
  <si>
    <t>420322</t>
  </si>
  <si>
    <t>42032977</t>
  </si>
  <si>
    <t>Ajuda da Bretanha</t>
  </si>
  <si>
    <t>420323</t>
  </si>
  <si>
    <t>42032978</t>
  </si>
  <si>
    <t>Pilar da Bretanha</t>
  </si>
  <si>
    <t>420324</t>
  </si>
  <si>
    <t>42032979</t>
  </si>
  <si>
    <t>420325</t>
  </si>
  <si>
    <t>42042980</t>
  </si>
  <si>
    <t>Água Retorta</t>
  </si>
  <si>
    <t>420401</t>
  </si>
  <si>
    <t>42042981</t>
  </si>
  <si>
    <t>Faial da Terra</t>
  </si>
  <si>
    <t>420402</t>
  </si>
  <si>
    <t>42042982</t>
  </si>
  <si>
    <t>Furnas</t>
  </si>
  <si>
    <t>420403</t>
  </si>
  <si>
    <t>42042983</t>
  </si>
  <si>
    <t>Nossa Senhora dos Remédios</t>
  </si>
  <si>
    <t>420404</t>
  </si>
  <si>
    <t>42042984</t>
  </si>
  <si>
    <t>420405</t>
  </si>
  <si>
    <t>42042985</t>
  </si>
  <si>
    <t>Ribeira Quente</t>
  </si>
  <si>
    <t>420406</t>
  </si>
  <si>
    <t>42052986</t>
  </si>
  <si>
    <t>Calhetas</t>
  </si>
  <si>
    <t>420501</t>
  </si>
  <si>
    <t>42052987</t>
  </si>
  <si>
    <t>Fenais da Ajuda</t>
  </si>
  <si>
    <t>420502</t>
  </si>
  <si>
    <t>42052988</t>
  </si>
  <si>
    <t>Lomba da Maia</t>
  </si>
  <si>
    <t>420503</t>
  </si>
  <si>
    <t>42052989</t>
  </si>
  <si>
    <t>Lomba de São Pedro</t>
  </si>
  <si>
    <t>420504</t>
  </si>
  <si>
    <t>42052990</t>
  </si>
  <si>
    <t>420505</t>
  </si>
  <si>
    <t>42052991</t>
  </si>
  <si>
    <t>Pico da Pedra</t>
  </si>
  <si>
    <t>420506</t>
  </si>
  <si>
    <t>42052992</t>
  </si>
  <si>
    <t>Porto Formoso</t>
  </si>
  <si>
    <t>420507</t>
  </si>
  <si>
    <t>42052993</t>
  </si>
  <si>
    <t>Rabo de Peixe</t>
  </si>
  <si>
    <t>420508</t>
  </si>
  <si>
    <t>42052994</t>
  </si>
  <si>
    <t>Ribeira Grande (Conceição)</t>
  </si>
  <si>
    <t>420509</t>
  </si>
  <si>
    <t>42052995</t>
  </si>
  <si>
    <t>Ribeira Grande (Matriz)</t>
  </si>
  <si>
    <t>420510</t>
  </si>
  <si>
    <t>42052996</t>
  </si>
  <si>
    <t>Ribeira Seca</t>
  </si>
  <si>
    <t>420511</t>
  </si>
  <si>
    <t>42052997</t>
  </si>
  <si>
    <t>Ribeirinha</t>
  </si>
  <si>
    <t>420512</t>
  </si>
  <si>
    <t>42052998</t>
  </si>
  <si>
    <t>420513</t>
  </si>
  <si>
    <t>42052999</t>
  </si>
  <si>
    <t>São Brás</t>
  </si>
  <si>
    <t>420514</t>
  </si>
  <si>
    <t>42063000</t>
  </si>
  <si>
    <t>Água de Alto</t>
  </si>
  <si>
    <t>420601</t>
  </si>
  <si>
    <t>42063001</t>
  </si>
  <si>
    <t>Ponta Garça</t>
  </si>
  <si>
    <t>420602</t>
  </si>
  <si>
    <t>42063002</t>
  </si>
  <si>
    <t>Ribeira das Tainhas</t>
  </si>
  <si>
    <t>420603</t>
  </si>
  <si>
    <t>42063003</t>
  </si>
  <si>
    <t>Vila Franca do Campo (São Miguel)</t>
  </si>
  <si>
    <t>420604</t>
  </si>
  <si>
    <t>42063004</t>
  </si>
  <si>
    <t>Vila Franca do Campo (São Pedro)</t>
  </si>
  <si>
    <t>420605</t>
  </si>
  <si>
    <t>42063005</t>
  </si>
  <si>
    <t>420606</t>
  </si>
  <si>
    <t>43013006</t>
  </si>
  <si>
    <t>Altares</t>
  </si>
  <si>
    <t>430101</t>
  </si>
  <si>
    <t>43013007</t>
  </si>
  <si>
    <t>Angra (Nossa Senhora da Conceição)</t>
  </si>
  <si>
    <t>430102</t>
  </si>
  <si>
    <t>43013008</t>
  </si>
  <si>
    <t>Angra (Santa Luzia)</t>
  </si>
  <si>
    <t>430103</t>
  </si>
  <si>
    <t>43013009</t>
  </si>
  <si>
    <t>Angra (São Pedro)</t>
  </si>
  <si>
    <t>430104</t>
  </si>
  <si>
    <t>43013010</t>
  </si>
  <si>
    <t>Angra (Sé)</t>
  </si>
  <si>
    <t>430105</t>
  </si>
  <si>
    <t>43013011</t>
  </si>
  <si>
    <t>Cinco Ribeiras</t>
  </si>
  <si>
    <t>430106</t>
  </si>
  <si>
    <t>43013012</t>
  </si>
  <si>
    <t>Doze Ribeiras</t>
  </si>
  <si>
    <t>430107</t>
  </si>
  <si>
    <t>43013013</t>
  </si>
  <si>
    <t>Feteira</t>
  </si>
  <si>
    <t>430108</t>
  </si>
  <si>
    <t>43013014</t>
  </si>
  <si>
    <t>Porto Judeu</t>
  </si>
  <si>
    <t>430109</t>
  </si>
  <si>
    <t>43013015</t>
  </si>
  <si>
    <t>Posto Santo</t>
  </si>
  <si>
    <t>430110</t>
  </si>
  <si>
    <t>43013016</t>
  </si>
  <si>
    <t>Raminho</t>
  </si>
  <si>
    <t>430111</t>
  </si>
  <si>
    <t>43013017</t>
  </si>
  <si>
    <t>430112</t>
  </si>
  <si>
    <t>43013018</t>
  </si>
  <si>
    <t>430113</t>
  </si>
  <si>
    <t>43013019</t>
  </si>
  <si>
    <t>São Bartolomeu de Regatos</t>
  </si>
  <si>
    <t>430114</t>
  </si>
  <si>
    <t>43013020</t>
  </si>
  <si>
    <t>430115</t>
  </si>
  <si>
    <t>43013021</t>
  </si>
  <si>
    <t>São Mateus da Calheta</t>
  </si>
  <si>
    <t>430116</t>
  </si>
  <si>
    <t>43013022</t>
  </si>
  <si>
    <t>Serreta</t>
  </si>
  <si>
    <t>430117</t>
  </si>
  <si>
    <t>43013023</t>
  </si>
  <si>
    <t>Terra Chã</t>
  </si>
  <si>
    <t>430118</t>
  </si>
  <si>
    <t>43013024</t>
  </si>
  <si>
    <t>Vila de São Sebastião</t>
  </si>
  <si>
    <t>430119</t>
  </si>
  <si>
    <t>43023025</t>
  </si>
  <si>
    <t>Agualva</t>
  </si>
  <si>
    <t>430201</t>
  </si>
  <si>
    <t>43023026</t>
  </si>
  <si>
    <t>Biscoitos</t>
  </si>
  <si>
    <t>430202</t>
  </si>
  <si>
    <t>43023027</t>
  </si>
  <si>
    <t>Cabo da Praia</t>
  </si>
  <si>
    <t>430203</t>
  </si>
  <si>
    <t>43023028</t>
  </si>
  <si>
    <t>Fonte do Bastardo</t>
  </si>
  <si>
    <t>430204</t>
  </si>
  <si>
    <t>43023029</t>
  </si>
  <si>
    <t>Fontinhas</t>
  </si>
  <si>
    <t>430205</t>
  </si>
  <si>
    <t>43023030</t>
  </si>
  <si>
    <t>Lajes</t>
  </si>
  <si>
    <t>430206</t>
  </si>
  <si>
    <t>43023031</t>
  </si>
  <si>
    <t>Praia da Vitória (Santa Cruz)</t>
  </si>
  <si>
    <t>430207</t>
  </si>
  <si>
    <t>43023032</t>
  </si>
  <si>
    <t>Quatro Ribeiras</t>
  </si>
  <si>
    <t>430208</t>
  </si>
  <si>
    <t>43023033</t>
  </si>
  <si>
    <t>430209</t>
  </si>
  <si>
    <t>43023034</t>
  </si>
  <si>
    <t>430210</t>
  </si>
  <si>
    <t>43023035</t>
  </si>
  <si>
    <t>Porto Martins</t>
  </si>
  <si>
    <t>430211</t>
  </si>
  <si>
    <t>44013036</t>
  </si>
  <si>
    <t>Guadalupe</t>
  </si>
  <si>
    <t>440101</t>
  </si>
  <si>
    <t>44013037</t>
  </si>
  <si>
    <t>440102</t>
  </si>
  <si>
    <t>44013038</t>
  </si>
  <si>
    <t>São Mateus</t>
  </si>
  <si>
    <t>440103</t>
  </si>
  <si>
    <t>44013039</t>
  </si>
  <si>
    <t>440104</t>
  </si>
  <si>
    <t>45013040</t>
  </si>
  <si>
    <t>450101</t>
  </si>
  <si>
    <t>45013041</t>
  </si>
  <si>
    <t>Norte Pequeno</t>
  </si>
  <si>
    <t>450102</t>
  </si>
  <si>
    <t>45013042</t>
  </si>
  <si>
    <t>450103</t>
  </si>
  <si>
    <t>45013043</t>
  </si>
  <si>
    <t>Santo Antão</t>
  </si>
  <si>
    <t>450104</t>
  </si>
  <si>
    <t>45013044</t>
  </si>
  <si>
    <t>Topo (Nossa Senhora do Rosário)</t>
  </si>
  <si>
    <t>450105</t>
  </si>
  <si>
    <t>45023045</t>
  </si>
  <si>
    <t>Manadas (Santa Bárbara)</t>
  </si>
  <si>
    <t>450201</t>
  </si>
  <si>
    <t>45023046</t>
  </si>
  <si>
    <t>Norte Grande (Neves)</t>
  </si>
  <si>
    <t>450202</t>
  </si>
  <si>
    <t>45023047</t>
  </si>
  <si>
    <t>Rosais</t>
  </si>
  <si>
    <t>450203</t>
  </si>
  <si>
    <t>45023048</t>
  </si>
  <si>
    <t>450204</t>
  </si>
  <si>
    <t>45023049</t>
  </si>
  <si>
    <t>Urzelina (São Mateus)</t>
  </si>
  <si>
    <t>450205</t>
  </si>
  <si>
    <t>45023050</t>
  </si>
  <si>
    <t>Velas (São Jorge)</t>
  </si>
  <si>
    <t>450206</t>
  </si>
  <si>
    <t>46013051</t>
  </si>
  <si>
    <t>Calheta de Nesquim</t>
  </si>
  <si>
    <t>460101</t>
  </si>
  <si>
    <t>46013052</t>
  </si>
  <si>
    <t>460102</t>
  </si>
  <si>
    <t>46013053</t>
  </si>
  <si>
    <t>Piedade</t>
  </si>
  <si>
    <t>460103</t>
  </si>
  <si>
    <t>46013054</t>
  </si>
  <si>
    <t>Ribeiras</t>
  </si>
  <si>
    <t>460104</t>
  </si>
  <si>
    <t>46013055</t>
  </si>
  <si>
    <t>460105</t>
  </si>
  <si>
    <t>46013056</t>
  </si>
  <si>
    <t>São João</t>
  </si>
  <si>
    <t>460106</t>
  </si>
  <si>
    <t>46023057</t>
  </si>
  <si>
    <t>Bandeiras</t>
  </si>
  <si>
    <t>460201</t>
  </si>
  <si>
    <t>46023058</t>
  </si>
  <si>
    <t>460202</t>
  </si>
  <si>
    <t>46023059</t>
  </si>
  <si>
    <t>Criação Velha</t>
  </si>
  <si>
    <t>460203</t>
  </si>
  <si>
    <t>46023060</t>
  </si>
  <si>
    <t>460204</t>
  </si>
  <si>
    <t>46023061</t>
  </si>
  <si>
    <t>460205</t>
  </si>
  <si>
    <t>46023062</t>
  </si>
  <si>
    <t>460206</t>
  </si>
  <si>
    <t>46033063</t>
  </si>
  <si>
    <t>Prainha</t>
  </si>
  <si>
    <t>460301</t>
  </si>
  <si>
    <t>46033064</t>
  </si>
  <si>
    <t>460302</t>
  </si>
  <si>
    <t>46033065</t>
  </si>
  <si>
    <t>460303</t>
  </si>
  <si>
    <t>46033066</t>
  </si>
  <si>
    <t>460304</t>
  </si>
  <si>
    <t>46033067</t>
  </si>
  <si>
    <t>460305</t>
  </si>
  <si>
    <t>47013068</t>
  </si>
  <si>
    <t>Capelo</t>
  </si>
  <si>
    <t>470101</t>
  </si>
  <si>
    <t>47013069</t>
  </si>
  <si>
    <t>470102</t>
  </si>
  <si>
    <t>47013070</t>
  </si>
  <si>
    <t>Cedros</t>
  </si>
  <si>
    <t>470103</t>
  </si>
  <si>
    <t>47013071</t>
  </si>
  <si>
    <t>470104</t>
  </si>
  <si>
    <t>47013072</t>
  </si>
  <si>
    <t>Flamengos</t>
  </si>
  <si>
    <t>470105</t>
  </si>
  <si>
    <t>47013073</t>
  </si>
  <si>
    <t>Horta (Angústias)</t>
  </si>
  <si>
    <t>470106</t>
  </si>
  <si>
    <t>47013074</t>
  </si>
  <si>
    <t>Horta (Conceição)</t>
  </si>
  <si>
    <t>470107</t>
  </si>
  <si>
    <t>47013075</t>
  </si>
  <si>
    <t>Horta (Matriz)</t>
  </si>
  <si>
    <t>470108</t>
  </si>
  <si>
    <t>47013076</t>
  </si>
  <si>
    <t>Pedro Miguel</t>
  </si>
  <si>
    <t>470109</t>
  </si>
  <si>
    <t>47013077</t>
  </si>
  <si>
    <t>Praia do Almoxarife</t>
  </si>
  <si>
    <t>470110</t>
  </si>
  <si>
    <t>47013078</t>
  </si>
  <si>
    <t>Praia do Norte</t>
  </si>
  <si>
    <t>470111</t>
  </si>
  <si>
    <t>47013079</t>
  </si>
  <si>
    <t>470112</t>
  </si>
  <si>
    <t>47013080</t>
  </si>
  <si>
    <t>Salão</t>
  </si>
  <si>
    <t>470113</t>
  </si>
  <si>
    <t>48013081</t>
  </si>
  <si>
    <t>Fajã Grande</t>
  </si>
  <si>
    <t>480101</t>
  </si>
  <si>
    <t>48013082</t>
  </si>
  <si>
    <t>Fajãzinha</t>
  </si>
  <si>
    <t>480102</t>
  </si>
  <si>
    <t>48013083</t>
  </si>
  <si>
    <t>Fazenda</t>
  </si>
  <si>
    <t>480103</t>
  </si>
  <si>
    <t>48013084</t>
  </si>
  <si>
    <t>Lajedo</t>
  </si>
  <si>
    <t>480104</t>
  </si>
  <si>
    <t>48013085</t>
  </si>
  <si>
    <t>480105</t>
  </si>
  <si>
    <t>48013086</t>
  </si>
  <si>
    <t>480106</t>
  </si>
  <si>
    <t>48013087</t>
  </si>
  <si>
    <t>480107</t>
  </si>
  <si>
    <t>48023088</t>
  </si>
  <si>
    <t>Caveira</t>
  </si>
  <si>
    <t>480201</t>
  </si>
  <si>
    <t>48023089</t>
  </si>
  <si>
    <t>480202</t>
  </si>
  <si>
    <t>48023090</t>
  </si>
  <si>
    <t>480203</t>
  </si>
  <si>
    <t>48023091</t>
  </si>
  <si>
    <t>480204</t>
  </si>
  <si>
    <t>49013092</t>
  </si>
  <si>
    <t>490101</t>
  </si>
  <si>
    <t>_2013093</t>
  </si>
  <si>
    <t>_2013094</t>
  </si>
  <si>
    <t>_2013095</t>
  </si>
  <si>
    <t>_2013096</t>
  </si>
  <si>
    <t>_2013097</t>
  </si>
  <si>
    <t>_2013098</t>
  </si>
  <si>
    <t>_2013099</t>
  </si>
  <si>
    <t>_2013100</t>
  </si>
  <si>
    <t>_2013101</t>
  </si>
  <si>
    <t>_2013102</t>
  </si>
  <si>
    <t>_2013103</t>
  </si>
  <si>
    <t>_2013104</t>
  </si>
  <si>
    <t>_2013105</t>
  </si>
  <si>
    <t>_2013106</t>
  </si>
  <si>
    <t>_2013107</t>
  </si>
  <si>
    <t>_2013108</t>
  </si>
  <si>
    <t>_2013109</t>
  </si>
  <si>
    <t>_2013110</t>
  </si>
  <si>
    <t>_2013111</t>
  </si>
  <si>
    <t>_3013112</t>
  </si>
  <si>
    <t>_3013113</t>
  </si>
  <si>
    <t>_3013114</t>
  </si>
  <si>
    <t>_3013115</t>
  </si>
  <si>
    <t>_3013116</t>
  </si>
  <si>
    <t>_3013117</t>
  </si>
  <si>
    <t>_3013118</t>
  </si>
  <si>
    <t>_3013119</t>
  </si>
  <si>
    <t>_3013120</t>
  </si>
  <si>
    <t>_3013121</t>
  </si>
  <si>
    <t>_3013122</t>
  </si>
  <si>
    <t>Column1</t>
  </si>
  <si>
    <t>NIF</t>
  </si>
  <si>
    <t>Informação completa?</t>
  </si>
  <si>
    <t>A</t>
  </si>
  <si>
    <t>B</t>
  </si>
  <si>
    <t>C</t>
  </si>
  <si>
    <t>D</t>
  </si>
  <si>
    <t>E</t>
  </si>
  <si>
    <t>F</t>
  </si>
  <si>
    <t>G</t>
  </si>
  <si>
    <t>I</t>
  </si>
  <si>
    <t>J</t>
  </si>
  <si>
    <t>K</t>
  </si>
  <si>
    <t>L</t>
  </si>
  <si>
    <t>Composição do Agregado Familiar</t>
  </si>
  <si>
    <t>Verif. NIF</t>
  </si>
  <si>
    <t>Verif.
Rend.
Depend.</t>
  </si>
  <si>
    <t>Dependente</t>
  </si>
  <si>
    <t>Column2</t>
  </si>
  <si>
    <t>Column3</t>
  </si>
  <si>
    <t>Column4</t>
  </si>
  <si>
    <t>Column5</t>
  </si>
  <si>
    <t>Column6</t>
  </si>
  <si>
    <t>Column7</t>
  </si>
  <si>
    <t>Column8</t>
  </si>
  <si>
    <t>Column9</t>
  </si>
  <si>
    <t>Column10</t>
  </si>
  <si>
    <t>não preencher</t>
  </si>
  <si>
    <t>preencher</t>
  </si>
  <si>
    <t>rever</t>
  </si>
  <si>
    <t>Incapacidade igual ou superior a 60%?</t>
  </si>
  <si>
    <r>
      <t>Data de nascimento</t>
    </r>
    <r>
      <rPr>
        <sz val="10"/>
        <color theme="1"/>
        <rFont val="Calibri Light"/>
        <family val="2"/>
        <scheme val="major"/>
      </rPr>
      <t xml:space="preserve"> (DD-MM-AAAA)</t>
    </r>
  </si>
  <si>
    <t>Rendimento anual bruto do agregado</t>
  </si>
  <si>
    <t>Agregado Unititulado</t>
  </si>
  <si>
    <t>Elementos</t>
  </si>
  <si>
    <t>Dependentes</t>
  </si>
  <si>
    <t>Adultos não dependentes</t>
  </si>
  <si>
    <t>Pessoas com deficiência</t>
  </si>
  <si>
    <t>Fator de Ponderação</t>
  </si>
  <si>
    <t>Agregado composto por um adulto &gt; 65 anos</t>
  </si>
  <si>
    <t>Idade</t>
  </si>
  <si>
    <t>Column11</t>
  </si>
  <si>
    <t>RMM</t>
  </si>
  <si>
    <t>Simulador do montante a financiar, em comparticipação a fundo perdido e empréstimo, no âmbito do Programa 1.º Direito</t>
  </si>
  <si>
    <t>Beneficiários Diretos - Art. 31.º do DL n.º 37/2018</t>
  </si>
  <si>
    <t>Dados da operação</t>
  </si>
  <si>
    <t>1. Relativos ao agregado</t>
  </si>
  <si>
    <t>2. Relativos à operação</t>
  </si>
  <si>
    <t>IAS-Índice de Apoio Social</t>
  </si>
  <si>
    <t>Taxa de juro (E6m+2%)</t>
  </si>
  <si>
    <t>1º Adulto não dependente</t>
  </si>
  <si>
    <t>Preço máximo aplicável (Regime HCC)</t>
  </si>
  <si>
    <t>Valor do Investimento</t>
  </si>
  <si>
    <t>Nº de Dependentes</t>
  </si>
  <si>
    <t>Indíviduos com grau de incapacidade &gt;60%</t>
  </si>
  <si>
    <t>Valor de Referência</t>
  </si>
  <si>
    <t>N.º elementos do agregado habitacional</t>
  </si>
  <si>
    <t>Fator de correção</t>
  </si>
  <si>
    <t>Prestação mensal proposta</t>
  </si>
  <si>
    <t>RMM-Rendimento Médio Mensal</t>
  </si>
  <si>
    <t>RDE-Rendimento Disponível do Agregado</t>
  </si>
  <si>
    <t>Taxa de esforço máxima (25%RMM)</t>
  </si>
  <si>
    <t>Estrutura do financiamento de acordo com a taxa de esforço</t>
  </si>
  <si>
    <t>Valor de empréstimo</t>
  </si>
  <si>
    <t>Valor de comparticipação</t>
  </si>
  <si>
    <t>Valor financiado</t>
  </si>
  <si>
    <t>Valor despesas elegíveis</t>
  </si>
  <si>
    <t>Valor não financiado</t>
  </si>
  <si>
    <t>Prazo de Maturidade do empréstimo (anos)</t>
  </si>
  <si>
    <t>Prazo de reembolso do empréstimo (anos)</t>
  </si>
  <si>
    <t>(1) -incluídas no valor do investimento</t>
  </si>
  <si>
    <t>(2) - O RAB do agregado a considerar é deduzido de encargos anuais com empréstimos relativos à habitação, se for o caso.</t>
  </si>
  <si>
    <t>(3) - caso exista mais do que um mutuário, deve ser considerada a data de nascimento do mutuário mais idoso</t>
  </si>
  <si>
    <t>Nota: Os valores de financiamento obtidos a partir deste simulador são indicativos, carecendo de confirmação pelo IHRU quando ocorrer a submissão da candidatura.</t>
  </si>
  <si>
    <r>
      <t xml:space="preserve">Data de nascimento do mutuário </t>
    </r>
    <r>
      <rPr>
        <vertAlign val="superscript"/>
        <sz val="12"/>
        <color theme="1"/>
        <rFont val="Calibri Light"/>
        <family val="2"/>
        <scheme val="major"/>
      </rPr>
      <t>(3)</t>
    </r>
  </si>
  <si>
    <r>
      <t>Despesas para conferir condições técnicas de acessibilidade/sustentabilidade ambiental</t>
    </r>
    <r>
      <rPr>
        <vertAlign val="superscript"/>
        <sz val="11"/>
        <color theme="1"/>
        <rFont val="Calibri Light"/>
        <family val="2"/>
        <scheme val="major"/>
      </rPr>
      <t xml:space="preserve"> (1)</t>
    </r>
  </si>
  <si>
    <r>
      <t>Rendimento Anual Bruto do Agregado</t>
    </r>
    <r>
      <rPr>
        <vertAlign val="superscript"/>
        <sz val="12"/>
        <color theme="1"/>
        <rFont val="Calibri Light"/>
        <family val="2"/>
        <scheme val="major"/>
      </rPr>
      <t>(2)</t>
    </r>
  </si>
  <si>
    <t>Coeficiente de Localização da habitação:</t>
  </si>
  <si>
    <t>INDICAÇÕES PARA PREENCHIMENTO:</t>
  </si>
  <si>
    <t>REABILITAÇÃO E CONSTRUÇÃO</t>
  </si>
  <si>
    <t>Encargo mensal com empréstimo à habitação</t>
  </si>
  <si>
    <t>Prazo de utilização (meses)</t>
  </si>
  <si>
    <t>Data estimada da 1ª utilização (dd-mm-aaaa)</t>
  </si>
  <si>
    <t>Área da habitação</t>
  </si>
  <si>
    <t>INFORMAÇÃO E ELEMENTOS DE INSTRUÇÃO PARA VERIFICAÇÃO DE REQUISITOS LEGAIS</t>
  </si>
  <si>
    <t>PEDIDO</t>
  </si>
  <si>
    <t>Tipo de Solução Habitacional:</t>
  </si>
  <si>
    <t>TIPO DE ENTIDADE</t>
  </si>
  <si>
    <t>COD Pedido</t>
  </si>
  <si>
    <t>COD SH</t>
  </si>
  <si>
    <t>SOLUÇÃO HABITACIONAL</t>
  </si>
  <si>
    <t>FASE</t>
  </si>
  <si>
    <t>Objetivo</t>
  </si>
  <si>
    <t>REQUISITOS LEGAIS</t>
  </si>
  <si>
    <t>ENQUADRAMENTO LEGAL</t>
  </si>
  <si>
    <t>VERIFICAÇÃO</t>
  </si>
  <si>
    <t>OBSERVAÇÕES</t>
  </si>
  <si>
    <t>VER</t>
  </si>
  <si>
    <t>Modelos</t>
  </si>
  <si>
    <t>Todos as Soluções Habitacionais</t>
  </si>
  <si>
    <t>1. Enquadramento</t>
  </si>
  <si>
    <t>DL37/2018 art. 59.º 4.</t>
  </si>
  <si>
    <t>2. Identificação de entidades</t>
  </si>
  <si>
    <t>P230/2018 art.º 11.º 1. a)</t>
  </si>
  <si>
    <t>Os elementos de identificação são o NIF e o número de identificação?</t>
  </si>
  <si>
    <t>P230/2018 art.º 11.º 1. b)
(P230/2018 art.º 6.º 2. a))</t>
  </si>
  <si>
    <t>Esta minuta é diferente da dos destinatários das soluçoes habitacionais (tem a parte relativa às falsas declarações)</t>
  </si>
  <si>
    <t>D.AP3_DecPatrimonio_BD</t>
  </si>
  <si>
    <t>P230/2018 art.º 11.º 1. b)
(P230/2018 art.º 6.º 2. b))</t>
  </si>
  <si>
    <t>P230/2018 art.º 11.º 1. b)
(P230/2018 art.º 6.º 2. c))</t>
  </si>
  <si>
    <t>P230/2018 art.º 11.º 1. c)</t>
  </si>
  <si>
    <t>3. Condições do financiamento</t>
  </si>
  <si>
    <t>REQUISITO PROCESSUAL (DL37/2018 art.º 18.º)</t>
  </si>
  <si>
    <t>P230/2018 art.º 11.º 1. i)</t>
  </si>
  <si>
    <t>REQUISITO PROCESSUAL</t>
  </si>
  <si>
    <t>4. Documentos relativos aos fogos</t>
  </si>
  <si>
    <t>P230/2018 art.º 11.º 1. e)</t>
  </si>
  <si>
    <t>REQUISITO PROCESSUAL (DL37/2018 art.º 32.º 1.)</t>
  </si>
  <si>
    <t>P230/2018 art.º 11.º 1. f)</t>
  </si>
  <si>
    <t>P230/2018 art.º 11.º 1. g)</t>
  </si>
  <si>
    <t>5. Documentos relativos à solução habitacional</t>
  </si>
  <si>
    <t>P230/2018 art.º 11.º 1. h)</t>
  </si>
  <si>
    <t>Reabilitação de habitação de que sejam titulares - art.º 29.º a) ii) - obras na própria habitação</t>
  </si>
  <si>
    <t>Reabilitação de habitação de que sejam titulares - art.º 29.º a) ii) - obras nas partes comuns do prédio</t>
  </si>
  <si>
    <t>6. Documentos relativos aos agregados e pessoas</t>
  </si>
  <si>
    <t>P230/2018 art.º 11.º 1. d)</t>
  </si>
  <si>
    <t>7. Documentos relativos à verificação da elegibilidade dos agregados e pessoas</t>
  </si>
  <si>
    <t>Beneficiários Diretos (DL37/2018 art.º 25.º)</t>
  </si>
  <si>
    <t>FASES</t>
  </si>
  <si>
    <t>Verificação</t>
  </si>
  <si>
    <t>Em falta</t>
  </si>
  <si>
    <t>CONTRATAÇÃO</t>
  </si>
  <si>
    <t>UTILIZAÇÃO</t>
  </si>
  <si>
    <t>Entregue</t>
  </si>
  <si>
    <r>
      <rPr>
        <sz val="11"/>
        <color rgb="FFFF0000"/>
        <rFont val="Calibri Light"/>
        <family val="2"/>
        <scheme val="major"/>
      </rPr>
      <t>N.º Cartão Cidadão</t>
    </r>
    <r>
      <rPr>
        <sz val="11"/>
        <rFont val="Calibri Light"/>
        <family val="2"/>
        <scheme val="major"/>
      </rPr>
      <t xml:space="preserve"> </t>
    </r>
    <r>
      <rPr>
        <sz val="11"/>
        <color theme="0" tint="-0.34998626667073579"/>
        <rFont val="Calibri Light"/>
        <family val="2"/>
        <scheme val="major"/>
      </rPr>
      <t>e ou NIF (se possível)</t>
    </r>
  </si>
  <si>
    <t>Adulto isolado com mais de 65 anos?</t>
  </si>
  <si>
    <t>RMM - Emp. Hab.</t>
  </si>
  <si>
    <t>Prazo Máximo de reembolso (anos)</t>
  </si>
  <si>
    <r>
      <rPr>
        <b/>
        <sz val="10"/>
        <rFont val="Calibri Light"/>
        <family val="2"/>
        <scheme val="major"/>
      </rPr>
      <t xml:space="preserve">1. </t>
    </r>
    <r>
      <rPr>
        <sz val="10"/>
        <rFont val="Calibri Light"/>
        <family val="2"/>
        <scheme val="major"/>
      </rPr>
      <t>Comunicação do município prevista no n.º 4 do referido artigo 59.º: notificação do município identificando como beneficiário direto (emitido nos últimos 18 meses);</t>
    </r>
  </si>
  <si>
    <r>
      <rPr>
        <b/>
        <sz val="10"/>
        <rFont val="Calibri Light"/>
        <family val="2"/>
        <scheme val="major"/>
      </rPr>
      <t>2.</t>
    </r>
    <r>
      <rPr>
        <sz val="10"/>
        <rFont val="Calibri Light"/>
        <family val="2"/>
        <scheme val="major"/>
      </rPr>
      <t xml:space="preserve"> Elementos de identificação da pessoa ou das pessoas que integram o agregado habitacional nos termos do n.º 3 do artigo 17.º do Decreto-Lei n.º 135/99, de 22 de abril, na sua redação atual;</t>
    </r>
  </si>
  <si>
    <r>
      <rPr>
        <b/>
        <sz val="10"/>
        <rFont val="Calibri Light"/>
        <family val="2"/>
        <scheme val="major"/>
      </rPr>
      <t>3.</t>
    </r>
    <r>
      <rPr>
        <sz val="10"/>
        <rFont val="Calibri Light"/>
        <family val="2"/>
        <scheme val="major"/>
      </rPr>
      <t xml:space="preserve"> Atestado(s) médico(s) de incapacidade multiúso, no caso de indicação de pessoa(s) com grau de incapacidade permanente igual ou superior a 60 %;</t>
    </r>
  </si>
  <si>
    <r>
      <rPr>
        <b/>
        <sz val="10"/>
        <rFont val="Calibri Light"/>
        <family val="2"/>
        <scheme val="major"/>
      </rPr>
      <t xml:space="preserve">4. </t>
    </r>
    <r>
      <rPr>
        <sz val="10"/>
        <rFont val="Calibri Light"/>
        <family val="2"/>
        <scheme val="major"/>
      </rPr>
      <t>Declaração de não detenção, da sua parte e da parte de qualquer dos elementos do agregado habitacional, de património imobiliário nos termos previstos na alínea a) do n.º 1 do artigo 7.º do Decreto-Lei n.º 37/2018 ou de património mobiliário de valor superior ao previsto na alínea e) do artigo 4.º do mesmo decreto-lei;</t>
    </r>
  </si>
  <si>
    <r>
      <rPr>
        <b/>
        <sz val="10"/>
        <rFont val="Calibri Light"/>
        <family val="2"/>
        <scheme val="major"/>
      </rPr>
      <t xml:space="preserve">5. </t>
    </r>
    <r>
      <rPr>
        <sz val="10"/>
        <rFont val="Calibri Light"/>
        <family val="2"/>
        <scheme val="major"/>
      </rPr>
      <t>Comprovativos dos rendimentos do agregado habitacional nos termos e para efeito de cálculo dos apoios a conceder ao abrigo do 1.º Direito, nomeadamente dos artigos 9.º e 34.º do Decreto-Lei n.º 37/2018 - Nota de Liquidação do destinatário da solução habitacional e dos elementos do seu agregado habitacional, respeitante ao ano anterior e declaração apresentada no ano em curso (IRS);</t>
    </r>
  </si>
  <si>
    <r>
      <rPr>
        <b/>
        <sz val="10"/>
        <rFont val="Calibri Light"/>
        <family val="2"/>
        <scheme val="major"/>
      </rPr>
      <t>6.</t>
    </r>
    <r>
      <rPr>
        <sz val="10"/>
        <rFont val="Calibri Light"/>
        <family val="2"/>
        <scheme val="major"/>
      </rPr>
      <t xml:space="preserve"> Consentimento expresso a que se refere o artigo 28.º-A do Decreto-Lei n.º 135/99, de 22 de abril, na sua redação atual, por parte do candidato e dos elementos do seu agregado habitacional, para confirmação pelo IHRU, I. P., junto das entidades públicas competentes, designadamente da Autoridade Tributária (AT), da informação constante dos elementos instrutórios;</t>
    </r>
  </si>
  <si>
    <r>
      <rPr>
        <b/>
        <sz val="10"/>
        <rFont val="Calibri Light"/>
        <family val="2"/>
        <scheme val="major"/>
      </rPr>
      <t xml:space="preserve">7. </t>
    </r>
    <r>
      <rPr>
        <sz val="10"/>
        <rFont val="Calibri Light"/>
        <family val="2"/>
        <scheme val="major"/>
      </rPr>
      <t>Caracterização da situação habitacional indigna da pessoa ou do agregado;</t>
    </r>
  </si>
  <si>
    <r>
      <rPr>
        <b/>
        <sz val="10"/>
        <rFont val="Calibri Light"/>
        <family val="2"/>
      </rPr>
      <t xml:space="preserve">8. </t>
    </r>
    <r>
      <rPr>
        <sz val="10"/>
        <rFont val="Calibri Light"/>
        <family val="2"/>
      </rPr>
      <t>Informação sobre a intenção de recorrer, ou não, à contratação de empréstimos para a parte não comparticipada dos financiamentos;</t>
    </r>
  </si>
  <si>
    <r>
      <rPr>
        <b/>
        <sz val="10"/>
        <rFont val="Calibri Light"/>
        <family val="2"/>
        <scheme val="major"/>
      </rPr>
      <t>9.</t>
    </r>
    <r>
      <rPr>
        <sz val="10"/>
        <rFont val="Calibri Light"/>
        <family val="2"/>
        <scheme val="major"/>
      </rPr>
      <t xml:space="preserve"> Pedido de apoio e solução habitacional proposta, com previsão do valor das correspondentes despesas nos termos do artigo 14.º do Decreto-Lei n.º 37/2018;</t>
    </r>
  </si>
  <si>
    <r>
      <rPr>
        <b/>
        <sz val="10"/>
        <rFont val="Calibri Light"/>
        <family val="2"/>
        <scheme val="major"/>
      </rPr>
      <t xml:space="preserve">10. </t>
    </r>
    <r>
      <rPr>
        <sz val="10"/>
        <rFont val="Calibri Light"/>
        <family val="2"/>
        <scheme val="major"/>
      </rPr>
      <t>Parecer do município sobre a solução habitacional proposta</t>
    </r>
  </si>
  <si>
    <r>
      <rPr>
        <b/>
        <sz val="10"/>
        <rFont val="Calibri Light"/>
        <family val="2"/>
        <scheme val="major"/>
      </rPr>
      <t>11.</t>
    </r>
    <r>
      <rPr>
        <sz val="10"/>
        <rFont val="Calibri Light"/>
        <family val="2"/>
        <scheme val="major"/>
      </rPr>
      <t xml:space="preserve"> Caderneta Predial Urbana do edifício ou fração</t>
    </r>
  </si>
  <si>
    <r>
      <rPr>
        <b/>
        <sz val="10"/>
        <rFont val="Calibri Light"/>
        <family val="2"/>
        <scheme val="major"/>
      </rPr>
      <t xml:space="preserve">12. </t>
    </r>
    <r>
      <rPr>
        <sz val="10"/>
        <rFont val="Calibri Light"/>
        <family val="2"/>
        <scheme val="major"/>
      </rPr>
      <t>Certidão de Teor da Conservatória de Registo Predial (ou código da certidão permanente) do edifício ou fração</t>
    </r>
  </si>
  <si>
    <r>
      <rPr>
        <b/>
        <sz val="10"/>
        <rFont val="Calibri Light"/>
        <family val="2"/>
        <scheme val="major"/>
      </rPr>
      <t xml:space="preserve">13. </t>
    </r>
    <r>
      <rPr>
        <sz val="10"/>
        <rFont val="Calibri Light"/>
        <family val="2"/>
        <scheme val="major"/>
      </rPr>
      <t>Comprovativo de que a fração ou edifício a intervir constitui a residência própria e permanente do agregado (comprovativo da morada fiscal do agregado).</t>
    </r>
  </si>
  <si>
    <r>
      <rPr>
        <b/>
        <sz val="10"/>
        <rFont val="Calibri Light"/>
        <family val="2"/>
        <scheme val="major"/>
      </rPr>
      <t xml:space="preserve">14. </t>
    </r>
    <r>
      <rPr>
        <sz val="10"/>
        <rFont val="Calibri Light"/>
        <family val="2"/>
        <scheme val="major"/>
      </rPr>
      <t>Declaração dos outros cotitulares, ou de quem os represente, nas situações previstas no n.º 2 do artigo 32.º do Decreto-Lei n.º 37/2018, aceitando a sua intervenção no processo para autorização da contratação dos financiamentos ou concedendo essa autorização com menção ao conhecimento das condições legais aplicáveis;</t>
    </r>
  </si>
  <si>
    <r>
      <rPr>
        <b/>
        <sz val="10"/>
        <rFont val="Calibri Light"/>
        <family val="2"/>
        <scheme val="major"/>
      </rPr>
      <t xml:space="preserve">15. </t>
    </r>
    <r>
      <rPr>
        <sz val="10"/>
        <rFont val="Calibri Light"/>
        <family val="2"/>
        <scheme val="major"/>
      </rPr>
      <t>Comprovativos do encargo com empréstimos em curso, garantidos por hipoteca constituída sobre o terreno ou a habitação objeto das obras;</t>
    </r>
  </si>
  <si>
    <t>Aquisição de terreno</t>
  </si>
  <si>
    <t>lista de elementos</t>
  </si>
  <si>
    <r>
      <rPr>
        <b/>
        <sz val="10"/>
        <rFont val="Calibri Light"/>
        <family val="2"/>
        <scheme val="major"/>
      </rPr>
      <t xml:space="preserve">16. </t>
    </r>
    <r>
      <rPr>
        <sz val="10"/>
        <rFont val="Calibri Light"/>
        <family val="2"/>
        <scheme val="major"/>
      </rPr>
      <t>No caso de obras, cópia de três orçamentos, com indicação do orçamento adotado e de fundamentação sucinta da escolha;</t>
    </r>
  </si>
  <si>
    <r>
      <rPr>
        <b/>
        <sz val="10"/>
        <rFont val="Calibri Light"/>
        <family val="2"/>
        <scheme val="major"/>
      </rPr>
      <t>18.</t>
    </r>
    <r>
      <rPr>
        <sz val="10"/>
        <rFont val="Calibri Light"/>
        <family val="2"/>
        <scheme val="major"/>
      </rPr>
      <t xml:space="preserve"> Comprovativo de IBAN do titular do agregado familiar.</t>
    </r>
  </si>
  <si>
    <t>Candidatura do Agregado:</t>
  </si>
  <si>
    <r>
      <t>Parecer do Município Competente</t>
    </r>
    <r>
      <rPr>
        <sz val="12"/>
        <rFont val="Calibri Light"/>
        <family val="2"/>
        <scheme val="major"/>
      </rPr>
      <t xml:space="preserve"> (P230/2018 art.º 11.º n.º 1 i))</t>
    </r>
  </si>
  <si>
    <t>Situações Específicas do agregado:</t>
  </si>
  <si>
    <t>PARECER DO MUNICÍPIO</t>
  </si>
  <si>
    <t>Tenha beneficiado de apoio a fundo perdido para aquisição, construção ou reconstrução de habitação no âmbito de regimes legais de financiamento público e não seja dependente ou deficiente.</t>
  </si>
  <si>
    <t>Detentor de título, como de propriedade, usufruto ou arrendamento, que lhe confere, e ao seu agregado, o direito a utilizar uma habitação adequada.</t>
  </si>
  <si>
    <t>Cidadão estrangeiro com autorização de residência temporária para o exercício de determinadas atividades de curta e média duração, como são os casos de intercâmbio estudantil, voluntariado ou estágio profissional.</t>
  </si>
  <si>
    <t>Enquadramento da solução habitacional na ELH:</t>
  </si>
  <si>
    <t>Justificação da adequação da solução habitacional proposta ao agregado:</t>
  </si>
  <si>
    <t>Quanto ao orçamento (em caso de obras):</t>
  </si>
  <si>
    <t>Quanto à participação do município na promoção da solução habitacional, se for o caso, com indicação da forma adotada para o efeito nos termos do artigo 61.º do Decreto-Lei n.º 37/2018.</t>
  </si>
  <si>
    <t>Quanto às medidas complementares de avaliação da taxa de esforço e de acompanhamento técnico e social consideradas necessárias para a estabilidade da solução habitacional pelos serviços municipais e ou sociais competentes:</t>
  </si>
  <si>
    <r>
      <t xml:space="preserve">ENQUADRAMENTO NO </t>
    </r>
    <r>
      <rPr>
        <i/>
        <sz val="12"/>
        <rFont val="Calibri Light"/>
        <family val="2"/>
        <scheme val="major"/>
      </rPr>
      <t>1.º DIREITO - PROGRAMA DE APOIO AO ACESSO À HABITAÇÃO</t>
    </r>
  </si>
  <si>
    <t>Identificação da habitação que constituirá a solução habitacional:</t>
  </si>
  <si>
    <r>
      <rPr>
        <b/>
        <sz val="10"/>
        <rFont val="Calibri Light"/>
        <family val="2"/>
        <scheme val="major"/>
      </rPr>
      <t xml:space="preserve">17. </t>
    </r>
    <r>
      <rPr>
        <sz val="10"/>
        <rFont val="Calibri Light"/>
        <family val="2"/>
        <scheme val="major"/>
      </rPr>
      <t>Caso as obras sejam nas partes comuns do prédio, cópia da ata da assembleia de condomínio que deliberou a realização das obras, respetivo orçamento e custo atribuído à fração.</t>
    </r>
  </si>
  <si>
    <t>Meses Utilização</t>
  </si>
  <si>
    <t>1 - O rendimento médio mensal (RMM) da pessoa ou do agregado corresponde a um duodécimo do respetivo rendimento anual, corrigido de acordo com uma escala de equivalência que atribui uma ponderação de:</t>
  </si>
  <si>
    <t>a) 1,0 ao primeiro adulto não dependente e 0,7 a cada um dos restantes;</t>
  </si>
  <si>
    <t>b) 0,25 a cada dependente ou 0,5 a cada dependente integrado em agregado unititulado;</t>
  </si>
  <si>
    <t>c) 0, 25 a cada pessoa com grau de incapacidade igual ou superior a 60 %, a acrescer à ponderação de dependente ou de adulto não dependente.</t>
  </si>
  <si>
    <t>d) 0,25 ao adulto não dependente que viva sozinho e tenha idade igual ou superior a 65 anos a acrescer à ponderação de adulto não dependente.</t>
  </si>
  <si>
    <t>2 - No caso de não ser possível apurar o rendimento anual nos termos previstos no artigo anterior ou se esse rendimento tiver entretanto sofrido alteração significativa, o RMM da pessoa ou do agregado é o resultado da divisão do total dos rendimentos referidos no n.º 2 do artigo 3.º da Portaria n.º 311-D/2011, de 27 de dezembro, pelo número de meses em que foram efetivamente auferidos, corrigido pelos valores das alíneas do número anterior aplicáveis ao caso concreto, sem prejuízo de confirmação posterior com a informação disponibilizada pela AT ao Instituto da Habitação e da Reabilitação Urbana, I. P. (IHRU, I. P.), nos termos do artigo anterior.</t>
  </si>
  <si>
    <t>« RESULTADO</t>
  </si>
  <si>
    <t>1 Dep = 0,5</t>
  </si>
  <si>
    <t>1.º = 1; restantes = 0,7</t>
  </si>
  <si>
    <t>1 Dep = 0,25</t>
  </si>
  <si>
    <t>DL37/2018 Art.º 9.º Rendimento Médio Mensal</t>
  </si>
  <si>
    <t>REQUISITO PROCESSUAL
DL37/2018 art.º 60.º e 61.º</t>
  </si>
  <si>
    <r>
      <rPr>
        <b/>
        <sz val="10"/>
        <rFont val="Calibri Light"/>
        <family val="2"/>
        <scheme val="major"/>
      </rPr>
      <t xml:space="preserve">19. </t>
    </r>
    <r>
      <rPr>
        <sz val="10"/>
        <rFont val="Calibri Light"/>
        <family val="2"/>
        <scheme val="major"/>
      </rPr>
      <t>Em caso da participação do município competente, em parceria ou em sua representação, na solução habitacional, cópia do acordo entre as partes no âmbito do qual são definidas as condições de desenvolvimento da correspondente solução habitacional, bem como, se for o caso, os poderes atribuídos ao município para efeito da representação.</t>
    </r>
  </si>
  <si>
    <t>Código do agregado atribuído pelo município:</t>
  </si>
  <si>
    <t>Número do agregado 1.º Direito:</t>
  </si>
  <si>
    <t>Despesas Elegíveis</t>
  </si>
  <si>
    <t>Solução Habitacional</t>
  </si>
  <si>
    <t>ü</t>
  </si>
  <si>
    <t>Nome completo</t>
  </si>
  <si>
    <t>titular</t>
  </si>
  <si>
    <t>filho/a</t>
  </si>
  <si>
    <t>pai/mãe</t>
  </si>
  <si>
    <t>Tipo de documento de identificação</t>
  </si>
  <si>
    <t>Número do documento de indentificação</t>
  </si>
  <si>
    <t>BILHETE DE IDENTIDADE</t>
  </si>
  <si>
    <t>CARTÃO DE CIDADÃO</t>
  </si>
  <si>
    <t>AUTORIZAÇAO DE RESIDÊNCIA PERMANENTE</t>
  </si>
  <si>
    <t>PASSAPORTE (PAÍS EUROPEU)</t>
  </si>
  <si>
    <t>outro</t>
  </si>
  <si>
    <t>cônjuge / união de facto</t>
  </si>
  <si>
    <t>casado/a</t>
  </si>
  <si>
    <t>solteiro/a</t>
  </si>
  <si>
    <t>víuvo/a</t>
  </si>
  <si>
    <t>NOTAS</t>
  </si>
  <si>
    <t>» as despesas de acessibilidade e sustentabilidade são sempre comparticipadas?</t>
  </si>
  <si>
    <t>» acrescentar base de dados de pontos focais do IHRU para preenchimento automático?</t>
  </si>
  <si>
    <t>» acrescentar informação sobre a prestação mensal mínima?</t>
  </si>
  <si>
    <t>» qual o fundamento legal da maturidade do empréstimo não exceder os 80 anos?</t>
  </si>
  <si>
    <t>» acrescentar sheet para registo das despesas elegíveis discriminadas?</t>
  </si>
  <si>
    <t>» prever adaptação do simulador para a aquisição de terrenos ou frações?</t>
  </si>
  <si>
    <t>» o valor financiado não pode ser superior ao valor de referência, como resulta do caso exposto!!</t>
  </si>
  <si>
    <t>» acrescentar sheets com planos prestacionais?</t>
  </si>
  <si>
    <t>No caso de aquisição ou aquisição e reabilitação de uma habitação, quanto à inexistência ou inadequação de resposta para o beneficiário em habitação municipal ou no âmbito de uma solução habitacional promovida por outra entidade.</t>
  </si>
  <si>
    <t>ID</t>
  </si>
  <si>
    <t>VARIÁVEL</t>
  </si>
  <si>
    <t>VALOR</t>
  </si>
  <si>
    <t>DATA</t>
  </si>
  <si>
    <t>Indexante dos Apoios Sociais (IAS)</t>
  </si>
  <si>
    <t>Fundamentação da Situação Específica</t>
  </si>
  <si>
    <t>Condição habitacional indigna:</t>
  </si>
  <si>
    <t>Condição habitacional indigna</t>
  </si>
  <si>
    <t>Solução Habitacional proposta:</t>
  </si>
  <si>
    <t>Sexo</t>
  </si>
  <si>
    <t>masculino</t>
  </si>
  <si>
    <t>feminino</t>
  </si>
  <si>
    <t>Rendimento anual do membro do agregado superior à pensão social (€)</t>
  </si>
  <si>
    <t>Verif. Rend.</t>
  </si>
  <si>
    <t>Verificou-se a situação de carência financeira do agregado familiar, de acordo com o DL37/2018:</t>
  </si>
  <si>
    <t>Inexistência de causas de exclusão
Verificou-se que nenhuma das pessoas do agregado se encontra nas seguintes situações:</t>
  </si>
  <si>
    <t>https://www.portaldahabitacao.pt/documents/20126/35996/Anexo+2+Atualiza%C3%A7%C3%A3o+CS+%281%29.pdf/03f2542a-bb95-e046-e3da-2b37b0015e08?t=1616519144698</t>
  </si>
  <si>
    <t>Taxa de juro em vigor no IHRU</t>
  </si>
  <si>
    <t>Prazo de reembolso do empréstimo, após utilização (anos)</t>
  </si>
  <si>
    <t>Prazo de utilização do empréstimo (meses)</t>
  </si>
  <si>
    <t>Valor do Investimento não financiado</t>
  </si>
  <si>
    <t>Prazo Máximo de reembolso</t>
  </si>
  <si>
    <t>Área</t>
  </si>
  <si>
    <t>Prazo de utilização (em meses)</t>
  </si>
  <si>
    <t>Encargo mensal com empréstimo à aquisição da habitação a reabilitar</t>
  </si>
  <si>
    <r>
      <t>Despesas para conferir condições técnicas de acessibilidade/sustentabilidade ambiental</t>
    </r>
    <r>
      <rPr>
        <vertAlign val="superscript"/>
        <sz val="11"/>
        <color theme="1"/>
        <rFont val="Calibri Light"/>
        <family val="2"/>
      </rPr>
      <t xml:space="preserve"> (1)</t>
    </r>
  </si>
  <si>
    <t>Rendimento Anual Bruto do Agregado</t>
  </si>
  <si>
    <r>
      <t>Preço máximo m</t>
    </r>
    <r>
      <rPr>
        <vertAlign val="superscript"/>
        <sz val="12"/>
        <color theme="1"/>
        <rFont val="Calibri Light"/>
        <family val="2"/>
      </rPr>
      <t>2</t>
    </r>
    <r>
      <rPr>
        <sz val="12"/>
        <color theme="1"/>
        <rFont val="Calibri Light"/>
        <family val="2"/>
      </rPr>
      <t xml:space="preserve"> aplicável (Regime HCC)</t>
    </r>
  </si>
  <si>
    <t xml:space="preserve">Simulador atualizado à data de </t>
  </si>
  <si>
    <t>Células a preencher</t>
  </si>
  <si>
    <t>Líquida</t>
  </si>
  <si>
    <t>Bonific.</t>
  </si>
  <si>
    <t>Íliquida</t>
  </si>
  <si>
    <t>Valor da Prestação</t>
  </si>
  <si>
    <t>Bonificação</t>
  </si>
  <si>
    <t>Juros do Promotor</t>
  </si>
  <si>
    <t>Juros Totais</t>
  </si>
  <si>
    <t>Amortização</t>
  </si>
  <si>
    <t>Capital</t>
  </si>
  <si>
    <t>Taxas</t>
  </si>
  <si>
    <t>Prestação</t>
  </si>
  <si>
    <t>Simulação de plano de reembolso - Empréstimo Bonificado</t>
  </si>
  <si>
    <t>n.a.</t>
  </si>
  <si>
    <t>O simulador não afere a elegibilidade dos candidatos, das despesas e os valores de referência para a solução habitacional adoptada.</t>
  </si>
  <si>
    <t>4.3</t>
  </si>
  <si>
    <t xml:space="preserve">É possível ao beneficiário optar, para efeito de simulação de plano de reembolso alternativo, por uma prestação mensal inferior à taxa de esforço máxima, até ao limite do prazo de maturidade de 30 anos do empréstimo. </t>
  </si>
  <si>
    <t>4.2</t>
  </si>
  <si>
    <t>Ficha de Produto</t>
  </si>
  <si>
    <t>Prazo máximo de reembolso corresponde ao número de anos completos após o período de utilização até à maturidade do empréstimo.</t>
  </si>
  <si>
    <t>4.1</t>
  </si>
  <si>
    <t>Outros critérios</t>
  </si>
  <si>
    <t>DL 37/2018 - Art.º 34.º</t>
  </si>
  <si>
    <t>Quando RDE&lt;25% RMM, poderá ocorrer uma redução do montante de empréstimo simetricamente compensado por um aumento do valor da comparticipação</t>
  </si>
  <si>
    <t>3.2</t>
  </si>
  <si>
    <t xml:space="preserve">Não existe montante de empréstimo quando RDE =0 </t>
  </si>
  <si>
    <t>3.1</t>
  </si>
  <si>
    <t>Determinação do valor de empréstimo</t>
  </si>
  <si>
    <t>Quando RDE&lt;25% RMM, o montante da comparticipação é apurado por diferença entre o valor financiável e o montante de empréstimo</t>
  </si>
  <si>
    <t>2.3</t>
  </si>
  <si>
    <t xml:space="preserve">O montante da comparticipação é igual ao valor financiável quando RDE =0 </t>
  </si>
  <si>
    <t>2.2</t>
  </si>
  <si>
    <t>Montante máximo de comparticipação=Valor do financiamento - 25% x RMM x 180;</t>
  </si>
  <si>
    <t>2.1</t>
  </si>
  <si>
    <t>Determinação do valor da comparticipação</t>
  </si>
  <si>
    <t>DL 37/2018 - Art.º 18.º</t>
  </si>
  <si>
    <t>Somatório das despesas elegíveis até ao limite do valor de referência</t>
  </si>
  <si>
    <t>1.1</t>
  </si>
  <si>
    <t>Determinação do valor do financiamento</t>
  </si>
  <si>
    <t>Legislação</t>
  </si>
  <si>
    <t>Critérios:</t>
  </si>
  <si>
    <t xml:space="preserve">A intervenção carece de licença prévia? </t>
  </si>
  <si>
    <t>Em caso positivo solicita-se envio de documento comprovativo de viabilidade de licenciamento.</t>
  </si>
  <si>
    <t>divorciado/a</t>
  </si>
  <si>
    <t>separado/a</t>
  </si>
  <si>
    <r>
      <t xml:space="preserve">Data de nascimento
</t>
    </r>
    <r>
      <rPr>
        <sz val="8"/>
        <color theme="1"/>
        <rFont val="Calibri Light"/>
        <family val="2"/>
        <scheme val="major"/>
      </rPr>
      <t>(AAAA-MM-DD)</t>
    </r>
  </si>
  <si>
    <t>TITULAR</t>
  </si>
  <si>
    <t>O primeiro adulto não dependente vive isolado e tem mais de 65 anos?</t>
  </si>
  <si>
    <r>
      <t>Nº de Adultos não dependent</t>
    </r>
    <r>
      <rPr>
        <sz val="12"/>
        <rFont val="Calibri Light"/>
        <family val="2"/>
      </rPr>
      <t>es para além do 1.º</t>
    </r>
  </si>
  <si>
    <t>Nº de elementos do agregado, quantificado acima, com grau de incapacidade &gt;=60%</t>
  </si>
  <si>
    <t>N.º  de elementos do agregado habitacional</t>
  </si>
  <si>
    <r>
      <t xml:space="preserve">RMM-Rendimento Médio Mensal </t>
    </r>
    <r>
      <rPr>
        <vertAlign val="superscript"/>
        <sz val="12"/>
        <color theme="1"/>
        <rFont val="Calibri Light"/>
        <family val="2"/>
      </rPr>
      <t>(2)</t>
    </r>
  </si>
  <si>
    <t>RMD-Rendimento Mensal Disponível</t>
  </si>
  <si>
    <t>Disponibilidade mensal para encargos com o empréstimo</t>
  </si>
  <si>
    <t>(1) -incluídas no valor do investimento
(2) - Deduzido dos encargos com empréstimo à aquisição da habitação a reabilitar, de acordo com o n.º 3, do art.º 32.º do DL 37/2018, de 4 de junho</t>
  </si>
  <si>
    <t>Direção de Programas de Apoio à Habitação</t>
  </si>
  <si>
    <t>1T2021</t>
  </si>
  <si>
    <t>Número da candidatura 1.º Direito:</t>
  </si>
  <si>
    <t>(NÃO ATRIBUIR O MESMO NÚMERO A CANDIDATURAS DIFERENTES.)</t>
  </si>
  <si>
    <t>Projetos</t>
  </si>
  <si>
    <t>Ónus</t>
  </si>
  <si>
    <t>Estrutura de custos do investimento</t>
  </si>
  <si>
    <t>Fiscalização, Coordenação e Segurança em Obra</t>
  </si>
  <si>
    <t>Arrendamento - realojamento temporário</t>
  </si>
  <si>
    <t>Insalubridade e insegurança [alínea b) do artigo 5.º]</t>
  </si>
  <si>
    <t>quarto</t>
  </si>
  <si>
    <t>cozinha</t>
  </si>
  <si>
    <t>sala</t>
  </si>
  <si>
    <t>exterior da habitação</t>
  </si>
  <si>
    <t>António Siva</t>
  </si>
  <si>
    <t>S111NISPG_37</t>
  </si>
  <si>
    <t xml:space="preserve">O pedido de financiamento é para a  elaboração e aprovação dos projectos para a execução das obras de reabilitação da habitação própria e permanente do fogo onde o agregado reside em condições indignas.
</t>
  </si>
  <si>
    <t>Descrição na Conservatória do Registo Predial</t>
  </si>
  <si>
    <t>Artigo Matricial</t>
  </si>
  <si>
    <t>Processo SIGA</t>
  </si>
  <si>
    <t>Modalidade de apoio</t>
  </si>
  <si>
    <t>Modalidades de apoio</t>
  </si>
  <si>
    <t>Custo do terreno/imóvel no caso de aquisição</t>
  </si>
  <si>
    <t>VALORES GLOBAIS</t>
  </si>
  <si>
    <t>Valores base</t>
  </si>
  <si>
    <t>Financiamento</t>
  </si>
  <si>
    <t>PARECER TÉCNICO</t>
  </si>
  <si>
    <t>Adjudicatário</t>
  </si>
  <si>
    <t>Designação social</t>
  </si>
  <si>
    <t>Conclusão</t>
  </si>
  <si>
    <t>Início</t>
  </si>
  <si>
    <t>Caraterização:</t>
  </si>
  <si>
    <t>Alvará/Registo</t>
  </si>
  <si>
    <t>Conteúdos da Ficha de Análise:</t>
  </si>
  <si>
    <t>Pág.</t>
  </si>
  <si>
    <t>1. ENQUADRAMENTO</t>
  </si>
  <si>
    <t>FICHA DE ANÁLISE - BENEFICIÁRIOS DIRETOS</t>
  </si>
  <si>
    <t>CANDIDATURA</t>
  </si>
  <si>
    <t>Município:</t>
  </si>
  <si>
    <t>Processo:</t>
  </si>
  <si>
    <t>Análise  pelos serviços:</t>
  </si>
  <si>
    <t>Dados da Intervenção</t>
  </si>
  <si>
    <t>Identificação da habitação objecto do financiamento</t>
  </si>
  <si>
    <t>Prazo (meses)</t>
  </si>
  <si>
    <t>Datas previstas</t>
  </si>
  <si>
    <r>
      <t xml:space="preserve">Área bruta </t>
    </r>
    <r>
      <rPr>
        <sz val="8"/>
        <color theme="1"/>
        <rFont val="Calibri Light"/>
        <family val="2"/>
        <scheme val="major"/>
      </rPr>
      <t>(m2)</t>
    </r>
  </si>
  <si>
    <t>Observações</t>
  </si>
  <si>
    <t>Verificação dos Requisitos Legais</t>
  </si>
  <si>
    <t>Área bruta privativa (CPU) - m2</t>
  </si>
  <si>
    <t>Área de projecto - m2</t>
  </si>
  <si>
    <t>Identificação dos beneficiários conforme SIGA</t>
  </si>
  <si>
    <t>Ana Valente</t>
  </si>
  <si>
    <t>ANEXO 1 - Dados essenciais do contrato de financiamento</t>
  </si>
  <si>
    <t xml:space="preserve">A Ténica Superior, </t>
  </si>
  <si>
    <r>
      <t xml:space="preserve">O presente pedido de financiamento respeita apenas à componente de Projecto  - elaboração e aprovação dos projectos das diferentes especialidades necessários para a orçamentação e execução das obras de Reabilitação da habitação própria e permanente onde o agregado reside em condições indignas- ,o qual se fundamenta na impossibilidade do agregado suportar o custo associado ao Projecto, sem o qual não é possível elaboração dos orçamentos pelas empresas habilitadas com suporte técnico que permita comparação de preços de mercado de forma eficaz e cabal respeito pelo princípio da legalidade e transparência.
Nesse sentido, em caso de aprovação do presente pedido de apoio, o financiamento ao abrigo do programa 1º Direito agora requerido será necessáriamente aditado com as componentes de custo que decorrem da empreitada e serviços conexos.
Salienta-se que foi articulado com o município, o apoio aos beneficiários diretos na contratação dos atos profissionais de Arquitectura e Engenharia, que assegurem a elaboração dos projectos por forma a cumprir os valores de referência aplicáveis ao Programa, o que consta expressamente no parecer do município que integra os documentos instrutórios da Candidatura.
Tendo presente o exposto e o o conteúdo da presente ficha de análise, submete-se à Consideração Superior:
1.A aprovação do financiamento através de apoio direto para a componente Projeto da  </t>
    </r>
    <r>
      <rPr>
        <i/>
        <sz val="11"/>
        <rFont val="Calibri Light"/>
        <family val="2"/>
        <scheme val="major"/>
      </rPr>
      <t>Reabilitação de habitação de que sejam titulares</t>
    </r>
    <r>
      <rPr>
        <sz val="11"/>
        <rFont val="Calibri Light"/>
        <family val="2"/>
        <scheme val="major"/>
      </rPr>
      <t xml:space="preserve"> nas condições e montantes que constam na presente Ficha de Análise;
2. Em caso de aprovação do ponto 1, a aprovação do "Anexo 1 - Dados essenciais do contrato de financiamento";
3. Em caso de aprovação do ponto 1, que a disponibilização do financiamento, seja realizada na medida da obra executada e do cumprimento do plano de trabalhos ou, no caso de outras despesas elegíveis, contra a apresentação dos respetivos contratos e comprovativos de despesa, e ainda, mediante comunicação dos beneficiários atestando que a prestação de serviços objecto da faturação foi prestada, sem prejuízo das alterações decorrentes da antecipação das verbas necessárias para pagamento de quantias devidas pelos adiantamentos do preço das empreitadas que forem contratualmente estabelecidos, conforme previsto no artigo 22.º n.º 1 do DL37/2018, na sua redação atual.
4. Em caso de aprovação dos pontos anteriores, que seja registado o regime especial de afetação dos fogos reabilitados no registo predial, a requerer pelo IHRU, I. P., na qualidade de interessado, conforme previsto no artigo 72.º n.º 1 do DL37/2018, na sua redação atual.</t>
    </r>
  </si>
  <si>
    <t>Tx IVA</t>
  </si>
  <si>
    <t>Iva a 6%</t>
  </si>
  <si>
    <t>Iva a 23%</t>
  </si>
  <si>
    <t>Processo Edoclink</t>
  </si>
  <si>
    <t>Texto para candidatura: componente projecto</t>
  </si>
  <si>
    <t>Submissão ao IHRU:</t>
  </si>
  <si>
    <t>validação</t>
  </si>
  <si>
    <t>Pedido  de financiamento e montantes da candidatura foram verificados pelo IHRU e cumpre os requisitos legais?</t>
  </si>
  <si>
    <t>Conclusão:</t>
  </si>
  <si>
    <t>[DESPACHOS E ASSINATURAS: conforme competências em vigor no município]</t>
  </si>
  <si>
    <t>CANDIDATURA - BENEFICIÁRIOS DIRETOS (DL37/2018 art.º 25.º)</t>
  </si>
  <si>
    <t>\</t>
  </si>
  <si>
    <t>010.01.04.05/2021/1401</t>
  </si>
  <si>
    <t>010.01.04.05/2021/0101</t>
  </si>
  <si>
    <t>010.01.04.05/2021/0901</t>
  </si>
  <si>
    <t>010.01.04.05/2021/0701</t>
  </si>
  <si>
    <t>010.01.04.05/2021/0102</t>
  </si>
  <si>
    <t>010.01.04.05/2021/0801</t>
  </si>
  <si>
    <t>010.01.04.05/2021/1501</t>
  </si>
  <si>
    <t>010.01.04.05/2021/1402</t>
  </si>
  <si>
    <t>010.01.04.05/2021/1001</t>
  </si>
  <si>
    <t>010.01.04.05/2021/1502</t>
  </si>
  <si>
    <t>010.01.04.05/2021/0802</t>
  </si>
  <si>
    <t>010.01.04.05/2021/1101</t>
  </si>
  <si>
    <t>010.01.04.05/2021/0401</t>
  </si>
  <si>
    <t>010.01.04.05/2021/1701</t>
  </si>
  <si>
    <t>010.01.04.05/2021/0803</t>
  </si>
  <si>
    <t>010.01.04.05/2021/0201</t>
  </si>
  <si>
    <t>010.01.04.05/2021/1503</t>
  </si>
  <si>
    <t>010.01.04.05/2021/0902</t>
  </si>
  <si>
    <t>010.01.04.05/2021/1403</t>
  </si>
  <si>
    <t>010.01.04.05/2021/0202</t>
  </si>
  <si>
    <t>010.01.04.05/2021/1404</t>
  </si>
  <si>
    <t>010.01.04.05/2021/1201</t>
  </si>
  <si>
    <t>010.01.04.05/2021/1002</t>
  </si>
  <si>
    <t>010.01.04.05/2021/0203</t>
  </si>
  <si>
    <t>010.01.04.05/2021/1115</t>
  </si>
  <si>
    <t>010.01.04.05/2021/1301</t>
  </si>
  <si>
    <t>010.01.04.05/2021/0301</t>
  </si>
  <si>
    <t>010.01.04.05/2021/0103</t>
  </si>
  <si>
    <t>010.01.04.05/2021/4301</t>
  </si>
  <si>
    <t>010.01.04.05/2021/1003</t>
  </si>
  <si>
    <t>010.01.04.05/2021/1601</t>
  </si>
  <si>
    <t>010.01.04.05/2021/0601</t>
  </si>
  <si>
    <t>010.01.04.05/2021/1801</t>
  </si>
  <si>
    <t>010.01.04.05/2021/0104</t>
  </si>
  <si>
    <t>010.01.04.05/2021/0702</t>
  </si>
  <si>
    <t>010.01.04.05/2021/1202</t>
  </si>
  <si>
    <t>010.01.04.05/2021/1102</t>
  </si>
  <si>
    <t>010.01.04.05/2021/0105</t>
  </si>
  <si>
    <t>010.01.04.05/2021/1203</t>
  </si>
  <si>
    <t>010.01.04.05/2021/1103</t>
  </si>
  <si>
    <t>010.01.04.05/2021/1302</t>
  </si>
  <si>
    <t>010.01.04.05/2021/0302</t>
  </si>
  <si>
    <t>010.01.04.05/2021/0204</t>
  </si>
  <si>
    <t>010.01.04.05/2021/1504</t>
  </si>
  <si>
    <t>010.01.04.05/2021/1004</t>
  </si>
  <si>
    <t>010.01.04.05/2021/0205</t>
  </si>
  <si>
    <t>010.01.04.05/2021/0501</t>
  </si>
  <si>
    <t>010.01.04.05/2021/1405</t>
  </si>
  <si>
    <t>010.01.04.05/2021/1005</t>
  </si>
  <si>
    <t>010.01.04.05/2021/0703</t>
  </si>
  <si>
    <t>010.01.04.05/2021/1702</t>
  </si>
  <si>
    <t>010.01.04.05/2021/0303</t>
  </si>
  <si>
    <t>010.01.04.05/2021/0402</t>
  </si>
  <si>
    <t>010.01.04.05/2021/0304</t>
  </si>
  <si>
    <t>010.01.04.05/2021/1104</t>
  </si>
  <si>
    <t>010.01.04.05/2021/1006</t>
  </si>
  <si>
    <t>010.01.04.05/2021/4501</t>
  </si>
  <si>
    <t>010.01.04.05/2021/3101</t>
  </si>
  <si>
    <t>010.01.04.05/2021/3102</t>
  </si>
  <si>
    <t>010.01.04.05/2021/1602</t>
  </si>
  <si>
    <t>010.01.04.05/2021/1204</t>
  </si>
  <si>
    <t>010.01.04.05/2021/0602</t>
  </si>
  <si>
    <t>010.01.04.05/2021/0403</t>
  </si>
  <si>
    <t>010.01.04.05/2021/1802</t>
  </si>
  <si>
    <t>010.01.04.05/2021/1406</t>
  </si>
  <si>
    <t>010.01.04.05/2021/1105</t>
  </si>
  <si>
    <t>010.01.04.05/2021/1007</t>
  </si>
  <si>
    <t>010.01.04.05/2021/0502</t>
  </si>
  <si>
    <t>010.01.04.05/2021/0106</t>
  </si>
  <si>
    <t>010.01.04.05/2021/1205</t>
  </si>
  <si>
    <t>010.01.04.05/2021/1803</t>
  </si>
  <si>
    <t>010.01.04.05/2021/0804</t>
  </si>
  <si>
    <t>010.01.04.05/2021/0206</t>
  </si>
  <si>
    <t>010.01.04.05/2021/0903</t>
  </si>
  <si>
    <t>010.01.04.05/2021/0305</t>
  </si>
  <si>
    <t>010.01.04.05/2021/1407</t>
  </si>
  <si>
    <t>010.01.04.05/2021/1703</t>
  </si>
  <si>
    <t>010.01.04.05/2021/1804</t>
  </si>
  <si>
    <t>010.01.04.05/2021/0603</t>
  </si>
  <si>
    <t>010.01.04.05/2021/0604</t>
  </si>
  <si>
    <t>010.01.04.05/2021/1408</t>
  </si>
  <si>
    <t>010.01.04.05/2021/1409</t>
  </si>
  <si>
    <t>010.01.04.05/2021/4901</t>
  </si>
  <si>
    <t>010.01.04.05/2021/0503</t>
  </si>
  <si>
    <t>010.01.04.05/2021/1206</t>
  </si>
  <si>
    <t>010.01.04.05/2021/0207</t>
  </si>
  <si>
    <t>010.01.04.05/2021/1207</t>
  </si>
  <si>
    <t>010.01.04.05/2021/1410</t>
  </si>
  <si>
    <t>010.01.04.05/2021/0107</t>
  </si>
  <si>
    <t>010.01.04.05/2021/0306</t>
  </si>
  <si>
    <t>010.01.04.05/2021/0108</t>
  </si>
  <si>
    <t>010.01.04.05/2021/0704</t>
  </si>
  <si>
    <t>010.01.04.05/2021/0705</t>
  </si>
  <si>
    <t>010.01.04.05/2021/0307</t>
  </si>
  <si>
    <t>010.01.04.05/2021/0805</t>
  </si>
  <si>
    <t>010.01.04.05/2021/1303</t>
  </si>
  <si>
    <t>010.01.04.05/2021/0208</t>
  </si>
  <si>
    <t>010.01.04.05/2021/1411</t>
  </si>
  <si>
    <t>010.01.04.05/2021/0605</t>
  </si>
  <si>
    <t>010.01.04.05/2021/0904</t>
  </si>
  <si>
    <t>010.01.04.05/2021/1008</t>
  </si>
  <si>
    <t>010.01.04.05/2021/0905</t>
  </si>
  <si>
    <t>010.01.04.05/2021/0404</t>
  </si>
  <si>
    <t>010.01.04.05/2021/1208</t>
  </si>
  <si>
    <t>010.01.04.05/2021/3103</t>
  </si>
  <si>
    <t>010.01.04.05/2021/0504</t>
  </si>
  <si>
    <t>010.01.04.05/2021/1209</t>
  </si>
  <si>
    <t>010.01.04.05/2021/0606</t>
  </si>
  <si>
    <t>010.01.04.05/2021/1412</t>
  </si>
  <si>
    <t>010.01.04.05/2021/1304</t>
  </si>
  <si>
    <t>010.01.04.05/2021/0906</t>
  </si>
  <si>
    <t>010.01.04.05/2021/1505</t>
  </si>
  <si>
    <t>010.01.04.05/2021/0907</t>
  </si>
  <si>
    <t>010.01.04.05/2021/0308</t>
  </si>
  <si>
    <t>010.01.04.05/2021/4701</t>
  </si>
  <si>
    <t>010.01.04.05/2021/0505</t>
  </si>
  <si>
    <t>010.01.04.05/2021/0110</t>
  </si>
  <si>
    <t>010.01.04.05/2021/0806</t>
  </si>
  <si>
    <t>010.01.04.05/2021/4201</t>
  </si>
  <si>
    <t>010.01.04.05/2021/0807</t>
  </si>
  <si>
    <t>010.01.04.05/2021/4801</t>
  </si>
  <si>
    <t>010.01.04.05/2021/4601</t>
  </si>
  <si>
    <t>010.01.04.05/2021/1805</t>
  </si>
  <si>
    <t>010.01.04.05/2021/1009</t>
  </si>
  <si>
    <t>010.01.04.05/2021/1106</t>
  </si>
  <si>
    <t>010.01.04.05/2021/0808</t>
  </si>
  <si>
    <t>010.01.04.05/2021/1107</t>
  </si>
  <si>
    <t>010.01.04.05/2021/1108</t>
  </si>
  <si>
    <t>010.01.04.05/2021/0607</t>
  </si>
  <si>
    <t>010.01.04.05/2021/1305</t>
  </si>
  <si>
    <t>010.01.04.05/2021/1413</t>
  </si>
  <si>
    <t>010.01.04.05/2021/0405</t>
  </si>
  <si>
    <t>010.01.04.05/2021/3104</t>
  </si>
  <si>
    <t>010.01.04.05/2021/4602</t>
  </si>
  <si>
    <t>010.01.04.05/2021/1109</t>
  </si>
  <si>
    <t>010.01.04.05/2021/1306</t>
  </si>
  <si>
    <t>010.01.04.05/2021/1806</t>
  </si>
  <si>
    <t>010.01.04.05/2021/0908</t>
  </si>
  <si>
    <t>010.01.04.05/2021/1307</t>
  </si>
  <si>
    <t>010.01.04.05/2021/1010</t>
  </si>
  <si>
    <t>010.01.04.05/2021/1210</t>
  </si>
  <si>
    <t>010.01.04.05/2021/1308</t>
  </si>
  <si>
    <t>010.01.04.05/2021/0111</t>
  </si>
  <si>
    <t>010.01.04.05/2021/0909</t>
  </si>
  <si>
    <t>010.01.04.05/2021/1603</t>
  </si>
  <si>
    <t>010.01.04.05/2021/0209</t>
  </si>
  <si>
    <t>010.01.04.05/2021/1704</t>
  </si>
  <si>
    <t>010.01.04.05/2021/0608</t>
  </si>
  <si>
    <t>010.01.04.05/2021/0609</t>
  </si>
  <si>
    <t>010.01.04.05/2021/0406</t>
  </si>
  <si>
    <t>010.01.04.05/2021/0407</t>
  </si>
  <si>
    <t>010.01.04.05/2021/0408</t>
  </si>
  <si>
    <t>010.01.04.05/2021/1807</t>
  </si>
  <si>
    <t>010.01.04.05/2021/1506</t>
  </si>
  <si>
    <t>010.01.04.05/2021/1604</t>
  </si>
  <si>
    <t>010.01.04.05/2021/0809</t>
  </si>
  <si>
    <t>010.01.04.05/2021/1705</t>
  </si>
  <si>
    <t>010.01.04.05/2021/1211</t>
  </si>
  <si>
    <t>010.01.04.05/2021/1706</t>
  </si>
  <si>
    <t>010.01.04.05/2021/0706</t>
  </si>
  <si>
    <t>010.01.04.05/2021/0610</t>
  </si>
  <si>
    <t>010.01.04.05/2021/1507</t>
  </si>
  <si>
    <t>010.01.04.05/2021/0707</t>
  </si>
  <si>
    <t>010.01.04.05/2021/1808</t>
  </si>
  <si>
    <t>010.01.04.05/2021/0210</t>
  </si>
  <si>
    <t>010.01.04.05/2021/0708</t>
  </si>
  <si>
    <t>010.01.04.05/2021/1707</t>
  </si>
  <si>
    <t>010.01.04.05/2021/0112</t>
  </si>
  <si>
    <t>010.01.04.05/2021/1011</t>
  </si>
  <si>
    <t>010.01.04.05/2021/1809</t>
  </si>
  <si>
    <t>010.01.04.05/2021/1212</t>
  </si>
  <si>
    <t>010.01.04.05/2021/4202</t>
  </si>
  <si>
    <t>010.01.04.05/2021/1012</t>
  </si>
  <si>
    <t>010.01.04.05/2021/0211</t>
  </si>
  <si>
    <t>010.01.04.05/2021/1116</t>
  </si>
  <si>
    <t>010.01.04.05/2021/1110</t>
  </si>
  <si>
    <t>010.01.04.05/2021/0506</t>
  </si>
  <si>
    <t>010.01.04.05/2021/0810</t>
  </si>
  <si>
    <t>010.01.04.05/2021/0113</t>
  </si>
  <si>
    <t>010.01.04.05/2021/1810</t>
  </si>
  <si>
    <t>010.01.04.05/2021/0114</t>
  </si>
  <si>
    <t>010.01.04.05/2021/0611</t>
  </si>
  <si>
    <t>010.01.04.05/2021/1421</t>
  </si>
  <si>
    <t>010.01.04.05/2021/0212</t>
  </si>
  <si>
    <t>010.01.04.05/2021/0115</t>
  </si>
  <si>
    <t>010.01.04.05/2021/1309</t>
  </si>
  <si>
    <t>010.01.04.05/2021/1508</t>
  </si>
  <si>
    <t>010.01.04.05/2021/0612</t>
  </si>
  <si>
    <t>010.01.04.05/2021/1310</t>
  </si>
  <si>
    <t>010.01.04.05/2021/1605</t>
  </si>
  <si>
    <t>010.01.04.05/2021/1013</t>
  </si>
  <si>
    <t>010.01.04.05/2021/0613</t>
  </si>
  <si>
    <t>010.01.04.05/2021/1311</t>
  </si>
  <si>
    <t>010.01.04.05/2021/1811</t>
  </si>
  <si>
    <t>010.01.04.05/2021/0507</t>
  </si>
  <si>
    <t>010.01.04.05/2021/1812</t>
  </si>
  <si>
    <t>010.01.04.05/2021/0614</t>
  </si>
  <si>
    <t>010.01.04.05/2021/1014</t>
  </si>
  <si>
    <t>010.01.04.05/2021/1708</t>
  </si>
  <si>
    <t>010.01.04.05/2021/0910</t>
  </si>
  <si>
    <t>010.01.04.05/2021/1015</t>
  </si>
  <si>
    <t>010.01.04.05/2021/4203</t>
  </si>
  <si>
    <t>010.01.04.05/2021/3105</t>
  </si>
  <si>
    <t>010.01.04.05/2021/1606</t>
  </si>
  <si>
    <t>010.01.04.05/2021/1607</t>
  </si>
  <si>
    <t>010.01.04.05/2021/1213</t>
  </si>
  <si>
    <t>010.01.04.05/2021/1214</t>
  </si>
  <si>
    <t>010.01.04.05/2021/0709</t>
  </si>
  <si>
    <t>010.01.04.05/2021/0811</t>
  </si>
  <si>
    <t>010.01.04.05/2021/1312</t>
  </si>
  <si>
    <t>010.01.04.05/2021/1016</t>
  </si>
  <si>
    <t>010.01.04.05/2021/3106</t>
  </si>
  <si>
    <t>010.01.04.05/2021/3201</t>
  </si>
  <si>
    <t>010.01.04.05/2021/0309</t>
  </si>
  <si>
    <t>010.01.04.05/2021/1313</t>
  </si>
  <si>
    <t>010.01.04.05/2021/4204</t>
  </si>
  <si>
    <t>010.01.04.05/2021/0508</t>
  </si>
  <si>
    <t>010.01.04.05/2021/0710</t>
  </si>
  <si>
    <t>010.01.04.05/2021/0711</t>
  </si>
  <si>
    <t>010.01.04.05/2021/1813</t>
  </si>
  <si>
    <t>010.01.04.05/2021/3107</t>
  </si>
  <si>
    <t>010.01.04.05/2021/1709</t>
  </si>
  <si>
    <t>010.01.04.05/2021/4205</t>
  </si>
  <si>
    <t>010.01.04.05/2021/1414</t>
  </si>
  <si>
    <t>010.01.04.05/2021/1710</t>
  </si>
  <si>
    <t>010.01.04.05/2021/0911</t>
  </si>
  <si>
    <t>010.01.04.05/2021/1415</t>
  </si>
  <si>
    <t>010.01.04.05/2021/1814</t>
  </si>
  <si>
    <t>010.01.04.05/2021/3108</t>
  </si>
  <si>
    <t>010.01.04.05/2021/4401</t>
  </si>
  <si>
    <t>010.01.04.05/2021/4802</t>
  </si>
  <si>
    <t>010.01.04.05/2021/0109</t>
  </si>
  <si>
    <t>010.01.04.05/2021/1711</t>
  </si>
  <si>
    <t>010.01.04.05/2021/3109</t>
  </si>
  <si>
    <t>010.01.04.05/2021/1416</t>
  </si>
  <si>
    <t>010.01.04.05/2021/1509</t>
  </si>
  <si>
    <t>010.01.04.05/2021/1314</t>
  </si>
  <si>
    <t>010.01.04.05/2021/0812</t>
  </si>
  <si>
    <t>010.01.04.05/2021/0116</t>
  </si>
  <si>
    <t>010.01.04.05/2021/1815</t>
  </si>
  <si>
    <t>010.01.04.05/2021/1816</t>
  </si>
  <si>
    <t>010.01.04.05/2021/4603</t>
  </si>
  <si>
    <t>010.01.04.05/2021/3110</t>
  </si>
  <si>
    <t>010.01.04.05/2021/1417</t>
  </si>
  <si>
    <t>010.01.04.05/2021/1817</t>
  </si>
  <si>
    <t>010.01.04.05/2021/0912</t>
  </si>
  <si>
    <t>010.01.04.05/2021/1510</t>
  </si>
  <si>
    <t>010.01.04.05/2021/1818</t>
  </si>
  <si>
    <t>010.01.04.05/2021/0213</t>
  </si>
  <si>
    <t>010.01.04.05/2021/0509</t>
  </si>
  <si>
    <t>010.01.04.05/2021/1511</t>
  </si>
  <si>
    <t>010.01.04.05/2021/1512</t>
  </si>
  <si>
    <t>010.01.04.05/2021/0117</t>
  </si>
  <si>
    <t>010.01.04.05/2021/0813</t>
  </si>
  <si>
    <t>010.01.04.05/2021/1513</t>
  </si>
  <si>
    <t>010.01.04.05/2021/1111</t>
  </si>
  <si>
    <t>010.01.04.05/2021/1112</t>
  </si>
  <si>
    <t>010.01.04.05/2021/0615</t>
  </si>
  <si>
    <t>010.01.04.05/2021/1215</t>
  </si>
  <si>
    <t>010.01.04.05/2021/0616</t>
  </si>
  <si>
    <t>010.01.04.05/2021/1819</t>
  </si>
  <si>
    <t>010.01.04.05/2021/1820</t>
  </si>
  <si>
    <t>010.01.04.05/2021/0814</t>
  </si>
  <si>
    <t>010.01.04.05/2021/0310</t>
  </si>
  <si>
    <t>010.01.04.05/2021/1418</t>
  </si>
  <si>
    <t>010.01.04.05/2021/1821</t>
  </si>
  <si>
    <t>010.01.04.05/2021/0409</t>
  </si>
  <si>
    <t>010.01.04.05/2021/1419</t>
  </si>
  <si>
    <t>010.01.04.05/2021/1113</t>
  </si>
  <si>
    <t>010.01.04.05/2021/0913</t>
  </si>
  <si>
    <t>010.01.04.05/2021/1318</t>
  </si>
  <si>
    <t>010.01.04.05/2021/0118</t>
  </si>
  <si>
    <t>010.01.04.05/2021/0119</t>
  </si>
  <si>
    <t>010.01.04.05/2021/1608</t>
  </si>
  <si>
    <t>010.01.04.05/2021/1315</t>
  </si>
  <si>
    <t>010.01.04.05/2021/1712</t>
  </si>
  <si>
    <t>010.01.04.05/2021/4502</t>
  </si>
  <si>
    <t>010.01.04.05/2021/0712</t>
  </si>
  <si>
    <t>010.01.04.05/2021/0713</t>
  </si>
  <si>
    <t>010.01.04.05/2021/1609</t>
  </si>
  <si>
    <t>010.01.04.05/2021/0214</t>
  </si>
  <si>
    <t>010.01.04.05/2021/0311</t>
  </si>
  <si>
    <t>010.01.04.05/2021/4302</t>
  </si>
  <si>
    <t>010.01.04.05/2021/0510</t>
  </si>
  <si>
    <t>010.01.04.05/2021/0815</t>
  </si>
  <si>
    <t>010.01.04.05/2021/1316</t>
  </si>
  <si>
    <t>010.01.04.05/2021/4101</t>
  </si>
  <si>
    <t>010.01.04.05/2021/0410</t>
  </si>
  <si>
    <t>010.01.04.05/2021/1114</t>
  </si>
  <si>
    <t>010.01.04.05/2021/4206</t>
  </si>
  <si>
    <t>010.01.04.05/2021/1420</t>
  </si>
  <si>
    <t>010.01.04.05/2021/1610</t>
  </si>
  <si>
    <t>010.01.04.05/2021/0312</t>
  </si>
  <si>
    <t>010.01.04.05/2021/0914</t>
  </si>
  <si>
    <t>010.01.04.05/2021/1317</t>
  </si>
  <si>
    <t>010.01.04.05/2021/1822</t>
  </si>
  <si>
    <t>010.01.04.05/2021/0617</t>
  </si>
  <si>
    <t>010.01.04.05/2021/1713</t>
  </si>
  <si>
    <t>010.01.04.05/2021/1714</t>
  </si>
  <si>
    <t>010.01.04.05/2021/0816</t>
  </si>
  <si>
    <t>010.01.04.05/2021/0511</t>
  </si>
  <si>
    <t>010.01.04.05/2021/0313</t>
  </si>
  <si>
    <t>010.01.04.05/2021/0714</t>
  </si>
  <si>
    <t>010.01.04.05/2021/0411</t>
  </si>
  <si>
    <t>010.01.04.05/2021/0412</t>
  </si>
  <si>
    <t>010.01.04.05/2021/1823</t>
  </si>
  <si>
    <t>010.01.04.05/2021/0314</t>
  </si>
  <si>
    <t>010.01.04.05/2021/1824</t>
  </si>
  <si>
    <t>Localização:</t>
  </si>
  <si>
    <t>Identificação da habitaçãode origem do agregado habitacional:</t>
  </si>
  <si>
    <t>Dados da Intervenção de Reabilitação de habitação de que sejam titulares</t>
  </si>
  <si>
    <t>Alv/registo:</t>
  </si>
  <si>
    <t>Inicio:</t>
  </si>
  <si>
    <t>Localização:
freguesia:
Artigo Matricial e Fração:
CRPredial (n.º e descrição):
Área bruta privativa (CPU) m2:</t>
  </si>
  <si>
    <t>Desig. Social:</t>
  </si>
  <si>
    <t>António Silva</t>
  </si>
  <si>
    <t>Prazo (meses):</t>
  </si>
  <si>
    <t xml:space="preserve">
</t>
  </si>
  <si>
    <t>NIF:</t>
  </si>
  <si>
    <t>Adjudicatário:
Datas previstas para a obra:</t>
  </si>
  <si>
    <t>Datas previstas para a obra:</t>
  </si>
  <si>
    <t>São apresentados 3 orçamentos para a prestação de serviços de elaboração e aprovação de projetos, fiscalização e segurança da obra que não correspondem a esta intervenção mas sim `da candidatura c02- Maria Helena marta caetano Ferreira</t>
  </si>
  <si>
    <t>Solicita-se CPU</t>
  </si>
  <si>
    <t>F1</t>
  </si>
  <si>
    <t>Tipologia</t>
  </si>
  <si>
    <t>Descrição Conservatória do Registo Predial</t>
  </si>
  <si>
    <t>Artigo Matricial conforme caderneta predial</t>
  </si>
  <si>
    <t>Código Postal</t>
  </si>
  <si>
    <t>Identificação prédio ou fração (conforme propriedade horizontal ou designação que permita a identificação)</t>
  </si>
  <si>
    <t>Valores sem IVA</t>
  </si>
  <si>
    <t>Identificação prédio ou fração (conforme propriedade horizontal ou desginação que permita a identificação)</t>
  </si>
  <si>
    <t>Área bruta privativa (m²)</t>
  </si>
  <si>
    <t>Área bruta de construção (m²)</t>
  </si>
  <si>
    <t>Coeficiente localização do IMI (consultar link acima)</t>
  </si>
  <si>
    <t xml:space="preserve">Empreitadas
</t>
  </si>
  <si>
    <t>Fiscalização</t>
  </si>
  <si>
    <t>Publicitação</t>
  </si>
  <si>
    <t>Registos</t>
  </si>
  <si>
    <t>Segurança de Obra</t>
  </si>
  <si>
    <t>Atos Notariais</t>
  </si>
  <si>
    <t>Despesas com arrendamento provisório</t>
  </si>
  <si>
    <t>Certificações Energéticas</t>
  </si>
  <si>
    <t>Despesa elegível PRR (conforme condições do aviso e sem IVA)</t>
  </si>
  <si>
    <t>Despesa total do contrato</t>
  </si>
  <si>
    <t>Nome Legal do prestador</t>
  </si>
  <si>
    <t>NIF prestador/empreiteiro</t>
  </si>
  <si>
    <t>Identificação prédio ou fração conforme anexo 1</t>
  </si>
  <si>
    <t>Requisitos conforme ponto 1.1 do anexo 1, do aviso de publicitação:</t>
  </si>
  <si>
    <t>Para candidaturas com consignação dos trabalhos até 2022-02-03 - obra em pelo menos duas das seguintes componentes:</t>
  </si>
  <si>
    <t>Substituição de janelas</t>
  </si>
  <si>
    <t>isolamento térmico da envolvente</t>
  </si>
  <si>
    <t>rede de gás</t>
  </si>
  <si>
    <t>rede de electricidade</t>
  </si>
  <si>
    <t>rede de águas</t>
  </si>
  <si>
    <t>Para candidaturas com consignação dos trabalhos após 2022-02-03: melhoria de pelo menos, 10% em relação ao indicador de desempenho de aquecimento ou de arrefecimento</t>
  </si>
  <si>
    <t>Dados de referência</t>
  </si>
  <si>
    <r>
      <t xml:space="preserve">Para candidaturas com consignação dos trabalhos até 2022-02-03, selecionar </t>
    </r>
    <r>
      <rPr>
        <b/>
        <sz val="10"/>
        <rFont val="Calibri Light"/>
        <family val="2"/>
        <scheme val="major"/>
      </rPr>
      <t>duas componente da empreitada</t>
    </r>
  </si>
  <si>
    <r>
      <t xml:space="preserve">Para candidaturas com consignação dos trabalhos após 2022-02-03: Indicar desempenho de </t>
    </r>
    <r>
      <rPr>
        <b/>
        <sz val="10"/>
        <rFont val="Calibri Light"/>
        <family val="2"/>
        <scheme val="major"/>
      </rPr>
      <t xml:space="preserve">aquecimento </t>
    </r>
    <r>
      <rPr>
        <sz val="10"/>
        <rFont val="Calibri Light"/>
        <family val="2"/>
        <scheme val="major"/>
      </rPr>
      <t>conforme certificado energético</t>
    </r>
  </si>
  <si>
    <r>
      <t xml:space="preserve">Para candidaturas com consignação dos trabalhos após 2022-02-03: Indicar desempenho de </t>
    </r>
    <r>
      <rPr>
        <b/>
        <sz val="10"/>
        <rFont val="Calibri Light"/>
        <family val="2"/>
        <scheme val="major"/>
      </rPr>
      <t>arrefecimento</t>
    </r>
    <r>
      <rPr>
        <sz val="10"/>
        <rFont val="Calibri Light"/>
        <family val="2"/>
        <scheme val="major"/>
      </rPr>
      <t xml:space="preserve"> conforme certificado energético</t>
    </r>
  </si>
  <si>
    <t>Data da consignação da empreitada</t>
  </si>
  <si>
    <t>1º Componente</t>
  </si>
  <si>
    <t>2º Componente</t>
  </si>
  <si>
    <t>antes da obra
%</t>
  </si>
  <si>
    <t>após a obra
%</t>
  </si>
  <si>
    <t>antes da obra
%</t>
  </si>
  <si>
    <t>após a obra
%</t>
  </si>
  <si>
    <t>FORMULÁRIO DE CANDIDATURA PLANO DE RECUPERAÇÃO E RESILIÊNCIA</t>
  </si>
  <si>
    <t>Investimento RE-C02-i01 - Programa de Apoio ao Acesso à Habitação</t>
  </si>
  <si>
    <t>ENTIDADE BENEFICIÁRIA</t>
  </si>
  <si>
    <t>Tipo de entidade:</t>
  </si>
  <si>
    <t>Identificação:</t>
  </si>
  <si>
    <t>Modalidade de Apoio:</t>
  </si>
  <si>
    <t>Número candidatura:</t>
  </si>
  <si>
    <t>Número de fogos:</t>
  </si>
  <si>
    <t>Designação:</t>
  </si>
  <si>
    <t>Requisitos gerais de acesso da candidatura a financiamento pelo beneficiário final:</t>
  </si>
  <si>
    <t>1) A candidatura enquadra na Estratégia Local de Habitação aprovada pelo Município?</t>
  </si>
  <si>
    <t>2) O IHRU aprovou a concordância da Estratégia Local de Habitação com o programa 1º Direito?</t>
  </si>
  <si>
    <t>Elementos de instrução</t>
  </si>
  <si>
    <t>VERIFICAÇÃO PELO MUNICÍPIO DOS REQUISITOS NOS TERMOS DO NÚMERO 3.3.2, DO AVISO</t>
  </si>
  <si>
    <t xml:space="preserve">Declara-se que na presente candidatura encontram-se cumpridos os requisitos do Aviso.
</t>
  </si>
  <si>
    <t>Data e assinatura do Município</t>
  </si>
  <si>
    <t>3) Cumpre as datas previstas para a concretização das soluções habitacionais (requisito 3 do aviso)?</t>
  </si>
  <si>
    <t>5) A programação é compatível com a consignação dos trabalhos no prazo máximo de 1 ano após notificação do IHRU da aprovação do financiamento e com a conclusão das obras até 31 de março de 2026?</t>
  </si>
  <si>
    <t>5.1) Data prevista de consignação?</t>
  </si>
  <si>
    <t>5.2) Data prevista de conclusão:</t>
  </si>
  <si>
    <t>Trabalhos e fornecimentos com acessibilidades e de sustentabilidade ambiental</t>
  </si>
  <si>
    <t>Despesas com arrendamento temporário</t>
  </si>
  <si>
    <t>Código da freguesia</t>
  </si>
  <si>
    <t>Morada (designação e n.º de polícia)</t>
  </si>
  <si>
    <t>ANEXO I - Requisitos Legais</t>
  </si>
  <si>
    <t>ANEXO II - Identificação dos fogos objeto do financiamento</t>
  </si>
  <si>
    <t>ANEXO III - Estrutura de custos do pedido de financiamento (apenas despesas elegíveis - valores sem IVA)</t>
  </si>
  <si>
    <t>ANEXO IV - Prestadores</t>
  </si>
  <si>
    <t>ANEXO V - Requisitos de eficiência energética</t>
  </si>
  <si>
    <t>ANEXO II - Identificação do fogo objeto do financiamento</t>
  </si>
  <si>
    <t xml:space="preserve">ANEXO I  - REQUISITOS LEGAIS </t>
  </si>
  <si>
    <t>Não dispensa a consulta da legislação aplicável. O IHRU poderá solicitar informações ou elementos complementares, 
de acordo com o estabelecido no art.º 6.º n.º 5 da Portaria n.º 230/2018, na sua redação atual.</t>
  </si>
  <si>
    <t>N.º</t>
  </si>
  <si>
    <t>Verificação pelo município dos requisitos nos termos do número 3.3.2</t>
  </si>
  <si>
    <t>Fase em que é obrigatória a apresentação dos elementos.</t>
  </si>
  <si>
    <t>Fundamentação</t>
  </si>
  <si>
    <t>1.</t>
  </si>
  <si>
    <t>Enquadramento na Estratégia Local de Habitação do município competente, considerada em conformidade com as regras e os princípios do 1.º Direito pelo IHRU</t>
  </si>
  <si>
    <t>P230/2018 art. 2.º 1. e 9. na redação atual</t>
  </si>
  <si>
    <t>2.</t>
  </si>
  <si>
    <t>Até ao 1º desembolso</t>
  </si>
  <si>
    <t>Logo que disponível, no limite até 90 dias após conclusão da obra ou aquisição</t>
  </si>
  <si>
    <t>Com o assinatura do contrato</t>
  </si>
  <si>
    <t>4.</t>
  </si>
  <si>
    <t>5.</t>
  </si>
  <si>
    <t>ANEXO IA - Parecer do município</t>
  </si>
  <si>
    <t>Código agregado</t>
  </si>
  <si>
    <t>ANEXO IB - Composição do agregado</t>
  </si>
  <si>
    <t>Código do fogo para efeitos de ligação ao ficheiro de agregados (númeração automática)</t>
  </si>
  <si>
    <r>
      <t xml:space="preserve">ANEXO III - Estrutura de custos do pedido de financiamento (apenas despesas elegíveis referentes aos fogos - </t>
    </r>
    <r>
      <rPr>
        <b/>
        <sz val="12"/>
        <color rgb="FFFF0000"/>
        <rFont val="Calibri Light"/>
        <family val="2"/>
        <scheme val="major"/>
      </rPr>
      <t>valores sem IVA</t>
    </r>
    <r>
      <rPr>
        <b/>
        <sz val="12"/>
        <color theme="1"/>
        <rFont val="Calibri Light"/>
        <family val="2"/>
        <scheme val="major"/>
      </rPr>
      <t>)</t>
    </r>
  </si>
  <si>
    <t>Com a submissão da candidatura</t>
  </si>
  <si>
    <t>Fase</t>
  </si>
  <si>
    <t>Verificação pelo município</t>
  </si>
  <si>
    <t>Entregue e verificado pelo município</t>
  </si>
  <si>
    <t>Dispensável caso a candidatura seja remetida pelo município.</t>
  </si>
  <si>
    <t>Quando, nomeadamente por razões de interioridade ou de conjuntura económica, o município declare existir dificuldade na obtenção de vários orçamentos por parte dos beneficiários, conforme previsto na alínea h) do n.º 1 do presente artigo, o IHRU, I. P., pode aceitar a apresentação de um único orçamento. (Portaria n.º 230/2018, art.º 11, n.º 5)</t>
  </si>
  <si>
    <t>Esta informação é prestada através do respetivo formulário.</t>
  </si>
  <si>
    <t>3.</t>
  </si>
  <si>
    <t>Comunicação do município prevista no n.º 4 do referido artigo 59.º: notificação do município identificando como beneficiário direto (emitido nos últimos 18 meses);</t>
  </si>
  <si>
    <t>Elementos de identificação da pessoa ou das pessoas que integram o agregado habitacional nos termos do n.º 3 do artigo 17.º do Decreto-Lei n.º 135/99, de 22 de abril, na sua redação atual;</t>
  </si>
  <si>
    <t>Atestado(s) médico(s) de incapacidade multiúso, no caso de indicação de pessoa(s) com grau de incapacidade permanente igual ou superior a 60 %;</t>
  </si>
  <si>
    <t>Declaração de não detenção, da sua parte e da parte de qualquer dos elementos do agregado habitacional, de património imobiliário nos termos previstos na alínea a) do n.º 1 do artigo 7.º do Decreto-Lei n.º 37/2018 ou de património mobiliário de valor superior ao previsto na alínea e) do artigo 4.º do mesmo decreto-lei;</t>
  </si>
  <si>
    <t>6.</t>
  </si>
  <si>
    <t>7.</t>
  </si>
  <si>
    <t>8.</t>
  </si>
  <si>
    <t>9.</t>
  </si>
  <si>
    <t>10.</t>
  </si>
  <si>
    <t>11.</t>
  </si>
  <si>
    <t>12.</t>
  </si>
  <si>
    <t>13.</t>
  </si>
  <si>
    <t>14.</t>
  </si>
  <si>
    <t>15.</t>
  </si>
  <si>
    <t>16.</t>
  </si>
  <si>
    <t>Comprovativo de IBAN do titular do agregado familiar.</t>
  </si>
  <si>
    <t>Caso as obras sejam nas partes comuns do prédio, cópia da ata da assembleia de condomínio que deliberou a realização das obras, respetivo orçamento e custo atribuído à fração.</t>
  </si>
  <si>
    <t>No caso de obras, cópia de três orçamentos, com indicação do orçamento adotado e de fundamentação sucinta da escolha;</t>
  </si>
  <si>
    <t>Declaração dos outros cotitulares, ou de quem os represente, nas situações previstas no n.º 2 do artigo 32.º do Decreto-Lei n.º 37/2018, aceitando a sua intervenção no processo para autorização da contratação dos financiamentos ou concedendo essa autorização com menção ao conhecimento das condições legais aplicáveis;</t>
  </si>
  <si>
    <t>Comprovativo de que a fração ou edifício a intervir constitui a residência própria e permanente do agregado (comprovativo da morada fiscal do agregado).</t>
  </si>
  <si>
    <t>Certidão de Teor da Conservatória de Registo Predial (ou código da certidão permanente) do edifício ou fração</t>
  </si>
  <si>
    <t>Caderneta Predial Urbana do edifício ou fração</t>
  </si>
  <si>
    <t>Pedido de apoio e solução habitacional proposta, com previsão do valor das correspondentes despesas nos termos do artigo 14.º do Decreto-Lei n.º 37/2018;</t>
  </si>
  <si>
    <t>Parecer do município sobre a solução habitacional proposta</t>
  </si>
  <si>
    <t>Comprovativos dos rendimentos do agregado habitacional nos termos e para efeito de cálculo dos apoios a conceder ao abrigo do 1.º Direito, nomeadamente dos artigos 9.º e 34.º do Decreto-Lei n.º 37/2018 - Nota de Liquidação do destinatário da solução habitacional e dos elementos do seu agregado habitacional, respeitante ao ano anterior e declaração apresentada no ano em curso (IRS);</t>
  </si>
  <si>
    <t>Consentimento expresso a que se refere o artigo 28.º-A do Decreto-Lei n.º 135/99, de 22 de abril, na sua redação atual, por parte do candidato e dos elementos do seu agregado habitacional, para confirmação pelo IHRU, I. P., junto das entidades públicas competentes, designadamente da Autoridade Tributária (AT), da informação constante dos elementos instrutórios;</t>
  </si>
  <si>
    <t>DecCotitulares.docx.</t>
  </si>
  <si>
    <t>A minuta do parece consta do formulário.</t>
  </si>
  <si>
    <t>DecConsentimento.docx.</t>
  </si>
  <si>
    <t>DecPatrimonio.docx.</t>
  </si>
  <si>
    <t>17.</t>
  </si>
  <si>
    <t>Certificado de Eficiência Energética antes e após as obras de reabilitação ou após às obras de construção.</t>
  </si>
  <si>
    <t>Telefone</t>
  </si>
  <si>
    <t xml:space="preserve">Conclusão sobre os requisitos gerais de acesso ao PRR - </t>
  </si>
  <si>
    <t>5.3) Confirmo que não existe cumulação dos apoios, conforme requisito 5 do Aviso?</t>
  </si>
  <si>
    <t>4) Data efetiva ou prevista do contrato de empreitada a partir de 2020-02-01?</t>
  </si>
  <si>
    <t>A pessoa ou agregado detém um património mobiliário de valor inferior a 7898.58€ (240xIASx7.5%) e tem um rendimento médio mensal inferior a 1755.24 € (4xIAS).</t>
  </si>
  <si>
    <t xml:space="preserve">Empreitadas
(apenas elegível para contratos de empreiatada celebrados a partir de 2020-02-01)
</t>
  </si>
  <si>
    <t>O projetista: __________________________________________________    Data:            /          /</t>
  </si>
  <si>
    <t>Classificação = 0,1 x [Total da pontuação (1)+(2)+(3)]</t>
  </si>
  <si>
    <t>Subtotal</t>
  </si>
  <si>
    <t>Pré-instalação para aquecimento central ou equipamento para aquecimento **</t>
  </si>
  <si>
    <t>c)</t>
  </si>
  <si>
    <t>Rede de águas integrando depósito **</t>
  </si>
  <si>
    <t>b)</t>
  </si>
  <si>
    <t>Rede de águas integrando grupo hidropressor **</t>
  </si>
  <si>
    <t>a)</t>
  </si>
  <si>
    <t>Instalações especiais *</t>
  </si>
  <si>
    <t>3.5.4</t>
  </si>
  <si>
    <t>Ventilação reforçada por sistema de extração na cobertura com apoio de ventilador estático-mecânico **</t>
  </si>
  <si>
    <t>d)</t>
  </si>
  <si>
    <t>Ventilação natural separada, através de vão na parede exterior ou conduta de ventilação individual</t>
  </si>
  <si>
    <t xml:space="preserve">Ventilação natural conjunta </t>
  </si>
  <si>
    <t>Ventilação mecânica</t>
  </si>
  <si>
    <t>Ventilação</t>
  </si>
  <si>
    <t>3.5.3</t>
  </si>
  <si>
    <t>Tubagem acessível</t>
  </si>
  <si>
    <t>Instalação de esgoto doméstico</t>
  </si>
  <si>
    <t>3.5.2</t>
  </si>
  <si>
    <t>Rede com retorno **</t>
  </si>
  <si>
    <t>Tubagem em polipropileno copolímero (PP-R) ou aço inox</t>
  </si>
  <si>
    <t>Tubagem multicamada ou cobre</t>
  </si>
  <si>
    <t>Instalações de água</t>
  </si>
  <si>
    <t>3.5.1</t>
  </si>
  <si>
    <t>INSTALAÇÕES</t>
  </si>
  <si>
    <t>3.5</t>
  </si>
  <si>
    <t>Equipamento para aquecimento de águas domésticas (esquentador, cilindro ou caldeira) **</t>
  </si>
  <si>
    <t>Máquina de lavar louça **</t>
  </si>
  <si>
    <t>Frigorifico **</t>
  </si>
  <si>
    <t>Fogão (ou placa e forno) **</t>
  </si>
  <si>
    <t>Equipamentos de cozinha</t>
  </si>
  <si>
    <t>3.4.2</t>
  </si>
  <si>
    <t>Tampo de bancada em pedra ou derivado **</t>
  </si>
  <si>
    <t>Armários superiores com extensão maior que 1,20 m</t>
  </si>
  <si>
    <t>Bancada com extensão maior que 2,20 m (inclui bancadas de trabalho e lava-louça)</t>
  </si>
  <si>
    <t>Armários de cozinha</t>
  </si>
  <si>
    <t>3.4.1</t>
  </si>
  <si>
    <t>EQUIPAMENTO DAS HABITAÇÕES</t>
  </si>
  <si>
    <t>3.4</t>
  </si>
  <si>
    <t>Resultado</t>
  </si>
  <si>
    <t>Máxima</t>
  </si>
  <si>
    <t>Do item</t>
  </si>
  <si>
    <t>Avaliação</t>
  </si>
  <si>
    <t>Pontuação</t>
  </si>
  <si>
    <t>CONSTRUÇÃO  (continuação)</t>
  </si>
  <si>
    <t>Marmorite, mosaico cerâmico ou de grés</t>
  </si>
  <si>
    <t>Pedra ou madeira</t>
  </si>
  <si>
    <r>
      <t xml:space="preserve">Escadas e patamares dos espaços comuns </t>
    </r>
    <r>
      <rPr>
        <sz val="11"/>
        <color theme="1"/>
        <rFont val="Calibri Light"/>
        <family val="2"/>
      </rPr>
      <t>*</t>
    </r>
  </si>
  <si>
    <t>3.3.3.3</t>
  </si>
  <si>
    <t>Mosaico cerâmico</t>
  </si>
  <si>
    <t>Mosaico de grés, ou outros materiais com certificação de durabilidade &gt;=10 anos</t>
  </si>
  <si>
    <t>Pedra, ou outros materiais com certificação de durabilidade &gt;=10 anos</t>
  </si>
  <si>
    <t>Zonas húmidas dos fogos</t>
  </si>
  <si>
    <t>3.3.3.2</t>
  </si>
  <si>
    <t>Mosaico cerâmico, grés ou soalho flutuante  com classificação inferior AC4</t>
  </si>
  <si>
    <t>Cortiça, piso de madeira com camada superior em madeira natural não inferior a 2,5 mm, ou outros materiais com certificação de durabilidade &gt;=5 anos</t>
  </si>
  <si>
    <t>Tacos de madeira ou soalho flutuante com classificação AC 4, AC5 ou AC6, ou outros materiais com certificação de durabilidade &gt;=10 anos</t>
  </si>
  <si>
    <t>Zonas secas dos fogos</t>
  </si>
  <si>
    <t>3.3.3.1</t>
  </si>
  <si>
    <t>Revestimento interior de pisos e rodapés</t>
  </si>
  <si>
    <t>3.3.3</t>
  </si>
  <si>
    <t xml:space="preserve">Barramento à base de polímeros sintéticos (em emulsão aquosa), com cor incorporada e elevada resistência à abrasão </t>
  </si>
  <si>
    <t>Revestimento em paredes de caixas de escada e patamares comuns</t>
  </si>
  <si>
    <t>3.3.2.3</t>
  </si>
  <si>
    <t>Pedra ou revestimentos cerâmicos até à verga da porta</t>
  </si>
  <si>
    <t xml:space="preserve">Pedra ou revestimentos cerâmicos até ao teto </t>
  </si>
  <si>
    <t>3.3.2.2</t>
  </si>
  <si>
    <t>Painéis de gesso cartonado</t>
  </si>
  <si>
    <t xml:space="preserve">Estuques sintéticos ou gessos projetados </t>
  </si>
  <si>
    <t>Tradicional de ligantes hidráulicos acabado em estuque de gesso</t>
  </si>
  <si>
    <t>3.3.2.1</t>
  </si>
  <si>
    <t>Revestimento interior em paredes e tetos</t>
  </si>
  <si>
    <t>3.3.2</t>
  </si>
  <si>
    <t>Monomassas ou barramento sobre reboco</t>
  </si>
  <si>
    <t>e)</t>
  </si>
  <si>
    <t>Tradicional de ligantes hidráulicos com pintura de qualidade superior</t>
  </si>
  <si>
    <t>Azulejo, ladrilho cerâmico ou ETICS</t>
  </si>
  <si>
    <t>Tijolo maciço, bloco à vista ou metálico (chapa de alumínio lacada), ou outros materiais com certificação de durabilidade &gt;=10 anos</t>
  </si>
  <si>
    <t>Fachada ventilada com revestimento de pedra, metálico multicamada ou derivado de madeira, ou outros materiais com certificação de durabilidade &gt;=10 anos</t>
  </si>
  <si>
    <t>Revestimento exterior em paredes</t>
  </si>
  <si>
    <t>3.3.1</t>
  </si>
  <si>
    <t>ACABAMENTOS</t>
  </si>
  <si>
    <t>3.3</t>
  </si>
  <si>
    <t>Roupeiros fixos nos espaços de circulação **</t>
  </si>
  <si>
    <t>Roupeiros fixos nos quartos **</t>
  </si>
  <si>
    <t>Roupeiros</t>
  </si>
  <si>
    <t>3.2.4</t>
  </si>
  <si>
    <t>Sistema contra intrusão (porta blindada e fechadura de segurança) **</t>
  </si>
  <si>
    <t>Alumínio termolacado, ferro ou aço, régua perimetral em madeira e interior alveolado, alumínio anodizado colorido ou PVC</t>
  </si>
  <si>
    <t>Madeira maciça / contraplacado maciço</t>
  </si>
  <si>
    <t>Portas de patim ou de edifício unifamiliar</t>
  </si>
  <si>
    <t>3.2.3</t>
  </si>
  <si>
    <t>Palas / lajes sombreadoras nos vãos orientados a Sul com profundidade mínima de 0,60 m **</t>
  </si>
  <si>
    <t>f)</t>
  </si>
  <si>
    <t>Persianas ou estores com isolamento térmico integrado **</t>
  </si>
  <si>
    <t>Persianas ou portadas interiores</t>
  </si>
  <si>
    <t>Persianas exteriores ou estores de enrolar em PVC</t>
  </si>
  <si>
    <t>Estores de enrolar em alumínio</t>
  </si>
  <si>
    <t>Portadas e Persianas exteriores em madeira/alumínio</t>
  </si>
  <si>
    <t>Elementos de proteção dos vãos exteriores</t>
  </si>
  <si>
    <t>3.2.2</t>
  </si>
  <si>
    <t>Sistema oscilobatente **</t>
  </si>
  <si>
    <t>Alumínio anodizado a cor ou em PVC</t>
  </si>
  <si>
    <t>Alumínio termolacado ou madeira</t>
  </si>
  <si>
    <t>Alumínio com rutura térmica</t>
  </si>
  <si>
    <t>Vãos exteriores dos fogos caixilharias</t>
  </si>
  <si>
    <t>3.2.1</t>
  </si>
  <si>
    <t>ELEMENTOS SECUNDÁRIOS</t>
  </si>
  <si>
    <t>Plana invertida</t>
  </si>
  <si>
    <t>Inclinada</t>
  </si>
  <si>
    <t>Coberturas</t>
  </si>
  <si>
    <t>3.1.5</t>
  </si>
  <si>
    <t>Alvenaria dupla</t>
  </si>
  <si>
    <t>Paredes de separação entre fogos e/ou zonas comuns</t>
  </si>
  <si>
    <t>3.1.4</t>
  </si>
  <si>
    <t>Alvenaria em bloco de gesso ou placas de gesso cartonado e espessura final de 10 cm ou superior</t>
  </si>
  <si>
    <t>Alvenaria de tijolo ou bloco com espessura final de 15 cm ou superior</t>
  </si>
  <si>
    <t>Paredes das divisórias interiores dos fogos</t>
  </si>
  <si>
    <t>3.1.3</t>
  </si>
  <si>
    <t xml:space="preserve">Fungiforme (maciça ou aligeirada)     </t>
  </si>
  <si>
    <t>Reticulada de betão armado ou metálica</t>
  </si>
  <si>
    <t>Estrutura</t>
  </si>
  <si>
    <t>3.1.2</t>
  </si>
  <si>
    <t>Projeto baseado em estudo geotécnico ou reabilitação de edifícios sem ampliação</t>
  </si>
  <si>
    <t>Fundações</t>
  </si>
  <si>
    <t>3.1.1</t>
  </si>
  <si>
    <t>ELEMENTOS PRIMÁRIOS</t>
  </si>
  <si>
    <t xml:space="preserve">CONSTRUÇÃO </t>
  </si>
  <si>
    <t>Arrumos com área maior que:
1,0m² no T0, 1,5m² no T1, 2,5m² no T2, 3,5m² no T3, 4,0m² no T4, e 4,5m² no T5</t>
  </si>
  <si>
    <t>Arrumos (integrados na fração, aplica-se áreas médias por fogo)</t>
  </si>
  <si>
    <t>2.6</t>
  </si>
  <si>
    <t>Logradouro, terraço ou varanda com área &gt;= 2,5 m²</t>
  </si>
  <si>
    <t>Logradouro, terraço ou varanda com área &gt;= 4 m²</t>
  </si>
  <si>
    <t>Logradouro, terraço ou varanda com área &gt;= 10 m²</t>
  </si>
  <si>
    <r>
      <t xml:space="preserve">Espaços exteriores de uso comum ou privado </t>
    </r>
    <r>
      <rPr>
        <sz val="11"/>
        <color theme="1"/>
        <rFont val="Calibri Light"/>
        <family val="2"/>
      </rPr>
      <t>(aplica-se áreas médias por fogo)</t>
    </r>
  </si>
  <si>
    <t>2.5</t>
  </si>
  <si>
    <t>Estendal em espaço autónomo contíguo à cozinha (marquise)</t>
  </si>
  <si>
    <t>Estendal em espaço autónomo não contíguo à cozinha (lavandaria)</t>
  </si>
  <si>
    <t>Tratamento de roupa</t>
  </si>
  <si>
    <t>2.4</t>
  </si>
  <si>
    <t>Existe iluminação natural de espaços de circulação **</t>
  </si>
  <si>
    <t>Existe iluminação natural em pelo menos uma IS **</t>
  </si>
  <si>
    <t>Pelo menos 30% dos compartimentos habitáveis com exposição a Sul ou 50% com exposiçao a nascente/sul/poente **</t>
  </si>
  <si>
    <t>Iluminação natural</t>
  </si>
  <si>
    <t>Paredes contíguas</t>
  </si>
  <si>
    <t>Paredes opostas</t>
  </si>
  <si>
    <t>Localização dos vãos</t>
  </si>
  <si>
    <t>Os elementos salientes das paredes (e.g., pilares, ductos, equipamentos fixos) não prejudicam a sua utilização e a colocação do mobiliário **</t>
  </si>
  <si>
    <t>Os compartimentos têm formas e dimensões regulares que facilitam a sua utilização e a colocação do mobiliário **</t>
  </si>
  <si>
    <t>A organização espacial promove a separação entre zona social e privada (proximidade de sala e cozinha servida por WC) **</t>
  </si>
  <si>
    <t>Forma e localização dos compartimentos</t>
  </si>
  <si>
    <t xml:space="preserve">HABITAÇÕES </t>
  </si>
  <si>
    <t>Utilização de águas pluviais para consumo secundário **</t>
  </si>
  <si>
    <t>Utilização de equipamentos eficientes (torneiras com redutor; uso de torneiras com sensores; autoclismo de dupla descarga) **</t>
  </si>
  <si>
    <t>Recursos hidricos</t>
  </si>
  <si>
    <t>1.5</t>
  </si>
  <si>
    <t>Aplicação sistemática de materiais com certificação ambiental - baixo impacto ambiental/alto aproveitamento na reciclagem). Acabamentos e elementos construtivos não estruturais - Estimativa &gt;= 15%</t>
  </si>
  <si>
    <t>Aplicação sistemática de materiais com certificação ambiental - baixo impacto ambiental/alto aproveitamento na reciclagem). Acabamentos e elementos construtivos não estruturais - Estimativa &gt;= 30%</t>
  </si>
  <si>
    <t>Materiais de baixo impacte ambiental</t>
  </si>
  <si>
    <t>1.4</t>
  </si>
  <si>
    <t>Lugares de estacionamento para veículos (bicicletas, motociclos, etc) **</t>
  </si>
  <si>
    <t>Parque para veículos com postos de carregamento elétricos **</t>
  </si>
  <si>
    <t>Mobilidade de baixo impacte ambiental</t>
  </si>
  <si>
    <t>1.3</t>
  </si>
  <si>
    <t>Ventilação forçada com fontes de energia renovável</t>
  </si>
  <si>
    <t xml:space="preserve">Ventilação natural </t>
  </si>
  <si>
    <t>Ventilação dos espaços de circulação comum *</t>
  </si>
  <si>
    <t>1.2</t>
  </si>
  <si>
    <t>Iluminação LED</t>
  </si>
  <si>
    <t>Iluminação com fontes de energia renovável</t>
  </si>
  <si>
    <t>Iluminação natural e fontes de energia renovável</t>
  </si>
  <si>
    <t>Iluminação dos espaços de circulação comum *</t>
  </si>
  <si>
    <t xml:space="preserve">EDIFÍCIO </t>
  </si>
  <si>
    <t>Habitação em moradia</t>
  </si>
  <si>
    <t>0.</t>
  </si>
  <si>
    <t>AVALIAÇÃO DO NÍVEL DE QUALIDADE DE
EMPREENDIMENTOS DE HABITAÇÃO DE CUSTO CONTROLADO</t>
  </si>
  <si>
    <t>AVALIAÇÃO DO COEFICIENTE OPERACIONAL DE
EMPREENDIMENTOS DE HABITAÇÃO DE CUSTO CONTROLADO</t>
  </si>
  <si>
    <t>Caraterísticas do Terreno (pontuação comulativa)</t>
  </si>
  <si>
    <t>A configuração do lote é irregular e apresenta um declive com desnivel superior a 1 piso</t>
  </si>
  <si>
    <t>A configuração do lote é irregular</t>
  </si>
  <si>
    <t>Localização no Tecido Urbano</t>
  </si>
  <si>
    <t>O empreendimento está inserido numa ARU em vigor</t>
  </si>
  <si>
    <t>O empreendimento desenvolve-se na continuidade de zona urbana</t>
  </si>
  <si>
    <t>O empreendimento desenvolve-se em zona de expansão urbana</t>
  </si>
  <si>
    <t>Dimensão do Empreendimento</t>
  </si>
  <si>
    <t>Até 8 fogos</t>
  </si>
  <si>
    <t>de 9 a 30 fogos</t>
  </si>
  <si>
    <t>de 31 a 80 fogos</t>
  </si>
  <si>
    <t>Mais de 80 fogos</t>
  </si>
  <si>
    <t>Tipo de Edifício</t>
  </si>
  <si>
    <t>Unifamiliar ou multifamiliar até 2 pisos</t>
  </si>
  <si>
    <t>Multifamiliar com 2 a 4 pisos</t>
  </si>
  <si>
    <t>Multifamiliar de 5 a 8 pisos</t>
  </si>
  <si>
    <t>Multifamiliar com mais de 8 pisos</t>
  </si>
  <si>
    <t>Dimensão Média das Habitações</t>
  </si>
  <si>
    <t>Área média até 72 m2</t>
  </si>
  <si>
    <t>Área média entre 72 e 94 m2</t>
  </si>
  <si>
    <t>Área média entre 94 e 116 m2</t>
  </si>
  <si>
    <t>Mais de 116m2</t>
  </si>
  <si>
    <t>Nível de Qualidade</t>
  </si>
  <si>
    <t>Características dos edifícios, das habitações e da construção</t>
  </si>
  <si>
    <t>COEFICIENTE OPERACIONAL</t>
  </si>
  <si>
    <t>O projetista: __________________________________________________    Data:           /          /</t>
  </si>
  <si>
    <t>NQ e CO - Para operações com custos elegíveis superiores a 1.000 euros/m2</t>
  </si>
  <si>
    <t>Preço de aquisição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</si>
</sst>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8" formatCode="#,##0.00\ &quot;€&quot;;[Red]\-#,##0.00\ &quot;€&quot;"/>
    <numFmt numFmtId="44" formatCode="_-* #,##0.00\ &quot;€&quot;_-;\-* #,##0.00\ &quot;€&quot;_-;_-* &quot;-&quot;??\ &quot;€&quot;_-;_-@_-"/>
    <numFmt numFmtId="43" formatCode="_-* #,##0.00_-;\-* #,##0.00_-;_-* &quot;-&quot;??_-;_-@_-"/>
    <numFmt numFmtId="164" formatCode="_-&quot;€&quot;* #,##0.00_-;\-&quot;€&quot;* #,##0.00_-;_-&quot;€&quot;* &quot;-&quot;??_-;_-@_-"/>
    <numFmt numFmtId="165" formatCode="#,##0.00\ &quot;€&quot;"/>
    <numFmt numFmtId="166" formatCode="#,##0\ &quot;€&quot;"/>
    <numFmt numFmtId="167" formatCode="yyyy/mm/dd;@"/>
    <numFmt numFmtId="168" formatCode="0.0%"/>
    <numFmt numFmtId="169" formatCode="dd\-mm\-yyyy;@"/>
    <numFmt numFmtId="170" formatCode="000\ 000\ 000"/>
    <numFmt numFmtId="171" formatCode="dd/mm/yyyy;@"/>
    <numFmt numFmtId="172" formatCode="0.000%"/>
    <numFmt numFmtId="173" formatCode="0\ &quot;meses&quot;"/>
    <numFmt numFmtId="174" formatCode="0.00\ &quot;m2&quot;"/>
    <numFmt numFmtId="175" formatCode="0.0\ &quot;anos&quot;"/>
    <numFmt numFmtId="176" formatCode="0\ &quot;anos&quot;"/>
    <numFmt numFmtId="177" formatCode="0&quot; anos&quot;"/>
    <numFmt numFmtId="178" formatCode="#,##0.0"/>
    <numFmt numFmtId="179" formatCode="#,##0.00&quot;€&quot;"/>
    <numFmt numFmtId="180" formatCode="#.##0_ ;\-#.##0\ "/>
    <numFmt numFmtId="181" formatCode="0_ ;\-0\ "/>
    <numFmt numFmtId="182" formatCode="0.0"/>
  </numFmts>
  <fonts count="233">
    <font>
      <sz val="11"/>
      <color theme="1"/>
      <name val="Calibri"/>
      <family val="2"/>
      <scheme val="minor"/>
    </font>
    <font>
      <sz val="11"/>
      <color theme="1"/>
      <name val="Calibri Light"/>
      <family val="2"/>
    </font>
    <font>
      <sz val="11"/>
      <color theme="1"/>
      <name val="Calibri Light"/>
      <family val="2"/>
    </font>
    <font>
      <sz val="11"/>
      <color theme="1"/>
      <name val="Calibri Light"/>
      <family val="2"/>
    </font>
    <font>
      <sz val="11"/>
      <color theme="1"/>
      <name val="Calibri Light"/>
      <family val="2"/>
    </font>
    <font>
      <sz val="11"/>
      <color theme="1"/>
      <name val="Calibri Light"/>
      <family val="2"/>
    </font>
    <font>
      <sz val="11"/>
      <color theme="1"/>
      <name val="Calibri Light"/>
      <family val="2"/>
    </font>
    <font>
      <sz val="11"/>
      <color theme="1"/>
      <name val="Calibri Light"/>
      <family val="2"/>
    </font>
    <font>
      <sz val="11"/>
      <color theme="1"/>
      <name val="Calibri Light"/>
      <family val="2"/>
    </font>
    <font>
      <sz val="11"/>
      <color theme="1"/>
      <name val="Calibri Light"/>
      <family val="2"/>
    </font>
    <font>
      <sz val="11"/>
      <color theme="1"/>
      <name val="Calibri Light"/>
      <family val="2"/>
    </font>
    <font>
      <sz val="10"/>
      <color indexed="8"/>
      <name val="MS Sans Serif"/>
    </font>
    <font>
      <b/>
      <sz val="10"/>
      <color indexed="0"/>
      <name val="Arial"/>
      <family val="2"/>
    </font>
    <font>
      <u/>
      <sz val="11"/>
      <color theme="10"/>
      <name val="Calibri"/>
      <family val="2"/>
      <scheme val="minor"/>
    </font>
    <font>
      <b/>
      <sz val="10"/>
      <name val="Calibri Light"/>
      <family val="2"/>
      <scheme val="major"/>
    </font>
    <font>
      <b/>
      <sz val="8"/>
      <name val="Calibri Light"/>
      <family val="2"/>
      <scheme val="major"/>
    </font>
    <font>
      <sz val="12"/>
      <name val="Calibri Light"/>
      <family val="2"/>
      <scheme val="major"/>
    </font>
    <font>
      <sz val="8"/>
      <name val="Calibri Light"/>
      <family val="2"/>
      <scheme val="major"/>
    </font>
    <font>
      <b/>
      <sz val="12"/>
      <name val="Calibri Light"/>
      <family val="2"/>
      <scheme val="major"/>
    </font>
    <font>
      <b/>
      <sz val="12"/>
      <color theme="0"/>
      <name val="Calibri Light"/>
      <family val="2"/>
      <scheme val="major"/>
    </font>
    <font>
      <sz val="9"/>
      <color theme="1"/>
      <name val="Calibri"/>
      <family val="2"/>
      <scheme val="minor"/>
    </font>
    <font>
      <sz val="11"/>
      <color theme="1"/>
      <name val="Calibri"/>
      <family val="2"/>
      <scheme val="minor"/>
    </font>
    <font>
      <sz val="10"/>
      <name val="Arial"/>
      <family val="2"/>
    </font>
    <font>
      <sz val="10"/>
      <name val="Arial"/>
      <family val="2"/>
    </font>
    <font>
      <u/>
      <sz val="10"/>
      <color theme="10"/>
      <name val="Arial"/>
      <family val="2"/>
    </font>
    <font>
      <sz val="8"/>
      <name val="Calibri"/>
      <family val="2"/>
      <scheme val="minor"/>
    </font>
    <font>
      <b/>
      <sz val="11"/>
      <color theme="1"/>
      <name val="Calibri Light"/>
      <family val="2"/>
    </font>
    <font>
      <sz val="14"/>
      <color theme="1"/>
      <name val="Calibri Light"/>
      <family val="2"/>
    </font>
    <font>
      <b/>
      <sz val="14"/>
      <color theme="1"/>
      <name val="Calibri Light"/>
      <family val="2"/>
    </font>
    <font>
      <u/>
      <sz val="11"/>
      <color theme="10"/>
      <name val="Calibri Light"/>
      <family val="2"/>
    </font>
    <font>
      <i/>
      <sz val="10"/>
      <name val="Calibri Light"/>
      <family val="2"/>
      <scheme val="major"/>
    </font>
    <font>
      <sz val="10"/>
      <color rgb="FF0070C0"/>
      <name val="Calibri Light"/>
      <family val="2"/>
      <scheme val="major"/>
    </font>
    <font>
      <sz val="11"/>
      <color theme="1"/>
      <name val="Calibri Light"/>
      <family val="2"/>
      <scheme val="major"/>
    </font>
    <font>
      <sz val="10"/>
      <name val="Calibri Light"/>
      <family val="2"/>
      <scheme val="major"/>
    </font>
    <font>
      <sz val="14"/>
      <color rgb="FF0070C0"/>
      <name val="Calibri Light"/>
      <family val="2"/>
      <scheme val="major"/>
    </font>
    <font>
      <b/>
      <sz val="11"/>
      <color theme="1"/>
      <name val="Calibri Light"/>
      <family val="2"/>
      <scheme val="major"/>
    </font>
    <font>
      <b/>
      <sz val="10"/>
      <color theme="1"/>
      <name val="Calibri Light"/>
      <family val="2"/>
      <scheme val="major"/>
    </font>
    <font>
      <sz val="11"/>
      <name val="Calibri Light"/>
      <family val="2"/>
      <scheme val="major"/>
    </font>
    <font>
      <sz val="10"/>
      <color theme="1"/>
      <name val="Calibri Light"/>
      <family val="2"/>
      <scheme val="major"/>
    </font>
    <font>
      <sz val="9"/>
      <color theme="1"/>
      <name val="Calibri Light"/>
      <family val="2"/>
      <scheme val="major"/>
    </font>
    <font>
      <sz val="11"/>
      <color theme="1" tint="0.249977111117893"/>
      <name val="Calibri Light"/>
      <family val="2"/>
      <scheme val="major"/>
    </font>
    <font>
      <b/>
      <sz val="14"/>
      <name val="Calibri Light"/>
      <family val="2"/>
      <scheme val="major"/>
    </font>
    <font>
      <b/>
      <sz val="16"/>
      <name val="Calibri Light"/>
      <family val="2"/>
      <scheme val="major"/>
    </font>
    <font>
      <i/>
      <sz val="12"/>
      <name val="Calibri Light"/>
      <family val="2"/>
      <scheme val="major"/>
    </font>
    <font>
      <sz val="10"/>
      <color rgb="FF000000"/>
      <name val="Calibri Light"/>
      <family val="2"/>
      <scheme val="major"/>
    </font>
    <font>
      <sz val="9"/>
      <name val="Calibri Light"/>
      <family val="2"/>
      <scheme val="major"/>
    </font>
    <font>
      <sz val="9"/>
      <color theme="1"/>
      <name val="Calibri Light"/>
      <family val="2"/>
    </font>
    <font>
      <b/>
      <sz val="9"/>
      <color theme="1"/>
      <name val="Calibri Light"/>
      <family val="2"/>
    </font>
    <font>
      <sz val="8"/>
      <color theme="1"/>
      <name val="Calibri Light"/>
      <family val="2"/>
    </font>
    <font>
      <b/>
      <sz val="8"/>
      <color theme="1"/>
      <name val="Calibri Light"/>
      <family val="2"/>
    </font>
    <font>
      <sz val="8"/>
      <color theme="1"/>
      <name val="Calibri"/>
      <family val="2"/>
      <scheme val="minor"/>
    </font>
    <font>
      <b/>
      <sz val="12"/>
      <color theme="1"/>
      <name val="Calibri Light"/>
      <family val="2"/>
      <scheme val="major"/>
    </font>
    <font>
      <b/>
      <sz val="14"/>
      <color theme="1"/>
      <name val="Calibri Light"/>
      <family val="2"/>
      <scheme val="major"/>
    </font>
    <font>
      <sz val="12"/>
      <color theme="1"/>
      <name val="Calibri Light"/>
      <family val="2"/>
      <scheme val="major"/>
    </font>
    <font>
      <b/>
      <sz val="16"/>
      <color theme="1"/>
      <name val="Calibri Light"/>
      <family val="2"/>
      <scheme val="major"/>
    </font>
    <font>
      <sz val="11"/>
      <color rgb="FF000000"/>
      <name val="Calibri"/>
      <family val="2"/>
    </font>
    <font>
      <sz val="10"/>
      <color rgb="FF000000"/>
      <name val="Arial1"/>
    </font>
    <font>
      <sz val="10"/>
      <color theme="1"/>
      <name val="Calibri Light"/>
      <family val="2"/>
    </font>
    <font>
      <sz val="8"/>
      <color indexed="63"/>
      <name val="Arial"/>
      <family val="2"/>
    </font>
    <font>
      <sz val="10"/>
      <name val="Arial"/>
      <family val="2"/>
    </font>
    <font>
      <b/>
      <sz val="11"/>
      <name val="Calibri Light"/>
      <family val="2"/>
      <scheme val="major"/>
    </font>
    <font>
      <sz val="11"/>
      <color theme="0"/>
      <name val="Calibri Light"/>
      <family val="2"/>
      <scheme val="major"/>
    </font>
    <font>
      <sz val="9"/>
      <color theme="1" tint="0.34998626667073579"/>
      <name val="Calibri Light"/>
      <family val="2"/>
      <scheme val="major"/>
    </font>
    <font>
      <b/>
      <sz val="12"/>
      <color theme="1"/>
      <name val="Calibri Light"/>
      <family val="2"/>
    </font>
    <font>
      <sz val="8"/>
      <color theme="1"/>
      <name val="Calibri Light"/>
      <family val="2"/>
    </font>
    <font>
      <b/>
      <sz val="12"/>
      <color rgb="FF0070C0"/>
      <name val="Calibri Light"/>
      <family val="2"/>
    </font>
    <font>
      <b/>
      <sz val="14"/>
      <color rgb="FF0070C0"/>
      <name val="Calibri Light"/>
      <family val="2"/>
    </font>
    <font>
      <sz val="11"/>
      <name val="Calibri Light"/>
      <family val="2"/>
    </font>
    <font>
      <sz val="12"/>
      <color rgb="FF333333"/>
      <name val="Calibri Light"/>
      <family val="2"/>
    </font>
    <font>
      <b/>
      <sz val="12"/>
      <color rgb="FF333333"/>
      <name val="Calibri Light"/>
      <family val="2"/>
    </font>
    <font>
      <b/>
      <sz val="16"/>
      <color rgb="FF333333"/>
      <name val="Calibri Light"/>
      <family val="2"/>
    </font>
    <font>
      <sz val="10"/>
      <color rgb="FF333333"/>
      <name val="Calibri Light"/>
      <family val="2"/>
    </font>
    <font>
      <sz val="11"/>
      <color rgb="FF0070C0"/>
      <name val="Calibri Light"/>
      <family val="2"/>
    </font>
    <font>
      <sz val="10"/>
      <color rgb="FF0070C0"/>
      <name val="Calibri Light"/>
      <family val="2"/>
    </font>
    <font>
      <sz val="8"/>
      <name val="Arial"/>
      <family val="2"/>
    </font>
    <font>
      <u/>
      <sz val="11"/>
      <name val="Calibri"/>
      <family val="2"/>
      <scheme val="minor"/>
    </font>
    <font>
      <sz val="11"/>
      <name val="Calibri"/>
      <family val="2"/>
      <scheme val="minor"/>
    </font>
    <font>
      <b/>
      <sz val="8"/>
      <name val="Arial"/>
      <family val="2"/>
    </font>
    <font>
      <i/>
      <sz val="8"/>
      <name val="Arial"/>
      <family val="2"/>
    </font>
    <font>
      <i/>
      <sz val="11"/>
      <color theme="1"/>
      <name val="Calibri Light"/>
      <family val="2"/>
    </font>
    <font>
      <i/>
      <sz val="10"/>
      <color theme="1"/>
      <name val="Calibri Light"/>
      <family val="2"/>
    </font>
    <font>
      <i/>
      <u/>
      <sz val="10"/>
      <color theme="10"/>
      <name val="Calibri Light"/>
      <family val="2"/>
    </font>
    <font>
      <sz val="12"/>
      <color theme="0"/>
      <name val="Calibri Light"/>
      <family val="2"/>
      <scheme val="major"/>
    </font>
    <font>
      <sz val="10"/>
      <color indexed="8"/>
      <name val="MS Sans Serif"/>
      <family val="2"/>
    </font>
    <font>
      <sz val="5"/>
      <color theme="1"/>
      <name val="Calibri Light"/>
      <family val="2"/>
      <scheme val="major"/>
    </font>
    <font>
      <b/>
      <sz val="5"/>
      <color theme="1"/>
      <name val="Calibri Light"/>
      <family val="2"/>
      <scheme val="major"/>
    </font>
    <font>
      <sz val="5"/>
      <color theme="1" tint="0.34998626667073579"/>
      <name val="Calibri Light"/>
      <family val="2"/>
      <scheme val="major"/>
    </font>
    <font>
      <sz val="16"/>
      <color theme="1"/>
      <name val="Calibri Light"/>
      <family val="2"/>
      <scheme val="major"/>
    </font>
    <font>
      <sz val="12"/>
      <name val="Calibri Light"/>
      <family val="2"/>
    </font>
    <font>
      <sz val="24"/>
      <name val="Calibri Light"/>
      <family val="2"/>
      <scheme val="major"/>
    </font>
    <font>
      <b/>
      <sz val="5"/>
      <name val="Calibri Light"/>
      <family val="2"/>
      <scheme val="major"/>
    </font>
    <font>
      <b/>
      <sz val="20"/>
      <name val="Calibri Light"/>
      <family val="2"/>
      <scheme val="major"/>
    </font>
    <font>
      <sz val="11"/>
      <name val="Calibri Light"/>
      <family val="2"/>
      <scheme val="major"/>
    </font>
    <font>
      <b/>
      <sz val="11"/>
      <name val="Calibri Light"/>
      <family val="2"/>
      <scheme val="major"/>
    </font>
    <font>
      <sz val="12"/>
      <name val="Calibri Light"/>
      <family val="2"/>
      <scheme val="major"/>
    </font>
    <font>
      <sz val="10"/>
      <name val="Calibri Light"/>
      <family val="2"/>
      <scheme val="major"/>
    </font>
    <font>
      <sz val="10"/>
      <color rgb="FF0070C0"/>
      <name val="Calibri Light"/>
      <family val="2"/>
      <scheme val="major"/>
    </font>
    <font>
      <sz val="14"/>
      <color rgb="FF0070C0"/>
      <name val="Calibri Light"/>
      <family val="2"/>
      <scheme val="major"/>
    </font>
    <font>
      <sz val="12"/>
      <name val="Calibri Light"/>
      <family val="2"/>
    </font>
    <font>
      <sz val="10"/>
      <name val="Arial"/>
      <family val="2"/>
    </font>
    <font>
      <b/>
      <sz val="8"/>
      <color indexed="63"/>
      <name val="Arial"/>
      <family val="2"/>
    </font>
    <font>
      <sz val="8"/>
      <color indexed="63"/>
      <name val="Arial"/>
      <family val="2"/>
    </font>
    <font>
      <sz val="8"/>
      <color indexed="55"/>
      <name val="Arial"/>
      <family val="2"/>
    </font>
    <font>
      <i/>
      <sz val="8"/>
      <color indexed="63"/>
      <name val="Arial"/>
      <family val="2"/>
    </font>
    <font>
      <sz val="14"/>
      <name val="Wingdings"/>
      <charset val="2"/>
    </font>
    <font>
      <sz val="11"/>
      <name val="Calibri Light"/>
      <family val="2"/>
      <scheme val="major"/>
    </font>
    <font>
      <sz val="10"/>
      <name val="Arial"/>
      <family val="2"/>
    </font>
    <font>
      <b/>
      <sz val="8"/>
      <color indexed="63"/>
      <name val="Arial"/>
      <family val="2"/>
    </font>
    <font>
      <sz val="8"/>
      <color indexed="63"/>
      <name val="Arial"/>
      <family val="2"/>
    </font>
    <font>
      <sz val="8"/>
      <color indexed="55"/>
      <name val="Arial"/>
      <family val="2"/>
    </font>
    <font>
      <i/>
      <sz val="8"/>
      <color indexed="63"/>
      <name val="Arial"/>
      <family val="2"/>
    </font>
    <font>
      <sz val="12"/>
      <name val="Footlight MT Light"/>
      <family val="1"/>
    </font>
    <font>
      <sz val="11"/>
      <color rgb="FFFF0000"/>
      <name val="Calibri"/>
      <family val="2"/>
      <scheme val="minor"/>
    </font>
    <font>
      <b/>
      <sz val="11"/>
      <color theme="1"/>
      <name val="Calibri"/>
      <family val="2"/>
      <scheme val="minor"/>
    </font>
    <font>
      <sz val="20"/>
      <color theme="1"/>
      <name val="Calibri Light"/>
      <family val="2"/>
      <scheme val="major"/>
    </font>
    <font>
      <sz val="20"/>
      <color theme="1" tint="0.34998626667073579"/>
      <name val="Calibri Light"/>
      <family val="2"/>
      <scheme val="major"/>
    </font>
    <font>
      <b/>
      <sz val="20"/>
      <color theme="1"/>
      <name val="Calibri Light"/>
      <family val="2"/>
      <scheme val="major"/>
    </font>
    <font>
      <sz val="11"/>
      <color rgb="FFC00000"/>
      <name val="Calibri"/>
      <family val="2"/>
      <scheme val="minor"/>
    </font>
    <font>
      <sz val="10"/>
      <color theme="1"/>
      <name val="Calibri"/>
      <family val="2"/>
      <scheme val="minor"/>
    </font>
    <font>
      <b/>
      <sz val="11"/>
      <color rgb="FF000000"/>
      <name val="Calibri"/>
      <family val="2"/>
    </font>
    <font>
      <sz val="11"/>
      <color theme="1"/>
      <name val="Calibri"/>
      <family val="2"/>
    </font>
    <font>
      <b/>
      <sz val="8"/>
      <color rgb="FF000000"/>
      <name val="Calibri"/>
      <family val="2"/>
    </font>
    <font>
      <sz val="9"/>
      <color indexed="81"/>
      <name val="Tahoma"/>
      <family val="2"/>
    </font>
    <font>
      <sz val="14"/>
      <name val="Calibri Light"/>
      <family val="2"/>
      <scheme val="major"/>
    </font>
    <font>
      <sz val="11"/>
      <color rgb="FFFF0000"/>
      <name val="Calibri Light"/>
      <family val="2"/>
    </font>
    <font>
      <sz val="10"/>
      <name val="Arial Narrow"/>
      <family val="2"/>
    </font>
    <font>
      <sz val="11"/>
      <color theme="1" tint="0.24994659260841701"/>
      <name val="Calibri"/>
      <family val="2"/>
      <scheme val="minor"/>
    </font>
    <font>
      <u/>
      <sz val="10"/>
      <color indexed="12"/>
      <name val="Arial"/>
      <family val="2"/>
    </font>
    <font>
      <sz val="10"/>
      <color rgb="FF000000"/>
      <name val="Times New Roman"/>
      <family val="1"/>
    </font>
    <font>
      <sz val="11"/>
      <color theme="0" tint="-0.499984740745262"/>
      <name val="Calibri Light"/>
      <family val="2"/>
      <scheme val="major"/>
    </font>
    <font>
      <sz val="11"/>
      <color rgb="FFFF0000"/>
      <name val="Calibri Light"/>
      <family val="2"/>
      <scheme val="major"/>
    </font>
    <font>
      <sz val="30"/>
      <color theme="1"/>
      <name val="Calibri Light"/>
      <family val="2"/>
      <scheme val="major"/>
    </font>
    <font>
      <b/>
      <sz val="11"/>
      <color rgb="FFC00000"/>
      <name val="Calibri Light"/>
      <family val="2"/>
      <scheme val="major"/>
    </font>
    <font>
      <sz val="9"/>
      <color rgb="FFC00000"/>
      <name val="Calibri Light"/>
      <family val="2"/>
      <scheme val="major"/>
    </font>
    <font>
      <sz val="11"/>
      <color rgb="FFC00000"/>
      <name val="Calibri Light"/>
      <family val="2"/>
      <scheme val="major"/>
    </font>
    <font>
      <b/>
      <sz val="9"/>
      <color indexed="81"/>
      <name val="Tahoma"/>
      <family val="2"/>
    </font>
    <font>
      <vertAlign val="superscript"/>
      <sz val="12"/>
      <color theme="1"/>
      <name val="Calibri Light"/>
      <family val="2"/>
      <scheme val="major"/>
    </font>
    <font>
      <vertAlign val="superscript"/>
      <sz val="11"/>
      <color theme="1"/>
      <name val="Calibri Light"/>
      <family val="2"/>
      <scheme val="major"/>
    </font>
    <font>
      <b/>
      <sz val="26"/>
      <color theme="1"/>
      <name val="Calibri Light"/>
      <family val="2"/>
      <scheme val="major"/>
    </font>
    <font>
      <sz val="11"/>
      <color rgb="FF555555"/>
      <name val="Calibri Light"/>
      <family val="2"/>
      <scheme val="major"/>
    </font>
    <font>
      <b/>
      <i/>
      <u/>
      <sz val="10"/>
      <color theme="10"/>
      <name val="Calibri Light"/>
      <family val="2"/>
    </font>
    <font>
      <b/>
      <u/>
      <sz val="16"/>
      <name val="Calibri Light"/>
      <family val="2"/>
      <scheme val="major"/>
    </font>
    <font>
      <sz val="20"/>
      <name val="Calibri Light"/>
      <family val="2"/>
      <scheme val="major"/>
    </font>
    <font>
      <sz val="16"/>
      <name val="Calibri Light"/>
      <family val="2"/>
      <scheme val="major"/>
    </font>
    <font>
      <sz val="5"/>
      <name val="Calibri Light"/>
      <family val="2"/>
      <scheme val="major"/>
    </font>
    <font>
      <sz val="40"/>
      <name val="Calibri Light"/>
      <family val="2"/>
      <scheme val="major"/>
    </font>
    <font>
      <sz val="14"/>
      <color theme="0"/>
      <name val="Calibri Light"/>
      <family val="2"/>
      <scheme val="major"/>
    </font>
    <font>
      <i/>
      <sz val="40"/>
      <name val="Calibri Light"/>
      <family val="2"/>
      <scheme val="major"/>
    </font>
    <font>
      <sz val="8"/>
      <color theme="0"/>
      <name val="Calibri Light"/>
      <family val="2"/>
      <scheme val="major"/>
    </font>
    <font>
      <sz val="2"/>
      <color theme="0"/>
      <name val="Calibri Light"/>
      <family val="2"/>
      <scheme val="major"/>
    </font>
    <font>
      <sz val="2"/>
      <name val="Calibri Light"/>
      <family val="2"/>
      <scheme val="major"/>
    </font>
    <font>
      <i/>
      <sz val="2"/>
      <name val="Calibri Light"/>
      <family val="2"/>
      <scheme val="major"/>
    </font>
    <font>
      <b/>
      <sz val="2"/>
      <name val="Calibri Light"/>
      <family val="2"/>
      <scheme val="major"/>
    </font>
    <font>
      <i/>
      <sz val="9"/>
      <name val="Calibri Light"/>
      <family val="2"/>
      <scheme val="major"/>
    </font>
    <font>
      <sz val="8"/>
      <name val="Calibri Light"/>
      <family val="2"/>
      <scheme val="major"/>
    </font>
    <font>
      <sz val="10"/>
      <name val="Calibri Light"/>
      <family val="2"/>
    </font>
    <font>
      <sz val="8"/>
      <color rgb="FF0070C0"/>
      <name val="Calibri Light"/>
      <family val="2"/>
      <scheme val="major"/>
    </font>
    <font>
      <b/>
      <sz val="10"/>
      <name val="Calibri Light"/>
      <family val="2"/>
    </font>
    <font>
      <i/>
      <sz val="10"/>
      <color rgb="FFFF0000"/>
      <name val="Calibri Light"/>
      <family val="2"/>
      <scheme val="major"/>
    </font>
    <font>
      <sz val="11"/>
      <color theme="0" tint="-0.249977111117893"/>
      <name val="Calibri Light"/>
      <family val="2"/>
      <scheme val="major"/>
    </font>
    <font>
      <sz val="11"/>
      <color theme="0" tint="-0.34998626667073579"/>
      <name val="Calibri Light"/>
      <family val="2"/>
      <scheme val="major"/>
    </font>
    <font>
      <b/>
      <sz val="18"/>
      <name val="Calibri Light"/>
      <family val="2"/>
      <scheme val="major"/>
    </font>
    <font>
      <sz val="35"/>
      <color theme="1"/>
      <name val="Calibri Light"/>
      <family val="2"/>
      <scheme val="major"/>
    </font>
    <font>
      <sz val="30"/>
      <name val="Calibri Light"/>
      <family val="2"/>
      <scheme val="major"/>
    </font>
    <font>
      <sz val="24"/>
      <color theme="1"/>
      <name val="Calibri Light"/>
      <family val="2"/>
      <scheme val="major"/>
    </font>
    <font>
      <sz val="5"/>
      <color rgb="FF000000"/>
      <name val="Calibri Light"/>
      <family val="2"/>
      <scheme val="major"/>
    </font>
    <font>
      <i/>
      <sz val="11"/>
      <name val="Calibri Light"/>
      <family val="2"/>
      <scheme val="major"/>
    </font>
    <font>
      <i/>
      <sz val="10"/>
      <color theme="1"/>
      <name val="Calibri Light"/>
      <family val="2"/>
      <scheme val="major"/>
    </font>
    <font>
      <b/>
      <sz val="11"/>
      <color rgb="FFFF9900"/>
      <name val="Calibri Light"/>
      <family val="2"/>
      <scheme val="major"/>
    </font>
    <font>
      <sz val="10"/>
      <name val="Calibri Light"/>
      <family val="2"/>
      <scheme val="major"/>
    </font>
    <font>
      <i/>
      <sz val="10"/>
      <name val="Calibri Light"/>
      <family val="2"/>
      <scheme val="major"/>
    </font>
    <font>
      <sz val="10"/>
      <name val="Calibri Light"/>
      <family val="2"/>
    </font>
    <font>
      <sz val="11"/>
      <color theme="1"/>
      <name val="Wingdings"/>
      <charset val="2"/>
    </font>
    <font>
      <sz val="20"/>
      <name val="Wingdings"/>
      <charset val="2"/>
    </font>
    <font>
      <sz val="8"/>
      <color theme="1"/>
      <name val="Calibri Light"/>
      <family val="2"/>
      <scheme val="major"/>
    </font>
    <font>
      <sz val="10"/>
      <color theme="1" tint="0.249977111117893"/>
      <name val="Calibri Light"/>
      <family val="2"/>
      <scheme val="major"/>
    </font>
    <font>
      <sz val="10"/>
      <color rgb="FFFFFF00"/>
      <name val="Calibri Light"/>
      <family val="2"/>
      <scheme val="major"/>
    </font>
    <font>
      <sz val="12"/>
      <color rgb="FFFFFF00"/>
      <name val="Calibri Light"/>
      <family val="2"/>
      <scheme val="major"/>
    </font>
    <font>
      <sz val="10"/>
      <color theme="0"/>
      <name val="Calibri Light"/>
      <family val="2"/>
      <scheme val="major"/>
    </font>
    <font>
      <b/>
      <sz val="12"/>
      <color rgb="FFFFFF00"/>
      <name val="Calibri Light"/>
      <family val="2"/>
      <scheme val="major"/>
    </font>
    <font>
      <sz val="65"/>
      <name val="Calibri Light"/>
      <family val="2"/>
      <scheme val="major"/>
    </font>
    <font>
      <sz val="55"/>
      <name val="Calibri Light"/>
      <family val="2"/>
      <scheme val="major"/>
    </font>
    <font>
      <sz val="25"/>
      <name val="Calibri Light"/>
      <family val="2"/>
      <scheme val="major"/>
    </font>
    <font>
      <b/>
      <sz val="9"/>
      <color rgb="FFC00000"/>
      <name val="Calibri Light"/>
      <family val="2"/>
      <scheme val="major"/>
    </font>
    <font>
      <sz val="34"/>
      <color theme="1"/>
      <name val="Calibri Light"/>
      <family val="2"/>
      <scheme val="major"/>
    </font>
    <font>
      <sz val="120"/>
      <color theme="1"/>
      <name val="Calibri Light"/>
      <family val="2"/>
      <scheme val="major"/>
    </font>
    <font>
      <sz val="11"/>
      <color theme="0"/>
      <name val="Calibri Light"/>
      <family val="2"/>
    </font>
    <font>
      <sz val="12"/>
      <color theme="1"/>
      <name val="Calibri Light"/>
      <family val="2"/>
    </font>
    <font>
      <b/>
      <sz val="12"/>
      <name val="Calibri Light"/>
      <family val="2"/>
    </font>
    <font>
      <b/>
      <sz val="16"/>
      <color theme="1"/>
      <name val="Calibri Light"/>
      <family val="2"/>
    </font>
    <font>
      <vertAlign val="superscript"/>
      <sz val="11"/>
      <color theme="1"/>
      <name val="Calibri Light"/>
      <family val="2"/>
    </font>
    <font>
      <vertAlign val="superscript"/>
      <sz val="12"/>
      <color theme="1"/>
      <name val="Calibri Light"/>
      <family val="2"/>
    </font>
    <font>
      <b/>
      <sz val="12"/>
      <name val="Arial"/>
      <family val="2"/>
    </font>
    <font>
      <sz val="12"/>
      <color theme="0"/>
      <name val="Calibri Light"/>
      <family val="2"/>
    </font>
    <font>
      <b/>
      <sz val="5"/>
      <color theme="1"/>
      <name val="Calibri Light"/>
      <family val="2"/>
    </font>
    <font>
      <sz val="5"/>
      <color theme="1"/>
      <name val="Calibri Light"/>
      <family val="2"/>
    </font>
    <font>
      <sz val="5"/>
      <name val="Calibri Light"/>
      <family val="2"/>
    </font>
    <font>
      <b/>
      <sz val="14"/>
      <name val="Calibri Light"/>
      <family val="2"/>
    </font>
    <font>
      <sz val="14"/>
      <color theme="0"/>
      <name val="Calibri Light"/>
      <family val="2"/>
    </font>
    <font>
      <sz val="14"/>
      <name val="Calibri Light"/>
      <family val="2"/>
    </font>
    <font>
      <u/>
      <sz val="8"/>
      <color theme="1"/>
      <name val="Calibri Light"/>
      <family val="2"/>
      <scheme val="major"/>
    </font>
    <font>
      <b/>
      <sz val="12"/>
      <color rgb="FF555555"/>
      <name val="Calibri Light"/>
      <family val="2"/>
    </font>
    <font>
      <sz val="10"/>
      <color theme="4" tint="-0.249977111117893"/>
      <name val="Calibri Light"/>
      <family val="2"/>
      <scheme val="major"/>
    </font>
    <font>
      <b/>
      <sz val="11"/>
      <name val="Calibri Light"/>
      <family val="2"/>
    </font>
    <font>
      <sz val="12"/>
      <color rgb="FF0070C0"/>
      <name val="Calibri Light"/>
      <family val="2"/>
      <scheme val="major"/>
    </font>
    <font>
      <b/>
      <sz val="16"/>
      <name val="Calibri Light"/>
      <family val="2"/>
    </font>
    <font>
      <sz val="14"/>
      <color theme="1"/>
      <name val="Calibri Light"/>
      <family val="2"/>
      <scheme val="major"/>
    </font>
    <font>
      <sz val="12"/>
      <color rgb="FFFF0000"/>
      <name val="Calibri Light"/>
      <family val="2"/>
    </font>
    <font>
      <sz val="10"/>
      <color rgb="FFC00000"/>
      <name val="Calibri Light"/>
      <family val="2"/>
      <scheme val="major"/>
    </font>
    <font>
      <i/>
      <sz val="10"/>
      <color rgb="FFC00000"/>
      <name val="Calibri Light"/>
      <family val="2"/>
      <scheme val="major"/>
    </font>
    <font>
      <b/>
      <sz val="15"/>
      <name val="Calibri Light"/>
      <family val="2"/>
    </font>
    <font>
      <b/>
      <sz val="9"/>
      <name val="Calibri Light"/>
      <family val="2"/>
      <scheme val="major"/>
    </font>
    <font>
      <b/>
      <sz val="11"/>
      <color theme="0"/>
      <name val="Calibri Light"/>
      <family val="2"/>
      <scheme val="major"/>
    </font>
    <font>
      <i/>
      <sz val="11"/>
      <color theme="1"/>
      <name val="Calibri Light"/>
      <family val="2"/>
      <scheme val="major"/>
    </font>
    <font>
      <b/>
      <i/>
      <sz val="14"/>
      <color theme="1"/>
      <name val="Calibri Light"/>
      <family val="2"/>
      <scheme val="major"/>
    </font>
    <font>
      <b/>
      <sz val="12"/>
      <color rgb="FFFF0000"/>
      <name val="Calibri Light"/>
      <family val="2"/>
      <scheme val="major"/>
    </font>
    <font>
      <sz val="10"/>
      <color rgb="FFFF0000"/>
      <name val="Calibri Light"/>
      <family val="2"/>
      <scheme val="major"/>
    </font>
    <font>
      <b/>
      <sz val="11"/>
      <color theme="4"/>
      <name val="Calibri Light"/>
      <family val="2"/>
      <scheme val="major"/>
    </font>
    <font>
      <b/>
      <i/>
      <sz val="13"/>
      <color theme="1"/>
      <name val="Calibri Light"/>
      <family val="2"/>
      <scheme val="major"/>
    </font>
    <font>
      <b/>
      <sz val="12"/>
      <color theme="1"/>
      <name val="Wingdings"/>
      <charset val="2"/>
    </font>
    <font>
      <sz val="10"/>
      <color theme="1"/>
      <name val="Calibri"/>
      <family val="2"/>
    </font>
    <font>
      <b/>
      <sz val="10"/>
      <color rgb="FF0070C0"/>
      <name val="Calibri Light"/>
      <family val="2"/>
    </font>
    <font>
      <b/>
      <sz val="10"/>
      <color theme="1"/>
      <name val="Calibri Light"/>
      <family val="2"/>
    </font>
    <font>
      <b/>
      <sz val="11"/>
      <color theme="1"/>
      <name val="Calibri"/>
      <family val="2"/>
    </font>
    <font>
      <b/>
      <sz val="14"/>
      <color theme="1"/>
      <name val="Calibri"/>
      <family val="2"/>
      <scheme val="minor"/>
    </font>
    <font>
      <i/>
      <u/>
      <sz val="10"/>
      <color theme="1"/>
      <name val="Calibri Light"/>
      <family val="2"/>
      <scheme val="major"/>
    </font>
    <font>
      <b/>
      <i/>
      <sz val="10"/>
      <color theme="1"/>
      <name val="Calibri Light"/>
      <family val="2"/>
      <scheme val="major"/>
    </font>
    <font>
      <sz val="2"/>
      <color theme="1"/>
      <name val="Calibri Light"/>
      <family val="2"/>
    </font>
    <font>
      <sz val="2"/>
      <color theme="1"/>
      <name val="Calibri"/>
      <family val="2"/>
      <scheme val="minor"/>
    </font>
    <font>
      <i/>
      <u/>
      <sz val="10"/>
      <color theme="1"/>
      <name val="Calibri Light"/>
      <family val="2"/>
    </font>
    <font>
      <sz val="2"/>
      <color theme="1"/>
      <name val="Wingdings"/>
      <charset val="2"/>
    </font>
    <font>
      <b/>
      <sz val="2"/>
      <color theme="1"/>
      <name val="Calibri Light"/>
      <family val="2"/>
    </font>
    <font>
      <sz val="2"/>
      <color theme="1"/>
      <name val="Calibri"/>
      <family val="2"/>
    </font>
  </fonts>
  <fills count="39">
    <fill>
      <patternFill patternType="none"/>
    </fill>
    <fill>
      <patternFill patternType="gray125"/>
    </fill>
    <fill>
      <patternFill patternType="solid">
        <fgColor indexed="9"/>
      </patternFill>
    </fill>
    <fill>
      <patternFill patternType="solid">
        <fgColor indexed="1"/>
      </patternFill>
    </fill>
    <fill>
      <patternFill patternType="solid">
        <fgColor theme="0" tint="-4.9989318521683403E-2"/>
        <bgColor indexed="64"/>
      </patternFill>
    </fill>
    <fill>
      <patternFill patternType="solid">
        <fgColor rgb="FFFDFDFD"/>
        <bgColor indexed="64"/>
      </patternFill>
    </fill>
    <fill>
      <patternFill patternType="solid">
        <fgColor theme="0"/>
        <bgColor indexed="64"/>
      </patternFill>
    </fill>
    <fill>
      <patternFill patternType="solid">
        <fgColor indexed="48"/>
        <bgColor indexed="64"/>
      </patternFill>
    </fill>
    <fill>
      <patternFill patternType="solid">
        <fgColor indexed="40"/>
        <bgColor indexed="64"/>
      </patternFill>
    </fill>
    <fill>
      <patternFill patternType="solid">
        <fgColor indexed="44"/>
        <bgColor indexed="64"/>
      </patternFill>
    </fill>
    <fill>
      <patternFill patternType="solid">
        <fgColor rgb="FFFFFF00"/>
        <bgColor indexed="64"/>
      </patternFill>
    </fill>
    <fill>
      <patternFill patternType="solid">
        <fgColor theme="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FFFF00"/>
        <bgColor theme="0" tint="-0.14999847407452621"/>
      </patternFill>
    </fill>
    <fill>
      <patternFill patternType="solid">
        <fgColor theme="7"/>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4.9989318521683403E-2"/>
        <bgColor indexed="65"/>
      </patternFill>
    </fill>
    <fill>
      <patternFill patternType="solid">
        <fgColor theme="0" tint="-4.9989318521683403E-2"/>
        <bgColor theme="4" tint="0.79998168889431442"/>
      </patternFill>
    </fill>
    <fill>
      <patternFill patternType="solid">
        <fgColor rgb="FF92D050"/>
        <bgColor indexed="64"/>
      </patternFill>
    </fill>
    <fill>
      <patternFill patternType="solid">
        <fgColor rgb="FFFFC000"/>
        <bgColor indexed="64"/>
      </patternFill>
    </fill>
    <fill>
      <patternFill patternType="solid">
        <fgColor theme="4" tint="0.79998168889431442"/>
        <bgColor indexed="64"/>
      </patternFill>
    </fill>
    <fill>
      <patternFill patternType="solid">
        <fgColor rgb="FFC00000"/>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FF9933"/>
        <bgColor indexed="64"/>
      </patternFill>
    </fill>
    <fill>
      <patternFill patternType="solid">
        <fgColor theme="7" tint="0.59999389629810485"/>
        <bgColor indexed="65"/>
      </patternFill>
    </fill>
    <fill>
      <patternFill patternType="solid">
        <fgColor theme="0" tint="-0.14999847407452621"/>
        <bgColor theme="0" tint="-0.14999847407452621"/>
      </patternFill>
    </fill>
    <fill>
      <patternFill patternType="solid">
        <fgColor rgb="FFFFFFCC"/>
        <bgColor indexed="64"/>
      </patternFill>
    </fill>
    <fill>
      <patternFill patternType="solid">
        <fgColor rgb="FFD9D9D9"/>
        <bgColor indexed="64"/>
      </patternFill>
    </fill>
    <fill>
      <patternFill patternType="solid">
        <fgColor rgb="FFC0C0C0"/>
        <bgColor indexed="64"/>
      </patternFill>
    </fill>
    <fill>
      <patternFill patternType="solid">
        <fgColor rgb="FFF6F6F6"/>
        <bgColor indexed="64"/>
      </patternFill>
    </fill>
  </fills>
  <borders count="114">
    <border>
      <left/>
      <right/>
      <top/>
      <bottom/>
      <diagonal/>
    </border>
    <border diagonalDown="1">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9"/>
      </left>
      <right style="thin">
        <color indexed="9"/>
      </right>
      <top style="thin">
        <color indexed="9"/>
      </top>
      <bottom style="thin">
        <color indexed="9"/>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medium">
        <color indexed="64"/>
      </bottom>
      <diagonal/>
    </border>
    <border>
      <left/>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bottom style="hair">
        <color indexed="64"/>
      </bottom>
      <diagonal/>
    </border>
    <border>
      <left/>
      <right/>
      <top style="thin">
        <color indexed="64"/>
      </top>
      <bottom/>
      <diagonal/>
    </border>
    <border>
      <left style="medium">
        <color indexed="64"/>
      </left>
      <right/>
      <top style="medium">
        <color indexed="64"/>
      </top>
      <bottom style="hair">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right style="thin">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style="hair">
        <color auto="1"/>
      </left>
      <right style="thin">
        <color auto="1"/>
      </right>
      <top style="thin">
        <color auto="1"/>
      </top>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thin">
        <color auto="1"/>
      </bottom>
      <diagonal/>
    </border>
    <border>
      <left style="thin">
        <color auto="1"/>
      </left>
      <right style="hair">
        <color auto="1"/>
      </right>
      <top style="thin">
        <color auto="1"/>
      </top>
      <bottom style="hair">
        <color auto="1"/>
      </bottom>
      <diagonal/>
    </border>
    <border>
      <left/>
      <right style="thin">
        <color auto="1"/>
      </right>
      <top style="thin">
        <color auto="1"/>
      </top>
      <bottom style="hair">
        <color auto="1"/>
      </bottom>
      <diagonal/>
    </border>
    <border>
      <left style="hair">
        <color auto="1"/>
      </left>
      <right style="hair">
        <color auto="1"/>
      </right>
      <top/>
      <bottom style="thin">
        <color rgb="FF000000"/>
      </bottom>
      <diagonal/>
    </border>
    <border>
      <left style="thin">
        <color auto="1"/>
      </left>
      <right/>
      <top style="thin">
        <color auto="1"/>
      </top>
      <bottom style="hair">
        <color indexed="64"/>
      </bottom>
      <diagonal/>
    </border>
    <border>
      <left/>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auto="1"/>
      </left>
      <right style="hair">
        <color auto="1"/>
      </right>
      <top/>
      <bottom style="hair">
        <color indexed="64"/>
      </bottom>
      <diagonal/>
    </border>
    <border>
      <left style="hair">
        <color indexed="64"/>
      </left>
      <right style="hair">
        <color auto="1"/>
      </right>
      <top/>
      <bottom style="hair">
        <color auto="1"/>
      </bottom>
      <diagonal/>
    </border>
    <border>
      <left/>
      <right style="hair">
        <color auto="1"/>
      </right>
      <top/>
      <bottom style="hair">
        <color indexed="64"/>
      </bottom>
      <diagonal/>
    </border>
    <border>
      <left/>
      <right style="hair">
        <color indexed="64"/>
      </right>
      <top style="hair">
        <color indexed="64"/>
      </top>
      <bottom style="hair">
        <color indexed="64"/>
      </bottom>
      <diagonal/>
    </border>
    <border>
      <left style="hair">
        <color auto="1"/>
      </left>
      <right style="hair">
        <color auto="1"/>
      </right>
      <top style="thin">
        <color auto="1"/>
      </top>
      <bottom style="hair">
        <color auto="1"/>
      </bottom>
      <diagonal/>
    </border>
    <border>
      <left style="thin">
        <color indexed="64"/>
      </left>
      <right style="thin">
        <color auto="1"/>
      </right>
      <top style="thin">
        <color indexed="64"/>
      </top>
      <bottom style="hair">
        <color indexed="64"/>
      </bottom>
      <diagonal/>
    </border>
    <border>
      <left/>
      <right style="hair">
        <color auto="1"/>
      </right>
      <top/>
      <bottom style="thin">
        <color auto="1"/>
      </bottom>
      <diagonal/>
    </border>
    <border>
      <left style="hair">
        <color indexed="64"/>
      </left>
      <right style="hair">
        <color auto="1"/>
      </right>
      <top/>
      <bottom style="thin">
        <color auto="1"/>
      </bottom>
      <diagonal/>
    </border>
    <border>
      <left style="hair">
        <color auto="1"/>
      </left>
      <right style="thin">
        <color indexed="64"/>
      </right>
      <top/>
      <bottom style="thin">
        <color auto="1"/>
      </bottom>
      <diagonal/>
    </border>
    <border>
      <left style="thin">
        <color auto="1"/>
      </left>
      <right style="hair">
        <color auto="1"/>
      </right>
      <top/>
      <bottom style="thin">
        <color auto="1"/>
      </bottom>
      <diagonal/>
    </border>
    <border>
      <left style="hair">
        <color auto="1"/>
      </left>
      <right/>
      <top/>
      <bottom style="thin">
        <color auto="1"/>
      </bottom>
      <diagonal/>
    </border>
    <border>
      <left/>
      <right style="hair">
        <color auto="1"/>
      </right>
      <top style="thin">
        <color auto="1"/>
      </top>
      <bottom style="hair">
        <color auto="1"/>
      </bottom>
      <diagonal/>
    </border>
    <border>
      <left style="hair">
        <color auto="1"/>
      </left>
      <right/>
      <top/>
      <bottom style="hair">
        <color indexed="64"/>
      </bottom>
      <diagonal/>
    </border>
    <border>
      <left style="hair">
        <color indexed="64"/>
      </left>
      <right/>
      <top style="hair">
        <color indexed="64"/>
      </top>
      <bottom style="hair">
        <color indexed="64"/>
      </bottom>
      <diagonal/>
    </border>
    <border>
      <left/>
      <right style="hair">
        <color auto="1"/>
      </right>
      <top style="hair">
        <color auto="1"/>
      </top>
      <bottom/>
      <diagonal/>
    </border>
    <border>
      <left style="thin">
        <color indexed="64"/>
      </left>
      <right style="thin">
        <color auto="1"/>
      </right>
      <top style="hair">
        <color auto="1"/>
      </top>
      <bottom/>
      <diagonal/>
    </border>
    <border>
      <left style="hair">
        <color auto="1"/>
      </left>
      <right/>
      <top style="hair">
        <color auto="1"/>
      </top>
      <bottom/>
      <diagonal/>
    </border>
    <border>
      <left style="thin">
        <color indexed="64"/>
      </left>
      <right/>
      <top style="thin">
        <color auto="1"/>
      </top>
      <bottom/>
      <diagonal/>
    </border>
    <border>
      <left/>
      <right/>
      <top style="thin">
        <color auto="1"/>
      </top>
      <bottom/>
      <diagonal/>
    </border>
    <border>
      <left style="thin">
        <color indexed="64"/>
      </left>
      <right style="thin">
        <color indexed="64"/>
      </right>
      <top style="thin">
        <color auto="1"/>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hair">
        <color auto="1"/>
      </left>
      <right/>
      <top/>
      <bottom/>
      <diagonal/>
    </border>
    <border>
      <left style="thin">
        <color indexed="10"/>
      </left>
      <right style="thin">
        <color indexed="10"/>
      </right>
      <top style="thin">
        <color indexed="10"/>
      </top>
      <bottom style="thin">
        <color indexed="10"/>
      </bottom>
      <diagonal/>
    </border>
    <border>
      <left style="hair">
        <color auto="1"/>
      </left>
      <right style="hair">
        <color auto="1"/>
      </right>
      <top style="thin">
        <color auto="1"/>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rgb="FF000000"/>
      </left>
      <right style="hair">
        <color rgb="FF000000"/>
      </right>
      <top style="thin">
        <color rgb="FF000000"/>
      </top>
      <bottom style="hair">
        <color rgb="FF000000"/>
      </bottom>
      <diagonal/>
    </border>
    <border>
      <left style="hair">
        <color rgb="FF000000"/>
      </left>
      <right style="hair">
        <color indexed="64"/>
      </right>
      <top style="thin">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indexed="64"/>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top style="hair">
        <color rgb="FF000000"/>
      </top>
      <bottom/>
      <diagonal/>
    </border>
    <border>
      <left style="hair">
        <color rgb="FF000000"/>
      </left>
      <right style="thin">
        <color auto="1"/>
      </right>
      <top style="hair">
        <color rgb="FF000000"/>
      </top>
      <bottom style="hair">
        <color rgb="FF000000"/>
      </bottom>
      <diagonal/>
    </border>
    <border>
      <left style="hair">
        <color rgb="FF000000"/>
      </left>
      <right style="hair">
        <color rgb="FF000000"/>
      </right>
      <top style="hair">
        <color rgb="FF000000"/>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bottom/>
      <diagonal/>
    </border>
  </borders>
  <cellStyleXfs count="128">
    <xf numFmtId="0" fontId="0" fillId="0" borderId="0"/>
    <xf numFmtId="44" fontId="11" fillId="0" borderId="0" applyFont="0" applyFill="0" applyBorder="0" applyAlignment="0" applyProtection="0"/>
    <xf numFmtId="0" fontId="13" fillId="0" borderId="0" applyNumberFormat="0" applyFill="0" applyBorder="0" applyAlignment="0" applyProtection="0"/>
    <xf numFmtId="0" fontId="11" fillId="0" borderId="0" applyNumberFormat="0" applyFont="0" applyFill="0" applyBorder="0" applyAlignment="0" applyProtection="0"/>
    <xf numFmtId="9" fontId="11" fillId="0" borderId="0" applyFont="0" applyFill="0" applyBorder="0" applyAlignment="0" applyProtection="0"/>
    <xf numFmtId="0" fontId="12" fillId="3" borderId="1">
      <alignment vertical="top" wrapText="1"/>
    </xf>
    <xf numFmtId="0" fontId="12" fillId="2" borderId="1">
      <alignment vertical="top" wrapText="1"/>
    </xf>
    <xf numFmtId="9" fontId="21" fillId="0" borderId="0" applyFont="0" applyFill="0" applyBorder="0" applyAlignment="0" applyProtection="0"/>
    <xf numFmtId="0" fontId="22" fillId="0" borderId="0"/>
    <xf numFmtId="0" fontId="23" fillId="0" borderId="0"/>
    <xf numFmtId="9" fontId="23" fillId="0" borderId="0" applyFont="0" applyFill="0" applyBorder="0" applyAlignment="0" applyProtection="0"/>
    <xf numFmtId="0" fontId="24" fillId="0" borderId="0" applyNumberFormat="0" applyFill="0" applyBorder="0" applyAlignment="0" applyProtection="0"/>
    <xf numFmtId="0" fontId="10" fillId="0" borderId="0"/>
    <xf numFmtId="9" fontId="10" fillId="0" borderId="0" applyFont="0" applyFill="0" applyBorder="0" applyAlignment="0" applyProtection="0"/>
    <xf numFmtId="0" fontId="29" fillId="0" borderId="0" applyNumberFormat="0" applyFill="0" applyBorder="0" applyAlignment="0" applyProtection="0"/>
    <xf numFmtId="0" fontId="22" fillId="0" borderId="0"/>
    <xf numFmtId="0" fontId="22" fillId="0" borderId="0"/>
    <xf numFmtId="0" fontId="9" fillId="0" borderId="0"/>
    <xf numFmtId="0" fontId="55" fillId="0" borderId="0"/>
    <xf numFmtId="0" fontId="56" fillId="0" borderId="0"/>
    <xf numFmtId="0" fontId="9" fillId="0" borderId="0"/>
    <xf numFmtId="164" fontId="9"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0" fontId="11" fillId="0" borderId="0" applyNumberFormat="0" applyFont="0" applyFill="0" applyBorder="0" applyAlignment="0" applyProtection="0"/>
    <xf numFmtId="0" fontId="22" fillId="0" borderId="0"/>
    <xf numFmtId="0" fontId="22" fillId="0" borderId="0"/>
    <xf numFmtId="9" fontId="22" fillId="0" borderId="0" applyFont="0" applyFill="0" applyBorder="0" applyAlignment="0" applyProtection="0"/>
    <xf numFmtId="0" fontId="59" fillId="0" borderId="0"/>
    <xf numFmtId="44" fontId="83" fillId="0" borderId="0" applyFont="0" applyFill="0" applyBorder="0" applyAlignment="0" applyProtection="0"/>
    <xf numFmtId="0" fontId="83" fillId="0" borderId="0" applyNumberFormat="0" applyFont="0" applyFill="0" applyBorder="0" applyAlignment="0" applyProtection="0"/>
    <xf numFmtId="9" fontId="83" fillId="0" borderId="0" applyFont="0" applyFill="0" applyBorder="0" applyAlignment="0" applyProtection="0"/>
    <xf numFmtId="0" fontId="7" fillId="0" borderId="0"/>
    <xf numFmtId="9" fontId="7" fillId="0" borderId="0" applyFont="0" applyFill="0" applyBorder="0" applyAlignment="0" applyProtection="0"/>
    <xf numFmtId="44" fontId="11"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0" fontId="22" fillId="0" borderId="0"/>
    <xf numFmtId="44" fontId="83" fillId="0" borderId="0" applyFont="0" applyFill="0" applyBorder="0" applyAlignment="0" applyProtection="0"/>
    <xf numFmtId="0" fontId="6" fillId="0" borderId="0"/>
    <xf numFmtId="9" fontId="6" fillId="0" borderId="0" applyFont="0" applyFill="0" applyBorder="0" applyAlignment="0" applyProtection="0"/>
    <xf numFmtId="0" fontId="99" fillId="0" borderId="0"/>
    <xf numFmtId="0" fontId="106" fillId="0" borderId="0"/>
    <xf numFmtId="0" fontId="111" fillId="0" borderId="0"/>
    <xf numFmtId="44" fontId="111" fillId="0" borderId="0" applyFont="0" applyFill="0" applyBorder="0" applyAlignment="0" applyProtection="0"/>
    <xf numFmtId="9" fontId="11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3" fontId="125" fillId="0" borderId="0"/>
    <xf numFmtId="14" fontId="126" fillId="0" borderId="0" applyFont="0" applyFill="0" applyBorder="0" applyAlignment="0">
      <alignment vertical="center"/>
    </xf>
    <xf numFmtId="0" fontId="127" fillId="0" borderId="0" applyNumberFormat="0" applyFill="0" applyBorder="0" applyAlignment="0" applyProtection="0">
      <alignment vertical="top"/>
      <protection locked="0"/>
    </xf>
    <xf numFmtId="44" fontId="21" fillId="0" borderId="0" applyFont="0" applyFill="0" applyBorder="0" applyAlignment="0" applyProtection="0"/>
    <xf numFmtId="168" fontId="125" fillId="0" borderId="0" applyFill="0" applyBorder="0" applyAlignment="0" applyProtection="0"/>
    <xf numFmtId="0" fontId="128" fillId="0" borderId="0"/>
    <xf numFmtId="43" fontId="128" fillId="0" borderId="0" applyFont="0" applyFill="0" applyBorder="0" applyAlignment="0" applyProtection="0"/>
    <xf numFmtId="44" fontId="128" fillId="0" borderId="0" applyFont="0" applyFill="0" applyBorder="0" applyAlignment="0" applyProtection="0"/>
    <xf numFmtId="44" fontId="6" fillId="0" borderId="0" applyFont="0" applyFill="0" applyBorder="0" applyAlignment="0" applyProtection="0"/>
    <xf numFmtId="0" fontId="5" fillId="0" borderId="0"/>
    <xf numFmtId="0" fontId="21" fillId="33" borderId="0" applyNumberFormat="0" applyBorder="0" applyAlignment="0" applyProtection="0"/>
    <xf numFmtId="44" fontId="11"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44" fontId="83" fillId="0" borderId="0" applyFont="0" applyFill="0" applyBorder="0" applyAlignment="0" applyProtection="0"/>
    <xf numFmtId="0" fontId="4" fillId="0" borderId="0"/>
    <xf numFmtId="9" fontId="4" fillId="0" borderId="0" applyFont="0" applyFill="0" applyBorder="0" applyAlignment="0" applyProtection="0"/>
    <xf numFmtId="44" fontId="11"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44" fontId="83" fillId="0" borderId="0" applyFont="0" applyFill="0" applyBorder="0" applyAlignment="0" applyProtection="0"/>
    <xf numFmtId="0" fontId="4" fillId="0" borderId="0"/>
    <xf numFmtId="9" fontId="4" fillId="0" borderId="0" applyFont="0" applyFill="0" applyBorder="0" applyAlignment="0" applyProtection="0"/>
    <xf numFmtId="0" fontId="22" fillId="0" borderId="0"/>
    <xf numFmtId="0" fontId="22" fillId="0" borderId="0"/>
    <xf numFmtId="44" fontId="11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128" fillId="0" borderId="0" applyFont="0" applyFill="0" applyBorder="0" applyAlignment="0" applyProtection="0"/>
    <xf numFmtId="44" fontId="128" fillId="0" borderId="0" applyFont="0" applyFill="0" applyBorder="0" applyAlignment="0" applyProtection="0"/>
    <xf numFmtId="44" fontId="4" fillId="0" borderId="0" applyFont="0" applyFill="0" applyBorder="0" applyAlignment="0" applyProtection="0"/>
    <xf numFmtId="44" fontId="1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44" fontId="83" fillId="0" borderId="0" applyFont="0" applyFill="0" applyBorder="0" applyAlignment="0" applyProtection="0"/>
    <xf numFmtId="0" fontId="3" fillId="0" borderId="0"/>
    <xf numFmtId="9" fontId="3" fillId="0" borderId="0" applyFont="0" applyFill="0" applyBorder="0" applyAlignment="0" applyProtection="0"/>
    <xf numFmtId="44" fontId="1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44" fontId="21" fillId="0" borderId="0" applyFont="0" applyFill="0" applyBorder="0" applyAlignment="0" applyProtection="0"/>
    <xf numFmtId="44" fontId="11" fillId="0" borderId="0" applyFont="0" applyFill="0" applyBorder="0" applyAlignment="0" applyProtection="0"/>
    <xf numFmtId="44" fontId="83" fillId="0" borderId="0" applyFont="0" applyFill="0" applyBorder="0" applyAlignment="0" applyProtection="0"/>
    <xf numFmtId="0" fontId="3" fillId="0" borderId="0"/>
    <xf numFmtId="9" fontId="3" fillId="0" borderId="0" applyFont="0" applyFill="0" applyBorder="0" applyAlignment="0" applyProtection="0"/>
    <xf numFmtId="44" fontId="11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128" fillId="0" borderId="0" applyFont="0" applyFill="0" applyBorder="0" applyAlignment="0" applyProtection="0"/>
    <xf numFmtId="44" fontId="128" fillId="0" borderId="0" applyFont="0" applyFill="0" applyBorder="0" applyAlignment="0" applyProtection="0"/>
    <xf numFmtId="44" fontId="3" fillId="0" borderId="0" applyFont="0" applyFill="0" applyBorder="0" applyAlignment="0" applyProtection="0"/>
    <xf numFmtId="0" fontId="2" fillId="0" borderId="0"/>
  </cellStyleXfs>
  <cellXfs count="1379">
    <xf numFmtId="0" fontId="0" fillId="0" borderId="0" xfId="0"/>
    <xf numFmtId="0" fontId="46" fillId="0" borderId="0" xfId="0" applyFont="1" applyBorder="1" applyAlignment="1">
      <alignment horizontal="center" vertical="center" wrapText="1"/>
    </xf>
    <xf numFmtId="0" fontId="47" fillId="0" borderId="0" xfId="0" applyFont="1" applyBorder="1" applyAlignment="1">
      <alignment horizontal="center" vertical="center" wrapText="1"/>
    </xf>
    <xf numFmtId="0" fontId="32" fillId="0" borderId="0" xfId="0" applyFont="1" applyProtection="1">
      <protection hidden="1"/>
    </xf>
    <xf numFmtId="0" fontId="58" fillId="0" borderId="0" xfId="0" applyFont="1" applyAlignment="1">
      <alignment vertical="top"/>
    </xf>
    <xf numFmtId="0" fontId="32" fillId="4" borderId="0" xfId="0" applyFont="1" applyFill="1" applyProtection="1">
      <protection hidden="1"/>
    </xf>
    <xf numFmtId="0" fontId="35" fillId="4" borderId="0" xfId="0" applyFont="1" applyFill="1" applyAlignment="1" applyProtection="1">
      <alignment horizontal="center"/>
      <protection hidden="1"/>
    </xf>
    <xf numFmtId="0" fontId="60"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0" xfId="12" applyFont="1" applyFill="1" applyBorder="1" applyAlignment="1">
      <alignment horizontal="center" vertical="center" wrapText="1"/>
    </xf>
    <xf numFmtId="0" fontId="49" fillId="0" borderId="0" xfId="0" applyFont="1" applyBorder="1" applyAlignment="1">
      <alignment horizontal="center" vertical="center" wrapText="1"/>
    </xf>
    <xf numFmtId="0" fontId="20" fillId="0" borderId="0" xfId="0" applyFont="1" applyBorder="1" applyAlignment="1">
      <alignment horizontal="center" wrapText="1"/>
    </xf>
    <xf numFmtId="0" fontId="48" fillId="0" borderId="0" xfId="0" applyFont="1" applyBorder="1" applyAlignment="1">
      <alignment horizontal="center" vertical="center" wrapText="1"/>
    </xf>
    <xf numFmtId="0" fontId="48" fillId="0" borderId="0" xfId="0" applyFont="1" applyAlignment="1">
      <alignment horizontal="center" wrapText="1"/>
    </xf>
    <xf numFmtId="0" fontId="50" fillId="0" borderId="0" xfId="0" applyFont="1" applyBorder="1" applyAlignment="1">
      <alignment horizontal="center" wrapText="1"/>
    </xf>
    <xf numFmtId="0" fontId="9" fillId="0" borderId="0" xfId="12" applyFont="1"/>
    <xf numFmtId="0" fontId="9" fillId="0" borderId="0" xfId="12" applyFont="1" applyAlignment="1">
      <alignment horizontal="right"/>
    </xf>
    <xf numFmtId="0" fontId="33" fillId="0" borderId="0" xfId="9" applyFont="1" applyFill="1" applyBorder="1" applyAlignment="1">
      <alignment horizontal="center" vertical="center" wrapText="1"/>
    </xf>
    <xf numFmtId="0" fontId="61" fillId="15" borderId="0" xfId="0" applyFont="1" applyFill="1" applyBorder="1" applyAlignment="1">
      <alignment horizontal="center" vertical="center" wrapText="1"/>
    </xf>
    <xf numFmtId="0" fontId="48" fillId="0" borderId="0" xfId="0" applyFont="1" applyFill="1" applyBorder="1" applyAlignment="1">
      <alignment horizontal="center" vertical="center" wrapText="1"/>
    </xf>
    <xf numFmtId="165" fontId="33" fillId="0" borderId="0" xfId="0" applyNumberFormat="1" applyFont="1" applyFill="1" applyBorder="1" applyAlignment="1">
      <alignment horizontal="center" vertical="center" wrapText="1"/>
    </xf>
    <xf numFmtId="0" fontId="57"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Fill="1" applyBorder="1" applyAlignment="1">
      <alignment horizontal="center" vertical="center" wrapText="1"/>
    </xf>
    <xf numFmtId="10" fontId="37" fillId="0" borderId="0" xfId="0" applyNumberFormat="1" applyFont="1" applyFill="1" applyBorder="1" applyAlignment="1">
      <alignment horizontal="center" vertical="center" wrapText="1"/>
    </xf>
    <xf numFmtId="9" fontId="57" fillId="0" borderId="0" xfId="0" applyNumberFormat="1" applyFont="1" applyFill="1" applyBorder="1" applyAlignment="1">
      <alignment horizontal="center" vertical="center" wrapText="1"/>
    </xf>
    <xf numFmtId="9" fontId="33" fillId="0" borderId="0" xfId="0" applyNumberFormat="1" applyFont="1" applyFill="1" applyBorder="1" applyAlignment="1">
      <alignment horizontal="center" vertical="center" wrapText="1"/>
    </xf>
    <xf numFmtId="0" fontId="57" fillId="0" borderId="0" xfId="0" applyFont="1" applyFill="1" applyBorder="1" applyAlignment="1">
      <alignment horizontal="center" vertical="center" wrapText="1"/>
    </xf>
    <xf numFmtId="0" fontId="64" fillId="0" borderId="0" xfId="0" applyFont="1" applyFill="1" applyBorder="1" applyAlignment="1">
      <alignment horizontal="center" vertical="center" wrapText="1"/>
    </xf>
    <xf numFmtId="0" fontId="67" fillId="0" borderId="0" xfId="12" applyFont="1" applyFill="1" applyBorder="1" applyAlignment="1">
      <alignment horizontal="center" vertical="center" wrapText="1"/>
    </xf>
    <xf numFmtId="0" fontId="68" fillId="0" borderId="0" xfId="0" applyFont="1" applyAlignment="1">
      <alignment horizontal="justify"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28" fillId="0" borderId="0" xfId="12" applyFont="1" applyAlignment="1">
      <alignment horizontal="right" vertical="top"/>
    </xf>
    <xf numFmtId="0" fontId="68" fillId="0" borderId="0" xfId="0" applyFont="1" applyAlignment="1">
      <alignment horizontal="left" vertical="top" wrapText="1"/>
    </xf>
    <xf numFmtId="0" fontId="29" fillId="0" borderId="0" xfId="2" applyFont="1" applyAlignment="1">
      <alignment horizontal="left" vertical="top" wrapText="1"/>
    </xf>
    <xf numFmtId="0" fontId="9" fillId="0" borderId="24" xfId="12" applyFont="1" applyBorder="1" applyAlignment="1">
      <alignment horizontal="right" vertical="center" wrapText="1"/>
    </xf>
    <xf numFmtId="0" fontId="9" fillId="0" borderId="24" xfId="12" applyFont="1" applyBorder="1" applyAlignment="1">
      <alignment horizontal="right" vertical="center"/>
    </xf>
    <xf numFmtId="0" fontId="9" fillId="0" borderId="24" xfId="12" applyFont="1" applyFill="1" applyBorder="1" applyAlignment="1">
      <alignment horizontal="right" vertical="center"/>
    </xf>
    <xf numFmtId="0" fontId="63" fillId="0" borderId="24" xfId="12" applyFont="1" applyBorder="1" applyAlignment="1">
      <alignment horizontal="right" vertical="center"/>
    </xf>
    <xf numFmtId="0" fontId="28" fillId="0" borderId="24" xfId="12" applyFont="1" applyBorder="1" applyAlignment="1">
      <alignment horizontal="right" vertical="center"/>
    </xf>
    <xf numFmtId="0" fontId="73" fillId="0" borderId="18" xfId="12" applyFont="1" applyBorder="1" applyAlignment="1">
      <alignment horizontal="center" vertical="center" wrapText="1"/>
    </xf>
    <xf numFmtId="9" fontId="72" fillId="0" borderId="18" xfId="12" applyNumberFormat="1" applyFont="1" applyFill="1" applyBorder="1" applyAlignment="1">
      <alignment horizontal="center" vertical="center"/>
    </xf>
    <xf numFmtId="0" fontId="76" fillId="0" borderId="0" xfId="0" applyFont="1" applyFill="1" applyBorder="1" applyAlignment="1">
      <alignment horizontal="center"/>
    </xf>
    <xf numFmtId="0" fontId="76" fillId="0" borderId="0" xfId="0" applyFont="1" applyFill="1" applyBorder="1"/>
    <xf numFmtId="0" fontId="74" fillId="0" borderId="0" xfId="28" applyFont="1" applyFill="1" applyBorder="1" applyAlignment="1">
      <alignment vertical="top"/>
    </xf>
    <xf numFmtId="0" fontId="22" fillId="0" borderId="0" xfId="28" applyFont="1" applyFill="1" applyBorder="1"/>
    <xf numFmtId="0" fontId="75" fillId="0" borderId="0" xfId="2" applyFont="1" applyFill="1" applyBorder="1"/>
    <xf numFmtId="0" fontId="77" fillId="0" borderId="0" xfId="28" applyFont="1" applyFill="1" applyBorder="1" applyAlignment="1">
      <alignment vertical="top" wrapText="1"/>
    </xf>
    <xf numFmtId="0" fontId="77" fillId="0" borderId="0" xfId="15" applyNumberFormat="1" applyFont="1" applyFill="1" applyBorder="1" applyAlignment="1">
      <alignment horizontal="center" vertical="top" wrapText="1"/>
    </xf>
    <xf numFmtId="1" fontId="74" fillId="0" borderId="0" xfId="28" applyNumberFormat="1" applyFont="1" applyFill="1" applyBorder="1" applyAlignment="1">
      <alignment horizontal="right" vertical="top"/>
    </xf>
    <xf numFmtId="49" fontId="74" fillId="0" borderId="0" xfId="28" applyNumberFormat="1" applyFont="1" applyFill="1" applyBorder="1" applyAlignment="1">
      <alignment horizontal="left" vertical="top"/>
    </xf>
    <xf numFmtId="0" fontId="74" fillId="0" borderId="0" xfId="16" applyFont="1" applyFill="1" applyBorder="1" applyAlignment="1">
      <alignment vertical="top"/>
    </xf>
    <xf numFmtId="0" fontId="22" fillId="0" borderId="0" xfId="15" applyFont="1" applyFill="1" applyBorder="1"/>
    <xf numFmtId="0" fontId="78" fillId="0" borderId="0" xfId="28" applyFont="1" applyFill="1" applyBorder="1" applyAlignment="1">
      <alignment vertical="top"/>
    </xf>
    <xf numFmtId="0" fontId="57" fillId="0" borderId="24" xfId="12" applyFont="1" applyFill="1" applyBorder="1" applyAlignment="1">
      <alignment horizontal="right" wrapText="1"/>
    </xf>
    <xf numFmtId="0" fontId="57" fillId="0" borderId="25" xfId="12" applyFont="1" applyFill="1" applyBorder="1" applyAlignment="1">
      <alignment horizontal="right" wrapText="1"/>
    </xf>
    <xf numFmtId="0" fontId="8" fillId="0" borderId="28" xfId="12" applyFont="1" applyBorder="1" applyAlignment="1">
      <alignment horizontal="right" vertical="center" wrapText="1"/>
    </xf>
    <xf numFmtId="0" fontId="79" fillId="0" borderId="0" xfId="12" applyFont="1" applyAlignment="1">
      <alignment horizontal="left"/>
    </xf>
    <xf numFmtId="0" fontId="80" fillId="0" borderId="0" xfId="12" applyFont="1" applyAlignment="1">
      <alignment horizontal="left"/>
    </xf>
    <xf numFmtId="165" fontId="65" fillId="0" borderId="18" xfId="12" applyNumberFormat="1" applyFont="1" applyFill="1" applyBorder="1" applyAlignment="1">
      <alignment horizontal="center" vertical="center"/>
    </xf>
    <xf numFmtId="165" fontId="66" fillId="0" borderId="18" xfId="12" applyNumberFormat="1" applyFont="1" applyFill="1" applyBorder="1" applyAlignment="1">
      <alignment horizontal="center"/>
    </xf>
    <xf numFmtId="165" fontId="73" fillId="0" borderId="18" xfId="12" applyNumberFormat="1" applyFont="1" applyBorder="1" applyAlignment="1">
      <alignment horizontal="center"/>
    </xf>
    <xf numFmtId="165" fontId="73" fillId="0" borderId="21" xfId="12" applyNumberFormat="1" applyFont="1" applyBorder="1" applyAlignment="1">
      <alignment horizontal="center"/>
    </xf>
    <xf numFmtId="165" fontId="57" fillId="0" borderId="0" xfId="0" applyNumberFormat="1" applyFont="1" applyFill="1" applyBorder="1" applyAlignment="1">
      <alignment horizontal="center" vertical="center" wrapText="1"/>
    </xf>
    <xf numFmtId="0" fontId="48" fillId="10" borderId="3" xfId="0" applyFont="1" applyFill="1" applyBorder="1" applyAlignment="1">
      <alignment horizontal="center" vertical="center" wrapText="1"/>
    </xf>
    <xf numFmtId="0" fontId="48" fillId="10" borderId="2" xfId="0" applyFont="1" applyFill="1" applyBorder="1" applyAlignment="1">
      <alignment horizontal="center" vertical="center" wrapText="1"/>
    </xf>
    <xf numFmtId="0" fontId="48" fillId="17" borderId="27" xfId="0" applyFont="1" applyFill="1" applyBorder="1" applyAlignment="1">
      <alignment horizontal="center" vertical="center" wrapText="1"/>
    </xf>
    <xf numFmtId="0" fontId="35" fillId="4" borderId="0" xfId="0" applyFont="1" applyFill="1" applyAlignment="1" applyProtection="1">
      <alignment horizontal="center"/>
      <protection hidden="1"/>
    </xf>
    <xf numFmtId="49" fontId="35" fillId="4" borderId="0" xfId="0" applyNumberFormat="1" applyFont="1" applyFill="1" applyBorder="1" applyAlignment="1" applyProtection="1">
      <protection locked="0"/>
    </xf>
    <xf numFmtId="0" fontId="32" fillId="4" borderId="0" xfId="0" applyFont="1" applyFill="1" applyAlignment="1" applyProtection="1">
      <alignment horizontal="right" vertical="center"/>
      <protection hidden="1"/>
    </xf>
    <xf numFmtId="0" fontId="84" fillId="4" borderId="0" xfId="0" applyFont="1" applyFill="1" applyProtection="1">
      <protection hidden="1"/>
    </xf>
    <xf numFmtId="0" fontId="84" fillId="4" borderId="0" xfId="0" applyFont="1" applyFill="1" applyAlignment="1" applyProtection="1">
      <alignment horizontal="right"/>
      <protection hidden="1"/>
    </xf>
    <xf numFmtId="0" fontId="85" fillId="4" borderId="0" xfId="0" applyFont="1" applyFill="1" applyBorder="1" applyProtection="1">
      <protection hidden="1"/>
    </xf>
    <xf numFmtId="167" fontId="85" fillId="4" borderId="0" xfId="0" applyNumberFormat="1" applyFont="1" applyFill="1" applyBorder="1" applyProtection="1">
      <protection hidden="1"/>
    </xf>
    <xf numFmtId="0" fontId="84" fillId="0" borderId="0" xfId="0" applyFont="1" applyProtection="1">
      <protection hidden="1"/>
    </xf>
    <xf numFmtId="0" fontId="85" fillId="4" borderId="0" xfId="0" applyFont="1" applyFill="1" applyAlignment="1" applyProtection="1">
      <alignment horizontal="center"/>
      <protection hidden="1"/>
    </xf>
    <xf numFmtId="0" fontId="85" fillId="4" borderId="0" xfId="0" applyFont="1" applyFill="1" applyAlignment="1" applyProtection="1">
      <alignment horizontal="center" vertical="center"/>
      <protection hidden="1"/>
    </xf>
    <xf numFmtId="2" fontId="15" fillId="0" borderId="0" xfId="6" applyNumberFormat="1" applyFont="1" applyFill="1" applyBorder="1" applyAlignment="1">
      <alignment horizontal="center" vertical="center" wrapText="1"/>
    </xf>
    <xf numFmtId="2" fontId="16" fillId="0" borderId="0" xfId="5" applyNumberFormat="1" applyFont="1" applyFill="1" applyBorder="1" applyAlignment="1">
      <alignment horizontal="center" vertical="center" wrapText="1"/>
    </xf>
    <xf numFmtId="2" fontId="16" fillId="0" borderId="0" xfId="6" applyNumberFormat="1" applyFont="1" applyFill="1" applyBorder="1" applyAlignment="1">
      <alignment horizontal="center" vertical="center" wrapText="1"/>
    </xf>
    <xf numFmtId="0" fontId="18" fillId="0" borderId="0" xfId="0" applyFont="1" applyFill="1" applyBorder="1" applyAlignment="1" applyProtection="1">
      <alignment horizontal="center" vertical="center" wrapText="1"/>
    </xf>
    <xf numFmtId="2" fontId="19" fillId="0" borderId="0" xfId="0" applyNumberFormat="1" applyFont="1" applyFill="1" applyBorder="1" applyAlignment="1" applyProtection="1">
      <alignment horizontal="center" vertical="center" wrapText="1"/>
    </xf>
    <xf numFmtId="3" fontId="18" fillId="0" borderId="0" xfId="0" applyNumberFormat="1" applyFont="1" applyFill="1" applyBorder="1" applyAlignment="1" applyProtection="1">
      <alignment horizontal="center" vertical="center" wrapText="1"/>
    </xf>
    <xf numFmtId="0" fontId="32" fillId="0" borderId="0" xfId="0" applyFont="1" applyProtection="1">
      <protection hidden="1"/>
    </xf>
    <xf numFmtId="0" fontId="32" fillId="4" borderId="0" xfId="0" applyFont="1" applyFill="1" applyProtection="1">
      <protection hidden="1"/>
    </xf>
    <xf numFmtId="0" fontId="35" fillId="4" borderId="0" xfId="0" applyFont="1" applyFill="1" applyAlignment="1" applyProtection="1">
      <alignment horizontal="center"/>
      <protection hidden="1"/>
    </xf>
    <xf numFmtId="0" fontId="60"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2" fillId="4" borderId="0" xfId="0" applyFont="1" applyFill="1" applyAlignment="1" applyProtection="1">
      <alignment horizontal="right"/>
      <protection hidden="1"/>
    </xf>
    <xf numFmtId="0" fontId="19" fillId="0" borderId="0" xfId="0" applyNumberFormat="1"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2" fontId="33" fillId="0" borderId="0" xfId="5" applyNumberFormat="1" applyFont="1" applyFill="1" applyBorder="1" applyAlignment="1">
      <alignment horizontal="center" vertical="center" wrapText="1"/>
    </xf>
    <xf numFmtId="2" fontId="33" fillId="0" borderId="0" xfId="6" applyNumberFormat="1" applyFont="1" applyFill="1" applyBorder="1" applyAlignment="1">
      <alignment horizontal="center" vertical="center" wrapText="1"/>
    </xf>
    <xf numFmtId="0" fontId="33" fillId="0" borderId="0" xfId="0" applyFont="1" applyFill="1" applyBorder="1" applyAlignment="1">
      <alignment horizontal="center" vertical="center" wrapText="1"/>
    </xf>
    <xf numFmtId="2" fontId="15" fillId="14" borderId="0" xfId="6" applyNumberFormat="1" applyFont="1" applyFill="1" applyBorder="1" applyAlignment="1">
      <alignment horizontal="center" vertical="center" wrapText="1"/>
    </xf>
    <xf numFmtId="2" fontId="18" fillId="0" borderId="0" xfId="6" applyNumberFormat="1" applyFont="1" applyFill="1" applyBorder="1" applyAlignment="1">
      <alignment horizontal="center" vertical="center" wrapText="1"/>
    </xf>
    <xf numFmtId="2" fontId="17" fillId="0" borderId="0" xfId="0" applyNumberFormat="1" applyFont="1" applyFill="1" applyBorder="1" applyAlignment="1">
      <alignment horizontal="center" vertical="center" wrapText="1"/>
    </xf>
    <xf numFmtId="2" fontId="33"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2" fontId="16" fillId="0" borderId="0" xfId="0" applyNumberFormat="1" applyFont="1" applyFill="1" applyBorder="1" applyAlignment="1">
      <alignment horizontal="center" vertical="center" wrapText="1"/>
    </xf>
    <xf numFmtId="0" fontId="33" fillId="0" borderId="0" xfId="26" applyFont="1" applyFill="1" applyBorder="1" applyAlignment="1">
      <alignment horizontal="center" vertical="center"/>
    </xf>
    <xf numFmtId="0" fontId="33" fillId="0" borderId="0" xfId="0" applyFont="1" applyFill="1" applyBorder="1" applyAlignment="1">
      <alignment horizontal="center" vertical="center"/>
    </xf>
    <xf numFmtId="0" fontId="33" fillId="0" borderId="0" xfId="26" applyFont="1" applyFill="1" applyBorder="1" applyAlignment="1">
      <alignment horizontal="center" vertical="center" wrapText="1"/>
    </xf>
    <xf numFmtId="2" fontId="18" fillId="13" borderId="0" xfId="5" applyNumberFormat="1" applyFont="1" applyFill="1" applyBorder="1" applyAlignment="1">
      <alignment horizontal="center" vertical="center" wrapText="1"/>
    </xf>
    <xf numFmtId="0" fontId="15" fillId="13" borderId="0" xfId="6" applyNumberFormat="1" applyFont="1" applyFill="1" applyBorder="1" applyAlignment="1">
      <alignment horizontal="center" vertical="center" wrapText="1"/>
    </xf>
    <xf numFmtId="2" fontId="60" fillId="14" borderId="0" xfId="6" applyNumberFormat="1" applyFont="1" applyFill="1" applyBorder="1" applyAlignment="1">
      <alignment horizontal="center" vertical="center" wrapText="1"/>
    </xf>
    <xf numFmtId="2" fontId="14" fillId="16" borderId="0" xfId="5" applyNumberFormat="1" applyFont="1" applyFill="1" applyBorder="1" applyAlignment="1">
      <alignment horizontal="center" vertical="center" wrapText="1"/>
    </xf>
    <xf numFmtId="2" fontId="15" fillId="16" borderId="0" xfId="6" applyNumberFormat="1" applyFont="1" applyFill="1" applyBorder="1" applyAlignment="1">
      <alignment horizontal="center" vertical="center" wrapText="1"/>
    </xf>
    <xf numFmtId="0" fontId="31" fillId="0" borderId="0" xfId="5" applyNumberFormat="1" applyFont="1" applyFill="1" applyBorder="1" applyAlignment="1">
      <alignment horizontal="center" vertical="center" wrapText="1"/>
    </xf>
    <xf numFmtId="0" fontId="31" fillId="0" borderId="0" xfId="6" applyNumberFormat="1" applyFont="1" applyFill="1" applyBorder="1" applyAlignment="1">
      <alignment horizontal="center" vertical="center" wrapText="1"/>
    </xf>
    <xf numFmtId="166" fontId="34" fillId="0" borderId="0" xfId="0" applyNumberFormat="1" applyFont="1" applyFill="1" applyBorder="1" applyAlignment="1">
      <alignment horizontal="right" vertical="center" wrapText="1"/>
    </xf>
    <xf numFmtId="165" fontId="34" fillId="0" borderId="0" xfId="0" applyNumberFormat="1" applyFont="1" applyFill="1" applyBorder="1" applyAlignment="1">
      <alignment horizontal="right" vertical="center" wrapText="1"/>
    </xf>
    <xf numFmtId="1" fontId="16" fillId="0" borderId="0" xfId="5" applyNumberFormat="1" applyFont="1" applyFill="1" applyBorder="1" applyAlignment="1">
      <alignment horizontal="center" vertical="center" wrapText="1"/>
    </xf>
    <xf numFmtId="1" fontId="16" fillId="0" borderId="0" xfId="6" applyNumberFormat="1" applyFont="1" applyFill="1" applyBorder="1" applyAlignment="1">
      <alignment horizontal="center" vertical="center" wrapText="1"/>
    </xf>
    <xf numFmtId="0" fontId="33" fillId="0" borderId="0" xfId="26" applyFont="1" applyBorder="1" applyAlignment="1">
      <alignment horizontal="center" vertical="center" wrapText="1"/>
    </xf>
    <xf numFmtId="1" fontId="88" fillId="0" borderId="0" xfId="0" applyNumberFormat="1" applyFont="1" applyBorder="1" applyAlignment="1">
      <alignment horizontal="center" vertical="center" wrapText="1"/>
    </xf>
    <xf numFmtId="1" fontId="89" fillId="0" borderId="0" xfId="0" applyNumberFormat="1" applyFont="1" applyFill="1" applyBorder="1" applyAlignment="1">
      <alignment horizontal="center" vertical="center" wrapText="1"/>
    </xf>
    <xf numFmtId="0" fontId="35" fillId="4" borderId="0" xfId="0" applyFont="1" applyFill="1" applyAlignment="1" applyProtection="1">
      <alignment horizontal="center"/>
      <protection hidden="1"/>
    </xf>
    <xf numFmtId="0" fontId="85" fillId="4" borderId="0" xfId="0" applyFont="1" applyFill="1" applyBorder="1" applyAlignment="1" applyProtection="1">
      <protection hidden="1"/>
    </xf>
    <xf numFmtId="0" fontId="92" fillId="0" borderId="0" xfId="0" applyFont="1" applyFill="1" applyBorder="1" applyAlignment="1">
      <alignment horizontal="center" vertical="center" wrapText="1"/>
    </xf>
    <xf numFmtId="0" fontId="93" fillId="0" borderId="0" xfId="0" applyFont="1" applyFill="1" applyBorder="1" applyAlignment="1">
      <alignment horizontal="center" vertical="center" wrapText="1"/>
    </xf>
    <xf numFmtId="0" fontId="35" fillId="4" borderId="0" xfId="0" applyFont="1" applyFill="1" applyAlignment="1" applyProtection="1">
      <alignment horizontal="center"/>
      <protection hidden="1"/>
    </xf>
    <xf numFmtId="165" fontId="9" fillId="11" borderId="19" xfId="12" applyNumberFormat="1" applyFont="1" applyFill="1" applyBorder="1" applyAlignment="1" applyProtection="1">
      <alignment horizontal="center" vertical="center"/>
      <protection locked="0"/>
    </xf>
    <xf numFmtId="0" fontId="9" fillId="11" borderId="18" xfId="12" applyFont="1" applyFill="1" applyBorder="1" applyAlignment="1" applyProtection="1">
      <alignment horizontal="center" vertical="center"/>
      <protection locked="0"/>
    </xf>
    <xf numFmtId="165" fontId="9" fillId="11" borderId="18" xfId="12" applyNumberFormat="1" applyFont="1" applyFill="1" applyBorder="1" applyAlignment="1" applyProtection="1">
      <alignment horizontal="center" vertical="center"/>
      <protection locked="0"/>
    </xf>
    <xf numFmtId="9" fontId="9" fillId="11" borderId="18" xfId="13"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7" fillId="0" borderId="0" xfId="0" applyFont="1" applyFill="1" applyBorder="1" applyAlignment="1">
      <alignment horizontal="right" vertical="center" wrapText="1"/>
    </xf>
    <xf numFmtId="1" fontId="98" fillId="0" borderId="0" xfId="0" applyNumberFormat="1" applyFont="1" applyBorder="1" applyAlignment="1">
      <alignment horizontal="center" vertical="center" wrapText="1"/>
    </xf>
    <xf numFmtId="0" fontId="80" fillId="0" borderId="20" xfId="12" applyFont="1" applyBorder="1" applyAlignment="1">
      <alignment horizontal="left"/>
    </xf>
    <xf numFmtId="0" fontId="9" fillId="0" borderId="0" xfId="12" applyFont="1" applyBorder="1"/>
    <xf numFmtId="0" fontId="81" fillId="0" borderId="20" xfId="14" applyFont="1" applyFill="1" applyBorder="1" applyAlignment="1" applyProtection="1">
      <alignment horizontal="left" vertical="center"/>
      <protection locked="0"/>
    </xf>
    <xf numFmtId="0" fontId="81" fillId="0" borderId="20" xfId="2" applyFont="1" applyBorder="1" applyAlignment="1" applyProtection="1">
      <alignment horizontal="left" vertical="center"/>
      <protection locked="0"/>
    </xf>
    <xf numFmtId="0" fontId="57" fillId="0" borderId="0" xfId="12" applyFont="1" applyBorder="1" applyAlignment="1">
      <alignment horizontal="center" vertical="center"/>
    </xf>
    <xf numFmtId="0" fontId="13" fillId="0" borderId="0" xfId="2"/>
    <xf numFmtId="0" fontId="99" fillId="0" borderId="0" xfId="46"/>
    <xf numFmtId="1" fontId="101" fillId="8" borderId="5" xfId="46" applyNumberFormat="1" applyFont="1" applyFill="1" applyBorder="1" applyAlignment="1">
      <alignment horizontal="right" vertical="top"/>
    </xf>
    <xf numFmtId="49" fontId="101" fillId="8" borderId="5" xfId="46" applyNumberFormat="1" applyFont="1" applyFill="1" applyBorder="1" applyAlignment="1">
      <alignment horizontal="left" vertical="top"/>
    </xf>
    <xf numFmtId="1" fontId="101" fillId="9" borderId="5" xfId="46" applyNumberFormat="1" applyFont="1" applyFill="1" applyBorder="1" applyAlignment="1">
      <alignment horizontal="right" vertical="top"/>
    </xf>
    <xf numFmtId="49" fontId="101" fillId="9" borderId="5" xfId="46" applyNumberFormat="1" applyFont="1" applyFill="1" applyBorder="1" applyAlignment="1">
      <alignment horizontal="left" vertical="top"/>
    </xf>
    <xf numFmtId="0" fontId="101" fillId="0" borderId="0" xfId="46" applyFont="1" applyAlignment="1">
      <alignment vertical="top"/>
    </xf>
    <xf numFmtId="0" fontId="103" fillId="0" borderId="0" xfId="46" applyFont="1" applyAlignment="1">
      <alignment vertical="top"/>
    </xf>
    <xf numFmtId="0" fontId="13" fillId="0" borderId="0" xfId="2" applyAlignment="1">
      <alignment vertical="top"/>
    </xf>
    <xf numFmtId="0" fontId="104" fillId="0" borderId="17" xfId="0" applyFont="1" applyFill="1" applyBorder="1" applyAlignment="1" applyProtection="1">
      <alignment horizontal="center" vertical="center" wrapText="1"/>
      <protection hidden="1"/>
    </xf>
    <xf numFmtId="0" fontId="104" fillId="0" borderId="16" xfId="0" applyFont="1" applyFill="1" applyBorder="1" applyAlignment="1" applyProtection="1">
      <alignment horizontal="center" vertical="center" wrapText="1"/>
      <protection hidden="1"/>
    </xf>
    <xf numFmtId="0" fontId="105" fillId="0" borderId="0" xfId="0" applyFont="1" applyFill="1" applyBorder="1" applyAlignment="1">
      <alignment horizontal="center" vertical="center" wrapText="1"/>
    </xf>
    <xf numFmtId="0" fontId="106" fillId="0" borderId="0" xfId="47"/>
    <xf numFmtId="2" fontId="108" fillId="8" borderId="5" xfId="47" applyNumberFormat="1" applyFont="1" applyFill="1" applyBorder="1" applyAlignment="1">
      <alignment horizontal="right" vertical="top"/>
    </xf>
    <xf numFmtId="1" fontId="108" fillId="8" borderId="5" xfId="47" applyNumberFormat="1" applyFont="1" applyFill="1" applyBorder="1" applyAlignment="1">
      <alignment horizontal="right" vertical="top"/>
    </xf>
    <xf numFmtId="49" fontId="108" fillId="8" borderId="5" xfId="47" applyNumberFormat="1" applyFont="1" applyFill="1" applyBorder="1" applyAlignment="1">
      <alignment horizontal="left" vertical="top"/>
    </xf>
    <xf numFmtId="2" fontId="108" fillId="9" borderId="5" xfId="47" applyNumberFormat="1" applyFont="1" applyFill="1" applyBorder="1" applyAlignment="1">
      <alignment horizontal="right" vertical="top"/>
    </xf>
    <xf numFmtId="1" fontId="108" fillId="9" borderId="5" xfId="47" applyNumberFormat="1" applyFont="1" applyFill="1" applyBorder="1" applyAlignment="1">
      <alignment horizontal="right" vertical="top"/>
    </xf>
    <xf numFmtId="49" fontId="108" fillId="9" borderId="5" xfId="47" applyNumberFormat="1" applyFont="1" applyFill="1" applyBorder="1" applyAlignment="1">
      <alignment horizontal="left" vertical="top"/>
    </xf>
    <xf numFmtId="0" fontId="108" fillId="0" borderId="0" xfId="47" applyFont="1" applyAlignment="1">
      <alignment vertical="top"/>
    </xf>
    <xf numFmtId="0" fontId="110" fillId="0" borderId="0" xfId="47" applyFont="1" applyAlignment="1">
      <alignment vertical="top"/>
    </xf>
    <xf numFmtId="0" fontId="84" fillId="4" borderId="0" xfId="0" applyFont="1" applyFill="1" applyAlignment="1" applyProtection="1">
      <alignment horizontal="right" vertical="center"/>
      <protection hidden="1"/>
    </xf>
    <xf numFmtId="0" fontId="114" fillId="4" borderId="0" xfId="0" applyFont="1" applyFill="1" applyProtection="1">
      <protection hidden="1"/>
    </xf>
    <xf numFmtId="0" fontId="114" fillId="4" borderId="0" xfId="0" applyFont="1" applyFill="1" applyAlignment="1" applyProtection="1">
      <alignment horizontal="right" vertical="center"/>
      <protection hidden="1"/>
    </xf>
    <xf numFmtId="0" fontId="114" fillId="0" borderId="0" xfId="0" applyFont="1" applyProtection="1">
      <protection hidden="1"/>
    </xf>
    <xf numFmtId="0" fontId="0" fillId="0" borderId="0" xfId="0"/>
    <xf numFmtId="0" fontId="0" fillId="0" borderId="0" xfId="0" applyAlignment="1">
      <alignment horizontal="center"/>
    </xf>
    <xf numFmtId="0" fontId="0" fillId="4" borderId="0" xfId="0" applyFill="1"/>
    <xf numFmtId="0" fontId="0" fillId="4" borderId="0" xfId="0" applyFill="1" applyAlignment="1">
      <alignment horizontal="center"/>
    </xf>
    <xf numFmtId="0" fontId="113" fillId="0" borderId="0" xfId="0" applyFont="1"/>
    <xf numFmtId="169" fontId="118" fillId="0" borderId="13" xfId="0" applyNumberFormat="1" applyFont="1" applyBorder="1" applyAlignment="1">
      <alignment horizontal="center"/>
    </xf>
    <xf numFmtId="0" fontId="118" fillId="0" borderId="0" xfId="0" applyFont="1"/>
    <xf numFmtId="1" fontId="118" fillId="0" borderId="0" xfId="0" applyNumberFormat="1" applyFont="1" applyAlignment="1">
      <alignment horizontal="center"/>
    </xf>
    <xf numFmtId="1" fontId="118" fillId="0" borderId="0" xfId="0" applyNumberFormat="1" applyFont="1"/>
    <xf numFmtId="0" fontId="118" fillId="0" borderId="0" xfId="0" applyFont="1" applyAlignment="1">
      <alignment horizontal="center"/>
    </xf>
    <xf numFmtId="0" fontId="0" fillId="0" borderId="0" xfId="0" applyAlignment="1">
      <alignment horizontal="left"/>
    </xf>
    <xf numFmtId="0" fontId="113" fillId="22" borderId="0" xfId="0" applyFont="1" applyFill="1"/>
    <xf numFmtId="0" fontId="113" fillId="22" borderId="0" xfId="0" applyFont="1" applyFill="1" applyAlignment="1">
      <alignment horizontal="center"/>
    </xf>
    <xf numFmtId="49" fontId="0" fillId="21" borderId="0" xfId="0" applyNumberFormat="1" applyFill="1" applyAlignment="1">
      <alignment horizontal="center"/>
    </xf>
    <xf numFmtId="0" fontId="0" fillId="21" borderId="0" xfId="0" applyFill="1"/>
    <xf numFmtId="0" fontId="0" fillId="21" borderId="0" xfId="0" applyFill="1" applyAlignment="1">
      <alignment horizontal="center"/>
    </xf>
    <xf numFmtId="0" fontId="0" fillId="4" borderId="0" xfId="0" applyFill="1" applyAlignment="1">
      <alignment horizontal="left"/>
    </xf>
    <xf numFmtId="0" fontId="113" fillId="4" borderId="0" xfId="0" applyFont="1" applyFill="1" applyAlignment="1">
      <alignment horizontal="center"/>
    </xf>
    <xf numFmtId="49" fontId="0" fillId="4" borderId="0" xfId="0" applyNumberFormat="1" applyFill="1" applyAlignment="1">
      <alignment horizontal="center"/>
    </xf>
    <xf numFmtId="2" fontId="0" fillId="4" borderId="0" xfId="0" applyNumberFormat="1" applyFill="1" applyAlignment="1">
      <alignment horizontal="center"/>
    </xf>
    <xf numFmtId="0" fontId="119" fillId="23" borderId="0" xfId="0" applyFont="1" applyFill="1"/>
    <xf numFmtId="0" fontId="120" fillId="24" borderId="0" xfId="0" applyFont="1" applyFill="1"/>
    <xf numFmtId="0" fontId="120" fillId="4" borderId="0" xfId="0" applyFont="1" applyFill="1"/>
    <xf numFmtId="0" fontId="119" fillId="23" borderId="0" xfId="0" applyFont="1" applyFill="1" applyAlignment="1">
      <alignment horizontal="center"/>
    </xf>
    <xf numFmtId="0" fontId="120" fillId="24" borderId="0" xfId="0" applyFont="1" applyFill="1" applyAlignment="1">
      <alignment horizontal="center"/>
    </xf>
    <xf numFmtId="0" fontId="120" fillId="4" borderId="0" xfId="0" applyFont="1" applyFill="1" applyAlignment="1">
      <alignment horizontal="center"/>
    </xf>
    <xf numFmtId="0" fontId="121" fillId="23" borderId="0" xfId="0" applyFont="1" applyFill="1" applyAlignment="1">
      <alignment horizontal="center"/>
    </xf>
    <xf numFmtId="0" fontId="50" fillId="4" borderId="0" xfId="0" applyFont="1" applyFill="1" applyAlignment="1">
      <alignment horizontal="center"/>
    </xf>
    <xf numFmtId="1" fontId="113" fillId="4" borderId="0" xfId="0" applyNumberFormat="1" applyFont="1" applyFill="1" applyAlignment="1">
      <alignment horizontal="left"/>
    </xf>
    <xf numFmtId="49" fontId="113" fillId="4" borderId="0" xfId="0" applyNumberFormat="1" applyFont="1" applyFill="1" applyAlignment="1">
      <alignment horizontal="center"/>
    </xf>
    <xf numFmtId="0" fontId="113" fillId="0" borderId="0" xfId="0" applyFont="1" applyAlignment="1">
      <alignment horizontal="center"/>
    </xf>
    <xf numFmtId="0" fontId="113" fillId="4" borderId="0" xfId="0" applyFont="1" applyFill="1"/>
    <xf numFmtId="170" fontId="0" fillId="4" borderId="0" xfId="0" applyNumberFormat="1" applyFill="1" applyAlignment="1">
      <alignment horizontal="left"/>
    </xf>
    <xf numFmtId="165" fontId="0" fillId="25" borderId="0" xfId="0" applyNumberFormat="1" applyFill="1" applyAlignment="1">
      <alignment horizontal="center"/>
    </xf>
    <xf numFmtId="14" fontId="0" fillId="4" borderId="0" xfId="0" applyNumberFormat="1" applyFill="1" applyAlignment="1">
      <alignment horizontal="center"/>
    </xf>
    <xf numFmtId="0" fontId="113" fillId="4" borderId="0" xfId="0" applyFont="1" applyFill="1" applyAlignment="1">
      <alignment horizontal="left"/>
    </xf>
    <xf numFmtId="9" fontId="0" fillId="4" borderId="0" xfId="7" applyFont="1" applyFill="1" applyAlignment="1">
      <alignment horizontal="left"/>
    </xf>
    <xf numFmtId="0" fontId="32" fillId="0" borderId="0" xfId="0" applyFont="1"/>
    <xf numFmtId="0" fontId="16" fillId="0" borderId="0" xfId="0" applyFont="1" applyAlignment="1">
      <alignment horizontal="center" vertical="center" wrapText="1"/>
    </xf>
    <xf numFmtId="168" fontId="0" fillId="0" borderId="0" xfId="7" applyNumberFormat="1" applyFont="1"/>
    <xf numFmtId="0" fontId="0" fillId="4" borderId="0" xfId="0" applyFill="1" applyAlignment="1">
      <alignment horizontal="left" indent="2"/>
    </xf>
    <xf numFmtId="0" fontId="117" fillId="4" borderId="0" xfId="0" applyFont="1" applyFill="1" applyAlignment="1"/>
    <xf numFmtId="0" fontId="117" fillId="4" borderId="0" xfId="0" applyFont="1" applyFill="1"/>
    <xf numFmtId="0" fontId="0" fillId="0" borderId="0" xfId="0" applyAlignment="1">
      <alignment horizontal="right"/>
    </xf>
    <xf numFmtId="1" fontId="0" fillId="0" borderId="0" xfId="0" applyNumberFormat="1"/>
    <xf numFmtId="0" fontId="129" fillId="0" borderId="0" xfId="0" applyFont="1" applyAlignment="1">
      <alignment horizontal="center" vertical="center"/>
    </xf>
    <xf numFmtId="170" fontId="32" fillId="12" borderId="50" xfId="0" applyNumberFormat="1" applyFont="1" applyFill="1" applyBorder="1" applyAlignment="1" applyProtection="1">
      <alignment horizontal="center"/>
      <protection locked="0"/>
    </xf>
    <xf numFmtId="171" fontId="32" fillId="12" borderId="50" xfId="0" applyNumberFormat="1" applyFont="1" applyFill="1" applyBorder="1" applyAlignment="1" applyProtection="1">
      <alignment horizontal="center" vertical="center"/>
      <protection locked="0"/>
    </xf>
    <xf numFmtId="0" fontId="32" fillId="12" borderId="50" xfId="0" applyFont="1" applyFill="1" applyBorder="1" applyAlignment="1" applyProtection="1">
      <alignment horizontal="center"/>
      <protection locked="0"/>
    </xf>
    <xf numFmtId="170" fontId="32" fillId="12" borderId="13" xfId="0" applyNumberFormat="1" applyFont="1" applyFill="1" applyBorder="1" applyAlignment="1" applyProtection="1">
      <alignment horizontal="center"/>
      <protection locked="0"/>
    </xf>
    <xf numFmtId="171" fontId="32" fillId="12" borderId="13" xfId="0" applyNumberFormat="1" applyFont="1" applyFill="1" applyBorder="1" applyAlignment="1" applyProtection="1">
      <alignment horizontal="center" vertical="center"/>
      <protection locked="0"/>
    </xf>
    <xf numFmtId="0" fontId="32" fillId="12" borderId="13" xfId="0" applyFont="1" applyFill="1" applyBorder="1" applyAlignment="1" applyProtection="1">
      <alignment horizontal="center"/>
      <protection locked="0"/>
    </xf>
    <xf numFmtId="0" fontId="39" fillId="21" borderId="38" xfId="0" applyFont="1" applyFill="1" applyBorder="1" applyAlignment="1" applyProtection="1">
      <alignment horizontal="center" vertical="center"/>
      <protection hidden="1"/>
    </xf>
    <xf numFmtId="0" fontId="39" fillId="21" borderId="38" xfId="0" applyFont="1" applyFill="1" applyBorder="1" applyAlignment="1" applyProtection="1">
      <alignment horizontal="center" vertical="center" wrapText="1"/>
      <protection hidden="1"/>
    </xf>
    <xf numFmtId="0" fontId="39" fillId="21" borderId="46" xfId="0" applyFont="1" applyFill="1" applyBorder="1" applyAlignment="1" applyProtection="1">
      <alignment horizontal="center" vertical="center" wrapText="1"/>
      <protection hidden="1"/>
    </xf>
    <xf numFmtId="0" fontId="39" fillId="0" borderId="0" xfId="0" applyFont="1"/>
    <xf numFmtId="0" fontId="32" fillId="4" borderId="0" xfId="0" applyFont="1" applyFill="1" applyAlignment="1" applyProtection="1">
      <alignment horizontal="left"/>
      <protection hidden="1"/>
    </xf>
    <xf numFmtId="0" fontId="32" fillId="28" borderId="0" xfId="0" applyFont="1" applyFill="1" applyAlignment="1" applyProtection="1">
      <alignment horizontal="right"/>
      <protection hidden="1"/>
    </xf>
    <xf numFmtId="0" fontId="32" fillId="29" borderId="0" xfId="0" applyFont="1" applyFill="1" applyAlignment="1" applyProtection="1">
      <alignment horizontal="right"/>
      <protection hidden="1"/>
    </xf>
    <xf numFmtId="0" fontId="32" fillId="12" borderId="0" xfId="0" applyFont="1" applyFill="1" applyAlignment="1" applyProtection="1">
      <alignment horizontal="right"/>
      <protection hidden="1"/>
    </xf>
    <xf numFmtId="0" fontId="39" fillId="0" borderId="0" xfId="0" applyFont="1" applyAlignment="1">
      <alignment horizontal="center" vertical="center"/>
    </xf>
    <xf numFmtId="0" fontId="39" fillId="21" borderId="36" xfId="0" applyFont="1" applyFill="1" applyBorder="1" applyAlignment="1" applyProtection="1">
      <alignment horizontal="center" vertical="center" wrapText="1"/>
      <protection hidden="1"/>
    </xf>
    <xf numFmtId="0" fontId="35" fillId="0" borderId="54" xfId="0" applyFont="1" applyBorder="1" applyAlignment="1" applyProtection="1">
      <alignment horizontal="center"/>
      <protection locked="0"/>
    </xf>
    <xf numFmtId="0" fontId="35" fillId="0" borderId="45" xfId="0" applyFont="1" applyBorder="1" applyAlignment="1" applyProtection="1">
      <alignment horizontal="center"/>
      <protection locked="0"/>
    </xf>
    <xf numFmtId="0" fontId="45" fillId="21" borderId="39" xfId="0" applyFont="1" applyFill="1" applyBorder="1" applyAlignment="1" applyProtection="1">
      <alignment horizontal="center" vertical="center" wrapText="1"/>
      <protection hidden="1"/>
    </xf>
    <xf numFmtId="0" fontId="40" fillId="4" borderId="53" xfId="0" applyFont="1" applyFill="1" applyBorder="1" applyAlignment="1" applyProtection="1">
      <alignment horizontal="center"/>
      <protection hidden="1"/>
    </xf>
    <xf numFmtId="0" fontId="32" fillId="12" borderId="51" xfId="0" applyFont="1" applyFill="1" applyBorder="1" applyAlignment="1" applyProtection="1">
      <alignment horizontal="center"/>
      <protection locked="0"/>
    </xf>
    <xf numFmtId="0" fontId="40" fillId="4" borderId="22" xfId="0" applyFont="1" applyFill="1" applyBorder="1" applyAlignment="1" applyProtection="1">
      <alignment horizontal="center"/>
      <protection hidden="1"/>
    </xf>
    <xf numFmtId="0" fontId="32" fillId="12" borderId="10" xfId="0" applyFont="1" applyFill="1" applyBorder="1" applyAlignment="1" applyProtection="1">
      <alignment horizontal="center"/>
      <protection locked="0"/>
    </xf>
    <xf numFmtId="0" fontId="40" fillId="4" borderId="37" xfId="0" applyFont="1" applyFill="1" applyBorder="1" applyAlignment="1" applyProtection="1">
      <alignment horizontal="center"/>
      <protection hidden="1"/>
    </xf>
    <xf numFmtId="170" fontId="32" fillId="12" borderId="47" xfId="0" applyNumberFormat="1" applyFont="1" applyFill="1" applyBorder="1" applyAlignment="1" applyProtection="1">
      <alignment horizontal="center"/>
      <protection locked="0"/>
    </xf>
    <xf numFmtId="171" fontId="32" fillId="12" borderId="47" xfId="0" applyNumberFormat="1" applyFont="1" applyFill="1" applyBorder="1" applyAlignment="1" applyProtection="1">
      <alignment horizontal="center" vertical="center"/>
      <protection locked="0"/>
    </xf>
    <xf numFmtId="0" fontId="32" fillId="12" borderId="47" xfId="0" applyFont="1" applyFill="1" applyBorder="1" applyAlignment="1" applyProtection="1">
      <alignment horizontal="center"/>
      <protection locked="0"/>
    </xf>
    <xf numFmtId="0" fontId="32" fillId="12" borderId="41" xfId="0" applyFont="1" applyFill="1" applyBorder="1" applyAlignment="1" applyProtection="1">
      <alignment horizontal="center"/>
      <protection locked="0"/>
    </xf>
    <xf numFmtId="0" fontId="32" fillId="21" borderId="49" xfId="0" applyFont="1" applyFill="1" applyBorder="1" applyAlignment="1" applyProtection="1">
      <alignment horizontal="center" vertical="center" wrapText="1"/>
      <protection hidden="1"/>
    </xf>
    <xf numFmtId="0" fontId="37" fillId="21" borderId="52" xfId="0" applyFont="1" applyFill="1" applyBorder="1" applyAlignment="1" applyProtection="1">
      <alignment horizontal="center" vertical="center" wrapText="1"/>
      <protection hidden="1"/>
    </xf>
    <xf numFmtId="0" fontId="32" fillId="21" borderId="48" xfId="0" applyFont="1" applyFill="1" applyBorder="1" applyAlignment="1" applyProtection="1">
      <alignment horizontal="center" vertical="center"/>
      <protection hidden="1"/>
    </xf>
    <xf numFmtId="0" fontId="32" fillId="21" borderId="48" xfId="0" applyFont="1" applyFill="1" applyBorder="1" applyAlignment="1" applyProtection="1">
      <alignment horizontal="center" vertical="center" wrapText="1"/>
      <protection hidden="1"/>
    </xf>
    <xf numFmtId="0" fontId="32" fillId="4" borderId="0" xfId="0" applyFont="1" applyFill="1"/>
    <xf numFmtId="0" fontId="84" fillId="4" borderId="0" xfId="0" applyFont="1" applyFill="1" applyBorder="1"/>
    <xf numFmtId="0" fontId="84" fillId="0" borderId="0" xfId="0" applyFont="1"/>
    <xf numFmtId="0" fontId="132" fillId="14" borderId="52" xfId="0" applyFont="1" applyFill="1" applyBorder="1" applyAlignment="1" applyProtection="1">
      <alignment horizontal="center" vertical="center" wrapText="1"/>
      <protection hidden="1"/>
    </xf>
    <xf numFmtId="0" fontId="132" fillId="14" borderId="48" xfId="0" applyFont="1" applyFill="1" applyBorder="1" applyAlignment="1" applyProtection="1">
      <alignment horizontal="center" vertical="center" wrapText="1"/>
      <protection hidden="1"/>
    </xf>
    <xf numFmtId="0" fontId="132" fillId="14" borderId="49" xfId="0" applyFont="1" applyFill="1" applyBorder="1" applyAlignment="1" applyProtection="1">
      <alignment horizontal="center" vertical="center" wrapText="1"/>
      <protection hidden="1"/>
    </xf>
    <xf numFmtId="0" fontId="133" fillId="14" borderId="39" xfId="0" applyFont="1" applyFill="1" applyBorder="1" applyAlignment="1" applyProtection="1">
      <alignment horizontal="center" vertical="center" wrapText="1"/>
      <protection hidden="1"/>
    </xf>
    <xf numFmtId="0" fontId="133" fillId="14" borderId="38" xfId="0" applyFont="1" applyFill="1" applyBorder="1" applyAlignment="1" applyProtection="1">
      <alignment horizontal="center" vertical="center" wrapText="1"/>
      <protection hidden="1"/>
    </xf>
    <xf numFmtId="0" fontId="133" fillId="14" borderId="46" xfId="0" applyFont="1" applyFill="1" applyBorder="1" applyAlignment="1" applyProtection="1">
      <alignment horizontal="center" vertical="center" wrapText="1"/>
      <protection hidden="1"/>
    </xf>
    <xf numFmtId="0" fontId="39" fillId="0" borderId="0" xfId="0" applyFont="1" applyProtection="1">
      <protection hidden="1"/>
    </xf>
    <xf numFmtId="0" fontId="32" fillId="16" borderId="53" xfId="0" applyFont="1" applyFill="1" applyBorder="1" applyAlignment="1" applyProtection="1">
      <alignment horizontal="center"/>
      <protection locked="0"/>
    </xf>
    <xf numFmtId="0" fontId="134" fillId="16" borderId="50" xfId="0" applyFont="1" applyFill="1" applyBorder="1" applyAlignment="1" applyProtection="1">
      <alignment horizontal="center" vertical="center"/>
      <protection locked="0"/>
    </xf>
    <xf numFmtId="0" fontId="134" fillId="16" borderId="51" xfId="0" applyFont="1" applyFill="1" applyBorder="1" applyAlignment="1" applyProtection="1">
      <alignment horizontal="center" vertical="center"/>
      <protection locked="0"/>
    </xf>
    <xf numFmtId="0" fontId="32" fillId="0" borderId="0" xfId="0" applyFont="1" applyProtection="1">
      <protection locked="0"/>
    </xf>
    <xf numFmtId="0" fontId="32" fillId="16" borderId="22" xfId="0" applyFont="1" applyFill="1" applyBorder="1" applyAlignment="1" applyProtection="1">
      <alignment horizontal="center"/>
      <protection locked="0"/>
    </xf>
    <xf numFmtId="0" fontId="134" fillId="16" borderId="13" xfId="0" applyFont="1" applyFill="1" applyBorder="1" applyAlignment="1" applyProtection="1">
      <alignment horizontal="center" vertical="center"/>
      <protection locked="0"/>
    </xf>
    <xf numFmtId="0" fontId="134" fillId="16" borderId="10" xfId="0" applyFont="1" applyFill="1" applyBorder="1" applyAlignment="1" applyProtection="1">
      <alignment horizontal="center" vertical="center"/>
      <protection locked="0"/>
    </xf>
    <xf numFmtId="0" fontId="32" fillId="16" borderId="37" xfId="0" applyFont="1" applyFill="1" applyBorder="1" applyAlignment="1" applyProtection="1">
      <alignment horizontal="center"/>
      <protection locked="0"/>
    </xf>
    <xf numFmtId="0" fontId="134" fillId="16" borderId="47" xfId="0" applyFont="1" applyFill="1" applyBorder="1" applyAlignment="1" applyProtection="1">
      <alignment horizontal="center" vertical="center"/>
      <protection locked="0"/>
    </xf>
    <xf numFmtId="0" fontId="134" fillId="16" borderId="41" xfId="0" applyFont="1" applyFill="1" applyBorder="1" applyAlignment="1" applyProtection="1">
      <alignment horizontal="center" vertical="center"/>
      <protection locked="0"/>
    </xf>
    <xf numFmtId="0" fontId="35" fillId="0" borderId="40" xfId="0" applyFont="1" applyBorder="1" applyAlignment="1" applyProtection="1">
      <alignment horizontal="center"/>
      <protection locked="0"/>
    </xf>
    <xf numFmtId="0" fontId="32" fillId="21" borderId="32" xfId="0" applyFont="1" applyFill="1" applyBorder="1" applyAlignment="1" applyProtection="1">
      <alignment horizontal="center" vertical="center" wrapText="1"/>
      <protection hidden="1"/>
    </xf>
    <xf numFmtId="0" fontId="84" fillId="4" borderId="0" xfId="0" applyFont="1" applyFill="1" applyBorder="1" applyAlignment="1" applyProtection="1">
      <alignment horizontal="right" vertical="center" wrapText="1"/>
      <protection hidden="1"/>
    </xf>
    <xf numFmtId="14" fontId="32" fillId="0" borderId="0" xfId="0" applyNumberFormat="1" applyFont="1" applyAlignment="1">
      <alignment horizontal="center" vertical="center"/>
    </xf>
    <xf numFmtId="0" fontId="32" fillId="0" borderId="0" xfId="0" applyNumberFormat="1" applyFont="1" applyAlignment="1" applyProtection="1">
      <alignment horizontal="center" vertical="center"/>
      <protection locked="0"/>
    </xf>
    <xf numFmtId="0" fontId="32" fillId="0" borderId="0" xfId="0" applyNumberFormat="1" applyFont="1" applyAlignment="1">
      <alignment horizontal="center" vertical="center"/>
    </xf>
    <xf numFmtId="0" fontId="32" fillId="4" borderId="0" xfId="0" applyFont="1" applyFill="1" applyBorder="1" applyAlignment="1">
      <alignment horizontal="right"/>
    </xf>
    <xf numFmtId="0" fontId="52" fillId="4" borderId="3" xfId="0" applyFont="1" applyFill="1" applyBorder="1" applyAlignment="1"/>
    <xf numFmtId="0" fontId="32" fillId="6" borderId="0" xfId="0" applyFont="1" applyFill="1" applyProtection="1">
      <protection hidden="1"/>
    </xf>
    <xf numFmtId="0" fontId="52" fillId="6" borderId="0" xfId="0" applyFont="1" applyFill="1" applyAlignment="1" applyProtection="1">
      <alignment horizontal="center" vertical="top" wrapText="1"/>
      <protection hidden="1"/>
    </xf>
    <xf numFmtId="0" fontId="51" fillId="6" borderId="0" xfId="0" applyFont="1" applyFill="1" applyAlignment="1" applyProtection="1">
      <alignment horizontal="right" vertical="center"/>
      <protection hidden="1"/>
    </xf>
    <xf numFmtId="0" fontId="51" fillId="6" borderId="0" xfId="0" applyFont="1" applyFill="1" applyAlignment="1" applyProtection="1">
      <alignment horizontal="right"/>
      <protection hidden="1"/>
    </xf>
    <xf numFmtId="0" fontId="51" fillId="6" borderId="0" xfId="0" applyFont="1" applyFill="1" applyAlignment="1" applyProtection="1">
      <alignment vertical="top"/>
      <protection hidden="1"/>
    </xf>
    <xf numFmtId="0" fontId="53" fillId="6" borderId="0" xfId="0" applyFont="1" applyFill="1" applyAlignment="1" applyProtection="1">
      <alignment horizontal="right" vertical="center" indent="1"/>
      <protection hidden="1"/>
    </xf>
    <xf numFmtId="4" fontId="32" fillId="6" borderId="0" xfId="0" applyNumberFormat="1" applyFont="1" applyFill="1" applyProtection="1">
      <protection hidden="1"/>
    </xf>
    <xf numFmtId="0" fontId="53" fillId="6" borderId="0" xfId="0" applyFont="1" applyFill="1" applyAlignment="1" applyProtection="1">
      <alignment horizontal="right" vertical="center" wrapText="1" indent="1"/>
      <protection hidden="1"/>
    </xf>
    <xf numFmtId="165" fontId="53" fillId="0" borderId="0" xfId="0" applyNumberFormat="1" applyFont="1" applyAlignment="1" applyProtection="1">
      <alignment vertical="center"/>
      <protection locked="0" hidden="1"/>
    </xf>
    <xf numFmtId="0" fontId="37" fillId="6" borderId="0" xfId="0" applyFont="1" applyFill="1" applyProtection="1">
      <protection hidden="1"/>
    </xf>
    <xf numFmtId="0" fontId="51" fillId="0" borderId="31" xfId="0" applyFont="1" applyBorder="1" applyAlignment="1" applyProtection="1">
      <alignment horizontal="right" indent="1"/>
      <protection hidden="1"/>
    </xf>
    <xf numFmtId="0" fontId="16" fillId="6" borderId="0" xfId="0" applyFont="1" applyFill="1" applyAlignment="1" applyProtection="1">
      <alignment horizontal="right" vertical="center" wrapText="1"/>
      <protection hidden="1"/>
    </xf>
    <xf numFmtId="8" fontId="37" fillId="6" borderId="0" xfId="0" applyNumberFormat="1" applyFont="1" applyFill="1" applyProtection="1">
      <protection hidden="1"/>
    </xf>
    <xf numFmtId="0" fontId="51" fillId="6" borderId="0" xfId="0" applyFont="1" applyFill="1" applyProtection="1">
      <protection hidden="1"/>
    </xf>
    <xf numFmtId="0" fontId="53" fillId="6" borderId="0" xfId="0" applyFont="1" applyFill="1" applyAlignment="1" applyProtection="1">
      <alignment horizontal="right" indent="1"/>
      <protection hidden="1"/>
    </xf>
    <xf numFmtId="8" fontId="16" fillId="6" borderId="0" xfId="0" applyNumberFormat="1" applyFont="1" applyFill="1" applyProtection="1">
      <protection hidden="1"/>
    </xf>
    <xf numFmtId="0" fontId="53" fillId="0" borderId="0" xfId="0" applyFont="1" applyAlignment="1" applyProtection="1">
      <alignment horizontal="right" indent="1"/>
      <protection hidden="1"/>
    </xf>
    <xf numFmtId="8" fontId="16" fillId="0" borderId="0" xfId="0" applyNumberFormat="1" applyFont="1" applyProtection="1">
      <protection hidden="1"/>
    </xf>
    <xf numFmtId="0" fontId="32" fillId="6" borderId="0" xfId="0" applyFont="1" applyFill="1" applyAlignment="1" applyProtection="1">
      <alignment vertical="center"/>
      <protection hidden="1"/>
    </xf>
    <xf numFmtId="0" fontId="138" fillId="0" borderId="0" xfId="0" applyFont="1" applyAlignment="1" applyProtection="1">
      <alignment vertical="center"/>
      <protection hidden="1"/>
    </xf>
    <xf numFmtId="8" fontId="53" fillId="0" borderId="0" xfId="51" applyNumberFormat="1" applyFont="1" applyFill="1" applyAlignment="1" applyProtection="1">
      <protection hidden="1"/>
    </xf>
    <xf numFmtId="10" fontId="124" fillId="0" borderId="18" xfId="13" applyNumberFormat="1" applyFont="1" applyFill="1" applyBorder="1" applyAlignment="1" applyProtection="1">
      <alignment horizontal="center" vertical="center"/>
      <protection locked="0"/>
    </xf>
    <xf numFmtId="0" fontId="140" fillId="4" borderId="0" xfId="14" applyFont="1" applyFill="1" applyBorder="1" applyAlignment="1" applyProtection="1">
      <alignment horizontal="left" vertical="center"/>
      <protection locked="0"/>
    </xf>
    <xf numFmtId="0" fontId="51" fillId="20" borderId="0" xfId="0" applyFont="1" applyFill="1" applyAlignment="1" applyProtection="1">
      <alignment horizontal="right" indent="1"/>
      <protection hidden="1"/>
    </xf>
    <xf numFmtId="8" fontId="18" fillId="20" borderId="0" xfId="0" applyNumberFormat="1" applyFont="1" applyFill="1" applyProtection="1">
      <protection hidden="1"/>
    </xf>
    <xf numFmtId="0" fontId="53" fillId="20" borderId="0" xfId="0" applyFont="1" applyFill="1" applyAlignment="1" applyProtection="1">
      <alignment horizontal="right" indent="1"/>
      <protection hidden="1"/>
    </xf>
    <xf numFmtId="175" fontId="53" fillId="20" borderId="0" xfId="0" applyNumberFormat="1" applyFont="1" applyFill="1" applyProtection="1">
      <protection hidden="1"/>
    </xf>
    <xf numFmtId="8" fontId="16" fillId="20" borderId="0" xfId="0" applyNumberFormat="1" applyFont="1" applyFill="1" applyProtection="1">
      <protection hidden="1"/>
    </xf>
    <xf numFmtId="165" fontId="35" fillId="0" borderId="0" xfId="0" applyNumberFormat="1" applyFont="1" applyFill="1" applyBorder="1" applyAlignment="1">
      <alignment horizontal="center" vertical="center"/>
    </xf>
    <xf numFmtId="172" fontId="53" fillId="27" borderId="0" xfId="45" applyNumberFormat="1" applyFont="1" applyFill="1" applyAlignment="1" applyProtection="1">
      <alignment vertical="center"/>
      <protection hidden="1"/>
    </xf>
    <xf numFmtId="0" fontId="42" fillId="0" borderId="0" xfId="0" applyFont="1"/>
    <xf numFmtId="0" fontId="18" fillId="0" borderId="0" xfId="0" applyFont="1"/>
    <xf numFmtId="0" fontId="37" fillId="0" borderId="0" xfId="0" applyFont="1" applyAlignment="1">
      <alignment horizontal="right"/>
    </xf>
    <xf numFmtId="0" fontId="130" fillId="0" borderId="30"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29" xfId="0" applyFont="1" applyBorder="1" applyAlignment="1" applyProtection="1">
      <alignment horizontal="left" vertical="center" wrapText="1"/>
      <protection locked="0"/>
    </xf>
    <xf numFmtId="0" fontId="37" fillId="0" borderId="29" xfId="0" applyFont="1" applyBorder="1" applyAlignment="1" applyProtection="1">
      <alignment horizontal="center" vertical="center" wrapText="1"/>
      <protection locked="0"/>
    </xf>
    <xf numFmtId="0" fontId="130" fillId="0" borderId="29" xfId="0" applyFont="1" applyBorder="1" applyAlignment="1" applyProtection="1">
      <alignment horizontal="center" vertical="center" wrapText="1"/>
      <protection locked="0"/>
    </xf>
    <xf numFmtId="0" fontId="130" fillId="0" borderId="29" xfId="0" applyFont="1" applyBorder="1" applyAlignment="1" applyProtection="1">
      <alignment horizontal="center" vertical="center"/>
      <protection locked="0"/>
    </xf>
    <xf numFmtId="14" fontId="37" fillId="0" borderId="29" xfId="0" applyNumberFormat="1" applyFont="1" applyBorder="1" applyAlignment="1" applyProtection="1">
      <alignment horizontal="center" vertical="center" wrapText="1"/>
      <protection locked="0"/>
    </xf>
    <xf numFmtId="0" fontId="37" fillId="0" borderId="29" xfId="0" applyFont="1" applyBorder="1" applyAlignment="1" applyProtection="1">
      <alignment horizontal="center" vertical="center"/>
      <protection locked="0"/>
    </xf>
    <xf numFmtId="0" fontId="37" fillId="0" borderId="26" xfId="0" applyFont="1" applyBorder="1"/>
    <xf numFmtId="0" fontId="37" fillId="0" borderId="30" xfId="0" applyFont="1" applyBorder="1" applyAlignment="1" applyProtection="1">
      <alignment horizontal="left" vertical="center" wrapText="1"/>
      <protection locked="0"/>
    </xf>
    <xf numFmtId="0" fontId="37" fillId="0" borderId="30" xfId="0" applyFont="1" applyBorder="1" applyAlignment="1" applyProtection="1">
      <alignment horizontal="center" vertical="center" wrapText="1"/>
      <protection locked="0"/>
    </xf>
    <xf numFmtId="0" fontId="37" fillId="0" borderId="30" xfId="0" applyFont="1" applyBorder="1" applyAlignment="1" applyProtection="1">
      <alignment horizontal="center" vertical="center"/>
      <protection locked="0"/>
    </xf>
    <xf numFmtId="0" fontId="142" fillId="0" borderId="30" xfId="0" applyFont="1" applyBorder="1" applyAlignment="1" applyProtection="1">
      <alignment horizontal="center" vertical="center"/>
      <protection locked="0"/>
    </xf>
    <xf numFmtId="0" fontId="37" fillId="6" borderId="31" xfId="0" applyFont="1" applyFill="1" applyBorder="1" applyAlignment="1" applyProtection="1">
      <alignment horizontal="center" vertical="center" wrapText="1"/>
      <protection locked="0"/>
    </xf>
    <xf numFmtId="0" fontId="37" fillId="0" borderId="0" xfId="0" applyFont="1" applyBorder="1"/>
    <xf numFmtId="0" fontId="37" fillId="0" borderId="33" xfId="0" applyFont="1" applyBorder="1" applyAlignment="1">
      <alignment horizontal="left" vertical="center" wrapText="1"/>
    </xf>
    <xf numFmtId="0" fontId="37" fillId="0" borderId="0" xfId="0" applyFont="1" applyBorder="1" applyAlignment="1" applyProtection="1">
      <alignment horizontal="left" vertical="center" wrapText="1"/>
      <protection locked="0"/>
    </xf>
    <xf numFmtId="0" fontId="37" fillId="0" borderId="0" xfId="0" applyFont="1" applyBorder="1" applyProtection="1">
      <protection locked="0"/>
    </xf>
    <xf numFmtId="0" fontId="37" fillId="0" borderId="3" xfId="0" applyFont="1" applyBorder="1" applyAlignment="1">
      <alignment horizontal="left" vertical="center" wrapText="1"/>
    </xf>
    <xf numFmtId="0" fontId="37" fillId="0" borderId="0" xfId="0" applyFont="1" applyBorder="1" applyAlignment="1">
      <alignment horizontal="left" vertical="center" wrapText="1"/>
    </xf>
    <xf numFmtId="0" fontId="37" fillId="0" borderId="35" xfId="0" applyFont="1" applyBorder="1"/>
    <xf numFmtId="0" fontId="37" fillId="0" borderId="33" xfId="0" applyFont="1" applyBorder="1" applyAlignment="1">
      <alignment horizontal="center" vertical="center"/>
    </xf>
    <xf numFmtId="0" fontId="37" fillId="0" borderId="33" xfId="0" applyFont="1" applyBorder="1"/>
    <xf numFmtId="0" fontId="37" fillId="0" borderId="36" xfId="0" applyFont="1" applyBorder="1"/>
    <xf numFmtId="0" fontId="37" fillId="6" borderId="34" xfId="0" applyFont="1" applyFill="1" applyBorder="1" applyAlignment="1" applyProtection="1">
      <alignment horizontal="left" vertical="center" wrapText="1"/>
      <protection locked="0"/>
    </xf>
    <xf numFmtId="0" fontId="37" fillId="6" borderId="32" xfId="0" applyFont="1" applyFill="1" applyBorder="1" applyAlignment="1" applyProtection="1">
      <alignment horizontal="left" vertical="center" wrapText="1"/>
      <protection locked="0"/>
    </xf>
    <xf numFmtId="0" fontId="37" fillId="0" borderId="6" xfId="0" applyFont="1" applyBorder="1" applyAlignment="1">
      <alignment vertical="center"/>
    </xf>
    <xf numFmtId="0" fontId="123" fillId="0" borderId="0" xfId="0" applyFont="1" applyBorder="1" applyAlignment="1">
      <alignment horizontal="left" vertical="center" wrapText="1"/>
    </xf>
    <xf numFmtId="0" fontId="41" fillId="0" borderId="0" xfId="0" applyFont="1" applyBorder="1" applyAlignment="1">
      <alignment horizontal="right" vertical="center"/>
    </xf>
    <xf numFmtId="0" fontId="37" fillId="0" borderId="0" xfId="0" applyFont="1" applyBorder="1" applyAlignment="1">
      <alignment vertical="center"/>
    </xf>
    <xf numFmtId="0" fontId="37" fillId="0" borderId="7" xfId="0" applyFont="1" applyBorder="1" applyAlignment="1">
      <alignment vertical="center"/>
    </xf>
    <xf numFmtId="0" fontId="37" fillId="0" borderId="8" xfId="0" applyFont="1" applyBorder="1" applyAlignment="1">
      <alignment vertical="center"/>
    </xf>
    <xf numFmtId="0" fontId="42" fillId="0" borderId="3" xfId="0" applyFont="1" applyBorder="1" applyAlignment="1">
      <alignment horizontal="right" vertical="center" wrapText="1"/>
    </xf>
    <xf numFmtId="0" fontId="143" fillId="0" borderId="3" xfId="0" applyFont="1" applyBorder="1" applyAlignment="1" applyProtection="1">
      <alignment horizontal="left" vertical="center" wrapText="1"/>
      <protection locked="0"/>
    </xf>
    <xf numFmtId="0" fontId="37" fillId="0" borderId="3" xfId="0" applyFont="1" applyBorder="1" applyAlignment="1">
      <alignment vertical="center"/>
    </xf>
    <xf numFmtId="0" fontId="37" fillId="0" borderId="9" xfId="0" applyFont="1" applyBorder="1" applyAlignment="1">
      <alignment vertical="center"/>
    </xf>
    <xf numFmtId="0" fontId="42" fillId="0" borderId="0" xfId="0" applyFont="1" applyBorder="1" applyAlignment="1">
      <alignment horizontal="right" vertical="center" wrapText="1"/>
    </xf>
    <xf numFmtId="0" fontId="143" fillId="0" borderId="0" xfId="0" applyFont="1" applyBorder="1" applyAlignment="1" applyProtection="1">
      <alignment horizontal="left" vertical="center" wrapText="1"/>
      <protection locked="0"/>
    </xf>
    <xf numFmtId="0" fontId="37" fillId="6" borderId="0" xfId="0" applyFont="1" applyFill="1" applyBorder="1" applyAlignment="1" applyProtection="1">
      <alignment horizontal="center" vertical="center" wrapText="1"/>
      <protection locked="0"/>
    </xf>
    <xf numFmtId="0" fontId="18" fillId="0" borderId="33" xfId="0" applyFont="1" applyBorder="1" applyAlignment="1"/>
    <xf numFmtId="0" fontId="42" fillId="0" borderId="0" xfId="0" applyFont="1" applyBorder="1" applyAlignment="1"/>
    <xf numFmtId="0" fontId="145" fillId="0" borderId="0" xfId="0" applyFont="1" applyAlignment="1">
      <alignment wrapText="1"/>
    </xf>
    <xf numFmtId="0" fontId="145" fillId="0" borderId="0" xfId="0" applyFont="1" applyAlignment="1">
      <alignment horizontal="left" wrapText="1"/>
    </xf>
    <xf numFmtId="0" fontId="147" fillId="0" borderId="0" xfId="0" applyFont="1" applyAlignment="1">
      <alignment wrapText="1"/>
    </xf>
    <xf numFmtId="0" fontId="148" fillId="0" borderId="0" xfId="0" applyFont="1" applyAlignment="1">
      <alignment horizontal="left" vertical="center" wrapText="1"/>
    </xf>
    <xf numFmtId="0" fontId="145" fillId="0" borderId="0" xfId="0" applyFont="1" applyAlignment="1">
      <alignment horizontal="center" vertical="center" wrapText="1"/>
    </xf>
    <xf numFmtId="0" fontId="150" fillId="0" borderId="0" xfId="0" applyFont="1" applyAlignment="1">
      <alignment wrapText="1"/>
    </xf>
    <xf numFmtId="0" fontId="150" fillId="0" borderId="0" xfId="0" applyFont="1" applyAlignment="1">
      <alignment horizontal="left" wrapText="1"/>
    </xf>
    <xf numFmtId="0" fontId="151" fillId="0" borderId="0" xfId="0" applyFont="1" applyAlignment="1">
      <alignment wrapText="1"/>
    </xf>
    <xf numFmtId="0" fontId="150" fillId="0" borderId="0" xfId="0" applyFont="1" applyAlignment="1">
      <alignment horizontal="center" vertical="center" wrapText="1"/>
    </xf>
    <xf numFmtId="0" fontId="15" fillId="18" borderId="0" xfId="0" applyFont="1" applyFill="1" applyAlignment="1">
      <alignment horizontal="left" wrapText="1"/>
    </xf>
    <xf numFmtId="0" fontId="33" fillId="0" borderId="0" xfId="0" applyFont="1" applyAlignment="1">
      <alignment horizontal="center" vertical="center" wrapText="1"/>
    </xf>
    <xf numFmtId="0" fontId="33" fillId="0" borderId="0" xfId="0" applyFont="1" applyAlignment="1">
      <alignment wrapText="1"/>
    </xf>
    <xf numFmtId="0" fontId="152" fillId="0" borderId="0" xfId="0" applyFont="1" applyAlignment="1">
      <alignment horizontal="center" wrapText="1"/>
    </xf>
    <xf numFmtId="0" fontId="15" fillId="0" borderId="0" xfId="0" applyFont="1" applyAlignment="1">
      <alignment horizontal="left" wrapText="1"/>
    </xf>
    <xf numFmtId="0" fontId="15" fillId="0" borderId="0" xfId="0" applyFont="1" applyAlignment="1">
      <alignment horizontal="left" vertical="center" wrapText="1"/>
    </xf>
    <xf numFmtId="0" fontId="33" fillId="0" borderId="23" xfId="0" applyFont="1" applyBorder="1" applyAlignment="1">
      <alignment horizontal="center" vertical="center" wrapText="1"/>
    </xf>
    <xf numFmtId="0" fontId="33" fillId="0" borderId="55" xfId="0" applyFont="1" applyBorder="1" applyAlignment="1">
      <alignment horizontal="center" vertical="center" wrapText="1"/>
    </xf>
    <xf numFmtId="0" fontId="155" fillId="0" borderId="0" xfId="0" applyFont="1" applyAlignment="1">
      <alignment wrapText="1"/>
    </xf>
    <xf numFmtId="0" fontId="45" fillId="6" borderId="13" xfId="0" applyFont="1" applyFill="1" applyBorder="1" applyAlignment="1">
      <alignment horizontal="center" vertical="center" wrapText="1"/>
    </xf>
    <xf numFmtId="0" fontId="15" fillId="0" borderId="15" xfId="0" applyFont="1" applyBorder="1" applyAlignment="1">
      <alignment horizontal="left" vertical="center" wrapText="1"/>
    </xf>
    <xf numFmtId="0" fontId="155" fillId="0" borderId="15" xfId="0" applyFont="1" applyBorder="1" applyAlignment="1">
      <alignment horizontal="center" vertical="center" wrapText="1"/>
    </xf>
    <xf numFmtId="0" fontId="17" fillId="0" borderId="15" xfId="0" applyFont="1" applyBorder="1" applyAlignment="1">
      <alignment horizontal="left" vertical="center" wrapText="1"/>
    </xf>
    <xf numFmtId="0" fontId="153" fillId="0" borderId="0" xfId="0" applyFont="1" applyAlignment="1">
      <alignment horizontal="left" wrapText="1"/>
    </xf>
    <xf numFmtId="0" fontId="33" fillId="0" borderId="0" xfId="0" applyFont="1" applyAlignment="1">
      <alignment horizontal="left" vertical="center" wrapText="1"/>
    </xf>
    <xf numFmtId="0" fontId="17" fillId="0" borderId="0" xfId="0" applyFont="1" applyAlignment="1">
      <alignment wrapText="1"/>
    </xf>
    <xf numFmtId="0" fontId="17" fillId="0" borderId="0" xfId="0" applyFont="1" applyAlignment="1">
      <alignment horizontal="left" wrapText="1"/>
    </xf>
    <xf numFmtId="0" fontId="39" fillId="0" borderId="0" xfId="0" applyFont="1" applyAlignment="1">
      <alignment horizontal="center" vertical="center" wrapText="1"/>
    </xf>
    <xf numFmtId="0" fontId="33" fillId="0" borderId="0" xfId="0" applyFont="1" applyAlignment="1">
      <alignment horizontal="right" vertical="center" wrapText="1"/>
    </xf>
    <xf numFmtId="0" fontId="159" fillId="0" borderId="0" xfId="0" applyFont="1" applyBorder="1"/>
    <xf numFmtId="0" fontId="159" fillId="0" borderId="33" xfId="0" applyFont="1" applyBorder="1" applyAlignment="1">
      <alignment horizontal="left" vertical="center" wrapText="1"/>
    </xf>
    <xf numFmtId="0" fontId="17" fillId="0" borderId="15" xfId="0" applyFont="1" applyFill="1" applyBorder="1" applyAlignment="1">
      <alignment horizontal="left" vertical="center" wrapText="1"/>
    </xf>
    <xf numFmtId="0" fontId="155" fillId="0" borderId="15" xfId="0" applyFont="1" applyFill="1" applyBorder="1" applyAlignment="1">
      <alignment horizontal="center" vertical="center" wrapText="1"/>
    </xf>
    <xf numFmtId="0" fontId="155" fillId="0" borderId="0" xfId="0" applyFont="1" applyFill="1" applyAlignment="1">
      <alignment wrapText="1"/>
    </xf>
    <xf numFmtId="0" fontId="17" fillId="0" borderId="42" xfId="0" applyFont="1" applyFill="1" applyBorder="1" applyAlignment="1">
      <alignment horizontal="left" vertical="center" wrapText="1"/>
    </xf>
    <xf numFmtId="0" fontId="155" fillId="0" borderId="42" xfId="0" applyFont="1" applyFill="1" applyBorder="1" applyAlignment="1">
      <alignment horizontal="center" vertical="center" wrapText="1"/>
    </xf>
    <xf numFmtId="0" fontId="155" fillId="0" borderId="0" xfId="0" applyFont="1" applyFill="1" applyBorder="1" applyAlignment="1">
      <alignment wrapText="1"/>
    </xf>
    <xf numFmtId="0" fontId="160" fillId="0" borderId="30" xfId="0" applyFont="1" applyBorder="1" applyAlignment="1">
      <alignment horizontal="center" vertical="center" wrapText="1"/>
    </xf>
    <xf numFmtId="0" fontId="53" fillId="6" borderId="56" xfId="0" applyFont="1" applyFill="1" applyBorder="1" applyAlignment="1" applyProtection="1">
      <alignment horizontal="right" vertical="center" indent="1"/>
      <protection hidden="1"/>
    </xf>
    <xf numFmtId="0" fontId="53" fillId="6" borderId="14" xfId="0" applyFont="1" applyFill="1" applyBorder="1" applyAlignment="1" applyProtection="1">
      <alignment horizontal="right" vertical="center" wrapText="1" indent="1"/>
      <protection hidden="1"/>
    </xf>
    <xf numFmtId="165" fontId="53" fillId="12" borderId="45" xfId="0" applyNumberFormat="1" applyFont="1" applyFill="1" applyBorder="1" applyAlignment="1" applyProtection="1">
      <alignment vertical="center"/>
      <protection locked="0" hidden="1"/>
    </xf>
    <xf numFmtId="0" fontId="53" fillId="6" borderId="14" xfId="0" applyFont="1" applyFill="1" applyBorder="1" applyAlignment="1" applyProtection="1">
      <alignment horizontal="right" vertical="center" indent="1"/>
      <protection hidden="1"/>
    </xf>
    <xf numFmtId="173" fontId="53" fillId="12" borderId="45" xfId="0" applyNumberFormat="1" applyFont="1" applyFill="1" applyBorder="1" applyAlignment="1" applyProtection="1">
      <alignment vertical="center"/>
      <protection locked="0" hidden="1"/>
    </xf>
    <xf numFmtId="0" fontId="53" fillId="6" borderId="14" xfId="0" applyFont="1" applyFill="1" applyBorder="1" applyAlignment="1">
      <alignment horizontal="right" indent="1"/>
    </xf>
    <xf numFmtId="14" fontId="53" fillId="12" borderId="45" xfId="0" applyNumberFormat="1" applyFont="1" applyFill="1" applyBorder="1" applyAlignment="1" applyProtection="1">
      <alignment vertical="center"/>
      <protection locked="0" hidden="1"/>
    </xf>
    <xf numFmtId="0" fontId="53" fillId="6" borderId="43" xfId="0" applyFont="1" applyFill="1" applyBorder="1" applyAlignment="1" applyProtection="1">
      <alignment horizontal="right" vertical="center" indent="1"/>
      <protection hidden="1"/>
    </xf>
    <xf numFmtId="174" fontId="53" fillId="12" borderId="40" xfId="0" applyNumberFormat="1" applyFont="1" applyFill="1" applyBorder="1" applyAlignment="1" applyProtection="1">
      <alignment vertical="center"/>
      <protection locked="0" hidden="1"/>
    </xf>
    <xf numFmtId="0" fontId="53" fillId="6" borderId="57" xfId="0" applyFont="1" applyFill="1" applyBorder="1" applyAlignment="1" applyProtection="1">
      <alignment horizontal="right" vertical="center" indent="1"/>
      <protection hidden="1"/>
    </xf>
    <xf numFmtId="44" fontId="53" fillId="0" borderId="57" xfId="51" applyFont="1" applyFill="1" applyBorder="1" applyAlignment="1" applyProtection="1">
      <protection hidden="1"/>
    </xf>
    <xf numFmtId="0" fontId="53" fillId="6" borderId="15" xfId="0" applyFont="1" applyFill="1" applyBorder="1" applyAlignment="1" applyProtection="1">
      <alignment horizontal="right" vertical="center" indent="1"/>
      <protection hidden="1"/>
    </xf>
    <xf numFmtId="1" fontId="53" fillId="0" borderId="15" xfId="51" applyNumberFormat="1" applyFont="1" applyFill="1" applyBorder="1" applyAlignment="1" applyProtection="1">
      <protection hidden="1"/>
    </xf>
    <xf numFmtId="1" fontId="53" fillId="0" borderId="15" xfId="51" applyNumberFormat="1" applyFont="1" applyFill="1" applyBorder="1" applyAlignment="1" applyProtection="1">
      <protection locked="0"/>
    </xf>
    <xf numFmtId="44" fontId="53" fillId="0" borderId="15" xfId="51" applyFont="1" applyFill="1" applyBorder="1" applyAlignment="1" applyProtection="1">
      <protection locked="0" hidden="1"/>
    </xf>
    <xf numFmtId="1" fontId="53" fillId="0" borderId="15" xfId="51" applyNumberFormat="1" applyFont="1" applyFill="1" applyBorder="1" applyAlignment="1" applyProtection="1">
      <alignment horizontal="left"/>
      <protection locked="0" hidden="1"/>
    </xf>
    <xf numFmtId="1" fontId="53" fillId="0" borderId="15" xfId="51" applyNumberFormat="1" applyFont="1" applyFill="1" applyBorder="1" applyAlignment="1" applyProtection="1">
      <alignment horizontal="left"/>
      <protection hidden="1"/>
    </xf>
    <xf numFmtId="2" fontId="53" fillId="0" borderId="15" xfId="51" applyNumberFormat="1" applyFont="1" applyFill="1" applyBorder="1" applyAlignment="1" applyProtection="1">
      <alignment horizontal="left"/>
      <protection hidden="1"/>
    </xf>
    <xf numFmtId="44" fontId="53" fillId="0" borderId="15" xfId="51" applyFont="1" applyFill="1" applyBorder="1" applyAlignment="1" applyProtection="1">
      <protection hidden="1"/>
    </xf>
    <xf numFmtId="0" fontId="53" fillId="6" borderId="44" xfId="0" applyFont="1" applyFill="1" applyBorder="1" applyAlignment="1" applyProtection="1">
      <alignment horizontal="right" vertical="center" indent="1"/>
      <protection hidden="1"/>
    </xf>
    <xf numFmtId="44" fontId="53" fillId="0" borderId="44" xfId="51" applyFont="1" applyFill="1" applyBorder="1" applyAlignment="1" applyProtection="1">
      <protection hidden="1"/>
    </xf>
    <xf numFmtId="3" fontId="53" fillId="0" borderId="0" xfId="0" applyNumberFormat="1" applyFont="1" applyAlignment="1" applyProtection="1">
      <alignment vertical="center"/>
      <protection locked="0" hidden="1"/>
    </xf>
    <xf numFmtId="0" fontId="32" fillId="0" borderId="0" xfId="0" applyFont="1" applyBorder="1"/>
    <xf numFmtId="0" fontId="162" fillId="0" borderId="0" xfId="0" applyFont="1"/>
    <xf numFmtId="0" fontId="84" fillId="0" borderId="0" xfId="0" applyFont="1" applyBorder="1"/>
    <xf numFmtId="0" fontId="32" fillId="26" borderId="0" xfId="0" applyFont="1" applyFill="1"/>
    <xf numFmtId="0" fontId="32" fillId="26" borderId="0" xfId="0" applyFont="1" applyFill="1" applyAlignment="1">
      <alignment horizontal="right"/>
    </xf>
    <xf numFmtId="0" fontId="90" fillId="0" borderId="0" xfId="0" applyFont="1" applyFill="1" applyAlignment="1">
      <alignment horizontal="center" vertical="center"/>
    </xf>
    <xf numFmtId="0" fontId="144" fillId="0" borderId="0" xfId="0" applyFont="1" applyBorder="1" applyAlignment="1">
      <alignment horizontal="left" vertical="center" wrapText="1"/>
    </xf>
    <xf numFmtId="0" fontId="144" fillId="0" borderId="0" xfId="0" applyFont="1" applyBorder="1" applyAlignment="1" applyProtection="1">
      <alignment vertical="center" wrapText="1"/>
      <protection locked="0"/>
    </xf>
    <xf numFmtId="0" fontId="37" fillId="0" borderId="0" xfId="0" applyFont="1" applyBorder="1" applyAlignment="1">
      <alignment horizontal="right" vertical="center"/>
    </xf>
    <xf numFmtId="0" fontId="144" fillId="0" borderId="0" xfId="0" applyFont="1" applyBorder="1" applyAlignment="1">
      <alignment horizontal="right" vertical="center"/>
    </xf>
    <xf numFmtId="0" fontId="144" fillId="0" borderId="0" xfId="0" applyFont="1" applyBorder="1" applyAlignment="1">
      <alignment horizontal="center" vertical="center"/>
    </xf>
    <xf numFmtId="0" fontId="144" fillId="0" borderId="0" xfId="0" applyFont="1" applyBorder="1"/>
    <xf numFmtId="0" fontId="144" fillId="0" borderId="3" xfId="0" applyFont="1" applyBorder="1" applyAlignment="1">
      <alignment horizontal="center" vertical="center" wrapText="1"/>
    </xf>
    <xf numFmtId="0" fontId="144" fillId="0" borderId="0" xfId="0" applyFont="1" applyBorder="1" applyAlignment="1" applyProtection="1">
      <alignment horizontal="left" vertical="center" wrapText="1"/>
      <protection locked="0"/>
    </xf>
    <xf numFmtId="0" fontId="90" fillId="0" borderId="0" xfId="0" applyFont="1" applyBorder="1" applyAlignment="1">
      <alignment horizontal="left" wrapText="1"/>
    </xf>
    <xf numFmtId="0" fontId="84" fillId="0" borderId="0" xfId="0" applyFont="1" applyFill="1"/>
    <xf numFmtId="0" fontId="144" fillId="0" borderId="0" xfId="0" quotePrefix="1" applyFont="1" applyBorder="1" applyAlignment="1">
      <alignment horizontal="right" vertical="center" wrapText="1"/>
    </xf>
    <xf numFmtId="0" fontId="144" fillId="0" borderId="0" xfId="0" quotePrefix="1" applyFont="1" applyBorder="1" applyAlignment="1">
      <alignment horizontal="right" vertical="top" wrapText="1"/>
    </xf>
    <xf numFmtId="0" fontId="144" fillId="0" borderId="0" xfId="0" applyFont="1" applyBorder="1" applyAlignment="1" applyProtection="1">
      <alignment horizontal="left" vertical="top" wrapText="1"/>
      <protection locked="0"/>
    </xf>
    <xf numFmtId="0" fontId="144" fillId="0" borderId="0" xfId="0" applyFont="1" applyBorder="1" applyAlignment="1" applyProtection="1">
      <alignment horizontal="left" vertical="top"/>
      <protection locked="0"/>
    </xf>
    <xf numFmtId="0" fontId="144" fillId="0" borderId="0" xfId="0" quotePrefix="1" applyFont="1" applyBorder="1" applyAlignment="1">
      <alignment horizontal="left" vertical="top" wrapText="1"/>
    </xf>
    <xf numFmtId="0" fontId="32" fillId="29" borderId="0" xfId="0" applyFont="1" applyFill="1" applyProtection="1">
      <protection hidden="1"/>
    </xf>
    <xf numFmtId="0" fontId="84" fillId="29" borderId="0" xfId="0" applyFont="1" applyFill="1" applyProtection="1">
      <protection hidden="1"/>
    </xf>
    <xf numFmtId="0" fontId="62" fillId="29" borderId="0" xfId="0" applyFont="1" applyFill="1" applyAlignment="1" applyProtection="1">
      <alignment horizontal="left" vertical="center"/>
      <protection hidden="1"/>
    </xf>
    <xf numFmtId="0" fontId="86" fillId="29" borderId="0" xfId="0" applyFont="1" applyFill="1" applyAlignment="1" applyProtection="1">
      <alignment horizontal="left" vertical="center"/>
      <protection hidden="1"/>
    </xf>
    <xf numFmtId="0" fontId="62" fillId="29" borderId="0" xfId="0" applyNumberFormat="1" applyFont="1" applyFill="1" applyBorder="1" applyAlignment="1" applyProtection="1">
      <alignment horizontal="left" vertical="center"/>
      <protection hidden="1"/>
    </xf>
    <xf numFmtId="0" fontId="85" fillId="29" borderId="0" xfId="0" applyFont="1" applyFill="1" applyBorder="1" applyAlignment="1" applyProtection="1">
      <protection hidden="1"/>
    </xf>
    <xf numFmtId="0" fontId="86" fillId="29" borderId="0" xfId="0" applyNumberFormat="1" applyFont="1" applyFill="1" applyBorder="1" applyAlignment="1" applyProtection="1">
      <alignment horizontal="left" vertical="center"/>
      <protection hidden="1"/>
    </xf>
    <xf numFmtId="0" fontId="114" fillId="29" borderId="0" xfId="0" applyFont="1" applyFill="1" applyProtection="1">
      <protection hidden="1"/>
    </xf>
    <xf numFmtId="0" fontId="115" fillId="29" borderId="0" xfId="0" applyNumberFormat="1" applyFont="1" applyFill="1" applyBorder="1" applyAlignment="1" applyProtection="1">
      <alignment horizontal="left" vertical="center"/>
      <protection hidden="1"/>
    </xf>
    <xf numFmtId="0" fontId="86" fillId="29" borderId="0" xfId="0" applyNumberFormat="1" applyFont="1" applyFill="1" applyBorder="1" applyAlignment="1" applyProtection="1">
      <alignment horizontal="left" vertical="center"/>
      <protection locked="0"/>
    </xf>
    <xf numFmtId="0" fontId="62" fillId="29" borderId="0" xfId="0" applyNumberFormat="1" applyFont="1" applyFill="1" applyBorder="1" applyAlignment="1" applyProtection="1">
      <alignment horizontal="left" vertical="center"/>
      <protection locked="0"/>
    </xf>
    <xf numFmtId="0" fontId="35" fillId="29" borderId="0" xfId="0" applyNumberFormat="1" applyFont="1" applyFill="1" applyBorder="1" applyAlignment="1" applyProtection="1">
      <protection locked="0"/>
    </xf>
    <xf numFmtId="49" fontId="35" fillId="29" borderId="0" xfId="0" applyNumberFormat="1" applyFont="1" applyFill="1" applyBorder="1" applyAlignment="1" applyProtection="1">
      <protection locked="0"/>
    </xf>
    <xf numFmtId="0" fontId="38" fillId="0" borderId="0" xfId="0" applyFont="1" applyFill="1"/>
    <xf numFmtId="0" fontId="131" fillId="29" borderId="0" xfId="0" applyFont="1" applyFill="1"/>
    <xf numFmtId="0" fontId="32" fillId="29" borderId="0" xfId="0" applyFont="1" applyFill="1"/>
    <xf numFmtId="0" fontId="39" fillId="29" borderId="0" xfId="0" applyFont="1" applyFill="1"/>
    <xf numFmtId="0" fontId="84" fillId="29" borderId="0" xfId="0" applyFont="1" applyFill="1"/>
    <xf numFmtId="0" fontId="39" fillId="29" borderId="0" xfId="0" applyFont="1" applyFill="1" applyProtection="1">
      <protection hidden="1"/>
    </xf>
    <xf numFmtId="0" fontId="32" fillId="29" borderId="0" xfId="0" applyFont="1" applyFill="1" applyProtection="1">
      <protection locked="0"/>
    </xf>
    <xf numFmtId="0" fontId="114" fillId="29" borderId="0" xfId="0" applyFont="1" applyFill="1"/>
    <xf numFmtId="0" fontId="84" fillId="29" borderId="0" xfId="0" applyFont="1" applyFill="1" applyBorder="1"/>
    <xf numFmtId="0" fontId="32" fillId="29" borderId="0" xfId="0" applyFont="1" applyFill="1" applyBorder="1" applyAlignment="1" applyProtection="1">
      <alignment horizontal="right" vertical="center" wrapText="1"/>
      <protection hidden="1"/>
    </xf>
    <xf numFmtId="0" fontId="35" fillId="29" borderId="0" xfId="0" applyFont="1" applyFill="1" applyBorder="1" applyAlignment="1">
      <alignment horizontal="left" vertical="center"/>
    </xf>
    <xf numFmtId="0" fontId="32" fillId="29" borderId="0" xfId="0" applyFont="1" applyFill="1" applyBorder="1" applyAlignment="1" applyProtection="1">
      <alignment horizontal="right" vertical="center"/>
      <protection hidden="1"/>
    </xf>
    <xf numFmtId="0" fontId="32" fillId="29" borderId="0" xfId="0" applyFont="1" applyFill="1" applyBorder="1"/>
    <xf numFmtId="0" fontId="32" fillId="29" borderId="0" xfId="0" applyFont="1" applyFill="1" applyAlignment="1">
      <alignment horizontal="right"/>
    </xf>
    <xf numFmtId="0" fontId="35" fillId="29" borderId="0" xfId="0" applyFont="1" applyFill="1" applyAlignment="1">
      <alignment horizontal="left"/>
    </xf>
    <xf numFmtId="0" fontId="32" fillId="29" borderId="0" xfId="0" applyFont="1" applyFill="1" applyAlignment="1">
      <alignment horizontal="left"/>
    </xf>
    <xf numFmtId="14" fontId="32" fillId="29" borderId="0" xfId="0" applyNumberFormat="1" applyFont="1" applyFill="1" applyAlignment="1" applyProtection="1">
      <alignment horizontal="left"/>
      <protection hidden="1"/>
    </xf>
    <xf numFmtId="0" fontId="61" fillId="29" borderId="0" xfId="0" applyFont="1" applyFill="1" applyProtection="1">
      <protection hidden="1"/>
    </xf>
    <xf numFmtId="14" fontId="32" fillId="29" borderId="0" xfId="0" applyNumberFormat="1" applyFont="1" applyFill="1" applyProtection="1">
      <protection hidden="1"/>
    </xf>
    <xf numFmtId="165" fontId="32" fillId="29" borderId="0" xfId="0" applyNumberFormat="1" applyFont="1" applyFill="1" applyProtection="1">
      <protection hidden="1"/>
    </xf>
    <xf numFmtId="0" fontId="37" fillId="29" borderId="0" xfId="0" applyFont="1" applyFill="1" applyProtection="1">
      <protection hidden="1"/>
    </xf>
    <xf numFmtId="14" fontId="37" fillId="29" borderId="0" xfId="0" applyNumberFormat="1" applyFont="1" applyFill="1" applyProtection="1">
      <protection hidden="1"/>
    </xf>
    <xf numFmtId="0" fontId="37" fillId="29" borderId="0" xfId="0" applyFont="1" applyFill="1" applyAlignment="1" applyProtection="1">
      <alignment vertical="center"/>
      <protection hidden="1"/>
    </xf>
    <xf numFmtId="0" fontId="32" fillId="29" borderId="0" xfId="0" applyFont="1" applyFill="1" applyAlignment="1" applyProtection="1">
      <alignment vertical="center"/>
      <protection hidden="1"/>
    </xf>
    <xf numFmtId="44" fontId="37" fillId="29" borderId="0" xfId="0" applyNumberFormat="1" applyFont="1" applyFill="1" applyProtection="1">
      <protection hidden="1"/>
    </xf>
    <xf numFmtId="0" fontId="139" fillId="29" borderId="0" xfId="0" applyFont="1" applyFill="1" applyProtection="1">
      <protection hidden="1"/>
    </xf>
    <xf numFmtId="8" fontId="37" fillId="29" borderId="0" xfId="0" applyNumberFormat="1" applyFont="1" applyFill="1" applyProtection="1">
      <protection hidden="1"/>
    </xf>
    <xf numFmtId="0" fontId="145" fillId="29" borderId="0" xfId="0" applyFont="1" applyFill="1" applyAlignment="1">
      <alignment wrapText="1"/>
    </xf>
    <xf numFmtId="0" fontId="150" fillId="29" borderId="0" xfId="0" applyFont="1" applyFill="1" applyAlignment="1">
      <alignment wrapText="1"/>
    </xf>
    <xf numFmtId="0" fontId="33" fillId="29" borderId="0" xfId="0" applyFont="1" applyFill="1" applyAlignment="1">
      <alignment wrapText="1"/>
    </xf>
    <xf numFmtId="0" fontId="17" fillId="29" borderId="15" xfId="0" applyFont="1" applyFill="1" applyBorder="1" applyAlignment="1">
      <alignment horizontal="center" vertical="center" wrapText="1"/>
    </xf>
    <xf numFmtId="0" fontId="156" fillId="29" borderId="15" xfId="0" applyFont="1" applyFill="1" applyBorder="1" applyAlignment="1">
      <alignment horizontal="center" vertical="center" wrapText="1"/>
    </xf>
    <xf numFmtId="0" fontId="154" fillId="29" borderId="15" xfId="0" applyFont="1" applyFill="1" applyBorder="1" applyAlignment="1">
      <alignment horizontal="center" vertical="center" wrapText="1"/>
    </xf>
    <xf numFmtId="0" fontId="17" fillId="29" borderId="42" xfId="0" applyFont="1" applyFill="1" applyBorder="1" applyAlignment="1">
      <alignment horizontal="center" vertical="center" wrapText="1"/>
    </xf>
    <xf numFmtId="0" fontId="156" fillId="29" borderId="42" xfId="0" applyNumberFormat="1" applyFont="1" applyFill="1" applyBorder="1" applyAlignment="1">
      <alignment horizontal="center" vertical="center" wrapText="1"/>
    </xf>
    <xf numFmtId="0" fontId="146" fillId="29" borderId="0" xfId="0" applyFont="1" applyFill="1" applyAlignment="1">
      <alignment vertical="center" wrapText="1"/>
    </xf>
    <xf numFmtId="0" fontId="149" fillId="29" borderId="0" xfId="0" applyFont="1" applyFill="1" applyAlignment="1">
      <alignment vertical="center" wrapText="1"/>
    </xf>
    <xf numFmtId="0" fontId="82" fillId="29" borderId="0" xfId="0" applyFont="1" applyFill="1" applyAlignment="1">
      <alignment horizontal="center" vertical="center" wrapText="1"/>
    </xf>
    <xf numFmtId="0" fontId="149" fillId="29" borderId="0" xfId="0" applyFont="1" applyFill="1" applyAlignment="1">
      <alignment horizontal="center" vertical="center" wrapText="1"/>
    </xf>
    <xf numFmtId="0" fontId="15" fillId="29" borderId="0" xfId="0" applyFont="1" applyFill="1" applyAlignment="1">
      <alignment horizontal="center" vertical="center" wrapText="1"/>
    </xf>
    <xf numFmtId="0" fontId="17" fillId="29" borderId="0" xfId="0" applyFont="1" applyFill="1" applyAlignment="1">
      <alignment horizontal="center" vertical="center" wrapText="1"/>
    </xf>
    <xf numFmtId="0" fontId="33" fillId="29" borderId="0" xfId="0" applyFont="1" applyFill="1" applyAlignment="1">
      <alignment horizontal="center" vertical="center" wrapText="1"/>
    </xf>
    <xf numFmtId="0" fontId="153" fillId="29" borderId="0" xfId="0" applyFont="1" applyFill="1" applyAlignment="1">
      <alignment horizontal="left" wrapText="1"/>
    </xf>
    <xf numFmtId="0" fontId="33" fillId="29" borderId="0" xfId="0" applyFont="1" applyFill="1" applyAlignment="1">
      <alignment horizontal="left" vertical="center" wrapText="1"/>
    </xf>
    <xf numFmtId="0" fontId="17" fillId="29" borderId="0" xfId="0" applyFont="1" applyFill="1" applyAlignment="1">
      <alignment wrapText="1"/>
    </xf>
    <xf numFmtId="0" fontId="17" fillId="29" borderId="0" xfId="0" applyFont="1" applyFill="1" applyAlignment="1">
      <alignment horizontal="left" wrapText="1"/>
    </xf>
    <xf numFmtId="0" fontId="162" fillId="29" borderId="0" xfId="0" applyFont="1" applyFill="1" applyBorder="1"/>
    <xf numFmtId="0" fontId="164" fillId="29" borderId="0" xfId="0" applyFont="1" applyFill="1" applyBorder="1"/>
    <xf numFmtId="0" fontId="114" fillId="29" borderId="0" xfId="0" applyFont="1" applyFill="1" applyBorder="1"/>
    <xf numFmtId="0" fontId="38" fillId="29" borderId="0" xfId="0" applyFont="1" applyFill="1" applyBorder="1"/>
    <xf numFmtId="0" fontId="37" fillId="29" borderId="0" xfId="0" applyFont="1" applyFill="1" applyBorder="1"/>
    <xf numFmtId="0" fontId="144" fillId="29" borderId="0" xfId="0" applyFont="1" applyFill="1" applyBorder="1"/>
    <xf numFmtId="0" fontId="163" fillId="29" borderId="0" xfId="0" applyFont="1" applyFill="1" applyBorder="1"/>
    <xf numFmtId="0" fontId="162" fillId="29" borderId="0" xfId="0" applyFont="1" applyFill="1"/>
    <xf numFmtId="0" fontId="144" fillId="29" borderId="0" xfId="0" quotePrefix="1" applyFont="1" applyFill="1" applyBorder="1" applyAlignment="1">
      <alignment horizontal="right" vertical="top" wrapText="1"/>
    </xf>
    <xf numFmtId="0" fontId="37" fillId="29" borderId="0" xfId="0" quotePrefix="1" applyFont="1" applyFill="1" applyBorder="1" applyAlignment="1">
      <alignment horizontal="right" vertical="top" wrapText="1"/>
    </xf>
    <xf numFmtId="0" fontId="131" fillId="29" borderId="0" xfId="0" applyFont="1" applyFill="1" applyBorder="1"/>
    <xf numFmtId="0" fontId="38" fillId="29" borderId="0" xfId="0" applyFont="1" applyFill="1"/>
    <xf numFmtId="44" fontId="51" fillId="0" borderId="15" xfId="51" applyFont="1" applyFill="1" applyBorder="1" applyAlignment="1" applyProtection="1">
      <protection hidden="1"/>
    </xf>
    <xf numFmtId="165" fontId="51" fillId="12" borderId="54" xfId="0" applyNumberFormat="1" applyFont="1" applyFill="1" applyBorder="1" applyAlignment="1" applyProtection="1">
      <alignment vertical="center"/>
      <protection locked="0" hidden="1"/>
    </xf>
    <xf numFmtId="0" fontId="60" fillId="0" borderId="0" xfId="0" applyFont="1" applyFill="1" applyAlignment="1" applyProtection="1">
      <alignment horizontal="center" vertical="center"/>
      <protection locked="0"/>
    </xf>
    <xf numFmtId="0" fontId="17" fillId="12" borderId="59" xfId="0" applyFont="1" applyFill="1" applyBorder="1" applyAlignment="1">
      <alignment horizontal="center" vertical="center" wrapText="1"/>
    </xf>
    <xf numFmtId="0" fontId="33" fillId="6" borderId="22" xfId="0" applyFont="1" applyFill="1" applyBorder="1" applyAlignment="1">
      <alignment horizontal="left" vertical="center" wrapText="1"/>
    </xf>
    <xf numFmtId="0" fontId="155" fillId="6" borderId="22" xfId="0" applyFont="1" applyFill="1" applyBorder="1" applyAlignment="1">
      <alignment horizontal="left" vertical="center" wrapText="1"/>
    </xf>
    <xf numFmtId="0" fontId="33" fillId="6" borderId="22" xfId="2" applyFont="1" applyFill="1" applyBorder="1" applyAlignment="1">
      <alignment horizontal="left" vertical="center" wrapText="1"/>
    </xf>
    <xf numFmtId="0" fontId="32" fillId="29" borderId="0" xfId="0" applyFont="1" applyFill="1" applyBorder="1" applyAlignment="1" applyProtection="1">
      <alignment horizontal="left" vertical="center"/>
      <protection hidden="1"/>
    </xf>
    <xf numFmtId="0" fontId="38" fillId="29" borderId="0" xfId="0" applyFont="1" applyFill="1" applyAlignment="1">
      <alignment horizontal="left"/>
    </xf>
    <xf numFmtId="0" fontId="167" fillId="29" borderId="0" xfId="0" applyFont="1" applyFill="1" applyBorder="1" applyAlignment="1" applyProtection="1">
      <alignment horizontal="left" vertical="center"/>
      <protection hidden="1"/>
    </xf>
    <xf numFmtId="0" fontId="168" fillId="29" borderId="0" xfId="0" applyFont="1" applyFill="1" applyAlignment="1">
      <alignment horizontal="left"/>
    </xf>
    <xf numFmtId="165" fontId="32" fillId="0" borderId="0" xfId="0" applyNumberFormat="1" applyFont="1" applyFill="1" applyBorder="1" applyAlignment="1" applyProtection="1">
      <alignment horizontal="center" vertical="center"/>
      <protection locked="0"/>
    </xf>
    <xf numFmtId="0" fontId="154" fillId="0" borderId="42" xfId="0" applyFont="1" applyFill="1" applyBorder="1" applyAlignment="1">
      <alignment horizontal="left" vertical="center" wrapText="1"/>
    </xf>
    <xf numFmtId="0" fontId="171" fillId="0" borderId="42" xfId="0" applyFont="1" applyFill="1" applyBorder="1" applyAlignment="1">
      <alignment horizontal="center" vertical="center" wrapText="1"/>
    </xf>
    <xf numFmtId="0" fontId="171" fillId="0" borderId="0" xfId="0" applyFont="1" applyFill="1" applyBorder="1" applyAlignment="1">
      <alignment wrapText="1"/>
    </xf>
    <xf numFmtId="0" fontId="33" fillId="6" borderId="61" xfId="0" applyFont="1" applyFill="1" applyBorder="1" applyAlignment="1">
      <alignment horizontal="left" vertical="center" wrapText="1"/>
    </xf>
    <xf numFmtId="0" fontId="45" fillId="6" borderId="62" xfId="0" applyFont="1" applyFill="1" applyBorder="1" applyAlignment="1">
      <alignment horizontal="center" vertical="center" wrapText="1"/>
    </xf>
    <xf numFmtId="0" fontId="33" fillId="29" borderId="0" xfId="0" applyFont="1" applyFill="1" applyBorder="1" applyAlignment="1">
      <alignment wrapText="1"/>
    </xf>
    <xf numFmtId="0" fontId="17" fillId="29" borderId="0" xfId="0" applyFont="1" applyFill="1" applyBorder="1" applyAlignment="1">
      <alignment horizontal="center" vertical="center" wrapText="1"/>
    </xf>
    <xf numFmtId="0" fontId="33" fillId="29" borderId="0" xfId="0" applyFont="1" applyFill="1" applyBorder="1" applyAlignment="1">
      <alignment horizontal="center" vertical="center" wrapText="1"/>
    </xf>
    <xf numFmtId="0" fontId="153" fillId="29" borderId="0" xfId="0" applyFont="1" applyFill="1" applyBorder="1" applyAlignment="1">
      <alignment horizontal="left" wrapText="1"/>
    </xf>
    <xf numFmtId="0" fontId="33" fillId="29" borderId="0" xfId="0" applyFont="1" applyFill="1" applyBorder="1" applyAlignment="1">
      <alignment horizontal="left" vertical="center" wrapText="1"/>
    </xf>
    <xf numFmtId="0" fontId="17" fillId="29" borderId="0" xfId="0" applyFont="1" applyFill="1" applyBorder="1" applyAlignment="1">
      <alignment wrapText="1"/>
    </xf>
    <xf numFmtId="0" fontId="17" fillId="29" borderId="0" xfId="0" applyFont="1" applyFill="1" applyBorder="1" applyAlignment="1">
      <alignment horizontal="left" wrapText="1"/>
    </xf>
    <xf numFmtId="14" fontId="53" fillId="0" borderId="15" xfId="51" applyNumberFormat="1" applyFont="1" applyFill="1" applyBorder="1" applyAlignment="1" applyProtection="1">
      <alignment vertical="center"/>
      <protection locked="0"/>
    </xf>
    <xf numFmtId="44" fontId="53" fillId="12" borderId="30" xfId="51" applyFont="1" applyFill="1" applyBorder="1" applyAlignment="1" applyProtection="1">
      <protection locked="0"/>
    </xf>
    <xf numFmtId="0" fontId="172" fillId="0" borderId="0" xfId="0" applyFont="1"/>
    <xf numFmtId="0" fontId="32" fillId="4" borderId="0" xfId="0" applyFont="1" applyFill="1" applyBorder="1" applyAlignment="1" applyProtection="1">
      <alignment horizontal="right" vertical="center" wrapText="1"/>
      <protection hidden="1"/>
    </xf>
    <xf numFmtId="0" fontId="33" fillId="21" borderId="39" xfId="0" applyFont="1" applyFill="1" applyBorder="1" applyAlignment="1" applyProtection="1">
      <alignment horizontal="center" vertical="center" wrapText="1"/>
      <protection hidden="1"/>
    </xf>
    <xf numFmtId="0" fontId="38" fillId="21" borderId="38" xfId="0" applyFont="1" applyFill="1" applyBorder="1" applyAlignment="1" applyProtection="1">
      <alignment horizontal="center" vertical="center"/>
      <protection hidden="1"/>
    </xf>
    <xf numFmtId="0" fontId="38" fillId="21" borderId="38" xfId="0" applyFont="1" applyFill="1" applyBorder="1" applyAlignment="1" applyProtection="1">
      <alignment horizontal="center" vertical="center" wrapText="1"/>
      <protection hidden="1"/>
    </xf>
    <xf numFmtId="0" fontId="38" fillId="21" borderId="46" xfId="0" applyFont="1" applyFill="1" applyBorder="1" applyAlignment="1" applyProtection="1">
      <alignment horizontal="center" vertical="center" wrapText="1"/>
      <protection hidden="1"/>
    </xf>
    <xf numFmtId="0" fontId="173" fillId="0" borderId="0" xfId="0" applyFont="1" applyFill="1" applyAlignment="1">
      <alignment horizontal="center" vertical="center"/>
    </xf>
    <xf numFmtId="0" fontId="32" fillId="4" borderId="0" xfId="0" applyFont="1" applyFill="1" applyBorder="1" applyAlignment="1" applyProtection="1">
      <alignment horizontal="right" vertical="center" wrapText="1"/>
      <protection hidden="1"/>
    </xf>
    <xf numFmtId="0" fontId="176" fillId="29" borderId="0" xfId="0" applyFont="1" applyFill="1" applyAlignment="1" applyProtection="1">
      <protection hidden="1"/>
    </xf>
    <xf numFmtId="0" fontId="177" fillId="29" borderId="0" xfId="0" applyFont="1" applyFill="1" applyAlignment="1" applyProtection="1">
      <protection hidden="1"/>
    </xf>
    <xf numFmtId="0" fontId="177" fillId="29" borderId="0" xfId="0" applyFont="1" applyFill="1" applyProtection="1">
      <protection hidden="1"/>
    </xf>
    <xf numFmtId="0" fontId="53" fillId="29" borderId="0" xfId="0" applyFont="1" applyFill="1" applyProtection="1">
      <protection hidden="1"/>
    </xf>
    <xf numFmtId="0" fontId="16" fillId="29" borderId="0" xfId="0" applyFont="1" applyFill="1" applyProtection="1">
      <protection hidden="1"/>
    </xf>
    <xf numFmtId="0" fontId="16" fillId="29" borderId="0" xfId="0" applyFont="1" applyFill="1" applyAlignment="1" applyProtection="1">
      <alignment vertical="center"/>
      <protection hidden="1"/>
    </xf>
    <xf numFmtId="8" fontId="53" fillId="29" borderId="0" xfId="0" applyNumberFormat="1" applyFont="1" applyFill="1" applyProtection="1">
      <protection hidden="1"/>
    </xf>
    <xf numFmtId="0" fontId="61" fillId="29" borderId="64" xfId="0" applyFont="1" applyFill="1" applyBorder="1" applyAlignment="1" applyProtection="1">
      <alignment horizontal="center" vertical="center"/>
      <protection hidden="1"/>
    </xf>
    <xf numFmtId="0" fontId="61" fillId="29" borderId="65" xfId="0" applyFont="1" applyFill="1" applyBorder="1" applyAlignment="1" applyProtection="1">
      <alignment horizontal="center" vertical="center"/>
      <protection hidden="1"/>
    </xf>
    <xf numFmtId="0" fontId="61" fillId="29" borderId="66" xfId="0" applyFont="1" applyFill="1" applyBorder="1" applyAlignment="1" applyProtection="1">
      <alignment horizontal="center" vertical="center"/>
      <protection hidden="1"/>
    </xf>
    <xf numFmtId="165" fontId="61" fillId="29" borderId="65" xfId="0" applyNumberFormat="1" applyFont="1" applyFill="1" applyBorder="1" applyAlignment="1" applyProtection="1">
      <alignment horizontal="center" vertical="center"/>
      <protection hidden="1"/>
    </xf>
    <xf numFmtId="0" fontId="179" fillId="29" borderId="0" xfId="0" applyFont="1" applyFill="1" applyProtection="1">
      <protection hidden="1"/>
    </xf>
    <xf numFmtId="0" fontId="180" fillId="29" borderId="0" xfId="0" applyFont="1" applyFill="1" applyBorder="1"/>
    <xf numFmtId="0" fontId="181" fillId="29" borderId="0" xfId="0" applyFont="1" applyFill="1" applyBorder="1"/>
    <xf numFmtId="0" fontId="182" fillId="29" borderId="0" xfId="0" applyFont="1" applyFill="1" applyBorder="1"/>
    <xf numFmtId="0" fontId="32" fillId="29" borderId="0" xfId="0" applyFont="1" applyFill="1" applyProtection="1"/>
    <xf numFmtId="0" fontId="176" fillId="29" borderId="0" xfId="0" applyFont="1" applyFill="1" applyAlignment="1" applyProtection="1"/>
    <xf numFmtId="0" fontId="32" fillId="0" borderId="0" xfId="0" applyFont="1" applyProtection="1"/>
    <xf numFmtId="0" fontId="39" fillId="29" borderId="0" xfId="0" applyFont="1" applyFill="1" applyProtection="1"/>
    <xf numFmtId="0" fontId="176" fillId="29" borderId="0" xfId="0" applyFont="1" applyFill="1" applyAlignment="1" applyProtection="1">
      <alignment vertical="center"/>
    </xf>
    <xf numFmtId="0" fontId="39" fillId="0" borderId="0" xfId="0" applyFont="1" applyProtection="1"/>
    <xf numFmtId="0" fontId="32" fillId="29" borderId="0" xfId="0" applyFont="1" applyFill="1" applyAlignment="1" applyProtection="1">
      <alignment horizontal="center" vertical="center" wrapText="1"/>
    </xf>
    <xf numFmtId="0" fontId="38" fillId="29" borderId="0" xfId="0" applyFont="1" applyFill="1" applyAlignment="1" applyProtection="1"/>
    <xf numFmtId="0" fontId="32" fillId="0" borderId="0" xfId="0" applyFont="1" applyAlignment="1" applyProtection="1">
      <alignment horizontal="center" vertical="center" wrapText="1"/>
    </xf>
    <xf numFmtId="0" fontId="84" fillId="29" borderId="0" xfId="0" applyFont="1" applyFill="1" applyProtection="1"/>
    <xf numFmtId="0" fontId="84" fillId="29" borderId="0" xfId="0" applyFont="1" applyFill="1" applyAlignment="1" applyProtection="1"/>
    <xf numFmtId="0" fontId="84" fillId="0" borderId="0" xfId="0" applyFont="1" applyProtection="1"/>
    <xf numFmtId="0" fontId="32" fillId="29" borderId="0" xfId="0" applyFont="1" applyFill="1" applyBorder="1" applyAlignment="1" applyProtection="1">
      <alignment horizontal="left" vertical="center"/>
    </xf>
    <xf numFmtId="0" fontId="144" fillId="0" borderId="0" xfId="0" applyFont="1" applyBorder="1" applyAlignment="1">
      <alignment horizontal="left" vertical="center"/>
    </xf>
    <xf numFmtId="0" fontId="184" fillId="29" borderId="0" xfId="0" applyFont="1" applyFill="1" applyBorder="1"/>
    <xf numFmtId="0" fontId="90" fillId="0" borderId="0" xfId="0" applyFont="1" applyBorder="1" applyAlignment="1">
      <alignment horizontal="left" vertical="top" wrapText="1"/>
    </xf>
    <xf numFmtId="0" fontId="165" fillId="0" borderId="0" xfId="0" applyFont="1" applyAlignment="1">
      <alignment horizontal="left" vertical="top" wrapText="1"/>
    </xf>
    <xf numFmtId="0" fontId="185" fillId="29" borderId="0" xfId="0" applyFont="1" applyFill="1" applyBorder="1"/>
    <xf numFmtId="0" fontId="67" fillId="0" borderId="18" xfId="12" applyFont="1" applyFill="1" applyBorder="1" applyAlignment="1" applyProtection="1">
      <alignment horizontal="center" vertical="center"/>
      <protection locked="0"/>
    </xf>
    <xf numFmtId="0" fontId="13" fillId="0" borderId="0" xfId="2" applyAlignment="1">
      <alignment horizontal="left"/>
    </xf>
    <xf numFmtId="0" fontId="32" fillId="29" borderId="0" xfId="0" applyFont="1" applyFill="1" applyAlignment="1" applyProtection="1">
      <alignment horizontal="center" vertical="center"/>
      <protection hidden="1"/>
    </xf>
    <xf numFmtId="44" fontId="187" fillId="0" borderId="0" xfId="62" applyFont="1" applyFill="1" applyAlignment="1" applyProtection="1">
      <alignment vertical="center"/>
      <protection hidden="1"/>
    </xf>
    <xf numFmtId="44" fontId="187" fillId="0" borderId="0" xfId="62" applyFont="1" applyFill="1" applyAlignment="1" applyProtection="1">
      <protection hidden="1"/>
    </xf>
    <xf numFmtId="2" fontId="187" fillId="0" borderId="0" xfId="62" applyNumberFormat="1" applyFont="1" applyFill="1" applyAlignment="1" applyProtection="1">
      <protection hidden="1"/>
    </xf>
    <xf numFmtId="44" fontId="187" fillId="20" borderId="90" xfId="62" applyFont="1" applyFill="1" applyBorder="1" applyAlignment="1" applyProtection="1">
      <protection locked="0" hidden="1"/>
    </xf>
    <xf numFmtId="1" fontId="187" fillId="0" borderId="0" xfId="62" applyNumberFormat="1" applyFont="1" applyFill="1" applyAlignment="1" applyProtection="1">
      <protection hidden="1"/>
    </xf>
    <xf numFmtId="172" fontId="187" fillId="31" borderId="0" xfId="45" applyNumberFormat="1" applyFont="1" applyFill="1" applyAlignment="1" applyProtection="1">
      <alignment vertical="center"/>
      <protection hidden="1"/>
    </xf>
    <xf numFmtId="44" fontId="187" fillId="31" borderId="0" xfId="62" applyFont="1" applyFill="1" applyAlignment="1" applyProtection="1">
      <protection hidden="1"/>
    </xf>
    <xf numFmtId="0" fontId="6" fillId="0" borderId="0" xfId="38"/>
    <xf numFmtId="3" fontId="6" fillId="0" borderId="0" xfId="38" applyNumberFormat="1"/>
    <xf numFmtId="10" fontId="6" fillId="0" borderId="0" xfId="45" applyNumberFormat="1"/>
    <xf numFmtId="0" fontId="0" fillId="0" borderId="0" xfId="45" applyNumberFormat="1" applyFont="1"/>
    <xf numFmtId="179" fontId="6" fillId="0" borderId="4" xfId="38" applyNumberFormat="1" applyBorder="1"/>
    <xf numFmtId="172" fontId="6" fillId="0" borderId="4" xfId="45" applyNumberFormat="1" applyBorder="1"/>
    <xf numFmtId="0" fontId="6" fillId="0" borderId="4" xfId="38" applyBorder="1" applyAlignment="1">
      <alignment horizontal="center"/>
    </xf>
    <xf numFmtId="2" fontId="6" fillId="0" borderId="0" xfId="38" applyNumberFormat="1"/>
    <xf numFmtId="172" fontId="0" fillId="0" borderId="0" xfId="45" applyNumberFormat="1" applyFont="1"/>
    <xf numFmtId="0" fontId="22" fillId="0" borderId="0" xfId="38" applyFont="1"/>
    <xf numFmtId="165" fontId="6" fillId="0" borderId="0" xfId="38" applyNumberFormat="1"/>
    <xf numFmtId="10" fontId="22" fillId="0" borderId="90" xfId="45" applyNumberFormat="1" applyFont="1" applyBorder="1" applyAlignment="1">
      <alignment horizontal="center" vertical="center" wrapText="1"/>
    </xf>
    <xf numFmtId="0" fontId="192" fillId="0" borderId="0" xfId="38" applyFont="1" applyAlignment="1">
      <alignment horizontal="center"/>
    </xf>
    <xf numFmtId="179" fontId="192" fillId="0" borderId="0" xfId="38" applyNumberFormat="1" applyFont="1" applyAlignment="1">
      <alignment horizontal="center"/>
    </xf>
    <xf numFmtId="0" fontId="186" fillId="0" borderId="0" xfId="38" applyFont="1" applyAlignment="1">
      <alignment horizontal="justify" vertical="justify"/>
    </xf>
    <xf numFmtId="0" fontId="6" fillId="0" borderId="15" xfId="38" applyBorder="1" applyAlignment="1">
      <alignment horizontal="center"/>
    </xf>
    <xf numFmtId="0" fontId="6" fillId="0" borderId="26" xfId="38" applyBorder="1" applyAlignment="1">
      <alignment horizontal="justify" vertical="justify"/>
    </xf>
    <xf numFmtId="0" fontId="6" fillId="0" borderId="26" xfId="38" applyBorder="1" applyAlignment="1">
      <alignment horizontal="center" vertical="center"/>
    </xf>
    <xf numFmtId="0" fontId="6" fillId="0" borderId="7" xfId="38" applyBorder="1" applyAlignment="1">
      <alignment horizontal="center" vertical="center"/>
    </xf>
    <xf numFmtId="0" fontId="6" fillId="0" borderId="15" xfId="38" applyBorder="1"/>
    <xf numFmtId="0" fontId="6" fillId="0" borderId="91" xfId="38" applyBorder="1"/>
    <xf numFmtId="0" fontId="26" fillId="0" borderId="89" xfId="38" applyFont="1" applyBorder="1" applyAlignment="1">
      <alignment horizontal="left" vertical="center"/>
    </xf>
    <xf numFmtId="0" fontId="26" fillId="0" borderId="91" xfId="38" applyFont="1" applyBorder="1" applyAlignment="1">
      <alignment horizontal="center" vertical="center"/>
    </xf>
    <xf numFmtId="0" fontId="6" fillId="0" borderId="44" xfId="38" applyBorder="1"/>
    <xf numFmtId="0" fontId="6" fillId="0" borderId="92" xfId="38" applyBorder="1" applyAlignment="1">
      <alignment horizontal="center" vertical="center"/>
    </xf>
    <xf numFmtId="0" fontId="6" fillId="0" borderId="0" xfId="38" applyAlignment="1">
      <alignment horizontal="center" vertical="center"/>
    </xf>
    <xf numFmtId="0" fontId="6" fillId="0" borderId="0" xfId="38" applyAlignment="1">
      <alignment horizontal="justify" vertical="justify"/>
    </xf>
    <xf numFmtId="0" fontId="6" fillId="0" borderId="6" xfId="38" applyBorder="1" applyAlignment="1">
      <alignment horizontal="center" vertical="center"/>
    </xf>
    <xf numFmtId="0" fontId="6" fillId="0" borderId="3" xfId="38" applyBorder="1" applyAlignment="1">
      <alignment horizontal="center" vertical="center"/>
    </xf>
    <xf numFmtId="0" fontId="6" fillId="0" borderId="93" xfId="38" applyBorder="1"/>
    <xf numFmtId="0" fontId="6" fillId="0" borderId="93" xfId="38" applyBorder="1" applyAlignment="1">
      <alignment horizontal="justify" vertical="justify"/>
    </xf>
    <xf numFmtId="0" fontId="6" fillId="0" borderId="85" xfId="38" applyBorder="1" applyAlignment="1">
      <alignment horizontal="center" vertical="center"/>
    </xf>
    <xf numFmtId="0" fontId="26" fillId="0" borderId="91" xfId="38" applyFont="1" applyBorder="1"/>
    <xf numFmtId="0" fontId="187" fillId="0" borderId="6" xfId="38" applyFont="1" applyBorder="1" applyAlignment="1">
      <alignment horizontal="center" vertical="center"/>
    </xf>
    <xf numFmtId="0" fontId="63" fillId="0" borderId="0" xfId="38" applyFont="1" applyAlignment="1">
      <alignment vertical="center"/>
    </xf>
    <xf numFmtId="0" fontId="63" fillId="0" borderId="3" xfId="38" applyFont="1" applyBorder="1" applyAlignment="1">
      <alignment vertical="center"/>
    </xf>
    <xf numFmtId="0" fontId="6" fillId="0" borderId="3" xfId="38" applyBorder="1"/>
    <xf numFmtId="0" fontId="61" fillId="29" borderId="0" xfId="0" applyFont="1" applyFill="1" applyAlignment="1" applyProtection="1">
      <alignment horizontal="center" vertical="center"/>
      <protection hidden="1"/>
    </xf>
    <xf numFmtId="0" fontId="178" fillId="29" borderId="94" xfId="0" applyFont="1" applyFill="1" applyBorder="1" applyAlignment="1" applyProtection="1">
      <alignment horizontal="center" vertical="center" wrapText="1"/>
      <protection hidden="1"/>
    </xf>
    <xf numFmtId="165" fontId="61" fillId="29" borderId="95" xfId="0" applyNumberFormat="1" applyFont="1" applyFill="1" applyBorder="1" applyAlignment="1" applyProtection="1">
      <alignment horizontal="center" vertical="center"/>
      <protection hidden="1"/>
    </xf>
    <xf numFmtId="0" fontId="61" fillId="29" borderId="96" xfId="0" applyFont="1" applyFill="1" applyBorder="1" applyAlignment="1" applyProtection="1">
      <alignment horizontal="center" vertical="center"/>
      <protection hidden="1"/>
    </xf>
    <xf numFmtId="10" fontId="61" fillId="29" borderId="65" xfId="0" applyNumberFormat="1" applyFont="1" applyFill="1" applyBorder="1" applyProtection="1">
      <protection hidden="1"/>
    </xf>
    <xf numFmtId="0" fontId="61" fillId="29" borderId="66" xfId="0" applyFont="1" applyFill="1" applyBorder="1" applyProtection="1">
      <protection hidden="1"/>
    </xf>
    <xf numFmtId="44" fontId="187" fillId="0" borderId="86" xfId="62" applyFont="1" applyFill="1" applyBorder="1" applyAlignment="1" applyProtection="1">
      <protection hidden="1"/>
    </xf>
    <xf numFmtId="1" fontId="187" fillId="0" borderId="12" xfId="62" applyNumberFormat="1" applyFont="1" applyFill="1" applyBorder="1" applyAlignment="1" applyProtection="1">
      <protection hidden="1"/>
    </xf>
    <xf numFmtId="0" fontId="52" fillId="29" borderId="3" xfId="0" applyFont="1" applyFill="1" applyBorder="1" applyAlignment="1" applyProtection="1">
      <protection hidden="1"/>
    </xf>
    <xf numFmtId="14" fontId="61" fillId="29" borderId="0" xfId="0" applyNumberFormat="1" applyFont="1" applyFill="1" applyAlignment="1" applyProtection="1">
      <alignment horizontal="center" vertical="center"/>
      <protection hidden="1"/>
    </xf>
    <xf numFmtId="0" fontId="33" fillId="21" borderId="73" xfId="0" applyFont="1" applyFill="1" applyBorder="1" applyAlignment="1" applyProtection="1">
      <alignment horizontal="center" vertical="center" wrapText="1"/>
      <protection hidden="1"/>
    </xf>
    <xf numFmtId="0" fontId="38" fillId="21" borderId="74" xfId="0" applyFont="1" applyFill="1" applyBorder="1" applyAlignment="1" applyProtection="1">
      <alignment horizontal="center" vertical="center" wrapText="1"/>
      <protection hidden="1"/>
    </xf>
    <xf numFmtId="0" fontId="38" fillId="21" borderId="75" xfId="0" applyFont="1" applyFill="1" applyBorder="1" applyAlignment="1" applyProtection="1">
      <alignment horizontal="center" vertical="center" wrapText="1"/>
      <protection hidden="1"/>
    </xf>
    <xf numFmtId="0" fontId="39" fillId="19" borderId="11" xfId="0" applyFont="1" applyFill="1" applyBorder="1" applyAlignment="1" applyProtection="1">
      <alignment horizontal="center" vertical="center"/>
      <protection hidden="1"/>
    </xf>
    <xf numFmtId="0" fontId="183" fillId="14" borderId="76" xfId="0" applyFont="1" applyFill="1" applyBorder="1" applyAlignment="1" applyProtection="1">
      <alignment horizontal="center" vertical="center" wrapText="1"/>
      <protection hidden="1"/>
    </xf>
    <xf numFmtId="0" fontId="183" fillId="14" borderId="73" xfId="0" applyFont="1" applyFill="1" applyBorder="1" applyAlignment="1" applyProtection="1">
      <alignment horizontal="center" vertical="center" wrapText="1"/>
      <protection hidden="1"/>
    </xf>
    <xf numFmtId="0" fontId="183" fillId="14" borderId="74" xfId="0" applyFont="1" applyFill="1" applyBorder="1" applyAlignment="1" applyProtection="1">
      <alignment horizontal="center" vertical="center" wrapText="1"/>
      <protection hidden="1"/>
    </xf>
    <xf numFmtId="0" fontId="38" fillId="0" borderId="77" xfId="0" applyFont="1" applyBorder="1" applyAlignment="1" applyProtection="1">
      <alignment horizontal="center" vertical="center" wrapText="1"/>
      <protection hidden="1"/>
    </xf>
    <xf numFmtId="0" fontId="175" fillId="4" borderId="78" xfId="0" applyFont="1" applyFill="1" applyBorder="1" applyAlignment="1" applyProtection="1">
      <alignment horizontal="center" vertical="center" wrapText="1"/>
      <protection hidden="1"/>
    </xf>
    <xf numFmtId="0" fontId="38" fillId="0" borderId="60" xfId="0" applyFont="1" applyBorder="1" applyAlignment="1" applyProtection="1">
      <alignment horizontal="center" vertical="center" wrapText="1"/>
      <protection hidden="1"/>
    </xf>
    <xf numFmtId="0" fontId="129" fillId="0" borderId="72" xfId="0" applyFont="1" applyBorder="1" applyAlignment="1" applyProtection="1">
      <alignment horizontal="center" vertical="center" wrapText="1"/>
      <protection hidden="1"/>
    </xf>
    <xf numFmtId="0" fontId="32" fillId="16" borderId="67" xfId="0" applyFont="1" applyFill="1" applyBorder="1" applyAlignment="1" applyProtection="1">
      <alignment horizontal="center" vertical="center" wrapText="1"/>
      <protection hidden="1"/>
    </xf>
    <xf numFmtId="0" fontId="32" fillId="16" borderId="69" xfId="0" applyFont="1" applyFill="1" applyBorder="1" applyAlignment="1" applyProtection="1">
      <alignment horizontal="center" vertical="center" wrapText="1"/>
      <protection hidden="1"/>
    </xf>
    <xf numFmtId="0" fontId="134" fillId="16" borderId="68" xfId="0" applyFont="1" applyFill="1" applyBorder="1" applyAlignment="1" applyProtection="1">
      <alignment horizontal="center" vertical="center" wrapText="1"/>
      <protection hidden="1"/>
    </xf>
    <xf numFmtId="0" fontId="32" fillId="0" borderId="79" xfId="0" applyNumberFormat="1" applyFont="1" applyBorder="1" applyAlignment="1" applyProtection="1">
      <alignment horizontal="center" vertical="center" wrapText="1"/>
      <protection hidden="1"/>
    </xf>
    <xf numFmtId="0" fontId="175" fillId="4" borderId="70" xfId="0" applyFont="1" applyFill="1" applyBorder="1" applyAlignment="1" applyProtection="1">
      <alignment horizontal="center" vertical="center" wrapText="1"/>
      <protection hidden="1"/>
    </xf>
    <xf numFmtId="0" fontId="38" fillId="0" borderId="10" xfId="0" applyFont="1" applyBorder="1" applyAlignment="1" applyProtection="1">
      <alignment horizontal="center" vertical="center" wrapText="1"/>
      <protection hidden="1"/>
    </xf>
    <xf numFmtId="0" fontId="129" fillId="0" borderId="4" xfId="0" applyFont="1" applyBorder="1" applyAlignment="1" applyProtection="1">
      <alignment horizontal="center" vertical="center" wrapText="1"/>
      <protection hidden="1"/>
    </xf>
    <xf numFmtId="0" fontId="32" fillId="16" borderId="22" xfId="0" applyFont="1" applyFill="1" applyBorder="1" applyAlignment="1" applyProtection="1">
      <alignment horizontal="center" vertical="center" wrapText="1"/>
      <protection hidden="1"/>
    </xf>
    <xf numFmtId="0" fontId="134" fillId="16" borderId="13" xfId="0" applyFont="1" applyFill="1" applyBorder="1" applyAlignment="1" applyProtection="1">
      <alignment horizontal="center" vertical="center" wrapText="1"/>
      <protection hidden="1"/>
    </xf>
    <xf numFmtId="0" fontId="32" fillId="0" borderId="80" xfId="0" applyNumberFormat="1" applyFont="1" applyBorder="1" applyAlignment="1" applyProtection="1">
      <alignment horizontal="center" vertical="center" wrapText="1"/>
      <protection hidden="1"/>
    </xf>
    <xf numFmtId="0" fontId="175" fillId="4" borderId="81" xfId="0" applyFont="1" applyFill="1" applyBorder="1" applyAlignment="1" applyProtection="1">
      <alignment horizontal="center" vertical="center" wrapText="1"/>
      <protection hidden="1"/>
    </xf>
    <xf numFmtId="0" fontId="38" fillId="0" borderId="63" xfId="0" applyFont="1" applyBorder="1" applyAlignment="1" applyProtection="1">
      <alignment horizontal="center" vertical="center" wrapText="1"/>
      <protection hidden="1"/>
    </xf>
    <xf numFmtId="0" fontId="129" fillId="0" borderId="82" xfId="0" applyFont="1" applyBorder="1" applyAlignment="1" applyProtection="1">
      <alignment horizontal="center" vertical="center" wrapText="1"/>
      <protection hidden="1"/>
    </xf>
    <xf numFmtId="0" fontId="32" fillId="16" borderId="61" xfId="0" applyFont="1" applyFill="1" applyBorder="1" applyAlignment="1" applyProtection="1">
      <alignment horizontal="center" vertical="center" wrapText="1"/>
      <protection hidden="1"/>
    </xf>
    <xf numFmtId="0" fontId="134" fillId="16" borderId="62" xfId="0" applyFont="1" applyFill="1" applyBorder="1" applyAlignment="1" applyProtection="1">
      <alignment horizontal="center" vertical="center" wrapText="1"/>
      <protection hidden="1"/>
    </xf>
    <xf numFmtId="0" fontId="32" fillId="0" borderId="83" xfId="0" applyNumberFormat="1" applyFont="1" applyBorder="1" applyAlignment="1" applyProtection="1">
      <alignment horizontal="center" vertical="center" wrapText="1"/>
      <protection hidden="1"/>
    </xf>
    <xf numFmtId="0" fontId="84" fillId="4" borderId="0" xfId="0" applyFont="1" applyFill="1" applyBorder="1" applyAlignment="1" applyProtection="1">
      <alignment vertical="center"/>
      <protection hidden="1"/>
    </xf>
    <xf numFmtId="0" fontId="84" fillId="4" borderId="0" xfId="0" applyFont="1" applyFill="1" applyBorder="1" applyAlignment="1" applyProtection="1">
      <alignment horizontal="right" vertical="center"/>
      <protection hidden="1"/>
    </xf>
    <xf numFmtId="0" fontId="84" fillId="4" borderId="0" xfId="0" applyFont="1" applyFill="1" applyBorder="1" applyProtection="1">
      <protection hidden="1"/>
    </xf>
    <xf numFmtId="0" fontId="39" fillId="29" borderId="0" xfId="0" applyFont="1" applyFill="1" applyAlignment="1" applyProtection="1">
      <alignment horizontal="center" vertical="center"/>
      <protection hidden="1"/>
    </xf>
    <xf numFmtId="0" fontId="174" fillId="29" borderId="0" xfId="0" applyFont="1" applyFill="1" applyAlignment="1" applyProtection="1">
      <alignment horizontal="center" vertical="center"/>
      <protection hidden="1"/>
    </xf>
    <xf numFmtId="0" fontId="84" fillId="29" borderId="0" xfId="0" applyFont="1" applyFill="1" applyBorder="1" applyProtection="1">
      <protection hidden="1"/>
    </xf>
    <xf numFmtId="0" fontId="35" fillId="29" borderId="0" xfId="0" applyFont="1" applyFill="1" applyBorder="1" applyAlignment="1" applyProtection="1">
      <alignment horizontal="left" vertical="center"/>
      <protection hidden="1"/>
    </xf>
    <xf numFmtId="0" fontId="32" fillId="29" borderId="0" xfId="0" applyFont="1" applyFill="1" applyAlignment="1" applyProtection="1">
      <alignment horizontal="left"/>
      <protection hidden="1"/>
    </xf>
    <xf numFmtId="0" fontId="38" fillId="29" borderId="0" xfId="0" applyFont="1" applyFill="1" applyAlignment="1" applyProtection="1">
      <alignment horizontal="left"/>
      <protection hidden="1"/>
    </xf>
    <xf numFmtId="0" fontId="32" fillId="29" borderId="0" xfId="0" applyFont="1" applyFill="1" applyBorder="1" applyProtection="1">
      <protection hidden="1"/>
    </xf>
    <xf numFmtId="0" fontId="32" fillId="29" borderId="0" xfId="0" applyFont="1" applyFill="1" applyBorder="1" applyAlignment="1" applyProtection="1">
      <alignment horizontal="center" vertical="center"/>
      <protection hidden="1"/>
    </xf>
    <xf numFmtId="0" fontId="35" fillId="29" borderId="0" xfId="0" applyFont="1" applyFill="1" applyAlignment="1" applyProtection="1">
      <alignment horizontal="left"/>
      <protection hidden="1"/>
    </xf>
    <xf numFmtId="0" fontId="168" fillId="29" borderId="0" xfId="0" applyFont="1" applyFill="1" applyAlignment="1" applyProtection="1">
      <alignment horizontal="left"/>
      <protection hidden="1"/>
    </xf>
    <xf numFmtId="170" fontId="38" fillId="0" borderId="13" xfId="0" applyNumberFormat="1" applyFont="1" applyFill="1" applyBorder="1" applyAlignment="1" applyProtection="1">
      <alignment horizontal="center" vertical="center" wrapText="1"/>
      <protection locked="0" hidden="1"/>
    </xf>
    <xf numFmtId="170" fontId="174" fillId="0" borderId="13" xfId="0" applyNumberFormat="1" applyFont="1" applyFill="1" applyBorder="1" applyAlignment="1" applyProtection="1">
      <alignment horizontal="center" vertical="center" wrapText="1"/>
      <protection locked="0" hidden="1"/>
    </xf>
    <xf numFmtId="170" fontId="38" fillId="0" borderId="62" xfId="0" applyNumberFormat="1" applyFont="1" applyFill="1" applyBorder="1" applyAlignment="1" applyProtection="1">
      <alignment horizontal="center" vertical="center" wrapText="1"/>
      <protection locked="0" hidden="1"/>
    </xf>
    <xf numFmtId="170" fontId="174" fillId="0" borderId="62" xfId="0" applyNumberFormat="1" applyFont="1" applyFill="1" applyBorder="1" applyAlignment="1" applyProtection="1">
      <alignment horizontal="center" vertical="center" wrapText="1"/>
      <protection locked="0" hidden="1"/>
    </xf>
    <xf numFmtId="171" fontId="39" fillId="0" borderId="13" xfId="0" applyNumberFormat="1" applyFont="1" applyFill="1" applyBorder="1" applyAlignment="1" applyProtection="1">
      <alignment horizontal="center" vertical="center" wrapText="1"/>
      <protection locked="0" hidden="1"/>
    </xf>
    <xf numFmtId="0" fontId="32" fillId="0" borderId="13" xfId="0" applyFont="1" applyFill="1" applyBorder="1" applyAlignment="1" applyProtection="1">
      <alignment horizontal="center" vertical="center" wrapText="1"/>
      <protection locked="0" hidden="1"/>
    </xf>
    <xf numFmtId="170" fontId="32" fillId="0" borderId="13" xfId="0" applyNumberFormat="1" applyFont="1" applyFill="1" applyBorder="1" applyAlignment="1" applyProtection="1">
      <alignment horizontal="center" vertical="center" wrapText="1"/>
      <protection locked="0" hidden="1"/>
    </xf>
    <xf numFmtId="170" fontId="32" fillId="0" borderId="62" xfId="0" applyNumberFormat="1" applyFont="1" applyFill="1" applyBorder="1" applyAlignment="1" applyProtection="1">
      <alignment horizontal="center" vertical="center" wrapText="1"/>
      <protection locked="0" hidden="1"/>
    </xf>
    <xf numFmtId="171" fontId="39" fillId="0" borderId="62" xfId="0" applyNumberFormat="1" applyFont="1" applyFill="1" applyBorder="1" applyAlignment="1" applyProtection="1">
      <alignment horizontal="center" vertical="center" wrapText="1"/>
      <protection locked="0" hidden="1"/>
    </xf>
    <xf numFmtId="0" fontId="32" fillId="0" borderId="62" xfId="0" applyFont="1" applyFill="1" applyBorder="1" applyAlignment="1" applyProtection="1">
      <alignment horizontal="center" vertical="center" wrapText="1"/>
      <protection locked="0" hidden="1"/>
    </xf>
    <xf numFmtId="0" fontId="33" fillId="4" borderId="13" xfId="0" applyFont="1" applyFill="1" applyBorder="1" applyAlignment="1" applyProtection="1">
      <alignment horizontal="center" vertical="center" wrapText="1"/>
      <protection locked="0"/>
    </xf>
    <xf numFmtId="0" fontId="30" fillId="6" borderId="10" xfId="0" applyFont="1" applyFill="1" applyBorder="1" applyAlignment="1" applyProtection="1">
      <alignment vertical="center" wrapText="1"/>
      <protection locked="0"/>
    </xf>
    <xf numFmtId="0" fontId="158" fillId="6" borderId="10" xfId="0" applyFont="1" applyFill="1" applyBorder="1" applyAlignment="1" applyProtection="1">
      <alignment vertical="center" wrapText="1"/>
      <protection locked="0"/>
    </xf>
    <xf numFmtId="0" fontId="169" fillId="4" borderId="62" xfId="0" applyFont="1" applyFill="1" applyBorder="1" applyAlignment="1" applyProtection="1">
      <alignment horizontal="center" vertical="center" wrapText="1"/>
      <protection locked="0"/>
    </xf>
    <xf numFmtId="0" fontId="170" fillId="6" borderId="63" xfId="0" applyFont="1" applyFill="1" applyBorder="1" applyAlignment="1" applyProtection="1">
      <alignment vertical="center" wrapText="1"/>
      <protection locked="0"/>
    </xf>
    <xf numFmtId="0" fontId="166" fillId="0" borderId="0" xfId="0" applyFont="1" applyFill="1" applyBorder="1" applyAlignment="1">
      <alignment horizontal="center" vertical="top" wrapText="1"/>
    </xf>
    <xf numFmtId="0" fontId="37" fillId="0" borderId="0" xfId="0" applyFont="1" applyFill="1"/>
    <xf numFmtId="167" fontId="38" fillId="0" borderId="13" xfId="0" applyNumberFormat="1" applyFont="1" applyFill="1" applyBorder="1" applyAlignment="1" applyProtection="1">
      <alignment horizontal="center" vertical="center" wrapText="1"/>
      <protection locked="0" hidden="1"/>
    </xf>
    <xf numFmtId="167" fontId="32" fillId="0" borderId="13" xfId="0" applyNumberFormat="1" applyFont="1" applyFill="1" applyBorder="1" applyAlignment="1" applyProtection="1">
      <alignment horizontal="center" vertical="center" wrapText="1"/>
      <protection locked="0" hidden="1"/>
    </xf>
    <xf numFmtId="167" fontId="32" fillId="0" borderId="62" xfId="0" applyNumberFormat="1" applyFont="1" applyFill="1" applyBorder="1" applyAlignment="1" applyProtection="1">
      <alignment horizontal="center" vertical="center" wrapText="1"/>
      <protection locked="0" hidden="1"/>
    </xf>
    <xf numFmtId="0" fontId="28" fillId="6" borderId="0" xfId="0" applyFont="1" applyFill="1" applyAlignment="1" applyProtection="1">
      <alignment horizontal="center" vertical="top" wrapText="1"/>
      <protection hidden="1"/>
    </xf>
    <xf numFmtId="0" fontId="187" fillId="6" borderId="84" xfId="0" applyFont="1" applyFill="1" applyBorder="1" applyAlignment="1" applyProtection="1">
      <alignment horizontal="right" indent="1"/>
      <protection hidden="1"/>
    </xf>
    <xf numFmtId="178" fontId="187" fillId="20" borderId="87" xfId="0" applyNumberFormat="1" applyFont="1" applyFill="1" applyBorder="1" applyProtection="1">
      <protection hidden="1"/>
    </xf>
    <xf numFmtId="0" fontId="187" fillId="6" borderId="8" xfId="0" applyFont="1" applyFill="1" applyBorder="1" applyAlignment="1" applyProtection="1">
      <alignment horizontal="right" indent="1"/>
      <protection hidden="1"/>
    </xf>
    <xf numFmtId="14" fontId="187" fillId="31" borderId="9" xfId="0" applyNumberFormat="1" applyFont="1" applyFill="1" applyBorder="1" applyProtection="1">
      <protection hidden="1"/>
    </xf>
    <xf numFmtId="0" fontId="63" fillId="6" borderId="0" xfId="0" applyFont="1" applyFill="1" applyAlignment="1" applyProtection="1">
      <alignment horizontal="right" vertical="center"/>
      <protection hidden="1"/>
    </xf>
    <xf numFmtId="0" fontId="63" fillId="6" borderId="0" xfId="0" applyFont="1" applyFill="1" applyAlignment="1" applyProtection="1">
      <alignment vertical="top"/>
      <protection hidden="1"/>
    </xf>
    <xf numFmtId="0" fontId="187" fillId="6" borderId="0" xfId="0" applyFont="1" applyFill="1" applyAlignment="1" applyProtection="1">
      <alignment horizontal="right" vertical="center" indent="1"/>
      <protection hidden="1"/>
    </xf>
    <xf numFmtId="0" fontId="193" fillId="6" borderId="0" xfId="0" applyFont="1" applyFill="1" applyAlignment="1" applyProtection="1">
      <alignment horizontal="right" vertical="center" indent="1"/>
      <protection hidden="1"/>
    </xf>
    <xf numFmtId="1" fontId="193" fillId="0" borderId="0" xfId="62" applyNumberFormat="1" applyFont="1" applyFill="1" applyAlignment="1" applyProtection="1">
      <protection hidden="1"/>
    </xf>
    <xf numFmtId="0" fontId="187" fillId="6" borderId="0" xfId="0" applyFont="1" applyFill="1" applyAlignment="1" applyProtection="1">
      <alignment horizontal="right" vertical="center" wrapText="1" indent="1"/>
      <protection hidden="1"/>
    </xf>
    <xf numFmtId="0" fontId="187" fillId="0" borderId="0" xfId="0" applyFont="1" applyAlignment="1" applyProtection="1">
      <alignment horizontal="right" vertical="center" indent="1"/>
      <protection hidden="1"/>
    </xf>
    <xf numFmtId="0" fontId="187" fillId="6" borderId="86" xfId="0" applyFont="1" applyFill="1" applyBorder="1" applyAlignment="1" applyProtection="1">
      <alignment horizontal="right" vertical="center" indent="1"/>
      <protection hidden="1"/>
    </xf>
    <xf numFmtId="0" fontId="187" fillId="6" borderId="11" xfId="0" applyFont="1" applyFill="1" applyBorder="1" applyAlignment="1" applyProtection="1">
      <alignment horizontal="right" vertical="center" wrapText="1" indent="1"/>
      <protection hidden="1"/>
    </xf>
    <xf numFmtId="165" fontId="187" fillId="20" borderId="11" xfId="0" applyNumberFormat="1" applyFont="1" applyFill="1" applyBorder="1" applyAlignment="1" applyProtection="1">
      <alignment vertical="center"/>
      <protection locked="0" hidden="1"/>
    </xf>
    <xf numFmtId="0" fontId="187" fillId="6" borderId="11" xfId="0" applyFont="1" applyFill="1" applyBorder="1" applyAlignment="1" applyProtection="1">
      <alignment horizontal="right" vertical="center" indent="1"/>
      <protection hidden="1"/>
    </xf>
    <xf numFmtId="173" fontId="187" fillId="20" borderId="11" xfId="0" applyNumberFormat="1" applyFont="1" applyFill="1" applyBorder="1" applyAlignment="1" applyProtection="1">
      <alignment vertical="center"/>
      <protection locked="0" hidden="1"/>
    </xf>
    <xf numFmtId="0" fontId="187" fillId="6" borderId="12" xfId="0" applyFont="1" applyFill="1" applyBorder="1" applyAlignment="1" applyProtection="1">
      <alignment horizontal="right" vertical="center" indent="1"/>
      <protection hidden="1"/>
    </xf>
    <xf numFmtId="165" fontId="187" fillId="0" borderId="0" xfId="0" applyNumberFormat="1" applyFont="1" applyAlignment="1" applyProtection="1">
      <alignment vertical="center"/>
      <protection hidden="1"/>
    </xf>
    <xf numFmtId="0" fontId="186" fillId="6" borderId="0" xfId="0" applyFont="1" applyFill="1" applyProtection="1">
      <protection hidden="1"/>
    </xf>
    <xf numFmtId="0" fontId="187" fillId="0" borderId="12" xfId="0" applyFont="1" applyBorder="1" applyAlignment="1" applyProtection="1">
      <alignment horizontal="right" vertical="center" indent="1"/>
      <protection hidden="1"/>
    </xf>
    <xf numFmtId="177" fontId="187" fillId="0" borderId="0" xfId="0" applyNumberFormat="1" applyFont="1" applyAlignment="1" applyProtection="1">
      <alignment vertical="center"/>
      <protection hidden="1"/>
    </xf>
    <xf numFmtId="0" fontId="63" fillId="0" borderId="89" xfId="0" applyFont="1" applyBorder="1" applyAlignment="1" applyProtection="1">
      <alignment horizontal="right" indent="1"/>
      <protection hidden="1"/>
    </xf>
    <xf numFmtId="44" fontId="186" fillId="6" borderId="0" xfId="0" applyNumberFormat="1" applyFont="1" applyFill="1" applyProtection="1">
      <protection hidden="1"/>
    </xf>
    <xf numFmtId="14" fontId="67" fillId="6" borderId="0" xfId="0" applyNumberFormat="1" applyFont="1" applyFill="1" applyProtection="1">
      <protection hidden="1"/>
    </xf>
    <xf numFmtId="0" fontId="67" fillId="6" borderId="0" xfId="0" applyFont="1" applyFill="1" applyProtection="1">
      <protection hidden="1"/>
    </xf>
    <xf numFmtId="8" fontId="155" fillId="6" borderId="0" xfId="0" applyNumberFormat="1" applyFont="1" applyFill="1" applyProtection="1">
      <protection hidden="1"/>
    </xf>
    <xf numFmtId="0" fontId="124" fillId="6" borderId="0" xfId="0" applyFont="1" applyFill="1" applyProtection="1">
      <protection hidden="1"/>
    </xf>
    <xf numFmtId="8" fontId="67" fillId="6" borderId="0" xfId="0" applyNumberFormat="1" applyFont="1" applyFill="1" applyProtection="1">
      <protection hidden="1"/>
    </xf>
    <xf numFmtId="0" fontId="63" fillId="6" borderId="89" xfId="0" applyFont="1" applyFill="1" applyBorder="1" applyAlignment="1" applyProtection="1">
      <alignment horizontal="centerContinuous"/>
      <protection hidden="1"/>
    </xf>
    <xf numFmtId="0" fontId="63" fillId="6" borderId="88" xfId="0" applyFont="1" applyFill="1" applyBorder="1" applyAlignment="1" applyProtection="1">
      <alignment horizontal="centerContinuous"/>
      <protection hidden="1"/>
    </xf>
    <xf numFmtId="8" fontId="188" fillId="30" borderId="0" xfId="0" applyNumberFormat="1" applyFont="1" applyFill="1" applyProtection="1">
      <protection hidden="1"/>
    </xf>
    <xf numFmtId="0" fontId="188" fillId="30" borderId="0" xfId="0" applyFont="1" applyFill="1" applyAlignment="1" applyProtection="1">
      <alignment horizontal="right" indent="1"/>
      <protection hidden="1"/>
    </xf>
    <xf numFmtId="44" fontId="67" fillId="6" borderId="0" xfId="0" applyNumberFormat="1" applyFont="1" applyFill="1" applyProtection="1">
      <protection hidden="1"/>
    </xf>
    <xf numFmtId="0" fontId="187" fillId="30" borderId="0" xfId="0" applyFont="1" applyFill="1" applyAlignment="1" applyProtection="1">
      <alignment horizontal="right" indent="1"/>
      <protection hidden="1"/>
    </xf>
    <xf numFmtId="173" fontId="187" fillId="30" borderId="0" xfId="0" applyNumberFormat="1" applyFont="1" applyFill="1" applyProtection="1">
      <protection hidden="1"/>
    </xf>
    <xf numFmtId="0" fontId="88" fillId="30" borderId="0" xfId="0" applyFont="1" applyFill="1" applyAlignment="1" applyProtection="1">
      <alignment horizontal="right" indent="1"/>
      <protection hidden="1"/>
    </xf>
    <xf numFmtId="173" fontId="88" fillId="30" borderId="0" xfId="0" applyNumberFormat="1" applyFont="1" applyFill="1" applyProtection="1">
      <protection hidden="1"/>
    </xf>
    <xf numFmtId="176" fontId="187" fillId="30" borderId="0" xfId="0" applyNumberFormat="1" applyFont="1" applyFill="1" applyProtection="1">
      <protection hidden="1"/>
    </xf>
    <xf numFmtId="176" fontId="88" fillId="30" borderId="0" xfId="0" applyNumberFormat="1" applyFont="1" applyFill="1" applyProtection="1">
      <protection hidden="1"/>
    </xf>
    <xf numFmtId="8" fontId="88" fillId="30" borderId="0" xfId="0" applyNumberFormat="1" applyFont="1" applyFill="1" applyProtection="1">
      <protection hidden="1"/>
    </xf>
    <xf numFmtId="0" fontId="67" fillId="6" borderId="0" xfId="0" applyFont="1" applyFill="1" applyAlignment="1" applyProtection="1">
      <alignment vertical="center"/>
      <protection hidden="1"/>
    </xf>
    <xf numFmtId="3" fontId="186" fillId="6" borderId="0" xfId="0" applyNumberFormat="1" applyFont="1" applyFill="1" applyProtection="1">
      <protection hidden="1"/>
    </xf>
    <xf numFmtId="2" fontId="67" fillId="6" borderId="0" xfId="0" applyNumberFormat="1" applyFont="1" applyFill="1" applyProtection="1">
      <protection hidden="1"/>
    </xf>
    <xf numFmtId="8" fontId="187" fillId="0" borderId="0" xfId="62" applyNumberFormat="1" applyFont="1" applyFill="1" applyAlignment="1" applyProtection="1">
      <protection locked="0" hidden="1"/>
    </xf>
    <xf numFmtId="0" fontId="129" fillId="29" borderId="71" xfId="0" applyFont="1" applyFill="1" applyBorder="1" applyAlignment="1" applyProtection="1">
      <alignment horizontal="center" vertical="center" wrapText="1"/>
      <protection hidden="1"/>
    </xf>
    <xf numFmtId="0" fontId="198" fillId="6" borderId="0" xfId="0" applyFont="1" applyFill="1" applyProtection="1">
      <protection hidden="1"/>
    </xf>
    <xf numFmtId="0" fontId="199" fillId="6" borderId="0" xfId="0" applyFont="1" applyFill="1" applyProtection="1">
      <protection hidden="1"/>
    </xf>
    <xf numFmtId="0" fontId="194" fillId="6" borderId="0" xfId="0" applyFont="1" applyFill="1" applyAlignment="1" applyProtection="1">
      <alignment horizontal="right"/>
      <protection hidden="1"/>
    </xf>
    <xf numFmtId="0" fontId="194" fillId="6" borderId="0" xfId="0" applyFont="1" applyFill="1" applyAlignment="1" applyProtection="1">
      <alignment horizontal="center" vertical="top" wrapText="1"/>
      <protection hidden="1"/>
    </xf>
    <xf numFmtId="0" fontId="196" fillId="6" borderId="0" xfId="0" applyFont="1" applyFill="1" applyAlignment="1" applyProtection="1">
      <alignment horizontal="right" vertical="center" wrapText="1"/>
      <protection hidden="1"/>
    </xf>
    <xf numFmtId="8" fontId="196" fillId="6" borderId="0" xfId="0" applyNumberFormat="1" applyFont="1" applyFill="1" applyProtection="1">
      <protection hidden="1"/>
    </xf>
    <xf numFmtId="0" fontId="194" fillId="0" borderId="3" xfId="0" applyFont="1" applyBorder="1" applyAlignment="1" applyProtection="1">
      <alignment vertical="center" wrapText="1"/>
      <protection hidden="1"/>
    </xf>
    <xf numFmtId="0" fontId="196" fillId="6" borderId="0" xfId="0" applyFont="1" applyFill="1" applyProtection="1">
      <protection hidden="1"/>
    </xf>
    <xf numFmtId="0" fontId="194" fillId="6" borderId="0" xfId="0" applyFont="1" applyFill="1" applyProtection="1">
      <protection hidden="1"/>
    </xf>
    <xf numFmtId="0" fontId="6" fillId="6" borderId="0" xfId="0" applyFont="1" applyFill="1" applyProtection="1">
      <protection hidden="1"/>
    </xf>
    <xf numFmtId="0" fontId="195" fillId="6" borderId="0" xfId="0" applyFont="1" applyFill="1" applyProtection="1">
      <protection hidden="1"/>
    </xf>
    <xf numFmtId="0" fontId="6" fillId="6" borderId="0" xfId="0" quotePrefix="1" applyFont="1" applyFill="1" applyProtection="1">
      <protection hidden="1"/>
    </xf>
    <xf numFmtId="0" fontId="27" fillId="6" borderId="0" xfId="0" applyFont="1" applyFill="1" applyProtection="1">
      <protection hidden="1"/>
    </xf>
    <xf numFmtId="4" fontId="6" fillId="6" borderId="0" xfId="0" applyNumberFormat="1" applyFont="1" applyFill="1" applyProtection="1">
      <protection hidden="1"/>
    </xf>
    <xf numFmtId="14" fontId="6" fillId="6" borderId="0" xfId="0" applyNumberFormat="1" applyFont="1" applyFill="1" applyAlignment="1" applyProtection="1">
      <alignment horizontal="left"/>
      <protection hidden="1"/>
    </xf>
    <xf numFmtId="2" fontId="6" fillId="6" borderId="0" xfId="0" applyNumberFormat="1" applyFont="1" applyFill="1" applyProtection="1">
      <protection hidden="1"/>
    </xf>
    <xf numFmtId="14" fontId="6" fillId="6" borderId="0" xfId="0" applyNumberFormat="1" applyFont="1" applyFill="1" applyProtection="1">
      <protection hidden="1"/>
    </xf>
    <xf numFmtId="165" fontId="6" fillId="6" borderId="0" xfId="0" applyNumberFormat="1" applyFont="1" applyFill="1" applyProtection="1">
      <protection hidden="1"/>
    </xf>
    <xf numFmtId="0" fontId="195" fillId="0" borderId="0" xfId="0" applyFont="1" applyProtection="1">
      <protection hidden="1"/>
    </xf>
    <xf numFmtId="0" fontId="6" fillId="6" borderId="0" xfId="0" applyFont="1" applyFill="1" applyAlignment="1" applyProtection="1">
      <alignment vertical="center"/>
      <protection hidden="1"/>
    </xf>
    <xf numFmtId="44" fontId="187" fillId="0" borderId="12" xfId="62" applyFont="1" applyFill="1" applyBorder="1" applyAlignment="1" applyProtection="1">
      <protection hidden="1"/>
    </xf>
    <xf numFmtId="1" fontId="88" fillId="0" borderId="11" xfId="62" applyNumberFormat="1" applyFont="1" applyFill="1" applyBorder="1" applyAlignment="1" applyProtection="1">
      <protection hidden="1"/>
    </xf>
    <xf numFmtId="0" fontId="60" fillId="0" borderId="0" xfId="0" applyFont="1" applyFill="1" applyAlignment="1" applyProtection="1">
      <alignment horizontal="center" vertical="center"/>
      <protection locked="0"/>
    </xf>
    <xf numFmtId="0" fontId="200" fillId="4" borderId="0" xfId="0" applyFont="1" applyFill="1" applyProtection="1">
      <protection hidden="1"/>
    </xf>
    <xf numFmtId="0" fontId="67" fillId="6" borderId="90" xfId="0" applyFont="1" applyFill="1" applyBorder="1" applyProtection="1">
      <protection hidden="1"/>
    </xf>
    <xf numFmtId="0" fontId="6" fillId="0" borderId="90" xfId="0" applyFont="1" applyBorder="1" applyProtection="1">
      <protection hidden="1"/>
    </xf>
    <xf numFmtId="165" fontId="187" fillId="20" borderId="90" xfId="0" applyNumberFormat="1" applyFont="1" applyFill="1" applyBorder="1" applyAlignment="1" applyProtection="1">
      <alignment vertical="center"/>
      <protection locked="0" hidden="1"/>
    </xf>
    <xf numFmtId="165" fontId="187" fillId="6" borderId="86" xfId="0" applyNumberFormat="1" applyFont="1" applyFill="1" applyBorder="1" applyAlignment="1" applyProtection="1">
      <alignment vertical="center"/>
      <protection locked="0" hidden="1"/>
    </xf>
    <xf numFmtId="165" fontId="187" fillId="22" borderId="90" xfId="0" applyNumberFormat="1" applyFont="1" applyFill="1" applyBorder="1" applyAlignment="1" applyProtection="1">
      <alignment vertical="center"/>
      <protection locked="0" hidden="1"/>
    </xf>
    <xf numFmtId="0" fontId="37" fillId="0" borderId="0" xfId="0" applyFont="1" applyBorder="1" applyAlignment="1">
      <alignment horizontal="left" vertical="center" wrapText="1"/>
    </xf>
    <xf numFmtId="0" fontId="6" fillId="0" borderId="0" xfId="44" applyFont="1" applyFill="1" applyBorder="1" applyAlignment="1" applyProtection="1">
      <alignment horizontal="center" vertical="center"/>
      <protection locked="0"/>
    </xf>
    <xf numFmtId="0" fontId="202" fillId="6" borderId="10" xfId="0" applyFont="1" applyFill="1" applyBorder="1" applyAlignment="1" applyProtection="1">
      <alignment vertical="center" wrapText="1"/>
      <protection locked="0"/>
    </xf>
    <xf numFmtId="0" fontId="61" fillId="29" borderId="94" xfId="0" applyFont="1" applyFill="1" applyBorder="1" applyAlignment="1" applyProtection="1">
      <alignment horizontal="center" vertical="center"/>
      <protection hidden="1"/>
    </xf>
    <xf numFmtId="0" fontId="61" fillId="29" borderId="0" xfId="0" applyFont="1" applyFill="1" applyBorder="1" applyAlignment="1" applyProtection="1">
      <alignment horizontal="center" vertical="center"/>
      <protection hidden="1"/>
    </xf>
    <xf numFmtId="0" fontId="32" fillId="4" borderId="97" xfId="0" applyFont="1" applyFill="1" applyBorder="1" applyProtection="1">
      <protection hidden="1"/>
    </xf>
    <xf numFmtId="0" fontId="32" fillId="4" borderId="0" xfId="0" applyFont="1" applyFill="1" applyBorder="1" applyProtection="1">
      <protection hidden="1"/>
    </xf>
    <xf numFmtId="0" fontId="35" fillId="6" borderId="0" xfId="0" applyFont="1" applyFill="1" applyProtection="1">
      <protection hidden="1"/>
    </xf>
    <xf numFmtId="0" fontId="32" fillId="21" borderId="0" xfId="0" applyFont="1" applyFill="1" applyAlignment="1" applyProtection="1">
      <alignment horizontal="left"/>
      <protection hidden="1"/>
    </xf>
    <xf numFmtId="0" fontId="85" fillId="4" borderId="0" xfId="0" applyFont="1" applyFill="1" applyAlignment="1" applyProtection="1">
      <alignment horizontal="left" vertical="center"/>
      <protection hidden="1"/>
    </xf>
    <xf numFmtId="0" fontId="35" fillId="4" borderId="0" xfId="0" applyFont="1" applyFill="1" applyAlignment="1" applyProtection="1">
      <alignment horizontal="left" vertical="center"/>
      <protection hidden="1"/>
    </xf>
    <xf numFmtId="0" fontId="32" fillId="0" borderId="0" xfId="0" applyFont="1" applyFill="1" applyBorder="1" applyAlignment="1" applyProtection="1">
      <alignment horizontal="left" vertical="center"/>
      <protection hidden="1"/>
    </xf>
    <xf numFmtId="0" fontId="85" fillId="4" borderId="0" xfId="0" applyFont="1" applyFill="1" applyAlignment="1" applyProtection="1">
      <alignment horizontal="left"/>
      <protection hidden="1"/>
    </xf>
    <xf numFmtId="0" fontId="84" fillId="0" borderId="0" xfId="0" applyFont="1" applyFill="1" applyProtection="1">
      <protection hidden="1"/>
    </xf>
    <xf numFmtId="0" fontId="84" fillId="0" borderId="0" xfId="0" quotePrefix="1" applyNumberFormat="1" applyFont="1" applyFill="1" applyAlignment="1" applyProtection="1">
      <protection hidden="1"/>
    </xf>
    <xf numFmtId="0" fontId="84" fillId="4" borderId="0" xfId="0" quotePrefix="1" applyNumberFormat="1" applyFont="1" applyFill="1" applyAlignment="1" applyProtection="1">
      <protection hidden="1"/>
    </xf>
    <xf numFmtId="0" fontId="63" fillId="30" borderId="0" xfId="0" applyFont="1" applyFill="1" applyAlignment="1" applyProtection="1">
      <alignment horizontal="right"/>
      <protection hidden="1"/>
    </xf>
    <xf numFmtId="0" fontId="85" fillId="0" borderId="0" xfId="0" applyFont="1" applyFill="1" applyAlignment="1" applyProtection="1">
      <alignment horizontal="left" vertical="center"/>
      <protection hidden="1"/>
    </xf>
    <xf numFmtId="0" fontId="84" fillId="0" borderId="0" xfId="0" applyFont="1" applyFill="1" applyAlignment="1" applyProtection="1">
      <alignment horizontal="right" vertical="center"/>
      <protection hidden="1"/>
    </xf>
    <xf numFmtId="0" fontId="32" fillId="0" borderId="0" xfId="0" applyFont="1" applyFill="1" applyProtection="1">
      <protection hidden="1"/>
    </xf>
    <xf numFmtId="0" fontId="39" fillId="0" borderId="0" xfId="0" applyFont="1" applyFill="1" applyAlignment="1" applyProtection="1">
      <alignment horizontal="right" vertical="center"/>
      <protection hidden="1"/>
    </xf>
    <xf numFmtId="0" fontId="32" fillId="0" borderId="26" xfId="0" applyFont="1" applyFill="1" applyBorder="1" applyProtection="1">
      <protection hidden="1"/>
    </xf>
    <xf numFmtId="0" fontId="35" fillId="0" borderId="26" xfId="0" applyFont="1" applyFill="1" applyBorder="1" applyAlignment="1" applyProtection="1">
      <alignment horizontal="right" vertical="center"/>
      <protection hidden="1"/>
    </xf>
    <xf numFmtId="0" fontId="32" fillId="0" borderId="0" xfId="0" applyFont="1" applyFill="1" applyAlignment="1" applyProtection="1">
      <alignment horizontal="right"/>
      <protection hidden="1"/>
    </xf>
    <xf numFmtId="0" fontId="84" fillId="0" borderId="0" xfId="0" applyFont="1" applyFill="1" applyAlignment="1" applyProtection="1">
      <alignment horizontal="right"/>
      <protection hidden="1"/>
    </xf>
    <xf numFmtId="0" fontId="84" fillId="0" borderId="42" xfId="0" applyFont="1" applyFill="1" applyBorder="1" applyProtection="1">
      <protection hidden="1"/>
    </xf>
    <xf numFmtId="0" fontId="85" fillId="0" borderId="42" xfId="0" applyFont="1" applyFill="1" applyBorder="1" applyAlignment="1" applyProtection="1">
      <alignment horizontal="right" vertical="center"/>
      <protection hidden="1"/>
    </xf>
    <xf numFmtId="0" fontId="32" fillId="6" borderId="13" xfId="0" applyFont="1" applyFill="1" applyBorder="1" applyAlignment="1" applyProtection="1">
      <alignment horizontal="center"/>
      <protection hidden="1"/>
    </xf>
    <xf numFmtId="0" fontId="35" fillId="4" borderId="26" xfId="0" applyFont="1" applyFill="1" applyBorder="1" applyAlignment="1" applyProtection="1">
      <alignment horizontal="center" vertical="center"/>
      <protection hidden="1"/>
    </xf>
    <xf numFmtId="0" fontId="32" fillId="6" borderId="0" xfId="0" applyFont="1" applyFill="1" applyBorder="1" applyProtection="1">
      <protection hidden="1"/>
    </xf>
    <xf numFmtId="44" fontId="32" fillId="6" borderId="79" xfId="51" applyFont="1" applyFill="1" applyBorder="1" applyAlignment="1" applyProtection="1">
      <protection hidden="1"/>
    </xf>
    <xf numFmtId="44" fontId="32" fillId="6" borderId="80" xfId="51" applyFont="1" applyFill="1" applyBorder="1" applyAlignment="1" applyProtection="1">
      <protection hidden="1"/>
    </xf>
    <xf numFmtId="180" fontId="32" fillId="6" borderId="80" xfId="51" applyNumberFormat="1" applyFont="1" applyFill="1" applyBorder="1" applyAlignment="1" applyProtection="1">
      <protection hidden="1"/>
    </xf>
    <xf numFmtId="44" fontId="32" fillId="4" borderId="0" xfId="51" applyFont="1" applyFill="1" applyBorder="1" applyAlignment="1" applyProtection="1">
      <protection hidden="1"/>
    </xf>
    <xf numFmtId="180" fontId="32" fillId="4" borderId="0" xfId="51" applyNumberFormat="1" applyFont="1" applyFill="1" applyBorder="1" applyAlignment="1" applyProtection="1">
      <protection hidden="1"/>
    </xf>
    <xf numFmtId="180" fontId="32" fillId="6" borderId="79" xfId="51" applyNumberFormat="1" applyFont="1" applyFill="1" applyBorder="1" applyAlignment="1" applyProtection="1">
      <protection hidden="1"/>
    </xf>
    <xf numFmtId="0" fontId="32" fillId="6" borderId="83" xfId="0" applyFont="1" applyFill="1" applyBorder="1" applyProtection="1">
      <protection hidden="1"/>
    </xf>
    <xf numFmtId="0" fontId="35" fillId="4" borderId="0" xfId="0" applyFont="1" applyFill="1" applyAlignment="1" applyProtection="1">
      <protection hidden="1"/>
    </xf>
    <xf numFmtId="14" fontId="32" fillId="6" borderId="0" xfId="0" applyNumberFormat="1" applyFont="1" applyFill="1" applyBorder="1" applyAlignment="1" applyProtection="1">
      <protection hidden="1"/>
    </xf>
    <xf numFmtId="0" fontId="32" fillId="6" borderId="0" xfId="0" applyFont="1" applyFill="1" applyBorder="1" applyAlignment="1" applyProtection="1">
      <protection hidden="1"/>
    </xf>
    <xf numFmtId="0" fontId="32" fillId="4" borderId="0" xfId="0" applyFont="1" applyFill="1" applyBorder="1" applyAlignment="1" applyProtection="1">
      <alignment horizontal="right"/>
      <protection hidden="1"/>
    </xf>
    <xf numFmtId="0" fontId="32" fillId="6" borderId="0" xfId="0" applyFont="1" applyFill="1" applyBorder="1" applyAlignment="1" applyProtection="1">
      <alignment horizontal="right"/>
      <protection hidden="1"/>
    </xf>
    <xf numFmtId="0" fontId="35" fillId="4" borderId="0" xfId="0" applyFont="1" applyFill="1" applyProtection="1">
      <protection hidden="1"/>
    </xf>
    <xf numFmtId="0" fontId="35" fillId="4" borderId="0" xfId="0" applyFont="1" applyFill="1" applyBorder="1" applyAlignment="1" applyProtection="1">
      <alignment horizontal="left" vertical="center" wrapText="1"/>
      <protection hidden="1"/>
    </xf>
    <xf numFmtId="0" fontId="32" fillId="26" borderId="0" xfId="0" applyFont="1" applyFill="1" applyProtection="1">
      <protection hidden="1"/>
    </xf>
    <xf numFmtId="0" fontId="84" fillId="6" borderId="42" xfId="0" applyFont="1" applyFill="1" applyBorder="1" applyAlignment="1" applyProtection="1">
      <alignment horizontal="left" vertical="center"/>
      <protection hidden="1"/>
    </xf>
    <xf numFmtId="0" fontId="85" fillId="6" borderId="42" xfId="0" applyFont="1" applyFill="1" applyBorder="1" applyAlignment="1" applyProtection="1">
      <alignment horizontal="left" vertical="center"/>
      <protection hidden="1"/>
    </xf>
    <xf numFmtId="0" fontId="84" fillId="6" borderId="42" xfId="0" applyFont="1" applyFill="1" applyBorder="1" applyProtection="1">
      <protection hidden="1"/>
    </xf>
    <xf numFmtId="0" fontId="84" fillId="6" borderId="0" xfId="0" applyFont="1" applyFill="1" applyAlignment="1" applyProtection="1">
      <alignment horizontal="left" vertical="center"/>
      <protection hidden="1"/>
    </xf>
    <xf numFmtId="0" fontId="85" fillId="6" borderId="0" xfId="0" applyFont="1" applyFill="1" applyAlignment="1" applyProtection="1">
      <alignment horizontal="left" vertical="center"/>
      <protection hidden="1"/>
    </xf>
    <xf numFmtId="0" fontId="84" fillId="6" borderId="0" xfId="0" applyFont="1" applyFill="1" applyProtection="1">
      <protection hidden="1"/>
    </xf>
    <xf numFmtId="0" fontId="32" fillId="4" borderId="0" xfId="0" applyFont="1" applyFill="1" applyAlignment="1" applyProtection="1">
      <alignment vertical="top" wrapText="1"/>
      <protection hidden="1"/>
    </xf>
    <xf numFmtId="0" fontId="35" fillId="4" borderId="0" xfId="0" applyFont="1" applyFill="1" applyAlignment="1" applyProtection="1">
      <alignment horizontal="left"/>
      <protection hidden="1"/>
    </xf>
    <xf numFmtId="0" fontId="32" fillId="6" borderId="0" xfId="0" applyFont="1" applyFill="1" applyBorder="1" applyAlignment="1" applyProtection="1">
      <alignment horizontal="center"/>
      <protection hidden="1"/>
    </xf>
    <xf numFmtId="0" fontId="35" fillId="6" borderId="15" xfId="0" applyFont="1" applyFill="1" applyBorder="1" applyAlignment="1" applyProtection="1">
      <alignment horizontal="left" vertical="center"/>
      <protection hidden="1"/>
    </xf>
    <xf numFmtId="0" fontId="35" fillId="6" borderId="70" xfId="0" applyFont="1" applyFill="1" applyBorder="1" applyAlignment="1" applyProtection="1">
      <alignment horizontal="left" vertical="center"/>
      <protection hidden="1"/>
    </xf>
    <xf numFmtId="0" fontId="32" fillId="4" borderId="0" xfId="0" applyFont="1" applyFill="1" applyBorder="1" applyAlignment="1" applyProtection="1">
      <alignment horizontal="center"/>
      <protection hidden="1"/>
    </xf>
    <xf numFmtId="0" fontId="0" fillId="4" borderId="0" xfId="0" quotePrefix="1" applyNumberFormat="1" applyFont="1" applyFill="1" applyAlignment="1" applyProtection="1">
      <alignment horizontal="center"/>
      <protection hidden="1"/>
    </xf>
    <xf numFmtId="0" fontId="60" fillId="0" borderId="0" xfId="0" applyFont="1" applyFill="1" applyAlignment="1" applyProtection="1">
      <alignment horizontal="center" vertical="center"/>
      <protection locked="0"/>
    </xf>
    <xf numFmtId="0" fontId="35" fillId="4" borderId="0" xfId="0" applyFont="1" applyFill="1" applyAlignment="1" applyProtection="1">
      <alignment horizontal="center"/>
      <protection hidden="1"/>
    </xf>
    <xf numFmtId="0" fontId="203" fillId="6" borderId="90" xfId="0" applyFont="1" applyFill="1" applyBorder="1" applyProtection="1">
      <protection hidden="1"/>
    </xf>
    <xf numFmtId="165" fontId="203" fillId="6" borderId="90" xfId="0" applyNumberFormat="1" applyFont="1" applyFill="1" applyBorder="1" applyProtection="1">
      <protection hidden="1"/>
    </xf>
    <xf numFmtId="9" fontId="67" fillId="6" borderId="90" xfId="7" applyFont="1" applyFill="1" applyBorder="1" applyProtection="1">
      <protection hidden="1"/>
    </xf>
    <xf numFmtId="2" fontId="15" fillId="0" borderId="98" xfId="6" applyNumberFormat="1" applyFont="1" applyFill="1" applyBorder="1" applyAlignment="1">
      <alignment horizontal="center" vertical="center" wrapText="1"/>
    </xf>
    <xf numFmtId="2" fontId="204" fillId="0" borderId="0" xfId="5" applyNumberFormat="1" applyFont="1" applyFill="1" applyBorder="1" applyAlignment="1">
      <alignment horizontal="center" vertical="center" wrapText="1"/>
    </xf>
    <xf numFmtId="0" fontId="85" fillId="4" borderId="0" xfId="0" applyFont="1" applyFill="1" applyProtection="1">
      <protection hidden="1"/>
    </xf>
    <xf numFmtId="0" fontId="51" fillId="4" borderId="0" xfId="0" applyFont="1" applyFill="1" applyProtection="1">
      <protection hidden="1"/>
    </xf>
    <xf numFmtId="0" fontId="85" fillId="6" borderId="0" xfId="0" applyFont="1" applyFill="1" applyBorder="1" applyAlignment="1" applyProtection="1">
      <alignment horizontal="left" vertical="center"/>
      <protection hidden="1"/>
    </xf>
    <xf numFmtId="0" fontId="35" fillId="0" borderId="0" xfId="0" applyFont="1" applyFill="1" applyBorder="1" applyAlignment="1" applyProtection="1">
      <alignment horizontal="left" vertical="center"/>
      <protection hidden="1"/>
    </xf>
    <xf numFmtId="0" fontId="32" fillId="0" borderId="0" xfId="0" applyFont="1" applyFill="1" applyBorder="1" applyProtection="1">
      <protection hidden="1"/>
    </xf>
    <xf numFmtId="0" fontId="32" fillId="6" borderId="0" xfId="0" applyFont="1" applyFill="1" applyAlignment="1" applyProtection="1">
      <alignment horizontal="right" vertical="center"/>
      <protection hidden="1"/>
    </xf>
    <xf numFmtId="0" fontId="5" fillId="0" borderId="0" xfId="63" applyFont="1" applyFill="1" applyBorder="1" applyAlignment="1" applyProtection="1">
      <alignment horizontal="center" vertical="center"/>
      <protection locked="0"/>
    </xf>
    <xf numFmtId="0" fontId="60" fillId="0" borderId="0" xfId="0" applyFont="1" applyFill="1" applyAlignment="1" applyProtection="1">
      <alignment vertical="center"/>
      <protection locked="0"/>
    </xf>
    <xf numFmtId="49" fontId="51" fillId="5" borderId="0" xfId="0" applyNumberFormat="1" applyFont="1" applyFill="1" applyBorder="1" applyAlignment="1" applyProtection="1">
      <protection locked="0"/>
    </xf>
    <xf numFmtId="0" fontId="32" fillId="4" borderId="0" xfId="0" applyFont="1" applyFill="1" applyAlignment="1" applyProtection="1">
      <protection hidden="1"/>
    </xf>
    <xf numFmtId="0" fontId="197" fillId="25" borderId="0" xfId="0" applyFont="1" applyFill="1" applyAlignment="1" applyProtection="1">
      <alignment vertical="center"/>
      <protection hidden="1"/>
    </xf>
    <xf numFmtId="0" fontId="37" fillId="0" borderId="0" xfId="0" quotePrefix="1" applyFont="1" applyBorder="1" applyAlignment="1">
      <alignment horizontal="right" vertical="center" wrapText="1"/>
    </xf>
    <xf numFmtId="0" fontId="144" fillId="0" borderId="0" xfId="0" quotePrefix="1" applyFont="1" applyBorder="1" applyAlignment="1">
      <alignment horizontal="center" vertical="center" wrapText="1"/>
    </xf>
    <xf numFmtId="0" fontId="33" fillId="0" borderId="0" xfId="0" applyFont="1" applyAlignment="1">
      <alignment horizontal="center" wrapText="1"/>
    </xf>
    <xf numFmtId="0" fontId="37" fillId="0" borderId="0" xfId="0" quotePrefix="1" applyFont="1" applyBorder="1" applyAlignment="1">
      <alignment horizontal="right" vertical="top" wrapText="1"/>
    </xf>
    <xf numFmtId="0" fontId="37" fillId="0" borderId="0" xfId="0" quotePrefix="1" applyFont="1" applyBorder="1" applyAlignment="1">
      <alignment horizontal="right" vertical="top" wrapText="1"/>
    </xf>
    <xf numFmtId="0" fontId="37" fillId="0" borderId="0" xfId="0" applyFont="1" applyAlignment="1">
      <alignment horizontal="center" vertical="center" wrapText="1"/>
    </xf>
    <xf numFmtId="1" fontId="89" fillId="0" borderId="0" xfId="0" applyNumberFormat="1" applyFont="1" applyAlignment="1">
      <alignment horizontal="center" vertical="center" wrapText="1"/>
    </xf>
    <xf numFmtId="0" fontId="15" fillId="13" borderId="0" xfId="6" applyFont="1" applyFill="1" applyBorder="1" applyAlignment="1">
      <alignment horizontal="center" vertical="center" wrapText="1"/>
    </xf>
    <xf numFmtId="0" fontId="60" fillId="0" borderId="0" xfId="0" applyFont="1" applyAlignment="1">
      <alignment horizontal="center" vertical="center" wrapText="1"/>
    </xf>
    <xf numFmtId="0" fontId="33" fillId="0" borderId="0" xfId="26" applyFont="1" applyAlignment="1">
      <alignment horizontal="center" vertical="center" wrapText="1"/>
    </xf>
    <xf numFmtId="0" fontId="31" fillId="0" borderId="0" xfId="5" applyFont="1" applyFill="1" applyBorder="1" applyAlignment="1">
      <alignment horizontal="center" vertical="center" wrapText="1"/>
    </xf>
    <xf numFmtId="166" fontId="34" fillId="0" borderId="0" xfId="0" applyNumberFormat="1" applyFont="1" applyAlignment="1">
      <alignment horizontal="right" vertical="center" wrapText="1"/>
    </xf>
    <xf numFmtId="165" fontId="34" fillId="0" borderId="0" xfId="0" applyNumberFormat="1" applyFont="1" applyAlignment="1">
      <alignment horizontal="right" vertical="center" wrapText="1"/>
    </xf>
    <xf numFmtId="1" fontId="88" fillId="0" borderId="0" xfId="0" applyNumberFormat="1" applyFont="1" applyAlignment="1">
      <alignment horizontal="center" vertical="center" wrapText="1"/>
    </xf>
    <xf numFmtId="0" fontId="33" fillId="0" borderId="0" xfId="26" applyFont="1" applyAlignment="1">
      <alignment horizontal="center" vertical="center"/>
    </xf>
    <xf numFmtId="0" fontId="33" fillId="0" borderId="0" xfId="0" applyFont="1" applyAlignment="1">
      <alignment horizontal="center" vertical="center"/>
    </xf>
    <xf numFmtId="0" fontId="31" fillId="0" borderId="0" xfId="6" applyFont="1" applyFill="1" applyBorder="1" applyAlignment="1">
      <alignment horizontal="center" vertical="center" wrapText="1"/>
    </xf>
    <xf numFmtId="0" fontId="31" fillId="0" borderId="0" xfId="0" applyFont="1" applyAlignment="1">
      <alignment horizontal="center" vertical="center" wrapText="1"/>
    </xf>
    <xf numFmtId="0" fontId="34" fillId="0" borderId="0" xfId="0" applyFont="1" applyAlignment="1">
      <alignment horizontal="right" vertical="center" wrapText="1"/>
    </xf>
    <xf numFmtId="0" fontId="18" fillId="0" borderId="0" xfId="0" applyFont="1" applyAlignment="1">
      <alignment horizontal="center" vertical="center" wrapText="1"/>
    </xf>
    <xf numFmtId="0" fontId="14" fillId="0" borderId="0" xfId="0" applyFont="1" applyAlignment="1">
      <alignment horizontal="center" vertical="center" wrapText="1"/>
    </xf>
    <xf numFmtId="2" fontId="19" fillId="0" borderId="0" xfId="0" applyNumberFormat="1" applyFont="1" applyAlignment="1">
      <alignment horizontal="center" vertical="center" wrapText="1"/>
    </xf>
    <xf numFmtId="0" fontId="19" fillId="0" borderId="0" xfId="0" applyFont="1" applyAlignment="1">
      <alignment horizontal="center" vertical="center" wrapText="1"/>
    </xf>
    <xf numFmtId="3" fontId="18" fillId="0" borderId="0" xfId="0" applyNumberFormat="1" applyFont="1" applyAlignment="1">
      <alignment horizontal="center" vertical="center" wrapText="1"/>
    </xf>
    <xf numFmtId="2" fontId="17" fillId="0" borderId="0" xfId="0" applyNumberFormat="1" applyFont="1" applyAlignment="1">
      <alignment horizontal="center" vertical="center" wrapText="1"/>
    </xf>
    <xf numFmtId="2" fontId="33" fillId="0" borderId="0" xfId="0" applyNumberFormat="1" applyFont="1" applyAlignment="1">
      <alignment horizontal="center" vertical="center" wrapText="1"/>
    </xf>
    <xf numFmtId="0" fontId="17" fillId="0" borderId="0" xfId="0" applyFont="1" applyAlignment="1">
      <alignment horizontal="center" vertical="center" wrapText="1"/>
    </xf>
    <xf numFmtId="2" fontId="16" fillId="0" borderId="0" xfId="0" applyNumberFormat="1" applyFont="1" applyAlignment="1">
      <alignment horizontal="center" vertical="center" wrapText="1"/>
    </xf>
    <xf numFmtId="0" fontId="37" fillId="0" borderId="0" xfId="0" quotePrefix="1" applyFont="1" applyBorder="1" applyAlignment="1">
      <alignment vertical="top" wrapText="1"/>
    </xf>
    <xf numFmtId="14" fontId="37" fillId="0" borderId="0" xfId="0" quotePrefix="1" applyNumberFormat="1" applyFont="1" applyBorder="1" applyAlignment="1">
      <alignment vertical="top" wrapText="1"/>
    </xf>
    <xf numFmtId="0" fontId="166" fillId="0" borderId="0" xfId="0" applyFont="1" applyFill="1" applyBorder="1" applyAlignment="1">
      <alignment vertical="top" wrapText="1"/>
    </xf>
    <xf numFmtId="0" fontId="33" fillId="0" borderId="0" xfId="0" applyFont="1" applyFill="1"/>
    <xf numFmtId="0" fontId="21" fillId="33" borderId="0" xfId="64" applyAlignment="1">
      <alignment horizontal="center" vertical="center"/>
    </xf>
    <xf numFmtId="170" fontId="38" fillId="0" borderId="13" xfId="0" applyNumberFormat="1" applyFont="1" applyFill="1" applyBorder="1" applyAlignment="1" applyProtection="1">
      <alignment horizontal="center" vertical="center" wrapText="1"/>
      <protection locked="0" hidden="1"/>
    </xf>
    <xf numFmtId="170" fontId="174" fillId="0" borderId="13" xfId="0" applyNumberFormat="1" applyFont="1" applyFill="1" applyBorder="1" applyAlignment="1" applyProtection="1">
      <alignment horizontal="center" vertical="center" wrapText="1"/>
      <protection locked="0" hidden="1"/>
    </xf>
    <xf numFmtId="171" fontId="39" fillId="0" borderId="13" xfId="0" applyNumberFormat="1" applyFont="1" applyFill="1" applyBorder="1" applyAlignment="1" applyProtection="1">
      <alignment horizontal="center" vertical="center" wrapText="1"/>
      <protection locked="0" hidden="1"/>
    </xf>
    <xf numFmtId="167" fontId="38" fillId="0" borderId="13" xfId="0" applyNumberFormat="1" applyFont="1" applyFill="1" applyBorder="1" applyAlignment="1" applyProtection="1">
      <alignment horizontal="center" vertical="center" wrapText="1"/>
      <protection locked="0" hidden="1"/>
    </xf>
    <xf numFmtId="0" fontId="37" fillId="0" borderId="0" xfId="0" quotePrefix="1" applyFont="1" applyBorder="1" applyAlignment="1">
      <alignment horizontal="right" vertical="top" wrapText="1"/>
    </xf>
    <xf numFmtId="0" fontId="37" fillId="0" borderId="0" xfId="0" quotePrefix="1" applyFont="1" applyBorder="1" applyAlignment="1">
      <alignment horizontal="center" vertical="top" wrapText="1"/>
    </xf>
    <xf numFmtId="0" fontId="33" fillId="10" borderId="13" xfId="0" applyFont="1" applyFill="1" applyBorder="1" applyAlignment="1" applyProtection="1">
      <alignment horizontal="center" vertical="center" wrapText="1"/>
      <protection locked="0"/>
    </xf>
    <xf numFmtId="165" fontId="207" fillId="10" borderId="90" xfId="0" applyNumberFormat="1" applyFont="1" applyFill="1" applyBorder="1" applyAlignment="1" applyProtection="1">
      <alignment vertical="center"/>
      <protection locked="0" hidden="1"/>
    </xf>
    <xf numFmtId="170" fontId="38" fillId="0" borderId="99" xfId="0" applyNumberFormat="1" applyFont="1" applyFill="1" applyBorder="1" applyAlignment="1" applyProtection="1">
      <alignment horizontal="center" vertical="center" wrapText="1"/>
      <protection locked="0" hidden="1"/>
    </xf>
    <xf numFmtId="170" fontId="174" fillId="0" borderId="99" xfId="0" applyNumberFormat="1" applyFont="1" applyFill="1" applyBorder="1" applyAlignment="1" applyProtection="1">
      <alignment horizontal="center" vertical="center" wrapText="1"/>
      <protection locked="0" hidden="1"/>
    </xf>
    <xf numFmtId="171" fontId="39" fillId="0" borderId="99" xfId="0" applyNumberFormat="1" applyFont="1" applyFill="1" applyBorder="1" applyAlignment="1" applyProtection="1">
      <alignment horizontal="center" vertical="center" wrapText="1"/>
      <protection locked="0" hidden="1"/>
    </xf>
    <xf numFmtId="0" fontId="32" fillId="0" borderId="99" xfId="0" applyFont="1" applyFill="1" applyBorder="1" applyAlignment="1" applyProtection="1">
      <alignment horizontal="center" vertical="center" wrapText="1"/>
      <protection locked="0" hidden="1"/>
    </xf>
    <xf numFmtId="167" fontId="38" fillId="0" borderId="99" xfId="0" applyNumberFormat="1" applyFont="1" applyFill="1" applyBorder="1" applyAlignment="1" applyProtection="1">
      <alignment horizontal="center" vertical="center" wrapText="1"/>
      <protection locked="0" hidden="1"/>
    </xf>
    <xf numFmtId="170" fontId="17" fillId="0" borderId="99" xfId="0" applyNumberFormat="1" applyFont="1" applyFill="1" applyBorder="1" applyAlignment="1" applyProtection="1">
      <alignment horizontal="center" vertical="center" wrapText="1"/>
      <protection hidden="1"/>
    </xf>
    <xf numFmtId="174" fontId="187" fillId="10" borderId="12" xfId="0" applyNumberFormat="1" applyFont="1" applyFill="1" applyBorder="1" applyAlignment="1" applyProtection="1">
      <alignment vertical="center"/>
      <protection locked="0" hidden="1"/>
    </xf>
    <xf numFmtId="0" fontId="173" fillId="10" borderId="0" xfId="0" applyFont="1" applyFill="1" applyAlignment="1">
      <alignment horizontal="center" vertical="center"/>
    </xf>
    <xf numFmtId="0" fontId="208" fillId="10" borderId="10" xfId="0" applyFont="1" applyFill="1" applyBorder="1" applyAlignment="1" applyProtection="1">
      <alignment vertical="center" wrapText="1"/>
      <protection locked="0"/>
    </xf>
    <xf numFmtId="0" fontId="209" fillId="10" borderId="10" xfId="0" applyFont="1" applyFill="1" applyBorder="1" applyAlignment="1" applyProtection="1">
      <alignment vertical="center" wrapText="1"/>
      <protection locked="0"/>
    </xf>
    <xf numFmtId="0" fontId="35" fillId="4" borderId="0" xfId="0" applyFont="1" applyFill="1" applyAlignment="1" applyProtection="1">
      <alignment horizontal="center"/>
      <protection hidden="1"/>
    </xf>
    <xf numFmtId="0" fontId="32" fillId="4" borderId="0" xfId="0" applyFont="1" applyFill="1" applyAlignment="1" applyProtection="1">
      <alignment horizontal="right" vertical="center"/>
      <protection hidden="1"/>
    </xf>
    <xf numFmtId="0" fontId="38" fillId="0" borderId="0" xfId="0" applyFont="1"/>
    <xf numFmtId="0" fontId="38" fillId="0" borderId="0" xfId="0" applyFont="1" applyAlignment="1">
      <alignment horizontal="center" vertical="center"/>
    </xf>
    <xf numFmtId="0" fontId="33" fillId="0" borderId="13" xfId="0" applyFont="1" applyBorder="1" applyAlignment="1">
      <alignment horizontal="center" vertical="center" wrapText="1"/>
    </xf>
    <xf numFmtId="0" fontId="33" fillId="0" borderId="68" xfId="0" applyFont="1" applyFill="1" applyBorder="1" applyAlignment="1">
      <alignment horizontal="center" vertical="center"/>
    </xf>
    <xf numFmtId="0" fontId="33" fillId="0" borderId="68" xfId="0" applyFont="1" applyFill="1" applyBorder="1" applyAlignment="1">
      <alignment horizontal="center"/>
    </xf>
    <xf numFmtId="0" fontId="33" fillId="0" borderId="68" xfId="0" applyFont="1" applyFill="1" applyBorder="1" applyAlignment="1">
      <alignment horizontal="center" vertical="center" wrapText="1"/>
    </xf>
    <xf numFmtId="0" fontId="33" fillId="0" borderId="68" xfId="0" applyFont="1" applyBorder="1" applyAlignment="1">
      <alignment horizontal="center" vertical="center" wrapText="1"/>
    </xf>
    <xf numFmtId="0" fontId="14" fillId="4" borderId="48" xfId="0" applyFont="1" applyFill="1" applyBorder="1" applyAlignment="1">
      <alignment horizontal="center" vertical="center" wrapText="1"/>
    </xf>
    <xf numFmtId="0" fontId="14" fillId="4" borderId="48" xfId="0" applyFont="1" applyFill="1" applyBorder="1" applyAlignment="1">
      <alignment horizontal="center" vertical="center"/>
    </xf>
    <xf numFmtId="0" fontId="211" fillId="4" borderId="48" xfId="0" applyFont="1" applyFill="1" applyBorder="1" applyAlignment="1">
      <alignment horizontal="center" vertical="center" wrapText="1"/>
    </xf>
    <xf numFmtId="0" fontId="14" fillId="4" borderId="52" xfId="0" applyFont="1" applyFill="1" applyBorder="1" applyAlignment="1">
      <alignment horizontal="center" vertical="center" wrapText="1"/>
    </xf>
    <xf numFmtId="0" fontId="51" fillId="0" borderId="0" xfId="0" applyFont="1" applyAlignment="1">
      <alignment horizontal="center" vertical="center" wrapText="1"/>
    </xf>
    <xf numFmtId="0" fontId="81" fillId="0" borderId="0" xfId="14" applyFont="1" applyFill="1" applyBorder="1" applyAlignment="1" applyProtection="1">
      <alignment horizontal="left" vertical="center"/>
      <protection locked="0"/>
    </xf>
    <xf numFmtId="0" fontId="14" fillId="4" borderId="99" xfId="0" applyFont="1" applyFill="1" applyBorder="1" applyAlignment="1">
      <alignment horizontal="center" vertical="center" wrapText="1"/>
    </xf>
    <xf numFmtId="2" fontId="33" fillId="6" borderId="13" xfId="0" applyNumberFormat="1" applyFont="1" applyFill="1" applyBorder="1" applyAlignment="1">
      <alignment horizontal="center" vertical="center" wrapText="1"/>
    </xf>
    <xf numFmtId="44" fontId="33" fillId="0" borderId="13" xfId="51" applyFont="1" applyFill="1" applyBorder="1" applyAlignment="1">
      <alignment horizontal="center"/>
    </xf>
    <xf numFmtId="44" fontId="33" fillId="0" borderId="13" xfId="51" applyFont="1" applyFill="1" applyBorder="1" applyAlignment="1">
      <alignment horizontal="center" vertical="center"/>
    </xf>
    <xf numFmtId="181" fontId="33" fillId="0" borderId="13" xfId="51" applyNumberFormat="1" applyFont="1" applyFill="1" applyBorder="1" applyAlignment="1">
      <alignment horizontal="center"/>
    </xf>
    <xf numFmtId="0" fontId="33" fillId="0" borderId="13" xfId="0" applyFont="1" applyBorder="1" applyAlignment="1">
      <alignment horizontal="left" vertical="center" wrapText="1"/>
    </xf>
    <xf numFmtId="0" fontId="38" fillId="0" borderId="0" xfId="0" applyFont="1" applyAlignment="1">
      <alignment horizontal="right"/>
    </xf>
    <xf numFmtId="0" fontId="36" fillId="0" borderId="0" xfId="0" applyFont="1"/>
    <xf numFmtId="14" fontId="38" fillId="0" borderId="90" xfId="0" applyNumberFormat="1" applyFont="1" applyBorder="1" applyAlignment="1">
      <alignment vertical="top" wrapText="1"/>
    </xf>
    <xf numFmtId="0" fontId="38" fillId="0" borderId="90" xfId="0" applyFont="1" applyBorder="1" applyAlignment="1">
      <alignment vertical="top" wrapText="1"/>
    </xf>
    <xf numFmtId="0" fontId="38" fillId="0" borderId="0" xfId="0" applyFont="1" applyAlignment="1">
      <alignment wrapText="1"/>
    </xf>
    <xf numFmtId="0" fontId="38" fillId="0" borderId="90" xfId="0" applyFont="1" applyBorder="1"/>
    <xf numFmtId="0" fontId="38" fillId="0" borderId="90" xfId="0" applyFont="1" applyBorder="1" applyAlignment="1">
      <alignment horizontal="center"/>
    </xf>
    <xf numFmtId="0" fontId="38" fillId="0" borderId="90" xfId="0" applyFont="1" applyBorder="1" applyAlignment="1">
      <alignment horizontal="center" vertical="center"/>
    </xf>
    <xf numFmtId="0" fontId="38" fillId="0" borderId="0" xfId="0" applyFont="1" applyBorder="1" applyAlignment="1">
      <alignment horizontal="center"/>
    </xf>
    <xf numFmtId="0" fontId="14" fillId="4" borderId="101" xfId="0" applyFont="1" applyFill="1" applyBorder="1" applyAlignment="1">
      <alignment horizontal="center" vertical="center" wrapText="1"/>
    </xf>
    <xf numFmtId="0" fontId="14" fillId="4" borderId="99" xfId="0" quotePrefix="1" applyFont="1" applyFill="1" applyBorder="1" applyAlignment="1">
      <alignment horizontal="center" vertical="center" wrapText="1"/>
    </xf>
    <xf numFmtId="0" fontId="45" fillId="12" borderId="58" xfId="0" applyFont="1" applyFill="1" applyBorder="1" applyAlignment="1">
      <alignment horizontal="center" vertical="center" wrapText="1"/>
    </xf>
    <xf numFmtId="0" fontId="153" fillId="12" borderId="60" xfId="0" applyFont="1" applyFill="1" applyBorder="1" applyAlignment="1">
      <alignment horizontal="center" vertical="center" wrapText="1"/>
    </xf>
    <xf numFmtId="0" fontId="62" fillId="0" borderId="0" xfId="0" applyFont="1" applyAlignment="1" applyProtection="1">
      <alignment horizontal="left" vertical="center"/>
      <protection hidden="1"/>
    </xf>
    <xf numFmtId="0" fontId="86" fillId="0" borderId="0" xfId="0" applyFont="1" applyAlignment="1" applyProtection="1">
      <alignment horizontal="left" vertical="center"/>
      <protection hidden="1"/>
    </xf>
    <xf numFmtId="0" fontId="62" fillId="5" borderId="0" xfId="0" applyNumberFormat="1" applyFont="1" applyFill="1" applyBorder="1" applyAlignment="1" applyProtection="1">
      <alignment horizontal="left" vertical="center"/>
      <protection hidden="1"/>
    </xf>
    <xf numFmtId="0" fontId="86" fillId="5" borderId="0" xfId="0" applyNumberFormat="1" applyFont="1" applyFill="1" applyBorder="1" applyAlignment="1" applyProtection="1">
      <alignment horizontal="left" vertical="center"/>
      <protection hidden="1"/>
    </xf>
    <xf numFmtId="0" fontId="86" fillId="4" borderId="0" xfId="0" applyFont="1" applyFill="1" applyAlignment="1" applyProtection="1">
      <alignment horizontal="left" vertical="center"/>
      <protection hidden="1"/>
    </xf>
    <xf numFmtId="0" fontId="86" fillId="4" borderId="0" xfId="0" applyNumberFormat="1" applyFont="1" applyFill="1" applyBorder="1" applyAlignment="1" applyProtection="1">
      <alignment horizontal="left" vertical="center"/>
      <protection locked="0"/>
    </xf>
    <xf numFmtId="0" fontId="212" fillId="0" borderId="0" xfId="0" applyFont="1" applyProtection="1">
      <protection hidden="1"/>
    </xf>
    <xf numFmtId="0" fontId="32" fillId="4" borderId="0" xfId="0" applyFont="1" applyFill="1" applyAlignment="1" applyProtection="1">
      <alignment horizontal="right" vertical="top"/>
      <protection hidden="1"/>
    </xf>
    <xf numFmtId="0" fontId="38" fillId="4" borderId="0" xfId="0" applyFont="1" applyFill="1" applyAlignment="1" applyProtection="1">
      <alignment horizontal="right"/>
      <protection hidden="1"/>
    </xf>
    <xf numFmtId="0" fontId="35" fillId="5" borderId="0" xfId="0" quotePrefix="1" applyNumberFormat="1" applyFont="1" applyFill="1" applyBorder="1" applyAlignment="1" applyProtection="1">
      <alignment horizontal="center" vertical="center"/>
      <protection locked="0"/>
    </xf>
    <xf numFmtId="1" fontId="35" fillId="5" borderId="0" xfId="0" applyNumberFormat="1" applyFont="1" applyFill="1" applyBorder="1" applyAlignment="1" applyProtection="1">
      <alignment horizontal="center" vertical="center"/>
      <protection locked="0"/>
    </xf>
    <xf numFmtId="0" fontId="213" fillId="6" borderId="0" xfId="0" applyFont="1" applyFill="1" applyAlignment="1" applyProtection="1">
      <alignment horizontal="left" vertical="top" wrapText="1"/>
      <protection hidden="1"/>
    </xf>
    <xf numFmtId="0" fontId="32" fillId="4" borderId="0" xfId="0" applyFont="1" applyFill="1" applyAlignment="1" applyProtection="1">
      <alignment horizontal="left" vertical="top"/>
      <protection hidden="1"/>
    </xf>
    <xf numFmtId="0" fontId="213" fillId="6" borderId="0" xfId="0" applyFont="1" applyFill="1" applyAlignment="1" applyProtection="1">
      <alignment horizontal="center" vertical="center" wrapText="1"/>
      <protection hidden="1"/>
    </xf>
    <xf numFmtId="0" fontId="84" fillId="4" borderId="0" xfId="0" applyFont="1" applyFill="1" applyAlignment="1" applyProtection="1">
      <alignment horizontal="center" vertical="center"/>
      <protection hidden="1"/>
    </xf>
    <xf numFmtId="14" fontId="213" fillId="6" borderId="0" xfId="0" applyNumberFormat="1" applyFont="1" applyFill="1" applyAlignment="1" applyProtection="1">
      <alignment vertical="top" wrapText="1"/>
      <protection hidden="1"/>
    </xf>
    <xf numFmtId="0" fontId="84" fillId="6" borderId="0" xfId="0" applyFont="1" applyFill="1" applyAlignment="1" applyProtection="1">
      <protection hidden="1"/>
    </xf>
    <xf numFmtId="0" fontId="145" fillId="0" borderId="0" xfId="0" applyFont="1" applyBorder="1" applyAlignment="1">
      <alignment vertical="top" wrapText="1"/>
    </xf>
    <xf numFmtId="0" fontId="145" fillId="0" borderId="0" xfId="0" applyFont="1" applyAlignment="1">
      <alignment horizontal="center" vertical="top" wrapText="1"/>
    </xf>
    <xf numFmtId="0" fontId="147" fillId="0" borderId="0" xfId="0" applyFont="1" applyAlignment="1">
      <alignment vertical="top" wrapText="1"/>
    </xf>
    <xf numFmtId="0" fontId="150" fillId="0" borderId="0" xfId="0" applyFont="1" applyBorder="1" applyAlignment="1">
      <alignment vertical="top" wrapText="1"/>
    </xf>
    <xf numFmtId="0" fontId="150" fillId="0" borderId="0" xfId="0" applyFont="1" applyAlignment="1">
      <alignment horizontal="center" vertical="top" wrapText="1"/>
    </xf>
    <xf numFmtId="0" fontId="151" fillId="0" borderId="0" xfId="0" applyFont="1" applyAlignment="1">
      <alignment vertical="top" wrapText="1"/>
    </xf>
    <xf numFmtId="0" fontId="150" fillId="0" borderId="0" xfId="0" applyFont="1" applyFill="1" applyAlignment="1">
      <alignment vertical="top" wrapText="1"/>
    </xf>
    <xf numFmtId="0" fontId="150" fillId="0" borderId="0" xfId="0" applyFont="1" applyFill="1" applyAlignment="1">
      <alignment horizontal="center" vertical="top" wrapText="1"/>
    </xf>
    <xf numFmtId="0" fontId="150" fillId="0" borderId="0" xfId="0" applyFont="1" applyFill="1" applyAlignment="1">
      <alignment wrapText="1"/>
    </xf>
    <xf numFmtId="0" fontId="152" fillId="0" borderId="0" xfId="0" applyFont="1" applyFill="1" applyBorder="1" applyAlignment="1">
      <alignment horizontal="left" vertical="top" wrapText="1"/>
    </xf>
    <xf numFmtId="0" fontId="33" fillId="12" borderId="55" xfId="0" applyFont="1" applyFill="1" applyBorder="1" applyAlignment="1">
      <alignment horizontal="center" vertical="center" wrapText="1"/>
    </xf>
    <xf numFmtId="0" fontId="33" fillId="12" borderId="55" xfId="0" applyFont="1" applyFill="1" applyBorder="1" applyAlignment="1">
      <alignment horizontal="left" vertical="center" wrapText="1"/>
    </xf>
    <xf numFmtId="0" fontId="17" fillId="12" borderId="55" xfId="0" applyFont="1" applyFill="1" applyBorder="1" applyAlignment="1">
      <alignment horizontal="center" vertical="center" wrapText="1"/>
    </xf>
    <xf numFmtId="0" fontId="30" fillId="12" borderId="55" xfId="0" applyFont="1" applyFill="1" applyBorder="1" applyAlignment="1">
      <alignment horizontal="left" vertical="center" wrapText="1"/>
    </xf>
    <xf numFmtId="0" fontId="33" fillId="0" borderId="0" xfId="0" applyFont="1" applyFill="1" applyBorder="1" applyAlignment="1">
      <alignment wrapText="1"/>
    </xf>
    <xf numFmtId="0" fontId="33" fillId="0" borderId="0" xfId="0" applyFont="1" applyFill="1" applyBorder="1" applyAlignment="1">
      <alignment vertical="center" wrapText="1"/>
    </xf>
    <xf numFmtId="0" fontId="18" fillId="21" borderId="0" xfId="0" applyFont="1" applyFill="1" applyBorder="1" applyAlignment="1">
      <alignment vertical="center" wrapText="1"/>
    </xf>
    <xf numFmtId="0" fontId="153" fillId="0" borderId="0" xfId="0" applyFont="1" applyFill="1" applyBorder="1" applyAlignment="1">
      <alignment horizontal="left" vertical="top" wrapText="1"/>
    </xf>
    <xf numFmtId="0" fontId="33" fillId="0" borderId="0" xfId="0" applyFont="1" applyFill="1" applyBorder="1" applyAlignment="1">
      <alignment horizontal="left" vertical="center" wrapText="1"/>
    </xf>
    <xf numFmtId="0" fontId="17" fillId="0" borderId="0" xfId="0" applyFont="1" applyFill="1" applyBorder="1" applyAlignment="1">
      <alignment horizontal="center" vertical="top" wrapText="1"/>
    </xf>
    <xf numFmtId="0" fontId="33" fillId="0" borderId="0" xfId="0" applyFont="1" applyFill="1" applyBorder="1" applyAlignment="1">
      <alignment vertical="top" wrapText="1"/>
    </xf>
    <xf numFmtId="0" fontId="33" fillId="0" borderId="0" xfId="0" applyFont="1" applyFill="1" applyBorder="1" applyAlignment="1">
      <alignment horizontal="left" wrapText="1"/>
    </xf>
    <xf numFmtId="0" fontId="33" fillId="0" borderId="0" xfId="0" applyFont="1" applyFill="1" applyBorder="1" applyAlignment="1">
      <alignment horizontal="center" vertical="top" wrapText="1"/>
    </xf>
    <xf numFmtId="0" fontId="17" fillId="0" borderId="0" xfId="0" applyFont="1" applyFill="1" applyBorder="1" applyAlignment="1">
      <alignment wrapText="1"/>
    </xf>
    <xf numFmtId="0" fontId="33" fillId="0" borderId="68" xfId="0" applyFont="1" applyBorder="1" applyAlignment="1">
      <alignment horizontal="left" vertical="center" wrapText="1"/>
    </xf>
    <xf numFmtId="0" fontId="216" fillId="0" borderId="0" xfId="0" applyFont="1"/>
    <xf numFmtId="0" fontId="32" fillId="4" borderId="0" xfId="0" applyFont="1" applyFill="1" applyAlignment="1" applyProtection="1">
      <alignment horizontal="right" vertical="center"/>
      <protection hidden="1"/>
    </xf>
    <xf numFmtId="0" fontId="45" fillId="6" borderId="104" xfId="0" applyFont="1" applyFill="1" applyBorder="1" applyAlignment="1">
      <alignment horizontal="center" vertical="top" wrapText="1"/>
    </xf>
    <xf numFmtId="0" fontId="33" fillId="4" borderId="104" xfId="0" applyFont="1" applyFill="1" applyBorder="1" applyAlignment="1" applyProtection="1">
      <alignment horizontal="center" vertical="top" wrapText="1"/>
      <protection locked="0"/>
    </xf>
    <xf numFmtId="0" fontId="33" fillId="4" borderId="104" xfId="0" applyFont="1" applyFill="1" applyBorder="1" applyAlignment="1">
      <alignment horizontal="center" vertical="top" wrapText="1"/>
    </xf>
    <xf numFmtId="0" fontId="30" fillId="6" borderId="105" xfId="0" applyFont="1" applyFill="1" applyBorder="1" applyAlignment="1">
      <alignment horizontal="left" vertical="top" wrapText="1"/>
    </xf>
    <xf numFmtId="0" fontId="33" fillId="6" borderId="104" xfId="2" applyFont="1" applyFill="1" applyBorder="1" applyAlignment="1">
      <alignment horizontal="left" vertical="top" wrapText="1"/>
    </xf>
    <xf numFmtId="0" fontId="33" fillId="6" borderId="106" xfId="2" applyFont="1" applyFill="1" applyBorder="1" applyAlignment="1">
      <alignment horizontal="left" vertical="top" wrapText="1"/>
    </xf>
    <xf numFmtId="0" fontId="45" fillId="6" borderId="106" xfId="0" applyFont="1" applyFill="1" applyBorder="1" applyAlignment="1">
      <alignment horizontal="center" vertical="top" wrapText="1"/>
    </xf>
    <xf numFmtId="0" fontId="33" fillId="4" borderId="106" xfId="0" applyFont="1" applyFill="1" applyBorder="1" applyAlignment="1" applyProtection="1">
      <alignment horizontal="center" vertical="top" wrapText="1"/>
      <protection locked="0"/>
    </xf>
    <xf numFmtId="0" fontId="33" fillId="4" borderId="106" xfId="0" applyFont="1" applyFill="1" applyBorder="1" applyAlignment="1">
      <alignment horizontal="center" vertical="top" wrapText="1"/>
    </xf>
    <xf numFmtId="0" fontId="30" fillId="6" borderId="107" xfId="0" applyFont="1" applyFill="1" applyBorder="1" applyAlignment="1">
      <alignment horizontal="left" vertical="top" wrapText="1"/>
    </xf>
    <xf numFmtId="0" fontId="155" fillId="34" borderId="0" xfId="0" applyFont="1" applyFill="1" applyBorder="1" applyAlignment="1">
      <alignment horizontal="center" wrapText="1"/>
    </xf>
    <xf numFmtId="0" fontId="155" fillId="0" borderId="0" xfId="0" applyFont="1" applyBorder="1" applyAlignment="1">
      <alignment horizontal="center" wrapText="1"/>
    </xf>
    <xf numFmtId="0" fontId="33" fillId="6" borderId="102" xfId="2" applyFont="1" applyFill="1" applyBorder="1" applyAlignment="1">
      <alignment vertical="top" wrapText="1"/>
    </xf>
    <xf numFmtId="0" fontId="45" fillId="6" borderId="102" xfId="0" applyFont="1" applyFill="1" applyBorder="1" applyAlignment="1">
      <alignment horizontal="center" vertical="top" wrapText="1"/>
    </xf>
    <xf numFmtId="0" fontId="33" fillId="4" borderId="102" xfId="0" applyFont="1" applyFill="1" applyBorder="1" applyAlignment="1" applyProtection="1">
      <alignment horizontal="center" vertical="top" wrapText="1"/>
      <protection locked="0"/>
    </xf>
    <xf numFmtId="0" fontId="33" fillId="4" borderId="102" xfId="0" applyFont="1" applyFill="1" applyBorder="1" applyAlignment="1">
      <alignment horizontal="center" vertical="top" wrapText="1"/>
    </xf>
    <xf numFmtId="0" fontId="30" fillId="6" borderId="103" xfId="0" applyFont="1" applyFill="1" applyBorder="1" applyAlignment="1">
      <alignment horizontal="left" vertical="top" wrapText="1"/>
    </xf>
    <xf numFmtId="0" fontId="33" fillId="6" borderId="104" xfId="0" applyFont="1" applyFill="1" applyBorder="1" applyAlignment="1">
      <alignment horizontal="left" vertical="top" wrapText="1"/>
    </xf>
    <xf numFmtId="0" fontId="30" fillId="6" borderId="108" xfId="0" applyFont="1" applyFill="1" applyBorder="1" applyAlignment="1">
      <alignment vertical="top" wrapText="1"/>
    </xf>
    <xf numFmtId="0" fontId="158" fillId="6" borderId="108" xfId="0" applyFont="1" applyFill="1" applyBorder="1" applyAlignment="1">
      <alignment vertical="top" wrapText="1"/>
    </xf>
    <xf numFmtId="0" fontId="33" fillId="6" borderId="109" xfId="0" applyFont="1" applyFill="1" applyBorder="1" applyAlignment="1">
      <alignment horizontal="left" vertical="top" wrapText="1"/>
    </xf>
    <xf numFmtId="0" fontId="45" fillId="6" borderId="109" xfId="0" applyFont="1" applyFill="1" applyBorder="1" applyAlignment="1">
      <alignment horizontal="center" vertical="top" wrapText="1"/>
    </xf>
    <xf numFmtId="0" fontId="157" fillId="6" borderId="102" xfId="2" applyFont="1" applyFill="1" applyBorder="1" applyAlignment="1">
      <alignment horizontal="right" vertical="top" wrapText="1"/>
    </xf>
    <xf numFmtId="0" fontId="157" fillId="6" borderId="104" xfId="2" applyFont="1" applyFill="1" applyBorder="1" applyAlignment="1">
      <alignment horizontal="right" vertical="top" wrapText="1"/>
    </xf>
    <xf numFmtId="0" fontId="51" fillId="0" borderId="0" xfId="0" applyFont="1" applyAlignment="1">
      <alignment horizontal="center" vertical="center" wrapText="1"/>
    </xf>
    <xf numFmtId="0" fontId="217" fillId="5" borderId="0" xfId="0" quotePrefix="1" applyNumberFormat="1" applyFont="1" applyFill="1" applyBorder="1" applyAlignment="1" applyProtection="1">
      <alignment horizontal="center" vertical="center"/>
      <protection locked="0"/>
    </xf>
    <xf numFmtId="1" fontId="87" fillId="29" borderId="0" xfId="0" applyNumberFormat="1" applyFont="1" applyFill="1"/>
    <xf numFmtId="0" fontId="36" fillId="4" borderId="99" xfId="0" applyFont="1" applyFill="1" applyBorder="1" applyAlignment="1">
      <alignment horizontal="center" vertical="center" wrapText="1"/>
    </xf>
    <xf numFmtId="0" fontId="63" fillId="0" borderId="0" xfId="0" applyFont="1"/>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2" fillId="0" borderId="0" xfId="127" applyAlignment="1">
      <alignment horizontal="left" vertical="top" wrapText="1"/>
    </xf>
    <xf numFmtId="0" fontId="2" fillId="0" borderId="0" xfId="127"/>
    <xf numFmtId="0" fontId="2" fillId="0" borderId="0" xfId="127" applyAlignment="1">
      <alignment horizontal="center" vertical="center"/>
    </xf>
    <xf numFmtId="0" fontId="63" fillId="0" borderId="0" xfId="127" applyFont="1"/>
    <xf numFmtId="0" fontId="2" fillId="0" borderId="0" xfId="127" applyAlignment="1">
      <alignment horizontal="left" vertical="center"/>
    </xf>
    <xf numFmtId="0" fontId="26" fillId="0" borderId="0" xfId="127" applyFont="1" applyAlignment="1">
      <alignment horizontal="center" vertical="center"/>
    </xf>
    <xf numFmtId="0" fontId="2" fillId="0" borderId="0" xfId="127" applyAlignment="1">
      <alignment vertical="center" wrapText="1"/>
    </xf>
    <xf numFmtId="0" fontId="26" fillId="0" borderId="0" xfId="127" applyFont="1" applyAlignment="1">
      <alignment horizontal="left" vertical="center" wrapText="1"/>
    </xf>
    <xf numFmtId="0" fontId="2" fillId="0" borderId="0" xfId="127" applyAlignment="1">
      <alignment horizontal="center" vertical="center" wrapText="1"/>
    </xf>
    <xf numFmtId="2" fontId="63" fillId="0" borderId="0" xfId="127" applyNumberFormat="1" applyFont="1" applyAlignment="1">
      <alignment horizontal="center" vertical="center"/>
    </xf>
    <xf numFmtId="182" fontId="63" fillId="0" borderId="0" xfId="127" applyNumberFormat="1" applyFont="1" applyAlignment="1">
      <alignment horizontal="center" vertical="center"/>
    </xf>
    <xf numFmtId="182" fontId="187" fillId="0" borderId="0" xfId="127" applyNumberFormat="1" applyFont="1" applyAlignment="1">
      <alignment vertical="center"/>
    </xf>
    <xf numFmtId="2" fontId="187" fillId="0" borderId="0" xfId="127" applyNumberFormat="1" applyFont="1" applyAlignment="1">
      <alignment vertical="center"/>
    </xf>
    <xf numFmtId="0" fontId="2" fillId="0" borderId="0" xfId="127" applyAlignment="1">
      <alignment horizontal="left" vertical="center" wrapText="1"/>
    </xf>
    <xf numFmtId="0" fontId="21" fillId="0" borderId="0" xfId="127" applyFont="1" applyAlignment="1">
      <alignment vertical="center" wrapText="1"/>
    </xf>
    <xf numFmtId="2" fontId="219" fillId="35" borderId="22" xfId="127" applyNumberFormat="1" applyFont="1" applyFill="1" applyBorder="1" applyAlignment="1" applyProtection="1">
      <alignment horizontal="center" vertical="center"/>
      <protection locked="0"/>
    </xf>
    <xf numFmtId="2" fontId="57" fillId="0" borderId="40" xfId="127" applyNumberFormat="1" applyFont="1" applyBorder="1" applyAlignment="1">
      <alignment horizontal="center" vertical="center"/>
    </xf>
    <xf numFmtId="2" fontId="57" fillId="0" borderId="43" xfId="127" applyNumberFormat="1" applyFont="1" applyBorder="1" applyAlignment="1">
      <alignment horizontal="center" vertical="center"/>
    </xf>
    <xf numFmtId="0" fontId="57" fillId="0" borderId="44" xfId="127" applyFont="1" applyBorder="1" applyAlignment="1">
      <alignment horizontal="left" vertical="center" wrapText="1"/>
    </xf>
    <xf numFmtId="0" fontId="57" fillId="0" borderId="43" xfId="127" applyFont="1" applyBorder="1" applyAlignment="1">
      <alignment horizontal="center" vertical="center"/>
    </xf>
    <xf numFmtId="2" fontId="57" fillId="0" borderId="45" xfId="127" applyNumberFormat="1" applyFont="1" applyBorder="1" applyAlignment="1">
      <alignment horizontal="center" vertical="center"/>
    </xf>
    <xf numFmtId="2" fontId="57" fillId="0" borderId="14" xfId="127" applyNumberFormat="1" applyFont="1" applyBorder="1" applyAlignment="1">
      <alignment horizontal="center" vertical="center"/>
    </xf>
    <xf numFmtId="0" fontId="57" fillId="0" borderId="15" xfId="127" applyFont="1" applyBorder="1" applyAlignment="1">
      <alignment horizontal="left" vertical="center" wrapText="1"/>
    </xf>
    <xf numFmtId="0" fontId="57" fillId="0" borderId="14" xfId="127" applyFont="1" applyBorder="1" applyAlignment="1">
      <alignment horizontal="center" vertical="center"/>
    </xf>
    <xf numFmtId="2" fontId="57" fillId="0" borderId="110" xfId="127" applyNumberFormat="1" applyFont="1" applyBorder="1" applyAlignment="1">
      <alignment horizontal="center" vertical="center"/>
    </xf>
    <xf numFmtId="2" fontId="57" fillId="0" borderId="92" xfId="127" applyNumberFormat="1" applyFont="1" applyBorder="1" applyAlignment="1">
      <alignment horizontal="center" vertical="center"/>
    </xf>
    <xf numFmtId="0" fontId="57" fillId="0" borderId="26" xfId="127" applyFont="1" applyBorder="1" applyAlignment="1">
      <alignment horizontal="left" vertical="center" wrapText="1"/>
    </xf>
    <xf numFmtId="0" fontId="57" fillId="0" borderId="92" xfId="127" applyFont="1" applyBorder="1" applyAlignment="1">
      <alignment horizontal="center" vertical="center"/>
    </xf>
    <xf numFmtId="2" fontId="220" fillId="4" borderId="58" xfId="127" applyNumberFormat="1" applyFont="1" applyFill="1" applyBorder="1" applyAlignment="1">
      <alignment horizontal="center" vertical="center"/>
    </xf>
    <xf numFmtId="2" fontId="57" fillId="4" borderId="54" xfId="127" applyNumberFormat="1" applyFont="1" applyFill="1" applyBorder="1" applyAlignment="1">
      <alignment horizontal="center" vertical="center"/>
    </xf>
    <xf numFmtId="2" fontId="57" fillId="4" borderId="56" xfId="127" applyNumberFormat="1" applyFont="1" applyFill="1" applyBorder="1" applyAlignment="1">
      <alignment horizontal="center" vertical="center"/>
    </xf>
    <xf numFmtId="0" fontId="26" fillId="4" borderId="93" xfId="127" applyFont="1" applyFill="1" applyBorder="1" applyAlignment="1">
      <alignment horizontal="left" vertical="center" wrapText="1"/>
    </xf>
    <xf numFmtId="0" fontId="26" fillId="4" borderId="56" xfId="127" applyFont="1" applyFill="1" applyBorder="1" applyAlignment="1">
      <alignment horizontal="center" vertical="center"/>
    </xf>
    <xf numFmtId="2" fontId="57" fillId="0" borderId="111" xfId="127" applyNumberFormat="1" applyFont="1" applyBorder="1" applyAlignment="1">
      <alignment horizontal="center" vertical="center"/>
    </xf>
    <xf numFmtId="2" fontId="57" fillId="0" borderId="112" xfId="127" applyNumberFormat="1" applyFont="1" applyBorder="1" applyAlignment="1">
      <alignment horizontal="center" vertical="center"/>
    </xf>
    <xf numFmtId="0" fontId="57" fillId="0" borderId="42" xfId="127" quotePrefix="1" applyFont="1" applyBorder="1" applyAlignment="1">
      <alignment horizontal="left" vertical="center" wrapText="1"/>
    </xf>
    <xf numFmtId="0" fontId="57" fillId="0" borderId="112" xfId="127" applyFont="1" applyBorder="1" applyAlignment="1">
      <alignment horizontal="center" vertical="center"/>
    </xf>
    <xf numFmtId="2" fontId="57" fillId="0" borderId="7" xfId="127" applyNumberFormat="1" applyFont="1" applyBorder="1" applyAlignment="1">
      <alignment horizontal="center" vertical="center"/>
    </xf>
    <xf numFmtId="2" fontId="57" fillId="0" borderId="6" xfId="127" applyNumberFormat="1" applyFont="1" applyBorder="1" applyAlignment="1">
      <alignment horizontal="center" vertical="center"/>
    </xf>
    <xf numFmtId="0" fontId="57" fillId="0" borderId="0" xfId="127" applyFont="1" applyAlignment="1">
      <alignment horizontal="left" vertical="center" wrapText="1"/>
    </xf>
    <xf numFmtId="0" fontId="57" fillId="0" borderId="6" xfId="127" applyFont="1" applyBorder="1" applyAlignment="1">
      <alignment horizontal="center" vertical="center"/>
    </xf>
    <xf numFmtId="0" fontId="57" fillId="0" borderId="42" xfId="127" applyFont="1" applyBorder="1" applyAlignment="1">
      <alignment horizontal="left" vertical="center" wrapText="1"/>
    </xf>
    <xf numFmtId="2" fontId="57" fillId="36" borderId="88" xfId="127" applyNumberFormat="1" applyFont="1" applyFill="1" applyBorder="1" applyAlignment="1">
      <alignment horizontal="center" vertical="center"/>
    </xf>
    <xf numFmtId="2" fontId="57" fillId="36" borderId="89" xfId="127" applyNumberFormat="1" applyFont="1" applyFill="1" applyBorder="1" applyAlignment="1">
      <alignment horizontal="center" vertical="center"/>
    </xf>
    <xf numFmtId="0" fontId="26" fillId="36" borderId="91" xfId="127" applyFont="1" applyFill="1" applyBorder="1" applyAlignment="1">
      <alignment horizontal="left" vertical="center" wrapText="1"/>
    </xf>
    <xf numFmtId="0" fontId="26" fillId="36" borderId="89" xfId="127" applyFont="1" applyFill="1" applyBorder="1" applyAlignment="1">
      <alignment horizontal="center" vertical="center"/>
    </xf>
    <xf numFmtId="0" fontId="57" fillId="0" borderId="44" xfId="127" quotePrefix="1" applyFont="1" applyBorder="1" applyAlignment="1">
      <alignment horizontal="left" vertical="center" wrapText="1"/>
    </xf>
    <xf numFmtId="0" fontId="57" fillId="0" borderId="15" xfId="127" quotePrefix="1" applyFont="1" applyBorder="1" applyAlignment="1">
      <alignment horizontal="left" vertical="center" wrapText="1"/>
    </xf>
    <xf numFmtId="2" fontId="2" fillId="36" borderId="89" xfId="127" applyNumberFormat="1" applyFill="1" applyBorder="1" applyAlignment="1">
      <alignment vertical="center"/>
    </xf>
    <xf numFmtId="182" fontId="222" fillId="37" borderId="41" xfId="127" applyNumberFormat="1" applyFont="1" applyFill="1" applyBorder="1" applyAlignment="1">
      <alignment horizontal="center" vertical="center"/>
    </xf>
    <xf numFmtId="2" fontId="222" fillId="37" borderId="37" xfId="127" applyNumberFormat="1" applyFont="1" applyFill="1" applyBorder="1" applyAlignment="1">
      <alignment horizontal="center" vertical="center"/>
    </xf>
    <xf numFmtId="2" fontId="219" fillId="0" borderId="0" xfId="127" applyNumberFormat="1" applyFont="1" applyAlignment="1">
      <alignment horizontal="center" vertical="center"/>
    </xf>
    <xf numFmtId="2" fontId="57" fillId="0" borderId="0" xfId="127" applyNumberFormat="1" applyFont="1" applyAlignment="1">
      <alignment horizontal="center" vertical="center"/>
    </xf>
    <xf numFmtId="0" fontId="57" fillId="0" borderId="0" xfId="127" applyFont="1" applyAlignment="1">
      <alignment horizontal="center" vertical="center"/>
    </xf>
    <xf numFmtId="2" fontId="219" fillId="35" borderId="37" xfId="127" applyNumberFormat="1" applyFont="1" applyFill="1" applyBorder="1" applyAlignment="1" applyProtection="1">
      <alignment horizontal="center" vertical="center"/>
      <protection locked="0"/>
    </xf>
    <xf numFmtId="2" fontId="220" fillId="38" borderId="58" xfId="127" applyNumberFormat="1" applyFont="1" applyFill="1" applyBorder="1" applyAlignment="1">
      <alignment horizontal="center" vertical="center"/>
    </xf>
    <xf numFmtId="2" fontId="57" fillId="38" borderId="54" xfId="127" applyNumberFormat="1" applyFont="1" applyFill="1" applyBorder="1" applyAlignment="1">
      <alignment horizontal="center" vertical="center"/>
    </xf>
    <xf numFmtId="2" fontId="57" fillId="38" borderId="56" xfId="127" applyNumberFormat="1" applyFont="1" applyFill="1" applyBorder="1" applyAlignment="1">
      <alignment horizontal="center" vertical="center"/>
    </xf>
    <xf numFmtId="0" fontId="26" fillId="38" borderId="93" xfId="127" applyFont="1" applyFill="1" applyBorder="1" applyAlignment="1">
      <alignment horizontal="left" vertical="center" wrapText="1"/>
    </xf>
    <xf numFmtId="0" fontId="26" fillId="38" borderId="56" xfId="127" applyFont="1" applyFill="1" applyBorder="1" applyAlignment="1">
      <alignment horizontal="center" vertical="center"/>
    </xf>
    <xf numFmtId="2" fontId="57" fillId="4" borderId="88" xfId="127" applyNumberFormat="1" applyFont="1" applyFill="1" applyBorder="1" applyAlignment="1">
      <alignment horizontal="center" vertical="center"/>
    </xf>
    <xf numFmtId="2" fontId="57" fillId="4" borderId="89" xfId="127" applyNumberFormat="1" applyFont="1" applyFill="1" applyBorder="1" applyAlignment="1">
      <alignment horizontal="center" vertical="center"/>
    </xf>
    <xf numFmtId="0" fontId="26" fillId="4" borderId="91" xfId="127" applyFont="1" applyFill="1" applyBorder="1" applyAlignment="1">
      <alignment horizontal="left" vertical="center" wrapText="1"/>
    </xf>
    <xf numFmtId="0" fontId="26" fillId="4" borderId="89" xfId="127" applyFont="1" applyFill="1" applyBorder="1" applyAlignment="1">
      <alignment horizontal="center" vertical="center"/>
    </xf>
    <xf numFmtId="2" fontId="57" fillId="38" borderId="110" xfId="127" applyNumberFormat="1" applyFont="1" applyFill="1" applyBorder="1" applyAlignment="1">
      <alignment horizontal="center" vertical="center"/>
    </xf>
    <xf numFmtId="2" fontId="57" fillId="38" borderId="92" xfId="127" applyNumberFormat="1" applyFont="1" applyFill="1" applyBorder="1" applyAlignment="1">
      <alignment horizontal="center" vertical="center"/>
    </xf>
    <xf numFmtId="0" fontId="26" fillId="38" borderId="26" xfId="127" applyFont="1" applyFill="1" applyBorder="1" applyAlignment="1">
      <alignment horizontal="left" vertical="center" wrapText="1"/>
    </xf>
    <xf numFmtId="0" fontId="26" fillId="38" borderId="92" xfId="127" applyFont="1" applyFill="1" applyBorder="1" applyAlignment="1">
      <alignment horizontal="center" vertical="center"/>
    </xf>
    <xf numFmtId="0" fontId="57" fillId="0" borderId="3" xfId="127" applyFont="1" applyBorder="1" applyAlignment="1">
      <alignment horizontal="left" vertical="center" wrapText="1"/>
    </xf>
    <xf numFmtId="0" fontId="57" fillId="0" borderId="26" xfId="127" quotePrefix="1" applyFont="1" applyBorder="1" applyAlignment="1">
      <alignment horizontal="left" vertical="center" wrapText="1"/>
    </xf>
    <xf numFmtId="2" fontId="57" fillId="4" borderId="56" xfId="127" applyNumberFormat="1" applyFont="1" applyFill="1" applyBorder="1" applyAlignment="1">
      <alignment vertical="center"/>
    </xf>
    <xf numFmtId="2" fontId="46" fillId="36" borderId="89" xfId="127" applyNumberFormat="1" applyFont="1" applyFill="1" applyBorder="1" applyAlignment="1">
      <alignment vertical="center"/>
    </xf>
    <xf numFmtId="2" fontId="57" fillId="36" borderId="89" xfId="127" applyNumberFormat="1" applyFont="1" applyFill="1" applyBorder="1" applyAlignment="1">
      <alignment vertical="center"/>
    </xf>
    <xf numFmtId="0" fontId="57" fillId="0" borderId="15" xfId="127" quotePrefix="1" applyFont="1" applyBorder="1" applyAlignment="1" applyProtection="1">
      <alignment horizontal="left" vertical="center" wrapText="1"/>
      <protection locked="0"/>
    </xf>
    <xf numFmtId="2" fontId="57" fillId="0" borderId="9" xfId="127" applyNumberFormat="1" applyFont="1" applyBorder="1" applyAlignment="1">
      <alignment horizontal="center" vertical="center"/>
    </xf>
    <xf numFmtId="2" fontId="57" fillId="0" borderId="8" xfId="127" applyNumberFormat="1" applyFont="1" applyBorder="1" applyAlignment="1">
      <alignment horizontal="center" vertical="center"/>
    </xf>
    <xf numFmtId="0" fontId="57" fillId="0" borderId="8" xfId="127" applyFont="1" applyBorder="1" applyAlignment="1">
      <alignment horizontal="center" vertical="center"/>
    </xf>
    <xf numFmtId="182" fontId="219" fillId="0" borderId="0" xfId="127" applyNumberFormat="1" applyFont="1" applyAlignment="1">
      <alignment horizontal="center" vertical="center"/>
    </xf>
    <xf numFmtId="182" fontId="57" fillId="0" borderId="0" xfId="127" applyNumberFormat="1" applyFont="1" applyAlignment="1">
      <alignment vertical="center"/>
    </xf>
    <xf numFmtId="2" fontId="57" fillId="0" borderId="0" xfId="127" applyNumberFormat="1" applyFont="1" applyAlignment="1">
      <alignment vertical="center"/>
    </xf>
    <xf numFmtId="2" fontId="222" fillId="0" borderId="0" xfId="127" applyNumberFormat="1" applyFont="1" applyAlignment="1">
      <alignment horizontal="center" vertical="center"/>
    </xf>
    <xf numFmtId="2" fontId="57" fillId="0" borderId="41" xfId="127" applyNumberFormat="1" applyFont="1" applyBorder="1" applyAlignment="1">
      <alignment vertical="center"/>
    </xf>
    <xf numFmtId="2" fontId="57" fillId="0" borderId="37" xfId="127" applyNumberFormat="1" applyFont="1" applyBorder="1" applyAlignment="1">
      <alignment horizontal="center" vertical="center"/>
    </xf>
    <xf numFmtId="2" fontId="57" fillId="0" borderId="10" xfId="127" applyNumberFormat="1" applyFont="1" applyBorder="1" applyAlignment="1">
      <alignment vertical="center"/>
    </xf>
    <xf numFmtId="2" fontId="57" fillId="0" borderId="22" xfId="127" applyNumberFormat="1" applyFont="1" applyBorder="1" applyAlignment="1">
      <alignment horizontal="center" vertical="center"/>
    </xf>
    <xf numFmtId="2" fontId="57" fillId="4" borderId="60" xfId="127" applyNumberFormat="1" applyFont="1" applyFill="1" applyBorder="1" applyAlignment="1">
      <alignment horizontal="center" vertical="center"/>
    </xf>
    <xf numFmtId="2" fontId="57" fillId="4" borderId="58" xfId="127" applyNumberFormat="1" applyFont="1" applyFill="1" applyBorder="1" applyAlignment="1">
      <alignment horizontal="center" vertical="center"/>
    </xf>
    <xf numFmtId="0" fontId="21" fillId="0" borderId="0" xfId="127" applyFont="1" applyAlignment="1">
      <alignment vertical="center"/>
    </xf>
    <xf numFmtId="2" fontId="63" fillId="0" borderId="3" xfId="127" applyNumberFormat="1" applyFont="1" applyBorder="1" applyAlignment="1">
      <alignment horizontal="center" vertical="center"/>
    </xf>
    <xf numFmtId="182" fontId="219" fillId="0" borderId="3" xfId="127" applyNumberFormat="1" applyFont="1" applyBorder="1" applyAlignment="1">
      <alignment horizontal="center" vertical="center"/>
    </xf>
    <xf numFmtId="182" fontId="57" fillId="0" borderId="3" xfId="127" applyNumberFormat="1" applyFont="1" applyBorder="1" applyAlignment="1">
      <alignment vertical="center"/>
    </xf>
    <xf numFmtId="0" fontId="63" fillId="0" borderId="0" xfId="127" applyFont="1" applyAlignment="1">
      <alignment vertical="center"/>
    </xf>
    <xf numFmtId="0" fontId="223" fillId="0" borderId="0" xfId="127" applyFont="1" applyAlignment="1">
      <alignment vertical="top" wrapText="1"/>
    </xf>
    <xf numFmtId="0" fontId="26" fillId="0" borderId="0" xfId="127" applyFont="1" applyAlignment="1">
      <alignment vertical="top" wrapText="1"/>
    </xf>
    <xf numFmtId="0" fontId="26" fillId="37" borderId="88" xfId="127" applyFont="1" applyFill="1" applyBorder="1" applyAlignment="1">
      <alignment horizontal="left" vertical="center" wrapText="1"/>
    </xf>
    <xf numFmtId="0" fontId="26" fillId="37" borderId="89" xfId="127" applyFont="1" applyFill="1" applyBorder="1" applyAlignment="1">
      <alignment horizontal="center" vertical="center"/>
    </xf>
    <xf numFmtId="0" fontId="225" fillId="0" borderId="0" xfId="127" applyFont="1"/>
    <xf numFmtId="0" fontId="32" fillId="0" borderId="0" xfId="127" applyFont="1"/>
    <xf numFmtId="0" fontId="226" fillId="6" borderId="90" xfId="127" applyFont="1" applyFill="1" applyBorder="1" applyAlignment="1">
      <alignment horizontal="center" vertical="center"/>
    </xf>
    <xf numFmtId="0" fontId="227" fillId="0" borderId="0" xfId="127" applyFont="1"/>
    <xf numFmtId="0" fontId="228" fillId="0" borderId="0" xfId="0" applyFont="1"/>
    <xf numFmtId="2" fontId="2" fillId="6" borderId="90" xfId="127" applyNumberFormat="1" applyFill="1" applyBorder="1" applyAlignment="1">
      <alignment horizontal="center" vertical="center"/>
    </xf>
    <xf numFmtId="2" fontId="2" fillId="0" borderId="0" xfId="127" applyNumberFormat="1"/>
    <xf numFmtId="2" fontId="172" fillId="0" borderId="0" xfId="127" applyNumberFormat="1" applyFont="1"/>
    <xf numFmtId="2" fontId="26" fillId="6" borderId="0" xfId="127" applyNumberFormat="1" applyFont="1" applyFill="1"/>
    <xf numFmtId="0" fontId="229" fillId="0" borderId="0" xfId="127" applyFont="1"/>
    <xf numFmtId="2" fontId="227" fillId="0" borderId="0" xfId="127" applyNumberFormat="1" applyFont="1"/>
    <xf numFmtId="2" fontId="230" fillId="0" borderId="0" xfId="127" applyNumberFormat="1" applyFont="1"/>
    <xf numFmtId="2" fontId="231" fillId="6" borderId="0" xfId="127" applyNumberFormat="1" applyFont="1" applyFill="1"/>
    <xf numFmtId="2" fontId="120" fillId="0" borderId="0" xfId="127" applyNumberFormat="1" applyFont="1"/>
    <xf numFmtId="2" fontId="232" fillId="0" borderId="0" xfId="127" applyNumberFormat="1" applyFont="1"/>
    <xf numFmtId="2" fontId="32" fillId="4" borderId="90" xfId="127" applyNumberFormat="1" applyFont="1" applyFill="1" applyBorder="1" applyAlignment="1">
      <alignment horizontal="center" vertical="center"/>
    </xf>
    <xf numFmtId="2" fontId="26" fillId="6" borderId="90" xfId="127" applyNumberFormat="1" applyFont="1" applyFill="1" applyBorder="1" applyAlignment="1">
      <alignment horizontal="center" vertical="center"/>
    </xf>
    <xf numFmtId="0" fontId="227" fillId="0" borderId="0" xfId="0" applyFont="1"/>
    <xf numFmtId="0" fontId="21" fillId="0" borderId="0" xfId="127" applyFont="1" applyAlignment="1" applyProtection="1">
      <alignment horizontal="left" vertical="top" wrapText="1"/>
      <protection locked="0"/>
    </xf>
    <xf numFmtId="0" fontId="172" fillId="0" borderId="0" xfId="127" applyFont="1" applyAlignment="1">
      <alignment horizontal="center" vertical="center"/>
    </xf>
    <xf numFmtId="0" fontId="52" fillId="4" borderId="3" xfId="0" applyFont="1" applyFill="1" applyBorder="1" applyAlignment="1">
      <alignment horizontal="center"/>
    </xf>
    <xf numFmtId="0" fontId="32" fillId="4" borderId="0" xfId="0" applyFont="1" applyFill="1" applyBorder="1" applyAlignment="1" applyProtection="1">
      <alignment horizontal="right" vertical="center" wrapText="1"/>
      <protection hidden="1"/>
    </xf>
    <xf numFmtId="0" fontId="116" fillId="4" borderId="0" xfId="0" applyFont="1" applyFill="1" applyBorder="1" applyAlignment="1" applyProtection="1">
      <alignment horizontal="center" vertical="center" wrapText="1"/>
      <protection hidden="1"/>
    </xf>
    <xf numFmtId="0" fontId="32" fillId="4" borderId="0" xfId="0" applyFont="1" applyFill="1" applyAlignment="1" applyProtection="1">
      <alignment horizontal="left" vertical="center"/>
      <protection hidden="1"/>
    </xf>
    <xf numFmtId="0" fontId="32" fillId="0" borderId="26" xfId="0" applyFont="1" applyFill="1" applyBorder="1" applyAlignment="1" applyProtection="1">
      <alignment horizontal="left" vertical="center"/>
      <protection hidden="1"/>
    </xf>
    <xf numFmtId="0" fontId="32" fillId="0" borderId="15" xfId="0" applyFont="1" applyFill="1" applyBorder="1" applyAlignment="1" applyProtection="1">
      <alignment horizontal="left" vertical="center"/>
      <protection hidden="1"/>
    </xf>
    <xf numFmtId="0" fontId="37" fillId="6" borderId="0" xfId="0" applyFont="1" applyFill="1" applyAlignment="1" applyProtection="1">
      <alignment vertical="justify" wrapText="1"/>
      <protection hidden="1"/>
    </xf>
    <xf numFmtId="0" fontId="35" fillId="0" borderId="0" xfId="0" applyFont="1" applyFill="1" applyBorder="1" applyAlignment="1" applyProtection="1">
      <alignment horizontal="center" vertical="center"/>
      <protection hidden="1"/>
    </xf>
    <xf numFmtId="0" fontId="32" fillId="6" borderId="0" xfId="0" applyFont="1" applyFill="1" applyAlignment="1" applyProtection="1">
      <alignment horizontal="center" vertical="center"/>
      <protection hidden="1"/>
    </xf>
    <xf numFmtId="0" fontId="32" fillId="4" borderId="0" xfId="0" applyFont="1" applyFill="1" applyAlignment="1" applyProtection="1">
      <alignment horizontal="right" vertical="center"/>
      <protection hidden="1"/>
    </xf>
    <xf numFmtId="0" fontId="32" fillId="6" borderId="0" xfId="0" applyFont="1" applyFill="1" applyAlignment="1" applyProtection="1">
      <alignment horizontal="center"/>
      <protection hidden="1"/>
    </xf>
    <xf numFmtId="0" fontId="35" fillId="4" borderId="26" xfId="0" applyFont="1" applyFill="1" applyBorder="1" applyAlignment="1" applyProtection="1">
      <alignment horizontal="left"/>
      <protection hidden="1"/>
    </xf>
    <xf numFmtId="0" fontId="32" fillId="6" borderId="80" xfId="0" applyFont="1" applyFill="1" applyBorder="1" applyAlignment="1" applyProtection="1">
      <alignment horizontal="left"/>
      <protection hidden="1"/>
    </xf>
    <xf numFmtId="0" fontId="32" fillId="6" borderId="15" xfId="0" applyFont="1" applyFill="1" applyBorder="1" applyAlignment="1" applyProtection="1">
      <alignment horizontal="left"/>
      <protection hidden="1"/>
    </xf>
    <xf numFmtId="0" fontId="32" fillId="6" borderId="70" xfId="0" applyFont="1" applyFill="1" applyBorder="1" applyAlignment="1" applyProtection="1">
      <alignment horizontal="left"/>
      <protection hidden="1"/>
    </xf>
    <xf numFmtId="0" fontId="32" fillId="4" borderId="0" xfId="0" applyFont="1" applyFill="1" applyAlignment="1" applyProtection="1">
      <alignment horizontal="center" vertical="center"/>
      <protection hidden="1"/>
    </xf>
    <xf numFmtId="0" fontId="32" fillId="4" borderId="0" xfId="0" applyFont="1" applyFill="1" applyBorder="1" applyAlignment="1" applyProtection="1">
      <alignment horizontal="center"/>
      <protection hidden="1"/>
    </xf>
    <xf numFmtId="0" fontId="35" fillId="6" borderId="26" xfId="0" applyFont="1" applyFill="1" applyBorder="1" applyAlignment="1" applyProtection="1">
      <alignment horizontal="left" vertical="center"/>
      <protection hidden="1"/>
    </xf>
    <xf numFmtId="0" fontId="35" fillId="6" borderId="69" xfId="0" applyFont="1" applyFill="1" applyBorder="1" applyAlignment="1" applyProtection="1">
      <alignment horizontal="left" vertical="center"/>
      <protection hidden="1"/>
    </xf>
    <xf numFmtId="0" fontId="35" fillId="6" borderId="15" xfId="0" applyFont="1" applyFill="1" applyBorder="1" applyAlignment="1" applyProtection="1">
      <alignment horizontal="left" vertical="center"/>
      <protection hidden="1"/>
    </xf>
    <xf numFmtId="0" fontId="35" fillId="6" borderId="70" xfId="0" applyFont="1" applyFill="1" applyBorder="1" applyAlignment="1" applyProtection="1">
      <alignment horizontal="left" vertical="center"/>
      <protection hidden="1"/>
    </xf>
    <xf numFmtId="0" fontId="32" fillId="6" borderId="0" xfId="0" applyFont="1" applyFill="1" applyBorder="1" applyAlignment="1" applyProtection="1">
      <alignment horizontal="center"/>
      <protection hidden="1"/>
    </xf>
    <xf numFmtId="0" fontId="35" fillId="4" borderId="0" xfId="0" applyFont="1" applyFill="1" applyAlignment="1" applyProtection="1">
      <alignment horizontal="left"/>
      <protection hidden="1"/>
    </xf>
    <xf numFmtId="49" fontId="51" fillId="5" borderId="0" xfId="0" applyNumberFormat="1" applyFont="1" applyFill="1" applyBorder="1" applyAlignment="1" applyProtection="1">
      <alignment horizontal="left"/>
      <protection locked="0"/>
    </xf>
    <xf numFmtId="167" fontId="36" fillId="6" borderId="0" xfId="0" applyNumberFormat="1" applyFont="1" applyFill="1" applyBorder="1" applyAlignment="1" applyProtection="1">
      <alignment horizontal="center" vertical="center"/>
      <protection locked="0"/>
    </xf>
    <xf numFmtId="0" fontId="32" fillId="4" borderId="0" xfId="0" applyFont="1" applyFill="1" applyAlignment="1" applyProtection="1">
      <alignment horizontal="center" vertical="center" wrapText="1"/>
      <protection hidden="1"/>
    </xf>
    <xf numFmtId="0" fontId="35" fillId="0" borderId="0" xfId="0" applyFont="1" applyFill="1" applyAlignment="1" applyProtection="1">
      <alignment horizontal="center" vertical="center"/>
      <protection hidden="1"/>
    </xf>
    <xf numFmtId="0" fontId="60" fillId="6" borderId="0" xfId="0" applyFont="1" applyFill="1" applyAlignment="1" applyProtection="1">
      <alignment horizontal="center" vertical="center"/>
      <protection locked="0"/>
    </xf>
    <xf numFmtId="0" fontId="60" fillId="0" borderId="0" xfId="0" applyFont="1" applyFill="1" applyAlignment="1" applyProtection="1">
      <alignment horizontal="center" vertical="center"/>
      <protection locked="0"/>
    </xf>
    <xf numFmtId="0" fontId="0" fillId="4" borderId="0" xfId="0" quotePrefix="1" applyNumberFormat="1" applyFont="1" applyFill="1" applyAlignment="1" applyProtection="1">
      <alignment horizontal="center"/>
      <protection hidden="1"/>
    </xf>
    <xf numFmtId="0" fontId="51" fillId="26" borderId="0" xfId="0" applyFont="1" applyFill="1" applyAlignment="1" applyProtection="1">
      <alignment horizontal="center"/>
      <protection hidden="1"/>
    </xf>
    <xf numFmtId="44" fontId="32" fillId="6" borderId="97" xfId="51" applyFont="1" applyFill="1" applyBorder="1" applyAlignment="1" applyProtection="1">
      <alignment horizontal="center"/>
      <protection hidden="1"/>
    </xf>
    <xf numFmtId="44" fontId="32" fillId="6" borderId="0" xfId="51" applyFont="1" applyFill="1" applyBorder="1" applyAlignment="1" applyProtection="1">
      <alignment horizontal="center"/>
      <protection hidden="1"/>
    </xf>
    <xf numFmtId="44" fontId="35" fillId="6" borderId="97" xfId="51" applyFont="1" applyFill="1" applyBorder="1" applyAlignment="1" applyProtection="1">
      <alignment horizontal="center"/>
      <protection hidden="1"/>
    </xf>
    <xf numFmtId="44" fontId="35" fillId="6" borderId="0" xfId="51" applyFont="1" applyFill="1" applyBorder="1" applyAlignment="1" applyProtection="1">
      <alignment horizontal="center"/>
      <protection hidden="1"/>
    </xf>
    <xf numFmtId="0" fontId="32" fillId="6" borderId="0" xfId="0" applyFont="1" applyFill="1" applyAlignment="1" applyProtection="1">
      <alignment horizontal="left"/>
      <protection hidden="1"/>
    </xf>
    <xf numFmtId="0" fontId="35" fillId="4" borderId="0" xfId="0" applyFont="1" applyFill="1" applyAlignment="1" applyProtection="1">
      <alignment horizontal="center"/>
      <protection hidden="1"/>
    </xf>
    <xf numFmtId="0" fontId="87" fillId="4" borderId="0" xfId="0" applyFont="1" applyFill="1" applyAlignment="1" applyProtection="1">
      <alignment horizontal="center" vertical="center"/>
      <protection hidden="1"/>
    </xf>
    <xf numFmtId="0" fontId="52" fillId="26" borderId="0" xfId="0" applyFont="1" applyFill="1" applyAlignment="1" applyProtection="1">
      <alignment horizontal="center" vertical="center"/>
      <protection hidden="1"/>
    </xf>
    <xf numFmtId="0" fontId="35" fillId="0" borderId="0" xfId="0" applyFont="1" applyAlignment="1" applyProtection="1">
      <alignment horizontal="center"/>
      <protection hidden="1"/>
    </xf>
    <xf numFmtId="0" fontId="32" fillId="6" borderId="0" xfId="0" applyFont="1" applyFill="1" applyAlignment="1" applyProtection="1">
      <alignment horizontal="left" vertical="top" wrapText="1"/>
      <protection hidden="1"/>
    </xf>
    <xf numFmtId="0" fontId="206" fillId="4" borderId="0" xfId="0" applyFont="1" applyFill="1" applyAlignment="1" applyProtection="1">
      <alignment horizontal="center" vertical="center"/>
      <protection hidden="1"/>
    </xf>
    <xf numFmtId="0" fontId="51" fillId="18" borderId="0" xfId="0" applyFont="1" applyFill="1" applyAlignment="1" applyProtection="1">
      <alignment horizontal="center" vertical="center"/>
      <protection hidden="1"/>
    </xf>
    <xf numFmtId="0" fontId="37" fillId="0" borderId="0" xfId="0" applyFont="1" applyFill="1" applyAlignment="1" applyProtection="1">
      <alignment horizontal="left" vertical="center"/>
      <protection locked="0"/>
    </xf>
    <xf numFmtId="0" fontId="32" fillId="0" borderId="0" xfId="0" applyFont="1" applyAlignment="1" applyProtection="1">
      <alignment horizontal="center"/>
      <protection hidden="1"/>
    </xf>
    <xf numFmtId="49" fontId="38" fillId="0" borderId="0" xfId="0" applyNumberFormat="1" applyFont="1" applyFill="1" applyBorder="1" applyAlignment="1" applyProtection="1">
      <alignment horizontal="left"/>
      <protection locked="0"/>
    </xf>
    <xf numFmtId="49" fontId="35" fillId="0" borderId="0" xfId="0" applyNumberFormat="1" applyFont="1" applyFill="1" applyBorder="1" applyAlignment="1" applyProtection="1">
      <alignment horizontal="left"/>
      <protection locked="0"/>
    </xf>
    <xf numFmtId="0" fontId="32" fillId="21" borderId="0" xfId="0" applyFont="1" applyFill="1" applyAlignment="1" applyProtection="1">
      <alignment horizontal="left"/>
      <protection hidden="1"/>
    </xf>
    <xf numFmtId="0" fontId="38" fillId="6" borderId="0" xfId="0" applyFont="1" applyFill="1" applyAlignment="1" applyProtection="1">
      <alignment horizontal="left" vertical="top" wrapText="1"/>
      <protection hidden="1"/>
    </xf>
    <xf numFmtId="0" fontId="213" fillId="6" borderId="0" xfId="0" applyFont="1" applyFill="1" applyAlignment="1" applyProtection="1">
      <alignment horizontal="left" vertical="top" wrapText="1"/>
      <protection hidden="1"/>
    </xf>
    <xf numFmtId="0" fontId="32" fillId="6" borderId="0" xfId="0" applyFont="1" applyFill="1" applyAlignment="1" applyProtection="1">
      <alignment horizontal="right"/>
      <protection hidden="1"/>
    </xf>
    <xf numFmtId="0" fontId="84" fillId="6" borderId="0" xfId="0" applyFont="1" applyFill="1" applyAlignment="1" applyProtection="1">
      <alignment horizontal="right"/>
      <protection hidden="1"/>
    </xf>
    <xf numFmtId="0" fontId="214" fillId="6" borderId="0" xfId="0" applyFont="1" applyFill="1" applyAlignment="1" applyProtection="1">
      <alignment horizontal="center" wrapText="1"/>
      <protection hidden="1"/>
    </xf>
    <xf numFmtId="0" fontId="32" fillId="0" borderId="0" xfId="0" applyFont="1" applyAlignment="1" applyProtection="1">
      <alignment horizontal="justify" vertical="top" wrapText="1"/>
      <protection hidden="1"/>
    </xf>
    <xf numFmtId="0" fontId="218" fillId="6" borderId="0" xfId="0" applyFont="1" applyFill="1" applyAlignment="1" applyProtection="1">
      <alignment horizontal="left" wrapText="1"/>
      <protection hidden="1"/>
    </xf>
    <xf numFmtId="0" fontId="18" fillId="18" borderId="0" xfId="0" applyFont="1" applyFill="1" applyBorder="1" applyAlignment="1">
      <alignment horizontal="center" vertical="center" wrapText="1"/>
    </xf>
    <xf numFmtId="0" fontId="33" fillId="18" borderId="0" xfId="0" applyFont="1" applyFill="1" applyBorder="1" applyAlignment="1">
      <alignment horizontal="center" vertical="center" wrapText="1"/>
    </xf>
    <xf numFmtId="0" fontId="37" fillId="0" borderId="0" xfId="0" quotePrefix="1" applyFont="1" applyBorder="1" applyAlignment="1">
      <alignment horizontal="right" vertical="center" wrapText="1"/>
    </xf>
    <xf numFmtId="0" fontId="38" fillId="0" borderId="0" xfId="0" applyFont="1" applyAlignment="1">
      <alignment horizontal="center"/>
    </xf>
    <xf numFmtId="0" fontId="35" fillId="26" borderId="0" xfId="0" applyFont="1" applyFill="1" applyAlignment="1">
      <alignment horizontal="center"/>
    </xf>
    <xf numFmtId="0" fontId="16" fillId="21" borderId="0" xfId="0" applyFont="1" applyFill="1" applyBorder="1" applyAlignment="1">
      <alignment horizontal="center" vertical="center"/>
    </xf>
    <xf numFmtId="0" fontId="60" fillId="0" borderId="0" xfId="0" applyFont="1" applyBorder="1" applyAlignment="1" applyProtection="1">
      <alignment horizontal="left" vertical="center" wrapText="1"/>
      <protection locked="0"/>
    </xf>
    <xf numFmtId="0" fontId="32" fillId="0" borderId="0" xfId="0" applyFont="1" applyBorder="1" applyAlignment="1">
      <alignment horizontal="right" vertical="top" wrapText="1"/>
    </xf>
    <xf numFmtId="0" fontId="37" fillId="0" borderId="85" xfId="0" applyFont="1" applyBorder="1" applyAlignment="1">
      <alignment horizontal="center" vertical="center" wrapText="1"/>
    </xf>
    <xf numFmtId="0" fontId="37" fillId="0" borderId="90" xfId="0" applyFont="1" applyBorder="1" applyAlignment="1">
      <alignment horizontal="center" vertical="center" wrapText="1"/>
    </xf>
    <xf numFmtId="0" fontId="33" fillId="0" borderId="0" xfId="0" quotePrefix="1" applyFont="1" applyBorder="1" applyAlignment="1">
      <alignment horizontal="right" vertical="top" wrapText="1"/>
    </xf>
    <xf numFmtId="0" fontId="166" fillId="0" borderId="0" xfId="0" applyFont="1" applyFill="1" applyBorder="1" applyAlignment="1">
      <alignment horizontal="left" vertical="top" wrapText="1"/>
    </xf>
    <xf numFmtId="0" fontId="37" fillId="0" borderId="0" xfId="0" quotePrefix="1" applyFont="1" applyFill="1" applyBorder="1" applyAlignment="1">
      <alignment horizontal="center" vertical="top" wrapText="1"/>
    </xf>
    <xf numFmtId="0" fontId="37" fillId="0" borderId="0" xfId="0" quotePrefix="1" applyFont="1" applyBorder="1" applyAlignment="1">
      <alignment horizontal="left" vertical="center" wrapText="1"/>
    </xf>
    <xf numFmtId="0" fontId="37" fillId="0" borderId="0" xfId="0" quotePrefix="1" applyFont="1" applyBorder="1" applyAlignment="1">
      <alignment horizontal="right" vertical="top" wrapText="1"/>
    </xf>
    <xf numFmtId="0" fontId="33" fillId="0" borderId="0" xfId="0" quotePrefix="1" applyFont="1" applyBorder="1" applyAlignment="1">
      <alignment horizontal="left" vertical="top" wrapText="1"/>
    </xf>
    <xf numFmtId="0" fontId="161" fillId="26" borderId="0" xfId="0" applyFont="1" applyFill="1" applyAlignment="1">
      <alignment horizontal="center" vertical="center"/>
    </xf>
    <xf numFmtId="0" fontId="60" fillId="0" borderId="0" xfId="0" applyFont="1" applyFill="1" applyBorder="1" applyAlignment="1" applyProtection="1">
      <alignment horizontal="left" vertical="center" wrapText="1"/>
      <protection locked="0"/>
    </xf>
    <xf numFmtId="0" fontId="60" fillId="21" borderId="0" xfId="0" applyFont="1" applyFill="1" applyBorder="1" applyAlignment="1">
      <alignment horizontal="center" wrapText="1"/>
    </xf>
    <xf numFmtId="0" fontId="32" fillId="19" borderId="0" xfId="0" applyFont="1" applyFill="1" applyAlignment="1">
      <alignment horizontal="center" vertical="center"/>
    </xf>
    <xf numFmtId="0" fontId="44" fillId="6" borderId="0" xfId="0" applyFont="1" applyFill="1" applyAlignment="1">
      <alignment horizontal="left" vertical="top" wrapText="1"/>
    </xf>
    <xf numFmtId="0" fontId="123" fillId="21" borderId="0" xfId="0" applyFont="1" applyFill="1" applyBorder="1" applyAlignment="1">
      <alignment horizontal="center" wrapText="1"/>
    </xf>
    <xf numFmtId="0" fontId="166" fillId="10" borderId="0" xfId="0" applyFont="1" applyFill="1" applyBorder="1" applyAlignment="1">
      <alignment horizontal="left" vertical="top" wrapText="1"/>
    </xf>
    <xf numFmtId="0" fontId="37" fillId="0" borderId="0" xfId="0" quotePrefix="1" applyFont="1" applyFill="1" applyBorder="1" applyAlignment="1">
      <alignment horizontal="left" vertical="top" wrapText="1"/>
    </xf>
    <xf numFmtId="0" fontId="44" fillId="6" borderId="0" xfId="0" applyFont="1" applyFill="1" applyAlignment="1">
      <alignment vertical="top" wrapText="1"/>
    </xf>
    <xf numFmtId="0" fontId="44" fillId="0" borderId="0" xfId="0" applyFont="1" applyFill="1" applyAlignment="1">
      <alignment horizontal="center" vertical="center" wrapText="1"/>
    </xf>
    <xf numFmtId="0" fontId="166" fillId="10" borderId="80" xfId="0" quotePrefix="1" applyFont="1" applyFill="1" applyBorder="1" applyAlignment="1">
      <alignment horizontal="left" vertical="top" wrapText="1"/>
    </xf>
    <xf numFmtId="0" fontId="166" fillId="10" borderId="15" xfId="0" applyFont="1" applyFill="1" applyBorder="1" applyAlignment="1">
      <alignment horizontal="left" vertical="top" wrapText="1"/>
    </xf>
    <xf numFmtId="0" fontId="166" fillId="10" borderId="70" xfId="0" applyFont="1" applyFill="1" applyBorder="1" applyAlignment="1">
      <alignment horizontal="left" vertical="top" wrapText="1"/>
    </xf>
    <xf numFmtId="0" fontId="166" fillId="10" borderId="80" xfId="0" applyFont="1" applyFill="1" applyBorder="1" applyAlignment="1">
      <alignment horizontal="left" vertical="top" wrapText="1"/>
    </xf>
    <xf numFmtId="0" fontId="37" fillId="0" borderId="0" xfId="0" quotePrefix="1" applyFont="1" applyBorder="1" applyAlignment="1">
      <alignment horizontal="center" vertical="top" wrapText="1"/>
    </xf>
    <xf numFmtId="0" fontId="37" fillId="0" borderId="0" xfId="0" quotePrefix="1" applyFont="1" applyBorder="1" applyAlignment="1">
      <alignment horizontal="left" vertical="top" wrapText="1"/>
    </xf>
    <xf numFmtId="14" fontId="37" fillId="0" borderId="0" xfId="0" quotePrefix="1" applyNumberFormat="1" applyFont="1" applyBorder="1" applyAlignment="1">
      <alignment horizontal="center" vertical="top" wrapText="1"/>
    </xf>
    <xf numFmtId="0" fontId="51" fillId="0" borderId="0" xfId="0" applyFont="1" applyBorder="1" applyAlignment="1" applyProtection="1">
      <alignment horizontal="center" vertical="center"/>
      <protection hidden="1"/>
    </xf>
    <xf numFmtId="0" fontId="52" fillId="26" borderId="3" xfId="0" applyFont="1" applyFill="1" applyBorder="1" applyAlignment="1" applyProtection="1">
      <alignment horizontal="center" vertical="center"/>
      <protection hidden="1"/>
    </xf>
    <xf numFmtId="0" fontId="38" fillId="0" borderId="0" xfId="0" applyFont="1" applyBorder="1" applyAlignment="1" applyProtection="1">
      <alignment horizontal="center"/>
      <protection hidden="1"/>
    </xf>
    <xf numFmtId="0" fontId="38" fillId="0" borderId="0" xfId="0" applyFont="1" applyAlignment="1">
      <alignment horizontal="center" vertical="center" wrapText="1"/>
    </xf>
    <xf numFmtId="0" fontId="51" fillId="0" borderId="0" xfId="0" applyFont="1" applyAlignment="1">
      <alignment horizontal="center" vertical="center" wrapText="1"/>
    </xf>
    <xf numFmtId="0" fontId="224" fillId="0" borderId="0" xfId="127" applyFont="1" applyAlignment="1">
      <alignment horizontal="center" vertical="center" wrapText="1"/>
    </xf>
    <xf numFmtId="0" fontId="26" fillId="37" borderId="84" xfId="127" applyFont="1" applyFill="1" applyBorder="1" applyAlignment="1">
      <alignment horizontal="center" vertical="center"/>
    </xf>
    <xf numFmtId="0" fontId="26" fillId="37" borderId="8" xfId="127" applyFont="1" applyFill="1" applyBorder="1" applyAlignment="1">
      <alignment horizontal="center" vertical="center"/>
    </xf>
    <xf numFmtId="0" fontId="26" fillId="37" borderId="87" xfId="127" applyFont="1" applyFill="1" applyBorder="1" applyAlignment="1">
      <alignment horizontal="left" vertical="center" wrapText="1"/>
    </xf>
    <xf numFmtId="0" fontId="26" fillId="37" borderId="9" xfId="127" applyFont="1" applyFill="1" applyBorder="1" applyAlignment="1">
      <alignment horizontal="left" vertical="center" wrapText="1"/>
    </xf>
    <xf numFmtId="2" fontId="26" fillId="37" borderId="58" xfId="127" applyNumberFormat="1" applyFont="1" applyFill="1" applyBorder="1" applyAlignment="1">
      <alignment horizontal="center" vertical="center"/>
    </xf>
    <xf numFmtId="2" fontId="26" fillId="37" borderId="60" xfId="127" applyNumberFormat="1" applyFont="1" applyFill="1" applyBorder="1" applyAlignment="1">
      <alignment horizontal="center" vertical="center"/>
    </xf>
    <xf numFmtId="2" fontId="65" fillId="4" borderId="60" xfId="127" applyNumberFormat="1" applyFont="1" applyFill="1" applyBorder="1" applyAlignment="1">
      <alignment horizontal="center" vertical="center"/>
    </xf>
    <xf numFmtId="2" fontId="65" fillId="4" borderId="10" xfId="127" applyNumberFormat="1" applyFont="1" applyFill="1" applyBorder="1" applyAlignment="1">
      <alignment horizontal="center" vertical="center"/>
    </xf>
    <xf numFmtId="2" fontId="65" fillId="4" borderId="41" xfId="127" applyNumberFormat="1" applyFont="1" applyFill="1" applyBorder="1" applyAlignment="1">
      <alignment horizontal="center" vertical="center"/>
    </xf>
    <xf numFmtId="2" fontId="57" fillId="0" borderId="52" xfId="127" applyNumberFormat="1" applyFont="1" applyBorder="1" applyAlignment="1">
      <alignment horizontal="center" vertical="center"/>
    </xf>
    <xf numFmtId="2" fontId="57" fillId="0" borderId="49" xfId="127" applyNumberFormat="1" applyFont="1" applyBorder="1" applyAlignment="1">
      <alignment horizontal="center" vertical="center"/>
    </xf>
    <xf numFmtId="2" fontId="221" fillId="0" borderId="52" xfId="127" applyNumberFormat="1" applyFont="1" applyBorder="1" applyAlignment="1">
      <alignment horizontal="center" vertical="center"/>
    </xf>
    <xf numFmtId="2" fontId="221" fillId="0" borderId="49" xfId="127" applyNumberFormat="1" applyFont="1" applyBorder="1" applyAlignment="1">
      <alignment horizontal="center" vertical="center"/>
    </xf>
    <xf numFmtId="2" fontId="223" fillId="37" borderId="58" xfId="127" applyNumberFormat="1" applyFont="1" applyFill="1" applyBorder="1" applyAlignment="1">
      <alignment horizontal="center" vertical="center"/>
    </xf>
    <xf numFmtId="2" fontId="223" fillId="37" borderId="60" xfId="127" applyNumberFormat="1" applyFont="1" applyFill="1" applyBorder="1" applyAlignment="1">
      <alignment horizontal="center" vertical="center"/>
    </xf>
    <xf numFmtId="2" fontId="65" fillId="4" borderId="87" xfId="127" applyNumberFormat="1" applyFont="1" applyFill="1" applyBorder="1" applyAlignment="1">
      <alignment horizontal="center" vertical="center"/>
    </xf>
    <xf numFmtId="2" fontId="65" fillId="4" borderId="9" xfId="127" applyNumberFormat="1" applyFont="1" applyFill="1" applyBorder="1" applyAlignment="1">
      <alignment horizontal="center" vertical="center"/>
    </xf>
    <xf numFmtId="2" fontId="57" fillId="4" borderId="52" xfId="127" applyNumberFormat="1" applyFont="1" applyFill="1" applyBorder="1" applyAlignment="1">
      <alignment horizontal="center" vertical="center"/>
    </xf>
    <xf numFmtId="2" fontId="57" fillId="4" borderId="49" xfId="127" applyNumberFormat="1" applyFont="1" applyFill="1" applyBorder="1" applyAlignment="1">
      <alignment horizontal="center" vertical="center"/>
    </xf>
    <xf numFmtId="2" fontId="221" fillId="4" borderId="52" xfId="127" applyNumberFormat="1" applyFont="1" applyFill="1" applyBorder="1" applyAlignment="1">
      <alignment horizontal="center" vertical="center"/>
    </xf>
    <xf numFmtId="2" fontId="221" fillId="4" borderId="49" xfId="127" applyNumberFormat="1" applyFont="1" applyFill="1" applyBorder="1" applyAlignment="1">
      <alignment horizontal="center" vertical="center"/>
    </xf>
    <xf numFmtId="2" fontId="221" fillId="36" borderId="89" xfId="127" applyNumberFormat="1" applyFont="1" applyFill="1" applyBorder="1" applyAlignment="1">
      <alignment horizontal="center" vertical="center"/>
    </xf>
    <xf numFmtId="2" fontId="221" fillId="36" borderId="88" xfId="127" applyNumberFormat="1" applyFont="1" applyFill="1" applyBorder="1" applyAlignment="1">
      <alignment horizontal="center" vertical="center"/>
    </xf>
    <xf numFmtId="2" fontId="65" fillId="4" borderId="7" xfId="127" applyNumberFormat="1" applyFont="1" applyFill="1" applyBorder="1" applyAlignment="1">
      <alignment horizontal="center" vertical="center"/>
    </xf>
    <xf numFmtId="2" fontId="221" fillId="4" borderId="56" xfId="127" applyNumberFormat="1" applyFont="1" applyFill="1" applyBorder="1" applyAlignment="1">
      <alignment horizontal="center" vertical="center"/>
    </xf>
    <xf numFmtId="2" fontId="221" fillId="4" borderId="54" xfId="127" applyNumberFormat="1" applyFont="1" applyFill="1" applyBorder="1" applyAlignment="1">
      <alignment horizontal="center" vertical="center"/>
    </xf>
    <xf numFmtId="2" fontId="221" fillId="4" borderId="89" xfId="127" applyNumberFormat="1" applyFont="1" applyFill="1" applyBorder="1" applyAlignment="1">
      <alignment horizontal="center" vertical="center"/>
    </xf>
    <xf numFmtId="2" fontId="221" fillId="4" borderId="88" xfId="127" applyNumberFormat="1" applyFont="1" applyFill="1" applyBorder="1" applyAlignment="1">
      <alignment horizontal="center" vertical="center"/>
    </xf>
    <xf numFmtId="2" fontId="65" fillId="38" borderId="60" xfId="127" applyNumberFormat="1" applyFont="1" applyFill="1" applyBorder="1" applyAlignment="1">
      <alignment horizontal="center" vertical="center"/>
    </xf>
    <xf numFmtId="2" fontId="65" fillId="38" borderId="10" xfId="127" applyNumberFormat="1" applyFont="1" applyFill="1" applyBorder="1" applyAlignment="1">
      <alignment horizontal="center" vertical="center"/>
    </xf>
    <xf numFmtId="2" fontId="65" fillId="38" borderId="41" xfId="127" applyNumberFormat="1" applyFont="1" applyFill="1" applyBorder="1" applyAlignment="1">
      <alignment horizontal="center" vertical="center"/>
    </xf>
    <xf numFmtId="2" fontId="65" fillId="4" borderId="46" xfId="127" applyNumberFormat="1" applyFont="1" applyFill="1" applyBorder="1" applyAlignment="1">
      <alignment horizontal="center" vertical="center"/>
    </xf>
    <xf numFmtId="2" fontId="65" fillId="4" borderId="113" xfId="127" applyNumberFormat="1" applyFont="1" applyFill="1" applyBorder="1" applyAlignment="1">
      <alignment horizontal="center" vertical="center"/>
    </xf>
    <xf numFmtId="2" fontId="65" fillId="4" borderId="75" xfId="127" applyNumberFormat="1" applyFont="1" applyFill="1" applyBorder="1" applyAlignment="1">
      <alignment horizontal="center" vertical="center"/>
    </xf>
    <xf numFmtId="0" fontId="26" fillId="0" borderId="0" xfId="127" applyFont="1" applyAlignment="1">
      <alignment horizontal="right" vertical="top" wrapText="1"/>
    </xf>
    <xf numFmtId="0" fontId="2" fillId="0" borderId="0" xfId="127" applyAlignment="1">
      <alignment horizontal="center" vertical="top" wrapText="1"/>
    </xf>
    <xf numFmtId="2" fontId="187" fillId="4" borderId="89" xfId="127" applyNumberFormat="1" applyFont="1" applyFill="1" applyBorder="1" applyAlignment="1">
      <alignment horizontal="center" vertical="center"/>
    </xf>
    <xf numFmtId="2" fontId="187" fillId="4" borderId="88" xfId="127" applyNumberFormat="1" applyFont="1" applyFill="1" applyBorder="1" applyAlignment="1">
      <alignment horizontal="center" vertical="center"/>
    </xf>
    <xf numFmtId="2" fontId="65" fillId="4" borderId="89" xfId="127" applyNumberFormat="1" applyFont="1" applyFill="1" applyBorder="1" applyAlignment="1">
      <alignment horizontal="center" vertical="center"/>
    </xf>
    <xf numFmtId="2" fontId="65" fillId="4" borderId="88" xfId="127" applyNumberFormat="1" applyFont="1" applyFill="1" applyBorder="1" applyAlignment="1">
      <alignment horizontal="center" vertical="center"/>
    </xf>
    <xf numFmtId="2" fontId="187" fillId="4" borderId="89" xfId="127" applyNumberFormat="1" applyFont="1" applyFill="1" applyBorder="1" applyAlignment="1">
      <alignment horizontal="left" vertical="center"/>
    </xf>
    <xf numFmtId="2" fontId="187" fillId="4" borderId="91" xfId="127" applyNumberFormat="1" applyFont="1" applyFill="1" applyBorder="1" applyAlignment="1">
      <alignment horizontal="left" vertical="center"/>
    </xf>
    <xf numFmtId="2" fontId="28" fillId="4" borderId="89" xfId="127" applyNumberFormat="1" applyFont="1" applyFill="1" applyBorder="1" applyAlignment="1">
      <alignment horizontal="center" vertical="center"/>
    </xf>
    <xf numFmtId="2" fontId="28" fillId="4" borderId="91" xfId="127" applyNumberFormat="1" applyFont="1" applyFill="1" applyBorder="1" applyAlignment="1">
      <alignment horizontal="center" vertical="center"/>
    </xf>
    <xf numFmtId="2" fontId="28" fillId="4" borderId="88" xfId="127" applyNumberFormat="1" applyFont="1" applyFill="1" applyBorder="1" applyAlignment="1">
      <alignment horizontal="center" vertical="center"/>
    </xf>
    <xf numFmtId="0" fontId="2" fillId="0" borderId="0" xfId="127" applyAlignment="1">
      <alignment horizontal="left" vertical="top" wrapText="1"/>
    </xf>
    <xf numFmtId="0" fontId="2" fillId="0" borderId="89" xfId="127" applyBorder="1" applyAlignment="1">
      <alignment horizontal="left" vertical="center"/>
    </xf>
    <xf numFmtId="0" fontId="2" fillId="0" borderId="91" xfId="127" applyBorder="1" applyAlignment="1">
      <alignment horizontal="left" vertical="center"/>
    </xf>
    <xf numFmtId="0" fontId="2" fillId="0" borderId="88" xfId="127" applyBorder="1" applyAlignment="1">
      <alignment horizontal="left" vertical="center"/>
    </xf>
    <xf numFmtId="2" fontId="26" fillId="6" borderId="29" xfId="127" applyNumberFormat="1" applyFont="1" applyFill="1" applyBorder="1" applyAlignment="1">
      <alignment horizontal="center" vertical="center"/>
    </xf>
    <xf numFmtId="2" fontId="26" fillId="6" borderId="11" xfId="127" applyNumberFormat="1" applyFont="1" applyFill="1" applyBorder="1" applyAlignment="1">
      <alignment horizontal="center" vertical="center"/>
    </xf>
    <xf numFmtId="2" fontId="26" fillId="6" borderId="12" xfId="127" applyNumberFormat="1" applyFont="1" applyFill="1" applyBorder="1" applyAlignment="1">
      <alignment horizontal="center" vertical="center"/>
    </xf>
    <xf numFmtId="0" fontId="28" fillId="0" borderId="0" xfId="127" applyFont="1" applyAlignment="1">
      <alignment horizontal="center" wrapText="1"/>
    </xf>
    <xf numFmtId="0" fontId="2" fillId="0" borderId="89" xfId="127" applyBorder="1" applyAlignment="1">
      <alignment horizontal="left" vertical="center" wrapText="1"/>
    </xf>
    <xf numFmtId="0" fontId="2" fillId="0" borderId="91" xfId="127" applyBorder="1" applyAlignment="1">
      <alignment horizontal="left" vertical="center" wrapText="1"/>
    </xf>
    <xf numFmtId="0" fontId="2" fillId="0" borderId="88" xfId="127" applyBorder="1" applyAlignment="1">
      <alignment horizontal="left" vertical="center" wrapText="1"/>
    </xf>
    <xf numFmtId="0" fontId="38" fillId="0" borderId="90" xfId="0" applyFont="1" applyBorder="1" applyAlignment="1">
      <alignment horizontal="left" vertical="top" wrapText="1"/>
    </xf>
    <xf numFmtId="0" fontId="14" fillId="4" borderId="100" xfId="0" applyFont="1" applyFill="1" applyBorder="1" applyAlignment="1">
      <alignment horizontal="center" vertical="center" wrapText="1"/>
    </xf>
    <xf numFmtId="0" fontId="14" fillId="4" borderId="101" xfId="0" applyFont="1" applyFill="1" applyBorder="1" applyAlignment="1">
      <alignment horizontal="center" vertical="center" wrapText="1"/>
    </xf>
    <xf numFmtId="0" fontId="33" fillId="4" borderId="100" xfId="0" applyFont="1" applyFill="1" applyBorder="1" applyAlignment="1">
      <alignment horizontal="center" vertical="center" wrapText="1"/>
    </xf>
    <xf numFmtId="0" fontId="33" fillId="4" borderId="101" xfId="0" applyFont="1" applyFill="1" applyBorder="1" applyAlignment="1">
      <alignment horizontal="center" vertical="center" wrapText="1"/>
    </xf>
    <xf numFmtId="167" fontId="35" fillId="5" borderId="0" xfId="0" applyNumberFormat="1" applyFont="1" applyFill="1" applyBorder="1" applyAlignment="1" applyProtection="1">
      <alignment horizontal="center"/>
      <protection locked="0"/>
    </xf>
    <xf numFmtId="0" fontId="52" fillId="18" borderId="0" xfId="0" applyFont="1" applyFill="1" applyAlignment="1" applyProtection="1">
      <alignment horizontal="center" vertical="center"/>
      <protection hidden="1"/>
    </xf>
    <xf numFmtId="167" fontId="36" fillId="5" borderId="0" xfId="0" applyNumberFormat="1" applyFont="1" applyFill="1" applyBorder="1" applyAlignment="1" applyProtection="1">
      <alignment horizontal="center" vertical="center"/>
      <protection locked="0"/>
    </xf>
    <xf numFmtId="0" fontId="192" fillId="0" borderId="89" xfId="38" applyFont="1" applyBorder="1" applyAlignment="1">
      <alignment horizontal="center" vertical="center"/>
    </xf>
    <xf numFmtId="0" fontId="192" fillId="0" borderId="91" xfId="38" applyFont="1" applyBorder="1" applyAlignment="1">
      <alignment horizontal="center" vertical="center"/>
    </xf>
    <xf numFmtId="0" fontId="192" fillId="0" borderId="88" xfId="38" applyFont="1" applyBorder="1" applyAlignment="1">
      <alignment horizontal="center" vertical="center"/>
    </xf>
    <xf numFmtId="0" fontId="6" fillId="0" borderId="86" xfId="38" applyBorder="1" applyAlignment="1">
      <alignment horizontal="center" vertical="center" wrapText="1"/>
    </xf>
    <xf numFmtId="0" fontId="6" fillId="0" borderId="12" xfId="38" applyBorder="1" applyAlignment="1">
      <alignment horizontal="center" vertical="center" wrapText="1"/>
    </xf>
    <xf numFmtId="10" fontId="22" fillId="0" borderId="89" xfId="45" applyNumberFormat="1" applyFont="1" applyBorder="1" applyAlignment="1">
      <alignment horizontal="center" vertical="center" wrapText="1"/>
    </xf>
    <xf numFmtId="10" fontId="22" fillId="0" borderId="91" xfId="45" applyNumberFormat="1" applyFont="1" applyBorder="1" applyAlignment="1">
      <alignment horizontal="center" vertical="center" wrapText="1"/>
    </xf>
    <xf numFmtId="3" fontId="6" fillId="0" borderId="86" xfId="38" applyNumberFormat="1" applyBorder="1" applyAlignment="1">
      <alignment horizontal="center" vertical="center" wrapText="1"/>
    </xf>
    <xf numFmtId="0" fontId="51" fillId="6" borderId="31" xfId="0" applyFont="1" applyFill="1" applyBorder="1" applyAlignment="1" applyProtection="1">
      <alignment horizontal="center"/>
      <protection hidden="1"/>
    </xf>
    <xf numFmtId="0" fontId="51" fillId="6" borderId="32" xfId="0" applyFont="1" applyFill="1" applyBorder="1" applyAlignment="1" applyProtection="1">
      <alignment horizontal="center"/>
      <protection hidden="1"/>
    </xf>
    <xf numFmtId="0" fontId="52" fillId="26" borderId="0" xfId="0" applyFont="1" applyFill="1" applyBorder="1" applyAlignment="1" applyProtection="1">
      <alignment horizontal="center" vertical="center" wrapText="1"/>
      <protection hidden="1"/>
    </xf>
    <xf numFmtId="0" fontId="52" fillId="26" borderId="7" xfId="0" applyFont="1" applyFill="1" applyBorder="1" applyAlignment="1" applyProtection="1">
      <alignment horizontal="center" vertical="center" wrapText="1"/>
      <protection hidden="1"/>
    </xf>
    <xf numFmtId="0" fontId="54" fillId="26" borderId="0" xfId="0" applyFont="1" applyFill="1" applyBorder="1" applyAlignment="1" applyProtection="1">
      <alignment horizontal="center" vertical="center" wrapText="1"/>
      <protection hidden="1"/>
    </xf>
    <xf numFmtId="0" fontId="54" fillId="26" borderId="7" xfId="0" applyFont="1" applyFill="1" applyBorder="1" applyAlignment="1" applyProtection="1">
      <alignment horizontal="center" vertical="center" wrapText="1"/>
      <protection hidden="1"/>
    </xf>
    <xf numFmtId="0" fontId="52" fillId="26" borderId="0" xfId="0" applyFont="1" applyFill="1" applyBorder="1" applyAlignment="1" applyProtection="1">
      <alignment horizontal="center" vertical="top" wrapText="1"/>
      <protection hidden="1"/>
    </xf>
    <xf numFmtId="0" fontId="52" fillId="26" borderId="7" xfId="0" applyFont="1" applyFill="1" applyBorder="1" applyAlignment="1" applyProtection="1">
      <alignment horizontal="center" vertical="top" wrapText="1"/>
      <protection hidden="1"/>
    </xf>
    <xf numFmtId="0" fontId="51" fillId="6" borderId="31" xfId="0" applyFont="1" applyFill="1" applyBorder="1" applyAlignment="1" applyProtection="1">
      <alignment horizontal="left" vertical="center" wrapText="1"/>
      <protection locked="0" hidden="1"/>
    </xf>
    <xf numFmtId="0" fontId="51" fillId="6" borderId="34" xfId="0" applyFont="1" applyFill="1" applyBorder="1" applyAlignment="1" applyProtection="1">
      <alignment horizontal="left" vertical="center" wrapText="1"/>
      <protection locked="0" hidden="1"/>
    </xf>
    <xf numFmtId="0" fontId="51" fillId="6" borderId="32" xfId="0" applyFont="1" applyFill="1" applyBorder="1" applyAlignment="1" applyProtection="1">
      <alignment horizontal="left" vertical="center" wrapText="1"/>
      <protection locked="0" hidden="1"/>
    </xf>
    <xf numFmtId="49" fontId="51" fillId="6" borderId="31" xfId="0" applyNumberFormat="1" applyFont="1" applyFill="1" applyBorder="1" applyAlignment="1" applyProtection="1">
      <alignment horizontal="left" vertical="center" wrapText="1"/>
      <protection locked="0" hidden="1"/>
    </xf>
    <xf numFmtId="0" fontId="42" fillId="11" borderId="0" xfId="0" applyFont="1" applyFill="1" applyAlignment="1" applyProtection="1">
      <alignment horizontal="center" vertical="center" wrapText="1"/>
      <protection hidden="1"/>
    </xf>
    <xf numFmtId="0" fontId="54" fillId="0" borderId="0" xfId="0" applyFont="1" applyAlignment="1" applyProtection="1">
      <alignment horizontal="center" vertical="center"/>
      <protection hidden="1"/>
    </xf>
    <xf numFmtId="0" fontId="35" fillId="6" borderId="31" xfId="0" applyFont="1" applyFill="1" applyBorder="1" applyAlignment="1" applyProtection="1">
      <alignment horizontal="center"/>
      <protection hidden="1"/>
    </xf>
    <xf numFmtId="0" fontId="35" fillId="6" borderId="32" xfId="0" applyFont="1" applyFill="1" applyBorder="1" applyAlignment="1" applyProtection="1">
      <alignment horizontal="center"/>
      <protection hidden="1"/>
    </xf>
    <xf numFmtId="0" fontId="38" fillId="0" borderId="0" xfId="0" applyFont="1" applyAlignment="1" applyProtection="1">
      <alignment horizontal="left" vertical="top" wrapText="1"/>
      <protection hidden="1"/>
    </xf>
    <xf numFmtId="0" fontId="27" fillId="0" borderId="0" xfId="12" applyFont="1" applyAlignment="1">
      <alignment horizontal="center" vertical="center"/>
    </xf>
    <xf numFmtId="0" fontId="28" fillId="0" borderId="0" xfId="12" applyFont="1" applyAlignment="1">
      <alignment horizontal="center" vertical="center"/>
    </xf>
    <xf numFmtId="0" fontId="71" fillId="0" borderId="0" xfId="0" applyFont="1" applyAlignment="1">
      <alignment horizontal="left" vertical="top" wrapText="1"/>
    </xf>
    <xf numFmtId="0" fontId="91" fillId="0" borderId="0" xfId="0" applyFont="1" applyFill="1" applyAlignment="1">
      <alignment horizontal="left" vertical="center"/>
    </xf>
    <xf numFmtId="0" fontId="91" fillId="0" borderId="0" xfId="0" applyFont="1" applyFill="1" applyAlignment="1">
      <alignment horizontal="right" vertical="center"/>
    </xf>
    <xf numFmtId="0" fontId="123" fillId="0" borderId="0" xfId="0" applyFont="1" applyAlignment="1">
      <alignment horizontal="right" vertical="top" wrapText="1"/>
    </xf>
    <xf numFmtId="0" fontId="141" fillId="0" borderId="0" xfId="0" applyFont="1" applyAlignment="1" applyProtection="1">
      <alignment horizontal="left" vertical="top" wrapText="1"/>
      <protection locked="0"/>
    </xf>
    <xf numFmtId="0" fontId="130" fillId="0" borderId="31" xfId="0" applyFont="1" applyBorder="1" applyAlignment="1">
      <alignment horizontal="center" vertical="center" wrapText="1"/>
    </xf>
    <xf numFmtId="0" fontId="130" fillId="0" borderId="32" xfId="0" applyFont="1" applyBorder="1" applyAlignment="1">
      <alignment horizontal="center" vertical="center" wrapText="1"/>
    </xf>
    <xf numFmtId="0" fontId="37" fillId="0" borderId="30" xfId="0" applyFont="1" applyBorder="1" applyAlignment="1">
      <alignment horizontal="center" vertical="center" wrapText="1"/>
    </xf>
    <xf numFmtId="0" fontId="42" fillId="0" borderId="31" xfId="0" applyFont="1" applyBorder="1" applyAlignment="1">
      <alignment horizontal="left" vertical="center" wrapText="1"/>
    </xf>
    <xf numFmtId="0" fontId="42" fillId="0" borderId="34" xfId="0" applyFont="1" applyBorder="1" applyAlignment="1">
      <alignment horizontal="left" vertical="center" wrapText="1"/>
    </xf>
    <xf numFmtId="0" fontId="37" fillId="0" borderId="34" xfId="0" applyFont="1" applyBorder="1" applyAlignment="1" applyProtection="1">
      <alignment horizontal="left" vertical="center" wrapText="1" indent="2"/>
      <protection locked="0"/>
    </xf>
    <xf numFmtId="0" fontId="37" fillId="0" borderId="32" xfId="0" applyFont="1" applyBorder="1" applyAlignment="1" applyProtection="1">
      <alignment horizontal="left" vertical="center" wrapText="1" indent="2"/>
      <protection locked="0"/>
    </xf>
    <xf numFmtId="0" fontId="159" fillId="0" borderId="30" xfId="0" applyFont="1" applyBorder="1" applyAlignment="1">
      <alignment horizontal="left" vertical="center" wrapText="1"/>
    </xf>
    <xf numFmtId="0" fontId="37" fillId="6" borderId="30" xfId="0" applyFont="1" applyFill="1" applyBorder="1" applyAlignment="1" applyProtection="1">
      <alignment horizontal="left" vertical="center" wrapText="1"/>
      <protection locked="0"/>
    </xf>
    <xf numFmtId="0" fontId="41" fillId="0" borderId="31" xfId="0" applyFont="1" applyBorder="1" applyAlignment="1">
      <alignment horizontal="left" wrapText="1"/>
    </xf>
    <xf numFmtId="0" fontId="41" fillId="0" borderId="34" xfId="0" applyFont="1" applyBorder="1" applyAlignment="1">
      <alignment horizontal="left" wrapText="1"/>
    </xf>
    <xf numFmtId="0" fontId="41" fillId="0" borderId="32" xfId="0" applyFont="1" applyBorder="1" applyAlignment="1">
      <alignment horizontal="left" wrapText="1"/>
    </xf>
    <xf numFmtId="0" fontId="37" fillId="0" borderId="36"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12" xfId="0" applyFont="1" applyBorder="1" applyAlignment="1">
      <alignment horizontal="center" vertical="center" wrapText="1"/>
    </xf>
    <xf numFmtId="0" fontId="37" fillId="6" borderId="29" xfId="0" applyFont="1" applyFill="1" applyBorder="1" applyAlignment="1" applyProtection="1">
      <alignment horizontal="center" vertical="center" wrapText="1"/>
      <protection locked="0"/>
    </xf>
    <xf numFmtId="0" fontId="37" fillId="6" borderId="35" xfId="0" applyFont="1" applyFill="1" applyBorder="1" applyAlignment="1" applyProtection="1">
      <alignment horizontal="center" vertical="center" wrapText="1"/>
      <protection locked="0"/>
    </xf>
    <xf numFmtId="0" fontId="37" fillId="6" borderId="11" xfId="0" applyFont="1" applyFill="1" applyBorder="1" applyAlignment="1" applyProtection="1">
      <alignment horizontal="center" vertical="center" wrapText="1"/>
      <protection locked="0"/>
    </xf>
    <xf numFmtId="0" fontId="37" fillId="6" borderId="6" xfId="0" applyFont="1" applyFill="1" applyBorder="1" applyAlignment="1" applyProtection="1">
      <alignment horizontal="center" vertical="center" wrapText="1"/>
      <protection locked="0"/>
    </xf>
    <xf numFmtId="0" fontId="37" fillId="6" borderId="12" xfId="0" applyFont="1" applyFill="1" applyBorder="1" applyAlignment="1" applyProtection="1">
      <alignment horizontal="center" vertical="center" wrapText="1"/>
      <protection locked="0"/>
    </xf>
    <xf numFmtId="0" fontId="37" fillId="6" borderId="8" xfId="0" applyFont="1" applyFill="1" applyBorder="1" applyAlignment="1" applyProtection="1">
      <alignment horizontal="center" vertical="center" wrapText="1"/>
      <protection locked="0"/>
    </xf>
    <xf numFmtId="0" fontId="41" fillId="0" borderId="0" xfId="0" applyFont="1" applyBorder="1" applyAlignment="1">
      <alignment horizontal="right" vertical="center" wrapText="1"/>
    </xf>
    <xf numFmtId="0" fontId="143" fillId="0" borderId="10" xfId="0" applyFont="1" applyBorder="1" applyAlignment="1" applyProtection="1">
      <alignment horizontal="left" vertical="center" wrapText="1"/>
      <protection locked="0"/>
    </xf>
    <xf numFmtId="0" fontId="143" fillId="0" borderId="4" xfId="0" applyFont="1" applyBorder="1" applyAlignment="1" applyProtection="1">
      <alignment horizontal="left" vertical="center" wrapText="1"/>
      <protection locked="0"/>
    </xf>
    <xf numFmtId="0" fontId="143" fillId="0" borderId="22" xfId="0" applyFont="1" applyBorder="1" applyAlignment="1" applyProtection="1">
      <alignment horizontal="left" vertical="center" wrapText="1"/>
      <protection locked="0"/>
    </xf>
    <xf numFmtId="0" fontId="37" fillId="0" borderId="30" xfId="0" applyFont="1" applyBorder="1" applyAlignment="1">
      <alignment horizontal="left" vertical="center" wrapText="1"/>
    </xf>
    <xf numFmtId="0" fontId="37" fillId="0" borderId="31" xfId="0" applyFont="1" applyBorder="1" applyAlignment="1">
      <alignment horizontal="left" vertical="center" wrapText="1"/>
    </xf>
    <xf numFmtId="0" fontId="37" fillId="0" borderId="34" xfId="0" applyFont="1" applyBorder="1" applyAlignment="1">
      <alignment horizontal="left" vertical="center" wrapText="1"/>
    </xf>
    <xf numFmtId="0" fontId="37" fillId="0" borderId="32" xfId="0" applyFont="1" applyBorder="1" applyAlignment="1">
      <alignment horizontal="left" vertical="center" wrapText="1"/>
    </xf>
    <xf numFmtId="0" fontId="160" fillId="0" borderId="30" xfId="0" applyFont="1" applyFill="1" applyBorder="1" applyAlignment="1">
      <alignment horizontal="left" vertical="center" wrapText="1"/>
    </xf>
    <xf numFmtId="0" fontId="37" fillId="0" borderId="30" xfId="0" applyFont="1" applyFill="1" applyBorder="1" applyAlignment="1" applyProtection="1">
      <alignment horizontal="left" vertical="center" wrapText="1"/>
      <protection locked="0"/>
    </xf>
    <xf numFmtId="0" fontId="160" fillId="0" borderId="31" xfId="0" applyFont="1" applyBorder="1" applyAlignment="1">
      <alignment horizontal="left" vertical="center" wrapText="1"/>
    </xf>
    <xf numFmtId="0" fontId="160" fillId="0" borderId="34" xfId="0" applyFont="1" applyBorder="1" applyAlignment="1">
      <alignment horizontal="left" vertical="center" wrapText="1"/>
    </xf>
    <xf numFmtId="0" fontId="37" fillId="6" borderId="0" xfId="0" applyFont="1" applyFill="1" applyBorder="1" applyAlignment="1">
      <alignment horizontal="left" vertical="center" wrapText="1"/>
    </xf>
    <xf numFmtId="0" fontId="37" fillId="6" borderId="31" xfId="0" applyFont="1" applyFill="1" applyBorder="1" applyAlignment="1" applyProtection="1">
      <alignment horizontal="center" vertical="center" wrapText="1"/>
      <protection locked="0"/>
    </xf>
    <xf numFmtId="0" fontId="37" fillId="6" borderId="34" xfId="0" applyFont="1" applyFill="1" applyBorder="1" applyAlignment="1" applyProtection="1">
      <alignment horizontal="center" vertical="center" wrapText="1"/>
      <protection locked="0"/>
    </xf>
    <xf numFmtId="0" fontId="37" fillId="6" borderId="32" xfId="0" applyFont="1" applyFill="1" applyBorder="1" applyAlignment="1" applyProtection="1">
      <alignment horizontal="center" vertical="center" wrapText="1"/>
      <protection locked="0"/>
    </xf>
    <xf numFmtId="0" fontId="37" fillId="0" borderId="31" xfId="0" applyFont="1" applyBorder="1" applyAlignment="1" applyProtection="1">
      <alignment horizontal="left" vertical="center" wrapText="1"/>
      <protection locked="0"/>
    </xf>
    <xf numFmtId="0" fontId="37" fillId="0" borderId="34" xfId="0" applyFont="1" applyBorder="1" applyAlignment="1" applyProtection="1">
      <alignment horizontal="left" vertical="center" wrapText="1"/>
      <protection locked="0"/>
    </xf>
    <xf numFmtId="0" fontId="37" fillId="0" borderId="32" xfId="0" applyFont="1" applyBorder="1" applyAlignment="1" applyProtection="1">
      <alignment horizontal="left" vertical="center" wrapText="1"/>
      <protection locked="0"/>
    </xf>
    <xf numFmtId="0" fontId="160" fillId="0" borderId="30" xfId="0" applyFont="1" applyBorder="1" applyAlignment="1">
      <alignment horizontal="left" vertical="center" wrapText="1"/>
    </xf>
    <xf numFmtId="0" fontId="37" fillId="6" borderId="30" xfId="0" applyFont="1" applyFill="1" applyBorder="1" applyAlignment="1">
      <alignment horizontal="left" vertical="center" wrapText="1"/>
    </xf>
    <xf numFmtId="0" fontId="37" fillId="0" borderId="0" xfId="0" applyFont="1" applyBorder="1" applyAlignment="1">
      <alignment horizontal="left" vertical="center" wrapText="1"/>
    </xf>
    <xf numFmtId="0" fontId="205" fillId="21" borderId="0" xfId="0" applyFont="1" applyFill="1" applyAlignment="1" applyProtection="1">
      <alignment horizontal="left" vertical="center"/>
      <protection hidden="1"/>
    </xf>
    <xf numFmtId="0" fontId="201" fillId="6" borderId="89" xfId="0" applyFont="1" applyFill="1" applyBorder="1" applyAlignment="1" applyProtection="1">
      <alignment horizontal="center"/>
      <protection hidden="1"/>
    </xf>
    <xf numFmtId="0" fontId="201" fillId="6" borderId="88" xfId="0" applyFont="1" applyFill="1" applyBorder="1" applyAlignment="1" applyProtection="1">
      <alignment horizontal="center"/>
      <protection hidden="1"/>
    </xf>
    <xf numFmtId="0" fontId="189" fillId="0" borderId="0" xfId="0" applyFont="1" applyAlignment="1" applyProtection="1">
      <alignment horizontal="center" vertical="center" wrapText="1"/>
      <protection hidden="1"/>
    </xf>
    <xf numFmtId="0" fontId="57" fillId="6" borderId="0" xfId="0" applyFont="1" applyFill="1" applyAlignment="1" applyProtection="1">
      <alignment horizontal="left" vertical="center" wrapText="1"/>
      <protection hidden="1"/>
    </xf>
    <xf numFmtId="0" fontId="210" fillId="21" borderId="0" xfId="0" applyFont="1" applyFill="1" applyAlignment="1" applyProtection="1">
      <alignment horizontal="left" vertical="center"/>
      <protection hidden="1"/>
    </xf>
    <xf numFmtId="0" fontId="189" fillId="32" borderId="84" xfId="0" applyFont="1" applyFill="1" applyBorder="1" applyAlignment="1" applyProtection="1">
      <alignment horizontal="center" vertical="center" wrapText="1"/>
      <protection hidden="1"/>
    </xf>
    <xf numFmtId="0" fontId="189" fillId="32" borderId="85" xfId="0" applyFont="1" applyFill="1" applyBorder="1" applyAlignment="1" applyProtection="1">
      <alignment horizontal="center" vertical="center" wrapText="1"/>
      <protection hidden="1"/>
    </xf>
    <xf numFmtId="0" fontId="189" fillId="32" borderId="87" xfId="0" applyFont="1" applyFill="1" applyBorder="1" applyAlignment="1" applyProtection="1">
      <alignment horizontal="center" vertical="center" wrapText="1"/>
      <protection hidden="1"/>
    </xf>
    <xf numFmtId="0" fontId="28" fillId="32" borderId="6" xfId="0" applyFont="1" applyFill="1" applyBorder="1" applyAlignment="1" applyProtection="1">
      <alignment horizontal="center" vertical="top" wrapText="1"/>
      <protection hidden="1"/>
    </xf>
    <xf numFmtId="0" fontId="28" fillId="32" borderId="0" xfId="0" applyFont="1" applyFill="1" applyAlignment="1" applyProtection="1">
      <alignment horizontal="center" vertical="top" wrapText="1"/>
      <protection hidden="1"/>
    </xf>
    <xf numFmtId="0" fontId="28" fillId="32" borderId="7" xfId="0" applyFont="1" applyFill="1" applyBorder="1" applyAlignment="1" applyProtection="1">
      <alignment horizontal="center" vertical="top" wrapText="1"/>
      <protection hidden="1"/>
    </xf>
    <xf numFmtId="0" fontId="28" fillId="32" borderId="8" xfId="0" applyFont="1" applyFill="1" applyBorder="1" applyAlignment="1" applyProtection="1">
      <alignment horizontal="center" vertical="top" wrapText="1"/>
      <protection hidden="1"/>
    </xf>
    <xf numFmtId="0" fontId="28" fillId="32" borderId="3" xfId="0" applyFont="1" applyFill="1" applyBorder="1" applyAlignment="1" applyProtection="1">
      <alignment horizontal="center" vertical="top" wrapText="1"/>
      <protection hidden="1"/>
    </xf>
    <xf numFmtId="0" fontId="28" fillId="32" borderId="9" xfId="0" applyFont="1" applyFill="1" applyBorder="1" applyAlignment="1" applyProtection="1">
      <alignment horizontal="center" vertical="top" wrapText="1"/>
      <protection hidden="1"/>
    </xf>
    <xf numFmtId="0" fontId="63" fillId="6" borderId="89" xfId="0" applyFont="1" applyFill="1" applyBorder="1" applyAlignment="1" applyProtection="1">
      <alignment horizontal="left" vertical="center" wrapText="1"/>
      <protection locked="0" hidden="1"/>
    </xf>
    <xf numFmtId="0" fontId="63" fillId="6" borderId="91" xfId="0" applyFont="1" applyFill="1" applyBorder="1" applyAlignment="1" applyProtection="1">
      <alignment horizontal="left" vertical="center" wrapText="1"/>
      <protection locked="0" hidden="1"/>
    </xf>
    <xf numFmtId="0" fontId="63" fillId="6" borderId="88" xfId="0" applyFont="1" applyFill="1" applyBorder="1" applyAlignment="1" applyProtection="1">
      <alignment horizontal="left" vertical="center" wrapText="1"/>
      <protection locked="0" hidden="1"/>
    </xf>
    <xf numFmtId="49" fontId="63" fillId="6" borderId="89" xfId="0" applyNumberFormat="1" applyFont="1" applyFill="1" applyBorder="1" applyAlignment="1" applyProtection="1">
      <alignment horizontal="left" vertical="center" wrapText="1"/>
      <protection locked="0" hidden="1"/>
    </xf>
    <xf numFmtId="0" fontId="63" fillId="6" borderId="89" xfId="0" applyFont="1" applyFill="1" applyBorder="1" applyAlignment="1" applyProtection="1">
      <alignment horizontal="center"/>
      <protection hidden="1"/>
    </xf>
    <xf numFmtId="0" fontId="63" fillId="6" borderId="88" xfId="0" applyFont="1" applyFill="1" applyBorder="1" applyAlignment="1" applyProtection="1">
      <alignment horizontal="center"/>
      <protection hidden="1"/>
    </xf>
    <xf numFmtId="0" fontId="14" fillId="18" borderId="0" xfId="0" applyFont="1" applyFill="1" applyAlignment="1">
      <alignment horizontal="center" vertical="center" wrapText="1"/>
    </xf>
    <xf numFmtId="0" fontId="82" fillId="29" borderId="0" xfId="0" applyFont="1" applyFill="1" applyAlignment="1">
      <alignment horizontal="center" vertical="center" wrapText="1"/>
    </xf>
    <xf numFmtId="0" fontId="14" fillId="0" borderId="0" xfId="0" applyFont="1" applyAlignment="1">
      <alignment horizontal="left" vertical="center" wrapText="1"/>
    </xf>
    <xf numFmtId="0" fontId="60" fillId="18" borderId="0" xfId="0" applyFont="1" applyFill="1" applyAlignment="1">
      <alignment horizontal="center" vertical="center" wrapText="1"/>
    </xf>
    <xf numFmtId="0" fontId="100" fillId="8" borderId="5" xfId="46" applyFont="1" applyFill="1" applyBorder="1" applyAlignment="1">
      <alignment vertical="top"/>
    </xf>
    <xf numFmtId="0" fontId="102" fillId="8" borderId="5" xfId="46" applyFont="1" applyFill="1" applyBorder="1" applyAlignment="1">
      <alignment vertical="top"/>
    </xf>
    <xf numFmtId="0" fontId="100" fillId="7" borderId="5" xfId="46" applyFont="1" applyFill="1" applyBorder="1" applyAlignment="1">
      <alignment horizontal="center" vertical="top" wrapText="1"/>
    </xf>
    <xf numFmtId="0" fontId="100" fillId="9" borderId="5" xfId="46" applyFont="1" applyFill="1" applyBorder="1" applyAlignment="1">
      <alignment vertical="top"/>
    </xf>
    <xf numFmtId="0" fontId="102" fillId="9" borderId="5" xfId="46" applyFont="1" applyFill="1" applyBorder="1" applyAlignment="1">
      <alignment vertical="top"/>
    </xf>
    <xf numFmtId="0" fontId="100" fillId="8" borderId="5" xfId="46" applyFont="1" applyFill="1" applyBorder="1" applyAlignment="1">
      <alignment horizontal="center" vertical="top" wrapText="1"/>
    </xf>
    <xf numFmtId="0" fontId="107" fillId="9" borderId="5" xfId="47" applyFont="1" applyFill="1" applyBorder="1" applyAlignment="1">
      <alignment vertical="top"/>
    </xf>
    <xf numFmtId="0" fontId="109" fillId="9" borderId="5" xfId="47" applyFont="1" applyFill="1" applyBorder="1" applyAlignment="1">
      <alignment vertical="top"/>
    </xf>
    <xf numFmtId="0" fontId="107" fillId="8" borderId="5" xfId="47" applyFont="1" applyFill="1" applyBorder="1" applyAlignment="1">
      <alignment vertical="top"/>
    </xf>
    <xf numFmtId="0" fontId="109" fillId="8" borderId="5" xfId="47" applyFont="1" applyFill="1" applyBorder="1" applyAlignment="1">
      <alignment vertical="top"/>
    </xf>
    <xf numFmtId="0" fontId="107" fillId="7" borderId="5" xfId="47" applyFont="1" applyFill="1" applyBorder="1" applyAlignment="1">
      <alignment horizontal="center" vertical="top" wrapText="1"/>
    </xf>
    <xf numFmtId="0" fontId="107" fillId="8" borderId="5" xfId="47" applyFont="1" applyFill="1" applyBorder="1" applyAlignment="1">
      <alignment horizontal="center" vertical="top" wrapText="1"/>
    </xf>
  </cellXfs>
  <cellStyles count="128">
    <cellStyle name="40% - Accent4" xfId="64" builtinId="43"/>
    <cellStyle name="Comma 2" xfId="60"/>
    <cellStyle name="Comma 2 2" xfId="94"/>
    <cellStyle name="Comma 2 3" xfId="124"/>
    <cellStyle name="Comma 3" xfId="52"/>
    <cellStyle name="Comma 3 2" xfId="91"/>
    <cellStyle name="Comma 3 3" xfId="121"/>
    <cellStyle name="Currency" xfId="51" builtinId="4"/>
    <cellStyle name="Currency 2" xfId="1"/>
    <cellStyle name="Currency 2 2" xfId="23"/>
    <cellStyle name="Currency 2 2 2" xfId="41"/>
    <cellStyle name="Currency 2 2 2 2" xfId="83"/>
    <cellStyle name="Currency 2 2 2 3" xfId="115"/>
    <cellStyle name="Currency 2 2 3" xfId="72"/>
    <cellStyle name="Currency 2 2 4" xfId="104"/>
    <cellStyle name="Currency 2 3" xfId="21"/>
    <cellStyle name="Currency 2 3 2" xfId="39"/>
    <cellStyle name="Currency 2 3 2 2" xfId="81"/>
    <cellStyle name="Currency 2 3 2 3" xfId="113"/>
    <cellStyle name="Currency 2 3 3" xfId="70"/>
    <cellStyle name="Currency 2 3 4" xfId="102"/>
    <cellStyle name="Currency 2 4" xfId="29"/>
    <cellStyle name="Currency 2 4 2" xfId="43"/>
    <cellStyle name="Currency 2 4 2 2" xfId="84"/>
    <cellStyle name="Currency 2 4 2 3" xfId="116"/>
    <cellStyle name="Currency 2 4 3" xfId="73"/>
    <cellStyle name="Currency 2 4 4" xfId="105"/>
    <cellStyle name="Currency 2 5" xfId="34"/>
    <cellStyle name="Currency 2 5 2" xfId="76"/>
    <cellStyle name="Currency 2 5 3" xfId="108"/>
    <cellStyle name="Currency 2 6" xfId="49"/>
    <cellStyle name="Currency 2 6 2" xfId="89"/>
    <cellStyle name="Currency 2 6 3" xfId="119"/>
    <cellStyle name="Currency 2 7" xfId="61"/>
    <cellStyle name="Currency 2 7 2" xfId="95"/>
    <cellStyle name="Currency 2 7 3" xfId="125"/>
    <cellStyle name="Currency 2 8" xfId="65"/>
    <cellStyle name="Currency 2 9" xfId="97"/>
    <cellStyle name="Currency 3" xfId="22"/>
    <cellStyle name="Currency 3 2" xfId="40"/>
    <cellStyle name="Currency 3 2 2" xfId="82"/>
    <cellStyle name="Currency 3 2 3" xfId="114"/>
    <cellStyle name="Currency 3 3" xfId="71"/>
    <cellStyle name="Currency 3 4" xfId="103"/>
    <cellStyle name="Currency 4" xfId="53"/>
    <cellStyle name="Currency 4 2" xfId="92"/>
    <cellStyle name="Currency 4 3" xfId="122"/>
    <cellStyle name="Currency 5" xfId="62"/>
    <cellStyle name="Currency 5 2" xfId="96"/>
    <cellStyle name="Currency 5 3" xfId="126"/>
    <cellStyle name="Currency 6" xfId="90"/>
    <cellStyle name="Currency 7" xfId="120"/>
    <cellStyle name="Date" xfId="55"/>
    <cellStyle name="Hyperlink" xfId="2" builtinId="8"/>
    <cellStyle name="Hyperlink 2" xfId="11"/>
    <cellStyle name="Hyperlink 2 2" xfId="56"/>
    <cellStyle name="Hyperlink 3" xfId="14"/>
    <cellStyle name="Moeda 2" xfId="57"/>
    <cellStyle name="Moeda 2 2" xfId="93"/>
    <cellStyle name="Moeda 2 3" xfId="123"/>
    <cellStyle name="Normal" xfId="0" builtinId="0"/>
    <cellStyle name="Normal 12 2 3" xfId="18"/>
    <cellStyle name="Normal 2" xfId="3"/>
    <cellStyle name="Normal 2 2" xfId="9"/>
    <cellStyle name="Normal 2 2 2" xfId="26"/>
    <cellStyle name="Normal 2 2 3" xfId="20"/>
    <cellStyle name="Normal 2 2 3 2" xfId="38"/>
    <cellStyle name="Normal 2 2 3 2 2" xfId="80"/>
    <cellStyle name="Normal 2 2 3 2 3" xfId="112"/>
    <cellStyle name="Normal 2 2 3 2 4" xfId="127"/>
    <cellStyle name="Normal 2 2 3 3" xfId="69"/>
    <cellStyle name="Normal 2 2 3 4" xfId="101"/>
    <cellStyle name="Normal 2 2 4" xfId="59"/>
    <cellStyle name="Normal 2 3" xfId="24"/>
    <cellStyle name="Normal 2 4" xfId="19"/>
    <cellStyle name="Normal 2 5" xfId="30"/>
    <cellStyle name="Normal 2 6" xfId="48"/>
    <cellStyle name="Normal 2 7" xfId="54"/>
    <cellStyle name="Normal 3" xfId="8"/>
    <cellStyle name="Normal 3 2" xfId="25"/>
    <cellStyle name="Normal 3 3" xfId="17"/>
    <cellStyle name="Normal 3 3 2" xfId="37"/>
    <cellStyle name="Normal 3 3 2 2" xfId="79"/>
    <cellStyle name="Normal 3 3 2 3" xfId="111"/>
    <cellStyle name="Normal 3 3 3" xfId="68"/>
    <cellStyle name="Normal 3 3 4" xfId="100"/>
    <cellStyle name="Normal 4" xfId="12"/>
    <cellStyle name="Normal 4 2" xfId="15"/>
    <cellStyle name="Normal 4 3" xfId="32"/>
    <cellStyle name="Normal 4 3 2" xfId="44"/>
    <cellStyle name="Normal 4 3 2 2" xfId="63"/>
    <cellStyle name="Normal 4 3 2 3" xfId="85"/>
    <cellStyle name="Normal 4 3 2 4" xfId="117"/>
    <cellStyle name="Normal 4 3 3" xfId="74"/>
    <cellStyle name="Normal 4 3 4" xfId="106"/>
    <cellStyle name="Normal 4 4" xfId="35"/>
    <cellStyle name="Normal 4 4 2" xfId="77"/>
    <cellStyle name="Normal 4 4 3" xfId="109"/>
    <cellStyle name="Normal 4 5" xfId="66"/>
    <cellStyle name="Normal 4 6" xfId="98"/>
    <cellStyle name="Normal 5" xfId="16"/>
    <cellStyle name="Normal 6" xfId="28"/>
    <cellStyle name="Normal 6 2" xfId="42"/>
    <cellStyle name="Normal 7" xfId="46"/>
    <cellStyle name="Normal 7 2" xfId="87"/>
    <cellStyle name="Normal 8" xfId="47"/>
    <cellStyle name="Normal 8 2" xfId="88"/>
    <cellStyle name="Percent" xfId="7" builtinId="5"/>
    <cellStyle name="Percent 2" xfId="4"/>
    <cellStyle name="Percent 2 2" xfId="31"/>
    <cellStyle name="Percent 2 3" xfId="50"/>
    <cellStyle name="Percent 2 4" xfId="58"/>
    <cellStyle name="Percent 3" xfId="10"/>
    <cellStyle name="Percent 3 2" xfId="27"/>
    <cellStyle name="Percent 4" xfId="13"/>
    <cellStyle name="Percent 4 2" xfId="33"/>
    <cellStyle name="Percent 4 2 2" xfId="45"/>
    <cellStyle name="Percent 4 2 2 2" xfId="86"/>
    <cellStyle name="Percent 4 2 2 3" xfId="118"/>
    <cellStyle name="Percent 4 2 3" xfId="75"/>
    <cellStyle name="Percent 4 2 4" xfId="107"/>
    <cellStyle name="Percent 4 3" xfId="36"/>
    <cellStyle name="Percent 4 3 2" xfId="78"/>
    <cellStyle name="Percent 4 3 3" xfId="110"/>
    <cellStyle name="Percent 4 4" xfId="67"/>
    <cellStyle name="Percent 4 5" xfId="99"/>
    <cellStyle name="TableEvenline" xfId="5"/>
    <cellStyle name="TableOddline" xfId="6"/>
  </cellStyles>
  <dxfs count="478">
    <dxf>
      <font>
        <color rgb="FF9C0006"/>
      </font>
      <fill>
        <patternFill>
          <bgColor rgb="FFFFC7CE"/>
        </patternFill>
      </fill>
    </dxf>
    <dxf>
      <font>
        <strike val="0"/>
        <outline val="0"/>
        <shadow val="0"/>
        <color auto="1"/>
        <name val="Calibri Light"/>
        <scheme val="none"/>
      </font>
      <fill>
        <patternFill patternType="none">
          <fgColor indexed="64"/>
          <bgColor auto="1"/>
        </patternFill>
      </fill>
      <alignment textRotation="0" wrapText="1" indent="0" justifyLastLine="0" shrinkToFit="0" readingOrder="0"/>
    </dxf>
    <dxf>
      <font>
        <strike val="0"/>
        <outline val="0"/>
        <shadow val="0"/>
        <color auto="1"/>
        <name val="Calibri Light"/>
        <scheme val="none"/>
      </font>
      <fill>
        <patternFill patternType="none">
          <fgColor indexed="64"/>
          <bgColor auto="1"/>
        </patternFill>
      </fill>
      <alignment horizontal="center" vertical="center" textRotation="0" wrapText="1" indent="0" justifyLastLine="0" shrinkToFit="0" readingOrder="0"/>
      <border diagonalUp="0" diagonalDown="0">
        <left/>
        <right/>
        <top style="hair">
          <color auto="1"/>
        </top>
        <bottom style="hair">
          <color auto="1"/>
        </bottom>
        <vertical/>
        <horizontal style="hair">
          <color auto="1"/>
        </horizontal>
      </border>
    </dxf>
    <dxf>
      <font>
        <strike val="0"/>
        <outline val="0"/>
        <shadow val="0"/>
        <u val="none"/>
        <vertAlign val="baseline"/>
        <sz val="8"/>
        <color auto="1"/>
        <name val="Calibri Light"/>
        <scheme val="major"/>
      </font>
      <fill>
        <patternFill patternType="none">
          <fgColor indexed="64"/>
          <bgColor auto="1"/>
        </patternFill>
      </fill>
      <alignment horizontal="left" vertical="center" textRotation="0" wrapText="1" indent="0" justifyLastLine="0" shrinkToFit="0" readingOrder="0"/>
      <border diagonalUp="0" diagonalDown="0">
        <left/>
        <right/>
        <top style="hair">
          <color auto="1"/>
        </top>
        <bottom style="hair">
          <color auto="1"/>
        </bottom>
        <vertical/>
        <horizontal style="hair">
          <color auto="1"/>
        </horizontal>
      </border>
    </dxf>
    <dxf>
      <font>
        <b val="0"/>
        <i/>
        <strike val="0"/>
        <condense val="0"/>
        <extend val="0"/>
        <outline val="0"/>
        <shadow val="0"/>
        <u val="none"/>
        <vertAlign val="baseline"/>
        <sz val="10"/>
        <color auto="1"/>
        <name val="Calibri Light"/>
        <scheme val="major"/>
      </font>
      <fill>
        <patternFill patternType="solid">
          <fgColor indexed="64"/>
          <bgColor theme="0"/>
        </patternFill>
      </fill>
      <alignment horizontal="general" vertical="center" textRotation="0" wrapText="1" indent="0" justifyLastLine="0" shrinkToFit="0" readingOrder="0"/>
      <border diagonalUp="0" diagonalDown="0">
        <left style="hair">
          <color auto="1"/>
        </left>
        <right style="thin">
          <color indexed="64"/>
        </right>
        <top style="hair">
          <color auto="1"/>
        </top>
        <bottom style="hair">
          <color auto="1"/>
        </bottom>
        <vertical style="hair">
          <color auto="1"/>
        </vertical>
        <horizontal style="hair">
          <color auto="1"/>
        </horizontal>
      </border>
      <protection locked="0" hidden="0"/>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0" hidden="0"/>
    </dxf>
    <dxf>
      <font>
        <b val="0"/>
        <i val="0"/>
        <strike val="0"/>
        <condense val="0"/>
        <extend val="0"/>
        <outline val="0"/>
        <shadow val="0"/>
        <u val="none"/>
        <vertAlign val="baseline"/>
        <sz val="9"/>
        <color auto="1"/>
        <name val="Calibri Light"/>
        <scheme val="major"/>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0"/>
        <color auto="1"/>
        <name val="Calibri Light"/>
        <scheme val="maj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8"/>
        <color auto="1"/>
        <name val="Calibri Light"/>
        <scheme val="major"/>
      </font>
      <fill>
        <patternFill patternType="solid">
          <fgColor indexed="64"/>
          <bgColor theme="0" tint="-0.499984740745262"/>
        </patternFill>
      </fill>
      <alignment horizontal="center"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8"/>
        <color auto="1"/>
        <name val="Calibri Light"/>
        <scheme val="major"/>
      </font>
      <fill>
        <patternFill patternType="solid">
          <fgColor indexed="64"/>
          <bgColor theme="0" tint="-0.499984740745262"/>
        </patternFill>
      </fill>
      <alignment horizontal="center"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8"/>
        <color auto="1"/>
        <name val="Calibri Light"/>
        <scheme val="major"/>
      </font>
      <fill>
        <patternFill patternType="solid">
          <fgColor indexed="64"/>
          <bgColor theme="0" tint="-0.499984740745262"/>
        </patternFill>
      </fill>
      <alignment horizontal="center"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8"/>
        <color rgb="FF0070C0"/>
        <name val="Calibri Light"/>
        <scheme val="major"/>
      </font>
      <numFmt numFmtId="0" formatCode="General"/>
      <fill>
        <patternFill patternType="solid">
          <fgColor indexed="64"/>
          <bgColor theme="0" tint="-0.499984740745262"/>
        </patternFill>
      </fill>
      <alignment horizontal="center"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8"/>
        <color rgb="FF0070C0"/>
        <name val="Calibri Light"/>
        <scheme val="major"/>
      </font>
      <numFmt numFmtId="0" formatCode="General"/>
      <fill>
        <patternFill patternType="solid">
          <fgColor indexed="64"/>
          <bgColor theme="0" tint="-0.499984740745262"/>
        </patternFill>
      </fill>
      <alignment horizontal="center"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8"/>
        <color auto="1"/>
        <name val="Calibri Light"/>
        <scheme val="major"/>
      </font>
      <fill>
        <patternFill patternType="solid">
          <fgColor indexed="64"/>
          <bgColor theme="0" tint="-0.499984740745262"/>
        </patternFill>
      </fill>
      <alignment horizontal="center" vertical="center" textRotation="0" wrapText="1" indent="0" justifyLastLine="0" shrinkToFit="0" readingOrder="0"/>
      <border diagonalUp="0" diagonalDown="0" outline="0">
        <left/>
        <right/>
        <top style="hair">
          <color auto="1"/>
        </top>
        <bottom style="hair">
          <color auto="1"/>
        </bottom>
      </border>
    </dxf>
    <dxf>
      <border>
        <top style="hair">
          <color auto="1"/>
        </top>
      </border>
    </dxf>
    <dxf>
      <border diagonalUp="0" diagonalDown="0">
        <left style="thin">
          <color auto="1"/>
        </left>
        <right style="thin">
          <color auto="1"/>
        </right>
        <top style="thin">
          <color auto="1"/>
        </top>
        <bottom style="thin">
          <color auto="1"/>
        </bottom>
      </border>
    </dxf>
    <dxf>
      <font>
        <strike val="0"/>
        <outline val="0"/>
        <shadow val="0"/>
        <color auto="1"/>
        <name val="Calibri Light"/>
        <scheme val="none"/>
      </font>
      <fill>
        <patternFill patternType="none">
          <fgColor indexed="64"/>
          <bgColor auto="1"/>
        </patternFill>
      </fill>
      <alignment textRotation="0" wrapText="1" indent="0" justifyLastLine="0" shrinkToFit="0" readingOrder="0"/>
    </dxf>
    <dxf>
      <border>
        <bottom style="thin">
          <color rgb="FF000000"/>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bottom/>
      </border>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5" formatCode="#,##0.0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6" formatCode="#,##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i val="0"/>
        <strike val="0"/>
        <condense val="0"/>
        <extend val="0"/>
        <outline val="0"/>
        <shadow val="0"/>
        <u val="none"/>
        <vertAlign val="baseline"/>
        <sz val="8"/>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dxf>
    <dxf>
      <font>
        <color rgb="FF9C0006"/>
      </font>
      <fill>
        <patternFill>
          <bgColor rgb="FFFFC7CE"/>
        </patternFill>
      </fill>
    </dxf>
    <dxf>
      <fill>
        <patternFill patternType="solid">
          <fgColor auto="1"/>
          <bgColor theme="0"/>
        </patternFill>
      </fill>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numFmt numFmtId="14" formatCode="0.00%"/>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5" formatCode="#,##0.0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6" formatCode="#,##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i val="0"/>
        <strike val="0"/>
        <condense val="0"/>
        <extend val="0"/>
        <outline val="0"/>
        <shadow val="0"/>
        <u val="none"/>
        <vertAlign val="baseline"/>
        <sz val="8"/>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9"/>
        <name val="Calibri Light"/>
        <scheme val="major"/>
      </font>
      <alignment horizontal="center" vertical="center" textRotation="0" wrapText="1" indent="0" justifyLastLine="0" shrinkToFit="0" readingOrder="0"/>
    </dxf>
    <dxf>
      <font>
        <strike val="0"/>
        <outline val="0"/>
        <shadow val="0"/>
        <u val="none"/>
        <vertAlign val="baseline"/>
        <sz val="9"/>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numFmt numFmtId="165" formatCode="#,##0.00\ &quot;€&quot;"/>
      <alignment horizont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color rgb="FF006100"/>
      </font>
      <fill>
        <patternFill>
          <bgColor rgb="FFC6EFCE"/>
        </patternFill>
      </fill>
    </dxf>
    <dxf>
      <font>
        <color rgb="FF9C0006"/>
      </font>
    </dxf>
    <dxf>
      <font>
        <b/>
        <i val="0"/>
        <color rgb="FFC00000"/>
      </font>
      <fill>
        <patternFill>
          <bgColor theme="5" tint="0.59996337778862885"/>
        </patternFill>
      </fill>
    </dxf>
    <dxf>
      <font>
        <color theme="0"/>
      </font>
      <fill>
        <patternFill>
          <bgColor theme="0"/>
        </patternFill>
      </fill>
      <border>
        <left/>
        <right/>
        <top/>
        <bottom/>
      </border>
    </dxf>
    <dxf>
      <font>
        <b val="0"/>
        <i val="0"/>
        <strike val="0"/>
        <condense val="0"/>
        <extend val="0"/>
        <outline val="0"/>
        <shadow val="0"/>
        <u val="none"/>
        <vertAlign val="baseline"/>
        <sz val="11"/>
        <color theme="1"/>
        <name val="Calibri Light"/>
        <scheme val="major"/>
      </font>
      <fill>
        <patternFill patternType="solid">
          <fgColor indexed="64"/>
          <bgColor theme="7" tint="0.59999389629810485"/>
        </patternFill>
      </fill>
      <alignment horizontal="center" vertical="bottom" textRotation="0" wrapText="0" indent="0" justifyLastLine="0" shrinkToFit="0" readingOrder="0"/>
      <border diagonalUp="0" diagonalDown="0">
        <left style="hair">
          <color auto="1"/>
        </left>
        <right style="thin">
          <color auto="1"/>
        </right>
        <top style="hair">
          <color auto="1"/>
        </top>
        <bottom style="hair">
          <color auto="1"/>
        </bottom>
      </border>
      <protection locked="0" hidden="0"/>
    </dxf>
    <dxf>
      <font>
        <b val="0"/>
        <i val="0"/>
        <strike val="0"/>
        <condense val="0"/>
        <extend val="0"/>
        <outline val="0"/>
        <shadow val="0"/>
        <u val="none"/>
        <vertAlign val="baseline"/>
        <sz val="11"/>
        <color theme="1"/>
        <name val="Calibri Light"/>
        <scheme val="major"/>
      </font>
      <fill>
        <patternFill patternType="solid">
          <fgColor indexed="64"/>
          <bgColor theme="7" tint="0.59999389629810485"/>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theme="1"/>
        <name val="Calibri Light"/>
        <scheme val="major"/>
      </font>
      <numFmt numFmtId="171" formatCode="dd/mm/yyyy;@"/>
      <fill>
        <patternFill patternType="solid">
          <fgColor indexed="64"/>
          <bgColor theme="7" tint="0.5999938962981048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theme="1"/>
        <name val="Calibri Light"/>
        <scheme val="major"/>
      </font>
      <numFmt numFmtId="170" formatCode="000\ 000\ 000"/>
      <fill>
        <patternFill patternType="solid">
          <fgColor indexed="64"/>
          <bgColor theme="7" tint="0.59999389629810485"/>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theme="1" tint="0.249977111117893"/>
        <name val="Calibri Light"/>
        <scheme val="major"/>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style="hair">
          <color auto="1"/>
        </right>
        <top style="hair">
          <color auto="1"/>
        </top>
        <bottom style="hair">
          <color auto="1"/>
        </bottom>
      </border>
      <protection locked="1" hidden="1"/>
    </dxf>
    <dxf>
      <border outline="0">
        <left style="hair">
          <color rgb="FF000000"/>
        </left>
        <right style="thin">
          <color rgb="FF000000"/>
        </right>
      </border>
    </dxf>
    <dxf>
      <font>
        <strike val="0"/>
        <outline val="0"/>
        <shadow val="0"/>
        <u val="none"/>
        <vertAlign val="baseline"/>
        <name val="Calibri Light"/>
        <scheme val="none"/>
      </font>
    </dxf>
    <dxf>
      <font>
        <b val="0"/>
        <strike val="0"/>
        <outline val="0"/>
        <shadow val="0"/>
        <u val="none"/>
        <vertAlign val="baseline"/>
        <sz val="10"/>
        <name val="Calibri Light"/>
        <scheme val="major"/>
      </font>
    </dxf>
    <dxf>
      <fill>
        <patternFill>
          <bgColor rgb="FFC00000"/>
        </patternFill>
      </fill>
    </dxf>
    <dxf>
      <font>
        <color theme="1" tint="0.499984740745262"/>
      </font>
      <fill>
        <patternFill>
          <bgColor theme="1" tint="0.499984740745262"/>
        </patternFill>
      </fill>
    </dxf>
    <dxf>
      <fill>
        <patternFill>
          <bgColor rgb="FFC00000"/>
        </patternFill>
      </fill>
    </dxf>
    <dxf>
      <fill>
        <patternFill>
          <bgColor theme="7" tint="0.59996337778862885"/>
        </patternFill>
      </fill>
    </dxf>
    <dxf>
      <font>
        <b/>
        <i val="0"/>
        <color rgb="FF00B050"/>
      </font>
      <fill>
        <patternFill>
          <bgColor theme="9" tint="0.59996337778862885"/>
        </patternFill>
      </fill>
    </dxf>
    <dxf>
      <font>
        <b/>
        <i val="0"/>
        <color rgb="FFFF0000"/>
      </font>
      <fill>
        <patternFill>
          <bgColor theme="5" tint="0.59996337778862885"/>
        </patternFill>
      </fill>
    </dxf>
    <dxf>
      <font>
        <color rgb="FFFF0000"/>
      </font>
      <fill>
        <patternFill patternType="lightVertical">
          <fgColor theme="7" tint="0.79998168889431442"/>
          <bgColor theme="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strike val="0"/>
        <outline val="0"/>
        <shadow val="0"/>
        <u val="none"/>
        <vertAlign val="baseline"/>
        <sz val="10"/>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Light"/>
        <scheme val="major"/>
      </font>
      <numFmt numFmtId="183" formatCode="dd/mm/yyyy"/>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right" vertical="center" textRotation="0" wrapText="0" indent="1"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Light"/>
        <scheme val="major"/>
      </font>
      <numFmt numFmtId="0" formatCode="Genera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border outline="0">
        <right style="thin">
          <color rgb="FF000000"/>
        </right>
      </border>
    </dxf>
    <dxf>
      <font>
        <strike val="0"/>
        <outline val="0"/>
        <shadow val="0"/>
        <u val="none"/>
        <vertAlign val="baseline"/>
        <name val="Calibri Light"/>
        <scheme val="none"/>
      </font>
    </dxf>
    <dxf>
      <font>
        <strike val="0"/>
        <outline val="0"/>
        <shadow val="0"/>
        <u val="none"/>
        <vertAlign val="baseline"/>
        <color auto="1"/>
        <name val="Calibri Light"/>
        <scheme val="major"/>
      </font>
    </dxf>
    <dxf>
      <font>
        <color rgb="FF9C0006"/>
      </font>
      <fill>
        <patternFill>
          <bgColor rgb="FFFFC7CE"/>
        </patternFill>
      </fill>
    </dxf>
    <dxf>
      <font>
        <b/>
        <i val="0"/>
        <strike val="0"/>
        <condense val="0"/>
        <extend val="0"/>
        <outline val="0"/>
        <shadow val="0"/>
        <u val="none"/>
        <vertAlign val="baseline"/>
        <sz val="10"/>
        <color theme="1"/>
        <name val="Calibri Light"/>
        <scheme val="maj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thin">
          <color auto="1"/>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i val="0"/>
        <strike val="0"/>
        <condense val="0"/>
        <extend val="0"/>
        <outline val="0"/>
        <shadow val="0"/>
        <u val="none"/>
        <vertAlign val="baseline"/>
        <sz val="10"/>
        <color theme="1"/>
        <name val="Calibri Light"/>
        <scheme val="maj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thin">
          <color auto="1"/>
        </bottom>
      </border>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i val="0"/>
        <strike val="0"/>
        <condense val="0"/>
        <extend val="0"/>
        <outline val="0"/>
        <shadow val="0"/>
        <u val="none"/>
        <vertAlign val="baseline"/>
        <sz val="10"/>
        <color theme="1"/>
        <name val="Calibri Light"/>
        <scheme val="maj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thin">
          <color auto="1"/>
        </bottom>
      </border>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i val="0"/>
        <strike val="0"/>
        <condense val="0"/>
        <extend val="0"/>
        <outline val="0"/>
        <shadow val="0"/>
        <u val="none"/>
        <vertAlign val="baseline"/>
        <sz val="10"/>
        <color theme="1"/>
        <name val="Calibri Light"/>
        <scheme val="maj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thin">
          <color auto="1"/>
        </bottom>
      </border>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i val="0"/>
        <strike val="0"/>
        <condense val="0"/>
        <extend val="0"/>
        <outline val="0"/>
        <shadow val="0"/>
        <u val="none"/>
        <vertAlign val="baseline"/>
        <sz val="10"/>
        <color theme="1"/>
        <name val="Calibri Light"/>
        <scheme val="maj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thin">
          <color auto="1"/>
        </bottom>
      </border>
    </dxf>
    <dxf>
      <font>
        <b val="0"/>
        <i val="0"/>
        <strike val="0"/>
        <condense val="0"/>
        <extend val="0"/>
        <outline val="0"/>
        <shadow val="0"/>
        <u val="none"/>
        <vertAlign val="baseline"/>
        <sz val="10"/>
        <color auto="1"/>
        <name val="Calibri Light"/>
        <scheme val="maj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i val="0"/>
        <strike val="0"/>
        <condense val="0"/>
        <extend val="0"/>
        <outline val="0"/>
        <shadow val="0"/>
        <u val="none"/>
        <vertAlign val="baseline"/>
        <sz val="10"/>
        <color theme="1"/>
        <name val="Calibri Light"/>
        <scheme val="maj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thin">
          <color auto="1"/>
        </bottom>
      </border>
    </dxf>
    <dxf>
      <font>
        <b val="0"/>
        <i val="0"/>
        <strike val="0"/>
        <condense val="0"/>
        <extend val="0"/>
        <outline val="0"/>
        <shadow val="0"/>
        <u val="none"/>
        <vertAlign val="baseline"/>
        <sz val="10"/>
        <color theme="1"/>
        <name val="Calibri Light"/>
        <scheme val="major"/>
      </font>
      <numFmt numFmtId="0" formatCode="Genera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border>
    </dxf>
    <dxf>
      <font>
        <strike val="0"/>
        <outline val="0"/>
        <shadow val="0"/>
        <u val="none"/>
        <vertAlign val="baseline"/>
        <name val="Calibri Light"/>
        <scheme val="none"/>
      </font>
      <alignment vertical="center" textRotation="0" wrapText="0" indent="0" justifyLastLine="0" shrinkToFit="0" readingOrder="0"/>
    </dxf>
    <dxf>
      <border outline="0">
        <right style="thin">
          <color rgb="FF000000"/>
        </right>
      </border>
    </dxf>
    <dxf>
      <font>
        <strike val="0"/>
        <outline val="0"/>
        <shadow val="0"/>
        <u val="none"/>
        <vertAlign val="baseline"/>
        <name val="Calibri Light"/>
        <scheme val="none"/>
      </font>
    </dxf>
    <dxf>
      <font>
        <strike val="0"/>
        <outline val="0"/>
        <shadow val="0"/>
        <u val="none"/>
        <vertAlign val="baseline"/>
        <color auto="1"/>
        <name val="Calibri Light"/>
        <scheme val="maj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4.9989318521683403E-2"/>
      </font>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strike val="0"/>
        <outline val="0"/>
        <shadow val="0"/>
        <u val="none"/>
        <vertAlign val="baseline"/>
        <sz val="10"/>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strike val="0"/>
        <outline val="0"/>
        <shadow val="0"/>
        <u val="none"/>
        <vertAlign val="baseline"/>
        <sz val="10"/>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strike val="0"/>
        <outline val="0"/>
        <shadow val="0"/>
        <u val="none"/>
        <vertAlign val="baseline"/>
        <sz val="10"/>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Light"/>
        <scheme val="major"/>
      </font>
      <numFmt numFmtId="165" formatCode="#,##0.00\ &quot;€&quot;"/>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Light"/>
        <scheme val="major"/>
      </font>
      <numFmt numFmtId="183" formatCode="dd/mm/yyyy"/>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fill>
        <patternFill patternType="solid">
          <fgColor indexed="64"/>
          <bgColor theme="0"/>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Light"/>
        <scheme val="major"/>
      </font>
      <fill>
        <patternFill patternType="solid">
          <fgColor indexed="64"/>
          <bgColor theme="0"/>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Light"/>
        <scheme val="maj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theme="1"/>
        <name val="Calibri Light"/>
        <scheme val="major"/>
      </font>
      <alignment horizontal="general" vertical="center" textRotation="0" wrapText="0" indent="0" justifyLastLine="0" shrinkToFit="0" readingOrder="0"/>
    </dxf>
    <dxf>
      <border outline="0">
        <right style="thin">
          <color rgb="FF000000"/>
        </right>
      </border>
    </dxf>
    <dxf>
      <font>
        <strike val="0"/>
        <outline val="0"/>
        <shadow val="0"/>
        <u val="none"/>
        <vertAlign val="baseline"/>
        <name val="Calibri Light"/>
        <scheme val="none"/>
      </font>
      <alignment horizontal="center" vertical="center" textRotation="0" indent="0" justifyLastLine="0" shrinkToFit="0" readingOrder="0"/>
    </dxf>
    <dxf>
      <font>
        <strike val="0"/>
        <outline val="0"/>
        <shadow val="0"/>
        <u val="none"/>
        <vertAlign val="baseline"/>
        <color auto="1"/>
        <name val="Calibri Light"/>
        <scheme val="major"/>
      </font>
    </dxf>
    <dxf>
      <font>
        <color rgb="FF9C0006"/>
      </font>
      <fill>
        <patternFill>
          <bgColor rgb="FFFFC7CE"/>
        </patternFill>
      </fill>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0"/>
        <color auto="1"/>
        <name val="Calibri Light"/>
        <scheme val="maj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0"/>
        <color auto="1"/>
        <name val="Calibri Light"/>
        <scheme val="maj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theme="1"/>
        <name val="Calibri Light"/>
        <scheme val="major"/>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0"/>
        <color auto="1"/>
        <name val="Calibri Light"/>
        <scheme val="major"/>
      </font>
      <alignment horizontal="left" vertical="center" textRotation="0" wrapText="1" indent="0" justifyLastLine="0" shrinkToFit="0" readingOrder="0"/>
      <border diagonalUp="0" diagonalDown="0">
        <left style="hair">
          <color indexed="64"/>
        </left>
        <right style="hair">
          <color auto="1"/>
        </right>
        <top/>
        <bottom style="hair">
          <color auto="1"/>
        </bottom>
        <vertical/>
        <horizontal/>
      </border>
    </dxf>
    <dxf>
      <font>
        <b val="0"/>
        <i val="0"/>
        <strike val="0"/>
        <condense val="0"/>
        <extend val="0"/>
        <outline val="0"/>
        <shadow val="0"/>
        <u val="none"/>
        <vertAlign val="baseline"/>
        <sz val="10"/>
        <color theme="1"/>
        <name val="Calibri Light"/>
        <scheme val="major"/>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10"/>
        <color theme="1"/>
        <name val="Calibri Light"/>
        <scheme val="major"/>
      </font>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0"/>
        <color rgb="FF000000"/>
        <name val="Calibri Light"/>
        <scheme val="none"/>
      </font>
      <alignment horizontal="general" vertical="center" textRotation="0" wrapText="0" indent="0" justifyLastLine="0" shrinkToFit="0" readingOrder="0"/>
    </dxf>
    <dxf>
      <border outline="0">
        <right style="thin">
          <color rgb="FF000000"/>
        </right>
      </border>
    </dxf>
    <dxf>
      <font>
        <strike val="0"/>
        <outline val="0"/>
        <shadow val="0"/>
        <u val="none"/>
        <vertAlign val="baseline"/>
        <name val="Calibri Light"/>
        <scheme val="none"/>
      </font>
    </dxf>
    <dxf>
      <border>
        <bottom style="thin">
          <color rgb="FF000000"/>
        </bottom>
      </border>
    </dxf>
    <dxf>
      <font>
        <strike val="0"/>
        <outline val="0"/>
        <shadow val="0"/>
        <u val="none"/>
        <vertAlign val="baseline"/>
        <color auto="1"/>
        <name val="Calibri Light"/>
        <scheme val="major"/>
      </font>
      <border diagonalUp="0" diagonalDown="0">
        <left style="hair">
          <color indexed="64"/>
        </left>
        <right style="hair">
          <color indexed="64"/>
        </right>
        <top/>
        <bottom/>
        <vertical style="hair">
          <color indexed="64"/>
        </vertical>
        <horizontal/>
      </border>
    </dxf>
    <dxf>
      <font>
        <color rgb="FF9C0006"/>
      </font>
      <fill>
        <patternFill>
          <bgColor rgb="FFFFC7CE"/>
        </patternFill>
      </fill>
    </dxf>
    <dxf>
      <font>
        <color rgb="FF9C0006"/>
      </font>
      <fill>
        <patternFill>
          <bgColor rgb="FFFFC7CE"/>
        </patternFill>
      </fill>
    </dxf>
    <dxf>
      <font>
        <strike val="0"/>
        <outline val="0"/>
        <shadow val="0"/>
        <u val="none"/>
        <vertAlign val="baseline"/>
        <name val="Calibri Light"/>
        <scheme val="major"/>
      </font>
      <numFmt numFmtId="0" formatCode="General"/>
      <alignment horizontal="center" vertical="center" textRotation="0" wrapText="1" indent="0" justifyLastLine="0" shrinkToFit="0" readingOrder="0"/>
      <border diagonalUp="0" diagonalDown="0">
        <left style="hair">
          <color auto="1"/>
        </left>
        <right/>
        <top style="thin">
          <color auto="1"/>
        </top>
        <bottom style="thin">
          <color auto="1"/>
        </bottom>
        <vertical style="hair">
          <color auto="1"/>
        </vertical>
        <horizontal style="thin">
          <color auto="1"/>
        </horizontal>
      </border>
      <protection locked="1" hidden="1"/>
    </dxf>
    <dxf>
      <font>
        <b val="0"/>
        <i val="0"/>
        <strike val="0"/>
        <condense val="0"/>
        <extend val="0"/>
        <outline val="0"/>
        <shadow val="0"/>
        <u val="none"/>
        <vertAlign val="baseline"/>
        <sz val="11"/>
        <color rgb="FFC00000"/>
        <name val="Calibri Light"/>
        <scheme val="major"/>
      </font>
      <numFmt numFmtId="0" formatCode="General"/>
      <fill>
        <patternFill patternType="solid">
          <fgColor indexed="64"/>
          <bgColor theme="5" tint="0.79998168889431442"/>
        </patternFill>
      </fill>
      <alignment horizontal="center" vertical="center" textRotation="0" wrapText="1" indent="0" justifyLastLine="0" shrinkToFit="0" readingOrder="0"/>
      <border diagonalUp="0" diagonalDown="0">
        <left style="hair">
          <color auto="1"/>
        </left>
        <right style="hair">
          <color auto="1"/>
        </right>
        <top style="thin">
          <color auto="1"/>
        </top>
        <bottom style="thin">
          <color auto="1"/>
        </bottom>
        <vertical style="hair">
          <color auto="1"/>
        </vertical>
        <horizontal style="thin">
          <color auto="1"/>
        </horizontal>
      </border>
      <protection locked="1" hidden="1"/>
    </dxf>
    <dxf>
      <font>
        <b val="0"/>
        <i val="0"/>
        <strike val="0"/>
        <condense val="0"/>
        <extend val="0"/>
        <outline val="0"/>
        <shadow val="0"/>
        <u val="none"/>
        <vertAlign val="baseline"/>
        <sz val="11"/>
        <color theme="1"/>
        <name val="Calibri Light"/>
        <scheme val="major"/>
      </font>
      <numFmt numFmtId="0" formatCode="General"/>
      <fill>
        <patternFill patternType="solid">
          <fgColor indexed="64"/>
          <bgColor theme="5" tint="0.79998168889431442"/>
        </patternFill>
      </fill>
      <alignment horizontal="center" vertical="center" textRotation="0" wrapText="1" indent="0" justifyLastLine="0" shrinkToFit="0" readingOrder="0"/>
      <border diagonalUp="0" diagonalDown="0">
        <left/>
        <right style="hair">
          <color indexed="64"/>
        </right>
        <top style="hair">
          <color indexed="64"/>
        </top>
        <bottom style="hair">
          <color indexed="64"/>
        </bottom>
        <vertical/>
        <horizontal/>
      </border>
      <protection locked="1" hidden="1"/>
    </dxf>
    <dxf>
      <font>
        <strike val="0"/>
        <outline val="0"/>
        <shadow val="0"/>
        <u val="none"/>
        <vertAlign val="baseline"/>
        <name val="Calibri Light"/>
        <scheme val="major"/>
      </font>
      <fill>
        <patternFill patternType="solid">
          <fgColor indexed="64"/>
          <bgColor theme="5" tint="0.79998168889431442"/>
        </patternFill>
      </fill>
      <alignment horizontal="center" vertical="center" textRotation="0" wrapText="1" indent="0" justifyLastLine="0" shrinkToFit="0" readingOrder="0"/>
      <border diagonalUp="0" diagonalDown="0">
        <left style="thin">
          <color auto="1"/>
        </left>
        <right style="hair">
          <color auto="1"/>
        </right>
        <top style="hair">
          <color auto="1"/>
        </top>
        <bottom style="hair">
          <color auto="1"/>
        </bottom>
        <vertical style="hair">
          <color auto="1"/>
        </vertical>
        <horizontal style="hair">
          <color auto="1"/>
        </horizontal>
      </border>
      <protection locked="1" hidden="1"/>
    </dxf>
    <dxf>
      <font>
        <b val="0"/>
        <i val="0"/>
        <strike val="0"/>
        <condense val="0"/>
        <extend val="0"/>
        <outline val="0"/>
        <shadow val="0"/>
        <u val="none"/>
        <vertAlign val="baseline"/>
        <sz val="11"/>
        <color theme="0" tint="-0.499984740745262"/>
        <name val="Calibri Light"/>
        <scheme val="major"/>
      </font>
      <alignment horizontal="center" vertical="center" textRotation="0" wrapText="1" indent="0" justifyLastLine="0" shrinkToFit="0" readingOrder="0"/>
      <border diagonalUp="0" diagonalDown="0">
        <left style="thin">
          <color indexed="64"/>
        </left>
        <right style="thin">
          <color auto="1"/>
        </right>
        <top style="hair">
          <color indexed="64"/>
        </top>
        <bottom style="hair">
          <color indexed="64"/>
        </bottom>
        <vertical/>
        <horizontal style="hair">
          <color indexed="64"/>
        </horizontal>
      </border>
      <protection locked="1" hidden="1"/>
    </dxf>
    <dxf>
      <font>
        <b val="0"/>
        <i val="0"/>
        <strike val="0"/>
        <condense val="0"/>
        <extend val="0"/>
        <outline val="0"/>
        <shadow val="0"/>
        <u val="none"/>
        <vertAlign val="baseline"/>
        <sz val="10"/>
        <color theme="1"/>
        <name val="Calibri Light"/>
        <scheme val="major"/>
      </font>
      <numFmt numFmtId="0" formatCode="General"/>
      <alignment horizontal="center" vertical="center" textRotation="0" wrapText="1" indent="0" justifyLastLine="0" shrinkToFit="0" readingOrder="0"/>
      <border diagonalUp="0" diagonalDown="0">
        <left style="hair">
          <color auto="1"/>
        </left>
        <right style="thin">
          <color auto="1"/>
        </right>
        <top style="hair">
          <color auto="1"/>
        </top>
        <bottom style="hair">
          <color auto="1"/>
        </bottom>
        <horizontal style="hair">
          <color auto="1"/>
        </horizontal>
      </border>
      <protection locked="1" hidden="1"/>
    </dxf>
    <dxf>
      <font>
        <b val="0"/>
        <i val="0"/>
        <strike val="0"/>
        <condense val="0"/>
        <extend val="0"/>
        <outline val="0"/>
        <shadow val="0"/>
        <u val="none"/>
        <vertAlign val="baseline"/>
        <sz val="11"/>
        <color theme="1"/>
        <name val="Calibri Light"/>
        <scheme val="major"/>
      </font>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theme="1"/>
        <name val="Calibri Light"/>
        <scheme val="major"/>
      </font>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1" hidden="1"/>
    </dxf>
    <dxf>
      <font>
        <b val="0"/>
        <i val="0"/>
        <strike val="0"/>
        <condense val="0"/>
        <extend val="0"/>
        <outline val="0"/>
        <shadow val="0"/>
        <u val="none"/>
        <vertAlign val="baseline"/>
        <sz val="9"/>
        <color theme="1"/>
        <name val="Calibri Light"/>
        <scheme val="major"/>
      </font>
      <numFmt numFmtId="171" formatCode="dd/mm/yyyy;@"/>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1" hidden="1"/>
    </dxf>
    <dxf>
      <font>
        <b val="0"/>
        <i val="0"/>
        <strike val="0"/>
        <condense val="0"/>
        <extend val="0"/>
        <outline val="0"/>
        <shadow val="0"/>
        <u val="none"/>
        <vertAlign val="baseline"/>
        <sz val="11"/>
        <color theme="1"/>
        <name val="Calibri Light"/>
        <scheme val="major"/>
      </font>
      <numFmt numFmtId="167" formatCode="yyyy/mm/dd;@"/>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1" hidden="1"/>
    </dxf>
    <dxf>
      <font>
        <b val="0"/>
        <i val="0"/>
        <strike val="0"/>
        <condense val="0"/>
        <extend val="0"/>
        <outline val="0"/>
        <shadow val="0"/>
        <u val="none"/>
        <vertAlign val="baseline"/>
        <sz val="11"/>
        <color theme="1"/>
        <name val="Calibri Light"/>
        <scheme val="major"/>
      </font>
      <numFmt numFmtId="170" formatCode="000\ 000\ 000"/>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border>
      <protection locked="1" hidden="1"/>
    </dxf>
    <dxf>
      <font>
        <b val="0"/>
        <i val="0"/>
        <strike val="0"/>
        <condense val="0"/>
        <extend val="0"/>
        <outline val="0"/>
        <shadow val="0"/>
        <u val="none"/>
        <vertAlign val="baseline"/>
        <sz val="11"/>
        <color theme="1"/>
        <name val="Calibri Light"/>
        <scheme val="major"/>
      </font>
      <numFmt numFmtId="170" formatCode="000\ 000\ 000"/>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indexed="64"/>
        </top>
        <bottom style="hair">
          <color indexed="64"/>
        </bottom>
        <vertical style="hair">
          <color auto="1"/>
        </vertical>
      </border>
      <protection locked="1" hidden="1"/>
    </dxf>
    <dxf>
      <font>
        <b val="0"/>
        <i val="0"/>
        <strike val="0"/>
        <condense val="0"/>
        <extend val="0"/>
        <outline val="0"/>
        <shadow val="0"/>
        <u val="none"/>
        <vertAlign val="baseline"/>
        <sz val="8"/>
        <color theme="1"/>
        <name val="Calibri Light"/>
        <scheme val="major"/>
      </font>
      <numFmt numFmtId="170" formatCode="000\ 000\ 000"/>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border>
      <protection locked="1" hidden="1"/>
    </dxf>
    <dxf>
      <font>
        <b val="0"/>
        <i val="0"/>
        <strike val="0"/>
        <condense val="0"/>
        <extend val="0"/>
        <outline val="0"/>
        <shadow val="0"/>
        <u val="none"/>
        <vertAlign val="baseline"/>
        <sz val="8"/>
        <color theme="1"/>
        <name val="Calibri Light"/>
        <scheme val="major"/>
      </font>
      <numFmt numFmtId="170" formatCode="000\ 000\ 000"/>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border>
      <protection locked="1" hidden="1"/>
    </dxf>
    <dxf>
      <font>
        <b val="0"/>
        <i val="0"/>
        <strike val="0"/>
        <condense val="0"/>
        <extend val="0"/>
        <outline val="0"/>
        <shadow val="0"/>
        <u val="none"/>
        <vertAlign val="baseline"/>
        <sz val="8"/>
        <color theme="1"/>
        <name val="Calibri Light"/>
        <scheme val="major"/>
      </font>
      <numFmt numFmtId="170" formatCode="000\ 000\ 000"/>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0" hidden="1"/>
    </dxf>
    <dxf>
      <font>
        <b val="0"/>
        <i val="0"/>
        <strike val="0"/>
        <condense val="0"/>
        <extend val="0"/>
        <outline val="0"/>
        <shadow val="0"/>
        <u val="none"/>
        <vertAlign val="baseline"/>
        <sz val="10"/>
        <color theme="1" tint="0.249977111117893"/>
        <name val="Calibri Light"/>
        <scheme val="major"/>
      </font>
      <numFmt numFmtId="170" formatCode="000\ 000\ 000"/>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indexed="64"/>
        </top>
        <bottom style="hair">
          <color indexed="64"/>
        </bottom>
      </border>
      <protection locked="0" hidden="1"/>
    </dxf>
    <dxf>
      <font>
        <b val="0"/>
        <i val="0"/>
        <strike val="0"/>
        <condense val="0"/>
        <extend val="0"/>
        <outline val="0"/>
        <shadow val="0"/>
        <u val="none"/>
        <vertAlign val="baseline"/>
        <sz val="10"/>
        <color theme="1" tint="0.249977111117893"/>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right style="hair">
          <color auto="1"/>
        </right>
        <top style="hair">
          <color auto="1"/>
        </top>
        <bottom style="hair">
          <color auto="1"/>
        </bottom>
      </border>
      <protection locked="1" hidden="1"/>
    </dxf>
    <dxf>
      <border diagonalUp="0" diagonalDown="0">
        <left style="thin">
          <color indexed="64"/>
        </left>
        <right style="thin">
          <color indexed="64"/>
        </right>
        <top style="thin">
          <color auto="1"/>
        </top>
        <bottom style="thin">
          <color indexed="64"/>
        </bottom>
      </border>
    </dxf>
    <dxf>
      <font>
        <strike val="0"/>
        <outline val="0"/>
        <shadow val="0"/>
        <u val="none"/>
        <vertAlign val="baseline"/>
        <name val="Calibri Light"/>
        <scheme val="major"/>
      </font>
      <alignment horizontal="center" vertical="center" textRotation="0" wrapText="1" indent="0" justifyLastLine="0" shrinkToFit="0" readingOrder="0"/>
      <protection locked="1" hidden="1"/>
    </dxf>
    <dxf>
      <font>
        <b val="0"/>
        <strike val="0"/>
        <outline val="0"/>
        <shadow val="0"/>
        <u val="none"/>
        <vertAlign val="baseline"/>
        <sz val="9"/>
        <name val="Calibri Light"/>
        <scheme val="major"/>
      </font>
      <protection locked="1" hidden="1"/>
    </dxf>
    <dxf>
      <fill>
        <patternFill>
          <bgColor theme="7" tint="0.59996337778862885"/>
        </patternFill>
      </fill>
    </dxf>
    <dxf>
      <font>
        <b/>
        <i val="0"/>
        <color rgb="FFFF0000"/>
      </font>
      <fill>
        <patternFill>
          <bgColor theme="5" tint="0.59996337778862885"/>
        </patternFill>
      </fill>
    </dxf>
    <dxf>
      <fill>
        <patternFill>
          <bgColor theme="1" tint="0.499984740745262"/>
        </patternFill>
      </fill>
    </dxf>
    <dxf>
      <fill>
        <patternFill>
          <bgColor theme="7" tint="0.59996337778862885"/>
        </patternFill>
      </fill>
    </dxf>
    <dxf>
      <fill>
        <patternFill>
          <bgColor rgb="FFC00000"/>
        </patternFill>
      </fill>
    </dxf>
    <dxf>
      <fill>
        <patternFill>
          <bgColor rgb="FFC00000"/>
        </patternFill>
      </fill>
    </dxf>
    <dxf>
      <fill>
        <patternFill>
          <bgColor rgb="FFC00000"/>
        </patternFill>
      </fill>
    </dxf>
    <dxf>
      <fill>
        <patternFill>
          <bgColor rgb="FFC00000"/>
        </patternFill>
      </fill>
    </dxf>
    <dxf>
      <font>
        <color rgb="FFFF0000"/>
      </font>
      <fill>
        <patternFill patternType="lightVertical">
          <fgColor theme="7" tint="0.79998168889431442"/>
          <bgColor theme="0"/>
        </patternFill>
      </fill>
    </dxf>
    <dxf>
      <fill>
        <patternFill>
          <bgColor rgb="FFC00000"/>
        </patternFill>
      </fill>
    </dxf>
    <dxf>
      <fill>
        <patternFill>
          <bgColor rgb="FFC00000"/>
        </patternFill>
      </fill>
    </dxf>
    <dxf>
      <fill>
        <patternFill>
          <bgColor rgb="FFC00000"/>
        </patternFill>
      </fill>
    </dxf>
    <dxf>
      <font>
        <color rgb="FFFF0000"/>
      </font>
      <fill>
        <patternFill patternType="lightVertical">
          <fgColor theme="7" tint="0.79998168889431442"/>
          <bgColor theme="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dxf>
    <dxf>
      <border outline="0">
        <right style="thin">
          <color indexed="64"/>
        </right>
      </border>
    </dxf>
    <dxf>
      <font>
        <b val="0"/>
        <i val="0"/>
        <strike val="0"/>
        <condense val="0"/>
        <extend val="0"/>
        <outline val="0"/>
        <shadow val="0"/>
        <u val="none"/>
        <vertAlign val="baseline"/>
        <sz val="10"/>
        <color auto="1"/>
        <name val="Calibri Light"/>
        <scheme val="none"/>
      </font>
      <fill>
        <patternFill patternType="solid">
          <fgColor theme="0" tint="-0.14999847407452621"/>
          <bgColor theme="0" tint="-0.14999847407452621"/>
        </patternFill>
      </fill>
      <alignment horizontal="center" vertical="bottom" textRotation="0" wrapText="1" indent="0" justifyLastLine="0" shrinkToFit="0" readingOrder="0"/>
    </dxf>
    <dxf>
      <font>
        <b val="0"/>
        <i/>
        <strike val="0"/>
        <condense val="0"/>
        <extend val="0"/>
        <outline val="0"/>
        <shadow val="0"/>
        <u val="none"/>
        <vertAlign val="baseline"/>
        <sz val="10"/>
        <color auto="1"/>
        <name val="Calibri Light"/>
        <scheme val="major"/>
      </font>
      <fill>
        <patternFill patternType="solid">
          <fgColor indexed="64"/>
          <bgColor theme="0"/>
        </patternFill>
      </fill>
      <alignment horizontal="left" vertical="top" textRotation="0" wrapText="1" indent="0" justifyLastLine="0" shrinkToFit="0" readingOrder="0"/>
      <border diagonalUp="0" diagonalDown="0">
        <left style="hair">
          <color rgb="FF000000"/>
        </left>
        <right/>
        <top style="hair">
          <color rgb="FF000000"/>
        </top>
        <bottom style="hair">
          <color rgb="FF000000"/>
        </bottom>
        <vertical style="hair">
          <color rgb="FF000000"/>
        </vertical>
        <horizontal style="hair">
          <color rgb="FF000000"/>
        </horizontal>
      </border>
    </dxf>
    <dxf>
      <alignment vertical="top"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protection locked="0" hidden="0"/>
    </dxf>
    <dxf>
      <alignment vertical="top"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top"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protection locked="0" hidden="0"/>
    </dxf>
    <dxf>
      <font>
        <b val="0"/>
        <i val="0"/>
        <strike val="0"/>
        <condense val="0"/>
        <extend val="0"/>
        <outline val="0"/>
        <shadow val="0"/>
        <u val="none"/>
        <vertAlign val="baseline"/>
        <sz val="9"/>
        <color auto="1"/>
        <name val="Calibri Light"/>
        <scheme val="major"/>
      </font>
      <fill>
        <patternFill patternType="solid">
          <fgColor indexed="64"/>
          <bgColor theme="0"/>
        </patternFill>
      </fill>
      <alignment horizontal="center" vertical="top"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val="0"/>
        <i val="0"/>
        <strike val="0"/>
        <condense val="0"/>
        <extend val="0"/>
        <outline val="0"/>
        <shadow val="0"/>
        <u val="none"/>
        <vertAlign val="baseline"/>
        <sz val="10"/>
        <color auto="1"/>
        <name val="Calibri Light"/>
        <scheme val="major"/>
      </font>
      <fill>
        <patternFill patternType="solid">
          <fgColor indexed="64"/>
          <bgColor theme="0"/>
        </patternFill>
      </fill>
      <alignment horizontal="left" vertical="top"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val="0"/>
        <i val="0"/>
        <strike val="0"/>
        <condense val="0"/>
        <extend val="0"/>
        <outline val="0"/>
        <shadow val="0"/>
        <u val="none"/>
        <vertAlign val="baseline"/>
        <sz val="10"/>
        <color auto="1"/>
        <name val="Calibri Light"/>
        <scheme val="none"/>
      </font>
      <fill>
        <patternFill patternType="solid">
          <fgColor indexed="64"/>
          <bgColor theme="0"/>
        </patternFill>
      </fill>
      <alignment horizontal="left" vertical="top" textRotation="0" wrapText="1" indent="0" justifyLastLine="0" shrinkToFit="0" readingOrder="0"/>
      <border diagonalUp="0" diagonalDown="0">
        <left style="hair">
          <color rgb="FF000000"/>
        </left>
        <right style="hair">
          <color rgb="FF000000"/>
        </right>
        <top style="hair">
          <color rgb="FF000000"/>
        </top>
        <bottom style="hair">
          <color rgb="FF000000"/>
        </bottom>
        <vertical/>
        <horizontal style="hair">
          <color rgb="FF000000"/>
        </horizontal>
      </border>
    </dxf>
    <dxf>
      <border>
        <top style="hair">
          <color auto="1"/>
        </top>
      </border>
    </dxf>
    <dxf>
      <border diagonalUp="0" diagonalDown="0">
        <left style="thin">
          <color auto="1"/>
        </left>
        <right style="thin">
          <color auto="1"/>
        </right>
        <top style="thin">
          <color auto="1"/>
        </top>
        <bottom style="thin">
          <color auto="1"/>
        </bottom>
      </border>
    </dxf>
    <dxf>
      <font>
        <strike val="0"/>
        <outline val="0"/>
        <shadow val="0"/>
        <color auto="1"/>
        <name val="Calibri Light"/>
        <scheme val="none"/>
      </font>
      <fill>
        <patternFill patternType="none">
          <fgColor rgb="FF000000"/>
          <bgColor auto="1"/>
        </patternFill>
      </fill>
      <alignment vertical="top" textRotation="0" wrapText="1" indent="0" justifyLastLine="0" shrinkToFit="0" readingOrder="0"/>
    </dxf>
    <dxf>
      <border>
        <bottom style="thin">
          <color rgb="FF000000"/>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bottom" textRotation="0" wrapText="1" indent="0" justifyLastLine="0" shrinkToFit="0" readingOrder="0"/>
      <border diagonalUp="0" diagonalDown="0" outline="0">
        <left style="hair">
          <color auto="1"/>
        </left>
        <right style="hair">
          <color auto="1"/>
        </right>
        <top/>
        <bottom/>
      </border>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strike val="0"/>
        <outline val="0"/>
        <shadow val="0"/>
        <u val="none"/>
        <vertAlign val="baseline"/>
        <name val="Calibri Light"/>
        <scheme val="maj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rgb="FFC00000"/>
        <name val="Calibri Light"/>
        <scheme val="major"/>
      </font>
      <numFmt numFmtId="0" formatCode="General"/>
      <fill>
        <patternFill patternType="solid">
          <fgColor indexed="64"/>
          <bgColor theme="5" tint="0.79998168889431442"/>
        </patternFill>
      </fill>
      <alignment horizontal="center" vertical="center" textRotation="0" wrapText="0" indent="0" justifyLastLine="0" shrinkToFit="0" readingOrder="0"/>
      <border diagonalUp="0" diagonalDown="0">
        <left style="hair">
          <color auto="1"/>
        </left>
        <right/>
        <top style="hair">
          <color indexed="64"/>
        </top>
        <bottom style="hair">
          <color indexed="64"/>
        </bottom>
      </border>
      <protection locked="0" hidden="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style="hair">
          <color indexed="64"/>
        </top>
        <bottom style="hair">
          <color indexed="64"/>
        </bottom>
      </border>
      <protection locked="0" hidden="0"/>
    </dxf>
    <dxf>
      <font>
        <strike val="0"/>
        <outline val="0"/>
        <shadow val="0"/>
        <u val="none"/>
        <vertAlign val="baseline"/>
        <name val="Calibri Light"/>
        <scheme val="maj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auto="1"/>
        </left>
        <right style="hair">
          <color auto="1"/>
        </right>
        <top style="hair">
          <color indexed="64"/>
        </top>
        <bottom style="hair">
          <color indexed="64"/>
        </bottom>
      </border>
      <protection locked="0" hidden="0"/>
    </dxf>
    <dxf>
      <font>
        <b val="0"/>
        <i val="0"/>
        <strike val="0"/>
        <condense val="0"/>
        <extend val="0"/>
        <outline val="0"/>
        <shadow val="0"/>
        <u val="none"/>
        <vertAlign val="baseline"/>
        <sz val="11"/>
        <color theme="0" tint="-0.499984740745262"/>
        <name val="Calibri Light"/>
        <scheme val="major"/>
      </font>
      <alignment horizontal="center" vertical="center" textRotation="0" wrapText="0" indent="0" justifyLastLine="0" shrinkToFit="0" readingOrder="0"/>
    </dxf>
    <dxf>
      <font>
        <b/>
        <i val="0"/>
        <strike val="0"/>
        <condense val="0"/>
        <extend val="0"/>
        <outline val="0"/>
        <shadow val="0"/>
        <u val="none"/>
        <vertAlign val="baseline"/>
        <sz val="11"/>
        <color theme="1"/>
        <name val="Calibri Light"/>
        <scheme val="major"/>
      </font>
      <numFmt numFmtId="0" formatCode="General"/>
      <alignment horizontal="center" vertical="bottom" textRotation="0" wrapText="0" indent="0" justifyLastLine="0" shrinkToFit="0" readingOrder="0"/>
      <border diagonalUp="0" diagonalDown="0">
        <left style="hair">
          <color auto="1"/>
        </left>
        <right style="thin">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Calibri Light"/>
        <scheme val="major"/>
      </font>
      <fill>
        <patternFill patternType="solid">
          <fgColor indexed="64"/>
          <bgColor theme="7" tint="0.59999389629810485"/>
        </patternFill>
      </fill>
      <alignment horizontal="center" vertical="bottom" textRotation="0" wrapText="0" indent="0" justifyLastLine="0" shrinkToFit="0" readingOrder="0"/>
      <border diagonalUp="0" diagonalDown="0">
        <left style="hair">
          <color auto="1"/>
        </left>
        <right style="thin">
          <color auto="1"/>
        </right>
        <top style="hair">
          <color auto="1"/>
        </top>
        <bottom style="hair">
          <color auto="1"/>
        </bottom>
      </border>
      <protection locked="0" hidden="0"/>
    </dxf>
    <dxf>
      <font>
        <b val="0"/>
        <i val="0"/>
        <strike val="0"/>
        <condense val="0"/>
        <extend val="0"/>
        <outline val="0"/>
        <shadow val="0"/>
        <u val="none"/>
        <vertAlign val="baseline"/>
        <sz val="11"/>
        <color theme="1"/>
        <name val="Calibri Light"/>
        <scheme val="major"/>
      </font>
      <fill>
        <patternFill patternType="solid">
          <fgColor indexed="64"/>
          <bgColor theme="7" tint="0.59999389629810485"/>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theme="1"/>
        <name val="Calibri Light"/>
        <scheme val="major"/>
      </font>
      <numFmt numFmtId="171" formatCode="dd/mm/yyyy;@"/>
      <fill>
        <patternFill patternType="solid">
          <fgColor indexed="64"/>
          <bgColor theme="7" tint="0.5999938962981048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theme="1"/>
        <name val="Calibri Light"/>
        <scheme val="major"/>
      </font>
      <numFmt numFmtId="170" formatCode="000\ 000\ 000"/>
      <fill>
        <patternFill patternType="solid">
          <fgColor indexed="64"/>
          <bgColor theme="7" tint="0.59999389629810485"/>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theme="1" tint="0.249977111117893"/>
        <name val="Calibri Light"/>
        <scheme val="major"/>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style="hair">
          <color auto="1"/>
        </right>
        <top style="hair">
          <color auto="1"/>
        </top>
        <bottom style="hair">
          <color auto="1"/>
        </bottom>
      </border>
      <protection locked="1" hidden="1"/>
    </dxf>
    <dxf>
      <border outline="0">
        <left style="hair">
          <color rgb="FF000000"/>
        </left>
        <right style="thin">
          <color rgb="FF000000"/>
        </right>
      </border>
    </dxf>
    <dxf>
      <font>
        <strike val="0"/>
        <outline val="0"/>
        <shadow val="0"/>
        <u val="none"/>
        <vertAlign val="baseline"/>
        <name val="Calibri Light"/>
        <scheme val="none"/>
      </font>
    </dxf>
    <dxf>
      <font>
        <b val="0"/>
        <strike val="0"/>
        <outline val="0"/>
        <shadow val="0"/>
        <u val="none"/>
        <vertAlign val="baseline"/>
        <sz val="9"/>
        <name val="Calibri Light"/>
        <scheme val="major"/>
      </font>
    </dxf>
    <dxf>
      <fill>
        <patternFill>
          <bgColor theme="7" tint="0.59996337778862885"/>
        </patternFill>
      </fill>
    </dxf>
    <dxf>
      <font>
        <b/>
        <i val="0"/>
        <color rgb="FF00B050"/>
      </font>
      <fill>
        <patternFill>
          <bgColor theme="9" tint="0.59996337778862885"/>
        </patternFill>
      </fill>
    </dxf>
    <dxf>
      <font>
        <b/>
        <i val="0"/>
        <color rgb="FFFF0000"/>
      </font>
      <fill>
        <patternFill>
          <bgColor theme="5" tint="0.59996337778862885"/>
        </patternFill>
      </fill>
    </dxf>
    <dxf>
      <fill>
        <patternFill>
          <bgColor rgb="FFC00000"/>
        </patternFill>
      </fill>
    </dxf>
    <dxf>
      <fill>
        <patternFill>
          <bgColor rgb="FFC00000"/>
        </patternFill>
      </fill>
    </dxf>
    <dxf>
      <fill>
        <patternFill>
          <bgColor rgb="FFC00000"/>
        </patternFill>
      </fill>
    </dxf>
    <dxf>
      <font>
        <color rgb="FFFF0000"/>
      </font>
      <fill>
        <patternFill patternType="lightVertical">
          <fgColor theme="7" tint="0.79998168889431442"/>
          <bgColor theme="0"/>
        </patternFill>
      </fill>
    </dxf>
    <dxf>
      <font>
        <color theme="1" tint="0.499984740745262"/>
      </font>
      <fill>
        <patternFill>
          <bgColor theme="1" tint="0.499984740745262"/>
        </patternFill>
      </fill>
    </dxf>
    <dxf>
      <fill>
        <patternFill>
          <bgColor rgb="FFC00000"/>
        </patternFill>
      </fill>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1</xdr:col>
      <xdr:colOff>59055</xdr:colOff>
      <xdr:row>0</xdr:row>
      <xdr:rowOff>148590</xdr:rowOff>
    </xdr:from>
    <xdr:ext cx="1424940" cy="28956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605" y="148590"/>
          <a:ext cx="142494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533400</xdr:colOff>
      <xdr:row>0</xdr:row>
      <xdr:rowOff>97155</xdr:rowOff>
    </xdr:from>
    <xdr:ext cx="1191895" cy="502920"/>
    <xdr:pic>
      <xdr:nvPicPr>
        <xdr:cNvPr id="3" name="Imagem 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688" t="27596" r="9853" b="28854"/>
        <a:stretch>
          <a:fillRect/>
        </a:stretch>
      </xdr:blipFill>
      <xdr:spPr bwMode="auto">
        <a:xfrm>
          <a:off x="5257800" y="97155"/>
          <a:ext cx="1191895"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59055</xdr:colOff>
      <xdr:row>0</xdr:row>
      <xdr:rowOff>148590</xdr:rowOff>
    </xdr:from>
    <xdr:to>
      <xdr:col>2</xdr:col>
      <xdr:colOff>512445</xdr:colOff>
      <xdr:row>2</xdr:row>
      <xdr:rowOff>57150</xdr:rowOff>
    </xdr:to>
    <xdr:pic>
      <xdr:nvPicPr>
        <xdr:cNvPr id="2057" name="Picture 1">
          <a:extLst>
            <a:ext uri="{FF2B5EF4-FFF2-40B4-BE49-F238E27FC236}">
              <a16:creationId xmlns:a16="http://schemas.microsoft.com/office/drawing/2014/main" id="{00000000-0008-0000-0800-000009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355" y="148590"/>
          <a:ext cx="143256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533400</xdr:colOff>
      <xdr:row>0</xdr:row>
      <xdr:rowOff>97155</xdr:rowOff>
    </xdr:from>
    <xdr:to>
      <xdr:col>11</xdr:col>
      <xdr:colOff>45720</xdr:colOff>
      <xdr:row>2</xdr:row>
      <xdr:rowOff>205740</xdr:rowOff>
    </xdr:to>
    <xdr:pic>
      <xdr:nvPicPr>
        <xdr:cNvPr id="2058" name="Imagem 3">
          <a:extLst>
            <a:ext uri="{FF2B5EF4-FFF2-40B4-BE49-F238E27FC236}">
              <a16:creationId xmlns:a16="http://schemas.microsoft.com/office/drawing/2014/main" id="{00000000-0008-0000-0800-00000A08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688" t="27596" r="9853" b="28854"/>
        <a:stretch>
          <a:fillRect/>
        </a:stretch>
      </xdr:blipFill>
      <xdr:spPr bwMode="auto">
        <a:xfrm>
          <a:off x="6438900" y="97155"/>
          <a:ext cx="1156335" cy="483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1322070</xdr:colOff>
      <xdr:row>0</xdr:row>
      <xdr:rowOff>282290</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1590675" cy="2822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13454</xdr:colOff>
      <xdr:row>0</xdr:row>
      <xdr:rowOff>0</xdr:rowOff>
    </xdr:from>
    <xdr:to>
      <xdr:col>0</xdr:col>
      <xdr:colOff>2019300</xdr:colOff>
      <xdr:row>4</xdr:row>
      <xdr:rowOff>22716</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4" y="0"/>
          <a:ext cx="2005846" cy="867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2772499</xdr:colOff>
      <xdr:row>4</xdr:row>
      <xdr:rowOff>60134</xdr:rowOff>
    </xdr:from>
    <xdr:to>
      <xdr:col>4</xdr:col>
      <xdr:colOff>1048957</xdr:colOff>
      <xdr:row>6</xdr:row>
      <xdr:rowOff>164818</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76624" y="901509"/>
          <a:ext cx="4404208" cy="580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6</xdr:col>
      <xdr:colOff>81410</xdr:colOff>
      <xdr:row>0</xdr:row>
      <xdr:rowOff>97692</xdr:rowOff>
    </xdr:from>
    <xdr:ext cx="1961846" cy="378557"/>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4210" y="97692"/>
          <a:ext cx="1961846" cy="3785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718818</xdr:colOff>
      <xdr:row>0</xdr:row>
      <xdr:rowOff>86986</xdr:rowOff>
    </xdr:from>
    <xdr:ext cx="1136015" cy="449907"/>
    <xdr:pic>
      <xdr:nvPicPr>
        <xdr:cNvPr id="3" name="Image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688" t="27596" r="9853" b="28854"/>
        <a:stretch>
          <a:fillRect/>
        </a:stretch>
      </xdr:blipFill>
      <xdr:spPr bwMode="auto">
        <a:xfrm>
          <a:off x="5668083" y="86986"/>
          <a:ext cx="1136015" cy="449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9</xdr:col>
      <xdr:colOff>1260662</xdr:colOff>
      <xdr:row>0</xdr:row>
      <xdr:rowOff>65368</xdr:rowOff>
    </xdr:from>
    <xdr:to>
      <xdr:col>9</xdr:col>
      <xdr:colOff>2888435</xdr:colOff>
      <xdr:row>1</xdr:row>
      <xdr:rowOff>18490</xdr:rowOff>
    </xdr:to>
    <xdr:pic>
      <xdr:nvPicPr>
        <xdr:cNvPr id="4" name="Picture 3"/>
        <xdr:cNvPicPr>
          <a:picLocks noChangeAspect="1"/>
        </xdr:cNvPicPr>
      </xdr:nvPicPr>
      <xdr:blipFill>
        <a:blip xmlns:r="http://schemas.openxmlformats.org/officeDocument/2006/relationships" r:embed="rId3"/>
        <a:stretch>
          <a:fillRect/>
        </a:stretch>
      </xdr:blipFill>
      <xdr:spPr>
        <a:xfrm>
          <a:off x="7069044" y="65368"/>
          <a:ext cx="1627773" cy="597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109854</xdr:colOff>
      <xdr:row>0</xdr:row>
      <xdr:rowOff>154940</xdr:rowOff>
    </xdr:from>
    <xdr:to>
      <xdr:col>4</xdr:col>
      <xdr:colOff>140597</xdr:colOff>
      <xdr:row>1</xdr:row>
      <xdr:rowOff>171450</xdr:rowOff>
    </xdr:to>
    <xdr:pic>
      <xdr:nvPicPr>
        <xdr:cNvPr id="2" name="Picture 1">
          <a:extLst>
            <a:ext uri="{FF2B5EF4-FFF2-40B4-BE49-F238E27FC236}">
              <a16:creationId xmlns:a16="http://schemas.microsoft.com/office/drawing/2014/main" id="{00000000-0008-0000-0000-000009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0404" y="154940"/>
          <a:ext cx="2107193" cy="416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107362</xdr:colOff>
      <xdr:row>0</xdr:row>
      <xdr:rowOff>87629</xdr:rowOff>
    </xdr:from>
    <xdr:to>
      <xdr:col>11</xdr:col>
      <xdr:colOff>41910</xdr:colOff>
      <xdr:row>2</xdr:row>
      <xdr:rowOff>47624</xdr:rowOff>
    </xdr:to>
    <xdr:pic>
      <xdr:nvPicPr>
        <xdr:cNvPr id="3" name="Imagem 3">
          <a:extLst>
            <a:ext uri="{FF2B5EF4-FFF2-40B4-BE49-F238E27FC236}">
              <a16:creationId xmlns:a16="http://schemas.microsoft.com/office/drawing/2014/main" id="{00000000-0008-0000-0000-00000A08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688" t="27596" r="9853" b="28854"/>
        <a:stretch>
          <a:fillRect/>
        </a:stretch>
      </xdr:blipFill>
      <xdr:spPr bwMode="auto">
        <a:xfrm>
          <a:off x="5974762" y="87629"/>
          <a:ext cx="1315673" cy="550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276225</xdr:colOff>
      <xdr:row>0</xdr:row>
      <xdr:rowOff>66675</xdr:rowOff>
    </xdr:from>
    <xdr:to>
      <xdr:col>13</xdr:col>
      <xdr:colOff>751473</xdr:colOff>
      <xdr:row>2</xdr:row>
      <xdr:rowOff>73585</xdr:rowOff>
    </xdr:to>
    <xdr:pic>
      <xdr:nvPicPr>
        <xdr:cNvPr id="5" name="Picture 4"/>
        <xdr:cNvPicPr>
          <a:picLocks noChangeAspect="1"/>
        </xdr:cNvPicPr>
      </xdr:nvPicPr>
      <xdr:blipFill>
        <a:blip xmlns:r="http://schemas.openxmlformats.org/officeDocument/2006/relationships" r:embed="rId3"/>
        <a:stretch>
          <a:fillRect/>
        </a:stretch>
      </xdr:blipFill>
      <xdr:spPr>
        <a:xfrm>
          <a:off x="7524750" y="66675"/>
          <a:ext cx="1627773" cy="5974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74514</xdr:colOff>
      <xdr:row>0</xdr:row>
      <xdr:rowOff>136569</xdr:rowOff>
    </xdr:from>
    <xdr:ext cx="1961846" cy="378557"/>
    <xdr:pic>
      <xdr:nvPicPr>
        <xdr:cNvPr id="2" name="Picture 1">
          <a:extLst>
            <a:ext uri="{FF2B5EF4-FFF2-40B4-BE49-F238E27FC236}">
              <a16:creationId xmlns:a16="http://schemas.microsoft.com/office/drawing/2014/main" id="{B165A081-BA28-4A94-9B3A-23FA0E1500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14" y="136569"/>
          <a:ext cx="1961846" cy="3785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200413</xdr:colOff>
      <xdr:row>0</xdr:row>
      <xdr:rowOff>51114</xdr:rowOff>
    </xdr:from>
    <xdr:ext cx="1136015" cy="449907"/>
    <xdr:pic>
      <xdr:nvPicPr>
        <xdr:cNvPr id="6" name="Imagem 2">
          <a:extLst>
            <a:ext uri="{FF2B5EF4-FFF2-40B4-BE49-F238E27FC236}">
              <a16:creationId xmlns:a16="http://schemas.microsoft.com/office/drawing/2014/main" id="{89317411-6769-4E8E-824D-C6D766F5E8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688" t="27596" r="9853" b="28854"/>
        <a:stretch>
          <a:fillRect/>
        </a:stretch>
      </xdr:blipFill>
      <xdr:spPr bwMode="auto">
        <a:xfrm>
          <a:off x="6401382" y="51114"/>
          <a:ext cx="1136015" cy="449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447225</xdr:colOff>
      <xdr:row>0</xdr:row>
      <xdr:rowOff>75164</xdr:rowOff>
    </xdr:from>
    <xdr:ext cx="1172092" cy="438149"/>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17327" y="75164"/>
          <a:ext cx="1172092" cy="43814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57150</xdr:colOff>
      <xdr:row>0</xdr:row>
      <xdr:rowOff>19049</xdr:rowOff>
    </xdr:from>
    <xdr:to>
      <xdr:col>8</xdr:col>
      <xdr:colOff>367665</xdr:colOff>
      <xdr:row>0</xdr:row>
      <xdr:rowOff>526482</xdr:rowOff>
    </xdr:to>
    <xdr:pic>
      <xdr:nvPicPr>
        <xdr:cNvPr id="2" name="Imagem 3">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688" t="27596" r="9853" b="28854"/>
        <a:stretch>
          <a:fillRect/>
        </a:stretch>
      </xdr:blipFill>
      <xdr:spPr bwMode="auto">
        <a:xfrm>
          <a:off x="5934075" y="19049"/>
          <a:ext cx="1196340" cy="507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542925</xdr:colOff>
      <xdr:row>0</xdr:row>
      <xdr:rowOff>19050</xdr:rowOff>
    </xdr:from>
    <xdr:to>
      <xdr:col>10</xdr:col>
      <xdr:colOff>627648</xdr:colOff>
      <xdr:row>1</xdr:row>
      <xdr:rowOff>35485</xdr:rowOff>
    </xdr:to>
    <xdr:pic>
      <xdr:nvPicPr>
        <xdr:cNvPr id="3" name="Picture 2"/>
        <xdr:cNvPicPr>
          <a:picLocks noChangeAspect="1"/>
        </xdr:cNvPicPr>
      </xdr:nvPicPr>
      <xdr:blipFill>
        <a:blip xmlns:r="http://schemas.openxmlformats.org/officeDocument/2006/relationships" r:embed="rId2"/>
        <a:stretch>
          <a:fillRect/>
        </a:stretch>
      </xdr:blipFill>
      <xdr:spPr>
        <a:xfrm>
          <a:off x="7305675" y="19050"/>
          <a:ext cx="1627773" cy="597460"/>
        </a:xfrm>
        <a:prstGeom prst="rect">
          <a:avLst/>
        </a:prstGeom>
      </xdr:spPr>
    </xdr:pic>
    <xdr:clientData/>
  </xdr:twoCellAnchor>
  <xdr:twoCellAnchor editAs="oneCell">
    <xdr:from>
      <xdr:col>1</xdr:col>
      <xdr:colOff>219075</xdr:colOff>
      <xdr:row>0</xdr:row>
      <xdr:rowOff>95250</xdr:rowOff>
    </xdr:from>
    <xdr:to>
      <xdr:col>3</xdr:col>
      <xdr:colOff>620057</xdr:colOff>
      <xdr:row>0</xdr:row>
      <xdr:rowOff>479331</xdr:rowOff>
    </xdr:to>
    <xdr:pic>
      <xdr:nvPicPr>
        <xdr:cNvPr id="4" name="Picture 3"/>
        <xdr:cNvPicPr>
          <a:picLocks noChangeAspect="1"/>
        </xdr:cNvPicPr>
      </xdr:nvPicPr>
      <xdr:blipFill>
        <a:blip xmlns:r="http://schemas.openxmlformats.org/officeDocument/2006/relationships" r:embed="rId3"/>
        <a:stretch>
          <a:fillRect/>
        </a:stretch>
      </xdr:blipFill>
      <xdr:spPr>
        <a:xfrm>
          <a:off x="723900" y="95250"/>
          <a:ext cx="1963082" cy="3840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597647</xdr:colOff>
      <xdr:row>0</xdr:row>
      <xdr:rowOff>74706</xdr:rowOff>
    </xdr:from>
    <xdr:to>
      <xdr:col>9</xdr:col>
      <xdr:colOff>456715</xdr:colOff>
      <xdr:row>0</xdr:row>
      <xdr:rowOff>574519</xdr:rowOff>
    </xdr:to>
    <xdr:pic>
      <xdr:nvPicPr>
        <xdr:cNvPr id="2" name="Imagem 3">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688" t="27596" r="9853" b="28854"/>
        <a:stretch>
          <a:fillRect/>
        </a:stretch>
      </xdr:blipFill>
      <xdr:spPr bwMode="auto">
        <a:xfrm>
          <a:off x="7097059" y="74706"/>
          <a:ext cx="1194435" cy="499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373528</xdr:colOff>
      <xdr:row>0</xdr:row>
      <xdr:rowOff>56028</xdr:rowOff>
    </xdr:from>
    <xdr:to>
      <xdr:col>11</xdr:col>
      <xdr:colOff>871375</xdr:colOff>
      <xdr:row>0</xdr:row>
      <xdr:rowOff>653488</xdr:rowOff>
    </xdr:to>
    <xdr:pic>
      <xdr:nvPicPr>
        <xdr:cNvPr id="3" name="Picture 2"/>
        <xdr:cNvPicPr>
          <a:picLocks noChangeAspect="1"/>
        </xdr:cNvPicPr>
      </xdr:nvPicPr>
      <xdr:blipFill>
        <a:blip xmlns:r="http://schemas.openxmlformats.org/officeDocument/2006/relationships" r:embed="rId2"/>
        <a:stretch>
          <a:fillRect/>
        </a:stretch>
      </xdr:blipFill>
      <xdr:spPr>
        <a:xfrm>
          <a:off x="9011396" y="56028"/>
          <a:ext cx="1627773" cy="5974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28576</xdr:rowOff>
    </xdr:from>
    <xdr:ext cx="3188023" cy="371474"/>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28576"/>
          <a:ext cx="3188023" cy="371474"/>
        </a:xfrm>
        <a:prstGeom prst="rect">
          <a:avLst/>
        </a:prstGeom>
      </xdr:spPr>
    </xdr:pic>
    <xdr:clientData/>
  </xdr:oneCellAnchor>
  <xdr:oneCellAnchor>
    <xdr:from>
      <xdr:col>3</xdr:col>
      <xdr:colOff>1694006</xdr:colOff>
      <xdr:row>0</xdr:row>
      <xdr:rowOff>85725</xdr:rowOff>
    </xdr:from>
    <xdr:ext cx="1435933" cy="575733"/>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6856556" y="85725"/>
          <a:ext cx="1435933" cy="575733"/>
        </a:xfrm>
        <a:prstGeom prst="rect">
          <a:avLst/>
        </a:prstGeom>
      </xdr:spPr>
    </xdr:pic>
    <xdr:clientData/>
  </xdr:oneCellAnchor>
  <xdr:twoCellAnchor editAs="oneCell">
    <xdr:from>
      <xdr:col>5</xdr:col>
      <xdr:colOff>600075</xdr:colOff>
      <xdr:row>0</xdr:row>
      <xdr:rowOff>66675</xdr:rowOff>
    </xdr:from>
    <xdr:to>
      <xdr:col>7</xdr:col>
      <xdr:colOff>741948</xdr:colOff>
      <xdr:row>0</xdr:row>
      <xdr:rowOff>664135</xdr:rowOff>
    </xdr:to>
    <xdr:pic>
      <xdr:nvPicPr>
        <xdr:cNvPr id="5" name="Picture 4"/>
        <xdr:cNvPicPr>
          <a:picLocks noChangeAspect="1"/>
        </xdr:cNvPicPr>
      </xdr:nvPicPr>
      <xdr:blipFill>
        <a:blip xmlns:r="http://schemas.openxmlformats.org/officeDocument/2006/relationships" r:embed="rId3"/>
        <a:stretch>
          <a:fillRect/>
        </a:stretch>
      </xdr:blipFill>
      <xdr:spPr>
        <a:xfrm>
          <a:off x="8334375" y="66675"/>
          <a:ext cx="1627773" cy="5974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95249</xdr:colOff>
      <xdr:row>0</xdr:row>
      <xdr:rowOff>47626</xdr:rowOff>
    </xdr:from>
    <xdr:ext cx="3188023" cy="371474"/>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5249" y="47626"/>
          <a:ext cx="3188023" cy="371474"/>
        </a:xfrm>
        <a:prstGeom prst="rect">
          <a:avLst/>
        </a:prstGeom>
      </xdr:spPr>
    </xdr:pic>
    <xdr:clientData/>
  </xdr:oneCellAnchor>
  <xdr:oneCellAnchor>
    <xdr:from>
      <xdr:col>12</xdr:col>
      <xdr:colOff>93806</xdr:colOff>
      <xdr:row>0</xdr:row>
      <xdr:rowOff>104775</xdr:rowOff>
    </xdr:from>
    <xdr:ext cx="1435933" cy="575733"/>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0933256" y="104775"/>
          <a:ext cx="1435933" cy="575733"/>
        </a:xfrm>
        <a:prstGeom prst="rect">
          <a:avLst/>
        </a:prstGeom>
      </xdr:spPr>
    </xdr:pic>
    <xdr:clientData/>
  </xdr:oneCellAnchor>
  <xdr:twoCellAnchor editAs="oneCell">
    <xdr:from>
      <xdr:col>14</xdr:col>
      <xdr:colOff>104775</xdr:colOff>
      <xdr:row>0</xdr:row>
      <xdr:rowOff>142875</xdr:rowOff>
    </xdr:from>
    <xdr:to>
      <xdr:col>15</xdr:col>
      <xdr:colOff>846723</xdr:colOff>
      <xdr:row>2</xdr:row>
      <xdr:rowOff>73585</xdr:rowOff>
    </xdr:to>
    <xdr:pic>
      <xdr:nvPicPr>
        <xdr:cNvPr id="5" name="Picture 4"/>
        <xdr:cNvPicPr>
          <a:picLocks noChangeAspect="1"/>
        </xdr:cNvPicPr>
      </xdr:nvPicPr>
      <xdr:blipFill>
        <a:blip xmlns:r="http://schemas.openxmlformats.org/officeDocument/2006/relationships" r:embed="rId3"/>
        <a:stretch>
          <a:fillRect/>
        </a:stretch>
      </xdr:blipFill>
      <xdr:spPr>
        <a:xfrm>
          <a:off x="12458700" y="142875"/>
          <a:ext cx="1627773" cy="5974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95249</xdr:colOff>
      <xdr:row>0</xdr:row>
      <xdr:rowOff>47626</xdr:rowOff>
    </xdr:from>
    <xdr:ext cx="3188023" cy="371474"/>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5249" y="47626"/>
          <a:ext cx="3188023" cy="371474"/>
        </a:xfrm>
        <a:prstGeom prst="rect">
          <a:avLst/>
        </a:prstGeom>
      </xdr:spPr>
    </xdr:pic>
    <xdr:clientData/>
  </xdr:oneCellAnchor>
  <xdr:oneCellAnchor>
    <xdr:from>
      <xdr:col>3</xdr:col>
      <xdr:colOff>141431</xdr:colOff>
      <xdr:row>0</xdr:row>
      <xdr:rowOff>85725</xdr:rowOff>
    </xdr:from>
    <xdr:ext cx="1435933" cy="575733"/>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5875481" y="85725"/>
          <a:ext cx="1435933" cy="575733"/>
        </a:xfrm>
        <a:prstGeom prst="rect">
          <a:avLst/>
        </a:prstGeom>
      </xdr:spPr>
    </xdr:pic>
    <xdr:clientData/>
  </xdr:oneCellAnchor>
  <xdr:twoCellAnchor editAs="oneCell">
    <xdr:from>
      <xdr:col>4</xdr:col>
      <xdr:colOff>695325</xdr:colOff>
      <xdr:row>0</xdr:row>
      <xdr:rowOff>57150</xdr:rowOff>
    </xdr:from>
    <xdr:to>
      <xdr:col>5</xdr:col>
      <xdr:colOff>1437273</xdr:colOff>
      <xdr:row>1</xdr:row>
      <xdr:rowOff>149785</xdr:rowOff>
    </xdr:to>
    <xdr:pic>
      <xdr:nvPicPr>
        <xdr:cNvPr id="5" name="Picture 4"/>
        <xdr:cNvPicPr>
          <a:picLocks noChangeAspect="1"/>
        </xdr:cNvPicPr>
      </xdr:nvPicPr>
      <xdr:blipFill>
        <a:blip xmlns:r="http://schemas.openxmlformats.org/officeDocument/2006/relationships" r:embed="rId3"/>
        <a:stretch>
          <a:fillRect/>
        </a:stretch>
      </xdr:blipFill>
      <xdr:spPr>
        <a:xfrm>
          <a:off x="7315200" y="57150"/>
          <a:ext cx="1627773" cy="5974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95249</xdr:colOff>
      <xdr:row>0</xdr:row>
      <xdr:rowOff>47626</xdr:rowOff>
    </xdr:from>
    <xdr:ext cx="3188023" cy="371474"/>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5249" y="47626"/>
          <a:ext cx="3188023" cy="371474"/>
        </a:xfrm>
        <a:prstGeom prst="rect">
          <a:avLst/>
        </a:prstGeom>
      </xdr:spPr>
    </xdr:pic>
    <xdr:clientData/>
  </xdr:oneCellAnchor>
  <xdr:oneCellAnchor>
    <xdr:from>
      <xdr:col>5</xdr:col>
      <xdr:colOff>1065356</xdr:colOff>
      <xdr:row>0</xdr:row>
      <xdr:rowOff>123825</xdr:rowOff>
    </xdr:from>
    <xdr:ext cx="1435933" cy="575733"/>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9190181" y="123825"/>
          <a:ext cx="1435933" cy="575733"/>
        </a:xfrm>
        <a:prstGeom prst="rect">
          <a:avLst/>
        </a:prstGeom>
      </xdr:spPr>
    </xdr:pic>
    <xdr:clientData/>
  </xdr:oneCellAnchor>
  <xdr:twoCellAnchor editAs="oneCell">
    <xdr:from>
      <xdr:col>6</xdr:col>
      <xdr:colOff>1104900</xdr:colOff>
      <xdr:row>0</xdr:row>
      <xdr:rowOff>142875</xdr:rowOff>
    </xdr:from>
    <xdr:to>
      <xdr:col>7</xdr:col>
      <xdr:colOff>1322973</xdr:colOff>
      <xdr:row>2</xdr:row>
      <xdr:rowOff>73585</xdr:rowOff>
    </xdr:to>
    <xdr:pic>
      <xdr:nvPicPr>
        <xdr:cNvPr id="5" name="Picture 4"/>
        <xdr:cNvPicPr>
          <a:picLocks noChangeAspect="1"/>
        </xdr:cNvPicPr>
      </xdr:nvPicPr>
      <xdr:blipFill>
        <a:blip xmlns:r="http://schemas.openxmlformats.org/officeDocument/2006/relationships" r:embed="rId3"/>
        <a:stretch>
          <a:fillRect/>
        </a:stretch>
      </xdr:blipFill>
      <xdr:spPr>
        <a:xfrm>
          <a:off x="10639425" y="142875"/>
          <a:ext cx="1627773" cy="5974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ral/GPAH/8%20-%20PRR/Modelos/Em%20desenvolvimento/1D_RequisitosLegais_2021%2011%2007.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SSSrvLbLx.Domain.Local\Vol1\Users\Margarida\IHRU\1D%20Gestao%20Modelos%20e%20Plataforma\1.&#186;Direito_Simulador_BD_v8.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Geral/GPAH/1%20-%20PRIMEIRO%20DIREITO/0%20-%20Apoio%20-%201D/Modelos/3%20Beneficiarios%20Diretos/desenvolvimentos_N&#195;O%20USAR/1.&#186;Direito_Simulador_BD_v1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SSSrvLbLx.Domain.Local\Vol1\Users\Margarida\IHRU\1D%20Gestao%20Modelos%20e%20Plataforma\1D_RequisitosLegais_2021%2003%203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Margarida\IHRU\1D%20Gestao%20Modelos%20e%20Plataforma\1D_RequisitosLegais_2021%2003%203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eral/GPAH/1%20-%20PRIMEIRO%20DIREITO/0%20-%20Apoio%20-%201D/Modelos/2%20ELH%20e%20AC/Modelo%20Analise%20ELH%20e%20A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SSrvLbLx.Domain.Local\Vol1\Users\Utilizador\Desktop\IHRU_ELH\ELH\VNPoiares\Modelo%20Analise%20ELH%20e%20A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D_EntBenef_Reabilitacao%20V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eral/GPAH/8%20-%20PRR/Modelos/1D_EntBenef_Reabilitacao_v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SSSrvLbLx.Domain.Local\Vol1\Users\afvalente\Desktop\1D_0903_0001_01%20CProject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fvalente\Desktop\1D_0903_0001_01%20CProject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onique\Desktop\C&#243;pia%20de%201D_0903_0001_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SSSrvLbLx.Domain.Local\Vol1\Geral\GPAH\8%20-%20PRR\Modelos\1D_EntBenef_Reabilitacao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_Enquadramento"/>
      <sheetName val="Completo"/>
      <sheetName val="ReqLegais"/>
      <sheetName val="EB_AqTerrenos e Const"/>
      <sheetName val="EB_Aquis e Reab"/>
      <sheetName val="EB_Arrend"/>
      <sheetName val="EB_Reab"/>
      <sheetName val="11_Elementos"/>
      <sheetName val="12_Fogos"/>
      <sheetName val="13_Estrutura"/>
      <sheetName val="14_Resumo"/>
      <sheetName val="|"/>
      <sheetName val="Pessoas"/>
      <sheetName val="AG"/>
      <sheetName val="Fogos"/>
      <sheetName val="CF"/>
      <sheetName val="HCC"/>
      <sheetName val="NQ"/>
      <sheetName val="CO"/>
      <sheetName val="arrend"/>
      <sheetName val="Aux"/>
      <sheetName val="AC"/>
      <sheetName val="Tabelas"/>
      <sheetName val="Municipios"/>
      <sheetName val="VRefAquis"/>
      <sheetName val="VRefArren"/>
      <sheetName val="1D_RequisitosLegais_2021 11 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
          <cell r="C5">
            <v>710</v>
          </cell>
        </row>
        <row r="15">
          <cell r="C15" t="e">
            <v>#REF!</v>
          </cell>
        </row>
      </sheetData>
      <sheetData sheetId="17" refreshError="1"/>
      <sheetData sheetId="18" refreshError="1"/>
      <sheetData sheetId="19">
        <row r="8">
          <cell r="I8">
            <v>2.87</v>
          </cell>
        </row>
        <row r="9">
          <cell r="I9">
            <v>50</v>
          </cell>
        </row>
        <row r="15">
          <cell r="I15">
            <v>681.54</v>
          </cell>
          <cell r="J15">
            <v>957.06000000000017</v>
          </cell>
          <cell r="K15">
            <v>1308.7200000000003</v>
          </cell>
          <cell r="L15">
            <v>1611.7920000000004</v>
          </cell>
          <cell r="M15">
            <v>1763.3280000000004</v>
          </cell>
          <cell r="N15">
            <v>2066.4</v>
          </cell>
        </row>
        <row r="16">
          <cell r="I16">
            <v>392.61600000000004</v>
          </cell>
          <cell r="J16">
            <v>502.82400000000007</v>
          </cell>
          <cell r="K16">
            <v>654.36000000000013</v>
          </cell>
          <cell r="L16">
            <v>805.89599999999996</v>
          </cell>
          <cell r="M16">
            <v>881.6640000000001</v>
          </cell>
          <cell r="N16">
            <v>1033.2</v>
          </cell>
        </row>
      </sheetData>
      <sheetData sheetId="20"/>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quadramento"/>
      <sheetName val="Financiamento"/>
      <sheetName val="Plano Tx de Esforço"/>
      <sheetName val="Plano Prestação Mensal Proposta"/>
      <sheetName val="Critérios"/>
      <sheetName val="Lista"/>
    </sheetNames>
    <sheetDataSet>
      <sheetData sheetId="0"/>
      <sheetData sheetId="1"/>
      <sheetData sheetId="2">
        <row r="6">
          <cell r="A6">
            <v>1</v>
          </cell>
          <cell r="B6">
            <v>0.02</v>
          </cell>
          <cell r="C6">
            <v>0.01</v>
          </cell>
          <cell r="D6">
            <v>0.01</v>
          </cell>
          <cell r="E6">
            <v>45000</v>
          </cell>
          <cell r="F6">
            <v>294.33555479980294</v>
          </cell>
          <cell r="G6">
            <v>74.319999999999993</v>
          </cell>
          <cell r="H6">
            <v>37.33</v>
          </cell>
          <cell r="I6">
            <v>36.989999999999995</v>
          </cell>
          <cell r="J6">
            <v>331.66555479980292</v>
          </cell>
        </row>
        <row r="7">
          <cell r="A7">
            <v>2</v>
          </cell>
          <cell r="B7">
            <v>0.02</v>
          </cell>
          <cell r="C7">
            <v>0.01</v>
          </cell>
          <cell r="D7">
            <v>0.01</v>
          </cell>
          <cell r="E7">
            <v>44705.6644452002</v>
          </cell>
          <cell r="F7">
            <v>294.57556062253673</v>
          </cell>
          <cell r="G7">
            <v>73.84</v>
          </cell>
          <cell r="H7">
            <v>37.090000000000003</v>
          </cell>
          <cell r="I7">
            <v>36.75</v>
          </cell>
          <cell r="J7">
            <v>331.6655606225367</v>
          </cell>
        </row>
        <row r="8">
          <cell r="A8">
            <v>3</v>
          </cell>
          <cell r="B8">
            <v>0.02</v>
          </cell>
          <cell r="C8">
            <v>0.01</v>
          </cell>
          <cell r="D8">
            <v>0.01</v>
          </cell>
          <cell r="E8">
            <v>44411.088884577664</v>
          </cell>
          <cell r="F8">
            <v>294.82559757023535</v>
          </cell>
          <cell r="G8">
            <v>73.349999999999994</v>
          </cell>
          <cell r="H8">
            <v>36.840000000000003</v>
          </cell>
          <cell r="I8">
            <v>36.509999999999991</v>
          </cell>
          <cell r="J8">
            <v>331.66559757023532</v>
          </cell>
        </row>
        <row r="9">
          <cell r="A9">
            <v>4</v>
          </cell>
          <cell r="B9">
            <v>0.02</v>
          </cell>
          <cell r="C9">
            <v>0.01</v>
          </cell>
          <cell r="D9">
            <v>0.01</v>
          </cell>
          <cell r="E9">
            <v>44116.26328700743</v>
          </cell>
          <cell r="F9">
            <v>295.06559237583582</v>
          </cell>
          <cell r="G9">
            <v>72.86</v>
          </cell>
          <cell r="H9">
            <v>36.6</v>
          </cell>
          <cell r="I9">
            <v>36.26</v>
          </cell>
          <cell r="J9">
            <v>331.66559237583584</v>
          </cell>
        </row>
        <row r="10">
          <cell r="A10">
            <v>5</v>
          </cell>
          <cell r="B10">
            <v>0.02</v>
          </cell>
          <cell r="C10">
            <v>0.01</v>
          </cell>
          <cell r="D10">
            <v>0.01</v>
          </cell>
          <cell r="E10">
            <v>43821.197694631592</v>
          </cell>
          <cell r="F10">
            <v>295.3156217279776</v>
          </cell>
          <cell r="G10">
            <v>72.37</v>
          </cell>
          <cell r="H10">
            <v>36.35</v>
          </cell>
          <cell r="I10">
            <v>36.020000000000003</v>
          </cell>
          <cell r="J10">
            <v>331.66562172797762</v>
          </cell>
        </row>
        <row r="11">
          <cell r="A11">
            <v>6</v>
          </cell>
          <cell r="B11">
            <v>0.02</v>
          </cell>
          <cell r="C11">
            <v>0.01</v>
          </cell>
          <cell r="D11">
            <v>0.01</v>
          </cell>
          <cell r="E11">
            <v>43525.882072903616</v>
          </cell>
          <cell r="F11">
            <v>295.55561141280327</v>
          </cell>
          <cell r="G11">
            <v>71.89</v>
          </cell>
          <cell r="H11">
            <v>36.11</v>
          </cell>
          <cell r="I11">
            <v>35.78</v>
          </cell>
          <cell r="J11">
            <v>331.66561141280329</v>
          </cell>
        </row>
        <row r="12">
          <cell r="A12">
            <v>7</v>
          </cell>
          <cell r="B12">
            <v>0.02</v>
          </cell>
          <cell r="C12">
            <v>0.01</v>
          </cell>
          <cell r="D12">
            <v>0.01</v>
          </cell>
          <cell r="E12">
            <v>43230.326461490811</v>
          </cell>
          <cell r="F12">
            <v>295.80563919992881</v>
          </cell>
          <cell r="G12">
            <v>71.400000000000006</v>
          </cell>
          <cell r="H12">
            <v>35.86</v>
          </cell>
          <cell r="I12">
            <v>35.540000000000006</v>
          </cell>
          <cell r="J12">
            <v>331.66563919992882</v>
          </cell>
        </row>
        <row r="13">
          <cell r="A13">
            <v>8</v>
          </cell>
          <cell r="B13">
            <v>0.02</v>
          </cell>
          <cell r="C13">
            <v>0.01</v>
          </cell>
          <cell r="D13">
            <v>0.01</v>
          </cell>
          <cell r="E13">
            <v>42934.520822290884</v>
          </cell>
          <cell r="F13">
            <v>296.04562990302594</v>
          </cell>
          <cell r="G13">
            <v>70.91</v>
          </cell>
          <cell r="H13">
            <v>35.619999999999997</v>
          </cell>
          <cell r="I13">
            <v>35.29</v>
          </cell>
          <cell r="J13">
            <v>331.66562990302594</v>
          </cell>
        </row>
        <row r="14">
          <cell r="A14">
            <v>9</v>
          </cell>
          <cell r="B14">
            <v>0.02</v>
          </cell>
          <cell r="C14">
            <v>0.01</v>
          </cell>
          <cell r="D14">
            <v>0.01</v>
          </cell>
          <cell r="E14">
            <v>42638.475192387858</v>
          </cell>
          <cell r="F14">
            <v>296.2956624061531</v>
          </cell>
          <cell r="G14">
            <v>70.42</v>
          </cell>
          <cell r="H14">
            <v>35.369999999999997</v>
          </cell>
          <cell r="I14">
            <v>35.050000000000004</v>
          </cell>
          <cell r="J14">
            <v>331.6656624061531</v>
          </cell>
        </row>
        <row r="15">
          <cell r="A15">
            <v>10</v>
          </cell>
          <cell r="B15">
            <v>0.02</v>
          </cell>
          <cell r="C15">
            <v>0.01</v>
          </cell>
          <cell r="D15">
            <v>0.01</v>
          </cell>
          <cell r="E15">
            <v>42342.179529981702</v>
          </cell>
          <cell r="F15">
            <v>296.54566052381085</v>
          </cell>
          <cell r="G15">
            <v>69.930000000000007</v>
          </cell>
          <cell r="H15">
            <v>35.119999999999997</v>
          </cell>
          <cell r="I15">
            <v>34.810000000000009</v>
          </cell>
          <cell r="J15">
            <v>331.66566052381086</v>
          </cell>
        </row>
        <row r="16">
          <cell r="A16">
            <v>11</v>
          </cell>
          <cell r="B16">
            <v>0.02</v>
          </cell>
          <cell r="C16">
            <v>0.01</v>
          </cell>
          <cell r="D16">
            <v>0.01</v>
          </cell>
          <cell r="E16">
            <v>42045.633869457888</v>
          </cell>
          <cell r="F16">
            <v>296.78562540726836</v>
          </cell>
          <cell r="G16">
            <v>69.44</v>
          </cell>
          <cell r="H16">
            <v>34.880000000000003</v>
          </cell>
          <cell r="I16">
            <v>34.559999999999995</v>
          </cell>
          <cell r="J16">
            <v>331.66562540726835</v>
          </cell>
        </row>
        <row r="17">
          <cell r="A17">
            <v>12</v>
          </cell>
          <cell r="B17">
            <v>0.02</v>
          </cell>
          <cell r="C17">
            <v>0.01</v>
          </cell>
          <cell r="D17">
            <v>0.01</v>
          </cell>
          <cell r="E17">
            <v>41748.84824405062</v>
          </cell>
          <cell r="F17">
            <v>297.03563767457564</v>
          </cell>
          <cell r="G17">
            <v>68.95</v>
          </cell>
          <cell r="H17">
            <v>34.630000000000003</v>
          </cell>
          <cell r="I17">
            <v>34.32</v>
          </cell>
          <cell r="J17">
            <v>331.66563767457563</v>
          </cell>
        </row>
        <row r="18">
          <cell r="A18">
            <v>13</v>
          </cell>
          <cell r="B18">
            <v>0.02</v>
          </cell>
          <cell r="C18">
            <v>0.01</v>
          </cell>
          <cell r="D18">
            <v>0.01</v>
          </cell>
          <cell r="E18">
            <v>41451.812606376043</v>
          </cell>
          <cell r="F18">
            <v>297.27561958499956</v>
          </cell>
          <cell r="G18">
            <v>68.459999999999994</v>
          </cell>
          <cell r="H18">
            <v>34.39</v>
          </cell>
          <cell r="I18">
            <v>34.069999999999993</v>
          </cell>
          <cell r="J18">
            <v>331.66561958499955</v>
          </cell>
        </row>
        <row r="19">
          <cell r="A19">
            <v>14</v>
          </cell>
          <cell r="B19">
            <v>0.02</v>
          </cell>
          <cell r="C19">
            <v>0.01</v>
          </cell>
          <cell r="D19">
            <v>0.01</v>
          </cell>
          <cell r="E19">
            <v>41154.536986791041</v>
          </cell>
          <cell r="F19">
            <v>297.52565296174896</v>
          </cell>
          <cell r="G19">
            <v>67.97</v>
          </cell>
          <cell r="H19">
            <v>34.14</v>
          </cell>
          <cell r="I19">
            <v>33.83</v>
          </cell>
          <cell r="J19">
            <v>331.66565296174895</v>
          </cell>
        </row>
        <row r="20">
          <cell r="A20">
            <v>15</v>
          </cell>
          <cell r="B20">
            <v>0.02</v>
          </cell>
          <cell r="C20">
            <v>0.01</v>
          </cell>
          <cell r="D20">
            <v>0.01</v>
          </cell>
          <cell r="E20">
            <v>40857.011333829294</v>
          </cell>
          <cell r="F20">
            <v>297.77565899314129</v>
          </cell>
          <cell r="G20">
            <v>67.48</v>
          </cell>
          <cell r="H20">
            <v>33.89</v>
          </cell>
          <cell r="I20">
            <v>33.590000000000003</v>
          </cell>
          <cell r="J20">
            <v>331.66565899314128</v>
          </cell>
        </row>
        <row r="21">
          <cell r="A21">
            <v>16</v>
          </cell>
          <cell r="B21">
            <v>0.02</v>
          </cell>
          <cell r="C21">
            <v>0.01</v>
          </cell>
          <cell r="D21">
            <v>0.01</v>
          </cell>
          <cell r="E21">
            <v>40559.235674836156</v>
          </cell>
          <cell r="F21">
            <v>298.01563897393237</v>
          </cell>
          <cell r="G21">
            <v>66.989999999999995</v>
          </cell>
          <cell r="H21">
            <v>33.65</v>
          </cell>
          <cell r="I21">
            <v>33.339999999999996</v>
          </cell>
          <cell r="J21">
            <v>331.66563897393235</v>
          </cell>
        </row>
        <row r="22">
          <cell r="A22">
            <v>17</v>
          </cell>
          <cell r="B22">
            <v>0.02</v>
          </cell>
          <cell r="C22">
            <v>0.01</v>
          </cell>
          <cell r="D22">
            <v>0.01</v>
          </cell>
          <cell r="E22">
            <v>40261.220035862221</v>
          </cell>
          <cell r="F22">
            <v>298.26567660538683</v>
          </cell>
          <cell r="G22">
            <v>66.489999999999995</v>
          </cell>
          <cell r="H22">
            <v>33.4</v>
          </cell>
          <cell r="I22">
            <v>33.089999999999996</v>
          </cell>
          <cell r="J22">
            <v>331.66567660538681</v>
          </cell>
        </row>
        <row r="23">
          <cell r="A23">
            <v>18</v>
          </cell>
          <cell r="B23">
            <v>0.02</v>
          </cell>
          <cell r="C23">
            <v>0.01</v>
          </cell>
          <cell r="D23">
            <v>0.01</v>
          </cell>
          <cell r="E23">
            <v>39962.954359256837</v>
          </cell>
          <cell r="F23">
            <v>298.51569140682602</v>
          </cell>
          <cell r="G23">
            <v>66</v>
          </cell>
          <cell r="H23">
            <v>33.15</v>
          </cell>
          <cell r="I23">
            <v>32.85</v>
          </cell>
          <cell r="J23">
            <v>331.665691406826</v>
          </cell>
        </row>
        <row r="24">
          <cell r="A24">
            <v>19</v>
          </cell>
          <cell r="B24">
            <v>0.02</v>
          </cell>
          <cell r="C24">
            <v>0.01</v>
          </cell>
          <cell r="D24">
            <v>0.01</v>
          </cell>
          <cell r="E24">
            <v>39664.438667850009</v>
          </cell>
          <cell r="F24">
            <v>298.76568476921346</v>
          </cell>
          <cell r="G24">
            <v>65.510000000000005</v>
          </cell>
          <cell r="H24">
            <v>32.9</v>
          </cell>
          <cell r="I24">
            <v>32.610000000000007</v>
          </cell>
          <cell r="J24">
            <v>331.66568476921344</v>
          </cell>
        </row>
        <row r="25">
          <cell r="A25">
            <v>20</v>
          </cell>
          <cell r="B25">
            <v>0.02</v>
          </cell>
          <cell r="C25">
            <v>0.01</v>
          </cell>
          <cell r="D25">
            <v>0.01</v>
          </cell>
          <cell r="E25">
            <v>39365.672983080796</v>
          </cell>
          <cell r="F25">
            <v>299.00565811459262</v>
          </cell>
          <cell r="G25">
            <v>65.02</v>
          </cell>
          <cell r="H25">
            <v>32.659999999999997</v>
          </cell>
          <cell r="I25">
            <v>32.36</v>
          </cell>
          <cell r="J25">
            <v>331.66565811459265</v>
          </cell>
        </row>
        <row r="26">
          <cell r="A26">
            <v>21</v>
          </cell>
          <cell r="B26">
            <v>0.02</v>
          </cell>
          <cell r="C26">
            <v>0.01</v>
          </cell>
          <cell r="D26">
            <v>0.01</v>
          </cell>
          <cell r="E26">
            <v>39066.667324966205</v>
          </cell>
          <cell r="F26">
            <v>299.25569779446187</v>
          </cell>
          <cell r="G26">
            <v>64.52</v>
          </cell>
          <cell r="H26">
            <v>32.409999999999997</v>
          </cell>
          <cell r="I26">
            <v>32.11</v>
          </cell>
          <cell r="J26">
            <v>331.66569779446183</v>
          </cell>
        </row>
        <row r="27">
          <cell r="A27">
            <v>22</v>
          </cell>
          <cell r="B27">
            <v>0.02</v>
          </cell>
          <cell r="C27">
            <v>0.01</v>
          </cell>
          <cell r="D27">
            <v>0.01</v>
          </cell>
          <cell r="E27">
            <v>38767.411627171743</v>
          </cell>
          <cell r="F27">
            <v>299.50572098312625</v>
          </cell>
          <cell r="G27">
            <v>64.03</v>
          </cell>
          <cell r="H27">
            <v>32.159999999999997</v>
          </cell>
          <cell r="I27">
            <v>31.870000000000005</v>
          </cell>
          <cell r="J27">
            <v>331.66572098312628</v>
          </cell>
        </row>
        <row r="28">
          <cell r="A28">
            <v>23</v>
          </cell>
          <cell r="B28">
            <v>0.02</v>
          </cell>
          <cell r="C28">
            <v>0.01</v>
          </cell>
          <cell r="D28">
            <v>0.01</v>
          </cell>
          <cell r="E28">
            <v>38467.905906188615</v>
          </cell>
          <cell r="F28">
            <v>299.75572921237347</v>
          </cell>
          <cell r="G28">
            <v>63.53</v>
          </cell>
          <cell r="H28">
            <v>31.91</v>
          </cell>
          <cell r="I28">
            <v>31.62</v>
          </cell>
          <cell r="J28">
            <v>331.66572921237349</v>
          </cell>
        </row>
        <row r="29">
          <cell r="A29">
            <v>24</v>
          </cell>
          <cell r="B29">
            <v>0.02</v>
          </cell>
          <cell r="C29">
            <v>0.01</v>
          </cell>
          <cell r="D29">
            <v>0.01</v>
          </cell>
          <cell r="E29">
            <v>38168.15017697624</v>
          </cell>
          <cell r="F29">
            <v>300.00572404964015</v>
          </cell>
          <cell r="G29">
            <v>63.04</v>
          </cell>
          <cell r="H29">
            <v>31.66</v>
          </cell>
          <cell r="I29">
            <v>31.38</v>
          </cell>
          <cell r="J29">
            <v>331.66572404964018</v>
          </cell>
        </row>
        <row r="30">
          <cell r="A30">
            <v>25</v>
          </cell>
          <cell r="B30">
            <v>0.02</v>
          </cell>
          <cell r="C30">
            <v>0.01</v>
          </cell>
          <cell r="D30">
            <v>0.01</v>
          </cell>
          <cell r="E30">
            <v>37868.144452926601</v>
          </cell>
          <cell r="F30">
            <v>300.25570709921288</v>
          </cell>
          <cell r="G30">
            <v>62.54</v>
          </cell>
          <cell r="H30">
            <v>31.41</v>
          </cell>
          <cell r="I30">
            <v>31.13</v>
          </cell>
          <cell r="J30">
            <v>331.66570709921291</v>
          </cell>
        </row>
        <row r="31">
          <cell r="A31">
            <v>26</v>
          </cell>
          <cell r="B31">
            <v>0.02</v>
          </cell>
          <cell r="C31">
            <v>0.01</v>
          </cell>
          <cell r="D31">
            <v>0.01</v>
          </cell>
          <cell r="E31">
            <v>37567.888745827389</v>
          </cell>
          <cell r="F31">
            <v>300.50568000347971</v>
          </cell>
          <cell r="G31">
            <v>62.05</v>
          </cell>
          <cell r="H31">
            <v>31.16</v>
          </cell>
          <cell r="I31">
            <v>30.889999999999997</v>
          </cell>
          <cell r="J31">
            <v>331.66568000347974</v>
          </cell>
        </row>
        <row r="32">
          <cell r="A32">
            <v>27</v>
          </cell>
          <cell r="B32">
            <v>0.02</v>
          </cell>
          <cell r="C32">
            <v>0.01</v>
          </cell>
          <cell r="D32">
            <v>0.01</v>
          </cell>
          <cell r="E32">
            <v>37267.383065823909</v>
          </cell>
          <cell r="F32">
            <v>300.75564444423503</v>
          </cell>
          <cell r="G32">
            <v>61.55</v>
          </cell>
          <cell r="H32">
            <v>30.91</v>
          </cell>
          <cell r="I32">
            <v>30.639999999999997</v>
          </cell>
          <cell r="J32">
            <v>331.66564444423506</v>
          </cell>
        </row>
        <row r="33">
          <cell r="A33">
            <v>28</v>
          </cell>
          <cell r="B33">
            <v>0.02</v>
          </cell>
          <cell r="C33">
            <v>0.01</v>
          </cell>
          <cell r="D33">
            <v>0.01</v>
          </cell>
          <cell r="E33">
            <v>36966.627421379671</v>
          </cell>
          <cell r="F33">
            <v>300.99560214404028</v>
          </cell>
          <cell r="G33">
            <v>61.05</v>
          </cell>
          <cell r="H33">
            <v>30.67</v>
          </cell>
          <cell r="I33">
            <v>30.379999999999995</v>
          </cell>
          <cell r="J33">
            <v>331.66560214404029</v>
          </cell>
        </row>
        <row r="34">
          <cell r="A34">
            <v>29</v>
          </cell>
          <cell r="B34">
            <v>0.02</v>
          </cell>
          <cell r="C34">
            <v>0.01</v>
          </cell>
          <cell r="D34">
            <v>0.01</v>
          </cell>
          <cell r="E34">
            <v>36665.631819235634</v>
          </cell>
          <cell r="F34">
            <v>301.24564532446385</v>
          </cell>
          <cell r="G34">
            <v>60.56</v>
          </cell>
          <cell r="H34">
            <v>30.42</v>
          </cell>
          <cell r="I34">
            <v>30.14</v>
          </cell>
          <cell r="J34">
            <v>331.66564532446387</v>
          </cell>
        </row>
        <row r="35">
          <cell r="A35">
            <v>30</v>
          </cell>
          <cell r="B35">
            <v>0.02</v>
          </cell>
          <cell r="C35">
            <v>0.01</v>
          </cell>
          <cell r="D35">
            <v>0.01</v>
          </cell>
          <cell r="E35">
            <v>36364.386173911167</v>
          </cell>
          <cell r="F35">
            <v>301.49568601080654</v>
          </cell>
          <cell r="G35">
            <v>60.06</v>
          </cell>
          <cell r="H35">
            <v>30.17</v>
          </cell>
          <cell r="I35">
            <v>29.89</v>
          </cell>
          <cell r="J35">
            <v>331.66568601080655</v>
          </cell>
        </row>
        <row r="36">
          <cell r="A36">
            <v>31</v>
          </cell>
          <cell r="B36">
            <v>0.02</v>
          </cell>
          <cell r="C36">
            <v>0.01</v>
          </cell>
          <cell r="D36">
            <v>0.01</v>
          </cell>
          <cell r="E36">
            <v>36062.89048790036</v>
          </cell>
          <cell r="F36">
            <v>301.7457260692828</v>
          </cell>
          <cell r="G36">
            <v>59.56</v>
          </cell>
          <cell r="H36">
            <v>29.92</v>
          </cell>
          <cell r="I36">
            <v>29.64</v>
          </cell>
          <cell r="J36">
            <v>331.66572606928281</v>
          </cell>
        </row>
        <row r="37">
          <cell r="A37">
            <v>32</v>
          </cell>
          <cell r="B37">
            <v>0.02</v>
          </cell>
          <cell r="C37">
            <v>0.01</v>
          </cell>
          <cell r="D37">
            <v>0.01</v>
          </cell>
          <cell r="E37">
            <v>35761.144761831078</v>
          </cell>
          <cell r="F37">
            <v>301.99576741327661</v>
          </cell>
          <cell r="G37">
            <v>59.06</v>
          </cell>
          <cell r="H37">
            <v>29.67</v>
          </cell>
          <cell r="I37">
            <v>29.39</v>
          </cell>
          <cell r="J37">
            <v>331.66576741327663</v>
          </cell>
        </row>
        <row r="38">
          <cell r="A38">
            <v>33</v>
          </cell>
          <cell r="B38">
            <v>0.02</v>
          </cell>
          <cell r="C38">
            <v>0.01</v>
          </cell>
          <cell r="D38">
            <v>0.01</v>
          </cell>
          <cell r="E38">
            <v>35459.148994417803</v>
          </cell>
          <cell r="F38">
            <v>302.25581200504183</v>
          </cell>
          <cell r="G38">
            <v>58.56</v>
          </cell>
          <cell r="H38">
            <v>29.41</v>
          </cell>
          <cell r="I38">
            <v>29.150000000000002</v>
          </cell>
          <cell r="J38">
            <v>331.66581200504186</v>
          </cell>
        </row>
        <row r="39">
          <cell r="A39">
            <v>34</v>
          </cell>
          <cell r="B39">
            <v>0.02</v>
          </cell>
          <cell r="C39">
            <v>0.01</v>
          </cell>
          <cell r="D39">
            <v>0.01</v>
          </cell>
          <cell r="E39">
            <v>35156.893182412758</v>
          </cell>
          <cell r="F39">
            <v>302.50576751872131</v>
          </cell>
          <cell r="G39">
            <v>58.06</v>
          </cell>
          <cell r="H39">
            <v>29.16</v>
          </cell>
          <cell r="I39">
            <v>28.900000000000002</v>
          </cell>
          <cell r="J39">
            <v>331.66576751872134</v>
          </cell>
        </row>
        <row r="40">
          <cell r="A40">
            <v>35</v>
          </cell>
          <cell r="B40">
            <v>0.02</v>
          </cell>
          <cell r="C40">
            <v>0.01</v>
          </cell>
          <cell r="D40">
            <v>0.01</v>
          </cell>
          <cell r="E40">
            <v>34854.387414894038</v>
          </cell>
          <cell r="F40">
            <v>302.75572961865072</v>
          </cell>
          <cell r="G40">
            <v>57.56</v>
          </cell>
          <cell r="H40">
            <v>28.91</v>
          </cell>
          <cell r="I40">
            <v>28.650000000000002</v>
          </cell>
          <cell r="J40">
            <v>331.66572961865074</v>
          </cell>
        </row>
        <row r="41">
          <cell r="A41">
            <v>36</v>
          </cell>
          <cell r="B41">
            <v>0.02</v>
          </cell>
          <cell r="C41">
            <v>0.01</v>
          </cell>
          <cell r="D41">
            <v>0.01</v>
          </cell>
          <cell r="E41">
            <v>34551.631685275388</v>
          </cell>
          <cell r="F41">
            <v>303.00570041028624</v>
          </cell>
          <cell r="G41">
            <v>57.06</v>
          </cell>
          <cell r="H41">
            <v>28.66</v>
          </cell>
          <cell r="I41">
            <v>28.400000000000002</v>
          </cell>
          <cell r="J41">
            <v>331.66570041028626</v>
          </cell>
        </row>
        <row r="42">
          <cell r="A42">
            <v>37</v>
          </cell>
          <cell r="B42">
            <v>0.02</v>
          </cell>
          <cell r="C42">
            <v>0.01</v>
          </cell>
          <cell r="D42">
            <v>0.01</v>
          </cell>
          <cell r="E42">
            <v>34248.625984865103</v>
          </cell>
          <cell r="F42">
            <v>303.25568205516339</v>
          </cell>
          <cell r="G42">
            <v>56.56</v>
          </cell>
          <cell r="H42">
            <v>28.41</v>
          </cell>
          <cell r="I42">
            <v>28.150000000000002</v>
          </cell>
          <cell r="J42">
            <v>331.66568205516342</v>
          </cell>
        </row>
        <row r="43">
          <cell r="A43">
            <v>38</v>
          </cell>
          <cell r="B43">
            <v>0.02</v>
          </cell>
          <cell r="C43">
            <v>0.01</v>
          </cell>
          <cell r="D43">
            <v>0.01</v>
          </cell>
          <cell r="E43">
            <v>33945.370302809941</v>
          </cell>
          <cell r="F43">
            <v>303.50567677301223</v>
          </cell>
          <cell r="G43">
            <v>56.06</v>
          </cell>
          <cell r="H43">
            <v>28.16</v>
          </cell>
          <cell r="I43">
            <v>27.900000000000002</v>
          </cell>
          <cell r="J43">
            <v>331.66567677301225</v>
          </cell>
        </row>
        <row r="44">
          <cell r="A44">
            <v>39</v>
          </cell>
          <cell r="B44">
            <v>0.02</v>
          </cell>
          <cell r="C44">
            <v>0.01</v>
          </cell>
          <cell r="D44">
            <v>0.01</v>
          </cell>
          <cell r="E44">
            <v>33641.864626036928</v>
          </cell>
          <cell r="F44">
            <v>303.75568684397183</v>
          </cell>
          <cell r="G44">
            <v>55.56</v>
          </cell>
          <cell r="H44">
            <v>27.91</v>
          </cell>
          <cell r="I44">
            <v>27.650000000000002</v>
          </cell>
          <cell r="J44">
            <v>331.66568684397186</v>
          </cell>
        </row>
        <row r="45">
          <cell r="A45">
            <v>40</v>
          </cell>
          <cell r="B45">
            <v>0.02</v>
          </cell>
          <cell r="C45">
            <v>0.01</v>
          </cell>
          <cell r="D45">
            <v>0.01</v>
          </cell>
          <cell r="E45">
            <v>33338.108939192956</v>
          </cell>
          <cell r="F45">
            <v>304.00571461091153</v>
          </cell>
          <cell r="G45">
            <v>55.06</v>
          </cell>
          <cell r="H45">
            <v>27.66</v>
          </cell>
          <cell r="I45">
            <v>27.400000000000002</v>
          </cell>
          <cell r="J45">
            <v>331.66571461091155</v>
          </cell>
        </row>
        <row r="46">
          <cell r="A46">
            <v>41</v>
          </cell>
          <cell r="B46">
            <v>0.02</v>
          </cell>
          <cell r="C46">
            <v>0.01</v>
          </cell>
          <cell r="D46">
            <v>0.01</v>
          </cell>
          <cell r="E46">
            <v>33034.103224582046</v>
          </cell>
          <cell r="F46">
            <v>304.26576248186365</v>
          </cell>
          <cell r="G46">
            <v>54.56</v>
          </cell>
          <cell r="H46">
            <v>27.4</v>
          </cell>
          <cell r="I46">
            <v>27.160000000000004</v>
          </cell>
          <cell r="J46">
            <v>331.66576248186362</v>
          </cell>
        </row>
        <row r="47">
          <cell r="A47">
            <v>42</v>
          </cell>
          <cell r="B47">
            <v>0.02</v>
          </cell>
          <cell r="C47">
            <v>0.01</v>
          </cell>
          <cell r="D47">
            <v>0.01</v>
          </cell>
          <cell r="E47">
            <v>32729.837462100182</v>
          </cell>
          <cell r="F47">
            <v>304.5157315982089</v>
          </cell>
          <cell r="G47">
            <v>54.06</v>
          </cell>
          <cell r="H47">
            <v>27.15</v>
          </cell>
          <cell r="I47">
            <v>26.910000000000004</v>
          </cell>
          <cell r="J47">
            <v>331.66573159820888</v>
          </cell>
        </row>
        <row r="48">
          <cell r="A48">
            <v>43</v>
          </cell>
          <cell r="B48">
            <v>0.02</v>
          </cell>
          <cell r="C48">
            <v>0.01</v>
          </cell>
          <cell r="D48">
            <v>0.01</v>
          </cell>
          <cell r="E48">
            <v>32425.321730501972</v>
          </cell>
          <cell r="F48">
            <v>304.76572497364259</v>
          </cell>
          <cell r="G48">
            <v>53.55</v>
          </cell>
          <cell r="H48">
            <v>26.9</v>
          </cell>
          <cell r="I48">
            <v>26.65</v>
          </cell>
          <cell r="J48">
            <v>331.66572497364257</v>
          </cell>
        </row>
        <row r="49">
          <cell r="A49">
            <v>44</v>
          </cell>
          <cell r="B49">
            <v>0.02</v>
          </cell>
          <cell r="C49">
            <v>0.01</v>
          </cell>
          <cell r="D49">
            <v>0.01</v>
          </cell>
          <cell r="E49">
            <v>32120.556005528328</v>
          </cell>
          <cell r="F49">
            <v>305.01574520939045</v>
          </cell>
          <cell r="G49">
            <v>53.05</v>
          </cell>
          <cell r="H49">
            <v>26.65</v>
          </cell>
          <cell r="I49">
            <v>26.4</v>
          </cell>
          <cell r="J49">
            <v>331.66574520939042</v>
          </cell>
        </row>
        <row r="50">
          <cell r="A50">
            <v>45</v>
          </cell>
          <cell r="B50">
            <v>0.02</v>
          </cell>
          <cell r="C50">
            <v>0.01</v>
          </cell>
          <cell r="D50">
            <v>0.01</v>
          </cell>
          <cell r="E50">
            <v>31815.540260318936</v>
          </cell>
          <cell r="F50">
            <v>305.2757949822813</v>
          </cell>
          <cell r="G50">
            <v>52.55</v>
          </cell>
          <cell r="H50">
            <v>26.39</v>
          </cell>
          <cell r="I50">
            <v>26.159999999999997</v>
          </cell>
          <cell r="J50">
            <v>331.66579498228128</v>
          </cell>
        </row>
        <row r="51">
          <cell r="A51">
            <v>46</v>
          </cell>
          <cell r="B51">
            <v>0.02</v>
          </cell>
          <cell r="C51">
            <v>0.01</v>
          </cell>
          <cell r="D51">
            <v>0.01</v>
          </cell>
          <cell r="E51">
            <v>31510.264465336655</v>
          </cell>
          <cell r="F51">
            <v>305.52577179140263</v>
          </cell>
          <cell r="G51">
            <v>52.04</v>
          </cell>
          <cell r="H51">
            <v>26.14</v>
          </cell>
          <cell r="I51">
            <v>25.9</v>
          </cell>
          <cell r="J51">
            <v>331.66577179140262</v>
          </cell>
        </row>
        <row r="52">
          <cell r="A52">
            <v>47</v>
          </cell>
          <cell r="B52">
            <v>0.02</v>
          </cell>
          <cell r="C52">
            <v>0.01</v>
          </cell>
          <cell r="D52">
            <v>0.01</v>
          </cell>
          <cell r="E52">
            <v>31204.738693545252</v>
          </cell>
          <cell r="F52">
            <v>305.77578278820425</v>
          </cell>
          <cell r="G52">
            <v>51.54</v>
          </cell>
          <cell r="H52">
            <v>25.89</v>
          </cell>
          <cell r="I52">
            <v>25.65</v>
          </cell>
          <cell r="J52">
            <v>331.66578278820424</v>
          </cell>
        </row>
        <row r="53">
          <cell r="A53">
            <v>48</v>
          </cell>
          <cell r="B53">
            <v>0.02</v>
          </cell>
          <cell r="C53">
            <v>0.01</v>
          </cell>
          <cell r="D53">
            <v>0.01</v>
          </cell>
          <cell r="E53">
            <v>30898.962910757047</v>
          </cell>
          <cell r="F53">
            <v>306.03583087498254</v>
          </cell>
          <cell r="G53">
            <v>51.03</v>
          </cell>
          <cell r="H53">
            <v>25.63</v>
          </cell>
          <cell r="I53">
            <v>25.400000000000002</v>
          </cell>
          <cell r="J53">
            <v>331.66583087498253</v>
          </cell>
        </row>
        <row r="54">
          <cell r="A54">
            <v>49</v>
          </cell>
          <cell r="B54">
            <v>0.02</v>
          </cell>
          <cell r="C54">
            <v>0.01</v>
          </cell>
          <cell r="D54">
            <v>0.01</v>
          </cell>
          <cell r="E54">
            <v>30592.927079882065</v>
          </cell>
          <cell r="F54">
            <v>306.28581062971142</v>
          </cell>
          <cell r="G54">
            <v>50.53</v>
          </cell>
          <cell r="H54">
            <v>25.38</v>
          </cell>
          <cell r="I54">
            <v>25.150000000000002</v>
          </cell>
          <cell r="J54">
            <v>331.66581062971142</v>
          </cell>
        </row>
        <row r="55">
          <cell r="A55">
            <v>50</v>
          </cell>
          <cell r="B55">
            <v>0.02</v>
          </cell>
          <cell r="C55">
            <v>0.01</v>
          </cell>
          <cell r="D55">
            <v>0.01</v>
          </cell>
          <cell r="E55">
            <v>30286.641269252355</v>
          </cell>
          <cell r="F55">
            <v>306.54583254199082</v>
          </cell>
          <cell r="G55">
            <v>50.02</v>
          </cell>
          <cell r="H55">
            <v>25.12</v>
          </cell>
          <cell r="I55">
            <v>24.900000000000002</v>
          </cell>
          <cell r="J55">
            <v>331.66583254199082</v>
          </cell>
        </row>
        <row r="56">
          <cell r="A56">
            <v>51</v>
          </cell>
          <cell r="B56">
            <v>0.02</v>
          </cell>
          <cell r="C56">
            <v>0.01</v>
          </cell>
          <cell r="D56">
            <v>0.01</v>
          </cell>
          <cell r="E56">
            <v>29980.095436710366</v>
          </cell>
          <cell r="F56">
            <v>306.79578913917584</v>
          </cell>
          <cell r="G56">
            <v>49.51</v>
          </cell>
          <cell r="H56">
            <v>24.87</v>
          </cell>
          <cell r="I56">
            <v>24.639999999999997</v>
          </cell>
          <cell r="J56">
            <v>331.66578913917584</v>
          </cell>
        </row>
        <row r="57">
          <cell r="A57">
            <v>52</v>
          </cell>
          <cell r="B57">
            <v>0.02</v>
          </cell>
          <cell r="C57">
            <v>0.01</v>
          </cell>
          <cell r="D57">
            <v>0.01</v>
          </cell>
          <cell r="E57">
            <v>29673.299647571192</v>
          </cell>
          <cell r="F57">
            <v>307.04579325423032</v>
          </cell>
          <cell r="G57">
            <v>49.01</v>
          </cell>
          <cell r="H57">
            <v>24.62</v>
          </cell>
          <cell r="I57">
            <v>24.389999999999997</v>
          </cell>
          <cell r="J57">
            <v>331.66579325423032</v>
          </cell>
        </row>
        <row r="58">
          <cell r="A58">
            <v>53</v>
          </cell>
          <cell r="B58">
            <v>0.02</v>
          </cell>
          <cell r="C58">
            <v>0.01</v>
          </cell>
          <cell r="D58">
            <v>0.01</v>
          </cell>
          <cell r="E58">
            <v>29366.253854316961</v>
          </cell>
          <cell r="F58">
            <v>307.30584822228059</v>
          </cell>
          <cell r="G58">
            <v>48.5</v>
          </cell>
          <cell r="H58">
            <v>24.36</v>
          </cell>
          <cell r="I58">
            <v>24.14</v>
          </cell>
          <cell r="J58">
            <v>331.6658482222806</v>
          </cell>
        </row>
        <row r="59">
          <cell r="A59">
            <v>54</v>
          </cell>
          <cell r="B59">
            <v>0.02</v>
          </cell>
          <cell r="C59">
            <v>0.01</v>
          </cell>
          <cell r="D59">
            <v>0.01</v>
          </cell>
          <cell r="E59">
            <v>29058.948006094681</v>
          </cell>
          <cell r="F59">
            <v>307.55584335043147</v>
          </cell>
          <cell r="G59">
            <v>47.99</v>
          </cell>
          <cell r="H59">
            <v>24.11</v>
          </cell>
          <cell r="I59">
            <v>23.880000000000003</v>
          </cell>
          <cell r="J59">
            <v>331.66584335043149</v>
          </cell>
        </row>
        <row r="60">
          <cell r="A60">
            <v>55</v>
          </cell>
          <cell r="B60">
            <v>0.02</v>
          </cell>
          <cell r="C60">
            <v>0.01</v>
          </cell>
          <cell r="D60">
            <v>0.01</v>
          </cell>
          <cell r="E60">
            <v>28751.392162744251</v>
          </cell>
          <cell r="F60">
            <v>307.81589520392538</v>
          </cell>
          <cell r="G60">
            <v>47.49</v>
          </cell>
          <cell r="H60">
            <v>23.85</v>
          </cell>
          <cell r="I60">
            <v>23.64</v>
          </cell>
          <cell r="J60">
            <v>331.6658952039254</v>
          </cell>
        </row>
        <row r="61">
          <cell r="A61">
            <v>56</v>
          </cell>
          <cell r="B61">
            <v>0.02</v>
          </cell>
          <cell r="C61">
            <v>0.01</v>
          </cell>
          <cell r="D61">
            <v>0.01</v>
          </cell>
          <cell r="E61">
            <v>28443.576267540324</v>
          </cell>
          <cell r="F61">
            <v>308.0658908237865</v>
          </cell>
          <cell r="G61">
            <v>46.98</v>
          </cell>
          <cell r="H61">
            <v>23.6</v>
          </cell>
          <cell r="I61">
            <v>23.379999999999995</v>
          </cell>
          <cell r="J61">
            <v>331.66589082378653</v>
          </cell>
        </row>
        <row r="62">
          <cell r="A62">
            <v>57</v>
          </cell>
          <cell r="B62">
            <v>0.02</v>
          </cell>
          <cell r="C62">
            <v>0.01</v>
          </cell>
          <cell r="D62">
            <v>0.01</v>
          </cell>
          <cell r="E62">
            <v>28135.510376716538</v>
          </cell>
          <cell r="F62">
            <v>308.32594940361577</v>
          </cell>
          <cell r="G62">
            <v>46.47</v>
          </cell>
          <cell r="H62">
            <v>23.34</v>
          </cell>
          <cell r="I62">
            <v>23.13</v>
          </cell>
          <cell r="J62">
            <v>331.66594940361574</v>
          </cell>
        </row>
        <row r="63">
          <cell r="A63">
            <v>58</v>
          </cell>
          <cell r="B63">
            <v>0.02</v>
          </cell>
          <cell r="C63">
            <v>0.01</v>
          </cell>
          <cell r="D63">
            <v>0.01</v>
          </cell>
          <cell r="E63">
            <v>27827.184427312921</v>
          </cell>
          <cell r="F63">
            <v>308.58595562254567</v>
          </cell>
          <cell r="G63">
            <v>45.96</v>
          </cell>
          <cell r="H63">
            <v>23.08</v>
          </cell>
          <cell r="I63">
            <v>22.880000000000003</v>
          </cell>
          <cell r="J63">
            <v>331.66595562254565</v>
          </cell>
        </row>
        <row r="64">
          <cell r="A64">
            <v>59</v>
          </cell>
          <cell r="B64">
            <v>0.02</v>
          </cell>
          <cell r="C64">
            <v>0.01</v>
          </cell>
          <cell r="D64">
            <v>0.01</v>
          </cell>
          <cell r="E64">
            <v>27518.598471690377</v>
          </cell>
          <cell r="F64">
            <v>308.83591090686616</v>
          </cell>
          <cell r="G64">
            <v>45.45</v>
          </cell>
          <cell r="H64">
            <v>22.83</v>
          </cell>
          <cell r="I64">
            <v>22.620000000000005</v>
          </cell>
          <cell r="J64">
            <v>331.66591090686615</v>
          </cell>
        </row>
        <row r="65">
          <cell r="A65">
            <v>60</v>
          </cell>
          <cell r="B65">
            <v>0.02</v>
          </cell>
          <cell r="C65">
            <v>0.01</v>
          </cell>
          <cell r="D65">
            <v>0.01</v>
          </cell>
          <cell r="E65">
            <v>27209.762560783511</v>
          </cell>
          <cell r="F65">
            <v>309.09593862168367</v>
          </cell>
          <cell r="G65">
            <v>44.94</v>
          </cell>
          <cell r="H65">
            <v>22.57</v>
          </cell>
          <cell r="I65">
            <v>22.369999999999997</v>
          </cell>
          <cell r="J65">
            <v>331.66593862168367</v>
          </cell>
        </row>
        <row r="66">
          <cell r="A66">
            <v>61</v>
          </cell>
          <cell r="B66">
            <v>0.02</v>
          </cell>
          <cell r="C66">
            <v>0.01</v>
          </cell>
          <cell r="D66">
            <v>0.01</v>
          </cell>
          <cell r="E66">
            <v>26900.666622161829</v>
          </cell>
          <cell r="F66">
            <v>309.3459196946755</v>
          </cell>
          <cell r="G66">
            <v>44.43</v>
          </cell>
          <cell r="H66">
            <v>22.32</v>
          </cell>
          <cell r="I66">
            <v>22.11</v>
          </cell>
          <cell r="J66">
            <v>331.66591969467549</v>
          </cell>
        </row>
        <row r="67">
          <cell r="A67">
            <v>62</v>
          </cell>
          <cell r="B67">
            <v>0.02</v>
          </cell>
          <cell r="C67">
            <v>0.01</v>
          </cell>
          <cell r="D67">
            <v>0.01</v>
          </cell>
          <cell r="E67">
            <v>26591.320702467154</v>
          </cell>
          <cell r="F67">
            <v>309.60598045844813</v>
          </cell>
          <cell r="G67">
            <v>43.92</v>
          </cell>
          <cell r="H67">
            <v>22.06</v>
          </cell>
          <cell r="I67">
            <v>21.860000000000003</v>
          </cell>
          <cell r="J67">
            <v>331.66598045844813</v>
          </cell>
        </row>
        <row r="68">
          <cell r="A68">
            <v>63</v>
          </cell>
          <cell r="B68">
            <v>0.02</v>
          </cell>
          <cell r="C68">
            <v>0.01</v>
          </cell>
          <cell r="D68">
            <v>0.01</v>
          </cell>
          <cell r="E68">
            <v>26281.714722008706</v>
          </cell>
          <cell r="F68">
            <v>309.86599921082285</v>
          </cell>
          <cell r="G68">
            <v>43.41</v>
          </cell>
          <cell r="H68">
            <v>21.8</v>
          </cell>
          <cell r="I68">
            <v>21.609999999999996</v>
          </cell>
          <cell r="J68">
            <v>331.66599921082286</v>
          </cell>
        </row>
        <row r="69">
          <cell r="A69">
            <v>64</v>
          </cell>
          <cell r="B69">
            <v>0.02</v>
          </cell>
          <cell r="C69">
            <v>0.01</v>
          </cell>
          <cell r="D69">
            <v>0.01</v>
          </cell>
          <cell r="E69">
            <v>25971.848722797884</v>
          </cell>
          <cell r="F69">
            <v>310.12597770486531</v>
          </cell>
          <cell r="G69">
            <v>42.89</v>
          </cell>
          <cell r="H69">
            <v>21.54</v>
          </cell>
          <cell r="I69">
            <v>21.35</v>
          </cell>
          <cell r="J69">
            <v>331.66597770486533</v>
          </cell>
        </row>
        <row r="70">
          <cell r="A70">
            <v>65</v>
          </cell>
          <cell r="B70">
            <v>0.02</v>
          </cell>
          <cell r="C70">
            <v>0.01</v>
          </cell>
          <cell r="D70">
            <v>0.01</v>
          </cell>
          <cell r="E70">
            <v>25661.722745093019</v>
          </cell>
          <cell r="F70">
            <v>310.37591775548532</v>
          </cell>
          <cell r="G70">
            <v>42.38</v>
          </cell>
          <cell r="H70">
            <v>21.29</v>
          </cell>
          <cell r="I70">
            <v>21.090000000000003</v>
          </cell>
          <cell r="J70">
            <v>331.66591775548534</v>
          </cell>
        </row>
        <row r="71">
          <cell r="A71">
            <v>66</v>
          </cell>
          <cell r="B71">
            <v>0.02</v>
          </cell>
          <cell r="C71">
            <v>0.01</v>
          </cell>
          <cell r="D71">
            <v>0.01</v>
          </cell>
          <cell r="E71">
            <v>25351.346827337533</v>
          </cell>
          <cell r="F71">
            <v>310.63595207033575</v>
          </cell>
          <cell r="G71">
            <v>41.87</v>
          </cell>
          <cell r="H71">
            <v>21.03</v>
          </cell>
          <cell r="I71">
            <v>20.839999999999996</v>
          </cell>
          <cell r="J71">
            <v>331.66595207033578</v>
          </cell>
        </row>
        <row r="72">
          <cell r="A72">
            <v>67</v>
          </cell>
          <cell r="B72">
            <v>0.02</v>
          </cell>
          <cell r="C72">
            <v>0.01</v>
          </cell>
          <cell r="D72">
            <v>0.01</v>
          </cell>
          <cell r="E72">
            <v>25040.710875267196</v>
          </cell>
          <cell r="F72">
            <v>310.89595328301084</v>
          </cell>
          <cell r="G72">
            <v>41.36</v>
          </cell>
          <cell r="H72">
            <v>20.77</v>
          </cell>
          <cell r="I72">
            <v>20.59</v>
          </cell>
          <cell r="J72">
            <v>331.66595328301082</v>
          </cell>
        </row>
        <row r="73">
          <cell r="A73">
            <v>68</v>
          </cell>
          <cell r="B73">
            <v>0.02</v>
          </cell>
          <cell r="C73">
            <v>0.01</v>
          </cell>
          <cell r="D73">
            <v>0.01</v>
          </cell>
          <cell r="E73">
            <v>24729.814921984183</v>
          </cell>
          <cell r="F73">
            <v>311.15592345456281</v>
          </cell>
          <cell r="G73">
            <v>40.840000000000003</v>
          </cell>
          <cell r="H73">
            <v>20.51</v>
          </cell>
          <cell r="I73">
            <v>20.330000000000002</v>
          </cell>
          <cell r="J73">
            <v>331.6659234545628</v>
          </cell>
        </row>
        <row r="74">
          <cell r="A74">
            <v>69</v>
          </cell>
          <cell r="B74">
            <v>0.02</v>
          </cell>
          <cell r="C74">
            <v>0.01</v>
          </cell>
          <cell r="D74">
            <v>0.01</v>
          </cell>
          <cell r="E74">
            <v>24418.65899852962</v>
          </cell>
          <cell r="F74">
            <v>311.4058647234109</v>
          </cell>
          <cell r="G74">
            <v>40.33</v>
          </cell>
          <cell r="H74">
            <v>20.260000000000002</v>
          </cell>
          <cell r="I74">
            <v>20.069999999999997</v>
          </cell>
          <cell r="J74">
            <v>331.66586472341089</v>
          </cell>
        </row>
        <row r="75">
          <cell r="A75">
            <v>70</v>
          </cell>
          <cell r="B75">
            <v>0.02</v>
          </cell>
          <cell r="C75">
            <v>0.01</v>
          </cell>
          <cell r="D75">
            <v>0.01</v>
          </cell>
          <cell r="E75">
            <v>24107.253133806207</v>
          </cell>
          <cell r="F75">
            <v>311.66591688879925</v>
          </cell>
          <cell r="G75">
            <v>39.82</v>
          </cell>
          <cell r="H75">
            <v>20</v>
          </cell>
          <cell r="I75">
            <v>19.82</v>
          </cell>
          <cell r="J75">
            <v>331.66591688879925</v>
          </cell>
        </row>
        <row r="76">
          <cell r="A76">
            <v>71</v>
          </cell>
          <cell r="B76">
            <v>0.02</v>
          </cell>
          <cell r="C76">
            <v>0.01</v>
          </cell>
          <cell r="D76">
            <v>0.01</v>
          </cell>
          <cell r="E76">
            <v>23795.587216917407</v>
          </cell>
          <cell r="F76">
            <v>311.92594636366601</v>
          </cell>
          <cell r="G76">
            <v>39.299999999999997</v>
          </cell>
          <cell r="H76">
            <v>19.739999999999998</v>
          </cell>
          <cell r="I76">
            <v>19.559999999999999</v>
          </cell>
          <cell r="J76">
            <v>331.66594636366602</v>
          </cell>
        </row>
        <row r="77">
          <cell r="A77">
            <v>72</v>
          </cell>
          <cell r="B77">
            <v>0.02</v>
          </cell>
          <cell r="C77">
            <v>0.01</v>
          </cell>
          <cell r="D77">
            <v>0.01</v>
          </cell>
          <cell r="E77">
            <v>23483.661270553741</v>
          </cell>
          <cell r="F77">
            <v>312.18595559251747</v>
          </cell>
          <cell r="G77">
            <v>38.79</v>
          </cell>
          <cell r="H77">
            <v>19.48</v>
          </cell>
          <cell r="I77">
            <v>19.309999999999999</v>
          </cell>
          <cell r="J77">
            <v>331.66595559251749</v>
          </cell>
        </row>
        <row r="78">
          <cell r="A78">
            <v>73</v>
          </cell>
          <cell r="B78">
            <v>0.02</v>
          </cell>
          <cell r="C78">
            <v>0.01</v>
          </cell>
          <cell r="D78">
            <v>0.01</v>
          </cell>
          <cell r="E78">
            <v>23171.475314961222</v>
          </cell>
          <cell r="F78">
            <v>312.44594711763489</v>
          </cell>
          <cell r="G78">
            <v>38.270000000000003</v>
          </cell>
          <cell r="H78">
            <v>19.22</v>
          </cell>
          <cell r="I78">
            <v>19.050000000000004</v>
          </cell>
          <cell r="J78">
            <v>331.66594711763486</v>
          </cell>
        </row>
        <row r="79">
          <cell r="A79">
            <v>74</v>
          </cell>
          <cell r="B79">
            <v>0.02</v>
          </cell>
          <cell r="C79">
            <v>0.01</v>
          </cell>
          <cell r="D79">
            <v>0.01</v>
          </cell>
          <cell r="E79">
            <v>22859.029367843588</v>
          </cell>
          <cell r="F79">
            <v>312.70592358461357</v>
          </cell>
          <cell r="G79">
            <v>37.75</v>
          </cell>
          <cell r="H79">
            <v>18.96</v>
          </cell>
          <cell r="I79">
            <v>18.79</v>
          </cell>
          <cell r="J79">
            <v>331.66592358461355</v>
          </cell>
        </row>
        <row r="80">
          <cell r="A80">
            <v>75</v>
          </cell>
          <cell r="B80">
            <v>0.02</v>
          </cell>
          <cell r="C80">
            <v>0.01</v>
          </cell>
          <cell r="D80">
            <v>0.01</v>
          </cell>
          <cell r="E80">
            <v>22546.323444258975</v>
          </cell>
          <cell r="F80">
            <v>312.96588774830064</v>
          </cell>
          <cell r="G80">
            <v>37.24</v>
          </cell>
          <cell r="H80">
            <v>18.7</v>
          </cell>
          <cell r="I80">
            <v>18.540000000000003</v>
          </cell>
          <cell r="J80">
            <v>331.66588774830063</v>
          </cell>
        </row>
        <row r="81">
          <cell r="A81">
            <v>76</v>
          </cell>
          <cell r="B81">
            <v>0.02</v>
          </cell>
          <cell r="C81">
            <v>0.01</v>
          </cell>
          <cell r="D81">
            <v>0.01</v>
          </cell>
          <cell r="E81">
            <v>22233.357556510673</v>
          </cell>
          <cell r="F81">
            <v>313.22584247916387</v>
          </cell>
          <cell r="G81">
            <v>36.72</v>
          </cell>
          <cell r="H81">
            <v>18.440000000000001</v>
          </cell>
          <cell r="I81">
            <v>18.279999999999998</v>
          </cell>
          <cell r="J81">
            <v>331.66584247916387</v>
          </cell>
        </row>
        <row r="82">
          <cell r="A82">
            <v>77</v>
          </cell>
          <cell r="B82">
            <v>0.02</v>
          </cell>
          <cell r="C82">
            <v>0.01</v>
          </cell>
          <cell r="D82">
            <v>0.01</v>
          </cell>
          <cell r="E82">
            <v>21920.131714031508</v>
          </cell>
          <cell r="F82">
            <v>313.48579077012977</v>
          </cell>
          <cell r="G82">
            <v>36.200000000000003</v>
          </cell>
          <cell r="H82">
            <v>18.18</v>
          </cell>
          <cell r="I82">
            <v>18.020000000000003</v>
          </cell>
          <cell r="J82">
            <v>331.66579077012977</v>
          </cell>
        </row>
        <row r="83">
          <cell r="A83">
            <v>78</v>
          </cell>
          <cell r="B83">
            <v>0.02</v>
          </cell>
          <cell r="C83">
            <v>0.01</v>
          </cell>
          <cell r="D83">
            <v>0.01</v>
          </cell>
          <cell r="E83">
            <v>21606.645923261378</v>
          </cell>
          <cell r="F83">
            <v>313.74573574393344</v>
          </cell>
          <cell r="G83">
            <v>35.69</v>
          </cell>
          <cell r="H83">
            <v>17.920000000000002</v>
          </cell>
          <cell r="I83">
            <v>17.769999999999996</v>
          </cell>
          <cell r="J83">
            <v>331.66573574393345</v>
          </cell>
        </row>
        <row r="84">
          <cell r="A84">
            <v>79</v>
          </cell>
          <cell r="B84">
            <v>0.02</v>
          </cell>
          <cell r="C84">
            <v>0.01</v>
          </cell>
          <cell r="D84">
            <v>0.01</v>
          </cell>
          <cell r="E84">
            <v>21292.900187517444</v>
          </cell>
          <cell r="F84">
            <v>314.00568066102699</v>
          </cell>
          <cell r="G84">
            <v>35.17</v>
          </cell>
          <cell r="H84">
            <v>17.66</v>
          </cell>
          <cell r="I84">
            <v>17.510000000000002</v>
          </cell>
          <cell r="J84">
            <v>331.66568066102701</v>
          </cell>
        </row>
        <row r="85">
          <cell r="A85">
            <v>80</v>
          </cell>
          <cell r="B85">
            <v>0.02</v>
          </cell>
          <cell r="C85">
            <v>0.01</v>
          </cell>
          <cell r="D85">
            <v>0.01</v>
          </cell>
          <cell r="E85">
            <v>20978.894506856417</v>
          </cell>
          <cell r="F85">
            <v>314.26562892809812</v>
          </cell>
          <cell r="G85">
            <v>34.65</v>
          </cell>
          <cell r="H85">
            <v>17.399999999999999</v>
          </cell>
          <cell r="I85">
            <v>17.25</v>
          </cell>
          <cell r="J85">
            <v>331.6656289280981</v>
          </cell>
        </row>
        <row r="86">
          <cell r="A86">
            <v>81</v>
          </cell>
          <cell r="B86">
            <v>0.02</v>
          </cell>
          <cell r="C86">
            <v>0.01</v>
          </cell>
          <cell r="D86">
            <v>0.01</v>
          </cell>
          <cell r="E86">
            <v>20664.62887792832</v>
          </cell>
          <cell r="F86">
            <v>314.52558410725504</v>
          </cell>
          <cell r="G86">
            <v>34.130000000000003</v>
          </cell>
          <cell r="H86">
            <v>17.14</v>
          </cell>
          <cell r="I86">
            <v>16.990000000000002</v>
          </cell>
          <cell r="J86">
            <v>331.66558410725503</v>
          </cell>
        </row>
        <row r="87">
          <cell r="A87">
            <v>82</v>
          </cell>
          <cell r="B87">
            <v>0.02</v>
          </cell>
          <cell r="C87">
            <v>0.01</v>
          </cell>
          <cell r="D87">
            <v>0.01</v>
          </cell>
          <cell r="E87">
            <v>20350.103293821066</v>
          </cell>
          <cell r="F87">
            <v>314.78554992594337</v>
          </cell>
          <cell r="G87">
            <v>33.61</v>
          </cell>
          <cell r="H87">
            <v>16.88</v>
          </cell>
          <cell r="I87">
            <v>16.73</v>
          </cell>
          <cell r="J87">
            <v>331.66554992594337</v>
          </cell>
        </row>
        <row r="88">
          <cell r="A88">
            <v>83</v>
          </cell>
          <cell r="B88">
            <v>0.02</v>
          </cell>
          <cell r="C88">
            <v>0.01</v>
          </cell>
          <cell r="D88">
            <v>0.01</v>
          </cell>
          <cell r="E88">
            <v>20035.317743895124</v>
          </cell>
          <cell r="F88">
            <v>315.04553028766412</v>
          </cell>
          <cell r="G88">
            <v>33.090000000000003</v>
          </cell>
          <cell r="H88">
            <v>16.62</v>
          </cell>
          <cell r="I88">
            <v>16.470000000000002</v>
          </cell>
          <cell r="J88">
            <v>331.66553028766413</v>
          </cell>
        </row>
        <row r="89">
          <cell r="A89">
            <v>84</v>
          </cell>
          <cell r="B89">
            <v>0.02</v>
          </cell>
          <cell r="C89">
            <v>0.01</v>
          </cell>
          <cell r="D89">
            <v>0.01</v>
          </cell>
          <cell r="E89">
            <v>19720.272213607459</v>
          </cell>
          <cell r="F89">
            <v>315.30552928357241</v>
          </cell>
          <cell r="G89">
            <v>32.57</v>
          </cell>
          <cell r="H89">
            <v>16.36</v>
          </cell>
          <cell r="I89">
            <v>16.21</v>
          </cell>
          <cell r="J89">
            <v>331.66552928357243</v>
          </cell>
        </row>
        <row r="90">
          <cell r="A90">
            <v>85</v>
          </cell>
          <cell r="B90">
            <v>0.02</v>
          </cell>
          <cell r="C90">
            <v>0.01</v>
          </cell>
          <cell r="D90">
            <v>0.01</v>
          </cell>
          <cell r="E90">
            <v>19404.966684323888</v>
          </cell>
          <cell r="F90">
            <v>315.56555120504561</v>
          </cell>
          <cell r="G90">
            <v>32.049999999999997</v>
          </cell>
          <cell r="H90">
            <v>16.100000000000001</v>
          </cell>
          <cell r="I90">
            <v>15.949999999999996</v>
          </cell>
          <cell r="J90">
            <v>331.66555120504563</v>
          </cell>
        </row>
        <row r="91">
          <cell r="A91">
            <v>86</v>
          </cell>
          <cell r="B91">
            <v>0.02</v>
          </cell>
          <cell r="C91">
            <v>0.01</v>
          </cell>
          <cell r="D91">
            <v>0.01</v>
          </cell>
          <cell r="E91">
            <v>19089.401133118841</v>
          </cell>
          <cell r="F91">
            <v>315.82560055731875</v>
          </cell>
          <cell r="G91">
            <v>31.53</v>
          </cell>
          <cell r="H91">
            <v>15.84</v>
          </cell>
          <cell r="I91">
            <v>15.690000000000001</v>
          </cell>
          <cell r="J91">
            <v>331.66560055731873</v>
          </cell>
        </row>
        <row r="92">
          <cell r="A92">
            <v>87</v>
          </cell>
          <cell r="B92">
            <v>0.02</v>
          </cell>
          <cell r="C92">
            <v>0.01</v>
          </cell>
          <cell r="D92">
            <v>0.01</v>
          </cell>
          <cell r="E92">
            <v>18773.575532561521</v>
          </cell>
          <cell r="F92">
            <v>316.095682074298</v>
          </cell>
          <cell r="G92">
            <v>31.01</v>
          </cell>
          <cell r="H92">
            <v>15.57</v>
          </cell>
          <cell r="I92">
            <v>15.440000000000001</v>
          </cell>
          <cell r="J92">
            <v>331.66568207429799</v>
          </cell>
        </row>
        <row r="93">
          <cell r="A93">
            <v>88</v>
          </cell>
          <cell r="B93">
            <v>0.02</v>
          </cell>
          <cell r="C93">
            <v>0.01</v>
          </cell>
          <cell r="D93">
            <v>0.01</v>
          </cell>
          <cell r="E93">
            <v>18457.479850487223</v>
          </cell>
          <cell r="F93">
            <v>316.35562104296264</v>
          </cell>
          <cell r="G93">
            <v>30.48</v>
          </cell>
          <cell r="H93">
            <v>15.31</v>
          </cell>
          <cell r="I93">
            <v>15.17</v>
          </cell>
          <cell r="J93">
            <v>331.66562104296264</v>
          </cell>
        </row>
        <row r="94">
          <cell r="A94">
            <v>89</v>
          </cell>
          <cell r="B94">
            <v>0.02</v>
          </cell>
          <cell r="C94">
            <v>0.01</v>
          </cell>
          <cell r="D94">
            <v>0.01</v>
          </cell>
          <cell r="E94">
            <v>18141.12422944426</v>
          </cell>
          <cell r="F94">
            <v>316.6155994141705</v>
          </cell>
          <cell r="G94">
            <v>29.96</v>
          </cell>
          <cell r="H94">
            <v>15.05</v>
          </cell>
          <cell r="I94">
            <v>14.91</v>
          </cell>
          <cell r="J94">
            <v>331.66559941417052</v>
          </cell>
        </row>
        <row r="95">
          <cell r="A95">
            <v>90</v>
          </cell>
          <cell r="B95">
            <v>0.02</v>
          </cell>
          <cell r="C95">
            <v>0.01</v>
          </cell>
          <cell r="D95">
            <v>0.01</v>
          </cell>
          <cell r="E95">
            <v>17824.50863003009</v>
          </cell>
          <cell r="F95">
            <v>316.87562259911277</v>
          </cell>
          <cell r="G95">
            <v>29.44</v>
          </cell>
          <cell r="H95">
            <v>14.79</v>
          </cell>
          <cell r="I95">
            <v>14.650000000000002</v>
          </cell>
          <cell r="J95">
            <v>331.66562259911279</v>
          </cell>
        </row>
        <row r="96">
          <cell r="A96">
            <v>91</v>
          </cell>
          <cell r="B96">
            <v>0.02</v>
          </cell>
          <cell r="C96">
            <v>0.01</v>
          </cell>
          <cell r="D96">
            <v>0.01</v>
          </cell>
          <cell r="E96">
            <v>17507.633007430977</v>
          </cell>
          <cell r="F96">
            <v>317.14569630519213</v>
          </cell>
          <cell r="G96">
            <v>28.92</v>
          </cell>
          <cell r="H96">
            <v>14.52</v>
          </cell>
          <cell r="I96">
            <v>14.400000000000002</v>
          </cell>
          <cell r="J96">
            <v>331.66569630519211</v>
          </cell>
        </row>
        <row r="97">
          <cell r="A97">
            <v>92</v>
          </cell>
          <cell r="B97">
            <v>0.02</v>
          </cell>
          <cell r="C97">
            <v>0.01</v>
          </cell>
          <cell r="D97">
            <v>0.01</v>
          </cell>
          <cell r="E97">
            <v>17190.487311125784</v>
          </cell>
          <cell r="F97">
            <v>317.4056336229043</v>
          </cell>
          <cell r="G97">
            <v>28.39</v>
          </cell>
          <cell r="H97">
            <v>14.26</v>
          </cell>
          <cell r="I97">
            <v>14.13</v>
          </cell>
          <cell r="J97">
            <v>331.66563362290429</v>
          </cell>
        </row>
        <row r="98">
          <cell r="A98">
            <v>93</v>
          </cell>
          <cell r="B98">
            <v>0.02</v>
          </cell>
          <cell r="C98">
            <v>0.01</v>
          </cell>
          <cell r="D98">
            <v>0.01</v>
          </cell>
          <cell r="E98">
            <v>16873.08167750288</v>
          </cell>
          <cell r="F98">
            <v>317.66563039081126</v>
          </cell>
          <cell r="G98">
            <v>27.87</v>
          </cell>
          <cell r="H98">
            <v>14</v>
          </cell>
          <cell r="I98">
            <v>13.870000000000001</v>
          </cell>
          <cell r="J98">
            <v>331.66563039081126</v>
          </cell>
        </row>
        <row r="99">
          <cell r="A99">
            <v>94</v>
          </cell>
          <cell r="B99">
            <v>0.02</v>
          </cell>
          <cell r="C99">
            <v>0.01</v>
          </cell>
          <cell r="D99">
            <v>0.01</v>
          </cell>
          <cell r="E99">
            <v>16555.416047112067</v>
          </cell>
          <cell r="F99">
            <v>317.93569320921978</v>
          </cell>
          <cell r="G99">
            <v>27.34</v>
          </cell>
          <cell r="H99">
            <v>13.73</v>
          </cell>
          <cell r="I99">
            <v>13.61</v>
          </cell>
          <cell r="J99">
            <v>331.6656932092198</v>
          </cell>
        </row>
        <row r="100">
          <cell r="A100">
            <v>95</v>
          </cell>
          <cell r="B100">
            <v>0.02</v>
          </cell>
          <cell r="C100">
            <v>0.01</v>
          </cell>
          <cell r="D100">
            <v>0.01</v>
          </cell>
          <cell r="E100">
            <v>16237.480353902847</v>
          </cell>
          <cell r="F100">
            <v>318.19562481075008</v>
          </cell>
          <cell r="G100">
            <v>26.82</v>
          </cell>
          <cell r="H100">
            <v>13.47</v>
          </cell>
          <cell r="I100">
            <v>13.35</v>
          </cell>
          <cell r="J100">
            <v>331.6656248107501</v>
          </cell>
        </row>
        <row r="101">
          <cell r="A101">
            <v>96</v>
          </cell>
          <cell r="B101">
            <v>0.02</v>
          </cell>
          <cell r="C101">
            <v>0.01</v>
          </cell>
          <cell r="D101">
            <v>0.01</v>
          </cell>
          <cell r="E101">
            <v>15919.284729092096</v>
          </cell>
          <cell r="F101">
            <v>318.45563296037187</v>
          </cell>
          <cell r="G101">
            <v>26.29</v>
          </cell>
          <cell r="H101">
            <v>13.21</v>
          </cell>
          <cell r="I101">
            <v>13.079999999999998</v>
          </cell>
          <cell r="J101">
            <v>331.66563296037185</v>
          </cell>
        </row>
        <row r="102">
          <cell r="A102">
            <v>97</v>
          </cell>
          <cell r="B102">
            <v>0.02</v>
          </cell>
          <cell r="C102">
            <v>0.01</v>
          </cell>
          <cell r="D102">
            <v>0.01</v>
          </cell>
          <cell r="E102">
            <v>15600.829096131725</v>
          </cell>
          <cell r="F102">
            <v>318.72572536612313</v>
          </cell>
          <cell r="G102">
            <v>25.77</v>
          </cell>
          <cell r="H102">
            <v>12.94</v>
          </cell>
          <cell r="I102">
            <v>12.83</v>
          </cell>
          <cell r="J102">
            <v>331.66572536612313</v>
          </cell>
        </row>
        <row r="103">
          <cell r="A103">
            <v>98</v>
          </cell>
          <cell r="B103">
            <v>0.02</v>
          </cell>
          <cell r="C103">
            <v>0.01</v>
          </cell>
          <cell r="D103">
            <v>0.01</v>
          </cell>
          <cell r="E103">
            <v>15282.103370765602</v>
          </cell>
          <cell r="F103">
            <v>318.98569319484136</v>
          </cell>
          <cell r="G103">
            <v>25.24</v>
          </cell>
          <cell r="H103">
            <v>12.68</v>
          </cell>
          <cell r="I103">
            <v>12.559999999999999</v>
          </cell>
          <cell r="J103">
            <v>331.66569319484137</v>
          </cell>
        </row>
        <row r="104">
          <cell r="A104">
            <v>99</v>
          </cell>
          <cell r="B104">
            <v>0.02</v>
          </cell>
          <cell r="C104">
            <v>0.01</v>
          </cell>
          <cell r="D104">
            <v>0.01</v>
          </cell>
          <cell r="E104">
            <v>14963.117677570761</v>
          </cell>
          <cell r="F104">
            <v>319.25575775836256</v>
          </cell>
          <cell r="G104">
            <v>24.71</v>
          </cell>
          <cell r="H104">
            <v>12.41</v>
          </cell>
          <cell r="I104">
            <v>12.3</v>
          </cell>
          <cell r="J104">
            <v>331.66575775836259</v>
          </cell>
        </row>
        <row r="105">
          <cell r="A105">
            <v>100</v>
          </cell>
          <cell r="B105">
            <v>0.02</v>
          </cell>
          <cell r="C105">
            <v>0.01</v>
          </cell>
          <cell r="D105">
            <v>0.01</v>
          </cell>
          <cell r="E105">
            <v>14643.861919812398</v>
          </cell>
          <cell r="F105">
            <v>319.5157016703871</v>
          </cell>
          <cell r="G105">
            <v>24.19</v>
          </cell>
          <cell r="H105">
            <v>12.15</v>
          </cell>
          <cell r="I105">
            <v>12.040000000000001</v>
          </cell>
          <cell r="J105">
            <v>331.66570167038708</v>
          </cell>
        </row>
        <row r="106">
          <cell r="A106">
            <v>101</v>
          </cell>
          <cell r="B106">
            <v>0.02</v>
          </cell>
          <cell r="C106">
            <v>0.01</v>
          </cell>
          <cell r="D106">
            <v>0.01</v>
          </cell>
          <cell r="E106">
            <v>14324.346218142011</v>
          </cell>
          <cell r="F106">
            <v>319.78575627666913</v>
          </cell>
          <cell r="G106">
            <v>23.66</v>
          </cell>
          <cell r="H106">
            <v>11.88</v>
          </cell>
          <cell r="I106">
            <v>11.78</v>
          </cell>
          <cell r="J106">
            <v>331.66575627666913</v>
          </cell>
        </row>
        <row r="107">
          <cell r="A107">
            <v>102</v>
          </cell>
          <cell r="B107">
            <v>0.02</v>
          </cell>
          <cell r="C107">
            <v>0.01</v>
          </cell>
          <cell r="D107">
            <v>0.01</v>
          </cell>
          <cell r="E107">
            <v>14004.560461865341</v>
          </cell>
          <cell r="F107">
            <v>320.04569491123658</v>
          </cell>
          <cell r="G107">
            <v>23.13</v>
          </cell>
          <cell r="H107">
            <v>11.62</v>
          </cell>
          <cell r="I107">
            <v>11.51</v>
          </cell>
          <cell r="J107">
            <v>331.66569491123659</v>
          </cell>
        </row>
        <row r="108">
          <cell r="A108">
            <v>103</v>
          </cell>
          <cell r="B108">
            <v>0.02</v>
          </cell>
          <cell r="C108">
            <v>0.01</v>
          </cell>
          <cell r="D108">
            <v>0.01</v>
          </cell>
          <cell r="E108">
            <v>13684.514766954106</v>
          </cell>
          <cell r="F108">
            <v>320.31575994577503</v>
          </cell>
          <cell r="G108">
            <v>22.6</v>
          </cell>
          <cell r="H108">
            <v>11.35</v>
          </cell>
          <cell r="I108">
            <v>11.250000000000002</v>
          </cell>
          <cell r="J108">
            <v>331.66575994577505</v>
          </cell>
        </row>
        <row r="109">
          <cell r="A109">
            <v>104</v>
          </cell>
          <cell r="B109">
            <v>0.02</v>
          </cell>
          <cell r="C109">
            <v>0.01</v>
          </cell>
          <cell r="D109">
            <v>0.01</v>
          </cell>
          <cell r="E109">
            <v>13364.19900700833</v>
          </cell>
          <cell r="F109">
            <v>320.57571461477733</v>
          </cell>
          <cell r="G109">
            <v>22.07</v>
          </cell>
          <cell r="H109">
            <v>11.09</v>
          </cell>
          <cell r="I109">
            <v>10.98</v>
          </cell>
          <cell r="J109">
            <v>331.6657146147773</v>
          </cell>
        </row>
        <row r="110">
          <cell r="A110">
            <v>105</v>
          </cell>
          <cell r="B110">
            <v>0.02</v>
          </cell>
          <cell r="C110">
            <v>0.01</v>
          </cell>
          <cell r="D110">
            <v>0.01</v>
          </cell>
          <cell r="E110">
            <v>13043.623292393553</v>
          </cell>
          <cell r="F110">
            <v>320.84581346533338</v>
          </cell>
          <cell r="G110">
            <v>21.54</v>
          </cell>
          <cell r="H110">
            <v>10.82</v>
          </cell>
          <cell r="I110">
            <v>10.719999999999999</v>
          </cell>
          <cell r="J110">
            <v>331.66581346533337</v>
          </cell>
        </row>
        <row r="111">
          <cell r="A111">
            <v>106</v>
          </cell>
          <cell r="B111">
            <v>0.02</v>
          </cell>
          <cell r="C111">
            <v>0.01</v>
          </cell>
          <cell r="D111">
            <v>0.01</v>
          </cell>
          <cell r="E111">
            <v>12722.777478928219</v>
          </cell>
          <cell r="F111">
            <v>321.11580870336513</v>
          </cell>
          <cell r="G111">
            <v>21.01</v>
          </cell>
          <cell r="H111">
            <v>10.55</v>
          </cell>
          <cell r="I111">
            <v>10.46</v>
          </cell>
          <cell r="J111">
            <v>331.66580870336514</v>
          </cell>
        </row>
        <row r="112">
          <cell r="A112">
            <v>107</v>
          </cell>
          <cell r="B112">
            <v>0.02</v>
          </cell>
          <cell r="C112">
            <v>0.01</v>
          </cell>
          <cell r="D112">
            <v>0.01</v>
          </cell>
          <cell r="E112">
            <v>12401.661670224854</v>
          </cell>
          <cell r="F112">
            <v>321.37570095750118</v>
          </cell>
          <cell r="G112">
            <v>20.48</v>
          </cell>
          <cell r="H112">
            <v>10.29</v>
          </cell>
          <cell r="I112">
            <v>10.190000000000001</v>
          </cell>
          <cell r="J112">
            <v>331.6657009575012</v>
          </cell>
        </row>
        <row r="113">
          <cell r="A113">
            <v>108</v>
          </cell>
          <cell r="B113">
            <v>0.02</v>
          </cell>
          <cell r="C113">
            <v>0.01</v>
          </cell>
          <cell r="D113">
            <v>0.01</v>
          </cell>
          <cell r="E113">
            <v>12080.285969267352</v>
          </cell>
          <cell r="F113">
            <v>321.64576544858369</v>
          </cell>
          <cell r="G113">
            <v>19.95</v>
          </cell>
          <cell r="H113">
            <v>10.02</v>
          </cell>
          <cell r="I113">
            <v>9.93</v>
          </cell>
          <cell r="J113">
            <v>331.66576544858367</v>
          </cell>
        </row>
        <row r="114">
          <cell r="A114">
            <v>109</v>
          </cell>
          <cell r="B114">
            <v>0.02</v>
          </cell>
          <cell r="C114">
            <v>0.01</v>
          </cell>
          <cell r="D114">
            <v>0.01</v>
          </cell>
          <cell r="E114">
            <v>11758.640203818768</v>
          </cell>
          <cell r="F114">
            <v>321.91573561654752</v>
          </cell>
          <cell r="G114">
            <v>19.420000000000002</v>
          </cell>
          <cell r="H114">
            <v>9.75</v>
          </cell>
          <cell r="I114">
            <v>9.6700000000000017</v>
          </cell>
          <cell r="J114">
            <v>331.66573561654752</v>
          </cell>
        </row>
        <row r="115">
          <cell r="A115">
            <v>110</v>
          </cell>
          <cell r="B115">
            <v>0.02</v>
          </cell>
          <cell r="C115">
            <v>0.01</v>
          </cell>
          <cell r="D115">
            <v>0.01</v>
          </cell>
          <cell r="E115">
            <v>11436.724468202221</v>
          </cell>
          <cell r="F115">
            <v>322.1756126498874</v>
          </cell>
          <cell r="G115">
            <v>18.89</v>
          </cell>
          <cell r="H115">
            <v>9.49</v>
          </cell>
          <cell r="I115">
            <v>9.4</v>
          </cell>
          <cell r="J115">
            <v>331.66561264988741</v>
          </cell>
        </row>
        <row r="116">
          <cell r="A116">
            <v>111</v>
          </cell>
          <cell r="B116">
            <v>0.02</v>
          </cell>
          <cell r="C116">
            <v>0.01</v>
          </cell>
          <cell r="D116">
            <v>0.01</v>
          </cell>
          <cell r="E116">
            <v>11114.548855552333</v>
          </cell>
          <cell r="F116">
            <v>322.44569623811879</v>
          </cell>
          <cell r="G116">
            <v>18.36</v>
          </cell>
          <cell r="H116">
            <v>9.2200000000000006</v>
          </cell>
          <cell r="I116">
            <v>9.1399999999999988</v>
          </cell>
          <cell r="J116">
            <v>331.66569623811881</v>
          </cell>
        </row>
        <row r="117">
          <cell r="A117">
            <v>112</v>
          </cell>
          <cell r="B117">
            <v>0.02</v>
          </cell>
          <cell r="C117">
            <v>0.01</v>
          </cell>
          <cell r="D117">
            <v>0.01</v>
          </cell>
          <cell r="E117">
            <v>10792.103159314214</v>
          </cell>
          <cell r="F117">
            <v>322.71569802368009</v>
          </cell>
          <cell r="G117">
            <v>17.82</v>
          </cell>
          <cell r="H117">
            <v>8.9499999999999993</v>
          </cell>
          <cell r="I117">
            <v>8.870000000000001</v>
          </cell>
          <cell r="J117">
            <v>331.66569802368008</v>
          </cell>
        </row>
        <row r="118">
          <cell r="A118">
            <v>113</v>
          </cell>
          <cell r="B118">
            <v>0.02</v>
          </cell>
          <cell r="C118">
            <v>0.01</v>
          </cell>
          <cell r="D118">
            <v>0.01</v>
          </cell>
          <cell r="E118">
            <v>10469.387461290535</v>
          </cell>
          <cell r="F118">
            <v>322.98562006329746</v>
          </cell>
          <cell r="G118">
            <v>17.29</v>
          </cell>
          <cell r="H118">
            <v>8.68</v>
          </cell>
          <cell r="I118">
            <v>8.61</v>
          </cell>
          <cell r="J118">
            <v>331.66562006329747</v>
          </cell>
        </row>
        <row r="119">
          <cell r="A119">
            <v>114</v>
          </cell>
          <cell r="B119">
            <v>0.02</v>
          </cell>
          <cell r="C119">
            <v>0.01</v>
          </cell>
          <cell r="D119">
            <v>0.01</v>
          </cell>
          <cell r="E119">
            <v>10146.401841227238</v>
          </cell>
          <cell r="F119">
            <v>323.24546460141528</v>
          </cell>
          <cell r="G119">
            <v>16.760000000000002</v>
          </cell>
          <cell r="H119">
            <v>8.42</v>
          </cell>
          <cell r="I119">
            <v>8.3400000000000016</v>
          </cell>
          <cell r="J119">
            <v>331.66546460141529</v>
          </cell>
        </row>
        <row r="120">
          <cell r="A120">
            <v>115</v>
          </cell>
          <cell r="B120">
            <v>0.02</v>
          </cell>
          <cell r="C120">
            <v>0</v>
          </cell>
          <cell r="D120">
            <v>0.02</v>
          </cell>
          <cell r="E120">
            <v>9823.1563766258223</v>
          </cell>
          <cell r="F120">
            <v>319.66766698703429</v>
          </cell>
          <cell r="G120">
            <v>16.22</v>
          </cell>
          <cell r="H120">
            <v>16.22</v>
          </cell>
          <cell r="I120">
            <v>0</v>
          </cell>
          <cell r="J120">
            <v>335.88766698703427</v>
          </cell>
        </row>
        <row r="121">
          <cell r="A121">
            <v>116</v>
          </cell>
          <cell r="B121">
            <v>0.02</v>
          </cell>
          <cell r="C121">
            <v>0</v>
          </cell>
          <cell r="D121">
            <v>0.02</v>
          </cell>
          <cell r="E121">
            <v>9503.4887096387884</v>
          </cell>
          <cell r="F121">
            <v>320.18753475256625</v>
          </cell>
          <cell r="G121">
            <v>15.7</v>
          </cell>
          <cell r="H121">
            <v>15.7</v>
          </cell>
          <cell r="I121">
            <v>0</v>
          </cell>
          <cell r="J121">
            <v>335.88753475256624</v>
          </cell>
        </row>
        <row r="122">
          <cell r="A122">
            <v>117</v>
          </cell>
          <cell r="B122">
            <v>0.02</v>
          </cell>
          <cell r="C122">
            <v>0</v>
          </cell>
          <cell r="D122">
            <v>0.02</v>
          </cell>
          <cell r="E122">
            <v>9183.3011748862227</v>
          </cell>
          <cell r="F122">
            <v>320.71768894728694</v>
          </cell>
          <cell r="G122">
            <v>15.17</v>
          </cell>
          <cell r="H122">
            <v>15.17</v>
          </cell>
          <cell r="I122">
            <v>0</v>
          </cell>
          <cell r="J122">
            <v>335.88768894728696</v>
          </cell>
        </row>
        <row r="123">
          <cell r="A123">
            <v>118</v>
          </cell>
          <cell r="B123">
            <v>0.02</v>
          </cell>
          <cell r="C123">
            <v>0</v>
          </cell>
          <cell r="D123">
            <v>0.02</v>
          </cell>
          <cell r="E123">
            <v>8862.5834859389361</v>
          </cell>
          <cell r="F123">
            <v>321.24780383933904</v>
          </cell>
          <cell r="G123">
            <v>14.64</v>
          </cell>
          <cell r="H123">
            <v>14.64</v>
          </cell>
          <cell r="I123">
            <v>0</v>
          </cell>
          <cell r="J123">
            <v>335.88780383933903</v>
          </cell>
        </row>
        <row r="124">
          <cell r="A124">
            <v>119</v>
          </cell>
          <cell r="B124">
            <v>0.02</v>
          </cell>
          <cell r="C124">
            <v>0</v>
          </cell>
          <cell r="D124">
            <v>0.02</v>
          </cell>
          <cell r="E124">
            <v>8541.3356820995978</v>
          </cell>
          <cell r="F124">
            <v>321.77791091451024</v>
          </cell>
          <cell r="G124">
            <v>14.11</v>
          </cell>
          <cell r="H124">
            <v>14.11</v>
          </cell>
          <cell r="I124">
            <v>0</v>
          </cell>
          <cell r="J124">
            <v>335.88791091451026</v>
          </cell>
        </row>
        <row r="125">
          <cell r="A125">
            <v>120</v>
          </cell>
          <cell r="B125">
            <v>0.02</v>
          </cell>
          <cell r="C125">
            <v>0</v>
          </cell>
          <cell r="D125">
            <v>0.02</v>
          </cell>
          <cell r="E125">
            <v>8219.5577711850874</v>
          </cell>
          <cell r="F125">
            <v>322.30804534618227</v>
          </cell>
          <cell r="G125">
            <v>13.58</v>
          </cell>
          <cell r="H125">
            <v>13.58</v>
          </cell>
          <cell r="I125">
            <v>0</v>
          </cell>
          <cell r="J125">
            <v>335.88804534618225</v>
          </cell>
        </row>
        <row r="126">
          <cell r="A126">
            <v>121</v>
          </cell>
          <cell r="B126">
            <v>0.02</v>
          </cell>
          <cell r="C126">
            <v>0</v>
          </cell>
          <cell r="D126">
            <v>0.02</v>
          </cell>
          <cell r="E126">
            <v>7897.2497258389049</v>
          </cell>
          <cell r="F126">
            <v>322.84824661224945</v>
          </cell>
          <cell r="G126">
            <v>13.04</v>
          </cell>
          <cell r="H126">
            <v>13.04</v>
          </cell>
          <cell r="I126">
            <v>0</v>
          </cell>
          <cell r="J126">
            <v>335.88824661224947</v>
          </cell>
        </row>
        <row r="127">
          <cell r="A127">
            <v>122</v>
          </cell>
          <cell r="B127">
            <v>0.02</v>
          </cell>
          <cell r="C127">
            <v>0</v>
          </cell>
          <cell r="D127">
            <v>0.02</v>
          </cell>
          <cell r="E127">
            <v>7574.4014792266553</v>
          </cell>
          <cell r="F127">
            <v>323.37811579471884</v>
          </cell>
          <cell r="G127">
            <v>12.51</v>
          </cell>
          <cell r="H127">
            <v>12.51</v>
          </cell>
          <cell r="I127">
            <v>0</v>
          </cell>
          <cell r="J127">
            <v>335.88811579471883</v>
          </cell>
        </row>
        <row r="128">
          <cell r="A128">
            <v>123</v>
          </cell>
          <cell r="B128">
            <v>0.02</v>
          </cell>
          <cell r="C128">
            <v>0</v>
          </cell>
          <cell r="D128">
            <v>0.02</v>
          </cell>
          <cell r="E128">
            <v>7251.0233634319366</v>
          </cell>
          <cell r="F128">
            <v>323.90812784531732</v>
          </cell>
          <cell r="G128">
            <v>11.98</v>
          </cell>
          <cell r="H128">
            <v>11.98</v>
          </cell>
          <cell r="I128">
            <v>0</v>
          </cell>
          <cell r="J128">
            <v>335.88812784531734</v>
          </cell>
        </row>
        <row r="129">
          <cell r="A129">
            <v>124</v>
          </cell>
          <cell r="B129">
            <v>0.02</v>
          </cell>
          <cell r="C129">
            <v>0</v>
          </cell>
          <cell r="D129">
            <v>0.02</v>
          </cell>
          <cell r="E129">
            <v>6927.1152355866188</v>
          </cell>
          <cell r="F129">
            <v>324.44833854874042</v>
          </cell>
          <cell r="G129">
            <v>11.44</v>
          </cell>
          <cell r="H129">
            <v>11.44</v>
          </cell>
          <cell r="I129">
            <v>0</v>
          </cell>
          <cell r="J129">
            <v>335.88833854874042</v>
          </cell>
        </row>
        <row r="130">
          <cell r="A130">
            <v>125</v>
          </cell>
          <cell r="B130">
            <v>0.02</v>
          </cell>
          <cell r="C130">
            <v>0</v>
          </cell>
          <cell r="D130">
            <v>0.02</v>
          </cell>
          <cell r="E130">
            <v>6602.6668970378787</v>
          </cell>
          <cell r="F130">
            <v>324.98830324387581</v>
          </cell>
          <cell r="G130">
            <v>10.9</v>
          </cell>
          <cell r="H130">
            <v>10.9</v>
          </cell>
          <cell r="I130">
            <v>0</v>
          </cell>
          <cell r="J130">
            <v>335.88830324387578</v>
          </cell>
        </row>
        <row r="131">
          <cell r="A131">
            <v>126</v>
          </cell>
          <cell r="B131">
            <v>0.02</v>
          </cell>
          <cell r="C131">
            <v>0</v>
          </cell>
          <cell r="D131">
            <v>0.02</v>
          </cell>
          <cell r="E131">
            <v>6277.6785937940031</v>
          </cell>
          <cell r="F131">
            <v>325.51804421535081</v>
          </cell>
          <cell r="G131">
            <v>10.37</v>
          </cell>
          <cell r="H131">
            <v>10.37</v>
          </cell>
          <cell r="I131">
            <v>0</v>
          </cell>
          <cell r="J131">
            <v>335.88804421535082</v>
          </cell>
        </row>
        <row r="132">
          <cell r="A132">
            <v>127</v>
          </cell>
          <cell r="B132">
            <v>0.02</v>
          </cell>
          <cell r="C132">
            <v>0</v>
          </cell>
          <cell r="D132">
            <v>0.02</v>
          </cell>
          <cell r="E132">
            <v>5952.1605495786525</v>
          </cell>
          <cell r="F132">
            <v>326.05815162753328</v>
          </cell>
          <cell r="G132">
            <v>9.83</v>
          </cell>
          <cell r="H132">
            <v>9.83</v>
          </cell>
          <cell r="I132">
            <v>0</v>
          </cell>
          <cell r="J132">
            <v>335.88815162753326</v>
          </cell>
        </row>
        <row r="133">
          <cell r="A133">
            <v>128</v>
          </cell>
          <cell r="B133">
            <v>0.02</v>
          </cell>
          <cell r="C133">
            <v>0</v>
          </cell>
          <cell r="D133">
            <v>0.02</v>
          </cell>
          <cell r="E133">
            <v>5626.1023979511192</v>
          </cell>
          <cell r="F133">
            <v>326.59812314563965</v>
          </cell>
          <cell r="G133">
            <v>9.2899999999999991</v>
          </cell>
          <cell r="H133">
            <v>9.2899999999999991</v>
          </cell>
          <cell r="I133">
            <v>0</v>
          </cell>
          <cell r="J133">
            <v>335.88812314563967</v>
          </cell>
        </row>
        <row r="134">
          <cell r="A134">
            <v>129</v>
          </cell>
          <cell r="B134">
            <v>0.02</v>
          </cell>
          <cell r="C134">
            <v>0</v>
          </cell>
          <cell r="D134">
            <v>0.02</v>
          </cell>
          <cell r="E134">
            <v>5299.5042748054793</v>
          </cell>
          <cell r="F134">
            <v>327.13799856877336</v>
          </cell>
          <cell r="G134">
            <v>8.75</v>
          </cell>
          <cell r="H134">
            <v>8.75</v>
          </cell>
          <cell r="I134">
            <v>0</v>
          </cell>
          <cell r="J134">
            <v>335.88799856877336</v>
          </cell>
        </row>
        <row r="135">
          <cell r="A135">
            <v>130</v>
          </cell>
          <cell r="B135">
            <v>0.02</v>
          </cell>
          <cell r="C135">
            <v>0</v>
          </cell>
          <cell r="D135">
            <v>0.02</v>
          </cell>
          <cell r="E135">
            <v>4972.3662762367057</v>
          </cell>
          <cell r="F135">
            <v>327.67782549189883</v>
          </cell>
          <cell r="G135">
            <v>8.2100000000000009</v>
          </cell>
          <cell r="H135">
            <v>8.2100000000000009</v>
          </cell>
          <cell r="I135">
            <v>0</v>
          </cell>
          <cell r="J135">
            <v>335.88782549189881</v>
          </cell>
        </row>
        <row r="136">
          <cell r="A136">
            <v>131</v>
          </cell>
          <cell r="B136">
            <v>0.02</v>
          </cell>
          <cell r="C136">
            <v>0</v>
          </cell>
          <cell r="D136">
            <v>0.02</v>
          </cell>
          <cell r="E136">
            <v>4644.6884507448067</v>
          </cell>
          <cell r="F136">
            <v>328.21766153821062</v>
          </cell>
          <cell r="G136">
            <v>7.67</v>
          </cell>
          <cell r="H136">
            <v>7.67</v>
          </cell>
          <cell r="I136">
            <v>0</v>
          </cell>
          <cell r="J136">
            <v>335.88766153821064</v>
          </cell>
        </row>
        <row r="137">
          <cell r="A137">
            <v>132</v>
          </cell>
          <cell r="B137">
            <v>0.02</v>
          </cell>
          <cell r="C137">
            <v>0</v>
          </cell>
          <cell r="D137">
            <v>0.02</v>
          </cell>
          <cell r="E137">
            <v>4316.4707892065962</v>
          </cell>
          <cell r="F137">
            <v>328.75757745108757</v>
          </cell>
          <cell r="G137">
            <v>7.13</v>
          </cell>
          <cell r="H137">
            <v>7.13</v>
          </cell>
          <cell r="I137">
            <v>0</v>
          </cell>
          <cell r="J137">
            <v>335.88757745108757</v>
          </cell>
        </row>
        <row r="138">
          <cell r="A138">
            <v>133</v>
          </cell>
          <cell r="B138">
            <v>0.02</v>
          </cell>
          <cell r="C138">
            <v>0</v>
          </cell>
          <cell r="D138">
            <v>0.02</v>
          </cell>
          <cell r="E138">
            <v>3987.7132117555088</v>
          </cell>
          <cell r="F138">
            <v>329.29766147572786</v>
          </cell>
          <cell r="G138">
            <v>6.59</v>
          </cell>
          <cell r="H138">
            <v>6.59</v>
          </cell>
          <cell r="I138">
            <v>0</v>
          </cell>
          <cell r="J138">
            <v>335.88766147572784</v>
          </cell>
        </row>
        <row r="139">
          <cell r="A139">
            <v>134</v>
          </cell>
          <cell r="B139">
            <v>0.02</v>
          </cell>
          <cell r="C139">
            <v>0</v>
          </cell>
          <cell r="D139">
            <v>0.02</v>
          </cell>
          <cell r="E139">
            <v>3658.4155502797812</v>
          </cell>
          <cell r="F139">
            <v>329.848025734391</v>
          </cell>
          <cell r="G139">
            <v>6.04</v>
          </cell>
          <cell r="H139">
            <v>6.04</v>
          </cell>
          <cell r="I139">
            <v>0</v>
          </cell>
          <cell r="J139">
            <v>335.88802573439102</v>
          </cell>
        </row>
        <row r="140">
          <cell r="A140">
            <v>135</v>
          </cell>
          <cell r="B140">
            <v>0.02</v>
          </cell>
          <cell r="C140">
            <v>0</v>
          </cell>
          <cell r="D140">
            <v>0.02</v>
          </cell>
          <cell r="E140">
            <v>3328.5675245453904</v>
          </cell>
          <cell r="F140">
            <v>330.38780668594649</v>
          </cell>
          <cell r="G140">
            <v>5.5</v>
          </cell>
          <cell r="H140">
            <v>5.5</v>
          </cell>
          <cell r="I140">
            <v>0</v>
          </cell>
          <cell r="J140">
            <v>335.88780668594649</v>
          </cell>
        </row>
        <row r="141">
          <cell r="A141">
            <v>136</v>
          </cell>
          <cell r="B141">
            <v>0.02</v>
          </cell>
          <cell r="C141">
            <v>0</v>
          </cell>
          <cell r="D141">
            <v>0.02</v>
          </cell>
          <cell r="E141">
            <v>2998.1797178594438</v>
          </cell>
          <cell r="F141">
            <v>330.93809797850497</v>
          </cell>
          <cell r="G141">
            <v>4.95</v>
          </cell>
          <cell r="H141">
            <v>4.95</v>
          </cell>
          <cell r="I141">
            <v>0</v>
          </cell>
          <cell r="J141">
            <v>335.88809797850496</v>
          </cell>
        </row>
        <row r="142">
          <cell r="A142">
            <v>137</v>
          </cell>
          <cell r="B142">
            <v>0.02</v>
          </cell>
          <cell r="C142">
            <v>0</v>
          </cell>
          <cell r="D142">
            <v>0.02</v>
          </cell>
          <cell r="E142">
            <v>2667.2416198809387</v>
          </cell>
          <cell r="F142">
            <v>331.47787916595041</v>
          </cell>
          <cell r="G142">
            <v>4.41</v>
          </cell>
          <cell r="H142">
            <v>4.41</v>
          </cell>
          <cell r="I142">
            <v>0</v>
          </cell>
          <cell r="J142">
            <v>335.88787916595044</v>
          </cell>
        </row>
        <row r="143">
          <cell r="A143">
            <v>138</v>
          </cell>
          <cell r="B143">
            <v>0.02</v>
          </cell>
          <cell r="C143">
            <v>0</v>
          </cell>
          <cell r="D143">
            <v>0.02</v>
          </cell>
          <cell r="E143">
            <v>2335.7637407149882</v>
          </cell>
          <cell r="F143">
            <v>332.02857425138114</v>
          </cell>
          <cell r="G143">
            <v>3.86</v>
          </cell>
          <cell r="H143">
            <v>3.86</v>
          </cell>
          <cell r="I143">
            <v>0</v>
          </cell>
          <cell r="J143">
            <v>335.88857425138116</v>
          </cell>
        </row>
        <row r="144">
          <cell r="A144">
            <v>139</v>
          </cell>
          <cell r="B144">
            <v>0.02</v>
          </cell>
          <cell r="C144">
            <v>0</v>
          </cell>
          <cell r="D144">
            <v>0.02</v>
          </cell>
          <cell r="E144">
            <v>2003.7351664636071</v>
          </cell>
          <cell r="F144">
            <v>332.57895918006659</v>
          </cell>
          <cell r="G144">
            <v>3.31</v>
          </cell>
          <cell r="H144">
            <v>3.31</v>
          </cell>
          <cell r="I144">
            <v>0</v>
          </cell>
          <cell r="J144">
            <v>335.88895918006659</v>
          </cell>
        </row>
        <row r="145">
          <cell r="A145">
            <v>140</v>
          </cell>
          <cell r="B145">
            <v>0.02</v>
          </cell>
          <cell r="C145">
            <v>0</v>
          </cell>
          <cell r="D145">
            <v>0.02</v>
          </cell>
          <cell r="E145">
            <v>1671.1562072835404</v>
          </cell>
          <cell r="F145">
            <v>333.12909353622371</v>
          </cell>
          <cell r="G145">
            <v>2.76</v>
          </cell>
          <cell r="H145">
            <v>2.76</v>
          </cell>
          <cell r="I145">
            <v>0</v>
          </cell>
          <cell r="J145">
            <v>335.8890935362237</v>
          </cell>
        </row>
        <row r="146">
          <cell r="A146">
            <v>141</v>
          </cell>
          <cell r="B146">
            <v>0.02</v>
          </cell>
          <cell r="C146">
            <v>0</v>
          </cell>
          <cell r="D146">
            <v>0.02</v>
          </cell>
          <cell r="E146">
            <v>1338.0271137473167</v>
          </cell>
          <cell r="F146">
            <v>333.67908089807884</v>
          </cell>
          <cell r="G146">
            <v>2.21</v>
          </cell>
          <cell r="H146">
            <v>2.21</v>
          </cell>
          <cell r="I146">
            <v>0</v>
          </cell>
          <cell r="J146">
            <v>335.88908089807882</v>
          </cell>
        </row>
        <row r="147">
          <cell r="A147">
            <v>142</v>
          </cell>
          <cell r="B147">
            <v>0.02</v>
          </cell>
          <cell r="C147">
            <v>0</v>
          </cell>
          <cell r="D147">
            <v>0.02</v>
          </cell>
          <cell r="E147">
            <v>1004.3480328492378</v>
          </cell>
          <cell r="F147">
            <v>334.22912753084904</v>
          </cell>
          <cell r="G147">
            <v>1.66</v>
          </cell>
          <cell r="H147">
            <v>1.66</v>
          </cell>
          <cell r="I147">
            <v>0</v>
          </cell>
          <cell r="J147">
            <v>335.88912753084907</v>
          </cell>
        </row>
        <row r="148">
          <cell r="A148">
            <v>143</v>
          </cell>
          <cell r="B148">
            <v>0.02</v>
          </cell>
          <cell r="C148">
            <v>0</v>
          </cell>
          <cell r="D148">
            <v>0.02</v>
          </cell>
          <cell r="E148">
            <v>670.11890531838878</v>
          </cell>
          <cell r="F148">
            <v>334.77974784839216</v>
          </cell>
          <cell r="G148">
            <v>1.1100000000000001</v>
          </cell>
          <cell r="H148">
            <v>1.1100000000000001</v>
          </cell>
          <cell r="I148">
            <v>0</v>
          </cell>
          <cell r="J148">
            <v>335.88974784839218</v>
          </cell>
        </row>
        <row r="149">
          <cell r="A149">
            <v>144</v>
          </cell>
          <cell r="B149">
            <v>0.02</v>
          </cell>
          <cell r="C149">
            <v>0</v>
          </cell>
          <cell r="D149">
            <v>0.02</v>
          </cell>
          <cell r="E149">
            <v>335.33915746999662</v>
          </cell>
          <cell r="F149">
            <v>335.34299735227575</v>
          </cell>
          <cell r="G149">
            <v>0.55000000000000004</v>
          </cell>
          <cell r="H149">
            <v>0.55000000000000004</v>
          </cell>
          <cell r="I149">
            <v>0</v>
          </cell>
          <cell r="J149">
            <v>335.89299735227576</v>
          </cell>
        </row>
        <row r="150">
          <cell r="A150" t="str">
            <v/>
          </cell>
          <cell r="B150" t="str">
            <v/>
          </cell>
          <cell r="C150" t="str">
            <v/>
          </cell>
          <cell r="D150" t="str">
            <v/>
          </cell>
          <cell r="E150" t="str">
            <v/>
          </cell>
          <cell r="F150" t="str">
            <v/>
          </cell>
          <cell r="G150" t="str">
            <v/>
          </cell>
          <cell r="H150" t="str">
            <v/>
          </cell>
          <cell r="I150" t="str">
            <v/>
          </cell>
          <cell r="J150" t="str">
            <v/>
          </cell>
        </row>
        <row r="151">
          <cell r="A151" t="str">
            <v/>
          </cell>
          <cell r="B151" t="str">
            <v/>
          </cell>
          <cell r="C151" t="str">
            <v/>
          </cell>
          <cell r="D151" t="str">
            <v/>
          </cell>
          <cell r="E151" t="str">
            <v/>
          </cell>
          <cell r="F151" t="str">
            <v/>
          </cell>
          <cell r="G151" t="str">
            <v/>
          </cell>
          <cell r="H151" t="str">
            <v/>
          </cell>
          <cell r="I151" t="str">
            <v/>
          </cell>
          <cell r="J151" t="str">
            <v/>
          </cell>
        </row>
        <row r="152">
          <cell r="A152" t="str">
            <v/>
          </cell>
          <cell r="B152" t="str">
            <v/>
          </cell>
          <cell r="C152" t="str">
            <v/>
          </cell>
          <cell r="D152" t="str">
            <v/>
          </cell>
          <cell r="E152" t="str">
            <v/>
          </cell>
          <cell r="F152" t="str">
            <v/>
          </cell>
          <cell r="G152" t="str">
            <v/>
          </cell>
          <cell r="H152" t="str">
            <v/>
          </cell>
          <cell r="I152" t="str">
            <v/>
          </cell>
          <cell r="J152" t="str">
            <v/>
          </cell>
        </row>
        <row r="153">
          <cell r="A153" t="str">
            <v/>
          </cell>
          <cell r="B153" t="str">
            <v/>
          </cell>
          <cell r="C153" t="str">
            <v/>
          </cell>
          <cell r="D153" t="str">
            <v/>
          </cell>
          <cell r="E153" t="str">
            <v/>
          </cell>
          <cell r="F153" t="str">
            <v/>
          </cell>
          <cell r="G153" t="str">
            <v/>
          </cell>
          <cell r="H153" t="str">
            <v/>
          </cell>
          <cell r="I153" t="str">
            <v/>
          </cell>
          <cell r="J153" t="str">
            <v/>
          </cell>
        </row>
        <row r="154">
          <cell r="A154" t="str">
            <v/>
          </cell>
          <cell r="B154" t="str">
            <v/>
          </cell>
          <cell r="C154" t="str">
            <v/>
          </cell>
          <cell r="D154" t="str">
            <v/>
          </cell>
          <cell r="E154" t="str">
            <v/>
          </cell>
          <cell r="F154" t="str">
            <v/>
          </cell>
          <cell r="G154" t="str">
            <v/>
          </cell>
          <cell r="H154" t="str">
            <v/>
          </cell>
          <cell r="I154" t="str">
            <v/>
          </cell>
          <cell r="J154" t="str">
            <v/>
          </cell>
        </row>
        <row r="155">
          <cell r="A155" t="str">
            <v/>
          </cell>
          <cell r="B155" t="str">
            <v/>
          </cell>
          <cell r="C155" t="str">
            <v/>
          </cell>
          <cell r="D155" t="str">
            <v/>
          </cell>
          <cell r="E155" t="str">
            <v/>
          </cell>
          <cell r="F155" t="str">
            <v/>
          </cell>
          <cell r="G155" t="str">
            <v/>
          </cell>
          <cell r="H155" t="str">
            <v/>
          </cell>
          <cell r="I155" t="str">
            <v/>
          </cell>
          <cell r="J155" t="str">
            <v/>
          </cell>
        </row>
        <row r="156">
          <cell r="A156" t="str">
            <v/>
          </cell>
          <cell r="B156" t="str">
            <v/>
          </cell>
          <cell r="C156" t="str">
            <v/>
          </cell>
          <cell r="D156" t="str">
            <v/>
          </cell>
          <cell r="E156" t="str">
            <v/>
          </cell>
          <cell r="F156" t="str">
            <v/>
          </cell>
          <cell r="G156" t="str">
            <v/>
          </cell>
          <cell r="H156" t="str">
            <v/>
          </cell>
          <cell r="I156" t="str">
            <v/>
          </cell>
          <cell r="J156" t="str">
            <v/>
          </cell>
        </row>
        <row r="157">
          <cell r="A157" t="str">
            <v/>
          </cell>
          <cell r="B157" t="str">
            <v/>
          </cell>
          <cell r="C157" t="str">
            <v/>
          </cell>
          <cell r="D157" t="str">
            <v/>
          </cell>
          <cell r="E157" t="str">
            <v/>
          </cell>
          <cell r="F157" t="str">
            <v/>
          </cell>
          <cell r="G157" t="str">
            <v/>
          </cell>
          <cell r="H157" t="str">
            <v/>
          </cell>
          <cell r="I157" t="str">
            <v/>
          </cell>
          <cell r="J157" t="str">
            <v/>
          </cell>
        </row>
        <row r="158">
          <cell r="A158" t="str">
            <v/>
          </cell>
          <cell r="B158" t="str">
            <v/>
          </cell>
          <cell r="C158" t="str">
            <v/>
          </cell>
          <cell r="D158" t="str">
            <v/>
          </cell>
          <cell r="E158" t="str">
            <v/>
          </cell>
          <cell r="F158" t="str">
            <v/>
          </cell>
          <cell r="G158" t="str">
            <v/>
          </cell>
          <cell r="H158" t="str">
            <v/>
          </cell>
          <cell r="I158" t="str">
            <v/>
          </cell>
          <cell r="J158" t="str">
            <v/>
          </cell>
        </row>
        <row r="159">
          <cell r="A159" t="str">
            <v/>
          </cell>
          <cell r="B159" t="str">
            <v/>
          </cell>
          <cell r="C159" t="str">
            <v/>
          </cell>
          <cell r="D159" t="str">
            <v/>
          </cell>
          <cell r="E159" t="str">
            <v/>
          </cell>
          <cell r="F159" t="str">
            <v/>
          </cell>
          <cell r="G159" t="str">
            <v/>
          </cell>
          <cell r="H159" t="str">
            <v/>
          </cell>
          <cell r="I159" t="str">
            <v/>
          </cell>
          <cell r="J159" t="str">
            <v/>
          </cell>
        </row>
        <row r="160">
          <cell r="A160" t="str">
            <v/>
          </cell>
          <cell r="B160" t="str">
            <v/>
          </cell>
          <cell r="C160" t="str">
            <v/>
          </cell>
          <cell r="D160" t="str">
            <v/>
          </cell>
          <cell r="E160" t="str">
            <v/>
          </cell>
          <cell r="F160" t="str">
            <v/>
          </cell>
          <cell r="G160" t="str">
            <v/>
          </cell>
          <cell r="H160" t="str">
            <v/>
          </cell>
          <cell r="I160" t="str">
            <v/>
          </cell>
          <cell r="J160" t="str">
            <v/>
          </cell>
        </row>
        <row r="161">
          <cell r="A161" t="str">
            <v/>
          </cell>
          <cell r="B161" t="str">
            <v/>
          </cell>
          <cell r="C161" t="str">
            <v/>
          </cell>
          <cell r="D161" t="str">
            <v/>
          </cell>
          <cell r="E161" t="str">
            <v/>
          </cell>
          <cell r="F161" t="str">
            <v/>
          </cell>
          <cell r="G161" t="str">
            <v/>
          </cell>
          <cell r="H161" t="str">
            <v/>
          </cell>
          <cell r="I161" t="str">
            <v/>
          </cell>
          <cell r="J161" t="str">
            <v/>
          </cell>
        </row>
        <row r="162">
          <cell r="A162" t="str">
            <v/>
          </cell>
          <cell r="B162" t="str">
            <v/>
          </cell>
          <cell r="C162" t="str">
            <v/>
          </cell>
          <cell r="D162" t="str">
            <v/>
          </cell>
          <cell r="E162" t="str">
            <v/>
          </cell>
          <cell r="F162" t="str">
            <v/>
          </cell>
          <cell r="G162" t="str">
            <v/>
          </cell>
          <cell r="H162" t="str">
            <v/>
          </cell>
          <cell r="I162" t="str">
            <v/>
          </cell>
          <cell r="J162" t="str">
            <v/>
          </cell>
        </row>
        <row r="163">
          <cell r="A163" t="str">
            <v/>
          </cell>
          <cell r="B163" t="str">
            <v/>
          </cell>
          <cell r="C163" t="str">
            <v/>
          </cell>
          <cell r="D163" t="str">
            <v/>
          </cell>
          <cell r="E163" t="str">
            <v/>
          </cell>
          <cell r="F163" t="str">
            <v/>
          </cell>
          <cell r="G163" t="str">
            <v/>
          </cell>
          <cell r="H163" t="str">
            <v/>
          </cell>
          <cell r="I163" t="str">
            <v/>
          </cell>
          <cell r="J163" t="str">
            <v/>
          </cell>
        </row>
        <row r="164">
          <cell r="A164" t="str">
            <v/>
          </cell>
          <cell r="B164" t="str">
            <v/>
          </cell>
          <cell r="C164" t="str">
            <v/>
          </cell>
          <cell r="D164" t="str">
            <v/>
          </cell>
          <cell r="E164" t="str">
            <v/>
          </cell>
          <cell r="F164" t="str">
            <v/>
          </cell>
          <cell r="G164" t="str">
            <v/>
          </cell>
          <cell r="H164" t="str">
            <v/>
          </cell>
          <cell r="I164" t="str">
            <v/>
          </cell>
          <cell r="J164" t="str">
            <v/>
          </cell>
        </row>
        <row r="165">
          <cell r="A165" t="str">
            <v/>
          </cell>
          <cell r="B165" t="str">
            <v/>
          </cell>
          <cell r="C165" t="str">
            <v/>
          </cell>
          <cell r="D165" t="str">
            <v/>
          </cell>
          <cell r="E165" t="str">
            <v/>
          </cell>
          <cell r="F165" t="str">
            <v/>
          </cell>
          <cell r="G165" t="str">
            <v/>
          </cell>
          <cell r="H165" t="str">
            <v/>
          </cell>
          <cell r="I165" t="str">
            <v/>
          </cell>
          <cell r="J165" t="str">
            <v/>
          </cell>
        </row>
        <row r="166">
          <cell r="A166" t="str">
            <v/>
          </cell>
          <cell r="B166" t="str">
            <v/>
          </cell>
          <cell r="C166" t="str">
            <v/>
          </cell>
          <cell r="D166" t="str">
            <v/>
          </cell>
          <cell r="E166" t="str">
            <v/>
          </cell>
          <cell r="F166" t="str">
            <v/>
          </cell>
          <cell r="G166" t="str">
            <v/>
          </cell>
          <cell r="H166" t="str">
            <v/>
          </cell>
          <cell r="I166" t="str">
            <v/>
          </cell>
          <cell r="J166" t="str">
            <v/>
          </cell>
        </row>
        <row r="167">
          <cell r="A167" t="str">
            <v/>
          </cell>
          <cell r="B167" t="str">
            <v/>
          </cell>
          <cell r="C167" t="str">
            <v/>
          </cell>
          <cell r="D167" t="str">
            <v/>
          </cell>
          <cell r="E167" t="str">
            <v/>
          </cell>
          <cell r="F167" t="str">
            <v/>
          </cell>
          <cell r="G167" t="str">
            <v/>
          </cell>
          <cell r="H167" t="str">
            <v/>
          </cell>
          <cell r="I167" t="str">
            <v/>
          </cell>
          <cell r="J167" t="str">
            <v/>
          </cell>
        </row>
        <row r="168">
          <cell r="A168" t="str">
            <v/>
          </cell>
          <cell r="B168" t="str">
            <v/>
          </cell>
          <cell r="C168" t="str">
            <v/>
          </cell>
          <cell r="D168" t="str">
            <v/>
          </cell>
          <cell r="E168" t="str">
            <v/>
          </cell>
          <cell r="F168" t="str">
            <v/>
          </cell>
          <cell r="G168" t="str">
            <v/>
          </cell>
          <cell r="H168" t="str">
            <v/>
          </cell>
          <cell r="I168" t="str">
            <v/>
          </cell>
          <cell r="J168" t="str">
            <v/>
          </cell>
        </row>
        <row r="169">
          <cell r="A169" t="str">
            <v/>
          </cell>
          <cell r="B169" t="str">
            <v/>
          </cell>
          <cell r="C169" t="str">
            <v/>
          </cell>
          <cell r="D169" t="str">
            <v/>
          </cell>
          <cell r="E169" t="str">
            <v/>
          </cell>
          <cell r="F169" t="str">
            <v/>
          </cell>
          <cell r="G169" t="str">
            <v/>
          </cell>
          <cell r="H169" t="str">
            <v/>
          </cell>
          <cell r="I169" t="str">
            <v/>
          </cell>
          <cell r="J169" t="str">
            <v/>
          </cell>
        </row>
        <row r="170">
          <cell r="A170" t="str">
            <v/>
          </cell>
          <cell r="B170" t="str">
            <v/>
          </cell>
          <cell r="C170" t="str">
            <v/>
          </cell>
          <cell r="D170" t="str">
            <v/>
          </cell>
          <cell r="E170" t="str">
            <v/>
          </cell>
          <cell r="F170" t="str">
            <v/>
          </cell>
          <cell r="G170" t="str">
            <v/>
          </cell>
          <cell r="H170" t="str">
            <v/>
          </cell>
          <cell r="I170" t="str">
            <v/>
          </cell>
          <cell r="J170" t="str">
            <v/>
          </cell>
        </row>
        <row r="171">
          <cell r="A171" t="str">
            <v/>
          </cell>
          <cell r="B171" t="str">
            <v/>
          </cell>
          <cell r="C171" t="str">
            <v/>
          </cell>
          <cell r="D171" t="str">
            <v/>
          </cell>
          <cell r="E171" t="str">
            <v/>
          </cell>
          <cell r="F171" t="str">
            <v/>
          </cell>
          <cell r="G171" t="str">
            <v/>
          </cell>
          <cell r="H171" t="str">
            <v/>
          </cell>
          <cell r="I171" t="str">
            <v/>
          </cell>
          <cell r="J171" t="str">
            <v/>
          </cell>
        </row>
        <row r="172">
          <cell r="A172" t="str">
            <v/>
          </cell>
          <cell r="B172" t="str">
            <v/>
          </cell>
          <cell r="C172" t="str">
            <v/>
          </cell>
          <cell r="D172" t="str">
            <v/>
          </cell>
          <cell r="E172" t="str">
            <v/>
          </cell>
          <cell r="F172" t="str">
            <v/>
          </cell>
          <cell r="G172" t="str">
            <v/>
          </cell>
          <cell r="H172" t="str">
            <v/>
          </cell>
          <cell r="I172" t="str">
            <v/>
          </cell>
          <cell r="J172" t="str">
            <v/>
          </cell>
        </row>
        <row r="173">
          <cell r="A173" t="str">
            <v/>
          </cell>
          <cell r="B173" t="str">
            <v/>
          </cell>
          <cell r="C173" t="str">
            <v/>
          </cell>
          <cell r="D173" t="str">
            <v/>
          </cell>
          <cell r="E173" t="str">
            <v/>
          </cell>
          <cell r="F173" t="str">
            <v/>
          </cell>
          <cell r="G173" t="str">
            <v/>
          </cell>
          <cell r="H173" t="str">
            <v/>
          </cell>
          <cell r="I173" t="str">
            <v/>
          </cell>
          <cell r="J173" t="str">
            <v/>
          </cell>
        </row>
        <row r="174">
          <cell r="A174" t="str">
            <v/>
          </cell>
          <cell r="B174" t="str">
            <v/>
          </cell>
          <cell r="C174" t="str">
            <v/>
          </cell>
          <cell r="D174" t="str">
            <v/>
          </cell>
          <cell r="E174" t="str">
            <v/>
          </cell>
          <cell r="F174" t="str">
            <v/>
          </cell>
          <cell r="G174" t="str">
            <v/>
          </cell>
          <cell r="H174" t="str">
            <v/>
          </cell>
          <cell r="I174" t="str">
            <v/>
          </cell>
          <cell r="J174" t="str">
            <v/>
          </cell>
        </row>
        <row r="175">
          <cell r="A175" t="str">
            <v/>
          </cell>
          <cell r="B175" t="str">
            <v/>
          </cell>
          <cell r="C175" t="str">
            <v/>
          </cell>
          <cell r="D175" t="str">
            <v/>
          </cell>
          <cell r="E175" t="str">
            <v/>
          </cell>
          <cell r="F175" t="str">
            <v/>
          </cell>
          <cell r="G175" t="str">
            <v/>
          </cell>
          <cell r="H175" t="str">
            <v/>
          </cell>
          <cell r="I175" t="str">
            <v/>
          </cell>
          <cell r="J175" t="str">
            <v/>
          </cell>
        </row>
        <row r="176">
          <cell r="A176" t="str">
            <v/>
          </cell>
          <cell r="B176" t="str">
            <v/>
          </cell>
          <cell r="C176" t="str">
            <v/>
          </cell>
          <cell r="D176" t="str">
            <v/>
          </cell>
          <cell r="E176" t="str">
            <v/>
          </cell>
          <cell r="F176" t="str">
            <v/>
          </cell>
          <cell r="G176" t="str">
            <v/>
          </cell>
          <cell r="H176" t="str">
            <v/>
          </cell>
          <cell r="I176" t="str">
            <v/>
          </cell>
          <cell r="J176" t="str">
            <v/>
          </cell>
        </row>
        <row r="177">
          <cell r="A177" t="str">
            <v/>
          </cell>
          <cell r="B177" t="str">
            <v/>
          </cell>
          <cell r="C177" t="str">
            <v/>
          </cell>
          <cell r="D177" t="str">
            <v/>
          </cell>
          <cell r="E177" t="str">
            <v/>
          </cell>
          <cell r="F177" t="str">
            <v/>
          </cell>
          <cell r="G177" t="str">
            <v/>
          </cell>
          <cell r="H177" t="str">
            <v/>
          </cell>
          <cell r="I177" t="str">
            <v/>
          </cell>
          <cell r="J177" t="str">
            <v/>
          </cell>
        </row>
        <row r="178">
          <cell r="A178" t="str">
            <v/>
          </cell>
          <cell r="B178" t="str">
            <v/>
          </cell>
          <cell r="C178" t="str">
            <v/>
          </cell>
          <cell r="D178" t="str">
            <v/>
          </cell>
          <cell r="E178" t="str">
            <v/>
          </cell>
          <cell r="F178" t="str">
            <v/>
          </cell>
          <cell r="G178" t="str">
            <v/>
          </cell>
          <cell r="H178" t="str">
            <v/>
          </cell>
          <cell r="I178" t="str">
            <v/>
          </cell>
          <cell r="J178" t="str">
            <v/>
          </cell>
        </row>
        <row r="179">
          <cell r="A179" t="str">
            <v/>
          </cell>
          <cell r="B179" t="str">
            <v/>
          </cell>
          <cell r="C179" t="str">
            <v/>
          </cell>
          <cell r="D179" t="str">
            <v/>
          </cell>
          <cell r="E179" t="str">
            <v/>
          </cell>
          <cell r="F179" t="str">
            <v/>
          </cell>
          <cell r="G179" t="str">
            <v/>
          </cell>
          <cell r="H179" t="str">
            <v/>
          </cell>
          <cell r="I179" t="str">
            <v/>
          </cell>
          <cell r="J179" t="str">
            <v/>
          </cell>
        </row>
        <row r="180">
          <cell r="A180" t="str">
            <v/>
          </cell>
          <cell r="B180" t="str">
            <v/>
          </cell>
          <cell r="C180" t="str">
            <v/>
          </cell>
          <cell r="D180" t="str">
            <v/>
          </cell>
          <cell r="E180" t="str">
            <v/>
          </cell>
          <cell r="F180" t="str">
            <v/>
          </cell>
          <cell r="G180" t="str">
            <v/>
          </cell>
          <cell r="H180" t="str">
            <v/>
          </cell>
          <cell r="I180" t="str">
            <v/>
          </cell>
          <cell r="J180" t="str">
            <v/>
          </cell>
        </row>
        <row r="181">
          <cell r="A181" t="str">
            <v/>
          </cell>
          <cell r="B181" t="str">
            <v/>
          </cell>
          <cell r="C181" t="str">
            <v/>
          </cell>
          <cell r="D181" t="str">
            <v/>
          </cell>
          <cell r="E181" t="str">
            <v/>
          </cell>
          <cell r="F181" t="str">
            <v/>
          </cell>
          <cell r="G181" t="str">
            <v/>
          </cell>
          <cell r="H181" t="str">
            <v/>
          </cell>
          <cell r="I181" t="str">
            <v/>
          </cell>
          <cell r="J181" t="str">
            <v/>
          </cell>
        </row>
        <row r="182">
          <cell r="A182" t="str">
            <v/>
          </cell>
          <cell r="B182" t="str">
            <v/>
          </cell>
          <cell r="C182" t="str">
            <v/>
          </cell>
          <cell r="D182" t="str">
            <v/>
          </cell>
          <cell r="E182" t="str">
            <v/>
          </cell>
          <cell r="F182" t="str">
            <v/>
          </cell>
          <cell r="G182" t="str">
            <v/>
          </cell>
          <cell r="H182" t="str">
            <v/>
          </cell>
          <cell r="I182" t="str">
            <v/>
          </cell>
          <cell r="J182" t="str">
            <v/>
          </cell>
        </row>
        <row r="183">
          <cell r="A183" t="str">
            <v/>
          </cell>
          <cell r="B183" t="str">
            <v/>
          </cell>
          <cell r="C183" t="str">
            <v/>
          </cell>
          <cell r="D183" t="str">
            <v/>
          </cell>
          <cell r="E183" t="str">
            <v/>
          </cell>
          <cell r="F183" t="str">
            <v/>
          </cell>
          <cell r="G183" t="str">
            <v/>
          </cell>
          <cell r="H183" t="str">
            <v/>
          </cell>
          <cell r="I183" t="str">
            <v/>
          </cell>
          <cell r="J183" t="str">
            <v/>
          </cell>
        </row>
        <row r="184">
          <cell r="A184" t="str">
            <v/>
          </cell>
          <cell r="B184" t="str">
            <v/>
          </cell>
          <cell r="C184" t="str">
            <v/>
          </cell>
          <cell r="D184" t="str">
            <v/>
          </cell>
          <cell r="E184" t="str">
            <v/>
          </cell>
          <cell r="F184" t="str">
            <v/>
          </cell>
          <cell r="G184" t="str">
            <v/>
          </cell>
          <cell r="H184" t="str">
            <v/>
          </cell>
          <cell r="I184" t="str">
            <v/>
          </cell>
          <cell r="J184" t="str">
            <v/>
          </cell>
        </row>
        <row r="185">
          <cell r="A185" t="str">
            <v/>
          </cell>
          <cell r="B185" t="str">
            <v/>
          </cell>
          <cell r="C185" t="str">
            <v/>
          </cell>
          <cell r="D185" t="str">
            <v/>
          </cell>
          <cell r="E185" t="str">
            <v/>
          </cell>
          <cell r="F185" t="str">
            <v/>
          </cell>
          <cell r="G185" t="str">
            <v/>
          </cell>
          <cell r="H185" t="str">
            <v/>
          </cell>
          <cell r="I185" t="str">
            <v/>
          </cell>
          <cell r="J185" t="str">
            <v/>
          </cell>
        </row>
        <row r="186">
          <cell r="A186" t="str">
            <v/>
          </cell>
          <cell r="B186" t="str">
            <v/>
          </cell>
          <cell r="C186" t="str">
            <v/>
          </cell>
          <cell r="D186" t="str">
            <v/>
          </cell>
          <cell r="E186" t="str">
            <v/>
          </cell>
          <cell r="F186" t="str">
            <v/>
          </cell>
          <cell r="G186" t="str">
            <v/>
          </cell>
          <cell r="H186" t="str">
            <v/>
          </cell>
          <cell r="I186" t="str">
            <v/>
          </cell>
          <cell r="J186" t="str">
            <v/>
          </cell>
        </row>
        <row r="187">
          <cell r="A187" t="str">
            <v/>
          </cell>
          <cell r="B187" t="str">
            <v/>
          </cell>
          <cell r="C187" t="str">
            <v/>
          </cell>
          <cell r="D187" t="str">
            <v/>
          </cell>
          <cell r="E187" t="str">
            <v/>
          </cell>
          <cell r="F187" t="str">
            <v/>
          </cell>
          <cell r="G187" t="str">
            <v/>
          </cell>
          <cell r="H187" t="str">
            <v/>
          </cell>
          <cell r="I187" t="str">
            <v/>
          </cell>
          <cell r="J187" t="str">
            <v/>
          </cell>
        </row>
        <row r="188">
          <cell r="A188" t="str">
            <v/>
          </cell>
          <cell r="B188" t="str">
            <v/>
          </cell>
          <cell r="C188" t="str">
            <v/>
          </cell>
          <cell r="D188" t="str">
            <v/>
          </cell>
          <cell r="E188" t="str">
            <v/>
          </cell>
          <cell r="F188" t="str">
            <v/>
          </cell>
          <cell r="G188" t="str">
            <v/>
          </cell>
          <cell r="H188" t="str">
            <v/>
          </cell>
          <cell r="I188" t="str">
            <v/>
          </cell>
          <cell r="J188" t="str">
            <v/>
          </cell>
        </row>
        <row r="189">
          <cell r="A189" t="str">
            <v/>
          </cell>
          <cell r="B189" t="str">
            <v/>
          </cell>
          <cell r="C189" t="str">
            <v/>
          </cell>
          <cell r="D189" t="str">
            <v/>
          </cell>
          <cell r="E189" t="str">
            <v/>
          </cell>
          <cell r="F189" t="str">
            <v/>
          </cell>
          <cell r="G189" t="str">
            <v/>
          </cell>
          <cell r="H189" t="str">
            <v/>
          </cell>
          <cell r="I189" t="str">
            <v/>
          </cell>
          <cell r="J189" t="str">
            <v/>
          </cell>
        </row>
        <row r="190">
          <cell r="A190" t="str">
            <v/>
          </cell>
          <cell r="B190" t="str">
            <v/>
          </cell>
          <cell r="C190" t="str">
            <v/>
          </cell>
          <cell r="D190" t="str">
            <v/>
          </cell>
          <cell r="E190" t="str">
            <v/>
          </cell>
          <cell r="F190" t="str">
            <v/>
          </cell>
          <cell r="G190" t="str">
            <v/>
          </cell>
          <cell r="H190" t="str">
            <v/>
          </cell>
          <cell r="I190" t="str">
            <v/>
          </cell>
          <cell r="J190" t="str">
            <v/>
          </cell>
        </row>
        <row r="191">
          <cell r="A191" t="str">
            <v/>
          </cell>
          <cell r="B191" t="str">
            <v/>
          </cell>
          <cell r="C191" t="str">
            <v/>
          </cell>
          <cell r="D191" t="str">
            <v/>
          </cell>
          <cell r="E191" t="str">
            <v/>
          </cell>
          <cell r="F191" t="str">
            <v/>
          </cell>
          <cell r="G191" t="str">
            <v/>
          </cell>
          <cell r="H191" t="str">
            <v/>
          </cell>
          <cell r="I191" t="str">
            <v/>
          </cell>
          <cell r="J191" t="str">
            <v/>
          </cell>
        </row>
        <row r="192">
          <cell r="A192" t="str">
            <v/>
          </cell>
          <cell r="B192" t="str">
            <v/>
          </cell>
          <cell r="C192" t="str">
            <v/>
          </cell>
          <cell r="D192" t="str">
            <v/>
          </cell>
          <cell r="E192" t="str">
            <v/>
          </cell>
          <cell r="F192" t="str">
            <v/>
          </cell>
          <cell r="G192" t="str">
            <v/>
          </cell>
          <cell r="H192" t="str">
            <v/>
          </cell>
          <cell r="I192" t="str">
            <v/>
          </cell>
          <cell r="J192" t="str">
            <v/>
          </cell>
        </row>
        <row r="193">
          <cell r="A193" t="str">
            <v/>
          </cell>
          <cell r="B193" t="str">
            <v/>
          </cell>
          <cell r="C193" t="str">
            <v/>
          </cell>
          <cell r="D193" t="str">
            <v/>
          </cell>
          <cell r="E193" t="str">
            <v/>
          </cell>
          <cell r="F193" t="str">
            <v/>
          </cell>
          <cell r="G193" t="str">
            <v/>
          </cell>
          <cell r="H193" t="str">
            <v/>
          </cell>
          <cell r="I193" t="str">
            <v/>
          </cell>
          <cell r="J193" t="str">
            <v/>
          </cell>
        </row>
        <row r="194">
          <cell r="A194" t="str">
            <v/>
          </cell>
          <cell r="B194" t="str">
            <v/>
          </cell>
          <cell r="C194" t="str">
            <v/>
          </cell>
          <cell r="D194" t="str">
            <v/>
          </cell>
          <cell r="E194" t="str">
            <v/>
          </cell>
          <cell r="F194" t="str">
            <v/>
          </cell>
          <cell r="G194" t="str">
            <v/>
          </cell>
          <cell r="H194" t="str">
            <v/>
          </cell>
          <cell r="I194" t="str">
            <v/>
          </cell>
          <cell r="J194" t="str">
            <v/>
          </cell>
        </row>
        <row r="195">
          <cell r="A195" t="str">
            <v/>
          </cell>
          <cell r="B195" t="str">
            <v/>
          </cell>
          <cell r="C195" t="str">
            <v/>
          </cell>
          <cell r="D195" t="str">
            <v/>
          </cell>
          <cell r="E195" t="str">
            <v/>
          </cell>
          <cell r="F195" t="str">
            <v/>
          </cell>
          <cell r="G195" t="str">
            <v/>
          </cell>
          <cell r="H195" t="str">
            <v/>
          </cell>
          <cell r="I195" t="str">
            <v/>
          </cell>
          <cell r="J195" t="str">
            <v/>
          </cell>
        </row>
        <row r="196">
          <cell r="A196" t="str">
            <v/>
          </cell>
          <cell r="B196" t="str">
            <v/>
          </cell>
          <cell r="C196" t="str">
            <v/>
          </cell>
          <cell r="D196" t="str">
            <v/>
          </cell>
          <cell r="E196" t="str">
            <v/>
          </cell>
          <cell r="F196" t="str">
            <v/>
          </cell>
          <cell r="G196" t="str">
            <v/>
          </cell>
          <cell r="H196" t="str">
            <v/>
          </cell>
          <cell r="I196" t="str">
            <v/>
          </cell>
          <cell r="J196" t="str">
            <v/>
          </cell>
        </row>
        <row r="197">
          <cell r="A197" t="str">
            <v/>
          </cell>
          <cell r="B197" t="str">
            <v/>
          </cell>
          <cell r="C197" t="str">
            <v/>
          </cell>
          <cell r="D197" t="str">
            <v/>
          </cell>
          <cell r="E197" t="str">
            <v/>
          </cell>
          <cell r="F197" t="str">
            <v/>
          </cell>
          <cell r="G197" t="str">
            <v/>
          </cell>
          <cell r="H197" t="str">
            <v/>
          </cell>
          <cell r="I197" t="str">
            <v/>
          </cell>
          <cell r="J197" t="str">
            <v/>
          </cell>
        </row>
        <row r="198">
          <cell r="A198" t="str">
            <v/>
          </cell>
          <cell r="B198" t="str">
            <v/>
          </cell>
          <cell r="C198" t="str">
            <v/>
          </cell>
          <cell r="D198" t="str">
            <v/>
          </cell>
          <cell r="E198" t="str">
            <v/>
          </cell>
          <cell r="F198" t="str">
            <v/>
          </cell>
          <cell r="G198" t="str">
            <v/>
          </cell>
          <cell r="H198" t="str">
            <v/>
          </cell>
          <cell r="I198" t="str">
            <v/>
          </cell>
          <cell r="J198" t="str">
            <v/>
          </cell>
        </row>
        <row r="199">
          <cell r="A199" t="str">
            <v/>
          </cell>
          <cell r="B199" t="str">
            <v/>
          </cell>
          <cell r="C199" t="str">
            <v/>
          </cell>
          <cell r="D199" t="str">
            <v/>
          </cell>
          <cell r="E199" t="str">
            <v/>
          </cell>
          <cell r="F199" t="str">
            <v/>
          </cell>
          <cell r="G199" t="str">
            <v/>
          </cell>
          <cell r="H199" t="str">
            <v/>
          </cell>
          <cell r="I199" t="str">
            <v/>
          </cell>
          <cell r="J199" t="str">
            <v/>
          </cell>
        </row>
        <row r="200">
          <cell r="A200" t="str">
            <v/>
          </cell>
          <cell r="B200" t="str">
            <v/>
          </cell>
          <cell r="C200" t="str">
            <v/>
          </cell>
          <cell r="D200" t="str">
            <v/>
          </cell>
          <cell r="E200" t="str">
            <v/>
          </cell>
          <cell r="F200" t="str">
            <v/>
          </cell>
          <cell r="G200" t="str">
            <v/>
          </cell>
          <cell r="H200" t="str">
            <v/>
          </cell>
          <cell r="I200" t="str">
            <v/>
          </cell>
          <cell r="J200" t="str">
            <v/>
          </cell>
        </row>
        <row r="201">
          <cell r="A201" t="str">
            <v/>
          </cell>
          <cell r="B201" t="str">
            <v/>
          </cell>
          <cell r="C201" t="str">
            <v/>
          </cell>
          <cell r="D201" t="str">
            <v/>
          </cell>
          <cell r="E201" t="str">
            <v/>
          </cell>
          <cell r="F201" t="str">
            <v/>
          </cell>
          <cell r="G201" t="str">
            <v/>
          </cell>
          <cell r="H201" t="str">
            <v/>
          </cell>
          <cell r="I201" t="str">
            <v/>
          </cell>
          <cell r="J201" t="str">
            <v/>
          </cell>
        </row>
        <row r="202">
          <cell r="A202" t="str">
            <v/>
          </cell>
          <cell r="B202" t="str">
            <v/>
          </cell>
          <cell r="C202" t="str">
            <v/>
          </cell>
          <cell r="D202" t="str">
            <v/>
          </cell>
          <cell r="E202" t="str">
            <v/>
          </cell>
          <cell r="F202" t="str">
            <v/>
          </cell>
          <cell r="G202" t="str">
            <v/>
          </cell>
          <cell r="H202" t="str">
            <v/>
          </cell>
          <cell r="I202" t="str">
            <v/>
          </cell>
          <cell r="J202" t="str">
            <v/>
          </cell>
        </row>
        <row r="203">
          <cell r="A203" t="str">
            <v/>
          </cell>
          <cell r="B203" t="str">
            <v/>
          </cell>
          <cell r="C203" t="str">
            <v/>
          </cell>
          <cell r="D203" t="str">
            <v/>
          </cell>
          <cell r="E203" t="str">
            <v/>
          </cell>
          <cell r="F203" t="str">
            <v/>
          </cell>
          <cell r="G203" t="str">
            <v/>
          </cell>
          <cell r="H203" t="str">
            <v/>
          </cell>
          <cell r="I203" t="str">
            <v/>
          </cell>
          <cell r="J203" t="str">
            <v/>
          </cell>
        </row>
        <row r="204">
          <cell r="A204" t="str">
            <v/>
          </cell>
          <cell r="B204" t="str">
            <v/>
          </cell>
          <cell r="C204" t="str">
            <v/>
          </cell>
          <cell r="D204" t="str">
            <v/>
          </cell>
          <cell r="E204" t="str">
            <v/>
          </cell>
          <cell r="F204" t="str">
            <v/>
          </cell>
          <cell r="G204" t="str">
            <v/>
          </cell>
          <cell r="H204" t="str">
            <v/>
          </cell>
          <cell r="I204" t="str">
            <v/>
          </cell>
          <cell r="J204" t="str">
            <v/>
          </cell>
        </row>
        <row r="205">
          <cell r="A205" t="str">
            <v/>
          </cell>
          <cell r="B205" t="str">
            <v/>
          </cell>
          <cell r="C205" t="str">
            <v/>
          </cell>
          <cell r="D205" t="str">
            <v/>
          </cell>
          <cell r="E205" t="str">
            <v/>
          </cell>
          <cell r="F205" t="str">
            <v/>
          </cell>
          <cell r="G205" t="str">
            <v/>
          </cell>
          <cell r="H205" t="str">
            <v/>
          </cell>
          <cell r="I205" t="str">
            <v/>
          </cell>
          <cell r="J205" t="str">
            <v/>
          </cell>
        </row>
        <row r="206">
          <cell r="A206" t="str">
            <v/>
          </cell>
          <cell r="B206" t="str">
            <v/>
          </cell>
          <cell r="C206" t="str">
            <v/>
          </cell>
          <cell r="D206" t="str">
            <v/>
          </cell>
          <cell r="E206" t="str">
            <v/>
          </cell>
          <cell r="F206" t="str">
            <v/>
          </cell>
          <cell r="G206" t="str">
            <v/>
          </cell>
          <cell r="H206" t="str">
            <v/>
          </cell>
          <cell r="I206" t="str">
            <v/>
          </cell>
          <cell r="J206" t="str">
            <v/>
          </cell>
        </row>
        <row r="207">
          <cell r="A207" t="str">
            <v/>
          </cell>
          <cell r="B207" t="str">
            <v/>
          </cell>
          <cell r="C207" t="str">
            <v/>
          </cell>
          <cell r="D207" t="str">
            <v/>
          </cell>
          <cell r="E207" t="str">
            <v/>
          </cell>
          <cell r="F207" t="str">
            <v/>
          </cell>
          <cell r="G207" t="str">
            <v/>
          </cell>
          <cell r="H207" t="str">
            <v/>
          </cell>
          <cell r="I207" t="str">
            <v/>
          </cell>
          <cell r="J207" t="str">
            <v/>
          </cell>
        </row>
        <row r="208">
          <cell r="A208" t="str">
            <v/>
          </cell>
          <cell r="B208" t="str">
            <v/>
          </cell>
          <cell r="C208" t="str">
            <v/>
          </cell>
          <cell r="D208" t="str">
            <v/>
          </cell>
          <cell r="E208" t="str">
            <v/>
          </cell>
          <cell r="F208" t="str">
            <v/>
          </cell>
          <cell r="G208" t="str">
            <v/>
          </cell>
          <cell r="H208" t="str">
            <v/>
          </cell>
          <cell r="I208" t="str">
            <v/>
          </cell>
          <cell r="J208" t="str">
            <v/>
          </cell>
        </row>
        <row r="209">
          <cell r="A209" t="str">
            <v/>
          </cell>
          <cell r="B209" t="str">
            <v/>
          </cell>
          <cell r="C209" t="str">
            <v/>
          </cell>
          <cell r="D209" t="str">
            <v/>
          </cell>
          <cell r="E209" t="str">
            <v/>
          </cell>
          <cell r="F209" t="str">
            <v/>
          </cell>
          <cell r="G209" t="str">
            <v/>
          </cell>
          <cell r="H209" t="str">
            <v/>
          </cell>
          <cell r="I209" t="str">
            <v/>
          </cell>
          <cell r="J209" t="str">
            <v/>
          </cell>
        </row>
        <row r="210">
          <cell r="A210" t="str">
            <v/>
          </cell>
          <cell r="B210" t="str">
            <v/>
          </cell>
          <cell r="C210" t="str">
            <v/>
          </cell>
          <cell r="D210" t="str">
            <v/>
          </cell>
          <cell r="E210" t="str">
            <v/>
          </cell>
          <cell r="F210" t="str">
            <v/>
          </cell>
          <cell r="G210" t="str">
            <v/>
          </cell>
          <cell r="H210" t="str">
            <v/>
          </cell>
          <cell r="I210" t="str">
            <v/>
          </cell>
          <cell r="J210" t="str">
            <v/>
          </cell>
        </row>
        <row r="211">
          <cell r="A211" t="str">
            <v/>
          </cell>
          <cell r="B211" t="str">
            <v/>
          </cell>
          <cell r="C211" t="str">
            <v/>
          </cell>
          <cell r="D211" t="str">
            <v/>
          </cell>
          <cell r="E211" t="str">
            <v/>
          </cell>
          <cell r="F211" t="str">
            <v/>
          </cell>
          <cell r="G211" t="str">
            <v/>
          </cell>
          <cell r="H211" t="str">
            <v/>
          </cell>
          <cell r="I211" t="str">
            <v/>
          </cell>
          <cell r="J211" t="str">
            <v/>
          </cell>
        </row>
        <row r="212">
          <cell r="A212" t="str">
            <v/>
          </cell>
          <cell r="B212" t="str">
            <v/>
          </cell>
          <cell r="C212" t="str">
            <v/>
          </cell>
          <cell r="D212" t="str">
            <v/>
          </cell>
          <cell r="E212" t="str">
            <v/>
          </cell>
          <cell r="F212" t="str">
            <v/>
          </cell>
          <cell r="G212" t="str">
            <v/>
          </cell>
          <cell r="H212" t="str">
            <v/>
          </cell>
          <cell r="I212" t="str">
            <v/>
          </cell>
          <cell r="J212" t="str">
            <v/>
          </cell>
        </row>
        <row r="213">
          <cell r="A213" t="str">
            <v/>
          </cell>
          <cell r="B213" t="str">
            <v/>
          </cell>
          <cell r="C213" t="str">
            <v/>
          </cell>
          <cell r="D213" t="str">
            <v/>
          </cell>
          <cell r="E213" t="str">
            <v/>
          </cell>
          <cell r="F213" t="str">
            <v/>
          </cell>
          <cell r="G213" t="str">
            <v/>
          </cell>
          <cell r="H213" t="str">
            <v/>
          </cell>
          <cell r="I213" t="str">
            <v/>
          </cell>
          <cell r="J213" t="str">
            <v/>
          </cell>
        </row>
        <row r="214">
          <cell r="A214" t="str">
            <v/>
          </cell>
          <cell r="B214" t="str">
            <v/>
          </cell>
          <cell r="C214" t="str">
            <v/>
          </cell>
          <cell r="D214" t="str">
            <v/>
          </cell>
          <cell r="E214" t="str">
            <v/>
          </cell>
          <cell r="F214" t="str">
            <v/>
          </cell>
          <cell r="G214" t="str">
            <v/>
          </cell>
          <cell r="H214" t="str">
            <v/>
          </cell>
          <cell r="I214" t="str">
            <v/>
          </cell>
          <cell r="J214" t="str">
            <v/>
          </cell>
        </row>
        <row r="215">
          <cell r="A215" t="str">
            <v/>
          </cell>
          <cell r="B215" t="str">
            <v/>
          </cell>
          <cell r="C215" t="str">
            <v/>
          </cell>
          <cell r="D215" t="str">
            <v/>
          </cell>
          <cell r="E215" t="str">
            <v/>
          </cell>
          <cell r="F215" t="str">
            <v/>
          </cell>
          <cell r="G215" t="str">
            <v/>
          </cell>
          <cell r="H215" t="str">
            <v/>
          </cell>
          <cell r="I215" t="str">
            <v/>
          </cell>
          <cell r="J215" t="str">
            <v/>
          </cell>
        </row>
        <row r="216">
          <cell r="A216" t="str">
            <v/>
          </cell>
          <cell r="B216" t="str">
            <v/>
          </cell>
          <cell r="C216" t="str">
            <v/>
          </cell>
          <cell r="D216" t="str">
            <v/>
          </cell>
          <cell r="E216" t="str">
            <v/>
          </cell>
          <cell r="F216" t="str">
            <v/>
          </cell>
          <cell r="G216" t="str">
            <v/>
          </cell>
          <cell r="H216" t="str">
            <v/>
          </cell>
          <cell r="I216" t="str">
            <v/>
          </cell>
          <cell r="J216" t="str">
            <v/>
          </cell>
        </row>
        <row r="217">
          <cell r="A217" t="str">
            <v/>
          </cell>
          <cell r="B217" t="str">
            <v/>
          </cell>
          <cell r="C217" t="str">
            <v/>
          </cell>
          <cell r="D217" t="str">
            <v/>
          </cell>
          <cell r="E217" t="str">
            <v/>
          </cell>
          <cell r="F217" t="str">
            <v/>
          </cell>
          <cell r="G217" t="str">
            <v/>
          </cell>
          <cell r="H217" t="str">
            <v/>
          </cell>
          <cell r="I217" t="str">
            <v/>
          </cell>
          <cell r="J217" t="str">
            <v/>
          </cell>
        </row>
        <row r="218">
          <cell r="A218" t="str">
            <v/>
          </cell>
          <cell r="B218" t="str">
            <v/>
          </cell>
          <cell r="C218" t="str">
            <v/>
          </cell>
          <cell r="D218" t="str">
            <v/>
          </cell>
          <cell r="E218" t="str">
            <v/>
          </cell>
          <cell r="F218" t="str">
            <v/>
          </cell>
          <cell r="G218" t="str">
            <v/>
          </cell>
          <cell r="H218" t="str">
            <v/>
          </cell>
          <cell r="I218" t="str">
            <v/>
          </cell>
          <cell r="J218" t="str">
            <v/>
          </cell>
        </row>
        <row r="219">
          <cell r="A219" t="str">
            <v/>
          </cell>
          <cell r="B219" t="str">
            <v/>
          </cell>
          <cell r="C219" t="str">
            <v/>
          </cell>
          <cell r="D219" t="str">
            <v/>
          </cell>
          <cell r="E219" t="str">
            <v/>
          </cell>
          <cell r="F219" t="str">
            <v/>
          </cell>
          <cell r="G219" t="str">
            <v/>
          </cell>
          <cell r="H219" t="str">
            <v/>
          </cell>
          <cell r="I219" t="str">
            <v/>
          </cell>
          <cell r="J219" t="str">
            <v/>
          </cell>
        </row>
        <row r="220">
          <cell r="A220" t="str">
            <v/>
          </cell>
          <cell r="B220" t="str">
            <v/>
          </cell>
          <cell r="C220" t="str">
            <v/>
          </cell>
          <cell r="D220" t="str">
            <v/>
          </cell>
          <cell r="E220" t="str">
            <v/>
          </cell>
          <cell r="F220" t="str">
            <v/>
          </cell>
          <cell r="G220" t="str">
            <v/>
          </cell>
          <cell r="H220" t="str">
            <v/>
          </cell>
          <cell r="I220" t="str">
            <v/>
          </cell>
          <cell r="J220" t="str">
            <v/>
          </cell>
        </row>
        <row r="221">
          <cell r="A221" t="str">
            <v/>
          </cell>
          <cell r="B221" t="str">
            <v/>
          </cell>
          <cell r="C221" t="str">
            <v/>
          </cell>
          <cell r="D221" t="str">
            <v/>
          </cell>
          <cell r="E221" t="str">
            <v/>
          </cell>
          <cell r="F221" t="str">
            <v/>
          </cell>
          <cell r="G221" t="str">
            <v/>
          </cell>
          <cell r="H221" t="str">
            <v/>
          </cell>
          <cell r="I221" t="str">
            <v/>
          </cell>
          <cell r="J221" t="str">
            <v/>
          </cell>
        </row>
        <row r="222">
          <cell r="A222" t="str">
            <v/>
          </cell>
          <cell r="B222" t="str">
            <v/>
          </cell>
          <cell r="C222" t="str">
            <v/>
          </cell>
          <cell r="D222" t="str">
            <v/>
          </cell>
          <cell r="E222" t="str">
            <v/>
          </cell>
          <cell r="F222" t="str">
            <v/>
          </cell>
          <cell r="G222" t="str">
            <v/>
          </cell>
          <cell r="H222" t="str">
            <v/>
          </cell>
          <cell r="I222" t="str">
            <v/>
          </cell>
          <cell r="J222" t="str">
            <v/>
          </cell>
        </row>
        <row r="223">
          <cell r="A223" t="str">
            <v/>
          </cell>
          <cell r="B223" t="str">
            <v/>
          </cell>
          <cell r="C223" t="str">
            <v/>
          </cell>
          <cell r="D223" t="str">
            <v/>
          </cell>
          <cell r="E223" t="str">
            <v/>
          </cell>
          <cell r="F223" t="str">
            <v/>
          </cell>
          <cell r="G223" t="str">
            <v/>
          </cell>
          <cell r="H223" t="str">
            <v/>
          </cell>
          <cell r="I223" t="str">
            <v/>
          </cell>
          <cell r="J223" t="str">
            <v/>
          </cell>
        </row>
        <row r="224">
          <cell r="A224" t="str">
            <v/>
          </cell>
          <cell r="B224" t="str">
            <v/>
          </cell>
          <cell r="C224" t="str">
            <v/>
          </cell>
          <cell r="D224" t="str">
            <v/>
          </cell>
          <cell r="E224" t="str">
            <v/>
          </cell>
          <cell r="F224" t="str">
            <v/>
          </cell>
          <cell r="G224" t="str">
            <v/>
          </cell>
          <cell r="H224" t="str">
            <v/>
          </cell>
          <cell r="I224" t="str">
            <v/>
          </cell>
          <cell r="J224" t="str">
            <v/>
          </cell>
        </row>
        <row r="225">
          <cell r="A225" t="str">
            <v/>
          </cell>
          <cell r="B225" t="str">
            <v/>
          </cell>
          <cell r="C225" t="str">
            <v/>
          </cell>
          <cell r="D225" t="str">
            <v/>
          </cell>
          <cell r="E225" t="str">
            <v/>
          </cell>
          <cell r="F225" t="str">
            <v/>
          </cell>
          <cell r="G225" t="str">
            <v/>
          </cell>
          <cell r="H225" t="str">
            <v/>
          </cell>
          <cell r="I225" t="str">
            <v/>
          </cell>
          <cell r="J225" t="str">
            <v/>
          </cell>
        </row>
        <row r="226">
          <cell r="A226" t="str">
            <v/>
          </cell>
          <cell r="B226" t="str">
            <v/>
          </cell>
          <cell r="C226" t="str">
            <v/>
          </cell>
          <cell r="D226" t="str">
            <v/>
          </cell>
          <cell r="E226" t="str">
            <v/>
          </cell>
          <cell r="F226" t="str">
            <v/>
          </cell>
          <cell r="G226" t="str">
            <v/>
          </cell>
          <cell r="H226" t="str">
            <v/>
          </cell>
          <cell r="I226" t="str">
            <v/>
          </cell>
          <cell r="J226" t="str">
            <v/>
          </cell>
        </row>
        <row r="227">
          <cell r="A227" t="str">
            <v/>
          </cell>
          <cell r="B227" t="str">
            <v/>
          </cell>
          <cell r="C227" t="str">
            <v/>
          </cell>
          <cell r="D227" t="str">
            <v/>
          </cell>
          <cell r="E227" t="str">
            <v/>
          </cell>
          <cell r="F227" t="str">
            <v/>
          </cell>
          <cell r="G227" t="str">
            <v/>
          </cell>
          <cell r="H227" t="str">
            <v/>
          </cell>
          <cell r="I227" t="str">
            <v/>
          </cell>
          <cell r="J227" t="str">
            <v/>
          </cell>
        </row>
        <row r="228">
          <cell r="A228" t="str">
            <v/>
          </cell>
          <cell r="B228" t="str">
            <v/>
          </cell>
          <cell r="C228" t="str">
            <v/>
          </cell>
          <cell r="D228" t="str">
            <v/>
          </cell>
          <cell r="E228" t="str">
            <v/>
          </cell>
          <cell r="F228" t="str">
            <v/>
          </cell>
          <cell r="G228" t="str">
            <v/>
          </cell>
          <cell r="H228" t="str">
            <v/>
          </cell>
          <cell r="I228" t="str">
            <v/>
          </cell>
          <cell r="J228" t="str">
            <v/>
          </cell>
        </row>
        <row r="229">
          <cell r="A229" t="str">
            <v/>
          </cell>
          <cell r="B229" t="str">
            <v/>
          </cell>
          <cell r="C229" t="str">
            <v/>
          </cell>
          <cell r="D229" t="str">
            <v/>
          </cell>
          <cell r="E229" t="str">
            <v/>
          </cell>
          <cell r="F229" t="str">
            <v/>
          </cell>
          <cell r="G229" t="str">
            <v/>
          </cell>
          <cell r="H229" t="str">
            <v/>
          </cell>
          <cell r="I229" t="str">
            <v/>
          </cell>
          <cell r="J229" t="str">
            <v/>
          </cell>
        </row>
        <row r="230">
          <cell r="A230" t="str">
            <v/>
          </cell>
          <cell r="B230" t="str">
            <v/>
          </cell>
          <cell r="C230" t="str">
            <v/>
          </cell>
          <cell r="D230" t="str">
            <v/>
          </cell>
          <cell r="E230" t="str">
            <v/>
          </cell>
          <cell r="F230" t="str">
            <v/>
          </cell>
          <cell r="G230" t="str">
            <v/>
          </cell>
          <cell r="H230" t="str">
            <v/>
          </cell>
          <cell r="I230" t="str">
            <v/>
          </cell>
          <cell r="J230" t="str">
            <v/>
          </cell>
        </row>
        <row r="231">
          <cell r="A231" t="str">
            <v/>
          </cell>
          <cell r="B231" t="str">
            <v/>
          </cell>
          <cell r="C231" t="str">
            <v/>
          </cell>
          <cell r="D231" t="str">
            <v/>
          </cell>
          <cell r="E231" t="str">
            <v/>
          </cell>
          <cell r="F231" t="str">
            <v/>
          </cell>
          <cell r="G231" t="str">
            <v/>
          </cell>
          <cell r="H231" t="str">
            <v/>
          </cell>
          <cell r="I231" t="str">
            <v/>
          </cell>
          <cell r="J231" t="str">
            <v/>
          </cell>
        </row>
        <row r="232">
          <cell r="A232" t="str">
            <v/>
          </cell>
          <cell r="B232" t="str">
            <v/>
          </cell>
          <cell r="C232" t="str">
            <v/>
          </cell>
          <cell r="D232" t="str">
            <v/>
          </cell>
          <cell r="E232" t="str">
            <v/>
          </cell>
          <cell r="F232" t="str">
            <v/>
          </cell>
          <cell r="G232" t="str">
            <v/>
          </cell>
          <cell r="H232" t="str">
            <v/>
          </cell>
          <cell r="I232" t="str">
            <v/>
          </cell>
          <cell r="J232" t="str">
            <v/>
          </cell>
        </row>
        <row r="233">
          <cell r="A233" t="str">
            <v/>
          </cell>
          <cell r="B233" t="str">
            <v/>
          </cell>
          <cell r="C233" t="str">
            <v/>
          </cell>
          <cell r="D233" t="str">
            <v/>
          </cell>
          <cell r="E233" t="str">
            <v/>
          </cell>
          <cell r="F233" t="str">
            <v/>
          </cell>
          <cell r="G233" t="str">
            <v/>
          </cell>
          <cell r="H233" t="str">
            <v/>
          </cell>
          <cell r="I233" t="str">
            <v/>
          </cell>
          <cell r="J233" t="str">
            <v/>
          </cell>
        </row>
        <row r="234">
          <cell r="A234" t="str">
            <v/>
          </cell>
          <cell r="B234" t="str">
            <v/>
          </cell>
          <cell r="C234" t="str">
            <v/>
          </cell>
          <cell r="D234" t="str">
            <v/>
          </cell>
          <cell r="E234" t="str">
            <v/>
          </cell>
          <cell r="F234" t="str">
            <v/>
          </cell>
          <cell r="G234" t="str">
            <v/>
          </cell>
          <cell r="H234" t="str">
            <v/>
          </cell>
          <cell r="I234" t="str">
            <v/>
          </cell>
          <cell r="J234" t="str">
            <v/>
          </cell>
        </row>
        <row r="235">
          <cell r="A235" t="str">
            <v/>
          </cell>
          <cell r="B235" t="str">
            <v/>
          </cell>
          <cell r="C235" t="str">
            <v/>
          </cell>
          <cell r="D235" t="str">
            <v/>
          </cell>
          <cell r="E235" t="str">
            <v/>
          </cell>
          <cell r="F235" t="str">
            <v/>
          </cell>
          <cell r="G235" t="str">
            <v/>
          </cell>
          <cell r="H235" t="str">
            <v/>
          </cell>
          <cell r="I235" t="str">
            <v/>
          </cell>
          <cell r="J235" t="str">
            <v/>
          </cell>
        </row>
        <row r="236">
          <cell r="A236" t="str">
            <v/>
          </cell>
          <cell r="B236" t="str">
            <v/>
          </cell>
          <cell r="C236" t="str">
            <v/>
          </cell>
          <cell r="D236" t="str">
            <v/>
          </cell>
          <cell r="E236" t="str">
            <v/>
          </cell>
          <cell r="F236" t="str">
            <v/>
          </cell>
          <cell r="G236" t="str">
            <v/>
          </cell>
          <cell r="H236" t="str">
            <v/>
          </cell>
          <cell r="I236" t="str">
            <v/>
          </cell>
          <cell r="J236" t="str">
            <v/>
          </cell>
        </row>
        <row r="237">
          <cell r="A237" t="str">
            <v/>
          </cell>
          <cell r="B237" t="str">
            <v/>
          </cell>
          <cell r="C237" t="str">
            <v/>
          </cell>
          <cell r="D237" t="str">
            <v/>
          </cell>
          <cell r="E237" t="str">
            <v/>
          </cell>
          <cell r="F237" t="str">
            <v/>
          </cell>
          <cell r="G237" t="str">
            <v/>
          </cell>
          <cell r="H237" t="str">
            <v/>
          </cell>
          <cell r="I237" t="str">
            <v/>
          </cell>
          <cell r="J237" t="str">
            <v/>
          </cell>
        </row>
        <row r="238">
          <cell r="A238" t="str">
            <v/>
          </cell>
          <cell r="B238" t="str">
            <v/>
          </cell>
          <cell r="C238" t="str">
            <v/>
          </cell>
          <cell r="D238" t="str">
            <v/>
          </cell>
          <cell r="E238" t="str">
            <v/>
          </cell>
          <cell r="F238" t="str">
            <v/>
          </cell>
          <cell r="G238" t="str">
            <v/>
          </cell>
          <cell r="H238" t="str">
            <v/>
          </cell>
          <cell r="I238" t="str">
            <v/>
          </cell>
          <cell r="J238" t="str">
            <v/>
          </cell>
        </row>
        <row r="239">
          <cell r="A239" t="str">
            <v/>
          </cell>
          <cell r="B239" t="str">
            <v/>
          </cell>
          <cell r="C239" t="str">
            <v/>
          </cell>
          <cell r="D239" t="str">
            <v/>
          </cell>
          <cell r="E239" t="str">
            <v/>
          </cell>
          <cell r="F239" t="str">
            <v/>
          </cell>
          <cell r="G239" t="str">
            <v/>
          </cell>
          <cell r="H239" t="str">
            <v/>
          </cell>
          <cell r="I239" t="str">
            <v/>
          </cell>
          <cell r="J239" t="str">
            <v/>
          </cell>
        </row>
        <row r="240">
          <cell r="A240" t="str">
            <v/>
          </cell>
          <cell r="B240" t="str">
            <v/>
          </cell>
          <cell r="C240" t="str">
            <v/>
          </cell>
          <cell r="D240" t="str">
            <v/>
          </cell>
          <cell r="E240" t="str">
            <v/>
          </cell>
          <cell r="F240" t="str">
            <v/>
          </cell>
          <cell r="G240" t="str">
            <v/>
          </cell>
          <cell r="H240" t="str">
            <v/>
          </cell>
          <cell r="I240" t="str">
            <v/>
          </cell>
          <cell r="J240" t="str">
            <v/>
          </cell>
        </row>
        <row r="241">
          <cell r="A241" t="str">
            <v/>
          </cell>
          <cell r="B241" t="str">
            <v/>
          </cell>
          <cell r="C241" t="str">
            <v/>
          </cell>
          <cell r="D241" t="str">
            <v/>
          </cell>
          <cell r="E241" t="str">
            <v/>
          </cell>
          <cell r="F241" t="str">
            <v/>
          </cell>
          <cell r="G241" t="str">
            <v/>
          </cell>
          <cell r="H241" t="str">
            <v/>
          </cell>
          <cell r="I241" t="str">
            <v/>
          </cell>
          <cell r="J241" t="str">
            <v/>
          </cell>
        </row>
        <row r="242">
          <cell r="A242" t="str">
            <v/>
          </cell>
          <cell r="B242" t="str">
            <v/>
          </cell>
          <cell r="C242" t="str">
            <v/>
          </cell>
          <cell r="D242" t="str">
            <v/>
          </cell>
          <cell r="E242" t="str">
            <v/>
          </cell>
          <cell r="F242" t="str">
            <v/>
          </cell>
          <cell r="G242" t="str">
            <v/>
          </cell>
          <cell r="H242" t="str">
            <v/>
          </cell>
          <cell r="I242" t="str">
            <v/>
          </cell>
          <cell r="J242" t="str">
            <v/>
          </cell>
        </row>
        <row r="243">
          <cell r="A243" t="str">
            <v/>
          </cell>
          <cell r="B243" t="str">
            <v/>
          </cell>
          <cell r="C243" t="str">
            <v/>
          </cell>
          <cell r="D243" t="str">
            <v/>
          </cell>
          <cell r="E243" t="str">
            <v/>
          </cell>
          <cell r="F243" t="str">
            <v/>
          </cell>
          <cell r="G243" t="str">
            <v/>
          </cell>
          <cell r="H243" t="str">
            <v/>
          </cell>
          <cell r="I243" t="str">
            <v/>
          </cell>
          <cell r="J243" t="str">
            <v/>
          </cell>
        </row>
        <row r="244">
          <cell r="A244" t="str">
            <v/>
          </cell>
          <cell r="B244" t="str">
            <v/>
          </cell>
          <cell r="C244" t="str">
            <v/>
          </cell>
          <cell r="D244" t="str">
            <v/>
          </cell>
          <cell r="E244" t="str">
            <v/>
          </cell>
          <cell r="F244" t="str">
            <v/>
          </cell>
          <cell r="G244" t="str">
            <v/>
          </cell>
          <cell r="H244" t="str">
            <v/>
          </cell>
          <cell r="I244" t="str">
            <v/>
          </cell>
          <cell r="J244" t="str">
            <v/>
          </cell>
        </row>
        <row r="245">
          <cell r="A245" t="str">
            <v/>
          </cell>
          <cell r="B245" t="str">
            <v/>
          </cell>
          <cell r="C245" t="str">
            <v/>
          </cell>
          <cell r="D245" t="str">
            <v/>
          </cell>
          <cell r="E245" t="str">
            <v/>
          </cell>
          <cell r="F245" t="str">
            <v/>
          </cell>
          <cell r="G245" t="str">
            <v/>
          </cell>
          <cell r="H245" t="str">
            <v/>
          </cell>
          <cell r="I245" t="str">
            <v/>
          </cell>
          <cell r="J245" t="str">
            <v/>
          </cell>
        </row>
        <row r="246">
          <cell r="A246" t="str">
            <v/>
          </cell>
          <cell r="B246" t="str">
            <v/>
          </cell>
          <cell r="C246" t="str">
            <v/>
          </cell>
          <cell r="D246" t="str">
            <v/>
          </cell>
          <cell r="E246" t="str">
            <v/>
          </cell>
          <cell r="F246" t="str">
            <v/>
          </cell>
          <cell r="G246" t="str">
            <v/>
          </cell>
          <cell r="H246" t="str">
            <v/>
          </cell>
          <cell r="I246" t="str">
            <v/>
          </cell>
          <cell r="J246" t="str">
            <v/>
          </cell>
        </row>
        <row r="247">
          <cell r="A247" t="str">
            <v/>
          </cell>
          <cell r="B247" t="str">
            <v/>
          </cell>
          <cell r="C247" t="str">
            <v/>
          </cell>
          <cell r="D247" t="str">
            <v/>
          </cell>
          <cell r="E247" t="str">
            <v/>
          </cell>
          <cell r="F247" t="str">
            <v/>
          </cell>
          <cell r="G247" t="str">
            <v/>
          </cell>
          <cell r="H247" t="str">
            <v/>
          </cell>
          <cell r="I247" t="str">
            <v/>
          </cell>
          <cell r="J247" t="str">
            <v/>
          </cell>
        </row>
        <row r="248">
          <cell r="A248" t="str">
            <v/>
          </cell>
          <cell r="B248" t="str">
            <v/>
          </cell>
          <cell r="C248" t="str">
            <v/>
          </cell>
          <cell r="D248" t="str">
            <v/>
          </cell>
          <cell r="E248" t="str">
            <v/>
          </cell>
          <cell r="F248" t="str">
            <v/>
          </cell>
          <cell r="G248" t="str">
            <v/>
          </cell>
          <cell r="H248" t="str">
            <v/>
          </cell>
          <cell r="I248" t="str">
            <v/>
          </cell>
          <cell r="J248" t="str">
            <v/>
          </cell>
        </row>
        <row r="249">
          <cell r="A249" t="str">
            <v/>
          </cell>
          <cell r="B249" t="str">
            <v/>
          </cell>
          <cell r="C249" t="str">
            <v/>
          </cell>
          <cell r="D249" t="str">
            <v/>
          </cell>
          <cell r="E249" t="str">
            <v/>
          </cell>
          <cell r="F249" t="str">
            <v/>
          </cell>
          <cell r="G249" t="str">
            <v/>
          </cell>
          <cell r="H249" t="str">
            <v/>
          </cell>
          <cell r="I249" t="str">
            <v/>
          </cell>
          <cell r="J249" t="str">
            <v/>
          </cell>
        </row>
        <row r="250">
          <cell r="A250" t="str">
            <v/>
          </cell>
          <cell r="B250" t="str">
            <v/>
          </cell>
          <cell r="C250" t="str">
            <v/>
          </cell>
          <cell r="D250" t="str">
            <v/>
          </cell>
          <cell r="E250" t="str">
            <v/>
          </cell>
          <cell r="F250" t="str">
            <v/>
          </cell>
          <cell r="G250" t="str">
            <v/>
          </cell>
          <cell r="H250" t="str">
            <v/>
          </cell>
          <cell r="I250" t="str">
            <v/>
          </cell>
          <cell r="J250" t="str">
            <v/>
          </cell>
        </row>
        <row r="251">
          <cell r="A251" t="str">
            <v/>
          </cell>
          <cell r="B251" t="str">
            <v/>
          </cell>
          <cell r="C251" t="str">
            <v/>
          </cell>
          <cell r="D251" t="str">
            <v/>
          </cell>
          <cell r="E251" t="str">
            <v/>
          </cell>
          <cell r="F251" t="str">
            <v/>
          </cell>
          <cell r="G251" t="str">
            <v/>
          </cell>
          <cell r="H251" t="str">
            <v/>
          </cell>
          <cell r="I251" t="str">
            <v/>
          </cell>
          <cell r="J251" t="str">
            <v/>
          </cell>
        </row>
        <row r="252">
          <cell r="A252" t="str">
            <v/>
          </cell>
          <cell r="B252" t="str">
            <v/>
          </cell>
          <cell r="C252" t="str">
            <v/>
          </cell>
          <cell r="D252" t="str">
            <v/>
          </cell>
          <cell r="E252" t="str">
            <v/>
          </cell>
          <cell r="F252" t="str">
            <v/>
          </cell>
          <cell r="G252" t="str">
            <v/>
          </cell>
          <cell r="H252" t="str">
            <v/>
          </cell>
          <cell r="I252" t="str">
            <v/>
          </cell>
          <cell r="J252" t="str">
            <v/>
          </cell>
        </row>
        <row r="253">
          <cell r="A253" t="str">
            <v/>
          </cell>
          <cell r="B253" t="str">
            <v/>
          </cell>
          <cell r="C253" t="str">
            <v/>
          </cell>
          <cell r="D253" t="str">
            <v/>
          </cell>
          <cell r="E253" t="str">
            <v/>
          </cell>
          <cell r="F253" t="str">
            <v/>
          </cell>
          <cell r="G253" t="str">
            <v/>
          </cell>
          <cell r="H253" t="str">
            <v/>
          </cell>
          <cell r="I253" t="str">
            <v/>
          </cell>
          <cell r="J253" t="str">
            <v/>
          </cell>
        </row>
        <row r="254">
          <cell r="A254" t="str">
            <v/>
          </cell>
          <cell r="B254" t="str">
            <v/>
          </cell>
          <cell r="C254" t="str">
            <v/>
          </cell>
          <cell r="D254" t="str">
            <v/>
          </cell>
          <cell r="E254" t="str">
            <v/>
          </cell>
          <cell r="F254" t="str">
            <v/>
          </cell>
          <cell r="G254" t="str">
            <v/>
          </cell>
          <cell r="H254" t="str">
            <v/>
          </cell>
          <cell r="I254" t="str">
            <v/>
          </cell>
          <cell r="J254" t="str">
            <v/>
          </cell>
        </row>
        <row r="255">
          <cell r="A255" t="str">
            <v/>
          </cell>
          <cell r="B255" t="str">
            <v/>
          </cell>
          <cell r="C255" t="str">
            <v/>
          </cell>
          <cell r="D255" t="str">
            <v/>
          </cell>
          <cell r="E255" t="str">
            <v/>
          </cell>
          <cell r="F255" t="str">
            <v/>
          </cell>
          <cell r="G255" t="str">
            <v/>
          </cell>
          <cell r="H255" t="str">
            <v/>
          </cell>
          <cell r="I255" t="str">
            <v/>
          </cell>
          <cell r="J255" t="str">
            <v/>
          </cell>
        </row>
        <row r="256">
          <cell r="A256" t="str">
            <v/>
          </cell>
          <cell r="B256" t="str">
            <v/>
          </cell>
          <cell r="C256" t="str">
            <v/>
          </cell>
          <cell r="D256" t="str">
            <v/>
          </cell>
          <cell r="E256" t="str">
            <v/>
          </cell>
          <cell r="F256" t="str">
            <v/>
          </cell>
          <cell r="G256" t="str">
            <v/>
          </cell>
          <cell r="H256" t="str">
            <v/>
          </cell>
          <cell r="I256" t="str">
            <v/>
          </cell>
          <cell r="J256" t="str">
            <v/>
          </cell>
        </row>
        <row r="257">
          <cell r="A257" t="str">
            <v/>
          </cell>
          <cell r="B257" t="str">
            <v/>
          </cell>
          <cell r="C257" t="str">
            <v/>
          </cell>
          <cell r="D257" t="str">
            <v/>
          </cell>
          <cell r="E257" t="str">
            <v/>
          </cell>
          <cell r="F257" t="str">
            <v/>
          </cell>
          <cell r="G257" t="str">
            <v/>
          </cell>
          <cell r="H257" t="str">
            <v/>
          </cell>
          <cell r="I257" t="str">
            <v/>
          </cell>
          <cell r="J257" t="str">
            <v/>
          </cell>
        </row>
        <row r="258">
          <cell r="A258" t="str">
            <v/>
          </cell>
          <cell r="B258" t="str">
            <v/>
          </cell>
          <cell r="C258" t="str">
            <v/>
          </cell>
          <cell r="D258" t="str">
            <v/>
          </cell>
          <cell r="E258" t="str">
            <v/>
          </cell>
          <cell r="F258" t="str">
            <v/>
          </cell>
          <cell r="G258" t="str">
            <v/>
          </cell>
          <cell r="H258" t="str">
            <v/>
          </cell>
          <cell r="I258" t="str">
            <v/>
          </cell>
          <cell r="J258" t="str">
            <v/>
          </cell>
        </row>
        <row r="259">
          <cell r="A259" t="str">
            <v/>
          </cell>
          <cell r="B259" t="str">
            <v/>
          </cell>
          <cell r="C259" t="str">
            <v/>
          </cell>
          <cell r="D259" t="str">
            <v/>
          </cell>
          <cell r="E259" t="str">
            <v/>
          </cell>
          <cell r="F259" t="str">
            <v/>
          </cell>
          <cell r="G259" t="str">
            <v/>
          </cell>
          <cell r="H259" t="str">
            <v/>
          </cell>
          <cell r="I259" t="str">
            <v/>
          </cell>
          <cell r="J259" t="str">
            <v/>
          </cell>
        </row>
        <row r="260">
          <cell r="A260" t="str">
            <v/>
          </cell>
          <cell r="B260" t="str">
            <v/>
          </cell>
          <cell r="C260" t="str">
            <v/>
          </cell>
          <cell r="D260" t="str">
            <v/>
          </cell>
          <cell r="E260" t="str">
            <v/>
          </cell>
          <cell r="F260" t="str">
            <v/>
          </cell>
          <cell r="G260" t="str">
            <v/>
          </cell>
          <cell r="H260" t="str">
            <v/>
          </cell>
          <cell r="I260" t="str">
            <v/>
          </cell>
          <cell r="J260" t="str">
            <v/>
          </cell>
        </row>
        <row r="261">
          <cell r="A261" t="str">
            <v/>
          </cell>
          <cell r="B261" t="str">
            <v/>
          </cell>
          <cell r="C261" t="str">
            <v/>
          </cell>
          <cell r="D261" t="str">
            <v/>
          </cell>
          <cell r="E261" t="str">
            <v/>
          </cell>
          <cell r="F261" t="str">
            <v/>
          </cell>
          <cell r="G261" t="str">
            <v/>
          </cell>
          <cell r="H261" t="str">
            <v/>
          </cell>
          <cell r="I261" t="str">
            <v/>
          </cell>
          <cell r="J261" t="str">
            <v/>
          </cell>
        </row>
        <row r="262">
          <cell r="A262" t="str">
            <v/>
          </cell>
          <cell r="B262" t="str">
            <v/>
          </cell>
          <cell r="C262" t="str">
            <v/>
          </cell>
          <cell r="D262" t="str">
            <v/>
          </cell>
          <cell r="E262" t="str">
            <v/>
          </cell>
          <cell r="F262" t="str">
            <v/>
          </cell>
          <cell r="G262" t="str">
            <v/>
          </cell>
          <cell r="H262" t="str">
            <v/>
          </cell>
          <cell r="I262" t="str">
            <v/>
          </cell>
          <cell r="J262" t="str">
            <v/>
          </cell>
        </row>
        <row r="263">
          <cell r="A263" t="str">
            <v/>
          </cell>
          <cell r="B263" t="str">
            <v/>
          </cell>
          <cell r="C263" t="str">
            <v/>
          </cell>
          <cell r="D263" t="str">
            <v/>
          </cell>
          <cell r="E263" t="str">
            <v/>
          </cell>
          <cell r="F263" t="str">
            <v/>
          </cell>
          <cell r="G263" t="str">
            <v/>
          </cell>
          <cell r="H263" t="str">
            <v/>
          </cell>
          <cell r="I263" t="str">
            <v/>
          </cell>
          <cell r="J263" t="str">
            <v/>
          </cell>
        </row>
        <row r="264">
          <cell r="A264" t="str">
            <v/>
          </cell>
          <cell r="B264" t="str">
            <v/>
          </cell>
          <cell r="C264" t="str">
            <v/>
          </cell>
          <cell r="D264" t="str">
            <v/>
          </cell>
          <cell r="E264" t="str">
            <v/>
          </cell>
          <cell r="F264" t="str">
            <v/>
          </cell>
          <cell r="G264" t="str">
            <v/>
          </cell>
          <cell r="H264" t="str">
            <v/>
          </cell>
          <cell r="I264" t="str">
            <v/>
          </cell>
          <cell r="J264" t="str">
            <v/>
          </cell>
        </row>
        <row r="265">
          <cell r="A265" t="str">
            <v/>
          </cell>
          <cell r="B265" t="str">
            <v/>
          </cell>
          <cell r="C265" t="str">
            <v/>
          </cell>
          <cell r="D265" t="str">
            <v/>
          </cell>
          <cell r="E265" t="str">
            <v/>
          </cell>
          <cell r="F265" t="str">
            <v/>
          </cell>
          <cell r="G265" t="str">
            <v/>
          </cell>
          <cell r="H265" t="str">
            <v/>
          </cell>
          <cell r="I265" t="str">
            <v/>
          </cell>
          <cell r="J265" t="str">
            <v/>
          </cell>
        </row>
        <row r="266">
          <cell r="A266" t="str">
            <v/>
          </cell>
          <cell r="B266" t="str">
            <v/>
          </cell>
          <cell r="C266" t="str">
            <v/>
          </cell>
          <cell r="D266" t="str">
            <v/>
          </cell>
          <cell r="E266" t="str">
            <v/>
          </cell>
          <cell r="F266" t="str">
            <v/>
          </cell>
          <cell r="G266" t="str">
            <v/>
          </cell>
          <cell r="H266" t="str">
            <v/>
          </cell>
          <cell r="I266" t="str">
            <v/>
          </cell>
          <cell r="J266" t="str">
            <v/>
          </cell>
        </row>
        <row r="267">
          <cell r="A267" t="str">
            <v/>
          </cell>
          <cell r="B267" t="str">
            <v/>
          </cell>
          <cell r="C267" t="str">
            <v/>
          </cell>
          <cell r="D267" t="str">
            <v/>
          </cell>
          <cell r="E267" t="str">
            <v/>
          </cell>
          <cell r="F267" t="str">
            <v/>
          </cell>
          <cell r="G267" t="str">
            <v/>
          </cell>
          <cell r="H267" t="str">
            <v/>
          </cell>
          <cell r="I267" t="str">
            <v/>
          </cell>
          <cell r="J267" t="str">
            <v/>
          </cell>
        </row>
        <row r="268">
          <cell r="A268" t="str">
            <v/>
          </cell>
          <cell r="B268" t="str">
            <v/>
          </cell>
          <cell r="C268" t="str">
            <v/>
          </cell>
          <cell r="D268" t="str">
            <v/>
          </cell>
          <cell r="E268" t="str">
            <v/>
          </cell>
          <cell r="F268" t="str">
            <v/>
          </cell>
          <cell r="G268" t="str">
            <v/>
          </cell>
          <cell r="H268" t="str">
            <v/>
          </cell>
          <cell r="I268" t="str">
            <v/>
          </cell>
          <cell r="J268" t="str">
            <v/>
          </cell>
        </row>
        <row r="269">
          <cell r="A269" t="str">
            <v/>
          </cell>
          <cell r="B269" t="str">
            <v/>
          </cell>
          <cell r="C269" t="str">
            <v/>
          </cell>
          <cell r="D269" t="str">
            <v/>
          </cell>
          <cell r="E269" t="str">
            <v/>
          </cell>
          <cell r="F269" t="str">
            <v/>
          </cell>
          <cell r="G269" t="str">
            <v/>
          </cell>
          <cell r="H269" t="str">
            <v/>
          </cell>
          <cell r="I269" t="str">
            <v/>
          </cell>
          <cell r="J269" t="str">
            <v/>
          </cell>
        </row>
        <row r="270">
          <cell r="A270" t="str">
            <v/>
          </cell>
          <cell r="B270" t="str">
            <v/>
          </cell>
          <cell r="C270" t="str">
            <v/>
          </cell>
          <cell r="D270" t="str">
            <v/>
          </cell>
          <cell r="E270" t="str">
            <v/>
          </cell>
          <cell r="F270" t="str">
            <v/>
          </cell>
          <cell r="G270" t="str">
            <v/>
          </cell>
          <cell r="H270" t="str">
            <v/>
          </cell>
          <cell r="I270" t="str">
            <v/>
          </cell>
          <cell r="J270" t="str">
            <v/>
          </cell>
        </row>
        <row r="271">
          <cell r="A271" t="str">
            <v/>
          </cell>
          <cell r="B271" t="str">
            <v/>
          </cell>
          <cell r="C271" t="str">
            <v/>
          </cell>
          <cell r="D271" t="str">
            <v/>
          </cell>
          <cell r="E271" t="str">
            <v/>
          </cell>
          <cell r="F271" t="str">
            <v/>
          </cell>
          <cell r="G271" t="str">
            <v/>
          </cell>
          <cell r="H271" t="str">
            <v/>
          </cell>
          <cell r="I271" t="str">
            <v/>
          </cell>
          <cell r="J271" t="str">
            <v/>
          </cell>
        </row>
        <row r="272">
          <cell r="A272" t="str">
            <v/>
          </cell>
          <cell r="B272" t="str">
            <v/>
          </cell>
          <cell r="C272" t="str">
            <v/>
          </cell>
          <cell r="D272" t="str">
            <v/>
          </cell>
          <cell r="E272" t="str">
            <v/>
          </cell>
          <cell r="F272" t="str">
            <v/>
          </cell>
          <cell r="G272" t="str">
            <v/>
          </cell>
          <cell r="H272" t="str">
            <v/>
          </cell>
          <cell r="I272" t="str">
            <v/>
          </cell>
          <cell r="J272" t="str">
            <v/>
          </cell>
        </row>
        <row r="273">
          <cell r="A273" t="str">
            <v/>
          </cell>
          <cell r="B273" t="str">
            <v/>
          </cell>
          <cell r="C273" t="str">
            <v/>
          </cell>
          <cell r="D273" t="str">
            <v/>
          </cell>
          <cell r="E273" t="str">
            <v/>
          </cell>
          <cell r="F273" t="str">
            <v/>
          </cell>
          <cell r="G273" t="str">
            <v/>
          </cell>
          <cell r="H273" t="str">
            <v/>
          </cell>
          <cell r="I273" t="str">
            <v/>
          </cell>
          <cell r="J273" t="str">
            <v/>
          </cell>
        </row>
        <row r="274">
          <cell r="A274" t="str">
            <v/>
          </cell>
          <cell r="B274" t="str">
            <v/>
          </cell>
          <cell r="C274" t="str">
            <v/>
          </cell>
          <cell r="D274" t="str">
            <v/>
          </cell>
          <cell r="E274" t="str">
            <v/>
          </cell>
          <cell r="F274" t="str">
            <v/>
          </cell>
          <cell r="G274" t="str">
            <v/>
          </cell>
          <cell r="H274" t="str">
            <v/>
          </cell>
          <cell r="I274" t="str">
            <v/>
          </cell>
          <cell r="J274" t="str">
            <v/>
          </cell>
        </row>
        <row r="275">
          <cell r="A275" t="str">
            <v/>
          </cell>
          <cell r="B275" t="str">
            <v/>
          </cell>
          <cell r="C275" t="str">
            <v/>
          </cell>
          <cell r="D275" t="str">
            <v/>
          </cell>
          <cell r="E275" t="str">
            <v/>
          </cell>
          <cell r="F275" t="str">
            <v/>
          </cell>
          <cell r="G275" t="str">
            <v/>
          </cell>
          <cell r="H275" t="str">
            <v/>
          </cell>
          <cell r="I275" t="str">
            <v/>
          </cell>
          <cell r="J275" t="str">
            <v/>
          </cell>
        </row>
        <row r="276">
          <cell r="A276" t="str">
            <v/>
          </cell>
          <cell r="B276" t="str">
            <v/>
          </cell>
          <cell r="C276" t="str">
            <v/>
          </cell>
          <cell r="D276" t="str">
            <v/>
          </cell>
          <cell r="E276" t="str">
            <v/>
          </cell>
          <cell r="F276" t="str">
            <v/>
          </cell>
          <cell r="G276" t="str">
            <v/>
          </cell>
          <cell r="H276" t="str">
            <v/>
          </cell>
          <cell r="I276" t="str">
            <v/>
          </cell>
          <cell r="J276" t="str">
            <v/>
          </cell>
        </row>
        <row r="277">
          <cell r="A277" t="str">
            <v/>
          </cell>
          <cell r="B277" t="str">
            <v/>
          </cell>
          <cell r="C277" t="str">
            <v/>
          </cell>
          <cell r="D277" t="str">
            <v/>
          </cell>
          <cell r="E277" t="str">
            <v/>
          </cell>
          <cell r="F277" t="str">
            <v/>
          </cell>
          <cell r="G277" t="str">
            <v/>
          </cell>
          <cell r="H277" t="str">
            <v/>
          </cell>
          <cell r="I277" t="str">
            <v/>
          </cell>
          <cell r="J277" t="str">
            <v/>
          </cell>
        </row>
        <row r="278">
          <cell r="A278" t="str">
            <v/>
          </cell>
          <cell r="B278" t="str">
            <v/>
          </cell>
          <cell r="C278" t="str">
            <v/>
          </cell>
          <cell r="D278" t="str">
            <v/>
          </cell>
          <cell r="E278" t="str">
            <v/>
          </cell>
          <cell r="F278" t="str">
            <v/>
          </cell>
          <cell r="G278" t="str">
            <v/>
          </cell>
          <cell r="H278" t="str">
            <v/>
          </cell>
          <cell r="I278" t="str">
            <v/>
          </cell>
          <cell r="J278" t="str">
            <v/>
          </cell>
        </row>
        <row r="279">
          <cell r="A279" t="str">
            <v/>
          </cell>
          <cell r="B279" t="str">
            <v/>
          </cell>
          <cell r="C279" t="str">
            <v/>
          </cell>
          <cell r="D279" t="str">
            <v/>
          </cell>
          <cell r="E279" t="str">
            <v/>
          </cell>
          <cell r="F279" t="str">
            <v/>
          </cell>
          <cell r="G279" t="str">
            <v/>
          </cell>
          <cell r="H279" t="str">
            <v/>
          </cell>
          <cell r="I279" t="str">
            <v/>
          </cell>
          <cell r="J279" t="str">
            <v/>
          </cell>
        </row>
        <row r="280">
          <cell r="A280" t="str">
            <v/>
          </cell>
          <cell r="B280" t="str">
            <v/>
          </cell>
          <cell r="C280" t="str">
            <v/>
          </cell>
          <cell r="D280" t="str">
            <v/>
          </cell>
          <cell r="E280" t="str">
            <v/>
          </cell>
          <cell r="F280" t="str">
            <v/>
          </cell>
          <cell r="G280" t="str">
            <v/>
          </cell>
          <cell r="H280" t="str">
            <v/>
          </cell>
          <cell r="I280" t="str">
            <v/>
          </cell>
          <cell r="J280" t="str">
            <v/>
          </cell>
        </row>
        <row r="281">
          <cell r="A281" t="str">
            <v/>
          </cell>
          <cell r="B281" t="str">
            <v/>
          </cell>
          <cell r="C281" t="str">
            <v/>
          </cell>
          <cell r="D281" t="str">
            <v/>
          </cell>
          <cell r="E281" t="str">
            <v/>
          </cell>
          <cell r="F281" t="str">
            <v/>
          </cell>
          <cell r="G281" t="str">
            <v/>
          </cell>
          <cell r="H281" t="str">
            <v/>
          </cell>
          <cell r="I281" t="str">
            <v/>
          </cell>
          <cell r="J281" t="str">
            <v/>
          </cell>
        </row>
        <row r="282">
          <cell r="A282" t="str">
            <v/>
          </cell>
          <cell r="B282" t="str">
            <v/>
          </cell>
          <cell r="C282" t="str">
            <v/>
          </cell>
          <cell r="D282" t="str">
            <v/>
          </cell>
          <cell r="E282" t="str">
            <v/>
          </cell>
          <cell r="F282" t="str">
            <v/>
          </cell>
          <cell r="G282" t="str">
            <v/>
          </cell>
          <cell r="H282" t="str">
            <v/>
          </cell>
          <cell r="I282" t="str">
            <v/>
          </cell>
          <cell r="J282" t="str">
            <v/>
          </cell>
        </row>
        <row r="283">
          <cell r="A283" t="str">
            <v/>
          </cell>
          <cell r="B283" t="str">
            <v/>
          </cell>
          <cell r="C283" t="str">
            <v/>
          </cell>
          <cell r="D283" t="str">
            <v/>
          </cell>
          <cell r="E283" t="str">
            <v/>
          </cell>
          <cell r="F283" t="str">
            <v/>
          </cell>
          <cell r="G283" t="str">
            <v/>
          </cell>
          <cell r="H283" t="str">
            <v/>
          </cell>
          <cell r="I283" t="str">
            <v/>
          </cell>
          <cell r="J283" t="str">
            <v/>
          </cell>
        </row>
        <row r="284">
          <cell r="A284" t="str">
            <v/>
          </cell>
          <cell r="B284" t="str">
            <v/>
          </cell>
          <cell r="C284" t="str">
            <v/>
          </cell>
          <cell r="D284" t="str">
            <v/>
          </cell>
          <cell r="E284" t="str">
            <v/>
          </cell>
          <cell r="F284" t="str">
            <v/>
          </cell>
          <cell r="G284" t="str">
            <v/>
          </cell>
          <cell r="H284" t="str">
            <v/>
          </cell>
          <cell r="I284" t="str">
            <v/>
          </cell>
          <cell r="J284" t="str">
            <v/>
          </cell>
        </row>
        <row r="285">
          <cell r="A285" t="str">
            <v/>
          </cell>
          <cell r="B285" t="str">
            <v/>
          </cell>
          <cell r="C285" t="str">
            <v/>
          </cell>
          <cell r="D285" t="str">
            <v/>
          </cell>
          <cell r="E285" t="str">
            <v/>
          </cell>
          <cell r="F285" t="str">
            <v/>
          </cell>
          <cell r="G285" t="str">
            <v/>
          </cell>
          <cell r="H285" t="str">
            <v/>
          </cell>
          <cell r="I285" t="str">
            <v/>
          </cell>
          <cell r="J285" t="str">
            <v/>
          </cell>
        </row>
        <row r="286">
          <cell r="A286" t="str">
            <v/>
          </cell>
          <cell r="B286" t="str">
            <v/>
          </cell>
          <cell r="C286" t="str">
            <v/>
          </cell>
          <cell r="D286" t="str">
            <v/>
          </cell>
          <cell r="E286" t="str">
            <v/>
          </cell>
          <cell r="F286" t="str">
            <v/>
          </cell>
          <cell r="G286" t="str">
            <v/>
          </cell>
          <cell r="H286" t="str">
            <v/>
          </cell>
          <cell r="I286" t="str">
            <v/>
          </cell>
          <cell r="J286" t="str">
            <v/>
          </cell>
        </row>
        <row r="287">
          <cell r="A287" t="str">
            <v/>
          </cell>
          <cell r="B287" t="str">
            <v/>
          </cell>
          <cell r="C287" t="str">
            <v/>
          </cell>
          <cell r="D287" t="str">
            <v/>
          </cell>
          <cell r="E287" t="str">
            <v/>
          </cell>
          <cell r="F287" t="str">
            <v/>
          </cell>
          <cell r="G287" t="str">
            <v/>
          </cell>
          <cell r="H287" t="str">
            <v/>
          </cell>
          <cell r="I287" t="str">
            <v/>
          </cell>
          <cell r="J287" t="str">
            <v/>
          </cell>
        </row>
        <row r="288">
          <cell r="A288" t="str">
            <v/>
          </cell>
          <cell r="B288" t="str">
            <v/>
          </cell>
          <cell r="C288" t="str">
            <v/>
          </cell>
          <cell r="D288" t="str">
            <v/>
          </cell>
          <cell r="E288" t="str">
            <v/>
          </cell>
          <cell r="F288" t="str">
            <v/>
          </cell>
          <cell r="G288" t="str">
            <v/>
          </cell>
          <cell r="H288" t="str">
            <v/>
          </cell>
          <cell r="I288" t="str">
            <v/>
          </cell>
          <cell r="J288" t="str">
            <v/>
          </cell>
        </row>
        <row r="289">
          <cell r="A289" t="str">
            <v/>
          </cell>
          <cell r="B289" t="str">
            <v/>
          </cell>
          <cell r="C289" t="str">
            <v/>
          </cell>
          <cell r="D289" t="str">
            <v/>
          </cell>
          <cell r="E289" t="str">
            <v/>
          </cell>
          <cell r="F289" t="str">
            <v/>
          </cell>
          <cell r="G289" t="str">
            <v/>
          </cell>
          <cell r="H289" t="str">
            <v/>
          </cell>
          <cell r="I289" t="str">
            <v/>
          </cell>
          <cell r="J289" t="str">
            <v/>
          </cell>
        </row>
        <row r="290">
          <cell r="A290" t="str">
            <v/>
          </cell>
          <cell r="B290" t="str">
            <v/>
          </cell>
          <cell r="C290" t="str">
            <v/>
          </cell>
          <cell r="D290" t="str">
            <v/>
          </cell>
          <cell r="E290" t="str">
            <v/>
          </cell>
          <cell r="F290" t="str">
            <v/>
          </cell>
          <cell r="G290" t="str">
            <v/>
          </cell>
          <cell r="H290" t="str">
            <v/>
          </cell>
          <cell r="I290" t="str">
            <v/>
          </cell>
          <cell r="J290" t="str">
            <v/>
          </cell>
        </row>
        <row r="291">
          <cell r="A291" t="str">
            <v/>
          </cell>
          <cell r="B291" t="str">
            <v/>
          </cell>
          <cell r="C291" t="str">
            <v/>
          </cell>
          <cell r="D291" t="str">
            <v/>
          </cell>
          <cell r="E291" t="str">
            <v/>
          </cell>
          <cell r="F291" t="str">
            <v/>
          </cell>
          <cell r="G291" t="str">
            <v/>
          </cell>
          <cell r="H291" t="str">
            <v/>
          </cell>
          <cell r="I291" t="str">
            <v/>
          </cell>
          <cell r="J291" t="str">
            <v/>
          </cell>
        </row>
        <row r="292">
          <cell r="A292" t="str">
            <v/>
          </cell>
          <cell r="B292" t="str">
            <v/>
          </cell>
          <cell r="C292" t="str">
            <v/>
          </cell>
          <cell r="D292" t="str">
            <v/>
          </cell>
          <cell r="E292" t="str">
            <v/>
          </cell>
          <cell r="F292" t="str">
            <v/>
          </cell>
          <cell r="G292" t="str">
            <v/>
          </cell>
          <cell r="H292" t="str">
            <v/>
          </cell>
          <cell r="I292" t="str">
            <v/>
          </cell>
          <cell r="J292" t="str">
            <v/>
          </cell>
        </row>
        <row r="293">
          <cell r="A293" t="str">
            <v/>
          </cell>
          <cell r="B293" t="str">
            <v/>
          </cell>
          <cell r="C293" t="str">
            <v/>
          </cell>
          <cell r="D293" t="str">
            <v/>
          </cell>
          <cell r="E293" t="str">
            <v/>
          </cell>
          <cell r="F293" t="str">
            <v/>
          </cell>
          <cell r="G293" t="str">
            <v/>
          </cell>
          <cell r="H293" t="str">
            <v/>
          </cell>
          <cell r="I293" t="str">
            <v/>
          </cell>
          <cell r="J293" t="str">
            <v/>
          </cell>
        </row>
        <row r="294">
          <cell r="A294" t="str">
            <v/>
          </cell>
          <cell r="B294" t="str">
            <v/>
          </cell>
          <cell r="C294" t="str">
            <v/>
          </cell>
          <cell r="D294" t="str">
            <v/>
          </cell>
          <cell r="E294" t="str">
            <v/>
          </cell>
          <cell r="F294" t="str">
            <v/>
          </cell>
          <cell r="G294" t="str">
            <v/>
          </cell>
          <cell r="H294" t="str">
            <v/>
          </cell>
          <cell r="I294" t="str">
            <v/>
          </cell>
          <cell r="J294" t="str">
            <v/>
          </cell>
        </row>
        <row r="295">
          <cell r="A295" t="str">
            <v/>
          </cell>
          <cell r="B295" t="str">
            <v/>
          </cell>
          <cell r="C295" t="str">
            <v/>
          </cell>
          <cell r="D295" t="str">
            <v/>
          </cell>
          <cell r="E295" t="str">
            <v/>
          </cell>
          <cell r="F295" t="str">
            <v/>
          </cell>
          <cell r="G295" t="str">
            <v/>
          </cell>
          <cell r="H295" t="str">
            <v/>
          </cell>
          <cell r="I295" t="str">
            <v/>
          </cell>
          <cell r="J295" t="str">
            <v/>
          </cell>
        </row>
        <row r="296">
          <cell r="A296" t="str">
            <v/>
          </cell>
          <cell r="B296" t="str">
            <v/>
          </cell>
          <cell r="C296" t="str">
            <v/>
          </cell>
          <cell r="D296" t="str">
            <v/>
          </cell>
          <cell r="E296" t="str">
            <v/>
          </cell>
          <cell r="F296" t="str">
            <v/>
          </cell>
          <cell r="G296" t="str">
            <v/>
          </cell>
          <cell r="H296" t="str">
            <v/>
          </cell>
          <cell r="I296" t="str">
            <v/>
          </cell>
          <cell r="J296" t="str">
            <v/>
          </cell>
        </row>
        <row r="297">
          <cell r="A297" t="str">
            <v/>
          </cell>
          <cell r="B297" t="str">
            <v/>
          </cell>
          <cell r="C297" t="str">
            <v/>
          </cell>
          <cell r="D297" t="str">
            <v/>
          </cell>
          <cell r="E297" t="str">
            <v/>
          </cell>
          <cell r="F297" t="str">
            <v/>
          </cell>
          <cell r="G297" t="str">
            <v/>
          </cell>
          <cell r="H297" t="str">
            <v/>
          </cell>
          <cell r="I297" t="str">
            <v/>
          </cell>
          <cell r="J297" t="str">
            <v/>
          </cell>
        </row>
        <row r="298">
          <cell r="A298" t="str">
            <v/>
          </cell>
          <cell r="B298" t="str">
            <v/>
          </cell>
          <cell r="C298" t="str">
            <v/>
          </cell>
          <cell r="D298" t="str">
            <v/>
          </cell>
          <cell r="E298" t="str">
            <v/>
          </cell>
          <cell r="F298" t="str">
            <v/>
          </cell>
          <cell r="G298" t="str">
            <v/>
          </cell>
          <cell r="H298" t="str">
            <v/>
          </cell>
          <cell r="I298" t="str">
            <v/>
          </cell>
          <cell r="J298" t="str">
            <v/>
          </cell>
        </row>
        <row r="299">
          <cell r="A299" t="str">
            <v/>
          </cell>
          <cell r="B299" t="str">
            <v/>
          </cell>
          <cell r="C299" t="str">
            <v/>
          </cell>
          <cell r="D299" t="str">
            <v/>
          </cell>
          <cell r="E299" t="str">
            <v/>
          </cell>
          <cell r="F299" t="str">
            <v/>
          </cell>
          <cell r="G299" t="str">
            <v/>
          </cell>
          <cell r="H299" t="str">
            <v/>
          </cell>
          <cell r="I299" t="str">
            <v/>
          </cell>
          <cell r="J299" t="str">
            <v/>
          </cell>
        </row>
        <row r="300">
          <cell r="A300" t="str">
            <v/>
          </cell>
          <cell r="B300" t="str">
            <v/>
          </cell>
          <cell r="C300" t="str">
            <v/>
          </cell>
          <cell r="D300" t="str">
            <v/>
          </cell>
          <cell r="E300" t="str">
            <v/>
          </cell>
          <cell r="F300" t="str">
            <v/>
          </cell>
          <cell r="G300" t="str">
            <v/>
          </cell>
          <cell r="H300" t="str">
            <v/>
          </cell>
          <cell r="I300" t="str">
            <v/>
          </cell>
          <cell r="J300" t="str">
            <v/>
          </cell>
        </row>
        <row r="301">
          <cell r="A301" t="str">
            <v/>
          </cell>
          <cell r="B301" t="str">
            <v/>
          </cell>
          <cell r="C301" t="str">
            <v/>
          </cell>
          <cell r="D301" t="str">
            <v/>
          </cell>
          <cell r="E301" t="str">
            <v/>
          </cell>
          <cell r="F301" t="str">
            <v/>
          </cell>
          <cell r="G301" t="str">
            <v/>
          </cell>
          <cell r="H301" t="str">
            <v/>
          </cell>
          <cell r="I301" t="str">
            <v/>
          </cell>
          <cell r="J301" t="str">
            <v/>
          </cell>
        </row>
        <row r="302">
          <cell r="A302" t="str">
            <v/>
          </cell>
          <cell r="B302" t="str">
            <v/>
          </cell>
          <cell r="C302" t="str">
            <v/>
          </cell>
          <cell r="D302" t="str">
            <v/>
          </cell>
          <cell r="E302" t="str">
            <v/>
          </cell>
          <cell r="F302" t="str">
            <v/>
          </cell>
          <cell r="G302" t="str">
            <v/>
          </cell>
          <cell r="H302" t="str">
            <v/>
          </cell>
          <cell r="I302" t="str">
            <v/>
          </cell>
          <cell r="J302" t="str">
            <v/>
          </cell>
        </row>
        <row r="303">
          <cell r="A303" t="str">
            <v/>
          </cell>
          <cell r="B303" t="str">
            <v/>
          </cell>
          <cell r="C303" t="str">
            <v/>
          </cell>
          <cell r="D303" t="str">
            <v/>
          </cell>
          <cell r="E303" t="str">
            <v/>
          </cell>
          <cell r="F303" t="str">
            <v/>
          </cell>
          <cell r="G303" t="str">
            <v/>
          </cell>
          <cell r="H303" t="str">
            <v/>
          </cell>
          <cell r="I303" t="str">
            <v/>
          </cell>
          <cell r="J303" t="str">
            <v/>
          </cell>
        </row>
        <row r="304">
          <cell r="A304" t="str">
            <v/>
          </cell>
          <cell r="B304" t="str">
            <v/>
          </cell>
          <cell r="C304" t="str">
            <v/>
          </cell>
          <cell r="D304" t="str">
            <v/>
          </cell>
          <cell r="E304" t="str">
            <v/>
          </cell>
          <cell r="F304" t="str">
            <v/>
          </cell>
          <cell r="G304" t="str">
            <v/>
          </cell>
          <cell r="H304" t="str">
            <v/>
          </cell>
          <cell r="I304" t="str">
            <v/>
          </cell>
          <cell r="J304" t="str">
            <v/>
          </cell>
        </row>
        <row r="305">
          <cell r="A305" t="str">
            <v/>
          </cell>
          <cell r="B305" t="str">
            <v/>
          </cell>
          <cell r="C305" t="str">
            <v/>
          </cell>
          <cell r="D305" t="str">
            <v/>
          </cell>
          <cell r="E305" t="str">
            <v/>
          </cell>
          <cell r="F305" t="str">
            <v/>
          </cell>
          <cell r="G305" t="str">
            <v/>
          </cell>
          <cell r="H305" t="str">
            <v/>
          </cell>
          <cell r="I305" t="str">
            <v/>
          </cell>
          <cell r="J305" t="str">
            <v/>
          </cell>
        </row>
        <row r="306">
          <cell r="A306" t="str">
            <v/>
          </cell>
          <cell r="B306" t="str">
            <v/>
          </cell>
          <cell r="C306" t="str">
            <v/>
          </cell>
          <cell r="D306" t="str">
            <v/>
          </cell>
          <cell r="E306" t="str">
            <v/>
          </cell>
          <cell r="F306" t="str">
            <v/>
          </cell>
          <cell r="G306" t="str">
            <v/>
          </cell>
          <cell r="H306" t="str">
            <v/>
          </cell>
          <cell r="I306" t="str">
            <v/>
          </cell>
          <cell r="J306" t="str">
            <v/>
          </cell>
        </row>
        <row r="307">
          <cell r="A307" t="str">
            <v/>
          </cell>
          <cell r="B307" t="str">
            <v/>
          </cell>
          <cell r="C307" t="str">
            <v/>
          </cell>
          <cell r="D307" t="str">
            <v/>
          </cell>
          <cell r="E307" t="str">
            <v/>
          </cell>
          <cell r="F307" t="str">
            <v/>
          </cell>
          <cell r="G307" t="str">
            <v/>
          </cell>
          <cell r="H307" t="str">
            <v/>
          </cell>
          <cell r="I307" t="str">
            <v/>
          </cell>
          <cell r="J307" t="str">
            <v/>
          </cell>
        </row>
        <row r="308">
          <cell r="A308" t="str">
            <v/>
          </cell>
          <cell r="B308" t="str">
            <v/>
          </cell>
          <cell r="C308" t="str">
            <v/>
          </cell>
          <cell r="D308" t="str">
            <v/>
          </cell>
          <cell r="E308" t="str">
            <v/>
          </cell>
          <cell r="F308" t="str">
            <v/>
          </cell>
          <cell r="G308" t="str">
            <v/>
          </cell>
          <cell r="H308" t="str">
            <v/>
          </cell>
          <cell r="I308" t="str">
            <v/>
          </cell>
          <cell r="J308" t="str">
            <v/>
          </cell>
        </row>
        <row r="309">
          <cell r="A309" t="str">
            <v/>
          </cell>
          <cell r="B309" t="str">
            <v/>
          </cell>
          <cell r="C309" t="str">
            <v/>
          </cell>
          <cell r="D309" t="str">
            <v/>
          </cell>
          <cell r="E309" t="str">
            <v/>
          </cell>
          <cell r="F309" t="str">
            <v/>
          </cell>
          <cell r="G309" t="str">
            <v/>
          </cell>
          <cell r="H309" t="str">
            <v/>
          </cell>
          <cell r="I309" t="str">
            <v/>
          </cell>
          <cell r="J309" t="str">
            <v/>
          </cell>
        </row>
        <row r="310">
          <cell r="A310" t="str">
            <v/>
          </cell>
          <cell r="B310" t="str">
            <v/>
          </cell>
          <cell r="C310" t="str">
            <v/>
          </cell>
          <cell r="D310" t="str">
            <v/>
          </cell>
          <cell r="E310" t="str">
            <v/>
          </cell>
          <cell r="F310" t="str">
            <v/>
          </cell>
          <cell r="G310" t="str">
            <v/>
          </cell>
          <cell r="H310" t="str">
            <v/>
          </cell>
          <cell r="I310" t="str">
            <v/>
          </cell>
          <cell r="J310" t="str">
            <v/>
          </cell>
        </row>
        <row r="311">
          <cell r="A311" t="str">
            <v/>
          </cell>
          <cell r="B311" t="str">
            <v/>
          </cell>
          <cell r="C311" t="str">
            <v/>
          </cell>
          <cell r="D311" t="str">
            <v/>
          </cell>
          <cell r="E311" t="str">
            <v/>
          </cell>
          <cell r="F311" t="str">
            <v/>
          </cell>
          <cell r="G311" t="str">
            <v/>
          </cell>
          <cell r="H311" t="str">
            <v/>
          </cell>
          <cell r="I311" t="str">
            <v/>
          </cell>
          <cell r="J311" t="str">
            <v/>
          </cell>
        </row>
        <row r="312">
          <cell r="A312" t="str">
            <v/>
          </cell>
          <cell r="B312" t="str">
            <v/>
          </cell>
          <cell r="C312" t="str">
            <v/>
          </cell>
          <cell r="D312" t="str">
            <v/>
          </cell>
          <cell r="E312" t="str">
            <v/>
          </cell>
          <cell r="F312" t="str">
            <v/>
          </cell>
          <cell r="G312" t="str">
            <v/>
          </cell>
          <cell r="H312" t="str">
            <v/>
          </cell>
          <cell r="I312" t="str">
            <v/>
          </cell>
          <cell r="J312" t="str">
            <v/>
          </cell>
        </row>
        <row r="313">
          <cell r="A313" t="str">
            <v/>
          </cell>
          <cell r="B313" t="str">
            <v/>
          </cell>
          <cell r="C313" t="str">
            <v/>
          </cell>
          <cell r="D313" t="str">
            <v/>
          </cell>
          <cell r="E313" t="str">
            <v/>
          </cell>
          <cell r="F313" t="str">
            <v/>
          </cell>
          <cell r="G313" t="str">
            <v/>
          </cell>
          <cell r="H313" t="str">
            <v/>
          </cell>
          <cell r="I313" t="str">
            <v/>
          </cell>
          <cell r="J313" t="str">
            <v/>
          </cell>
        </row>
        <row r="314">
          <cell r="A314" t="str">
            <v/>
          </cell>
          <cell r="B314" t="str">
            <v/>
          </cell>
          <cell r="C314" t="str">
            <v/>
          </cell>
          <cell r="D314" t="str">
            <v/>
          </cell>
          <cell r="E314" t="str">
            <v/>
          </cell>
          <cell r="F314" t="str">
            <v/>
          </cell>
          <cell r="G314" t="str">
            <v/>
          </cell>
          <cell r="H314" t="str">
            <v/>
          </cell>
          <cell r="I314" t="str">
            <v/>
          </cell>
          <cell r="J314" t="str">
            <v/>
          </cell>
        </row>
        <row r="315">
          <cell r="A315" t="str">
            <v/>
          </cell>
          <cell r="B315" t="str">
            <v/>
          </cell>
          <cell r="C315" t="str">
            <v/>
          </cell>
          <cell r="D315" t="str">
            <v/>
          </cell>
          <cell r="E315" t="str">
            <v/>
          </cell>
          <cell r="F315" t="str">
            <v/>
          </cell>
          <cell r="G315" t="str">
            <v/>
          </cell>
          <cell r="H315" t="str">
            <v/>
          </cell>
          <cell r="I315" t="str">
            <v/>
          </cell>
          <cell r="J315" t="str">
            <v/>
          </cell>
        </row>
        <row r="316">
          <cell r="A316" t="str">
            <v/>
          </cell>
          <cell r="B316" t="str">
            <v/>
          </cell>
          <cell r="C316" t="str">
            <v/>
          </cell>
          <cell r="D316" t="str">
            <v/>
          </cell>
          <cell r="E316" t="str">
            <v/>
          </cell>
          <cell r="F316" t="str">
            <v/>
          </cell>
          <cell r="G316" t="str">
            <v/>
          </cell>
          <cell r="H316" t="str">
            <v/>
          </cell>
          <cell r="I316" t="str">
            <v/>
          </cell>
          <cell r="J316" t="str">
            <v/>
          </cell>
        </row>
        <row r="317">
          <cell r="A317" t="str">
            <v/>
          </cell>
          <cell r="B317" t="str">
            <v/>
          </cell>
          <cell r="C317" t="str">
            <v/>
          </cell>
          <cell r="D317" t="str">
            <v/>
          </cell>
          <cell r="E317" t="str">
            <v/>
          </cell>
          <cell r="F317" t="str">
            <v/>
          </cell>
          <cell r="G317" t="str">
            <v/>
          </cell>
          <cell r="H317" t="str">
            <v/>
          </cell>
          <cell r="I317" t="str">
            <v/>
          </cell>
          <cell r="J317" t="str">
            <v/>
          </cell>
        </row>
        <row r="318">
          <cell r="A318" t="str">
            <v/>
          </cell>
          <cell r="B318" t="str">
            <v/>
          </cell>
          <cell r="C318" t="str">
            <v/>
          </cell>
          <cell r="D318" t="str">
            <v/>
          </cell>
          <cell r="E318" t="str">
            <v/>
          </cell>
          <cell r="F318" t="str">
            <v/>
          </cell>
          <cell r="G318" t="str">
            <v/>
          </cell>
          <cell r="H318" t="str">
            <v/>
          </cell>
          <cell r="I318" t="str">
            <v/>
          </cell>
          <cell r="J318" t="str">
            <v/>
          </cell>
        </row>
        <row r="319">
          <cell r="A319" t="str">
            <v/>
          </cell>
          <cell r="B319" t="str">
            <v/>
          </cell>
          <cell r="C319" t="str">
            <v/>
          </cell>
          <cell r="D319" t="str">
            <v/>
          </cell>
          <cell r="E319" t="str">
            <v/>
          </cell>
          <cell r="F319" t="str">
            <v/>
          </cell>
          <cell r="G319" t="str">
            <v/>
          </cell>
          <cell r="H319" t="str">
            <v/>
          </cell>
          <cell r="I319" t="str">
            <v/>
          </cell>
          <cell r="J319" t="str">
            <v/>
          </cell>
        </row>
        <row r="320">
          <cell r="A320" t="str">
            <v/>
          </cell>
          <cell r="B320" t="str">
            <v/>
          </cell>
          <cell r="C320" t="str">
            <v/>
          </cell>
          <cell r="D320" t="str">
            <v/>
          </cell>
          <cell r="E320" t="str">
            <v/>
          </cell>
          <cell r="F320" t="str">
            <v/>
          </cell>
          <cell r="G320" t="str">
            <v/>
          </cell>
          <cell r="H320" t="str">
            <v/>
          </cell>
          <cell r="I320" t="str">
            <v/>
          </cell>
          <cell r="J320" t="str">
            <v/>
          </cell>
        </row>
        <row r="321">
          <cell r="A321" t="str">
            <v/>
          </cell>
          <cell r="B321" t="str">
            <v/>
          </cell>
          <cell r="C321" t="str">
            <v/>
          </cell>
          <cell r="D321" t="str">
            <v/>
          </cell>
          <cell r="E321" t="str">
            <v/>
          </cell>
          <cell r="F321" t="str">
            <v/>
          </cell>
          <cell r="G321" t="str">
            <v/>
          </cell>
          <cell r="H321" t="str">
            <v/>
          </cell>
          <cell r="I321" t="str">
            <v/>
          </cell>
          <cell r="J321" t="str">
            <v/>
          </cell>
        </row>
        <row r="322">
          <cell r="A322" t="str">
            <v/>
          </cell>
          <cell r="B322" t="str">
            <v/>
          </cell>
          <cell r="C322" t="str">
            <v/>
          </cell>
          <cell r="D322" t="str">
            <v/>
          </cell>
          <cell r="E322" t="str">
            <v/>
          </cell>
          <cell r="F322" t="str">
            <v/>
          </cell>
          <cell r="G322" t="str">
            <v/>
          </cell>
          <cell r="H322" t="str">
            <v/>
          </cell>
          <cell r="I322" t="str">
            <v/>
          </cell>
          <cell r="J322" t="str">
            <v/>
          </cell>
        </row>
        <row r="323">
          <cell r="A323" t="str">
            <v/>
          </cell>
          <cell r="B323" t="str">
            <v/>
          </cell>
          <cell r="C323" t="str">
            <v/>
          </cell>
          <cell r="D323" t="str">
            <v/>
          </cell>
          <cell r="E323" t="str">
            <v/>
          </cell>
          <cell r="F323" t="str">
            <v/>
          </cell>
          <cell r="G323" t="str">
            <v/>
          </cell>
          <cell r="H323" t="str">
            <v/>
          </cell>
          <cell r="I323" t="str">
            <v/>
          </cell>
          <cell r="J323" t="str">
            <v/>
          </cell>
        </row>
        <row r="324">
          <cell r="A324" t="str">
            <v/>
          </cell>
          <cell r="B324" t="str">
            <v/>
          </cell>
          <cell r="C324" t="str">
            <v/>
          </cell>
          <cell r="D324" t="str">
            <v/>
          </cell>
          <cell r="E324" t="str">
            <v/>
          </cell>
          <cell r="F324" t="str">
            <v/>
          </cell>
          <cell r="G324" t="str">
            <v/>
          </cell>
          <cell r="H324" t="str">
            <v/>
          </cell>
          <cell r="I324" t="str">
            <v/>
          </cell>
          <cell r="J324" t="str">
            <v/>
          </cell>
        </row>
        <row r="325">
          <cell r="A325" t="str">
            <v/>
          </cell>
          <cell r="B325" t="str">
            <v/>
          </cell>
          <cell r="C325" t="str">
            <v/>
          </cell>
          <cell r="D325" t="str">
            <v/>
          </cell>
          <cell r="E325" t="str">
            <v/>
          </cell>
          <cell r="F325" t="str">
            <v/>
          </cell>
          <cell r="G325" t="str">
            <v/>
          </cell>
          <cell r="H325" t="str">
            <v/>
          </cell>
          <cell r="I325" t="str">
            <v/>
          </cell>
          <cell r="J325" t="str">
            <v/>
          </cell>
        </row>
        <row r="326">
          <cell r="A326" t="str">
            <v/>
          </cell>
          <cell r="B326" t="str">
            <v/>
          </cell>
          <cell r="C326" t="str">
            <v/>
          </cell>
          <cell r="D326" t="str">
            <v/>
          </cell>
          <cell r="E326" t="str">
            <v/>
          </cell>
          <cell r="F326" t="str">
            <v/>
          </cell>
          <cell r="G326" t="str">
            <v/>
          </cell>
          <cell r="H326" t="str">
            <v/>
          </cell>
          <cell r="I326" t="str">
            <v/>
          </cell>
          <cell r="J326" t="str">
            <v/>
          </cell>
        </row>
        <row r="327">
          <cell r="A327" t="str">
            <v/>
          </cell>
          <cell r="B327" t="str">
            <v/>
          </cell>
          <cell r="C327" t="str">
            <v/>
          </cell>
          <cell r="D327" t="str">
            <v/>
          </cell>
          <cell r="E327" t="str">
            <v/>
          </cell>
          <cell r="F327" t="str">
            <v/>
          </cell>
          <cell r="G327" t="str">
            <v/>
          </cell>
          <cell r="H327" t="str">
            <v/>
          </cell>
          <cell r="I327" t="str">
            <v/>
          </cell>
          <cell r="J327" t="str">
            <v/>
          </cell>
        </row>
        <row r="328">
          <cell r="A328" t="str">
            <v/>
          </cell>
          <cell r="B328" t="str">
            <v/>
          </cell>
          <cell r="C328" t="str">
            <v/>
          </cell>
          <cell r="D328" t="str">
            <v/>
          </cell>
          <cell r="E328" t="str">
            <v/>
          </cell>
          <cell r="F328" t="str">
            <v/>
          </cell>
          <cell r="G328" t="str">
            <v/>
          </cell>
          <cell r="H328" t="str">
            <v/>
          </cell>
          <cell r="I328" t="str">
            <v/>
          </cell>
          <cell r="J328" t="str">
            <v/>
          </cell>
        </row>
        <row r="329">
          <cell r="A329" t="str">
            <v/>
          </cell>
          <cell r="B329" t="str">
            <v/>
          </cell>
          <cell r="C329" t="str">
            <v/>
          </cell>
          <cell r="D329" t="str">
            <v/>
          </cell>
          <cell r="E329" t="str">
            <v/>
          </cell>
          <cell r="F329" t="str">
            <v/>
          </cell>
          <cell r="G329" t="str">
            <v/>
          </cell>
          <cell r="H329" t="str">
            <v/>
          </cell>
          <cell r="I329" t="str">
            <v/>
          </cell>
          <cell r="J329" t="str">
            <v/>
          </cell>
        </row>
        <row r="330">
          <cell r="A330" t="str">
            <v/>
          </cell>
          <cell r="B330" t="str">
            <v/>
          </cell>
          <cell r="C330" t="str">
            <v/>
          </cell>
          <cell r="D330" t="str">
            <v/>
          </cell>
          <cell r="E330" t="str">
            <v/>
          </cell>
          <cell r="F330" t="str">
            <v/>
          </cell>
          <cell r="G330" t="str">
            <v/>
          </cell>
          <cell r="H330" t="str">
            <v/>
          </cell>
          <cell r="I330" t="str">
            <v/>
          </cell>
          <cell r="J330" t="str">
            <v/>
          </cell>
        </row>
        <row r="331">
          <cell r="A331" t="str">
            <v/>
          </cell>
          <cell r="B331" t="str">
            <v/>
          </cell>
          <cell r="C331" t="str">
            <v/>
          </cell>
          <cell r="D331" t="str">
            <v/>
          </cell>
          <cell r="E331" t="str">
            <v/>
          </cell>
          <cell r="F331" t="str">
            <v/>
          </cell>
          <cell r="G331" t="str">
            <v/>
          </cell>
          <cell r="H331" t="str">
            <v/>
          </cell>
          <cell r="I331" t="str">
            <v/>
          </cell>
          <cell r="J331" t="str">
            <v/>
          </cell>
        </row>
        <row r="332">
          <cell r="A332" t="str">
            <v/>
          </cell>
          <cell r="B332" t="str">
            <v/>
          </cell>
          <cell r="C332" t="str">
            <v/>
          </cell>
          <cell r="D332" t="str">
            <v/>
          </cell>
          <cell r="E332" t="str">
            <v/>
          </cell>
          <cell r="F332" t="str">
            <v/>
          </cell>
          <cell r="G332" t="str">
            <v/>
          </cell>
          <cell r="H332" t="str">
            <v/>
          </cell>
          <cell r="I332" t="str">
            <v/>
          </cell>
          <cell r="J332" t="str">
            <v/>
          </cell>
        </row>
        <row r="333">
          <cell r="A333" t="str">
            <v/>
          </cell>
          <cell r="B333" t="str">
            <v/>
          </cell>
          <cell r="C333" t="str">
            <v/>
          </cell>
          <cell r="D333" t="str">
            <v/>
          </cell>
          <cell r="E333" t="str">
            <v/>
          </cell>
          <cell r="F333" t="str">
            <v/>
          </cell>
          <cell r="G333" t="str">
            <v/>
          </cell>
          <cell r="H333" t="str">
            <v/>
          </cell>
          <cell r="I333" t="str">
            <v/>
          </cell>
          <cell r="J333" t="str">
            <v/>
          </cell>
        </row>
        <row r="334">
          <cell r="A334" t="str">
            <v/>
          </cell>
          <cell r="B334" t="str">
            <v/>
          </cell>
          <cell r="C334" t="str">
            <v/>
          </cell>
          <cell r="D334" t="str">
            <v/>
          </cell>
          <cell r="E334" t="str">
            <v/>
          </cell>
          <cell r="F334" t="str">
            <v/>
          </cell>
          <cell r="G334" t="str">
            <v/>
          </cell>
          <cell r="H334" t="str">
            <v/>
          </cell>
          <cell r="I334" t="str">
            <v/>
          </cell>
          <cell r="J334" t="str">
            <v/>
          </cell>
        </row>
        <row r="335">
          <cell r="A335" t="str">
            <v/>
          </cell>
          <cell r="B335" t="str">
            <v/>
          </cell>
          <cell r="C335" t="str">
            <v/>
          </cell>
          <cell r="D335" t="str">
            <v/>
          </cell>
          <cell r="E335" t="str">
            <v/>
          </cell>
          <cell r="F335" t="str">
            <v/>
          </cell>
          <cell r="G335" t="str">
            <v/>
          </cell>
          <cell r="H335" t="str">
            <v/>
          </cell>
          <cell r="I335" t="str">
            <v/>
          </cell>
          <cell r="J335" t="str">
            <v/>
          </cell>
        </row>
        <row r="336">
          <cell r="A336" t="str">
            <v/>
          </cell>
          <cell r="B336" t="str">
            <v/>
          </cell>
          <cell r="C336" t="str">
            <v/>
          </cell>
          <cell r="D336" t="str">
            <v/>
          </cell>
          <cell r="E336" t="str">
            <v/>
          </cell>
          <cell r="F336" t="str">
            <v/>
          </cell>
          <cell r="G336" t="str">
            <v/>
          </cell>
          <cell r="H336" t="str">
            <v/>
          </cell>
          <cell r="I336" t="str">
            <v/>
          </cell>
          <cell r="J336" t="str">
            <v/>
          </cell>
        </row>
        <row r="337">
          <cell r="A337" t="str">
            <v/>
          </cell>
          <cell r="B337" t="str">
            <v/>
          </cell>
          <cell r="C337" t="str">
            <v/>
          </cell>
          <cell r="D337" t="str">
            <v/>
          </cell>
          <cell r="E337" t="str">
            <v/>
          </cell>
          <cell r="F337" t="str">
            <v/>
          </cell>
          <cell r="G337" t="str">
            <v/>
          </cell>
          <cell r="H337" t="str">
            <v/>
          </cell>
          <cell r="I337" t="str">
            <v/>
          </cell>
          <cell r="J337" t="str">
            <v/>
          </cell>
        </row>
        <row r="338">
          <cell r="A338" t="str">
            <v/>
          </cell>
          <cell r="B338" t="str">
            <v/>
          </cell>
          <cell r="C338" t="str">
            <v/>
          </cell>
          <cell r="D338" t="str">
            <v/>
          </cell>
          <cell r="E338" t="str">
            <v/>
          </cell>
          <cell r="F338" t="str">
            <v/>
          </cell>
          <cell r="G338" t="str">
            <v/>
          </cell>
          <cell r="H338" t="str">
            <v/>
          </cell>
          <cell r="I338" t="str">
            <v/>
          </cell>
          <cell r="J338" t="str">
            <v/>
          </cell>
        </row>
        <row r="339">
          <cell r="A339" t="str">
            <v/>
          </cell>
          <cell r="B339" t="str">
            <v/>
          </cell>
          <cell r="C339" t="str">
            <v/>
          </cell>
          <cell r="D339" t="str">
            <v/>
          </cell>
          <cell r="E339" t="str">
            <v/>
          </cell>
          <cell r="F339" t="str">
            <v/>
          </cell>
          <cell r="G339" t="str">
            <v/>
          </cell>
          <cell r="H339" t="str">
            <v/>
          </cell>
          <cell r="I339" t="str">
            <v/>
          </cell>
          <cell r="J339" t="str">
            <v/>
          </cell>
        </row>
        <row r="340">
          <cell r="A340" t="str">
            <v/>
          </cell>
          <cell r="B340" t="str">
            <v/>
          </cell>
          <cell r="C340" t="str">
            <v/>
          </cell>
          <cell r="D340" t="str">
            <v/>
          </cell>
          <cell r="E340" t="str">
            <v/>
          </cell>
          <cell r="F340" t="str">
            <v/>
          </cell>
          <cell r="G340" t="str">
            <v/>
          </cell>
          <cell r="H340" t="str">
            <v/>
          </cell>
          <cell r="I340" t="str">
            <v/>
          </cell>
          <cell r="J340" t="str">
            <v/>
          </cell>
        </row>
        <row r="341">
          <cell r="A341" t="str">
            <v/>
          </cell>
          <cell r="B341" t="str">
            <v/>
          </cell>
          <cell r="C341" t="str">
            <v/>
          </cell>
          <cell r="D341" t="str">
            <v/>
          </cell>
          <cell r="E341" t="str">
            <v/>
          </cell>
          <cell r="F341" t="str">
            <v/>
          </cell>
          <cell r="G341" t="str">
            <v/>
          </cell>
          <cell r="H341" t="str">
            <v/>
          </cell>
          <cell r="I341" t="str">
            <v/>
          </cell>
          <cell r="J341" t="str">
            <v/>
          </cell>
        </row>
        <row r="342">
          <cell r="A342" t="str">
            <v/>
          </cell>
          <cell r="B342" t="str">
            <v/>
          </cell>
          <cell r="C342" t="str">
            <v/>
          </cell>
          <cell r="D342" t="str">
            <v/>
          </cell>
          <cell r="E342" t="str">
            <v/>
          </cell>
          <cell r="F342" t="str">
            <v/>
          </cell>
          <cell r="G342" t="str">
            <v/>
          </cell>
          <cell r="H342" t="str">
            <v/>
          </cell>
          <cell r="I342" t="str">
            <v/>
          </cell>
          <cell r="J342" t="str">
            <v/>
          </cell>
        </row>
        <row r="343">
          <cell r="A343" t="str">
            <v/>
          </cell>
          <cell r="B343" t="str">
            <v/>
          </cell>
          <cell r="C343" t="str">
            <v/>
          </cell>
          <cell r="D343" t="str">
            <v/>
          </cell>
          <cell r="E343" t="str">
            <v/>
          </cell>
          <cell r="F343" t="str">
            <v/>
          </cell>
          <cell r="G343" t="str">
            <v/>
          </cell>
          <cell r="H343" t="str">
            <v/>
          </cell>
          <cell r="I343" t="str">
            <v/>
          </cell>
          <cell r="J343" t="str">
            <v/>
          </cell>
        </row>
        <row r="344">
          <cell r="A344" t="str">
            <v/>
          </cell>
          <cell r="B344" t="str">
            <v/>
          </cell>
          <cell r="C344" t="str">
            <v/>
          </cell>
          <cell r="D344" t="str">
            <v/>
          </cell>
          <cell r="E344" t="str">
            <v/>
          </cell>
          <cell r="F344" t="str">
            <v/>
          </cell>
          <cell r="G344" t="str">
            <v/>
          </cell>
          <cell r="H344" t="str">
            <v/>
          </cell>
          <cell r="I344" t="str">
            <v/>
          </cell>
          <cell r="J344" t="str">
            <v/>
          </cell>
        </row>
        <row r="345">
          <cell r="A345" t="str">
            <v/>
          </cell>
          <cell r="B345" t="str">
            <v/>
          </cell>
          <cell r="C345" t="str">
            <v/>
          </cell>
          <cell r="D345" t="str">
            <v/>
          </cell>
          <cell r="E345" t="str">
            <v/>
          </cell>
          <cell r="F345" t="str">
            <v/>
          </cell>
          <cell r="G345" t="str">
            <v/>
          </cell>
          <cell r="H345" t="str">
            <v/>
          </cell>
          <cell r="I345" t="str">
            <v/>
          </cell>
          <cell r="J345" t="str">
            <v/>
          </cell>
        </row>
        <row r="346">
          <cell r="A346" t="str">
            <v/>
          </cell>
          <cell r="B346" t="str">
            <v/>
          </cell>
          <cell r="C346" t="str">
            <v/>
          </cell>
          <cell r="D346" t="str">
            <v/>
          </cell>
          <cell r="E346" t="str">
            <v/>
          </cell>
          <cell r="F346" t="str">
            <v/>
          </cell>
          <cell r="G346" t="str">
            <v/>
          </cell>
          <cell r="H346" t="str">
            <v/>
          </cell>
          <cell r="I346" t="str">
            <v/>
          </cell>
          <cell r="J346" t="str">
            <v/>
          </cell>
        </row>
        <row r="347">
          <cell r="A347" t="str">
            <v/>
          </cell>
          <cell r="B347" t="str">
            <v/>
          </cell>
          <cell r="C347" t="str">
            <v/>
          </cell>
          <cell r="D347" t="str">
            <v/>
          </cell>
          <cell r="E347" t="str">
            <v/>
          </cell>
          <cell r="F347" t="str">
            <v/>
          </cell>
          <cell r="G347" t="str">
            <v/>
          </cell>
          <cell r="H347" t="str">
            <v/>
          </cell>
          <cell r="I347" t="str">
            <v/>
          </cell>
          <cell r="J347" t="str">
            <v/>
          </cell>
        </row>
        <row r="348">
          <cell r="A348" t="str">
            <v/>
          </cell>
          <cell r="B348" t="str">
            <v/>
          </cell>
          <cell r="C348" t="str">
            <v/>
          </cell>
          <cell r="D348" t="str">
            <v/>
          </cell>
          <cell r="E348" t="str">
            <v/>
          </cell>
          <cell r="F348" t="str">
            <v/>
          </cell>
          <cell r="G348" t="str">
            <v/>
          </cell>
          <cell r="H348" t="str">
            <v/>
          </cell>
          <cell r="I348" t="str">
            <v/>
          </cell>
          <cell r="J348" t="str">
            <v/>
          </cell>
        </row>
        <row r="349">
          <cell r="A349" t="str">
            <v/>
          </cell>
          <cell r="B349" t="str">
            <v/>
          </cell>
          <cell r="C349" t="str">
            <v/>
          </cell>
          <cell r="D349" t="str">
            <v/>
          </cell>
          <cell r="E349" t="str">
            <v/>
          </cell>
          <cell r="F349" t="str">
            <v/>
          </cell>
          <cell r="G349" t="str">
            <v/>
          </cell>
          <cell r="H349" t="str">
            <v/>
          </cell>
          <cell r="I349" t="str">
            <v/>
          </cell>
          <cell r="J349" t="str">
            <v/>
          </cell>
        </row>
        <row r="350">
          <cell r="A350" t="str">
            <v/>
          </cell>
          <cell r="B350" t="str">
            <v/>
          </cell>
          <cell r="C350" t="str">
            <v/>
          </cell>
          <cell r="D350" t="str">
            <v/>
          </cell>
          <cell r="E350" t="str">
            <v/>
          </cell>
          <cell r="F350" t="str">
            <v/>
          </cell>
          <cell r="G350" t="str">
            <v/>
          </cell>
          <cell r="H350" t="str">
            <v/>
          </cell>
          <cell r="I350" t="str">
            <v/>
          </cell>
          <cell r="J350" t="str">
            <v/>
          </cell>
        </row>
        <row r="351">
          <cell r="A351" t="str">
            <v/>
          </cell>
          <cell r="B351" t="str">
            <v/>
          </cell>
          <cell r="C351" t="str">
            <v/>
          </cell>
          <cell r="D351" t="str">
            <v/>
          </cell>
          <cell r="E351" t="str">
            <v/>
          </cell>
          <cell r="F351" t="str">
            <v/>
          </cell>
          <cell r="G351" t="str">
            <v/>
          </cell>
          <cell r="H351" t="str">
            <v/>
          </cell>
          <cell r="I351" t="str">
            <v/>
          </cell>
          <cell r="J351" t="str">
            <v/>
          </cell>
        </row>
        <row r="352">
          <cell r="A352" t="str">
            <v/>
          </cell>
          <cell r="B352" t="str">
            <v/>
          </cell>
          <cell r="C352" t="str">
            <v/>
          </cell>
          <cell r="D352" t="str">
            <v/>
          </cell>
          <cell r="E352" t="str">
            <v/>
          </cell>
          <cell r="F352" t="str">
            <v/>
          </cell>
          <cell r="G352" t="str">
            <v/>
          </cell>
          <cell r="H352" t="str">
            <v/>
          </cell>
          <cell r="I352" t="str">
            <v/>
          </cell>
          <cell r="J352" t="str">
            <v/>
          </cell>
        </row>
        <row r="353">
          <cell r="A353" t="str">
            <v/>
          </cell>
          <cell r="B353" t="str">
            <v/>
          </cell>
          <cell r="C353" t="str">
            <v/>
          </cell>
          <cell r="D353" t="str">
            <v/>
          </cell>
          <cell r="E353" t="str">
            <v/>
          </cell>
          <cell r="F353" t="str">
            <v/>
          </cell>
          <cell r="G353" t="str">
            <v/>
          </cell>
          <cell r="H353" t="str">
            <v/>
          </cell>
          <cell r="I353" t="str">
            <v/>
          </cell>
          <cell r="J353" t="str">
            <v/>
          </cell>
        </row>
        <row r="354">
          <cell r="A354" t="str">
            <v/>
          </cell>
          <cell r="B354" t="str">
            <v/>
          </cell>
          <cell r="C354" t="str">
            <v/>
          </cell>
          <cell r="D354" t="str">
            <v/>
          </cell>
          <cell r="E354" t="str">
            <v/>
          </cell>
          <cell r="F354" t="str">
            <v/>
          </cell>
          <cell r="G354" t="str">
            <v/>
          </cell>
          <cell r="H354" t="str">
            <v/>
          </cell>
          <cell r="I354" t="str">
            <v/>
          </cell>
          <cell r="J354" t="str">
            <v/>
          </cell>
        </row>
        <row r="355">
          <cell r="A355" t="str">
            <v/>
          </cell>
          <cell r="B355" t="str">
            <v/>
          </cell>
          <cell r="C355" t="str">
            <v/>
          </cell>
          <cell r="D355" t="str">
            <v/>
          </cell>
          <cell r="E355" t="str">
            <v/>
          </cell>
          <cell r="F355" t="str">
            <v/>
          </cell>
          <cell r="G355" t="str">
            <v/>
          </cell>
          <cell r="H355" t="str">
            <v/>
          </cell>
          <cell r="I355" t="str">
            <v/>
          </cell>
          <cell r="J355" t="str">
            <v/>
          </cell>
        </row>
        <row r="356">
          <cell r="A356" t="str">
            <v/>
          </cell>
          <cell r="B356" t="str">
            <v/>
          </cell>
          <cell r="C356" t="str">
            <v/>
          </cell>
          <cell r="D356" t="str">
            <v/>
          </cell>
          <cell r="E356" t="str">
            <v/>
          </cell>
          <cell r="F356" t="str">
            <v/>
          </cell>
          <cell r="G356" t="str">
            <v/>
          </cell>
          <cell r="H356" t="str">
            <v/>
          </cell>
          <cell r="I356" t="str">
            <v/>
          </cell>
          <cell r="J356" t="str">
            <v/>
          </cell>
        </row>
        <row r="357">
          <cell r="A357" t="str">
            <v/>
          </cell>
          <cell r="B357" t="str">
            <v/>
          </cell>
          <cell r="C357" t="str">
            <v/>
          </cell>
          <cell r="D357" t="str">
            <v/>
          </cell>
          <cell r="E357" t="str">
            <v/>
          </cell>
          <cell r="F357" t="str">
            <v/>
          </cell>
          <cell r="G357" t="str">
            <v/>
          </cell>
          <cell r="H357" t="str">
            <v/>
          </cell>
          <cell r="I357" t="str">
            <v/>
          </cell>
          <cell r="J357" t="str">
            <v/>
          </cell>
        </row>
        <row r="358">
          <cell r="A358" t="str">
            <v/>
          </cell>
          <cell r="B358" t="str">
            <v/>
          </cell>
          <cell r="C358" t="str">
            <v/>
          </cell>
          <cell r="D358" t="str">
            <v/>
          </cell>
          <cell r="E358" t="str">
            <v/>
          </cell>
          <cell r="F358" t="str">
            <v/>
          </cell>
          <cell r="G358" t="str">
            <v/>
          </cell>
          <cell r="H358" t="str">
            <v/>
          </cell>
          <cell r="I358" t="str">
            <v/>
          </cell>
          <cell r="J358" t="str">
            <v/>
          </cell>
        </row>
        <row r="359">
          <cell r="A359" t="str">
            <v/>
          </cell>
          <cell r="B359" t="str">
            <v/>
          </cell>
          <cell r="C359" t="str">
            <v/>
          </cell>
          <cell r="D359" t="str">
            <v/>
          </cell>
          <cell r="E359" t="str">
            <v/>
          </cell>
          <cell r="F359" t="str">
            <v/>
          </cell>
          <cell r="G359" t="str">
            <v/>
          </cell>
          <cell r="H359" t="str">
            <v/>
          </cell>
          <cell r="I359" t="str">
            <v/>
          </cell>
          <cell r="J359" t="str">
            <v/>
          </cell>
        </row>
        <row r="360">
          <cell r="A360" t="str">
            <v/>
          </cell>
          <cell r="B360" t="str">
            <v/>
          </cell>
          <cell r="C360" t="str">
            <v/>
          </cell>
          <cell r="D360" t="str">
            <v/>
          </cell>
          <cell r="E360" t="str">
            <v/>
          </cell>
          <cell r="F360" t="str">
            <v/>
          </cell>
          <cell r="G360" t="str">
            <v/>
          </cell>
          <cell r="H360" t="str">
            <v/>
          </cell>
          <cell r="I360" t="str">
            <v/>
          </cell>
          <cell r="J360" t="str">
            <v/>
          </cell>
        </row>
        <row r="361">
          <cell r="A361" t="str">
            <v/>
          </cell>
          <cell r="B361" t="str">
            <v/>
          </cell>
          <cell r="C361" t="str">
            <v/>
          </cell>
          <cell r="D361" t="str">
            <v/>
          </cell>
          <cell r="E361" t="str">
            <v/>
          </cell>
          <cell r="F361" t="str">
            <v/>
          </cell>
          <cell r="G361" t="str">
            <v/>
          </cell>
          <cell r="H361" t="str">
            <v/>
          </cell>
          <cell r="I361" t="str">
            <v/>
          </cell>
          <cell r="J361" t="str">
            <v/>
          </cell>
        </row>
        <row r="362">
          <cell r="A362" t="str">
            <v/>
          </cell>
          <cell r="B362" t="str">
            <v/>
          </cell>
          <cell r="C362" t="str">
            <v/>
          </cell>
          <cell r="D362" t="str">
            <v/>
          </cell>
          <cell r="E362" t="str">
            <v/>
          </cell>
          <cell r="F362" t="str">
            <v/>
          </cell>
          <cell r="G362" t="str">
            <v/>
          </cell>
          <cell r="H362" t="str">
            <v/>
          </cell>
          <cell r="I362" t="str">
            <v/>
          </cell>
          <cell r="J362" t="str">
            <v/>
          </cell>
        </row>
        <row r="363">
          <cell r="A363" t="str">
            <v/>
          </cell>
          <cell r="B363" t="str">
            <v/>
          </cell>
          <cell r="C363" t="str">
            <v/>
          </cell>
          <cell r="D363" t="str">
            <v/>
          </cell>
          <cell r="E363" t="str">
            <v/>
          </cell>
          <cell r="F363" t="str">
            <v/>
          </cell>
          <cell r="G363" t="str">
            <v/>
          </cell>
          <cell r="H363" t="str">
            <v/>
          </cell>
          <cell r="I363" t="str">
            <v/>
          </cell>
          <cell r="J363" t="str">
            <v/>
          </cell>
        </row>
        <row r="364">
          <cell r="A364" t="str">
            <v/>
          </cell>
          <cell r="B364" t="str">
            <v/>
          </cell>
          <cell r="C364" t="str">
            <v/>
          </cell>
          <cell r="D364" t="str">
            <v/>
          </cell>
          <cell r="E364" t="str">
            <v/>
          </cell>
          <cell r="F364" t="str">
            <v/>
          </cell>
          <cell r="G364" t="str">
            <v/>
          </cell>
          <cell r="H364" t="str">
            <v/>
          </cell>
          <cell r="I364" t="str">
            <v/>
          </cell>
          <cell r="J364" t="str">
            <v/>
          </cell>
        </row>
        <row r="365">
          <cell r="A365" t="str">
            <v/>
          </cell>
          <cell r="B365" t="str">
            <v/>
          </cell>
          <cell r="C365" t="str">
            <v/>
          </cell>
          <cell r="D365" t="str">
            <v/>
          </cell>
          <cell r="E365" t="str">
            <v/>
          </cell>
          <cell r="F365" t="str">
            <v/>
          </cell>
          <cell r="G365" t="str">
            <v/>
          </cell>
          <cell r="H365" t="str">
            <v/>
          </cell>
          <cell r="I365" t="str">
            <v/>
          </cell>
          <cell r="J365" t="str">
            <v/>
          </cell>
        </row>
      </sheetData>
      <sheetData sheetId="3">
        <row r="6">
          <cell r="A6">
            <v>1</v>
          </cell>
          <cell r="B6">
            <v>0.02</v>
          </cell>
          <cell r="C6">
            <v>0.01</v>
          </cell>
          <cell r="D6">
            <v>0.01</v>
          </cell>
          <cell r="E6">
            <v>45000</v>
          </cell>
          <cell r="F6">
            <v>294.33555479980294</v>
          </cell>
          <cell r="G6">
            <v>74.319999999999993</v>
          </cell>
          <cell r="H6">
            <v>37.33</v>
          </cell>
          <cell r="I6">
            <v>36.989999999999995</v>
          </cell>
          <cell r="J6">
            <v>331.66555479980292</v>
          </cell>
        </row>
        <row r="7">
          <cell r="A7">
            <v>2</v>
          </cell>
          <cell r="B7">
            <v>0.02</v>
          </cell>
          <cell r="C7">
            <v>0.01</v>
          </cell>
          <cell r="D7">
            <v>0.01</v>
          </cell>
          <cell r="E7">
            <v>44705.6644452002</v>
          </cell>
          <cell r="F7">
            <v>294.57556062253673</v>
          </cell>
          <cell r="G7">
            <v>73.84</v>
          </cell>
          <cell r="H7">
            <v>37.090000000000003</v>
          </cell>
          <cell r="I7">
            <v>36.75</v>
          </cell>
          <cell r="J7">
            <v>331.6655606225367</v>
          </cell>
        </row>
        <row r="8">
          <cell r="A8">
            <v>3</v>
          </cell>
          <cell r="B8">
            <v>0.02</v>
          </cell>
          <cell r="C8">
            <v>0.01</v>
          </cell>
          <cell r="D8">
            <v>0.01</v>
          </cell>
          <cell r="E8">
            <v>44411.088884577664</v>
          </cell>
          <cell r="F8">
            <v>294.82559757023535</v>
          </cell>
          <cell r="G8">
            <v>73.349999999999994</v>
          </cell>
          <cell r="H8">
            <v>36.840000000000003</v>
          </cell>
          <cell r="I8">
            <v>36.509999999999991</v>
          </cell>
          <cell r="J8">
            <v>331.66559757023532</v>
          </cell>
        </row>
        <row r="9">
          <cell r="A9">
            <v>4</v>
          </cell>
          <cell r="B9">
            <v>0.02</v>
          </cell>
          <cell r="C9">
            <v>0.01</v>
          </cell>
          <cell r="D9">
            <v>0.01</v>
          </cell>
          <cell r="E9">
            <v>44116.26328700743</v>
          </cell>
          <cell r="F9">
            <v>295.06559237583582</v>
          </cell>
          <cell r="G9">
            <v>72.86</v>
          </cell>
          <cell r="H9">
            <v>36.6</v>
          </cell>
          <cell r="I9">
            <v>36.26</v>
          </cell>
          <cell r="J9">
            <v>331.66559237583584</v>
          </cell>
        </row>
        <row r="10">
          <cell r="A10">
            <v>5</v>
          </cell>
          <cell r="B10">
            <v>0.02</v>
          </cell>
          <cell r="C10">
            <v>0.01</v>
          </cell>
          <cell r="D10">
            <v>0.01</v>
          </cell>
          <cell r="E10">
            <v>43821.197694631592</v>
          </cell>
          <cell r="F10">
            <v>295.3156217279776</v>
          </cell>
          <cell r="G10">
            <v>72.37</v>
          </cell>
          <cell r="H10">
            <v>36.35</v>
          </cell>
          <cell r="I10">
            <v>36.020000000000003</v>
          </cell>
          <cell r="J10">
            <v>331.66562172797762</v>
          </cell>
        </row>
        <row r="11">
          <cell r="A11">
            <v>6</v>
          </cell>
          <cell r="B11">
            <v>0.02</v>
          </cell>
          <cell r="C11">
            <v>0.01</v>
          </cell>
          <cell r="D11">
            <v>0.01</v>
          </cell>
          <cell r="E11">
            <v>43525.882072903616</v>
          </cell>
          <cell r="F11">
            <v>295.55561141280327</v>
          </cell>
          <cell r="G11">
            <v>71.89</v>
          </cell>
          <cell r="H11">
            <v>36.11</v>
          </cell>
          <cell r="I11">
            <v>35.78</v>
          </cell>
          <cell r="J11">
            <v>331.66561141280329</v>
          </cell>
        </row>
        <row r="12">
          <cell r="A12">
            <v>7</v>
          </cell>
          <cell r="B12">
            <v>0.02</v>
          </cell>
          <cell r="C12">
            <v>0.01</v>
          </cell>
          <cell r="D12">
            <v>0.01</v>
          </cell>
          <cell r="E12">
            <v>43230.326461490811</v>
          </cell>
          <cell r="F12">
            <v>295.80563919992881</v>
          </cell>
          <cell r="G12">
            <v>71.400000000000006</v>
          </cell>
          <cell r="H12">
            <v>35.86</v>
          </cell>
          <cell r="I12">
            <v>35.540000000000006</v>
          </cell>
          <cell r="J12">
            <v>331.66563919992882</v>
          </cell>
        </row>
        <row r="13">
          <cell r="A13">
            <v>8</v>
          </cell>
          <cell r="B13">
            <v>0.02</v>
          </cell>
          <cell r="C13">
            <v>0.01</v>
          </cell>
          <cell r="D13">
            <v>0.01</v>
          </cell>
          <cell r="E13">
            <v>42934.520822290884</v>
          </cell>
          <cell r="F13">
            <v>296.04562990302594</v>
          </cell>
          <cell r="G13">
            <v>70.91</v>
          </cell>
          <cell r="H13">
            <v>35.619999999999997</v>
          </cell>
          <cell r="I13">
            <v>35.29</v>
          </cell>
          <cell r="J13">
            <v>331.66562990302594</v>
          </cell>
        </row>
        <row r="14">
          <cell r="A14">
            <v>9</v>
          </cell>
          <cell r="B14">
            <v>0.02</v>
          </cell>
          <cell r="C14">
            <v>0.01</v>
          </cell>
          <cell r="D14">
            <v>0.01</v>
          </cell>
          <cell r="E14">
            <v>42638.475192387858</v>
          </cell>
          <cell r="F14">
            <v>296.2956624061531</v>
          </cell>
          <cell r="G14">
            <v>70.42</v>
          </cell>
          <cell r="H14">
            <v>35.369999999999997</v>
          </cell>
          <cell r="I14">
            <v>35.050000000000004</v>
          </cell>
          <cell r="J14">
            <v>331.6656624061531</v>
          </cell>
        </row>
        <row r="15">
          <cell r="A15">
            <v>10</v>
          </cell>
          <cell r="B15">
            <v>0.02</v>
          </cell>
          <cell r="C15">
            <v>0.01</v>
          </cell>
          <cell r="D15">
            <v>0.01</v>
          </cell>
          <cell r="E15">
            <v>42342.179529981702</v>
          </cell>
          <cell r="F15">
            <v>296.54566052381085</v>
          </cell>
          <cell r="G15">
            <v>69.930000000000007</v>
          </cell>
          <cell r="H15">
            <v>35.119999999999997</v>
          </cell>
          <cell r="I15">
            <v>34.810000000000009</v>
          </cell>
          <cell r="J15">
            <v>331.66566052381086</v>
          </cell>
        </row>
        <row r="16">
          <cell r="A16">
            <v>11</v>
          </cell>
          <cell r="B16">
            <v>0.02</v>
          </cell>
          <cell r="C16">
            <v>0.01</v>
          </cell>
          <cell r="D16">
            <v>0.01</v>
          </cell>
          <cell r="E16">
            <v>42045.633869457888</v>
          </cell>
          <cell r="F16">
            <v>296.78562540726836</v>
          </cell>
          <cell r="G16">
            <v>69.44</v>
          </cell>
          <cell r="H16">
            <v>34.880000000000003</v>
          </cell>
          <cell r="I16">
            <v>34.559999999999995</v>
          </cell>
          <cell r="J16">
            <v>331.66562540726835</v>
          </cell>
        </row>
        <row r="17">
          <cell r="A17">
            <v>12</v>
          </cell>
          <cell r="B17">
            <v>0.02</v>
          </cell>
          <cell r="C17">
            <v>0.01</v>
          </cell>
          <cell r="D17">
            <v>0.01</v>
          </cell>
          <cell r="E17">
            <v>41748.84824405062</v>
          </cell>
          <cell r="F17">
            <v>297.03563767457564</v>
          </cell>
          <cell r="G17">
            <v>68.95</v>
          </cell>
          <cell r="H17">
            <v>34.630000000000003</v>
          </cell>
          <cell r="I17">
            <v>34.32</v>
          </cell>
          <cell r="J17">
            <v>331.66563767457563</v>
          </cell>
        </row>
        <row r="18">
          <cell r="A18">
            <v>13</v>
          </cell>
          <cell r="B18">
            <v>0.02</v>
          </cell>
          <cell r="C18">
            <v>0.01</v>
          </cell>
          <cell r="D18">
            <v>0.01</v>
          </cell>
          <cell r="E18">
            <v>41451.812606376043</v>
          </cell>
          <cell r="F18">
            <v>297.27561958499956</v>
          </cell>
          <cell r="G18">
            <v>68.459999999999994</v>
          </cell>
          <cell r="H18">
            <v>34.39</v>
          </cell>
          <cell r="I18">
            <v>34.069999999999993</v>
          </cell>
          <cell r="J18">
            <v>331.66561958499955</v>
          </cell>
        </row>
        <row r="19">
          <cell r="A19">
            <v>14</v>
          </cell>
          <cell r="B19">
            <v>0.02</v>
          </cell>
          <cell r="C19">
            <v>0.01</v>
          </cell>
          <cell r="D19">
            <v>0.01</v>
          </cell>
          <cell r="E19">
            <v>41154.536986791041</v>
          </cell>
          <cell r="F19">
            <v>297.52565296174896</v>
          </cell>
          <cell r="G19">
            <v>67.97</v>
          </cell>
          <cell r="H19">
            <v>34.14</v>
          </cell>
          <cell r="I19">
            <v>33.83</v>
          </cell>
          <cell r="J19">
            <v>331.66565296174895</v>
          </cell>
        </row>
        <row r="20">
          <cell r="A20">
            <v>15</v>
          </cell>
          <cell r="B20">
            <v>0.02</v>
          </cell>
          <cell r="C20">
            <v>0.01</v>
          </cell>
          <cell r="D20">
            <v>0.01</v>
          </cell>
          <cell r="E20">
            <v>40857.011333829294</v>
          </cell>
          <cell r="F20">
            <v>297.77565899314129</v>
          </cell>
          <cell r="G20">
            <v>67.48</v>
          </cell>
          <cell r="H20">
            <v>33.89</v>
          </cell>
          <cell r="I20">
            <v>33.590000000000003</v>
          </cell>
          <cell r="J20">
            <v>331.66565899314128</v>
          </cell>
        </row>
        <row r="21">
          <cell r="A21">
            <v>16</v>
          </cell>
          <cell r="B21">
            <v>0.02</v>
          </cell>
          <cell r="C21">
            <v>0.01</v>
          </cell>
          <cell r="D21">
            <v>0.01</v>
          </cell>
          <cell r="E21">
            <v>40559.235674836156</v>
          </cell>
          <cell r="F21">
            <v>298.01563897393237</v>
          </cell>
          <cell r="G21">
            <v>66.989999999999995</v>
          </cell>
          <cell r="H21">
            <v>33.65</v>
          </cell>
          <cell r="I21">
            <v>33.339999999999996</v>
          </cell>
          <cell r="J21">
            <v>331.66563897393235</v>
          </cell>
        </row>
        <row r="22">
          <cell r="A22">
            <v>17</v>
          </cell>
          <cell r="B22">
            <v>0.02</v>
          </cell>
          <cell r="C22">
            <v>0.01</v>
          </cell>
          <cell r="D22">
            <v>0.01</v>
          </cell>
          <cell r="E22">
            <v>40261.220035862221</v>
          </cell>
          <cell r="F22">
            <v>298.26567660538683</v>
          </cell>
          <cell r="G22">
            <v>66.489999999999995</v>
          </cell>
          <cell r="H22">
            <v>33.4</v>
          </cell>
          <cell r="I22">
            <v>33.089999999999996</v>
          </cell>
          <cell r="J22">
            <v>331.66567660538681</v>
          </cell>
        </row>
        <row r="23">
          <cell r="A23">
            <v>18</v>
          </cell>
          <cell r="B23">
            <v>0.02</v>
          </cell>
          <cell r="C23">
            <v>0.01</v>
          </cell>
          <cell r="D23">
            <v>0.01</v>
          </cell>
          <cell r="E23">
            <v>39962.954359256837</v>
          </cell>
          <cell r="F23">
            <v>298.51569140682602</v>
          </cell>
          <cell r="G23">
            <v>66</v>
          </cell>
          <cell r="H23">
            <v>33.15</v>
          </cell>
          <cell r="I23">
            <v>32.85</v>
          </cell>
          <cell r="J23">
            <v>331.665691406826</v>
          </cell>
        </row>
        <row r="24">
          <cell r="A24">
            <v>19</v>
          </cell>
          <cell r="B24">
            <v>0.02</v>
          </cell>
          <cell r="C24">
            <v>0.01</v>
          </cell>
          <cell r="D24">
            <v>0.01</v>
          </cell>
          <cell r="E24">
            <v>39664.438667850009</v>
          </cell>
          <cell r="F24">
            <v>298.76568476921346</v>
          </cell>
          <cell r="G24">
            <v>65.510000000000005</v>
          </cell>
          <cell r="H24">
            <v>32.9</v>
          </cell>
          <cell r="I24">
            <v>32.610000000000007</v>
          </cell>
          <cell r="J24">
            <v>331.66568476921344</v>
          </cell>
        </row>
        <row r="25">
          <cell r="A25">
            <v>20</v>
          </cell>
          <cell r="B25">
            <v>0.02</v>
          </cell>
          <cell r="C25">
            <v>0.01</v>
          </cell>
          <cell r="D25">
            <v>0.01</v>
          </cell>
          <cell r="E25">
            <v>39365.672983080796</v>
          </cell>
          <cell r="F25">
            <v>299.00565811459262</v>
          </cell>
          <cell r="G25">
            <v>65.02</v>
          </cell>
          <cell r="H25">
            <v>32.659999999999997</v>
          </cell>
          <cell r="I25">
            <v>32.36</v>
          </cell>
          <cell r="J25">
            <v>331.66565811459265</v>
          </cell>
        </row>
        <row r="26">
          <cell r="A26">
            <v>21</v>
          </cell>
          <cell r="B26">
            <v>0.02</v>
          </cell>
          <cell r="C26">
            <v>0.01</v>
          </cell>
          <cell r="D26">
            <v>0.01</v>
          </cell>
          <cell r="E26">
            <v>39066.667324966205</v>
          </cell>
          <cell r="F26">
            <v>299.25569779446187</v>
          </cell>
          <cell r="G26">
            <v>64.52</v>
          </cell>
          <cell r="H26">
            <v>32.409999999999997</v>
          </cell>
          <cell r="I26">
            <v>32.11</v>
          </cell>
          <cell r="J26">
            <v>331.66569779446183</v>
          </cell>
        </row>
        <row r="27">
          <cell r="A27">
            <v>22</v>
          </cell>
          <cell r="B27">
            <v>0.02</v>
          </cell>
          <cell r="C27">
            <v>0.01</v>
          </cell>
          <cell r="D27">
            <v>0.01</v>
          </cell>
          <cell r="E27">
            <v>38767.411627171743</v>
          </cell>
          <cell r="F27">
            <v>299.50572098312625</v>
          </cell>
          <cell r="G27">
            <v>64.03</v>
          </cell>
          <cell r="H27">
            <v>32.159999999999997</v>
          </cell>
          <cell r="I27">
            <v>31.870000000000005</v>
          </cell>
          <cell r="J27">
            <v>331.66572098312628</v>
          </cell>
        </row>
        <row r="28">
          <cell r="A28">
            <v>23</v>
          </cell>
          <cell r="B28">
            <v>0.02</v>
          </cell>
          <cell r="C28">
            <v>0.01</v>
          </cell>
          <cell r="D28">
            <v>0.01</v>
          </cell>
          <cell r="E28">
            <v>38467.905906188615</v>
          </cell>
          <cell r="F28">
            <v>299.75572921237347</v>
          </cell>
          <cell r="G28">
            <v>63.53</v>
          </cell>
          <cell r="H28">
            <v>31.91</v>
          </cell>
          <cell r="I28">
            <v>31.62</v>
          </cell>
          <cell r="J28">
            <v>331.66572921237349</v>
          </cell>
        </row>
        <row r="29">
          <cell r="A29">
            <v>24</v>
          </cell>
          <cell r="B29">
            <v>0.02</v>
          </cell>
          <cell r="C29">
            <v>0.01</v>
          </cell>
          <cell r="D29">
            <v>0.01</v>
          </cell>
          <cell r="E29">
            <v>38168.15017697624</v>
          </cell>
          <cell r="F29">
            <v>300.00572404964015</v>
          </cell>
          <cell r="G29">
            <v>63.04</v>
          </cell>
          <cell r="H29">
            <v>31.66</v>
          </cell>
          <cell r="I29">
            <v>31.38</v>
          </cell>
          <cell r="J29">
            <v>331.66572404964018</v>
          </cell>
        </row>
        <row r="30">
          <cell r="A30">
            <v>25</v>
          </cell>
          <cell r="B30">
            <v>0.02</v>
          </cell>
          <cell r="C30">
            <v>0.01</v>
          </cell>
          <cell r="D30">
            <v>0.01</v>
          </cell>
          <cell r="E30">
            <v>37868.144452926601</v>
          </cell>
          <cell r="F30">
            <v>300.25570709921288</v>
          </cell>
          <cell r="G30">
            <v>62.54</v>
          </cell>
          <cell r="H30">
            <v>31.41</v>
          </cell>
          <cell r="I30">
            <v>31.13</v>
          </cell>
          <cell r="J30">
            <v>331.66570709921291</v>
          </cell>
        </row>
        <row r="31">
          <cell r="A31">
            <v>26</v>
          </cell>
          <cell r="B31">
            <v>0.02</v>
          </cell>
          <cell r="C31">
            <v>0.01</v>
          </cell>
          <cell r="D31">
            <v>0.01</v>
          </cell>
          <cell r="E31">
            <v>37567.888745827389</v>
          </cell>
          <cell r="F31">
            <v>300.50568000347971</v>
          </cell>
          <cell r="G31">
            <v>62.05</v>
          </cell>
          <cell r="H31">
            <v>31.16</v>
          </cell>
          <cell r="I31">
            <v>30.889999999999997</v>
          </cell>
          <cell r="J31">
            <v>331.66568000347974</v>
          </cell>
        </row>
        <row r="32">
          <cell r="A32">
            <v>27</v>
          </cell>
          <cell r="B32">
            <v>0.02</v>
          </cell>
          <cell r="C32">
            <v>0.01</v>
          </cell>
          <cell r="D32">
            <v>0.01</v>
          </cell>
          <cell r="E32">
            <v>37267.383065823909</v>
          </cell>
          <cell r="F32">
            <v>300.75564444423503</v>
          </cell>
          <cell r="G32">
            <v>61.55</v>
          </cell>
          <cell r="H32">
            <v>30.91</v>
          </cell>
          <cell r="I32">
            <v>30.639999999999997</v>
          </cell>
          <cell r="J32">
            <v>331.66564444423506</v>
          </cell>
        </row>
        <row r="33">
          <cell r="A33">
            <v>28</v>
          </cell>
          <cell r="B33">
            <v>0.02</v>
          </cell>
          <cell r="C33">
            <v>0.01</v>
          </cell>
          <cell r="D33">
            <v>0.01</v>
          </cell>
          <cell r="E33">
            <v>36966.627421379671</v>
          </cell>
          <cell r="F33">
            <v>300.99560214404028</v>
          </cell>
          <cell r="G33">
            <v>61.05</v>
          </cell>
          <cell r="H33">
            <v>30.67</v>
          </cell>
          <cell r="I33">
            <v>30.379999999999995</v>
          </cell>
          <cell r="J33">
            <v>331.66560214404029</v>
          </cell>
        </row>
        <row r="34">
          <cell r="A34">
            <v>29</v>
          </cell>
          <cell r="B34">
            <v>0.02</v>
          </cell>
          <cell r="C34">
            <v>0.01</v>
          </cell>
          <cell r="D34">
            <v>0.01</v>
          </cell>
          <cell r="E34">
            <v>36665.631819235634</v>
          </cell>
          <cell r="F34">
            <v>301.24564532446385</v>
          </cell>
          <cell r="G34">
            <v>60.56</v>
          </cell>
          <cell r="H34">
            <v>30.42</v>
          </cell>
          <cell r="I34">
            <v>30.14</v>
          </cell>
          <cell r="J34">
            <v>331.66564532446387</v>
          </cell>
        </row>
        <row r="35">
          <cell r="A35">
            <v>30</v>
          </cell>
          <cell r="B35">
            <v>0.02</v>
          </cell>
          <cell r="C35">
            <v>0.01</v>
          </cell>
          <cell r="D35">
            <v>0.01</v>
          </cell>
          <cell r="E35">
            <v>36364.386173911167</v>
          </cell>
          <cell r="F35">
            <v>301.49568601080654</v>
          </cell>
          <cell r="G35">
            <v>60.06</v>
          </cell>
          <cell r="H35">
            <v>30.17</v>
          </cell>
          <cell r="I35">
            <v>29.89</v>
          </cell>
          <cell r="J35">
            <v>331.66568601080655</v>
          </cell>
        </row>
        <row r="36">
          <cell r="A36">
            <v>31</v>
          </cell>
          <cell r="B36">
            <v>0.02</v>
          </cell>
          <cell r="C36">
            <v>0.01</v>
          </cell>
          <cell r="D36">
            <v>0.01</v>
          </cell>
          <cell r="E36">
            <v>36062.89048790036</v>
          </cell>
          <cell r="F36">
            <v>301.7457260692828</v>
          </cell>
          <cell r="G36">
            <v>59.56</v>
          </cell>
          <cell r="H36">
            <v>29.92</v>
          </cell>
          <cell r="I36">
            <v>29.64</v>
          </cell>
          <cell r="J36">
            <v>331.66572606928281</v>
          </cell>
        </row>
        <row r="37">
          <cell r="A37">
            <v>32</v>
          </cell>
          <cell r="B37">
            <v>0.02</v>
          </cell>
          <cell r="C37">
            <v>0.01</v>
          </cell>
          <cell r="D37">
            <v>0.01</v>
          </cell>
          <cell r="E37">
            <v>35761.144761831078</v>
          </cell>
          <cell r="F37">
            <v>301.99576741327661</v>
          </cell>
          <cell r="G37">
            <v>59.06</v>
          </cell>
          <cell r="H37">
            <v>29.67</v>
          </cell>
          <cell r="I37">
            <v>29.39</v>
          </cell>
          <cell r="J37">
            <v>331.66576741327663</v>
          </cell>
        </row>
        <row r="38">
          <cell r="A38">
            <v>33</v>
          </cell>
          <cell r="B38">
            <v>0.02</v>
          </cell>
          <cell r="C38">
            <v>0.01</v>
          </cell>
          <cell r="D38">
            <v>0.01</v>
          </cell>
          <cell r="E38">
            <v>35459.148994417803</v>
          </cell>
          <cell r="F38">
            <v>302.25581200504183</v>
          </cell>
          <cell r="G38">
            <v>58.56</v>
          </cell>
          <cell r="H38">
            <v>29.41</v>
          </cell>
          <cell r="I38">
            <v>29.150000000000002</v>
          </cell>
          <cell r="J38">
            <v>331.66581200504186</v>
          </cell>
        </row>
        <row r="39">
          <cell r="A39">
            <v>34</v>
          </cell>
          <cell r="B39">
            <v>0.02</v>
          </cell>
          <cell r="C39">
            <v>0.01</v>
          </cell>
          <cell r="D39">
            <v>0.01</v>
          </cell>
          <cell r="E39">
            <v>35156.893182412758</v>
          </cell>
          <cell r="F39">
            <v>302.50576751872131</v>
          </cell>
          <cell r="G39">
            <v>58.06</v>
          </cell>
          <cell r="H39">
            <v>29.16</v>
          </cell>
          <cell r="I39">
            <v>28.900000000000002</v>
          </cell>
          <cell r="J39">
            <v>331.66576751872134</v>
          </cell>
        </row>
        <row r="40">
          <cell r="A40">
            <v>35</v>
          </cell>
          <cell r="B40">
            <v>0.02</v>
          </cell>
          <cell r="C40">
            <v>0.01</v>
          </cell>
          <cell r="D40">
            <v>0.01</v>
          </cell>
          <cell r="E40">
            <v>34854.387414894038</v>
          </cell>
          <cell r="F40">
            <v>302.75572961865072</v>
          </cell>
          <cell r="G40">
            <v>57.56</v>
          </cell>
          <cell r="H40">
            <v>28.91</v>
          </cell>
          <cell r="I40">
            <v>28.650000000000002</v>
          </cell>
          <cell r="J40">
            <v>331.66572961865074</v>
          </cell>
        </row>
        <row r="41">
          <cell r="A41">
            <v>36</v>
          </cell>
          <cell r="B41">
            <v>0.02</v>
          </cell>
          <cell r="C41">
            <v>0.01</v>
          </cell>
          <cell r="D41">
            <v>0.01</v>
          </cell>
          <cell r="E41">
            <v>34551.631685275388</v>
          </cell>
          <cell r="F41">
            <v>303.00570041028624</v>
          </cell>
          <cell r="G41">
            <v>57.06</v>
          </cell>
          <cell r="H41">
            <v>28.66</v>
          </cell>
          <cell r="I41">
            <v>28.400000000000002</v>
          </cell>
          <cell r="J41">
            <v>331.66570041028626</v>
          </cell>
        </row>
        <row r="42">
          <cell r="A42">
            <v>37</v>
          </cell>
          <cell r="B42">
            <v>0.02</v>
          </cell>
          <cell r="C42">
            <v>0.01</v>
          </cell>
          <cell r="D42">
            <v>0.01</v>
          </cell>
          <cell r="E42">
            <v>34248.625984865103</v>
          </cell>
          <cell r="F42">
            <v>303.25568205516339</v>
          </cell>
          <cell r="G42">
            <v>56.56</v>
          </cell>
          <cell r="H42">
            <v>28.41</v>
          </cell>
          <cell r="I42">
            <v>28.150000000000002</v>
          </cell>
          <cell r="J42">
            <v>331.66568205516342</v>
          </cell>
        </row>
        <row r="43">
          <cell r="A43">
            <v>38</v>
          </cell>
          <cell r="B43">
            <v>0.02</v>
          </cell>
          <cell r="C43">
            <v>0.01</v>
          </cell>
          <cell r="D43">
            <v>0.01</v>
          </cell>
          <cell r="E43">
            <v>33945.370302809941</v>
          </cell>
          <cell r="F43">
            <v>303.50567677301223</v>
          </cell>
          <cell r="G43">
            <v>56.06</v>
          </cell>
          <cell r="H43">
            <v>28.16</v>
          </cell>
          <cell r="I43">
            <v>27.900000000000002</v>
          </cell>
          <cell r="J43">
            <v>331.66567677301225</v>
          </cell>
        </row>
        <row r="44">
          <cell r="A44">
            <v>39</v>
          </cell>
          <cell r="B44">
            <v>0.02</v>
          </cell>
          <cell r="C44">
            <v>0.01</v>
          </cell>
          <cell r="D44">
            <v>0.01</v>
          </cell>
          <cell r="E44">
            <v>33641.864626036928</v>
          </cell>
          <cell r="F44">
            <v>303.75568684397183</v>
          </cell>
          <cell r="G44">
            <v>55.56</v>
          </cell>
          <cell r="H44">
            <v>27.91</v>
          </cell>
          <cell r="I44">
            <v>27.650000000000002</v>
          </cell>
          <cell r="J44">
            <v>331.66568684397186</v>
          </cell>
        </row>
        <row r="45">
          <cell r="A45">
            <v>40</v>
          </cell>
          <cell r="B45">
            <v>0.02</v>
          </cell>
          <cell r="C45">
            <v>0.01</v>
          </cell>
          <cell r="D45">
            <v>0.01</v>
          </cell>
          <cell r="E45">
            <v>33338.108939192956</v>
          </cell>
          <cell r="F45">
            <v>304.00571461091153</v>
          </cell>
          <cell r="G45">
            <v>55.06</v>
          </cell>
          <cell r="H45">
            <v>27.66</v>
          </cell>
          <cell r="I45">
            <v>27.400000000000002</v>
          </cell>
          <cell r="J45">
            <v>331.66571461091155</v>
          </cell>
        </row>
        <row r="46">
          <cell r="A46">
            <v>41</v>
          </cell>
          <cell r="B46">
            <v>0.02</v>
          </cell>
          <cell r="C46">
            <v>0.01</v>
          </cell>
          <cell r="D46">
            <v>0.01</v>
          </cell>
          <cell r="E46">
            <v>33034.103224582046</v>
          </cell>
          <cell r="F46">
            <v>304.26576248186365</v>
          </cell>
          <cell r="G46">
            <v>54.56</v>
          </cell>
          <cell r="H46">
            <v>27.4</v>
          </cell>
          <cell r="I46">
            <v>27.160000000000004</v>
          </cell>
          <cell r="J46">
            <v>331.66576248186362</v>
          </cell>
        </row>
        <row r="47">
          <cell r="A47">
            <v>42</v>
          </cell>
          <cell r="B47">
            <v>0.02</v>
          </cell>
          <cell r="C47">
            <v>0.01</v>
          </cell>
          <cell r="D47">
            <v>0.01</v>
          </cell>
          <cell r="E47">
            <v>32729.837462100182</v>
          </cell>
          <cell r="F47">
            <v>304.5157315982089</v>
          </cell>
          <cell r="G47">
            <v>54.06</v>
          </cell>
          <cell r="H47">
            <v>27.15</v>
          </cell>
          <cell r="I47">
            <v>26.910000000000004</v>
          </cell>
          <cell r="J47">
            <v>331.66573159820888</v>
          </cell>
        </row>
        <row r="48">
          <cell r="A48">
            <v>43</v>
          </cell>
          <cell r="B48">
            <v>0.02</v>
          </cell>
          <cell r="C48">
            <v>0.01</v>
          </cell>
          <cell r="D48">
            <v>0.01</v>
          </cell>
          <cell r="E48">
            <v>32425.321730501972</v>
          </cell>
          <cell r="F48">
            <v>304.76572497364259</v>
          </cell>
          <cell r="G48">
            <v>53.55</v>
          </cell>
          <cell r="H48">
            <v>26.9</v>
          </cell>
          <cell r="I48">
            <v>26.65</v>
          </cell>
          <cell r="J48">
            <v>331.66572497364257</v>
          </cell>
        </row>
        <row r="49">
          <cell r="A49">
            <v>44</v>
          </cell>
          <cell r="B49">
            <v>0.02</v>
          </cell>
          <cell r="C49">
            <v>0.01</v>
          </cell>
          <cell r="D49">
            <v>0.01</v>
          </cell>
          <cell r="E49">
            <v>32120.556005528328</v>
          </cell>
          <cell r="F49">
            <v>305.01574520939045</v>
          </cell>
          <cell r="G49">
            <v>53.05</v>
          </cell>
          <cell r="H49">
            <v>26.65</v>
          </cell>
          <cell r="I49">
            <v>26.4</v>
          </cell>
          <cell r="J49">
            <v>331.66574520939042</v>
          </cell>
        </row>
        <row r="50">
          <cell r="A50">
            <v>45</v>
          </cell>
          <cell r="B50">
            <v>0.02</v>
          </cell>
          <cell r="C50">
            <v>0.01</v>
          </cell>
          <cell r="D50">
            <v>0.01</v>
          </cell>
          <cell r="E50">
            <v>31815.540260318936</v>
          </cell>
          <cell r="F50">
            <v>305.2757949822813</v>
          </cell>
          <cell r="G50">
            <v>52.55</v>
          </cell>
          <cell r="H50">
            <v>26.39</v>
          </cell>
          <cell r="I50">
            <v>26.159999999999997</v>
          </cell>
          <cell r="J50">
            <v>331.66579498228128</v>
          </cell>
        </row>
        <row r="51">
          <cell r="A51">
            <v>46</v>
          </cell>
          <cell r="B51">
            <v>0.02</v>
          </cell>
          <cell r="C51">
            <v>0.01</v>
          </cell>
          <cell r="D51">
            <v>0.01</v>
          </cell>
          <cell r="E51">
            <v>31510.264465336655</v>
          </cell>
          <cell r="F51">
            <v>305.52577179140263</v>
          </cell>
          <cell r="G51">
            <v>52.04</v>
          </cell>
          <cell r="H51">
            <v>26.14</v>
          </cell>
          <cell r="I51">
            <v>25.9</v>
          </cell>
          <cell r="J51">
            <v>331.66577179140262</v>
          </cell>
        </row>
        <row r="52">
          <cell r="A52">
            <v>47</v>
          </cell>
          <cell r="B52">
            <v>0.02</v>
          </cell>
          <cell r="C52">
            <v>0.01</v>
          </cell>
          <cell r="D52">
            <v>0.01</v>
          </cell>
          <cell r="E52">
            <v>31204.738693545252</v>
          </cell>
          <cell r="F52">
            <v>305.77578278820425</v>
          </cell>
          <cell r="G52">
            <v>51.54</v>
          </cell>
          <cell r="H52">
            <v>25.89</v>
          </cell>
          <cell r="I52">
            <v>25.65</v>
          </cell>
          <cell r="J52">
            <v>331.66578278820424</v>
          </cell>
        </row>
        <row r="53">
          <cell r="A53">
            <v>48</v>
          </cell>
          <cell r="B53">
            <v>0.02</v>
          </cell>
          <cell r="C53">
            <v>0.01</v>
          </cell>
          <cell r="D53">
            <v>0.01</v>
          </cell>
          <cell r="E53">
            <v>30898.962910757047</v>
          </cell>
          <cell r="F53">
            <v>306.03583087498254</v>
          </cell>
          <cell r="G53">
            <v>51.03</v>
          </cell>
          <cell r="H53">
            <v>25.63</v>
          </cell>
          <cell r="I53">
            <v>25.400000000000002</v>
          </cell>
          <cell r="J53">
            <v>331.66583087498253</v>
          </cell>
        </row>
        <row r="54">
          <cell r="A54">
            <v>49</v>
          </cell>
          <cell r="B54">
            <v>0.02</v>
          </cell>
          <cell r="C54">
            <v>0.01</v>
          </cell>
          <cell r="D54">
            <v>0.01</v>
          </cell>
          <cell r="E54">
            <v>30592.927079882065</v>
          </cell>
          <cell r="F54">
            <v>306.28581062971142</v>
          </cell>
          <cell r="G54">
            <v>50.53</v>
          </cell>
          <cell r="H54">
            <v>25.38</v>
          </cell>
          <cell r="I54">
            <v>25.150000000000002</v>
          </cell>
          <cell r="J54">
            <v>331.66581062971142</v>
          </cell>
        </row>
        <row r="55">
          <cell r="A55">
            <v>50</v>
          </cell>
          <cell r="B55">
            <v>0.02</v>
          </cell>
          <cell r="C55">
            <v>0.01</v>
          </cell>
          <cell r="D55">
            <v>0.01</v>
          </cell>
          <cell r="E55">
            <v>30286.641269252355</v>
          </cell>
          <cell r="F55">
            <v>306.54583254199082</v>
          </cell>
          <cell r="G55">
            <v>50.02</v>
          </cell>
          <cell r="H55">
            <v>25.12</v>
          </cell>
          <cell r="I55">
            <v>24.900000000000002</v>
          </cell>
          <cell r="J55">
            <v>331.66583254199082</v>
          </cell>
        </row>
        <row r="56">
          <cell r="A56">
            <v>51</v>
          </cell>
          <cell r="B56">
            <v>0.02</v>
          </cell>
          <cell r="C56">
            <v>0.01</v>
          </cell>
          <cell r="D56">
            <v>0.01</v>
          </cell>
          <cell r="E56">
            <v>29980.095436710366</v>
          </cell>
          <cell r="F56">
            <v>306.79578913917584</v>
          </cell>
          <cell r="G56">
            <v>49.51</v>
          </cell>
          <cell r="H56">
            <v>24.87</v>
          </cell>
          <cell r="I56">
            <v>24.639999999999997</v>
          </cell>
          <cell r="J56">
            <v>331.66578913917584</v>
          </cell>
        </row>
        <row r="57">
          <cell r="A57">
            <v>52</v>
          </cell>
          <cell r="B57">
            <v>0.02</v>
          </cell>
          <cell r="C57">
            <v>0.01</v>
          </cell>
          <cell r="D57">
            <v>0.01</v>
          </cell>
          <cell r="E57">
            <v>29673.299647571192</v>
          </cell>
          <cell r="F57">
            <v>307.04579325423032</v>
          </cell>
          <cell r="G57">
            <v>49.01</v>
          </cell>
          <cell r="H57">
            <v>24.62</v>
          </cell>
          <cell r="I57">
            <v>24.389999999999997</v>
          </cell>
          <cell r="J57">
            <v>331.66579325423032</v>
          </cell>
        </row>
        <row r="58">
          <cell r="A58">
            <v>53</v>
          </cell>
          <cell r="B58">
            <v>0.02</v>
          </cell>
          <cell r="C58">
            <v>0.01</v>
          </cell>
          <cell r="D58">
            <v>0.01</v>
          </cell>
          <cell r="E58">
            <v>29366.253854316961</v>
          </cell>
          <cell r="F58">
            <v>307.30584822228059</v>
          </cell>
          <cell r="G58">
            <v>48.5</v>
          </cell>
          <cell r="H58">
            <v>24.36</v>
          </cell>
          <cell r="I58">
            <v>24.14</v>
          </cell>
          <cell r="J58">
            <v>331.6658482222806</v>
          </cell>
        </row>
        <row r="59">
          <cell r="A59">
            <v>54</v>
          </cell>
          <cell r="B59">
            <v>0.02</v>
          </cell>
          <cell r="C59">
            <v>0.01</v>
          </cell>
          <cell r="D59">
            <v>0.01</v>
          </cell>
          <cell r="E59">
            <v>29058.948006094681</v>
          </cell>
          <cell r="F59">
            <v>307.55584335043147</v>
          </cell>
          <cell r="G59">
            <v>47.99</v>
          </cell>
          <cell r="H59">
            <v>24.11</v>
          </cell>
          <cell r="I59">
            <v>23.880000000000003</v>
          </cell>
          <cell r="J59">
            <v>331.66584335043149</v>
          </cell>
        </row>
        <row r="60">
          <cell r="A60">
            <v>55</v>
          </cell>
          <cell r="B60">
            <v>0.02</v>
          </cell>
          <cell r="C60">
            <v>0.01</v>
          </cell>
          <cell r="D60">
            <v>0.01</v>
          </cell>
          <cell r="E60">
            <v>28751.392162744251</v>
          </cell>
          <cell r="F60">
            <v>307.81589520392538</v>
          </cell>
          <cell r="G60">
            <v>47.49</v>
          </cell>
          <cell r="H60">
            <v>23.85</v>
          </cell>
          <cell r="I60">
            <v>23.64</v>
          </cell>
          <cell r="J60">
            <v>331.6658952039254</v>
          </cell>
        </row>
        <row r="61">
          <cell r="A61">
            <v>56</v>
          </cell>
          <cell r="B61">
            <v>0.02</v>
          </cell>
          <cell r="C61">
            <v>0.01</v>
          </cell>
          <cell r="D61">
            <v>0.01</v>
          </cell>
          <cell r="E61">
            <v>28443.576267540324</v>
          </cell>
          <cell r="F61">
            <v>308.0658908237865</v>
          </cell>
          <cell r="G61">
            <v>46.98</v>
          </cell>
          <cell r="H61">
            <v>23.6</v>
          </cell>
          <cell r="I61">
            <v>23.379999999999995</v>
          </cell>
          <cell r="J61">
            <v>331.66589082378653</v>
          </cell>
        </row>
        <row r="62">
          <cell r="A62">
            <v>57</v>
          </cell>
          <cell r="B62">
            <v>0.02</v>
          </cell>
          <cell r="C62">
            <v>0.01</v>
          </cell>
          <cell r="D62">
            <v>0.01</v>
          </cell>
          <cell r="E62">
            <v>28135.510376716538</v>
          </cell>
          <cell r="F62">
            <v>308.32594940361577</v>
          </cell>
          <cell r="G62">
            <v>46.47</v>
          </cell>
          <cell r="H62">
            <v>23.34</v>
          </cell>
          <cell r="I62">
            <v>23.13</v>
          </cell>
          <cell r="J62">
            <v>331.66594940361574</v>
          </cell>
        </row>
        <row r="63">
          <cell r="A63">
            <v>58</v>
          </cell>
          <cell r="B63">
            <v>0.02</v>
          </cell>
          <cell r="C63">
            <v>0.01</v>
          </cell>
          <cell r="D63">
            <v>0.01</v>
          </cell>
          <cell r="E63">
            <v>27827.184427312921</v>
          </cell>
          <cell r="F63">
            <v>308.58595562254567</v>
          </cell>
          <cell r="G63">
            <v>45.96</v>
          </cell>
          <cell r="H63">
            <v>23.08</v>
          </cell>
          <cell r="I63">
            <v>22.880000000000003</v>
          </cell>
          <cell r="J63">
            <v>331.66595562254565</v>
          </cell>
        </row>
        <row r="64">
          <cell r="A64">
            <v>59</v>
          </cell>
          <cell r="B64">
            <v>0.02</v>
          </cell>
          <cell r="C64">
            <v>0.01</v>
          </cell>
          <cell r="D64">
            <v>0.01</v>
          </cell>
          <cell r="E64">
            <v>27518.598471690377</v>
          </cell>
          <cell r="F64">
            <v>308.83591090686616</v>
          </cell>
          <cell r="G64">
            <v>45.45</v>
          </cell>
          <cell r="H64">
            <v>22.83</v>
          </cell>
          <cell r="I64">
            <v>22.620000000000005</v>
          </cell>
          <cell r="J64">
            <v>331.66591090686615</v>
          </cell>
        </row>
        <row r="65">
          <cell r="A65">
            <v>60</v>
          </cell>
          <cell r="B65">
            <v>0.02</v>
          </cell>
          <cell r="C65">
            <v>0.01</v>
          </cell>
          <cell r="D65">
            <v>0.01</v>
          </cell>
          <cell r="E65">
            <v>27209.762560783511</v>
          </cell>
          <cell r="F65">
            <v>309.09593862168367</v>
          </cell>
          <cell r="G65">
            <v>44.94</v>
          </cell>
          <cell r="H65">
            <v>22.57</v>
          </cell>
          <cell r="I65">
            <v>22.369999999999997</v>
          </cell>
          <cell r="J65">
            <v>331.66593862168367</v>
          </cell>
        </row>
        <row r="66">
          <cell r="A66">
            <v>61</v>
          </cell>
          <cell r="B66">
            <v>0.02</v>
          </cell>
          <cell r="C66">
            <v>0.01</v>
          </cell>
          <cell r="D66">
            <v>0.01</v>
          </cell>
          <cell r="E66">
            <v>26900.666622161829</v>
          </cell>
          <cell r="F66">
            <v>309.3459196946755</v>
          </cell>
          <cell r="G66">
            <v>44.43</v>
          </cell>
          <cell r="H66">
            <v>22.32</v>
          </cell>
          <cell r="I66">
            <v>22.11</v>
          </cell>
          <cell r="J66">
            <v>331.66591969467549</v>
          </cell>
        </row>
        <row r="67">
          <cell r="A67">
            <v>62</v>
          </cell>
          <cell r="B67">
            <v>0.02</v>
          </cell>
          <cell r="C67">
            <v>0.01</v>
          </cell>
          <cell r="D67">
            <v>0.01</v>
          </cell>
          <cell r="E67">
            <v>26591.320702467154</v>
          </cell>
          <cell r="F67">
            <v>309.60598045844813</v>
          </cell>
          <cell r="G67">
            <v>43.92</v>
          </cell>
          <cell r="H67">
            <v>22.06</v>
          </cell>
          <cell r="I67">
            <v>21.860000000000003</v>
          </cell>
          <cell r="J67">
            <v>331.66598045844813</v>
          </cell>
        </row>
        <row r="68">
          <cell r="A68">
            <v>63</v>
          </cell>
          <cell r="B68">
            <v>0.02</v>
          </cell>
          <cell r="C68">
            <v>0.01</v>
          </cell>
          <cell r="D68">
            <v>0.01</v>
          </cell>
          <cell r="E68">
            <v>26281.714722008706</v>
          </cell>
          <cell r="F68">
            <v>309.86599921082285</v>
          </cell>
          <cell r="G68">
            <v>43.41</v>
          </cell>
          <cell r="H68">
            <v>21.8</v>
          </cell>
          <cell r="I68">
            <v>21.609999999999996</v>
          </cell>
          <cell r="J68">
            <v>331.66599921082286</v>
          </cell>
        </row>
        <row r="69">
          <cell r="A69">
            <v>64</v>
          </cell>
          <cell r="B69">
            <v>0.02</v>
          </cell>
          <cell r="C69">
            <v>0.01</v>
          </cell>
          <cell r="D69">
            <v>0.01</v>
          </cell>
          <cell r="E69">
            <v>25971.848722797884</v>
          </cell>
          <cell r="F69">
            <v>310.12597770486531</v>
          </cell>
          <cell r="G69">
            <v>42.89</v>
          </cell>
          <cell r="H69">
            <v>21.54</v>
          </cell>
          <cell r="I69">
            <v>21.35</v>
          </cell>
          <cell r="J69">
            <v>331.66597770486533</v>
          </cell>
        </row>
        <row r="70">
          <cell r="A70">
            <v>65</v>
          </cell>
          <cell r="B70">
            <v>0.02</v>
          </cell>
          <cell r="C70">
            <v>0.01</v>
          </cell>
          <cell r="D70">
            <v>0.01</v>
          </cell>
          <cell r="E70">
            <v>25661.722745093019</v>
          </cell>
          <cell r="F70">
            <v>310.37591775548532</v>
          </cell>
          <cell r="G70">
            <v>42.38</v>
          </cell>
          <cell r="H70">
            <v>21.29</v>
          </cell>
          <cell r="I70">
            <v>21.090000000000003</v>
          </cell>
          <cell r="J70">
            <v>331.66591775548534</v>
          </cell>
        </row>
        <row r="71">
          <cell r="A71">
            <v>66</v>
          </cell>
          <cell r="B71">
            <v>0.02</v>
          </cell>
          <cell r="C71">
            <v>0.01</v>
          </cell>
          <cell r="D71">
            <v>0.01</v>
          </cell>
          <cell r="E71">
            <v>25351.346827337533</v>
          </cell>
          <cell r="F71">
            <v>310.63595207033575</v>
          </cell>
          <cell r="G71">
            <v>41.87</v>
          </cell>
          <cell r="H71">
            <v>21.03</v>
          </cell>
          <cell r="I71">
            <v>20.839999999999996</v>
          </cell>
          <cell r="J71">
            <v>331.66595207033578</v>
          </cell>
        </row>
        <row r="72">
          <cell r="A72">
            <v>67</v>
          </cell>
          <cell r="B72">
            <v>0.02</v>
          </cell>
          <cell r="C72">
            <v>0.01</v>
          </cell>
          <cell r="D72">
            <v>0.01</v>
          </cell>
          <cell r="E72">
            <v>25040.710875267196</v>
          </cell>
          <cell r="F72">
            <v>310.89595328301084</v>
          </cell>
          <cell r="G72">
            <v>41.36</v>
          </cell>
          <cell r="H72">
            <v>20.77</v>
          </cell>
          <cell r="I72">
            <v>20.59</v>
          </cell>
          <cell r="J72">
            <v>331.66595328301082</v>
          </cell>
        </row>
        <row r="73">
          <cell r="A73">
            <v>68</v>
          </cell>
          <cell r="B73">
            <v>0.02</v>
          </cell>
          <cell r="C73">
            <v>0.01</v>
          </cell>
          <cell r="D73">
            <v>0.01</v>
          </cell>
          <cell r="E73">
            <v>24729.814921984183</v>
          </cell>
          <cell r="F73">
            <v>311.15592345456281</v>
          </cell>
          <cell r="G73">
            <v>40.840000000000003</v>
          </cell>
          <cell r="H73">
            <v>20.51</v>
          </cell>
          <cell r="I73">
            <v>20.330000000000002</v>
          </cell>
          <cell r="J73">
            <v>331.6659234545628</v>
          </cell>
        </row>
        <row r="74">
          <cell r="A74">
            <v>69</v>
          </cell>
          <cell r="B74">
            <v>0.02</v>
          </cell>
          <cell r="C74">
            <v>0.01</v>
          </cell>
          <cell r="D74">
            <v>0.01</v>
          </cell>
          <cell r="E74">
            <v>24418.65899852962</v>
          </cell>
          <cell r="F74">
            <v>311.4058647234109</v>
          </cell>
          <cell r="G74">
            <v>40.33</v>
          </cell>
          <cell r="H74">
            <v>20.260000000000002</v>
          </cell>
          <cell r="I74">
            <v>20.069999999999997</v>
          </cell>
          <cell r="J74">
            <v>331.66586472341089</v>
          </cell>
        </row>
        <row r="75">
          <cell r="A75">
            <v>70</v>
          </cell>
          <cell r="B75">
            <v>0.02</v>
          </cell>
          <cell r="C75">
            <v>0.01</v>
          </cell>
          <cell r="D75">
            <v>0.01</v>
          </cell>
          <cell r="E75">
            <v>24107.253133806207</v>
          </cell>
          <cell r="F75">
            <v>311.66591688879925</v>
          </cell>
          <cell r="G75">
            <v>39.82</v>
          </cell>
          <cell r="H75">
            <v>20</v>
          </cell>
          <cell r="I75">
            <v>19.82</v>
          </cell>
          <cell r="J75">
            <v>331.66591688879925</v>
          </cell>
        </row>
        <row r="76">
          <cell r="A76">
            <v>71</v>
          </cell>
          <cell r="B76">
            <v>0.02</v>
          </cell>
          <cell r="C76">
            <v>0.01</v>
          </cell>
          <cell r="D76">
            <v>0.01</v>
          </cell>
          <cell r="E76">
            <v>23795.587216917407</v>
          </cell>
          <cell r="F76">
            <v>311.92594636366601</v>
          </cell>
          <cell r="G76">
            <v>39.299999999999997</v>
          </cell>
          <cell r="H76">
            <v>19.739999999999998</v>
          </cell>
          <cell r="I76">
            <v>19.559999999999999</v>
          </cell>
          <cell r="J76">
            <v>331.66594636366602</v>
          </cell>
        </row>
        <row r="77">
          <cell r="A77">
            <v>72</v>
          </cell>
          <cell r="B77">
            <v>0.02</v>
          </cell>
          <cell r="C77">
            <v>0.01</v>
          </cell>
          <cell r="D77">
            <v>0.01</v>
          </cell>
          <cell r="E77">
            <v>23483.661270553741</v>
          </cell>
          <cell r="F77">
            <v>312.18595559251747</v>
          </cell>
          <cell r="G77">
            <v>38.79</v>
          </cell>
          <cell r="H77">
            <v>19.48</v>
          </cell>
          <cell r="I77">
            <v>19.309999999999999</v>
          </cell>
          <cell r="J77">
            <v>331.66595559251749</v>
          </cell>
        </row>
        <row r="78">
          <cell r="A78">
            <v>73</v>
          </cell>
          <cell r="B78">
            <v>0.02</v>
          </cell>
          <cell r="C78">
            <v>0.01</v>
          </cell>
          <cell r="D78">
            <v>0.01</v>
          </cell>
          <cell r="E78">
            <v>23171.475314961222</v>
          </cell>
          <cell r="F78">
            <v>312.44594711763489</v>
          </cell>
          <cell r="G78">
            <v>38.270000000000003</v>
          </cell>
          <cell r="H78">
            <v>19.22</v>
          </cell>
          <cell r="I78">
            <v>19.050000000000004</v>
          </cell>
          <cell r="J78">
            <v>331.66594711763486</v>
          </cell>
        </row>
        <row r="79">
          <cell r="A79">
            <v>74</v>
          </cell>
          <cell r="B79">
            <v>0.02</v>
          </cell>
          <cell r="C79">
            <v>0.01</v>
          </cell>
          <cell r="D79">
            <v>0.01</v>
          </cell>
          <cell r="E79">
            <v>22859.029367843588</v>
          </cell>
          <cell r="F79">
            <v>312.70592358461357</v>
          </cell>
          <cell r="G79">
            <v>37.75</v>
          </cell>
          <cell r="H79">
            <v>18.96</v>
          </cell>
          <cell r="I79">
            <v>18.79</v>
          </cell>
          <cell r="J79">
            <v>331.66592358461355</v>
          </cell>
        </row>
        <row r="80">
          <cell r="A80">
            <v>75</v>
          </cell>
          <cell r="B80">
            <v>0.02</v>
          </cell>
          <cell r="C80">
            <v>0.01</v>
          </cell>
          <cell r="D80">
            <v>0.01</v>
          </cell>
          <cell r="E80">
            <v>22546.323444258975</v>
          </cell>
          <cell r="F80">
            <v>312.96588774830064</v>
          </cell>
          <cell r="G80">
            <v>37.24</v>
          </cell>
          <cell r="H80">
            <v>18.7</v>
          </cell>
          <cell r="I80">
            <v>18.540000000000003</v>
          </cell>
          <cell r="J80">
            <v>331.66588774830063</v>
          </cell>
        </row>
        <row r="81">
          <cell r="A81">
            <v>76</v>
          </cell>
          <cell r="B81">
            <v>0.02</v>
          </cell>
          <cell r="C81">
            <v>0.01</v>
          </cell>
          <cell r="D81">
            <v>0.01</v>
          </cell>
          <cell r="E81">
            <v>22233.357556510673</v>
          </cell>
          <cell r="F81">
            <v>313.22584247916387</v>
          </cell>
          <cell r="G81">
            <v>36.72</v>
          </cell>
          <cell r="H81">
            <v>18.440000000000001</v>
          </cell>
          <cell r="I81">
            <v>18.279999999999998</v>
          </cell>
          <cell r="J81">
            <v>331.66584247916387</v>
          </cell>
        </row>
        <row r="82">
          <cell r="A82">
            <v>77</v>
          </cell>
          <cell r="B82">
            <v>0.02</v>
          </cell>
          <cell r="C82">
            <v>0.01</v>
          </cell>
          <cell r="D82">
            <v>0.01</v>
          </cell>
          <cell r="E82">
            <v>21920.131714031508</v>
          </cell>
          <cell r="F82">
            <v>313.48579077012977</v>
          </cell>
          <cell r="G82">
            <v>36.200000000000003</v>
          </cell>
          <cell r="H82">
            <v>18.18</v>
          </cell>
          <cell r="I82">
            <v>18.020000000000003</v>
          </cell>
          <cell r="J82">
            <v>331.66579077012977</v>
          </cell>
        </row>
        <row r="83">
          <cell r="A83">
            <v>78</v>
          </cell>
          <cell r="B83">
            <v>0.02</v>
          </cell>
          <cell r="C83">
            <v>0.01</v>
          </cell>
          <cell r="D83">
            <v>0.01</v>
          </cell>
          <cell r="E83">
            <v>21606.645923261378</v>
          </cell>
          <cell r="F83">
            <v>313.74573574393344</v>
          </cell>
          <cell r="G83">
            <v>35.69</v>
          </cell>
          <cell r="H83">
            <v>17.920000000000002</v>
          </cell>
          <cell r="I83">
            <v>17.769999999999996</v>
          </cell>
          <cell r="J83">
            <v>331.66573574393345</v>
          </cell>
        </row>
        <row r="84">
          <cell r="A84">
            <v>79</v>
          </cell>
          <cell r="B84">
            <v>0.02</v>
          </cell>
          <cell r="C84">
            <v>0.01</v>
          </cell>
          <cell r="D84">
            <v>0.01</v>
          </cell>
          <cell r="E84">
            <v>21292.900187517444</v>
          </cell>
          <cell r="F84">
            <v>314.00568066102699</v>
          </cell>
          <cell r="G84">
            <v>35.17</v>
          </cell>
          <cell r="H84">
            <v>17.66</v>
          </cell>
          <cell r="I84">
            <v>17.510000000000002</v>
          </cell>
          <cell r="J84">
            <v>331.66568066102701</v>
          </cell>
        </row>
        <row r="85">
          <cell r="A85">
            <v>80</v>
          </cell>
          <cell r="B85">
            <v>0.02</v>
          </cell>
          <cell r="C85">
            <v>0.01</v>
          </cell>
          <cell r="D85">
            <v>0.01</v>
          </cell>
          <cell r="E85">
            <v>20978.894506856417</v>
          </cell>
          <cell r="F85">
            <v>314.26562892809812</v>
          </cell>
          <cell r="G85">
            <v>34.65</v>
          </cell>
          <cell r="H85">
            <v>17.399999999999999</v>
          </cell>
          <cell r="I85">
            <v>17.25</v>
          </cell>
          <cell r="J85">
            <v>331.6656289280981</v>
          </cell>
        </row>
        <row r="86">
          <cell r="A86">
            <v>81</v>
          </cell>
          <cell r="B86">
            <v>0.02</v>
          </cell>
          <cell r="C86">
            <v>0.01</v>
          </cell>
          <cell r="D86">
            <v>0.01</v>
          </cell>
          <cell r="E86">
            <v>20664.62887792832</v>
          </cell>
          <cell r="F86">
            <v>314.52558410725504</v>
          </cell>
          <cell r="G86">
            <v>34.130000000000003</v>
          </cell>
          <cell r="H86">
            <v>17.14</v>
          </cell>
          <cell r="I86">
            <v>16.990000000000002</v>
          </cell>
          <cell r="J86">
            <v>331.66558410725503</v>
          </cell>
        </row>
        <row r="87">
          <cell r="A87">
            <v>82</v>
          </cell>
          <cell r="B87">
            <v>0.02</v>
          </cell>
          <cell r="C87">
            <v>0.01</v>
          </cell>
          <cell r="D87">
            <v>0.01</v>
          </cell>
          <cell r="E87">
            <v>20350.103293821066</v>
          </cell>
          <cell r="F87">
            <v>314.78554992594337</v>
          </cell>
          <cell r="G87">
            <v>33.61</v>
          </cell>
          <cell r="H87">
            <v>16.88</v>
          </cell>
          <cell r="I87">
            <v>16.73</v>
          </cell>
          <cell r="J87">
            <v>331.66554992594337</v>
          </cell>
        </row>
        <row r="88">
          <cell r="A88">
            <v>83</v>
          </cell>
          <cell r="B88">
            <v>0.02</v>
          </cell>
          <cell r="C88">
            <v>0.01</v>
          </cell>
          <cell r="D88">
            <v>0.01</v>
          </cell>
          <cell r="E88">
            <v>20035.317743895124</v>
          </cell>
          <cell r="F88">
            <v>315.04553028766412</v>
          </cell>
          <cell r="G88">
            <v>33.090000000000003</v>
          </cell>
          <cell r="H88">
            <v>16.62</v>
          </cell>
          <cell r="I88">
            <v>16.470000000000002</v>
          </cell>
          <cell r="J88">
            <v>331.66553028766413</v>
          </cell>
        </row>
        <row r="89">
          <cell r="A89">
            <v>84</v>
          </cell>
          <cell r="B89">
            <v>0.02</v>
          </cell>
          <cell r="C89">
            <v>0.01</v>
          </cell>
          <cell r="D89">
            <v>0.01</v>
          </cell>
          <cell r="E89">
            <v>19720.272213607459</v>
          </cell>
          <cell r="F89">
            <v>315.30552928357241</v>
          </cell>
          <cell r="G89">
            <v>32.57</v>
          </cell>
          <cell r="H89">
            <v>16.36</v>
          </cell>
          <cell r="I89">
            <v>16.21</v>
          </cell>
          <cell r="J89">
            <v>331.66552928357243</v>
          </cell>
        </row>
        <row r="90">
          <cell r="A90">
            <v>85</v>
          </cell>
          <cell r="B90">
            <v>0.02</v>
          </cell>
          <cell r="C90">
            <v>0.01</v>
          </cell>
          <cell r="D90">
            <v>0.01</v>
          </cell>
          <cell r="E90">
            <v>19404.966684323888</v>
          </cell>
          <cell r="F90">
            <v>315.56555120504561</v>
          </cell>
          <cell r="G90">
            <v>32.049999999999997</v>
          </cell>
          <cell r="H90">
            <v>16.100000000000001</v>
          </cell>
          <cell r="I90">
            <v>15.949999999999996</v>
          </cell>
          <cell r="J90">
            <v>331.66555120504563</v>
          </cell>
        </row>
        <row r="91">
          <cell r="A91">
            <v>86</v>
          </cell>
          <cell r="B91">
            <v>0.02</v>
          </cell>
          <cell r="C91">
            <v>0.01</v>
          </cell>
          <cell r="D91">
            <v>0.01</v>
          </cell>
          <cell r="E91">
            <v>19089.401133118841</v>
          </cell>
          <cell r="F91">
            <v>315.82560055731875</v>
          </cell>
          <cell r="G91">
            <v>31.53</v>
          </cell>
          <cell r="H91">
            <v>15.84</v>
          </cell>
          <cell r="I91">
            <v>15.690000000000001</v>
          </cell>
          <cell r="J91">
            <v>331.66560055731873</v>
          </cell>
        </row>
        <row r="92">
          <cell r="A92">
            <v>87</v>
          </cell>
          <cell r="B92">
            <v>0.02</v>
          </cell>
          <cell r="C92">
            <v>0.01</v>
          </cell>
          <cell r="D92">
            <v>0.01</v>
          </cell>
          <cell r="E92">
            <v>18773.575532561521</v>
          </cell>
          <cell r="F92">
            <v>316.095682074298</v>
          </cell>
          <cell r="G92">
            <v>31.01</v>
          </cell>
          <cell r="H92">
            <v>15.57</v>
          </cell>
          <cell r="I92">
            <v>15.440000000000001</v>
          </cell>
          <cell r="J92">
            <v>331.66568207429799</v>
          </cell>
        </row>
        <row r="93">
          <cell r="A93">
            <v>88</v>
          </cell>
          <cell r="B93">
            <v>0.02</v>
          </cell>
          <cell r="C93">
            <v>0.01</v>
          </cell>
          <cell r="D93">
            <v>0.01</v>
          </cell>
          <cell r="E93">
            <v>18457.479850487223</v>
          </cell>
          <cell r="F93">
            <v>316.35562104296264</v>
          </cell>
          <cell r="G93">
            <v>30.48</v>
          </cell>
          <cell r="H93">
            <v>15.31</v>
          </cell>
          <cell r="I93">
            <v>15.17</v>
          </cell>
          <cell r="J93">
            <v>331.66562104296264</v>
          </cell>
        </row>
        <row r="94">
          <cell r="A94">
            <v>89</v>
          </cell>
          <cell r="B94">
            <v>0.02</v>
          </cell>
          <cell r="C94">
            <v>0.01</v>
          </cell>
          <cell r="D94">
            <v>0.01</v>
          </cell>
          <cell r="E94">
            <v>18141.12422944426</v>
          </cell>
          <cell r="F94">
            <v>316.6155994141705</v>
          </cell>
          <cell r="G94">
            <v>29.96</v>
          </cell>
          <cell r="H94">
            <v>15.05</v>
          </cell>
          <cell r="I94">
            <v>14.91</v>
          </cell>
          <cell r="J94">
            <v>331.66559941417052</v>
          </cell>
        </row>
        <row r="95">
          <cell r="A95">
            <v>90</v>
          </cell>
          <cell r="B95">
            <v>0.02</v>
          </cell>
          <cell r="C95">
            <v>0.01</v>
          </cell>
          <cell r="D95">
            <v>0.01</v>
          </cell>
          <cell r="E95">
            <v>17824.50863003009</v>
          </cell>
          <cell r="F95">
            <v>316.87562259911277</v>
          </cell>
          <cell r="G95">
            <v>29.44</v>
          </cell>
          <cell r="H95">
            <v>14.79</v>
          </cell>
          <cell r="I95">
            <v>14.650000000000002</v>
          </cell>
          <cell r="J95">
            <v>331.66562259911279</v>
          </cell>
        </row>
        <row r="96">
          <cell r="A96">
            <v>91</v>
          </cell>
          <cell r="B96">
            <v>0.02</v>
          </cell>
          <cell r="C96">
            <v>0.01</v>
          </cell>
          <cell r="D96">
            <v>0.01</v>
          </cell>
          <cell r="E96">
            <v>17507.633007430977</v>
          </cell>
          <cell r="F96">
            <v>317.14569630519213</v>
          </cell>
          <cell r="G96">
            <v>28.92</v>
          </cell>
          <cell r="H96">
            <v>14.52</v>
          </cell>
          <cell r="I96">
            <v>14.400000000000002</v>
          </cell>
          <cell r="J96">
            <v>331.66569630519211</v>
          </cell>
        </row>
        <row r="97">
          <cell r="A97">
            <v>92</v>
          </cell>
          <cell r="B97">
            <v>0.02</v>
          </cell>
          <cell r="C97">
            <v>0.01</v>
          </cell>
          <cell r="D97">
            <v>0.01</v>
          </cell>
          <cell r="E97">
            <v>17190.487311125784</v>
          </cell>
          <cell r="F97">
            <v>317.4056336229043</v>
          </cell>
          <cell r="G97">
            <v>28.39</v>
          </cell>
          <cell r="H97">
            <v>14.26</v>
          </cell>
          <cell r="I97">
            <v>14.13</v>
          </cell>
          <cell r="J97">
            <v>331.66563362290429</v>
          </cell>
        </row>
        <row r="98">
          <cell r="A98">
            <v>93</v>
          </cell>
          <cell r="B98">
            <v>0.02</v>
          </cell>
          <cell r="C98">
            <v>0.01</v>
          </cell>
          <cell r="D98">
            <v>0.01</v>
          </cell>
          <cell r="E98">
            <v>16873.08167750288</v>
          </cell>
          <cell r="F98">
            <v>317.66563039081126</v>
          </cell>
          <cell r="G98">
            <v>27.87</v>
          </cell>
          <cell r="H98">
            <v>14</v>
          </cell>
          <cell r="I98">
            <v>13.870000000000001</v>
          </cell>
          <cell r="J98">
            <v>331.66563039081126</v>
          </cell>
        </row>
        <row r="99">
          <cell r="A99">
            <v>94</v>
          </cell>
          <cell r="B99">
            <v>0.02</v>
          </cell>
          <cell r="C99">
            <v>0.01</v>
          </cell>
          <cell r="D99">
            <v>0.01</v>
          </cell>
          <cell r="E99">
            <v>16555.416047112067</v>
          </cell>
          <cell r="F99">
            <v>317.93569320921978</v>
          </cell>
          <cell r="G99">
            <v>27.34</v>
          </cell>
          <cell r="H99">
            <v>13.73</v>
          </cell>
          <cell r="I99">
            <v>13.61</v>
          </cell>
          <cell r="J99">
            <v>331.6656932092198</v>
          </cell>
        </row>
        <row r="100">
          <cell r="A100">
            <v>95</v>
          </cell>
          <cell r="B100">
            <v>0.02</v>
          </cell>
          <cell r="C100">
            <v>0.01</v>
          </cell>
          <cell r="D100">
            <v>0.01</v>
          </cell>
          <cell r="E100">
            <v>16237.480353902847</v>
          </cell>
          <cell r="F100">
            <v>318.19562481075008</v>
          </cell>
          <cell r="G100">
            <v>26.82</v>
          </cell>
          <cell r="H100">
            <v>13.47</v>
          </cell>
          <cell r="I100">
            <v>13.35</v>
          </cell>
          <cell r="J100">
            <v>331.6656248107501</v>
          </cell>
        </row>
        <row r="101">
          <cell r="A101">
            <v>96</v>
          </cell>
          <cell r="B101">
            <v>0.02</v>
          </cell>
          <cell r="C101">
            <v>0.01</v>
          </cell>
          <cell r="D101">
            <v>0.01</v>
          </cell>
          <cell r="E101">
            <v>15919.284729092096</v>
          </cell>
          <cell r="F101">
            <v>318.45563296037187</v>
          </cell>
          <cell r="G101">
            <v>26.29</v>
          </cell>
          <cell r="H101">
            <v>13.21</v>
          </cell>
          <cell r="I101">
            <v>13.079999999999998</v>
          </cell>
          <cell r="J101">
            <v>331.66563296037185</v>
          </cell>
        </row>
        <row r="102">
          <cell r="A102">
            <v>97</v>
          </cell>
          <cell r="B102">
            <v>0.02</v>
          </cell>
          <cell r="C102">
            <v>0.01</v>
          </cell>
          <cell r="D102">
            <v>0.01</v>
          </cell>
          <cell r="E102">
            <v>15600.829096131725</v>
          </cell>
          <cell r="F102">
            <v>318.72572536612313</v>
          </cell>
          <cell r="G102">
            <v>25.77</v>
          </cell>
          <cell r="H102">
            <v>12.94</v>
          </cell>
          <cell r="I102">
            <v>12.83</v>
          </cell>
          <cell r="J102">
            <v>331.66572536612313</v>
          </cell>
        </row>
        <row r="103">
          <cell r="A103">
            <v>98</v>
          </cell>
          <cell r="B103">
            <v>0.02</v>
          </cell>
          <cell r="C103">
            <v>0.01</v>
          </cell>
          <cell r="D103">
            <v>0.01</v>
          </cell>
          <cell r="E103">
            <v>15282.103370765602</v>
          </cell>
          <cell r="F103">
            <v>318.98569319484136</v>
          </cell>
          <cell r="G103">
            <v>25.24</v>
          </cell>
          <cell r="H103">
            <v>12.68</v>
          </cell>
          <cell r="I103">
            <v>12.559999999999999</v>
          </cell>
          <cell r="J103">
            <v>331.66569319484137</v>
          </cell>
        </row>
        <row r="104">
          <cell r="A104">
            <v>99</v>
          </cell>
          <cell r="B104">
            <v>0.02</v>
          </cell>
          <cell r="C104">
            <v>0.01</v>
          </cell>
          <cell r="D104">
            <v>0.01</v>
          </cell>
          <cell r="E104">
            <v>14963.117677570761</v>
          </cell>
          <cell r="F104">
            <v>319.25575775836256</v>
          </cell>
          <cell r="G104">
            <v>24.71</v>
          </cell>
          <cell r="H104">
            <v>12.41</v>
          </cell>
          <cell r="I104">
            <v>12.3</v>
          </cell>
          <cell r="J104">
            <v>331.66575775836259</v>
          </cell>
        </row>
        <row r="105">
          <cell r="A105">
            <v>100</v>
          </cell>
          <cell r="B105">
            <v>0.02</v>
          </cell>
          <cell r="C105">
            <v>0.01</v>
          </cell>
          <cell r="D105">
            <v>0.01</v>
          </cell>
          <cell r="E105">
            <v>14643.861919812398</v>
          </cell>
          <cell r="F105">
            <v>319.5157016703871</v>
          </cell>
          <cell r="G105">
            <v>24.19</v>
          </cell>
          <cell r="H105">
            <v>12.15</v>
          </cell>
          <cell r="I105">
            <v>12.040000000000001</v>
          </cell>
          <cell r="J105">
            <v>331.66570167038708</v>
          </cell>
        </row>
        <row r="106">
          <cell r="A106">
            <v>101</v>
          </cell>
          <cell r="B106">
            <v>0.02</v>
          </cell>
          <cell r="C106">
            <v>0.01</v>
          </cell>
          <cell r="D106">
            <v>0.01</v>
          </cell>
          <cell r="E106">
            <v>14324.346218142011</v>
          </cell>
          <cell r="F106">
            <v>319.78575627666913</v>
          </cell>
          <cell r="G106">
            <v>23.66</v>
          </cell>
          <cell r="H106">
            <v>11.88</v>
          </cell>
          <cell r="I106">
            <v>11.78</v>
          </cell>
          <cell r="J106">
            <v>331.66575627666913</v>
          </cell>
        </row>
        <row r="107">
          <cell r="A107">
            <v>102</v>
          </cell>
          <cell r="B107">
            <v>0.02</v>
          </cell>
          <cell r="C107">
            <v>0.01</v>
          </cell>
          <cell r="D107">
            <v>0.01</v>
          </cell>
          <cell r="E107">
            <v>14004.560461865341</v>
          </cell>
          <cell r="F107">
            <v>320.04569491123658</v>
          </cell>
          <cell r="G107">
            <v>23.13</v>
          </cell>
          <cell r="H107">
            <v>11.62</v>
          </cell>
          <cell r="I107">
            <v>11.51</v>
          </cell>
          <cell r="J107">
            <v>331.66569491123659</v>
          </cell>
        </row>
        <row r="108">
          <cell r="A108">
            <v>103</v>
          </cell>
          <cell r="B108">
            <v>0.02</v>
          </cell>
          <cell r="C108">
            <v>0.01</v>
          </cell>
          <cell r="D108">
            <v>0.01</v>
          </cell>
          <cell r="E108">
            <v>13684.514766954106</v>
          </cell>
          <cell r="F108">
            <v>320.31575994577503</v>
          </cell>
          <cell r="G108">
            <v>22.6</v>
          </cell>
          <cell r="H108">
            <v>11.35</v>
          </cell>
          <cell r="I108">
            <v>11.250000000000002</v>
          </cell>
          <cell r="J108">
            <v>331.66575994577505</v>
          </cell>
        </row>
        <row r="109">
          <cell r="A109">
            <v>104</v>
          </cell>
          <cell r="B109">
            <v>0.02</v>
          </cell>
          <cell r="C109">
            <v>0.01</v>
          </cell>
          <cell r="D109">
            <v>0.01</v>
          </cell>
          <cell r="E109">
            <v>13364.19900700833</v>
          </cell>
          <cell r="F109">
            <v>320.57571461477733</v>
          </cell>
          <cell r="G109">
            <v>22.07</v>
          </cell>
          <cell r="H109">
            <v>11.09</v>
          </cell>
          <cell r="I109">
            <v>10.98</v>
          </cell>
          <cell r="J109">
            <v>331.6657146147773</v>
          </cell>
        </row>
        <row r="110">
          <cell r="A110">
            <v>105</v>
          </cell>
          <cell r="B110">
            <v>0.02</v>
          </cell>
          <cell r="C110">
            <v>0.01</v>
          </cell>
          <cell r="D110">
            <v>0.01</v>
          </cell>
          <cell r="E110">
            <v>13043.623292393553</v>
          </cell>
          <cell r="F110">
            <v>320.84581346533338</v>
          </cell>
          <cell r="G110">
            <v>21.54</v>
          </cell>
          <cell r="H110">
            <v>10.82</v>
          </cell>
          <cell r="I110">
            <v>10.719999999999999</v>
          </cell>
          <cell r="J110">
            <v>331.66581346533337</v>
          </cell>
        </row>
        <row r="111">
          <cell r="A111">
            <v>106</v>
          </cell>
          <cell r="B111">
            <v>0.02</v>
          </cell>
          <cell r="C111">
            <v>0.01</v>
          </cell>
          <cell r="D111">
            <v>0.01</v>
          </cell>
          <cell r="E111">
            <v>12722.777478928219</v>
          </cell>
          <cell r="F111">
            <v>321.11580870336513</v>
          </cell>
          <cell r="G111">
            <v>21.01</v>
          </cell>
          <cell r="H111">
            <v>10.55</v>
          </cell>
          <cell r="I111">
            <v>10.46</v>
          </cell>
          <cell r="J111">
            <v>331.66580870336514</v>
          </cell>
        </row>
        <row r="112">
          <cell r="A112">
            <v>107</v>
          </cell>
          <cell r="B112">
            <v>0.02</v>
          </cell>
          <cell r="C112">
            <v>0.01</v>
          </cell>
          <cell r="D112">
            <v>0.01</v>
          </cell>
          <cell r="E112">
            <v>12401.661670224854</v>
          </cell>
          <cell r="F112">
            <v>321.37570095750118</v>
          </cell>
          <cell r="G112">
            <v>20.48</v>
          </cell>
          <cell r="H112">
            <v>10.29</v>
          </cell>
          <cell r="I112">
            <v>10.190000000000001</v>
          </cell>
          <cell r="J112">
            <v>331.6657009575012</v>
          </cell>
        </row>
        <row r="113">
          <cell r="A113">
            <v>108</v>
          </cell>
          <cell r="B113">
            <v>0.02</v>
          </cell>
          <cell r="C113">
            <v>0.01</v>
          </cell>
          <cell r="D113">
            <v>0.01</v>
          </cell>
          <cell r="E113">
            <v>12080.285969267352</v>
          </cell>
          <cell r="F113">
            <v>321.64576544858369</v>
          </cell>
          <cell r="G113">
            <v>19.95</v>
          </cell>
          <cell r="H113">
            <v>10.02</v>
          </cell>
          <cell r="I113">
            <v>9.93</v>
          </cell>
          <cell r="J113">
            <v>331.66576544858367</v>
          </cell>
        </row>
        <row r="114">
          <cell r="A114">
            <v>109</v>
          </cell>
          <cell r="B114">
            <v>0.02</v>
          </cell>
          <cell r="C114">
            <v>0.01</v>
          </cell>
          <cell r="D114">
            <v>0.01</v>
          </cell>
          <cell r="E114">
            <v>11758.640203818768</v>
          </cell>
          <cell r="F114">
            <v>321.91573561654752</v>
          </cell>
          <cell r="G114">
            <v>19.420000000000002</v>
          </cell>
          <cell r="H114">
            <v>9.75</v>
          </cell>
          <cell r="I114">
            <v>9.6700000000000017</v>
          </cell>
          <cell r="J114">
            <v>331.66573561654752</v>
          </cell>
        </row>
        <row r="115">
          <cell r="A115">
            <v>110</v>
          </cell>
          <cell r="B115">
            <v>0.02</v>
          </cell>
          <cell r="C115">
            <v>0.01</v>
          </cell>
          <cell r="D115">
            <v>0.01</v>
          </cell>
          <cell r="E115">
            <v>11436.724468202221</v>
          </cell>
          <cell r="F115">
            <v>322.1756126498874</v>
          </cell>
          <cell r="G115">
            <v>18.89</v>
          </cell>
          <cell r="H115">
            <v>9.49</v>
          </cell>
          <cell r="I115">
            <v>9.4</v>
          </cell>
          <cell r="J115">
            <v>331.66561264988741</v>
          </cell>
        </row>
        <row r="116">
          <cell r="A116">
            <v>111</v>
          </cell>
          <cell r="B116">
            <v>0.02</v>
          </cell>
          <cell r="C116">
            <v>0.01</v>
          </cell>
          <cell r="D116">
            <v>0.01</v>
          </cell>
          <cell r="E116">
            <v>11114.548855552333</v>
          </cell>
          <cell r="F116">
            <v>322.44569623811879</v>
          </cell>
          <cell r="G116">
            <v>18.36</v>
          </cell>
          <cell r="H116">
            <v>9.2200000000000006</v>
          </cell>
          <cell r="I116">
            <v>9.1399999999999988</v>
          </cell>
          <cell r="J116">
            <v>331.66569623811881</v>
          </cell>
        </row>
        <row r="117">
          <cell r="A117">
            <v>112</v>
          </cell>
          <cell r="B117">
            <v>0.02</v>
          </cell>
          <cell r="C117">
            <v>0.01</v>
          </cell>
          <cell r="D117">
            <v>0.01</v>
          </cell>
          <cell r="E117">
            <v>10792.103159314214</v>
          </cell>
          <cell r="F117">
            <v>322.71569802368009</v>
          </cell>
          <cell r="G117">
            <v>17.82</v>
          </cell>
          <cell r="H117">
            <v>8.9499999999999993</v>
          </cell>
          <cell r="I117">
            <v>8.870000000000001</v>
          </cell>
          <cell r="J117">
            <v>331.66569802368008</v>
          </cell>
        </row>
        <row r="118">
          <cell r="A118">
            <v>113</v>
          </cell>
          <cell r="B118">
            <v>0.02</v>
          </cell>
          <cell r="C118">
            <v>0.01</v>
          </cell>
          <cell r="D118">
            <v>0.01</v>
          </cell>
          <cell r="E118">
            <v>10469.387461290535</v>
          </cell>
          <cell r="F118">
            <v>322.98562006329746</v>
          </cell>
          <cell r="G118">
            <v>17.29</v>
          </cell>
          <cell r="H118">
            <v>8.68</v>
          </cell>
          <cell r="I118">
            <v>8.61</v>
          </cell>
          <cell r="J118">
            <v>331.66562006329747</v>
          </cell>
        </row>
        <row r="119">
          <cell r="A119">
            <v>114</v>
          </cell>
          <cell r="B119">
            <v>0.02</v>
          </cell>
          <cell r="C119">
            <v>0.01</v>
          </cell>
          <cell r="D119">
            <v>0.01</v>
          </cell>
          <cell r="E119">
            <v>10146.401841227238</v>
          </cell>
          <cell r="F119">
            <v>323.24546460141528</v>
          </cell>
          <cell r="G119">
            <v>16.760000000000002</v>
          </cell>
          <cell r="H119">
            <v>8.42</v>
          </cell>
          <cell r="I119">
            <v>8.3400000000000016</v>
          </cell>
          <cell r="J119">
            <v>331.66546460141529</v>
          </cell>
        </row>
        <row r="120">
          <cell r="A120">
            <v>115</v>
          </cell>
          <cell r="B120">
            <v>0.02</v>
          </cell>
          <cell r="C120">
            <v>0</v>
          </cell>
          <cell r="D120">
            <v>0.02</v>
          </cell>
          <cell r="E120">
            <v>9823.1563766258223</v>
          </cell>
          <cell r="F120">
            <v>319.66766698703429</v>
          </cell>
          <cell r="G120">
            <v>16.22</v>
          </cell>
          <cell r="H120">
            <v>16.22</v>
          </cell>
          <cell r="I120">
            <v>0</v>
          </cell>
          <cell r="J120">
            <v>335.88766698703427</v>
          </cell>
        </row>
        <row r="121">
          <cell r="A121">
            <v>116</v>
          </cell>
          <cell r="B121">
            <v>0.02</v>
          </cell>
          <cell r="C121">
            <v>0</v>
          </cell>
          <cell r="D121">
            <v>0.02</v>
          </cell>
          <cell r="E121">
            <v>9503.4887096387884</v>
          </cell>
          <cell r="F121">
            <v>320.18753475256625</v>
          </cell>
          <cell r="G121">
            <v>15.7</v>
          </cell>
          <cell r="H121">
            <v>15.7</v>
          </cell>
          <cell r="I121">
            <v>0</v>
          </cell>
          <cell r="J121">
            <v>335.88753475256624</v>
          </cell>
        </row>
        <row r="122">
          <cell r="A122">
            <v>117</v>
          </cell>
          <cell r="B122">
            <v>0.02</v>
          </cell>
          <cell r="C122">
            <v>0</v>
          </cell>
          <cell r="D122">
            <v>0.02</v>
          </cell>
          <cell r="E122">
            <v>9183.3011748862227</v>
          </cell>
          <cell r="F122">
            <v>320.71768894728694</v>
          </cell>
          <cell r="G122">
            <v>15.17</v>
          </cell>
          <cell r="H122">
            <v>15.17</v>
          </cell>
          <cell r="I122">
            <v>0</v>
          </cell>
          <cell r="J122">
            <v>335.88768894728696</v>
          </cell>
        </row>
        <row r="123">
          <cell r="A123">
            <v>118</v>
          </cell>
          <cell r="B123">
            <v>0.02</v>
          </cell>
          <cell r="C123">
            <v>0</v>
          </cell>
          <cell r="D123">
            <v>0.02</v>
          </cell>
          <cell r="E123">
            <v>8862.5834859389361</v>
          </cell>
          <cell r="F123">
            <v>321.24780383933904</v>
          </cell>
          <cell r="G123">
            <v>14.64</v>
          </cell>
          <cell r="H123">
            <v>14.64</v>
          </cell>
          <cell r="I123">
            <v>0</v>
          </cell>
          <cell r="J123">
            <v>335.88780383933903</v>
          </cell>
        </row>
        <row r="124">
          <cell r="A124">
            <v>119</v>
          </cell>
          <cell r="B124">
            <v>0.02</v>
          </cell>
          <cell r="C124">
            <v>0</v>
          </cell>
          <cell r="D124">
            <v>0.02</v>
          </cell>
          <cell r="E124">
            <v>8541.3356820995978</v>
          </cell>
          <cell r="F124">
            <v>321.77791091451024</v>
          </cell>
          <cell r="G124">
            <v>14.11</v>
          </cell>
          <cell r="H124">
            <v>14.11</v>
          </cell>
          <cell r="I124">
            <v>0</v>
          </cell>
          <cell r="J124">
            <v>335.88791091451026</v>
          </cell>
        </row>
        <row r="125">
          <cell r="A125">
            <v>120</v>
          </cell>
          <cell r="B125">
            <v>0.02</v>
          </cell>
          <cell r="C125">
            <v>0</v>
          </cell>
          <cell r="D125">
            <v>0.02</v>
          </cell>
          <cell r="E125">
            <v>8219.5577711850874</v>
          </cell>
          <cell r="F125">
            <v>322.30804534618227</v>
          </cell>
          <cell r="G125">
            <v>13.58</v>
          </cell>
          <cell r="H125">
            <v>13.58</v>
          </cell>
          <cell r="I125">
            <v>0</v>
          </cell>
          <cell r="J125">
            <v>335.88804534618225</v>
          </cell>
        </row>
        <row r="126">
          <cell r="A126">
            <v>121</v>
          </cell>
          <cell r="B126">
            <v>0.02</v>
          </cell>
          <cell r="C126">
            <v>0</v>
          </cell>
          <cell r="D126">
            <v>0.02</v>
          </cell>
          <cell r="E126">
            <v>7897.2497258389049</v>
          </cell>
          <cell r="F126">
            <v>322.84824661224945</v>
          </cell>
          <cell r="G126">
            <v>13.04</v>
          </cell>
          <cell r="H126">
            <v>13.04</v>
          </cell>
          <cell r="I126">
            <v>0</v>
          </cell>
          <cell r="J126">
            <v>335.88824661224947</v>
          </cell>
        </row>
        <row r="127">
          <cell r="A127">
            <v>122</v>
          </cell>
          <cell r="B127">
            <v>0.02</v>
          </cell>
          <cell r="C127">
            <v>0</v>
          </cell>
          <cell r="D127">
            <v>0.02</v>
          </cell>
          <cell r="E127">
            <v>7574.4014792266553</v>
          </cell>
          <cell r="F127">
            <v>323.37811579471884</v>
          </cell>
          <cell r="G127">
            <v>12.51</v>
          </cell>
          <cell r="H127">
            <v>12.51</v>
          </cell>
          <cell r="I127">
            <v>0</v>
          </cell>
          <cell r="J127">
            <v>335.88811579471883</v>
          </cell>
        </row>
        <row r="128">
          <cell r="A128">
            <v>123</v>
          </cell>
          <cell r="B128">
            <v>0.02</v>
          </cell>
          <cell r="C128">
            <v>0</v>
          </cell>
          <cell r="D128">
            <v>0.02</v>
          </cell>
          <cell r="E128">
            <v>7251.0233634319366</v>
          </cell>
          <cell r="F128">
            <v>323.90812784531732</v>
          </cell>
          <cell r="G128">
            <v>11.98</v>
          </cell>
          <cell r="H128">
            <v>11.98</v>
          </cell>
          <cell r="I128">
            <v>0</v>
          </cell>
          <cell r="J128">
            <v>335.88812784531734</v>
          </cell>
        </row>
        <row r="129">
          <cell r="A129">
            <v>124</v>
          </cell>
          <cell r="B129">
            <v>0.02</v>
          </cell>
          <cell r="C129">
            <v>0</v>
          </cell>
          <cell r="D129">
            <v>0.02</v>
          </cell>
          <cell r="E129">
            <v>6927.1152355866188</v>
          </cell>
          <cell r="F129">
            <v>324.44833854874042</v>
          </cell>
          <cell r="G129">
            <v>11.44</v>
          </cell>
          <cell r="H129">
            <v>11.44</v>
          </cell>
          <cell r="I129">
            <v>0</v>
          </cell>
          <cell r="J129">
            <v>335.88833854874042</v>
          </cell>
        </row>
        <row r="130">
          <cell r="A130">
            <v>125</v>
          </cell>
          <cell r="B130">
            <v>0.02</v>
          </cell>
          <cell r="C130">
            <v>0</v>
          </cell>
          <cell r="D130">
            <v>0.02</v>
          </cell>
          <cell r="E130">
            <v>6602.6668970378787</v>
          </cell>
          <cell r="F130">
            <v>324.98830324387581</v>
          </cell>
          <cell r="G130">
            <v>10.9</v>
          </cell>
          <cell r="H130">
            <v>10.9</v>
          </cell>
          <cell r="I130">
            <v>0</v>
          </cell>
          <cell r="J130">
            <v>335.88830324387578</v>
          </cell>
        </row>
        <row r="131">
          <cell r="A131">
            <v>126</v>
          </cell>
          <cell r="B131">
            <v>0.02</v>
          </cell>
          <cell r="C131">
            <v>0</v>
          </cell>
          <cell r="D131">
            <v>0.02</v>
          </cell>
          <cell r="E131">
            <v>6277.6785937940031</v>
          </cell>
          <cell r="F131">
            <v>325.51804421535081</v>
          </cell>
          <cell r="G131">
            <v>10.37</v>
          </cell>
          <cell r="H131">
            <v>10.37</v>
          </cell>
          <cell r="I131">
            <v>0</v>
          </cell>
          <cell r="J131">
            <v>335.88804421535082</v>
          </cell>
        </row>
        <row r="132">
          <cell r="A132">
            <v>127</v>
          </cell>
          <cell r="B132">
            <v>0.02</v>
          </cell>
          <cell r="C132">
            <v>0</v>
          </cell>
          <cell r="D132">
            <v>0.02</v>
          </cell>
          <cell r="E132">
            <v>5952.1605495786525</v>
          </cell>
          <cell r="F132">
            <v>326.05815162753328</v>
          </cell>
          <cell r="G132">
            <v>9.83</v>
          </cell>
          <cell r="H132">
            <v>9.83</v>
          </cell>
          <cell r="I132">
            <v>0</v>
          </cell>
          <cell r="J132">
            <v>335.88815162753326</v>
          </cell>
        </row>
        <row r="133">
          <cell r="A133">
            <v>128</v>
          </cell>
          <cell r="B133">
            <v>0.02</v>
          </cell>
          <cell r="C133">
            <v>0</v>
          </cell>
          <cell r="D133">
            <v>0.02</v>
          </cell>
          <cell r="E133">
            <v>5626.1023979511192</v>
          </cell>
          <cell r="F133">
            <v>326.59812314563965</v>
          </cell>
          <cell r="G133">
            <v>9.2899999999999991</v>
          </cell>
          <cell r="H133">
            <v>9.2899999999999991</v>
          </cell>
          <cell r="I133">
            <v>0</v>
          </cell>
          <cell r="J133">
            <v>335.88812314563967</v>
          </cell>
        </row>
        <row r="134">
          <cell r="A134">
            <v>129</v>
          </cell>
          <cell r="B134">
            <v>0.02</v>
          </cell>
          <cell r="C134">
            <v>0</v>
          </cell>
          <cell r="D134">
            <v>0.02</v>
          </cell>
          <cell r="E134">
            <v>5299.5042748054793</v>
          </cell>
          <cell r="F134">
            <v>327.13799856877336</v>
          </cell>
          <cell r="G134">
            <v>8.75</v>
          </cell>
          <cell r="H134">
            <v>8.75</v>
          </cell>
          <cell r="I134">
            <v>0</v>
          </cell>
          <cell r="J134">
            <v>335.88799856877336</v>
          </cell>
        </row>
        <row r="135">
          <cell r="A135">
            <v>130</v>
          </cell>
          <cell r="B135">
            <v>0.02</v>
          </cell>
          <cell r="C135">
            <v>0</v>
          </cell>
          <cell r="D135">
            <v>0.02</v>
          </cell>
          <cell r="E135">
            <v>4972.3662762367057</v>
          </cell>
          <cell r="F135">
            <v>327.67782549189883</v>
          </cell>
          <cell r="G135">
            <v>8.2100000000000009</v>
          </cell>
          <cell r="H135">
            <v>8.2100000000000009</v>
          </cell>
          <cell r="I135">
            <v>0</v>
          </cell>
          <cell r="J135">
            <v>335.88782549189881</v>
          </cell>
        </row>
        <row r="136">
          <cell r="A136">
            <v>131</v>
          </cell>
          <cell r="B136">
            <v>0.02</v>
          </cell>
          <cell r="C136">
            <v>0</v>
          </cell>
          <cell r="D136">
            <v>0.02</v>
          </cell>
          <cell r="E136">
            <v>4644.6884507448067</v>
          </cell>
          <cell r="F136">
            <v>328.21766153821062</v>
          </cell>
          <cell r="G136">
            <v>7.67</v>
          </cell>
          <cell r="H136">
            <v>7.67</v>
          </cell>
          <cell r="I136">
            <v>0</v>
          </cell>
          <cell r="J136">
            <v>335.88766153821064</v>
          </cell>
        </row>
        <row r="137">
          <cell r="A137">
            <v>132</v>
          </cell>
          <cell r="B137">
            <v>0.02</v>
          </cell>
          <cell r="C137">
            <v>0</v>
          </cell>
          <cell r="D137">
            <v>0.02</v>
          </cell>
          <cell r="E137">
            <v>4316.4707892065962</v>
          </cell>
          <cell r="F137">
            <v>328.75757745108757</v>
          </cell>
          <cell r="G137">
            <v>7.13</v>
          </cell>
          <cell r="H137">
            <v>7.13</v>
          </cell>
          <cell r="I137">
            <v>0</v>
          </cell>
          <cell r="J137">
            <v>335.88757745108757</v>
          </cell>
        </row>
        <row r="138">
          <cell r="A138">
            <v>133</v>
          </cell>
          <cell r="B138">
            <v>0.02</v>
          </cell>
          <cell r="C138">
            <v>0</v>
          </cell>
          <cell r="D138">
            <v>0.02</v>
          </cell>
          <cell r="E138">
            <v>3987.7132117555088</v>
          </cell>
          <cell r="F138">
            <v>329.29766147572786</v>
          </cell>
          <cell r="G138">
            <v>6.59</v>
          </cell>
          <cell r="H138">
            <v>6.59</v>
          </cell>
          <cell r="I138">
            <v>0</v>
          </cell>
          <cell r="J138">
            <v>335.88766147572784</v>
          </cell>
        </row>
        <row r="139">
          <cell r="A139">
            <v>134</v>
          </cell>
          <cell r="B139">
            <v>0.02</v>
          </cell>
          <cell r="C139">
            <v>0</v>
          </cell>
          <cell r="D139">
            <v>0.02</v>
          </cell>
          <cell r="E139">
            <v>3658.4155502797812</v>
          </cell>
          <cell r="F139">
            <v>329.848025734391</v>
          </cell>
          <cell r="G139">
            <v>6.04</v>
          </cell>
          <cell r="H139">
            <v>6.04</v>
          </cell>
          <cell r="I139">
            <v>0</v>
          </cell>
          <cell r="J139">
            <v>335.88802573439102</v>
          </cell>
        </row>
        <row r="140">
          <cell r="A140">
            <v>135</v>
          </cell>
          <cell r="B140">
            <v>0.02</v>
          </cell>
          <cell r="C140">
            <v>0</v>
          </cell>
          <cell r="D140">
            <v>0.02</v>
          </cell>
          <cell r="E140">
            <v>3328.5675245453904</v>
          </cell>
          <cell r="F140">
            <v>330.38780668594649</v>
          </cell>
          <cell r="G140">
            <v>5.5</v>
          </cell>
          <cell r="H140">
            <v>5.5</v>
          </cell>
          <cell r="I140">
            <v>0</v>
          </cell>
          <cell r="J140">
            <v>335.88780668594649</v>
          </cell>
        </row>
        <row r="141">
          <cell r="A141">
            <v>136</v>
          </cell>
          <cell r="B141">
            <v>0.02</v>
          </cell>
          <cell r="C141">
            <v>0</v>
          </cell>
          <cell r="D141">
            <v>0.02</v>
          </cell>
          <cell r="E141">
            <v>2998.1797178594438</v>
          </cell>
          <cell r="F141">
            <v>330.93809797850497</v>
          </cell>
          <cell r="G141">
            <v>4.95</v>
          </cell>
          <cell r="H141">
            <v>4.95</v>
          </cell>
          <cell r="I141">
            <v>0</v>
          </cell>
          <cell r="J141">
            <v>335.88809797850496</v>
          </cell>
        </row>
        <row r="142">
          <cell r="A142">
            <v>137</v>
          </cell>
          <cell r="B142">
            <v>0.02</v>
          </cell>
          <cell r="C142">
            <v>0</v>
          </cell>
          <cell r="D142">
            <v>0.02</v>
          </cell>
          <cell r="E142">
            <v>2667.2416198809387</v>
          </cell>
          <cell r="F142">
            <v>331.47787916595041</v>
          </cell>
          <cell r="G142">
            <v>4.41</v>
          </cell>
          <cell r="H142">
            <v>4.41</v>
          </cell>
          <cell r="I142">
            <v>0</v>
          </cell>
          <cell r="J142">
            <v>335.88787916595044</v>
          </cell>
        </row>
        <row r="143">
          <cell r="A143">
            <v>138</v>
          </cell>
          <cell r="B143">
            <v>0.02</v>
          </cell>
          <cell r="C143">
            <v>0</v>
          </cell>
          <cell r="D143">
            <v>0.02</v>
          </cell>
          <cell r="E143">
            <v>2335.7637407149882</v>
          </cell>
          <cell r="F143">
            <v>332.02857425138114</v>
          </cell>
          <cell r="G143">
            <v>3.86</v>
          </cell>
          <cell r="H143">
            <v>3.86</v>
          </cell>
          <cell r="I143">
            <v>0</v>
          </cell>
          <cell r="J143">
            <v>335.88857425138116</v>
          </cell>
        </row>
        <row r="144">
          <cell r="A144">
            <v>139</v>
          </cell>
          <cell r="B144">
            <v>0.02</v>
          </cell>
          <cell r="C144">
            <v>0</v>
          </cell>
          <cell r="D144">
            <v>0.02</v>
          </cell>
          <cell r="E144">
            <v>2003.7351664636071</v>
          </cell>
          <cell r="F144">
            <v>332.57895918006659</v>
          </cell>
          <cell r="G144">
            <v>3.31</v>
          </cell>
          <cell r="H144">
            <v>3.31</v>
          </cell>
          <cell r="I144">
            <v>0</v>
          </cell>
          <cell r="J144">
            <v>335.88895918006659</v>
          </cell>
        </row>
        <row r="145">
          <cell r="A145">
            <v>140</v>
          </cell>
          <cell r="B145">
            <v>0.02</v>
          </cell>
          <cell r="C145">
            <v>0</v>
          </cell>
          <cell r="D145">
            <v>0.02</v>
          </cell>
          <cell r="E145">
            <v>1671.1562072835404</v>
          </cell>
          <cell r="F145">
            <v>333.12909353622371</v>
          </cell>
          <cell r="G145">
            <v>2.76</v>
          </cell>
          <cell r="H145">
            <v>2.76</v>
          </cell>
          <cell r="I145">
            <v>0</v>
          </cell>
          <cell r="J145">
            <v>335.8890935362237</v>
          </cell>
        </row>
        <row r="146">
          <cell r="A146">
            <v>141</v>
          </cell>
          <cell r="B146">
            <v>0.02</v>
          </cell>
          <cell r="C146">
            <v>0</v>
          </cell>
          <cell r="D146">
            <v>0.02</v>
          </cell>
          <cell r="E146">
            <v>1338.0271137473167</v>
          </cell>
          <cell r="F146">
            <v>333.67908089807884</v>
          </cell>
          <cell r="G146">
            <v>2.21</v>
          </cell>
          <cell r="H146">
            <v>2.21</v>
          </cell>
          <cell r="I146">
            <v>0</v>
          </cell>
          <cell r="J146">
            <v>335.88908089807882</v>
          </cell>
        </row>
        <row r="147">
          <cell r="A147">
            <v>142</v>
          </cell>
          <cell r="B147">
            <v>0.02</v>
          </cell>
          <cell r="C147">
            <v>0</v>
          </cell>
          <cell r="D147">
            <v>0.02</v>
          </cell>
          <cell r="E147">
            <v>1004.3480328492378</v>
          </cell>
          <cell r="F147">
            <v>334.22912753084904</v>
          </cell>
          <cell r="G147">
            <v>1.66</v>
          </cell>
          <cell r="H147">
            <v>1.66</v>
          </cell>
          <cell r="I147">
            <v>0</v>
          </cell>
          <cell r="J147">
            <v>335.88912753084907</v>
          </cell>
        </row>
        <row r="148">
          <cell r="A148">
            <v>143</v>
          </cell>
          <cell r="B148">
            <v>0.02</v>
          </cell>
          <cell r="C148">
            <v>0</v>
          </cell>
          <cell r="D148">
            <v>0.02</v>
          </cell>
          <cell r="E148">
            <v>670.11890531838878</v>
          </cell>
          <cell r="F148">
            <v>334.77974784839216</v>
          </cell>
          <cell r="G148">
            <v>1.1100000000000001</v>
          </cell>
          <cell r="H148">
            <v>1.1100000000000001</v>
          </cell>
          <cell r="I148">
            <v>0</v>
          </cell>
          <cell r="J148">
            <v>335.88974784839218</v>
          </cell>
        </row>
        <row r="149">
          <cell r="A149">
            <v>144</v>
          </cell>
          <cell r="B149">
            <v>0.02</v>
          </cell>
          <cell r="C149">
            <v>0</v>
          </cell>
          <cell r="D149">
            <v>0.02</v>
          </cell>
          <cell r="E149">
            <v>335.33915746999662</v>
          </cell>
          <cell r="F149">
            <v>335.34299735227575</v>
          </cell>
          <cell r="G149">
            <v>0.55000000000000004</v>
          </cell>
          <cell r="H149">
            <v>0.55000000000000004</v>
          </cell>
          <cell r="I149">
            <v>0</v>
          </cell>
          <cell r="J149">
            <v>335.89299735227576</v>
          </cell>
        </row>
        <row r="150">
          <cell r="A150" t="str">
            <v/>
          </cell>
          <cell r="B150" t="str">
            <v/>
          </cell>
          <cell r="C150" t="str">
            <v/>
          </cell>
          <cell r="D150" t="str">
            <v/>
          </cell>
          <cell r="E150" t="str">
            <v/>
          </cell>
          <cell r="F150" t="str">
            <v/>
          </cell>
          <cell r="G150" t="str">
            <v/>
          </cell>
          <cell r="H150" t="str">
            <v/>
          </cell>
          <cell r="I150" t="str">
            <v/>
          </cell>
          <cell r="J150" t="str">
            <v/>
          </cell>
        </row>
        <row r="151">
          <cell r="A151" t="str">
            <v/>
          </cell>
          <cell r="B151" t="str">
            <v/>
          </cell>
          <cell r="C151" t="str">
            <v/>
          </cell>
          <cell r="D151" t="str">
            <v/>
          </cell>
          <cell r="E151" t="str">
            <v/>
          </cell>
          <cell r="F151" t="str">
            <v/>
          </cell>
          <cell r="G151" t="str">
            <v/>
          </cell>
          <cell r="H151" t="str">
            <v/>
          </cell>
          <cell r="I151" t="str">
            <v/>
          </cell>
          <cell r="J151" t="str">
            <v/>
          </cell>
        </row>
        <row r="152">
          <cell r="A152" t="str">
            <v/>
          </cell>
          <cell r="B152" t="str">
            <v/>
          </cell>
          <cell r="C152" t="str">
            <v/>
          </cell>
          <cell r="D152" t="str">
            <v/>
          </cell>
          <cell r="E152" t="str">
            <v/>
          </cell>
          <cell r="F152" t="str">
            <v/>
          </cell>
          <cell r="G152" t="str">
            <v/>
          </cell>
          <cell r="H152" t="str">
            <v/>
          </cell>
          <cell r="I152" t="str">
            <v/>
          </cell>
          <cell r="J152" t="str">
            <v/>
          </cell>
        </row>
        <row r="153">
          <cell r="A153" t="str">
            <v/>
          </cell>
          <cell r="B153" t="str">
            <v/>
          </cell>
          <cell r="C153" t="str">
            <v/>
          </cell>
          <cell r="D153" t="str">
            <v/>
          </cell>
          <cell r="E153" t="str">
            <v/>
          </cell>
          <cell r="F153" t="str">
            <v/>
          </cell>
          <cell r="G153" t="str">
            <v/>
          </cell>
          <cell r="H153" t="str">
            <v/>
          </cell>
          <cell r="I153" t="str">
            <v/>
          </cell>
          <cell r="J153" t="str">
            <v/>
          </cell>
        </row>
        <row r="154">
          <cell r="A154" t="str">
            <v/>
          </cell>
          <cell r="B154" t="str">
            <v/>
          </cell>
          <cell r="C154" t="str">
            <v/>
          </cell>
          <cell r="D154" t="str">
            <v/>
          </cell>
          <cell r="E154" t="str">
            <v/>
          </cell>
          <cell r="F154" t="str">
            <v/>
          </cell>
          <cell r="G154" t="str">
            <v/>
          </cell>
          <cell r="H154" t="str">
            <v/>
          </cell>
          <cell r="I154" t="str">
            <v/>
          </cell>
          <cell r="J154" t="str">
            <v/>
          </cell>
        </row>
        <row r="155">
          <cell r="A155" t="str">
            <v/>
          </cell>
          <cell r="B155" t="str">
            <v/>
          </cell>
          <cell r="C155" t="str">
            <v/>
          </cell>
          <cell r="D155" t="str">
            <v/>
          </cell>
          <cell r="E155" t="str">
            <v/>
          </cell>
          <cell r="F155" t="str">
            <v/>
          </cell>
          <cell r="G155" t="str">
            <v/>
          </cell>
          <cell r="H155" t="str">
            <v/>
          </cell>
          <cell r="I155" t="str">
            <v/>
          </cell>
          <cell r="J155" t="str">
            <v/>
          </cell>
        </row>
        <row r="156">
          <cell r="A156" t="str">
            <v/>
          </cell>
          <cell r="B156" t="str">
            <v/>
          </cell>
          <cell r="C156" t="str">
            <v/>
          </cell>
          <cell r="D156" t="str">
            <v/>
          </cell>
          <cell r="E156" t="str">
            <v/>
          </cell>
          <cell r="F156" t="str">
            <v/>
          </cell>
          <cell r="G156" t="str">
            <v/>
          </cell>
          <cell r="H156" t="str">
            <v/>
          </cell>
          <cell r="I156" t="str">
            <v/>
          </cell>
          <cell r="J156" t="str">
            <v/>
          </cell>
        </row>
        <row r="157">
          <cell r="A157" t="str">
            <v/>
          </cell>
          <cell r="B157" t="str">
            <v/>
          </cell>
          <cell r="C157" t="str">
            <v/>
          </cell>
          <cell r="D157" t="str">
            <v/>
          </cell>
          <cell r="E157" t="str">
            <v/>
          </cell>
          <cell r="F157" t="str">
            <v/>
          </cell>
          <cell r="G157" t="str">
            <v/>
          </cell>
          <cell r="H157" t="str">
            <v/>
          </cell>
          <cell r="I157" t="str">
            <v/>
          </cell>
          <cell r="J157" t="str">
            <v/>
          </cell>
        </row>
        <row r="158">
          <cell r="A158" t="str">
            <v/>
          </cell>
          <cell r="B158" t="str">
            <v/>
          </cell>
          <cell r="C158" t="str">
            <v/>
          </cell>
          <cell r="D158" t="str">
            <v/>
          </cell>
          <cell r="E158" t="str">
            <v/>
          </cell>
          <cell r="F158" t="str">
            <v/>
          </cell>
          <cell r="G158" t="str">
            <v/>
          </cell>
          <cell r="H158" t="str">
            <v/>
          </cell>
          <cell r="I158" t="str">
            <v/>
          </cell>
          <cell r="J158" t="str">
            <v/>
          </cell>
        </row>
        <row r="159">
          <cell r="A159" t="str">
            <v/>
          </cell>
          <cell r="B159" t="str">
            <v/>
          </cell>
          <cell r="C159" t="str">
            <v/>
          </cell>
          <cell r="D159" t="str">
            <v/>
          </cell>
          <cell r="E159" t="str">
            <v/>
          </cell>
          <cell r="F159" t="str">
            <v/>
          </cell>
          <cell r="G159" t="str">
            <v/>
          </cell>
          <cell r="H159" t="str">
            <v/>
          </cell>
          <cell r="I159" t="str">
            <v/>
          </cell>
          <cell r="J159" t="str">
            <v/>
          </cell>
        </row>
        <row r="160">
          <cell r="A160" t="str">
            <v/>
          </cell>
          <cell r="B160" t="str">
            <v/>
          </cell>
          <cell r="C160" t="str">
            <v/>
          </cell>
          <cell r="D160" t="str">
            <v/>
          </cell>
          <cell r="E160" t="str">
            <v/>
          </cell>
          <cell r="F160" t="str">
            <v/>
          </cell>
          <cell r="G160" t="str">
            <v/>
          </cell>
          <cell r="H160" t="str">
            <v/>
          </cell>
          <cell r="I160" t="str">
            <v/>
          </cell>
          <cell r="J160" t="str">
            <v/>
          </cell>
        </row>
        <row r="161">
          <cell r="A161" t="str">
            <v/>
          </cell>
          <cell r="B161" t="str">
            <v/>
          </cell>
          <cell r="C161" t="str">
            <v/>
          </cell>
          <cell r="D161" t="str">
            <v/>
          </cell>
          <cell r="E161" t="str">
            <v/>
          </cell>
          <cell r="F161" t="str">
            <v/>
          </cell>
          <cell r="G161" t="str">
            <v/>
          </cell>
          <cell r="H161" t="str">
            <v/>
          </cell>
          <cell r="I161" t="str">
            <v/>
          </cell>
          <cell r="J161" t="str">
            <v/>
          </cell>
        </row>
        <row r="162">
          <cell r="A162" t="str">
            <v/>
          </cell>
          <cell r="B162" t="str">
            <v/>
          </cell>
          <cell r="C162" t="str">
            <v/>
          </cell>
          <cell r="D162" t="str">
            <v/>
          </cell>
          <cell r="E162" t="str">
            <v/>
          </cell>
          <cell r="F162" t="str">
            <v/>
          </cell>
          <cell r="G162" t="str">
            <v/>
          </cell>
          <cell r="H162" t="str">
            <v/>
          </cell>
          <cell r="I162" t="str">
            <v/>
          </cell>
          <cell r="J162" t="str">
            <v/>
          </cell>
        </row>
        <row r="163">
          <cell r="A163" t="str">
            <v/>
          </cell>
          <cell r="B163" t="str">
            <v/>
          </cell>
          <cell r="C163" t="str">
            <v/>
          </cell>
          <cell r="D163" t="str">
            <v/>
          </cell>
          <cell r="E163" t="str">
            <v/>
          </cell>
          <cell r="F163" t="str">
            <v/>
          </cell>
          <cell r="G163" t="str">
            <v/>
          </cell>
          <cell r="H163" t="str">
            <v/>
          </cell>
          <cell r="I163" t="str">
            <v/>
          </cell>
          <cell r="J163" t="str">
            <v/>
          </cell>
        </row>
        <row r="164">
          <cell r="A164" t="str">
            <v/>
          </cell>
          <cell r="B164" t="str">
            <v/>
          </cell>
          <cell r="C164" t="str">
            <v/>
          </cell>
          <cell r="D164" t="str">
            <v/>
          </cell>
          <cell r="E164" t="str">
            <v/>
          </cell>
          <cell r="F164" t="str">
            <v/>
          </cell>
          <cell r="G164" t="str">
            <v/>
          </cell>
          <cell r="H164" t="str">
            <v/>
          </cell>
          <cell r="I164" t="str">
            <v/>
          </cell>
          <cell r="J164" t="str">
            <v/>
          </cell>
        </row>
        <row r="165">
          <cell r="A165" t="str">
            <v/>
          </cell>
          <cell r="B165" t="str">
            <v/>
          </cell>
          <cell r="C165" t="str">
            <v/>
          </cell>
          <cell r="D165" t="str">
            <v/>
          </cell>
          <cell r="E165" t="str">
            <v/>
          </cell>
          <cell r="F165" t="str">
            <v/>
          </cell>
          <cell r="G165" t="str">
            <v/>
          </cell>
          <cell r="H165" t="str">
            <v/>
          </cell>
          <cell r="I165" t="str">
            <v/>
          </cell>
          <cell r="J165" t="str">
            <v/>
          </cell>
        </row>
        <row r="166">
          <cell r="A166" t="str">
            <v/>
          </cell>
          <cell r="B166" t="str">
            <v/>
          </cell>
          <cell r="C166" t="str">
            <v/>
          </cell>
          <cell r="D166" t="str">
            <v/>
          </cell>
          <cell r="E166" t="str">
            <v/>
          </cell>
          <cell r="F166" t="str">
            <v/>
          </cell>
          <cell r="G166" t="str">
            <v/>
          </cell>
          <cell r="H166" t="str">
            <v/>
          </cell>
          <cell r="I166" t="str">
            <v/>
          </cell>
          <cell r="J166" t="str">
            <v/>
          </cell>
        </row>
        <row r="167">
          <cell r="A167" t="str">
            <v/>
          </cell>
          <cell r="B167" t="str">
            <v/>
          </cell>
          <cell r="C167" t="str">
            <v/>
          </cell>
          <cell r="D167" t="str">
            <v/>
          </cell>
          <cell r="E167" t="str">
            <v/>
          </cell>
          <cell r="F167" t="str">
            <v/>
          </cell>
          <cell r="G167" t="str">
            <v/>
          </cell>
          <cell r="H167" t="str">
            <v/>
          </cell>
          <cell r="I167" t="str">
            <v/>
          </cell>
          <cell r="J167" t="str">
            <v/>
          </cell>
        </row>
        <row r="168">
          <cell r="A168" t="str">
            <v/>
          </cell>
          <cell r="B168" t="str">
            <v/>
          </cell>
          <cell r="C168" t="str">
            <v/>
          </cell>
          <cell r="D168" t="str">
            <v/>
          </cell>
          <cell r="E168" t="str">
            <v/>
          </cell>
          <cell r="F168" t="str">
            <v/>
          </cell>
          <cell r="G168" t="str">
            <v/>
          </cell>
          <cell r="H168" t="str">
            <v/>
          </cell>
          <cell r="I168" t="str">
            <v/>
          </cell>
          <cell r="J168" t="str">
            <v/>
          </cell>
        </row>
        <row r="169">
          <cell r="A169" t="str">
            <v/>
          </cell>
          <cell r="B169" t="str">
            <v/>
          </cell>
          <cell r="C169" t="str">
            <v/>
          </cell>
          <cell r="D169" t="str">
            <v/>
          </cell>
          <cell r="E169" t="str">
            <v/>
          </cell>
          <cell r="F169" t="str">
            <v/>
          </cell>
          <cell r="G169" t="str">
            <v/>
          </cell>
          <cell r="H169" t="str">
            <v/>
          </cell>
          <cell r="I169" t="str">
            <v/>
          </cell>
          <cell r="J169" t="str">
            <v/>
          </cell>
        </row>
        <row r="170">
          <cell r="A170" t="str">
            <v/>
          </cell>
          <cell r="B170" t="str">
            <v/>
          </cell>
          <cell r="C170" t="str">
            <v/>
          </cell>
          <cell r="D170" t="str">
            <v/>
          </cell>
          <cell r="E170" t="str">
            <v/>
          </cell>
          <cell r="F170" t="str">
            <v/>
          </cell>
          <cell r="G170" t="str">
            <v/>
          </cell>
          <cell r="H170" t="str">
            <v/>
          </cell>
          <cell r="I170" t="str">
            <v/>
          </cell>
          <cell r="J170" t="str">
            <v/>
          </cell>
        </row>
        <row r="171">
          <cell r="A171" t="str">
            <v/>
          </cell>
          <cell r="B171" t="str">
            <v/>
          </cell>
          <cell r="C171" t="str">
            <v/>
          </cell>
          <cell r="D171" t="str">
            <v/>
          </cell>
          <cell r="E171" t="str">
            <v/>
          </cell>
          <cell r="F171" t="str">
            <v/>
          </cell>
          <cell r="G171" t="str">
            <v/>
          </cell>
          <cell r="H171" t="str">
            <v/>
          </cell>
          <cell r="I171" t="str">
            <v/>
          </cell>
          <cell r="J171" t="str">
            <v/>
          </cell>
        </row>
        <row r="172">
          <cell r="A172" t="str">
            <v/>
          </cell>
          <cell r="B172" t="str">
            <v/>
          </cell>
          <cell r="C172" t="str">
            <v/>
          </cell>
          <cell r="D172" t="str">
            <v/>
          </cell>
          <cell r="E172" t="str">
            <v/>
          </cell>
          <cell r="F172" t="str">
            <v/>
          </cell>
          <cell r="G172" t="str">
            <v/>
          </cell>
          <cell r="H172" t="str">
            <v/>
          </cell>
          <cell r="I172" t="str">
            <v/>
          </cell>
          <cell r="J172" t="str">
            <v/>
          </cell>
        </row>
        <row r="173">
          <cell r="A173" t="str">
            <v/>
          </cell>
          <cell r="B173" t="str">
            <v/>
          </cell>
          <cell r="C173" t="str">
            <v/>
          </cell>
          <cell r="D173" t="str">
            <v/>
          </cell>
          <cell r="E173" t="str">
            <v/>
          </cell>
          <cell r="F173" t="str">
            <v/>
          </cell>
          <cell r="G173" t="str">
            <v/>
          </cell>
          <cell r="H173" t="str">
            <v/>
          </cell>
          <cell r="I173" t="str">
            <v/>
          </cell>
          <cell r="J173" t="str">
            <v/>
          </cell>
        </row>
        <row r="174">
          <cell r="A174" t="str">
            <v/>
          </cell>
          <cell r="B174" t="str">
            <v/>
          </cell>
          <cell r="C174" t="str">
            <v/>
          </cell>
          <cell r="D174" t="str">
            <v/>
          </cell>
          <cell r="E174" t="str">
            <v/>
          </cell>
          <cell r="F174" t="str">
            <v/>
          </cell>
          <cell r="G174" t="str">
            <v/>
          </cell>
          <cell r="H174" t="str">
            <v/>
          </cell>
          <cell r="I174" t="str">
            <v/>
          </cell>
          <cell r="J174" t="str">
            <v/>
          </cell>
        </row>
        <row r="175">
          <cell r="A175" t="str">
            <v/>
          </cell>
          <cell r="B175" t="str">
            <v/>
          </cell>
          <cell r="C175" t="str">
            <v/>
          </cell>
          <cell r="D175" t="str">
            <v/>
          </cell>
          <cell r="E175" t="str">
            <v/>
          </cell>
          <cell r="F175" t="str">
            <v/>
          </cell>
          <cell r="G175" t="str">
            <v/>
          </cell>
          <cell r="H175" t="str">
            <v/>
          </cell>
          <cell r="I175" t="str">
            <v/>
          </cell>
          <cell r="J175" t="str">
            <v/>
          </cell>
        </row>
        <row r="176">
          <cell r="A176" t="str">
            <v/>
          </cell>
          <cell r="B176" t="str">
            <v/>
          </cell>
          <cell r="C176" t="str">
            <v/>
          </cell>
          <cell r="D176" t="str">
            <v/>
          </cell>
          <cell r="E176" t="str">
            <v/>
          </cell>
          <cell r="F176" t="str">
            <v/>
          </cell>
          <cell r="G176" t="str">
            <v/>
          </cell>
          <cell r="H176" t="str">
            <v/>
          </cell>
          <cell r="I176" t="str">
            <v/>
          </cell>
          <cell r="J176" t="str">
            <v/>
          </cell>
        </row>
        <row r="177">
          <cell r="A177" t="str">
            <v/>
          </cell>
          <cell r="B177" t="str">
            <v/>
          </cell>
          <cell r="C177" t="str">
            <v/>
          </cell>
          <cell r="D177" t="str">
            <v/>
          </cell>
          <cell r="E177" t="str">
            <v/>
          </cell>
          <cell r="F177" t="str">
            <v/>
          </cell>
          <cell r="G177" t="str">
            <v/>
          </cell>
          <cell r="H177" t="str">
            <v/>
          </cell>
          <cell r="I177" t="str">
            <v/>
          </cell>
          <cell r="J177" t="str">
            <v/>
          </cell>
        </row>
        <row r="178">
          <cell r="A178" t="str">
            <v/>
          </cell>
          <cell r="B178" t="str">
            <v/>
          </cell>
          <cell r="C178" t="str">
            <v/>
          </cell>
          <cell r="D178" t="str">
            <v/>
          </cell>
          <cell r="E178" t="str">
            <v/>
          </cell>
          <cell r="F178" t="str">
            <v/>
          </cell>
          <cell r="G178" t="str">
            <v/>
          </cell>
          <cell r="H178" t="str">
            <v/>
          </cell>
          <cell r="I178" t="str">
            <v/>
          </cell>
          <cell r="J178" t="str">
            <v/>
          </cell>
        </row>
        <row r="179">
          <cell r="A179" t="str">
            <v/>
          </cell>
          <cell r="B179" t="str">
            <v/>
          </cell>
          <cell r="C179" t="str">
            <v/>
          </cell>
          <cell r="D179" t="str">
            <v/>
          </cell>
          <cell r="E179" t="str">
            <v/>
          </cell>
          <cell r="F179" t="str">
            <v/>
          </cell>
          <cell r="G179" t="str">
            <v/>
          </cell>
          <cell r="H179" t="str">
            <v/>
          </cell>
          <cell r="I179" t="str">
            <v/>
          </cell>
          <cell r="J179" t="str">
            <v/>
          </cell>
        </row>
        <row r="180">
          <cell r="A180" t="str">
            <v/>
          </cell>
          <cell r="B180" t="str">
            <v/>
          </cell>
          <cell r="C180" t="str">
            <v/>
          </cell>
          <cell r="D180" t="str">
            <v/>
          </cell>
          <cell r="E180" t="str">
            <v/>
          </cell>
          <cell r="F180" t="str">
            <v/>
          </cell>
          <cell r="G180" t="str">
            <v/>
          </cell>
          <cell r="H180" t="str">
            <v/>
          </cell>
          <cell r="I180" t="str">
            <v/>
          </cell>
          <cell r="J180" t="str">
            <v/>
          </cell>
        </row>
        <row r="181">
          <cell r="A181" t="str">
            <v/>
          </cell>
          <cell r="B181" t="str">
            <v/>
          </cell>
          <cell r="C181" t="str">
            <v/>
          </cell>
          <cell r="D181" t="str">
            <v/>
          </cell>
          <cell r="E181" t="str">
            <v/>
          </cell>
          <cell r="F181" t="str">
            <v/>
          </cell>
          <cell r="G181" t="str">
            <v/>
          </cell>
          <cell r="H181" t="str">
            <v/>
          </cell>
          <cell r="I181" t="str">
            <v/>
          </cell>
          <cell r="J181" t="str">
            <v/>
          </cell>
        </row>
        <row r="182">
          <cell r="A182" t="str">
            <v/>
          </cell>
          <cell r="B182" t="str">
            <v/>
          </cell>
          <cell r="C182" t="str">
            <v/>
          </cell>
          <cell r="D182" t="str">
            <v/>
          </cell>
          <cell r="E182" t="str">
            <v/>
          </cell>
          <cell r="F182" t="str">
            <v/>
          </cell>
          <cell r="G182" t="str">
            <v/>
          </cell>
          <cell r="H182" t="str">
            <v/>
          </cell>
          <cell r="I182" t="str">
            <v/>
          </cell>
          <cell r="J182" t="str">
            <v/>
          </cell>
        </row>
        <row r="183">
          <cell r="A183" t="str">
            <v/>
          </cell>
          <cell r="B183" t="str">
            <v/>
          </cell>
          <cell r="C183" t="str">
            <v/>
          </cell>
          <cell r="D183" t="str">
            <v/>
          </cell>
          <cell r="E183" t="str">
            <v/>
          </cell>
          <cell r="F183" t="str">
            <v/>
          </cell>
          <cell r="G183" t="str">
            <v/>
          </cell>
          <cell r="H183" t="str">
            <v/>
          </cell>
          <cell r="I183" t="str">
            <v/>
          </cell>
          <cell r="J183" t="str">
            <v/>
          </cell>
        </row>
        <row r="184">
          <cell r="A184" t="str">
            <v/>
          </cell>
          <cell r="B184" t="str">
            <v/>
          </cell>
          <cell r="C184" t="str">
            <v/>
          </cell>
          <cell r="D184" t="str">
            <v/>
          </cell>
          <cell r="E184" t="str">
            <v/>
          </cell>
          <cell r="F184" t="str">
            <v/>
          </cell>
          <cell r="G184" t="str">
            <v/>
          </cell>
          <cell r="H184" t="str">
            <v/>
          </cell>
          <cell r="I184" t="str">
            <v/>
          </cell>
          <cell r="J184" t="str">
            <v/>
          </cell>
        </row>
        <row r="185">
          <cell r="A185" t="str">
            <v/>
          </cell>
          <cell r="B185" t="str">
            <v/>
          </cell>
          <cell r="C185" t="str">
            <v/>
          </cell>
          <cell r="D185" t="str">
            <v/>
          </cell>
          <cell r="E185" t="str">
            <v/>
          </cell>
          <cell r="F185" t="str">
            <v/>
          </cell>
          <cell r="G185" t="str">
            <v/>
          </cell>
          <cell r="H185" t="str">
            <v/>
          </cell>
          <cell r="I185" t="str">
            <v/>
          </cell>
          <cell r="J185" t="str">
            <v/>
          </cell>
        </row>
        <row r="186">
          <cell r="A186" t="str">
            <v/>
          </cell>
          <cell r="B186" t="str">
            <v/>
          </cell>
          <cell r="C186" t="str">
            <v/>
          </cell>
          <cell r="D186" t="str">
            <v/>
          </cell>
          <cell r="E186" t="str">
            <v/>
          </cell>
          <cell r="F186" t="str">
            <v/>
          </cell>
          <cell r="G186" t="str">
            <v/>
          </cell>
          <cell r="H186" t="str">
            <v/>
          </cell>
          <cell r="I186" t="str">
            <v/>
          </cell>
          <cell r="J186" t="str">
            <v/>
          </cell>
        </row>
        <row r="187">
          <cell r="A187" t="str">
            <v/>
          </cell>
          <cell r="B187" t="str">
            <v/>
          </cell>
          <cell r="C187" t="str">
            <v/>
          </cell>
          <cell r="D187" t="str">
            <v/>
          </cell>
          <cell r="E187" t="str">
            <v/>
          </cell>
          <cell r="F187" t="str">
            <v/>
          </cell>
          <cell r="G187" t="str">
            <v/>
          </cell>
          <cell r="H187" t="str">
            <v/>
          </cell>
          <cell r="I187" t="str">
            <v/>
          </cell>
          <cell r="J187" t="str">
            <v/>
          </cell>
        </row>
        <row r="188">
          <cell r="A188" t="str">
            <v/>
          </cell>
          <cell r="B188" t="str">
            <v/>
          </cell>
          <cell r="C188" t="str">
            <v/>
          </cell>
          <cell r="D188" t="str">
            <v/>
          </cell>
          <cell r="E188" t="str">
            <v/>
          </cell>
          <cell r="F188" t="str">
            <v/>
          </cell>
          <cell r="G188" t="str">
            <v/>
          </cell>
          <cell r="H188" t="str">
            <v/>
          </cell>
          <cell r="I188" t="str">
            <v/>
          </cell>
          <cell r="J188" t="str">
            <v/>
          </cell>
        </row>
        <row r="189">
          <cell r="A189" t="str">
            <v/>
          </cell>
          <cell r="B189" t="str">
            <v/>
          </cell>
          <cell r="C189" t="str">
            <v/>
          </cell>
          <cell r="D189" t="str">
            <v/>
          </cell>
          <cell r="E189" t="str">
            <v/>
          </cell>
          <cell r="F189" t="str">
            <v/>
          </cell>
          <cell r="G189" t="str">
            <v/>
          </cell>
          <cell r="H189" t="str">
            <v/>
          </cell>
          <cell r="I189" t="str">
            <v/>
          </cell>
          <cell r="J189" t="str">
            <v/>
          </cell>
        </row>
        <row r="190">
          <cell r="A190" t="str">
            <v/>
          </cell>
          <cell r="B190" t="str">
            <v/>
          </cell>
          <cell r="C190" t="str">
            <v/>
          </cell>
          <cell r="D190" t="str">
            <v/>
          </cell>
          <cell r="E190" t="str">
            <v/>
          </cell>
          <cell r="F190" t="str">
            <v/>
          </cell>
          <cell r="G190" t="str">
            <v/>
          </cell>
          <cell r="H190" t="str">
            <v/>
          </cell>
          <cell r="I190" t="str">
            <v/>
          </cell>
          <cell r="J190" t="str">
            <v/>
          </cell>
        </row>
        <row r="191">
          <cell r="A191" t="str">
            <v/>
          </cell>
          <cell r="B191" t="str">
            <v/>
          </cell>
          <cell r="C191" t="str">
            <v/>
          </cell>
          <cell r="D191" t="str">
            <v/>
          </cell>
          <cell r="E191" t="str">
            <v/>
          </cell>
          <cell r="F191" t="str">
            <v/>
          </cell>
          <cell r="G191" t="str">
            <v/>
          </cell>
          <cell r="H191" t="str">
            <v/>
          </cell>
          <cell r="I191" t="str">
            <v/>
          </cell>
          <cell r="J191" t="str">
            <v/>
          </cell>
        </row>
        <row r="192">
          <cell r="A192" t="str">
            <v/>
          </cell>
          <cell r="B192" t="str">
            <v/>
          </cell>
          <cell r="C192" t="str">
            <v/>
          </cell>
          <cell r="D192" t="str">
            <v/>
          </cell>
          <cell r="E192" t="str">
            <v/>
          </cell>
          <cell r="F192" t="str">
            <v/>
          </cell>
          <cell r="G192" t="str">
            <v/>
          </cell>
          <cell r="H192" t="str">
            <v/>
          </cell>
          <cell r="I192" t="str">
            <v/>
          </cell>
          <cell r="J192" t="str">
            <v/>
          </cell>
        </row>
        <row r="193">
          <cell r="A193" t="str">
            <v/>
          </cell>
          <cell r="B193" t="str">
            <v/>
          </cell>
          <cell r="C193" t="str">
            <v/>
          </cell>
          <cell r="D193" t="str">
            <v/>
          </cell>
          <cell r="E193" t="str">
            <v/>
          </cell>
          <cell r="F193" t="str">
            <v/>
          </cell>
          <cell r="G193" t="str">
            <v/>
          </cell>
          <cell r="H193" t="str">
            <v/>
          </cell>
          <cell r="I193" t="str">
            <v/>
          </cell>
          <cell r="J193" t="str">
            <v/>
          </cell>
        </row>
        <row r="194">
          <cell r="A194" t="str">
            <v/>
          </cell>
          <cell r="B194" t="str">
            <v/>
          </cell>
          <cell r="C194" t="str">
            <v/>
          </cell>
          <cell r="D194" t="str">
            <v/>
          </cell>
          <cell r="E194" t="str">
            <v/>
          </cell>
          <cell r="F194" t="str">
            <v/>
          </cell>
          <cell r="G194" t="str">
            <v/>
          </cell>
          <cell r="H194" t="str">
            <v/>
          </cell>
          <cell r="I194" t="str">
            <v/>
          </cell>
          <cell r="J194" t="str">
            <v/>
          </cell>
        </row>
        <row r="195">
          <cell r="A195" t="str">
            <v/>
          </cell>
          <cell r="B195" t="str">
            <v/>
          </cell>
          <cell r="C195" t="str">
            <v/>
          </cell>
          <cell r="D195" t="str">
            <v/>
          </cell>
          <cell r="E195" t="str">
            <v/>
          </cell>
          <cell r="F195" t="str">
            <v/>
          </cell>
          <cell r="G195" t="str">
            <v/>
          </cell>
          <cell r="H195" t="str">
            <v/>
          </cell>
          <cell r="I195" t="str">
            <v/>
          </cell>
          <cell r="J195" t="str">
            <v/>
          </cell>
        </row>
        <row r="196">
          <cell r="A196" t="str">
            <v/>
          </cell>
          <cell r="B196" t="str">
            <v/>
          </cell>
          <cell r="C196" t="str">
            <v/>
          </cell>
          <cell r="D196" t="str">
            <v/>
          </cell>
          <cell r="E196" t="str">
            <v/>
          </cell>
          <cell r="F196" t="str">
            <v/>
          </cell>
          <cell r="G196" t="str">
            <v/>
          </cell>
          <cell r="H196" t="str">
            <v/>
          </cell>
          <cell r="I196" t="str">
            <v/>
          </cell>
          <cell r="J196" t="str">
            <v/>
          </cell>
        </row>
        <row r="197">
          <cell r="A197" t="str">
            <v/>
          </cell>
          <cell r="B197" t="str">
            <v/>
          </cell>
          <cell r="C197" t="str">
            <v/>
          </cell>
          <cell r="D197" t="str">
            <v/>
          </cell>
          <cell r="E197" t="str">
            <v/>
          </cell>
          <cell r="F197" t="str">
            <v/>
          </cell>
          <cell r="G197" t="str">
            <v/>
          </cell>
          <cell r="H197" t="str">
            <v/>
          </cell>
          <cell r="I197" t="str">
            <v/>
          </cell>
          <cell r="J197" t="str">
            <v/>
          </cell>
        </row>
        <row r="198">
          <cell r="A198" t="str">
            <v/>
          </cell>
          <cell r="B198" t="str">
            <v/>
          </cell>
          <cell r="C198" t="str">
            <v/>
          </cell>
          <cell r="D198" t="str">
            <v/>
          </cell>
          <cell r="E198" t="str">
            <v/>
          </cell>
          <cell r="F198" t="str">
            <v/>
          </cell>
          <cell r="G198" t="str">
            <v/>
          </cell>
          <cell r="H198" t="str">
            <v/>
          </cell>
          <cell r="I198" t="str">
            <v/>
          </cell>
          <cell r="J198" t="str">
            <v/>
          </cell>
        </row>
        <row r="199">
          <cell r="A199" t="str">
            <v/>
          </cell>
          <cell r="B199" t="str">
            <v/>
          </cell>
          <cell r="C199" t="str">
            <v/>
          </cell>
          <cell r="D199" t="str">
            <v/>
          </cell>
          <cell r="E199" t="str">
            <v/>
          </cell>
          <cell r="F199" t="str">
            <v/>
          </cell>
          <cell r="G199" t="str">
            <v/>
          </cell>
          <cell r="H199" t="str">
            <v/>
          </cell>
          <cell r="I199" t="str">
            <v/>
          </cell>
          <cell r="J199" t="str">
            <v/>
          </cell>
        </row>
        <row r="200">
          <cell r="A200" t="str">
            <v/>
          </cell>
          <cell r="B200" t="str">
            <v/>
          </cell>
          <cell r="C200" t="str">
            <v/>
          </cell>
          <cell r="D200" t="str">
            <v/>
          </cell>
          <cell r="E200" t="str">
            <v/>
          </cell>
          <cell r="F200" t="str">
            <v/>
          </cell>
          <cell r="G200" t="str">
            <v/>
          </cell>
          <cell r="H200" t="str">
            <v/>
          </cell>
          <cell r="I200" t="str">
            <v/>
          </cell>
          <cell r="J200" t="str">
            <v/>
          </cell>
        </row>
        <row r="201">
          <cell r="A201" t="str">
            <v/>
          </cell>
          <cell r="B201" t="str">
            <v/>
          </cell>
          <cell r="C201" t="str">
            <v/>
          </cell>
          <cell r="D201" t="str">
            <v/>
          </cell>
          <cell r="E201" t="str">
            <v/>
          </cell>
          <cell r="F201" t="str">
            <v/>
          </cell>
          <cell r="G201" t="str">
            <v/>
          </cell>
          <cell r="H201" t="str">
            <v/>
          </cell>
          <cell r="I201" t="str">
            <v/>
          </cell>
          <cell r="J201" t="str">
            <v/>
          </cell>
        </row>
        <row r="202">
          <cell r="A202" t="str">
            <v/>
          </cell>
          <cell r="B202" t="str">
            <v/>
          </cell>
          <cell r="C202" t="str">
            <v/>
          </cell>
          <cell r="D202" t="str">
            <v/>
          </cell>
          <cell r="E202" t="str">
            <v/>
          </cell>
          <cell r="F202" t="str">
            <v/>
          </cell>
          <cell r="G202" t="str">
            <v/>
          </cell>
          <cell r="H202" t="str">
            <v/>
          </cell>
          <cell r="I202" t="str">
            <v/>
          </cell>
          <cell r="J202" t="str">
            <v/>
          </cell>
        </row>
        <row r="203">
          <cell r="A203" t="str">
            <v/>
          </cell>
          <cell r="B203" t="str">
            <v/>
          </cell>
          <cell r="C203" t="str">
            <v/>
          </cell>
          <cell r="D203" t="str">
            <v/>
          </cell>
          <cell r="E203" t="str">
            <v/>
          </cell>
          <cell r="F203" t="str">
            <v/>
          </cell>
          <cell r="G203" t="str">
            <v/>
          </cell>
          <cell r="H203" t="str">
            <v/>
          </cell>
          <cell r="I203" t="str">
            <v/>
          </cell>
          <cell r="J203" t="str">
            <v/>
          </cell>
        </row>
        <row r="204">
          <cell r="A204" t="str">
            <v/>
          </cell>
          <cell r="B204" t="str">
            <v/>
          </cell>
          <cell r="C204" t="str">
            <v/>
          </cell>
          <cell r="D204" t="str">
            <v/>
          </cell>
          <cell r="E204" t="str">
            <v/>
          </cell>
          <cell r="F204" t="str">
            <v/>
          </cell>
          <cell r="G204" t="str">
            <v/>
          </cell>
          <cell r="H204" t="str">
            <v/>
          </cell>
          <cell r="I204" t="str">
            <v/>
          </cell>
          <cell r="J204" t="str">
            <v/>
          </cell>
        </row>
        <row r="205">
          <cell r="A205" t="str">
            <v/>
          </cell>
          <cell r="B205" t="str">
            <v/>
          </cell>
          <cell r="C205" t="str">
            <v/>
          </cell>
          <cell r="D205" t="str">
            <v/>
          </cell>
          <cell r="E205" t="str">
            <v/>
          </cell>
          <cell r="F205" t="str">
            <v/>
          </cell>
          <cell r="G205" t="str">
            <v/>
          </cell>
          <cell r="H205" t="str">
            <v/>
          </cell>
          <cell r="I205" t="str">
            <v/>
          </cell>
          <cell r="J205" t="str">
            <v/>
          </cell>
        </row>
        <row r="206">
          <cell r="A206" t="str">
            <v/>
          </cell>
          <cell r="B206" t="str">
            <v/>
          </cell>
          <cell r="C206" t="str">
            <v/>
          </cell>
          <cell r="D206" t="str">
            <v/>
          </cell>
          <cell r="E206" t="str">
            <v/>
          </cell>
          <cell r="F206" t="str">
            <v/>
          </cell>
          <cell r="G206" t="str">
            <v/>
          </cell>
          <cell r="H206" t="str">
            <v/>
          </cell>
          <cell r="I206" t="str">
            <v/>
          </cell>
          <cell r="J206" t="str">
            <v/>
          </cell>
        </row>
        <row r="207">
          <cell r="A207" t="str">
            <v/>
          </cell>
          <cell r="B207" t="str">
            <v/>
          </cell>
          <cell r="C207" t="str">
            <v/>
          </cell>
          <cell r="D207" t="str">
            <v/>
          </cell>
          <cell r="E207" t="str">
            <v/>
          </cell>
          <cell r="F207" t="str">
            <v/>
          </cell>
          <cell r="G207" t="str">
            <v/>
          </cell>
          <cell r="H207" t="str">
            <v/>
          </cell>
          <cell r="I207" t="str">
            <v/>
          </cell>
          <cell r="J207" t="str">
            <v/>
          </cell>
        </row>
        <row r="208">
          <cell r="A208" t="str">
            <v/>
          </cell>
          <cell r="B208" t="str">
            <v/>
          </cell>
          <cell r="C208" t="str">
            <v/>
          </cell>
          <cell r="D208" t="str">
            <v/>
          </cell>
          <cell r="E208" t="str">
            <v/>
          </cell>
          <cell r="F208" t="str">
            <v/>
          </cell>
          <cell r="G208" t="str">
            <v/>
          </cell>
          <cell r="H208" t="str">
            <v/>
          </cell>
          <cell r="I208" t="str">
            <v/>
          </cell>
          <cell r="J208" t="str">
            <v/>
          </cell>
        </row>
        <row r="209">
          <cell r="A209" t="str">
            <v/>
          </cell>
          <cell r="B209" t="str">
            <v/>
          </cell>
          <cell r="C209" t="str">
            <v/>
          </cell>
          <cell r="D209" t="str">
            <v/>
          </cell>
          <cell r="E209" t="str">
            <v/>
          </cell>
          <cell r="F209" t="str">
            <v/>
          </cell>
          <cell r="G209" t="str">
            <v/>
          </cell>
          <cell r="H209" t="str">
            <v/>
          </cell>
          <cell r="I209" t="str">
            <v/>
          </cell>
          <cell r="J209" t="str">
            <v/>
          </cell>
        </row>
        <row r="210">
          <cell r="A210" t="str">
            <v/>
          </cell>
          <cell r="B210" t="str">
            <v/>
          </cell>
          <cell r="C210" t="str">
            <v/>
          </cell>
          <cell r="D210" t="str">
            <v/>
          </cell>
          <cell r="E210" t="str">
            <v/>
          </cell>
          <cell r="F210" t="str">
            <v/>
          </cell>
          <cell r="G210" t="str">
            <v/>
          </cell>
          <cell r="H210" t="str">
            <v/>
          </cell>
          <cell r="I210" t="str">
            <v/>
          </cell>
          <cell r="J210" t="str">
            <v/>
          </cell>
        </row>
        <row r="211">
          <cell r="A211" t="str">
            <v/>
          </cell>
          <cell r="B211" t="str">
            <v/>
          </cell>
          <cell r="C211" t="str">
            <v/>
          </cell>
          <cell r="D211" t="str">
            <v/>
          </cell>
          <cell r="E211" t="str">
            <v/>
          </cell>
          <cell r="F211" t="str">
            <v/>
          </cell>
          <cell r="G211" t="str">
            <v/>
          </cell>
          <cell r="H211" t="str">
            <v/>
          </cell>
          <cell r="I211" t="str">
            <v/>
          </cell>
          <cell r="J211" t="str">
            <v/>
          </cell>
        </row>
        <row r="212">
          <cell r="A212" t="str">
            <v/>
          </cell>
          <cell r="B212" t="str">
            <v/>
          </cell>
          <cell r="C212" t="str">
            <v/>
          </cell>
          <cell r="D212" t="str">
            <v/>
          </cell>
          <cell r="E212" t="str">
            <v/>
          </cell>
          <cell r="F212" t="str">
            <v/>
          </cell>
          <cell r="G212" t="str">
            <v/>
          </cell>
          <cell r="H212" t="str">
            <v/>
          </cell>
          <cell r="I212" t="str">
            <v/>
          </cell>
          <cell r="J212" t="str">
            <v/>
          </cell>
        </row>
        <row r="213">
          <cell r="A213" t="str">
            <v/>
          </cell>
          <cell r="B213" t="str">
            <v/>
          </cell>
          <cell r="C213" t="str">
            <v/>
          </cell>
          <cell r="D213" t="str">
            <v/>
          </cell>
          <cell r="E213" t="str">
            <v/>
          </cell>
          <cell r="F213" t="str">
            <v/>
          </cell>
          <cell r="G213" t="str">
            <v/>
          </cell>
          <cell r="H213" t="str">
            <v/>
          </cell>
          <cell r="I213" t="str">
            <v/>
          </cell>
          <cell r="J213" t="str">
            <v/>
          </cell>
        </row>
        <row r="214">
          <cell r="A214" t="str">
            <v/>
          </cell>
          <cell r="B214" t="str">
            <v/>
          </cell>
          <cell r="C214" t="str">
            <v/>
          </cell>
          <cell r="D214" t="str">
            <v/>
          </cell>
          <cell r="E214" t="str">
            <v/>
          </cell>
          <cell r="F214" t="str">
            <v/>
          </cell>
          <cell r="G214" t="str">
            <v/>
          </cell>
          <cell r="H214" t="str">
            <v/>
          </cell>
          <cell r="I214" t="str">
            <v/>
          </cell>
          <cell r="J214" t="str">
            <v/>
          </cell>
        </row>
        <row r="215">
          <cell r="A215" t="str">
            <v/>
          </cell>
          <cell r="B215" t="str">
            <v/>
          </cell>
          <cell r="C215" t="str">
            <v/>
          </cell>
          <cell r="D215" t="str">
            <v/>
          </cell>
          <cell r="E215" t="str">
            <v/>
          </cell>
          <cell r="F215" t="str">
            <v/>
          </cell>
          <cell r="G215" t="str">
            <v/>
          </cell>
          <cell r="H215" t="str">
            <v/>
          </cell>
          <cell r="I215" t="str">
            <v/>
          </cell>
          <cell r="J215" t="str">
            <v/>
          </cell>
        </row>
        <row r="216">
          <cell r="A216" t="str">
            <v/>
          </cell>
          <cell r="B216" t="str">
            <v/>
          </cell>
          <cell r="C216" t="str">
            <v/>
          </cell>
          <cell r="D216" t="str">
            <v/>
          </cell>
          <cell r="E216" t="str">
            <v/>
          </cell>
          <cell r="F216" t="str">
            <v/>
          </cell>
          <cell r="G216" t="str">
            <v/>
          </cell>
          <cell r="H216" t="str">
            <v/>
          </cell>
          <cell r="I216" t="str">
            <v/>
          </cell>
          <cell r="J216" t="str">
            <v/>
          </cell>
        </row>
        <row r="217">
          <cell r="A217" t="str">
            <v/>
          </cell>
          <cell r="B217" t="str">
            <v/>
          </cell>
          <cell r="C217" t="str">
            <v/>
          </cell>
          <cell r="D217" t="str">
            <v/>
          </cell>
          <cell r="E217" t="str">
            <v/>
          </cell>
          <cell r="F217" t="str">
            <v/>
          </cell>
          <cell r="G217" t="str">
            <v/>
          </cell>
          <cell r="H217" t="str">
            <v/>
          </cell>
          <cell r="I217" t="str">
            <v/>
          </cell>
          <cell r="J217" t="str">
            <v/>
          </cell>
        </row>
        <row r="218">
          <cell r="A218" t="str">
            <v/>
          </cell>
          <cell r="B218" t="str">
            <v/>
          </cell>
          <cell r="C218" t="str">
            <v/>
          </cell>
          <cell r="D218" t="str">
            <v/>
          </cell>
          <cell r="E218" t="str">
            <v/>
          </cell>
          <cell r="F218" t="str">
            <v/>
          </cell>
          <cell r="G218" t="str">
            <v/>
          </cell>
          <cell r="H218" t="str">
            <v/>
          </cell>
          <cell r="I218" t="str">
            <v/>
          </cell>
          <cell r="J218" t="str">
            <v/>
          </cell>
        </row>
        <row r="219">
          <cell r="A219" t="str">
            <v/>
          </cell>
          <cell r="B219" t="str">
            <v/>
          </cell>
          <cell r="C219" t="str">
            <v/>
          </cell>
          <cell r="D219" t="str">
            <v/>
          </cell>
          <cell r="E219" t="str">
            <v/>
          </cell>
          <cell r="F219" t="str">
            <v/>
          </cell>
          <cell r="G219" t="str">
            <v/>
          </cell>
          <cell r="H219" t="str">
            <v/>
          </cell>
          <cell r="I219" t="str">
            <v/>
          </cell>
          <cell r="J219" t="str">
            <v/>
          </cell>
        </row>
        <row r="220">
          <cell r="A220" t="str">
            <v/>
          </cell>
          <cell r="B220" t="str">
            <v/>
          </cell>
          <cell r="C220" t="str">
            <v/>
          </cell>
          <cell r="D220" t="str">
            <v/>
          </cell>
          <cell r="E220" t="str">
            <v/>
          </cell>
          <cell r="F220" t="str">
            <v/>
          </cell>
          <cell r="G220" t="str">
            <v/>
          </cell>
          <cell r="H220" t="str">
            <v/>
          </cell>
          <cell r="I220" t="str">
            <v/>
          </cell>
          <cell r="J220" t="str">
            <v/>
          </cell>
        </row>
        <row r="221">
          <cell r="A221" t="str">
            <v/>
          </cell>
          <cell r="B221" t="str">
            <v/>
          </cell>
          <cell r="C221" t="str">
            <v/>
          </cell>
          <cell r="D221" t="str">
            <v/>
          </cell>
          <cell r="E221" t="str">
            <v/>
          </cell>
          <cell r="F221" t="str">
            <v/>
          </cell>
          <cell r="G221" t="str">
            <v/>
          </cell>
          <cell r="H221" t="str">
            <v/>
          </cell>
          <cell r="I221" t="str">
            <v/>
          </cell>
          <cell r="J221" t="str">
            <v/>
          </cell>
        </row>
        <row r="222">
          <cell r="A222" t="str">
            <v/>
          </cell>
          <cell r="B222" t="str">
            <v/>
          </cell>
          <cell r="C222" t="str">
            <v/>
          </cell>
          <cell r="D222" t="str">
            <v/>
          </cell>
          <cell r="E222" t="str">
            <v/>
          </cell>
          <cell r="F222" t="str">
            <v/>
          </cell>
          <cell r="G222" t="str">
            <v/>
          </cell>
          <cell r="H222" t="str">
            <v/>
          </cell>
          <cell r="I222" t="str">
            <v/>
          </cell>
          <cell r="J222" t="str">
            <v/>
          </cell>
        </row>
        <row r="223">
          <cell r="A223" t="str">
            <v/>
          </cell>
          <cell r="B223" t="str">
            <v/>
          </cell>
          <cell r="C223" t="str">
            <v/>
          </cell>
          <cell r="D223" t="str">
            <v/>
          </cell>
          <cell r="E223" t="str">
            <v/>
          </cell>
          <cell r="F223" t="str">
            <v/>
          </cell>
          <cell r="G223" t="str">
            <v/>
          </cell>
          <cell r="H223" t="str">
            <v/>
          </cell>
          <cell r="I223" t="str">
            <v/>
          </cell>
          <cell r="J223" t="str">
            <v/>
          </cell>
        </row>
        <row r="224">
          <cell r="A224" t="str">
            <v/>
          </cell>
          <cell r="B224" t="str">
            <v/>
          </cell>
          <cell r="C224" t="str">
            <v/>
          </cell>
          <cell r="D224" t="str">
            <v/>
          </cell>
          <cell r="E224" t="str">
            <v/>
          </cell>
          <cell r="F224" t="str">
            <v/>
          </cell>
          <cell r="G224" t="str">
            <v/>
          </cell>
          <cell r="H224" t="str">
            <v/>
          </cell>
          <cell r="I224" t="str">
            <v/>
          </cell>
          <cell r="J224" t="str">
            <v/>
          </cell>
        </row>
        <row r="225">
          <cell r="A225" t="str">
            <v/>
          </cell>
          <cell r="B225" t="str">
            <v/>
          </cell>
          <cell r="C225" t="str">
            <v/>
          </cell>
          <cell r="D225" t="str">
            <v/>
          </cell>
          <cell r="E225" t="str">
            <v/>
          </cell>
          <cell r="F225" t="str">
            <v/>
          </cell>
          <cell r="G225" t="str">
            <v/>
          </cell>
          <cell r="H225" t="str">
            <v/>
          </cell>
          <cell r="I225" t="str">
            <v/>
          </cell>
          <cell r="J225" t="str">
            <v/>
          </cell>
        </row>
        <row r="226">
          <cell r="A226" t="str">
            <v/>
          </cell>
          <cell r="B226" t="str">
            <v/>
          </cell>
          <cell r="C226" t="str">
            <v/>
          </cell>
          <cell r="D226" t="str">
            <v/>
          </cell>
          <cell r="E226" t="str">
            <v/>
          </cell>
          <cell r="F226" t="str">
            <v/>
          </cell>
          <cell r="G226" t="str">
            <v/>
          </cell>
          <cell r="H226" t="str">
            <v/>
          </cell>
          <cell r="I226" t="str">
            <v/>
          </cell>
          <cell r="J226" t="str">
            <v/>
          </cell>
        </row>
        <row r="227">
          <cell r="A227" t="str">
            <v/>
          </cell>
          <cell r="B227" t="str">
            <v/>
          </cell>
          <cell r="C227" t="str">
            <v/>
          </cell>
          <cell r="D227" t="str">
            <v/>
          </cell>
          <cell r="E227" t="str">
            <v/>
          </cell>
          <cell r="F227" t="str">
            <v/>
          </cell>
          <cell r="G227" t="str">
            <v/>
          </cell>
          <cell r="H227" t="str">
            <v/>
          </cell>
          <cell r="I227" t="str">
            <v/>
          </cell>
          <cell r="J227" t="str">
            <v/>
          </cell>
        </row>
        <row r="228">
          <cell r="A228" t="str">
            <v/>
          </cell>
          <cell r="B228" t="str">
            <v/>
          </cell>
          <cell r="C228" t="str">
            <v/>
          </cell>
          <cell r="D228" t="str">
            <v/>
          </cell>
          <cell r="E228" t="str">
            <v/>
          </cell>
          <cell r="F228" t="str">
            <v/>
          </cell>
          <cell r="G228" t="str">
            <v/>
          </cell>
          <cell r="H228" t="str">
            <v/>
          </cell>
          <cell r="I228" t="str">
            <v/>
          </cell>
          <cell r="J228" t="str">
            <v/>
          </cell>
        </row>
        <row r="229">
          <cell r="A229" t="str">
            <v/>
          </cell>
          <cell r="B229" t="str">
            <v/>
          </cell>
          <cell r="C229" t="str">
            <v/>
          </cell>
          <cell r="D229" t="str">
            <v/>
          </cell>
          <cell r="E229" t="str">
            <v/>
          </cell>
          <cell r="F229" t="str">
            <v/>
          </cell>
          <cell r="G229" t="str">
            <v/>
          </cell>
          <cell r="H229" t="str">
            <v/>
          </cell>
          <cell r="I229" t="str">
            <v/>
          </cell>
          <cell r="J229" t="str">
            <v/>
          </cell>
        </row>
        <row r="230">
          <cell r="A230" t="str">
            <v/>
          </cell>
          <cell r="B230" t="str">
            <v/>
          </cell>
          <cell r="C230" t="str">
            <v/>
          </cell>
          <cell r="D230" t="str">
            <v/>
          </cell>
          <cell r="E230" t="str">
            <v/>
          </cell>
          <cell r="F230" t="str">
            <v/>
          </cell>
          <cell r="G230" t="str">
            <v/>
          </cell>
          <cell r="H230" t="str">
            <v/>
          </cell>
          <cell r="I230" t="str">
            <v/>
          </cell>
          <cell r="J230" t="str">
            <v/>
          </cell>
        </row>
        <row r="231">
          <cell r="A231" t="str">
            <v/>
          </cell>
          <cell r="B231" t="str">
            <v/>
          </cell>
          <cell r="C231" t="str">
            <v/>
          </cell>
          <cell r="D231" t="str">
            <v/>
          </cell>
          <cell r="E231" t="str">
            <v/>
          </cell>
          <cell r="F231" t="str">
            <v/>
          </cell>
          <cell r="G231" t="str">
            <v/>
          </cell>
          <cell r="H231" t="str">
            <v/>
          </cell>
          <cell r="I231" t="str">
            <v/>
          </cell>
          <cell r="J231" t="str">
            <v/>
          </cell>
        </row>
        <row r="232">
          <cell r="A232" t="str">
            <v/>
          </cell>
          <cell r="B232" t="str">
            <v/>
          </cell>
          <cell r="C232" t="str">
            <v/>
          </cell>
          <cell r="D232" t="str">
            <v/>
          </cell>
          <cell r="E232" t="str">
            <v/>
          </cell>
          <cell r="F232" t="str">
            <v/>
          </cell>
          <cell r="G232" t="str">
            <v/>
          </cell>
          <cell r="H232" t="str">
            <v/>
          </cell>
          <cell r="I232" t="str">
            <v/>
          </cell>
          <cell r="J232" t="str">
            <v/>
          </cell>
        </row>
        <row r="233">
          <cell r="A233" t="str">
            <v/>
          </cell>
          <cell r="B233" t="str">
            <v/>
          </cell>
          <cell r="C233" t="str">
            <v/>
          </cell>
          <cell r="D233" t="str">
            <v/>
          </cell>
          <cell r="E233" t="str">
            <v/>
          </cell>
          <cell r="F233" t="str">
            <v/>
          </cell>
          <cell r="G233" t="str">
            <v/>
          </cell>
          <cell r="H233" t="str">
            <v/>
          </cell>
          <cell r="I233" t="str">
            <v/>
          </cell>
          <cell r="J233" t="str">
            <v/>
          </cell>
        </row>
        <row r="234">
          <cell r="A234" t="str">
            <v/>
          </cell>
          <cell r="B234" t="str">
            <v/>
          </cell>
          <cell r="C234" t="str">
            <v/>
          </cell>
          <cell r="D234" t="str">
            <v/>
          </cell>
          <cell r="E234" t="str">
            <v/>
          </cell>
          <cell r="F234" t="str">
            <v/>
          </cell>
          <cell r="G234" t="str">
            <v/>
          </cell>
          <cell r="H234" t="str">
            <v/>
          </cell>
          <cell r="I234" t="str">
            <v/>
          </cell>
          <cell r="J234" t="str">
            <v/>
          </cell>
        </row>
        <row r="235">
          <cell r="A235" t="str">
            <v/>
          </cell>
          <cell r="B235" t="str">
            <v/>
          </cell>
          <cell r="C235" t="str">
            <v/>
          </cell>
          <cell r="D235" t="str">
            <v/>
          </cell>
          <cell r="E235" t="str">
            <v/>
          </cell>
          <cell r="F235" t="str">
            <v/>
          </cell>
          <cell r="G235" t="str">
            <v/>
          </cell>
          <cell r="H235" t="str">
            <v/>
          </cell>
          <cell r="I235" t="str">
            <v/>
          </cell>
          <cell r="J235" t="str">
            <v/>
          </cell>
        </row>
        <row r="236">
          <cell r="A236" t="str">
            <v/>
          </cell>
          <cell r="B236" t="str">
            <v/>
          </cell>
          <cell r="C236" t="str">
            <v/>
          </cell>
          <cell r="D236" t="str">
            <v/>
          </cell>
          <cell r="E236" t="str">
            <v/>
          </cell>
          <cell r="F236" t="str">
            <v/>
          </cell>
          <cell r="G236" t="str">
            <v/>
          </cell>
          <cell r="H236" t="str">
            <v/>
          </cell>
          <cell r="I236" t="str">
            <v/>
          </cell>
          <cell r="J236" t="str">
            <v/>
          </cell>
        </row>
        <row r="237">
          <cell r="A237" t="str">
            <v/>
          </cell>
          <cell r="B237" t="str">
            <v/>
          </cell>
          <cell r="C237" t="str">
            <v/>
          </cell>
          <cell r="D237" t="str">
            <v/>
          </cell>
          <cell r="E237" t="str">
            <v/>
          </cell>
          <cell r="F237" t="str">
            <v/>
          </cell>
          <cell r="G237" t="str">
            <v/>
          </cell>
          <cell r="H237" t="str">
            <v/>
          </cell>
          <cell r="I237" t="str">
            <v/>
          </cell>
          <cell r="J237" t="str">
            <v/>
          </cell>
        </row>
        <row r="238">
          <cell r="A238" t="str">
            <v/>
          </cell>
          <cell r="B238" t="str">
            <v/>
          </cell>
          <cell r="C238" t="str">
            <v/>
          </cell>
          <cell r="D238" t="str">
            <v/>
          </cell>
          <cell r="E238" t="str">
            <v/>
          </cell>
          <cell r="F238" t="str">
            <v/>
          </cell>
          <cell r="G238" t="str">
            <v/>
          </cell>
          <cell r="H238" t="str">
            <v/>
          </cell>
          <cell r="I238" t="str">
            <v/>
          </cell>
          <cell r="J238" t="str">
            <v/>
          </cell>
        </row>
        <row r="239">
          <cell r="A239" t="str">
            <v/>
          </cell>
          <cell r="B239" t="str">
            <v/>
          </cell>
          <cell r="C239" t="str">
            <v/>
          </cell>
          <cell r="D239" t="str">
            <v/>
          </cell>
          <cell r="E239" t="str">
            <v/>
          </cell>
          <cell r="F239" t="str">
            <v/>
          </cell>
          <cell r="G239" t="str">
            <v/>
          </cell>
          <cell r="H239" t="str">
            <v/>
          </cell>
          <cell r="I239" t="str">
            <v/>
          </cell>
          <cell r="J239" t="str">
            <v/>
          </cell>
        </row>
        <row r="240">
          <cell r="A240" t="str">
            <v/>
          </cell>
          <cell r="B240" t="str">
            <v/>
          </cell>
          <cell r="C240" t="str">
            <v/>
          </cell>
          <cell r="D240" t="str">
            <v/>
          </cell>
          <cell r="E240" t="str">
            <v/>
          </cell>
          <cell r="F240" t="str">
            <v/>
          </cell>
          <cell r="G240" t="str">
            <v/>
          </cell>
          <cell r="H240" t="str">
            <v/>
          </cell>
          <cell r="I240" t="str">
            <v/>
          </cell>
          <cell r="J240" t="str">
            <v/>
          </cell>
        </row>
        <row r="241">
          <cell r="A241" t="str">
            <v/>
          </cell>
          <cell r="B241" t="str">
            <v/>
          </cell>
          <cell r="C241" t="str">
            <v/>
          </cell>
          <cell r="D241" t="str">
            <v/>
          </cell>
          <cell r="E241" t="str">
            <v/>
          </cell>
          <cell r="F241" t="str">
            <v/>
          </cell>
          <cell r="G241" t="str">
            <v/>
          </cell>
          <cell r="H241" t="str">
            <v/>
          </cell>
          <cell r="I241" t="str">
            <v/>
          </cell>
          <cell r="J241" t="str">
            <v/>
          </cell>
        </row>
        <row r="242">
          <cell r="A242" t="str">
            <v/>
          </cell>
          <cell r="B242" t="str">
            <v/>
          </cell>
          <cell r="C242" t="str">
            <v/>
          </cell>
          <cell r="D242" t="str">
            <v/>
          </cell>
          <cell r="E242" t="str">
            <v/>
          </cell>
          <cell r="F242" t="str">
            <v/>
          </cell>
          <cell r="G242" t="str">
            <v/>
          </cell>
          <cell r="H242" t="str">
            <v/>
          </cell>
          <cell r="I242" t="str">
            <v/>
          </cell>
          <cell r="J242" t="str">
            <v/>
          </cell>
        </row>
        <row r="243">
          <cell r="A243" t="str">
            <v/>
          </cell>
          <cell r="B243" t="str">
            <v/>
          </cell>
          <cell r="C243" t="str">
            <v/>
          </cell>
          <cell r="D243" t="str">
            <v/>
          </cell>
          <cell r="E243" t="str">
            <v/>
          </cell>
          <cell r="F243" t="str">
            <v/>
          </cell>
          <cell r="G243" t="str">
            <v/>
          </cell>
          <cell r="H243" t="str">
            <v/>
          </cell>
          <cell r="I243" t="str">
            <v/>
          </cell>
          <cell r="J243" t="str">
            <v/>
          </cell>
        </row>
        <row r="244">
          <cell r="A244" t="str">
            <v/>
          </cell>
          <cell r="B244" t="str">
            <v/>
          </cell>
          <cell r="C244" t="str">
            <v/>
          </cell>
          <cell r="D244" t="str">
            <v/>
          </cell>
          <cell r="E244" t="str">
            <v/>
          </cell>
          <cell r="F244" t="str">
            <v/>
          </cell>
          <cell r="G244" t="str">
            <v/>
          </cell>
          <cell r="H244" t="str">
            <v/>
          </cell>
          <cell r="I244" t="str">
            <v/>
          </cell>
          <cell r="J244" t="str">
            <v/>
          </cell>
        </row>
        <row r="245">
          <cell r="A245" t="str">
            <v/>
          </cell>
          <cell r="B245" t="str">
            <v/>
          </cell>
          <cell r="C245" t="str">
            <v/>
          </cell>
          <cell r="D245" t="str">
            <v/>
          </cell>
          <cell r="E245" t="str">
            <v/>
          </cell>
          <cell r="F245" t="str">
            <v/>
          </cell>
          <cell r="G245" t="str">
            <v/>
          </cell>
          <cell r="H245" t="str">
            <v/>
          </cell>
          <cell r="I245" t="str">
            <v/>
          </cell>
          <cell r="J245" t="str">
            <v/>
          </cell>
        </row>
        <row r="246">
          <cell r="A246" t="str">
            <v/>
          </cell>
          <cell r="B246" t="str">
            <v/>
          </cell>
          <cell r="C246" t="str">
            <v/>
          </cell>
          <cell r="D246" t="str">
            <v/>
          </cell>
          <cell r="E246" t="str">
            <v/>
          </cell>
          <cell r="F246" t="str">
            <v/>
          </cell>
          <cell r="G246" t="str">
            <v/>
          </cell>
          <cell r="H246" t="str">
            <v/>
          </cell>
          <cell r="I246" t="str">
            <v/>
          </cell>
          <cell r="J246" t="str">
            <v/>
          </cell>
        </row>
        <row r="247">
          <cell r="A247" t="str">
            <v/>
          </cell>
          <cell r="B247" t="str">
            <v/>
          </cell>
          <cell r="C247" t="str">
            <v/>
          </cell>
          <cell r="D247" t="str">
            <v/>
          </cell>
          <cell r="E247" t="str">
            <v/>
          </cell>
          <cell r="F247" t="str">
            <v/>
          </cell>
          <cell r="G247" t="str">
            <v/>
          </cell>
          <cell r="H247" t="str">
            <v/>
          </cell>
          <cell r="I247" t="str">
            <v/>
          </cell>
          <cell r="J247" t="str">
            <v/>
          </cell>
        </row>
        <row r="248">
          <cell r="A248" t="str">
            <v/>
          </cell>
          <cell r="B248" t="str">
            <v/>
          </cell>
          <cell r="C248" t="str">
            <v/>
          </cell>
          <cell r="D248" t="str">
            <v/>
          </cell>
          <cell r="E248" t="str">
            <v/>
          </cell>
          <cell r="F248" t="str">
            <v/>
          </cell>
          <cell r="G248" t="str">
            <v/>
          </cell>
          <cell r="H248" t="str">
            <v/>
          </cell>
          <cell r="I248" t="str">
            <v/>
          </cell>
          <cell r="J248" t="str">
            <v/>
          </cell>
        </row>
        <row r="249">
          <cell r="A249" t="str">
            <v/>
          </cell>
          <cell r="B249" t="str">
            <v/>
          </cell>
          <cell r="C249" t="str">
            <v/>
          </cell>
          <cell r="D249" t="str">
            <v/>
          </cell>
          <cell r="E249" t="str">
            <v/>
          </cell>
          <cell r="F249" t="str">
            <v/>
          </cell>
          <cell r="G249" t="str">
            <v/>
          </cell>
          <cell r="H249" t="str">
            <v/>
          </cell>
          <cell r="I249" t="str">
            <v/>
          </cell>
          <cell r="J249" t="str">
            <v/>
          </cell>
        </row>
        <row r="250">
          <cell r="A250" t="str">
            <v/>
          </cell>
          <cell r="B250" t="str">
            <v/>
          </cell>
          <cell r="C250" t="str">
            <v/>
          </cell>
          <cell r="D250" t="str">
            <v/>
          </cell>
          <cell r="E250" t="str">
            <v/>
          </cell>
          <cell r="F250" t="str">
            <v/>
          </cell>
          <cell r="G250" t="str">
            <v/>
          </cell>
          <cell r="H250" t="str">
            <v/>
          </cell>
          <cell r="I250" t="str">
            <v/>
          </cell>
          <cell r="J250" t="str">
            <v/>
          </cell>
        </row>
        <row r="251">
          <cell r="A251" t="str">
            <v/>
          </cell>
          <cell r="B251" t="str">
            <v/>
          </cell>
          <cell r="C251" t="str">
            <v/>
          </cell>
          <cell r="D251" t="str">
            <v/>
          </cell>
          <cell r="E251" t="str">
            <v/>
          </cell>
          <cell r="F251" t="str">
            <v/>
          </cell>
          <cell r="G251" t="str">
            <v/>
          </cell>
          <cell r="H251" t="str">
            <v/>
          </cell>
          <cell r="I251" t="str">
            <v/>
          </cell>
          <cell r="J251" t="str">
            <v/>
          </cell>
        </row>
        <row r="252">
          <cell r="A252" t="str">
            <v/>
          </cell>
          <cell r="B252" t="str">
            <v/>
          </cell>
          <cell r="C252" t="str">
            <v/>
          </cell>
          <cell r="D252" t="str">
            <v/>
          </cell>
          <cell r="E252" t="str">
            <v/>
          </cell>
          <cell r="F252" t="str">
            <v/>
          </cell>
          <cell r="G252" t="str">
            <v/>
          </cell>
          <cell r="H252" t="str">
            <v/>
          </cell>
          <cell r="I252" t="str">
            <v/>
          </cell>
          <cell r="J252" t="str">
            <v/>
          </cell>
        </row>
        <row r="253">
          <cell r="A253" t="str">
            <v/>
          </cell>
          <cell r="B253" t="str">
            <v/>
          </cell>
          <cell r="C253" t="str">
            <v/>
          </cell>
          <cell r="D253" t="str">
            <v/>
          </cell>
          <cell r="E253" t="str">
            <v/>
          </cell>
          <cell r="F253" t="str">
            <v/>
          </cell>
          <cell r="G253" t="str">
            <v/>
          </cell>
          <cell r="H253" t="str">
            <v/>
          </cell>
          <cell r="I253" t="str">
            <v/>
          </cell>
          <cell r="J253" t="str">
            <v/>
          </cell>
        </row>
        <row r="254">
          <cell r="A254" t="str">
            <v/>
          </cell>
          <cell r="B254" t="str">
            <v/>
          </cell>
          <cell r="C254" t="str">
            <v/>
          </cell>
          <cell r="D254" t="str">
            <v/>
          </cell>
          <cell r="E254" t="str">
            <v/>
          </cell>
          <cell r="F254" t="str">
            <v/>
          </cell>
          <cell r="G254" t="str">
            <v/>
          </cell>
          <cell r="H254" t="str">
            <v/>
          </cell>
          <cell r="I254" t="str">
            <v/>
          </cell>
          <cell r="J254" t="str">
            <v/>
          </cell>
        </row>
        <row r="255">
          <cell r="A255" t="str">
            <v/>
          </cell>
          <cell r="B255" t="str">
            <v/>
          </cell>
          <cell r="C255" t="str">
            <v/>
          </cell>
          <cell r="D255" t="str">
            <v/>
          </cell>
          <cell r="E255" t="str">
            <v/>
          </cell>
          <cell r="F255" t="str">
            <v/>
          </cell>
          <cell r="G255" t="str">
            <v/>
          </cell>
          <cell r="H255" t="str">
            <v/>
          </cell>
          <cell r="I255" t="str">
            <v/>
          </cell>
          <cell r="J255" t="str">
            <v/>
          </cell>
        </row>
        <row r="256">
          <cell r="A256" t="str">
            <v/>
          </cell>
          <cell r="B256" t="str">
            <v/>
          </cell>
          <cell r="C256" t="str">
            <v/>
          </cell>
          <cell r="D256" t="str">
            <v/>
          </cell>
          <cell r="E256" t="str">
            <v/>
          </cell>
          <cell r="F256" t="str">
            <v/>
          </cell>
          <cell r="G256" t="str">
            <v/>
          </cell>
          <cell r="H256" t="str">
            <v/>
          </cell>
          <cell r="I256" t="str">
            <v/>
          </cell>
          <cell r="J256" t="str">
            <v/>
          </cell>
        </row>
        <row r="257">
          <cell r="A257" t="str">
            <v/>
          </cell>
          <cell r="B257" t="str">
            <v/>
          </cell>
          <cell r="C257" t="str">
            <v/>
          </cell>
          <cell r="D257" t="str">
            <v/>
          </cell>
          <cell r="E257" t="str">
            <v/>
          </cell>
          <cell r="F257" t="str">
            <v/>
          </cell>
          <cell r="G257" t="str">
            <v/>
          </cell>
          <cell r="H257" t="str">
            <v/>
          </cell>
          <cell r="I257" t="str">
            <v/>
          </cell>
          <cell r="J257" t="str">
            <v/>
          </cell>
        </row>
        <row r="258">
          <cell r="A258" t="str">
            <v/>
          </cell>
          <cell r="B258" t="str">
            <v/>
          </cell>
          <cell r="C258" t="str">
            <v/>
          </cell>
          <cell r="D258" t="str">
            <v/>
          </cell>
          <cell r="E258" t="str">
            <v/>
          </cell>
          <cell r="F258" t="str">
            <v/>
          </cell>
          <cell r="G258" t="str">
            <v/>
          </cell>
          <cell r="H258" t="str">
            <v/>
          </cell>
          <cell r="I258" t="str">
            <v/>
          </cell>
          <cell r="J258" t="str">
            <v/>
          </cell>
        </row>
        <row r="259">
          <cell r="A259" t="str">
            <v/>
          </cell>
          <cell r="B259" t="str">
            <v/>
          </cell>
          <cell r="C259" t="str">
            <v/>
          </cell>
          <cell r="D259" t="str">
            <v/>
          </cell>
          <cell r="E259" t="str">
            <v/>
          </cell>
          <cell r="F259" t="str">
            <v/>
          </cell>
          <cell r="G259" t="str">
            <v/>
          </cell>
          <cell r="H259" t="str">
            <v/>
          </cell>
          <cell r="I259" t="str">
            <v/>
          </cell>
          <cell r="J259" t="str">
            <v/>
          </cell>
        </row>
        <row r="260">
          <cell r="A260" t="str">
            <v/>
          </cell>
          <cell r="B260" t="str">
            <v/>
          </cell>
          <cell r="C260" t="str">
            <v/>
          </cell>
          <cell r="D260" t="str">
            <v/>
          </cell>
          <cell r="E260" t="str">
            <v/>
          </cell>
          <cell r="F260" t="str">
            <v/>
          </cell>
          <cell r="G260" t="str">
            <v/>
          </cell>
          <cell r="H260" t="str">
            <v/>
          </cell>
          <cell r="I260" t="str">
            <v/>
          </cell>
          <cell r="J260" t="str">
            <v/>
          </cell>
        </row>
        <row r="261">
          <cell r="A261" t="str">
            <v/>
          </cell>
          <cell r="B261" t="str">
            <v/>
          </cell>
          <cell r="C261" t="str">
            <v/>
          </cell>
          <cell r="D261" t="str">
            <v/>
          </cell>
          <cell r="E261" t="str">
            <v/>
          </cell>
          <cell r="F261" t="str">
            <v/>
          </cell>
          <cell r="G261" t="str">
            <v/>
          </cell>
          <cell r="H261" t="str">
            <v/>
          </cell>
          <cell r="I261" t="str">
            <v/>
          </cell>
          <cell r="J261" t="str">
            <v/>
          </cell>
        </row>
        <row r="262">
          <cell r="A262" t="str">
            <v/>
          </cell>
          <cell r="B262" t="str">
            <v/>
          </cell>
          <cell r="C262" t="str">
            <v/>
          </cell>
          <cell r="D262" t="str">
            <v/>
          </cell>
          <cell r="E262" t="str">
            <v/>
          </cell>
          <cell r="F262" t="str">
            <v/>
          </cell>
          <cell r="G262" t="str">
            <v/>
          </cell>
          <cell r="H262" t="str">
            <v/>
          </cell>
          <cell r="I262" t="str">
            <v/>
          </cell>
          <cell r="J262" t="str">
            <v/>
          </cell>
        </row>
        <row r="263">
          <cell r="A263" t="str">
            <v/>
          </cell>
          <cell r="B263" t="str">
            <v/>
          </cell>
          <cell r="C263" t="str">
            <v/>
          </cell>
          <cell r="D263" t="str">
            <v/>
          </cell>
          <cell r="E263" t="str">
            <v/>
          </cell>
          <cell r="F263" t="str">
            <v/>
          </cell>
          <cell r="G263" t="str">
            <v/>
          </cell>
          <cell r="H263" t="str">
            <v/>
          </cell>
          <cell r="I263" t="str">
            <v/>
          </cell>
          <cell r="J263" t="str">
            <v/>
          </cell>
        </row>
        <row r="264">
          <cell r="A264" t="str">
            <v/>
          </cell>
          <cell r="B264" t="str">
            <v/>
          </cell>
          <cell r="C264" t="str">
            <v/>
          </cell>
          <cell r="D264" t="str">
            <v/>
          </cell>
          <cell r="E264" t="str">
            <v/>
          </cell>
          <cell r="F264" t="str">
            <v/>
          </cell>
          <cell r="G264" t="str">
            <v/>
          </cell>
          <cell r="H264" t="str">
            <v/>
          </cell>
          <cell r="I264" t="str">
            <v/>
          </cell>
          <cell r="J264" t="str">
            <v/>
          </cell>
        </row>
        <row r="265">
          <cell r="A265" t="str">
            <v/>
          </cell>
          <cell r="B265" t="str">
            <v/>
          </cell>
          <cell r="C265" t="str">
            <v/>
          </cell>
          <cell r="D265" t="str">
            <v/>
          </cell>
          <cell r="E265" t="str">
            <v/>
          </cell>
          <cell r="F265" t="str">
            <v/>
          </cell>
          <cell r="G265" t="str">
            <v/>
          </cell>
          <cell r="H265" t="str">
            <v/>
          </cell>
          <cell r="I265" t="str">
            <v/>
          </cell>
          <cell r="J265" t="str">
            <v/>
          </cell>
        </row>
        <row r="266">
          <cell r="A266" t="str">
            <v/>
          </cell>
          <cell r="B266" t="str">
            <v/>
          </cell>
          <cell r="C266" t="str">
            <v/>
          </cell>
          <cell r="D266" t="str">
            <v/>
          </cell>
          <cell r="E266" t="str">
            <v/>
          </cell>
          <cell r="F266" t="str">
            <v/>
          </cell>
          <cell r="G266" t="str">
            <v/>
          </cell>
          <cell r="H266" t="str">
            <v/>
          </cell>
          <cell r="I266" t="str">
            <v/>
          </cell>
          <cell r="J266" t="str">
            <v/>
          </cell>
        </row>
        <row r="267">
          <cell r="A267" t="str">
            <v/>
          </cell>
          <cell r="B267" t="str">
            <v/>
          </cell>
          <cell r="C267" t="str">
            <v/>
          </cell>
          <cell r="D267" t="str">
            <v/>
          </cell>
          <cell r="E267" t="str">
            <v/>
          </cell>
          <cell r="F267" t="str">
            <v/>
          </cell>
          <cell r="G267" t="str">
            <v/>
          </cell>
          <cell r="H267" t="str">
            <v/>
          </cell>
          <cell r="I267" t="str">
            <v/>
          </cell>
          <cell r="J267" t="str">
            <v/>
          </cell>
        </row>
        <row r="268">
          <cell r="A268" t="str">
            <v/>
          </cell>
          <cell r="B268" t="str">
            <v/>
          </cell>
          <cell r="C268" t="str">
            <v/>
          </cell>
          <cell r="D268" t="str">
            <v/>
          </cell>
          <cell r="E268" t="str">
            <v/>
          </cell>
          <cell r="F268" t="str">
            <v/>
          </cell>
          <cell r="G268" t="str">
            <v/>
          </cell>
          <cell r="H268" t="str">
            <v/>
          </cell>
          <cell r="I268" t="str">
            <v/>
          </cell>
          <cell r="J268" t="str">
            <v/>
          </cell>
        </row>
        <row r="269">
          <cell r="A269" t="str">
            <v/>
          </cell>
          <cell r="B269" t="str">
            <v/>
          </cell>
          <cell r="C269" t="str">
            <v/>
          </cell>
          <cell r="D269" t="str">
            <v/>
          </cell>
          <cell r="E269" t="str">
            <v/>
          </cell>
          <cell r="F269" t="str">
            <v/>
          </cell>
          <cell r="G269" t="str">
            <v/>
          </cell>
          <cell r="H269" t="str">
            <v/>
          </cell>
          <cell r="I269" t="str">
            <v/>
          </cell>
          <cell r="J269" t="str">
            <v/>
          </cell>
        </row>
        <row r="270">
          <cell r="A270" t="str">
            <v/>
          </cell>
          <cell r="B270" t="str">
            <v/>
          </cell>
          <cell r="C270" t="str">
            <v/>
          </cell>
          <cell r="D270" t="str">
            <v/>
          </cell>
          <cell r="E270" t="str">
            <v/>
          </cell>
          <cell r="F270" t="str">
            <v/>
          </cell>
          <cell r="G270" t="str">
            <v/>
          </cell>
          <cell r="H270" t="str">
            <v/>
          </cell>
          <cell r="I270" t="str">
            <v/>
          </cell>
          <cell r="J270" t="str">
            <v/>
          </cell>
        </row>
        <row r="271">
          <cell r="A271" t="str">
            <v/>
          </cell>
          <cell r="B271" t="str">
            <v/>
          </cell>
          <cell r="C271" t="str">
            <v/>
          </cell>
          <cell r="D271" t="str">
            <v/>
          </cell>
          <cell r="E271" t="str">
            <v/>
          </cell>
          <cell r="F271" t="str">
            <v/>
          </cell>
          <cell r="G271" t="str">
            <v/>
          </cell>
          <cell r="H271" t="str">
            <v/>
          </cell>
          <cell r="I271" t="str">
            <v/>
          </cell>
          <cell r="J271" t="str">
            <v/>
          </cell>
        </row>
        <row r="272">
          <cell r="A272" t="str">
            <v/>
          </cell>
          <cell r="B272" t="str">
            <v/>
          </cell>
          <cell r="C272" t="str">
            <v/>
          </cell>
          <cell r="D272" t="str">
            <v/>
          </cell>
          <cell r="E272" t="str">
            <v/>
          </cell>
          <cell r="F272" t="str">
            <v/>
          </cell>
          <cell r="G272" t="str">
            <v/>
          </cell>
          <cell r="H272" t="str">
            <v/>
          </cell>
          <cell r="I272" t="str">
            <v/>
          </cell>
          <cell r="J272" t="str">
            <v/>
          </cell>
        </row>
        <row r="273">
          <cell r="A273" t="str">
            <v/>
          </cell>
          <cell r="B273" t="str">
            <v/>
          </cell>
          <cell r="C273" t="str">
            <v/>
          </cell>
          <cell r="D273" t="str">
            <v/>
          </cell>
          <cell r="E273" t="str">
            <v/>
          </cell>
          <cell r="F273" t="str">
            <v/>
          </cell>
          <cell r="G273" t="str">
            <v/>
          </cell>
          <cell r="H273" t="str">
            <v/>
          </cell>
          <cell r="I273" t="str">
            <v/>
          </cell>
          <cell r="J273" t="str">
            <v/>
          </cell>
        </row>
        <row r="274">
          <cell r="A274" t="str">
            <v/>
          </cell>
          <cell r="B274" t="str">
            <v/>
          </cell>
          <cell r="C274" t="str">
            <v/>
          </cell>
          <cell r="D274" t="str">
            <v/>
          </cell>
          <cell r="E274" t="str">
            <v/>
          </cell>
          <cell r="F274" t="str">
            <v/>
          </cell>
          <cell r="G274" t="str">
            <v/>
          </cell>
          <cell r="H274" t="str">
            <v/>
          </cell>
          <cell r="I274" t="str">
            <v/>
          </cell>
          <cell r="J274" t="str">
            <v/>
          </cell>
        </row>
        <row r="275">
          <cell r="A275" t="str">
            <v/>
          </cell>
          <cell r="B275" t="str">
            <v/>
          </cell>
          <cell r="C275" t="str">
            <v/>
          </cell>
          <cell r="D275" t="str">
            <v/>
          </cell>
          <cell r="E275" t="str">
            <v/>
          </cell>
          <cell r="F275" t="str">
            <v/>
          </cell>
          <cell r="G275" t="str">
            <v/>
          </cell>
          <cell r="H275" t="str">
            <v/>
          </cell>
          <cell r="I275" t="str">
            <v/>
          </cell>
          <cell r="J275" t="str">
            <v/>
          </cell>
        </row>
        <row r="276">
          <cell r="A276" t="str">
            <v/>
          </cell>
          <cell r="B276" t="str">
            <v/>
          </cell>
          <cell r="C276" t="str">
            <v/>
          </cell>
          <cell r="D276" t="str">
            <v/>
          </cell>
          <cell r="E276" t="str">
            <v/>
          </cell>
          <cell r="F276" t="str">
            <v/>
          </cell>
          <cell r="G276" t="str">
            <v/>
          </cell>
          <cell r="H276" t="str">
            <v/>
          </cell>
          <cell r="I276" t="str">
            <v/>
          </cell>
          <cell r="J276" t="str">
            <v/>
          </cell>
        </row>
        <row r="277">
          <cell r="A277" t="str">
            <v/>
          </cell>
          <cell r="B277" t="str">
            <v/>
          </cell>
          <cell r="C277" t="str">
            <v/>
          </cell>
          <cell r="D277" t="str">
            <v/>
          </cell>
          <cell r="E277" t="str">
            <v/>
          </cell>
          <cell r="F277" t="str">
            <v/>
          </cell>
          <cell r="G277" t="str">
            <v/>
          </cell>
          <cell r="H277" t="str">
            <v/>
          </cell>
          <cell r="I277" t="str">
            <v/>
          </cell>
          <cell r="J277" t="str">
            <v/>
          </cell>
        </row>
        <row r="278">
          <cell r="A278" t="str">
            <v/>
          </cell>
          <cell r="B278" t="str">
            <v/>
          </cell>
          <cell r="C278" t="str">
            <v/>
          </cell>
          <cell r="D278" t="str">
            <v/>
          </cell>
          <cell r="E278" t="str">
            <v/>
          </cell>
          <cell r="F278" t="str">
            <v/>
          </cell>
          <cell r="G278" t="str">
            <v/>
          </cell>
          <cell r="H278" t="str">
            <v/>
          </cell>
          <cell r="I278" t="str">
            <v/>
          </cell>
          <cell r="J278" t="str">
            <v/>
          </cell>
        </row>
        <row r="279">
          <cell r="A279" t="str">
            <v/>
          </cell>
          <cell r="B279" t="str">
            <v/>
          </cell>
          <cell r="C279" t="str">
            <v/>
          </cell>
          <cell r="D279" t="str">
            <v/>
          </cell>
          <cell r="E279" t="str">
            <v/>
          </cell>
          <cell r="F279" t="str">
            <v/>
          </cell>
          <cell r="G279" t="str">
            <v/>
          </cell>
          <cell r="H279" t="str">
            <v/>
          </cell>
          <cell r="I279" t="str">
            <v/>
          </cell>
          <cell r="J279" t="str">
            <v/>
          </cell>
        </row>
        <row r="280">
          <cell r="A280" t="str">
            <v/>
          </cell>
          <cell r="B280" t="str">
            <v/>
          </cell>
          <cell r="C280" t="str">
            <v/>
          </cell>
          <cell r="D280" t="str">
            <v/>
          </cell>
          <cell r="E280" t="str">
            <v/>
          </cell>
          <cell r="F280" t="str">
            <v/>
          </cell>
          <cell r="G280" t="str">
            <v/>
          </cell>
          <cell r="H280" t="str">
            <v/>
          </cell>
          <cell r="I280" t="str">
            <v/>
          </cell>
          <cell r="J280" t="str">
            <v/>
          </cell>
        </row>
        <row r="281">
          <cell r="A281" t="str">
            <v/>
          </cell>
          <cell r="B281" t="str">
            <v/>
          </cell>
          <cell r="C281" t="str">
            <v/>
          </cell>
          <cell r="D281" t="str">
            <v/>
          </cell>
          <cell r="E281" t="str">
            <v/>
          </cell>
          <cell r="F281" t="str">
            <v/>
          </cell>
          <cell r="G281" t="str">
            <v/>
          </cell>
          <cell r="H281" t="str">
            <v/>
          </cell>
          <cell r="I281" t="str">
            <v/>
          </cell>
          <cell r="J281" t="str">
            <v/>
          </cell>
        </row>
        <row r="282">
          <cell r="A282" t="str">
            <v/>
          </cell>
          <cell r="B282" t="str">
            <v/>
          </cell>
          <cell r="C282" t="str">
            <v/>
          </cell>
          <cell r="D282" t="str">
            <v/>
          </cell>
          <cell r="E282" t="str">
            <v/>
          </cell>
          <cell r="F282" t="str">
            <v/>
          </cell>
          <cell r="G282" t="str">
            <v/>
          </cell>
          <cell r="H282" t="str">
            <v/>
          </cell>
          <cell r="I282" t="str">
            <v/>
          </cell>
          <cell r="J282" t="str">
            <v/>
          </cell>
        </row>
        <row r="283">
          <cell r="A283" t="str">
            <v/>
          </cell>
          <cell r="B283" t="str">
            <v/>
          </cell>
          <cell r="C283" t="str">
            <v/>
          </cell>
          <cell r="D283" t="str">
            <v/>
          </cell>
          <cell r="E283" t="str">
            <v/>
          </cell>
          <cell r="F283" t="str">
            <v/>
          </cell>
          <cell r="G283" t="str">
            <v/>
          </cell>
          <cell r="H283" t="str">
            <v/>
          </cell>
          <cell r="I283" t="str">
            <v/>
          </cell>
          <cell r="J283" t="str">
            <v/>
          </cell>
        </row>
        <row r="284">
          <cell r="A284" t="str">
            <v/>
          </cell>
          <cell r="B284" t="str">
            <v/>
          </cell>
          <cell r="C284" t="str">
            <v/>
          </cell>
          <cell r="D284" t="str">
            <v/>
          </cell>
          <cell r="E284" t="str">
            <v/>
          </cell>
          <cell r="F284" t="str">
            <v/>
          </cell>
          <cell r="G284" t="str">
            <v/>
          </cell>
          <cell r="H284" t="str">
            <v/>
          </cell>
          <cell r="I284" t="str">
            <v/>
          </cell>
          <cell r="J284" t="str">
            <v/>
          </cell>
        </row>
        <row r="285">
          <cell r="A285" t="str">
            <v/>
          </cell>
          <cell r="B285" t="str">
            <v/>
          </cell>
          <cell r="C285" t="str">
            <v/>
          </cell>
          <cell r="D285" t="str">
            <v/>
          </cell>
          <cell r="E285" t="str">
            <v/>
          </cell>
          <cell r="F285" t="str">
            <v/>
          </cell>
          <cell r="G285" t="str">
            <v/>
          </cell>
          <cell r="H285" t="str">
            <v/>
          </cell>
          <cell r="I285" t="str">
            <v/>
          </cell>
          <cell r="J285" t="str">
            <v/>
          </cell>
        </row>
        <row r="286">
          <cell r="A286" t="str">
            <v/>
          </cell>
          <cell r="B286" t="str">
            <v/>
          </cell>
          <cell r="C286" t="str">
            <v/>
          </cell>
          <cell r="D286" t="str">
            <v/>
          </cell>
          <cell r="E286" t="str">
            <v/>
          </cell>
          <cell r="F286" t="str">
            <v/>
          </cell>
          <cell r="G286" t="str">
            <v/>
          </cell>
          <cell r="H286" t="str">
            <v/>
          </cell>
          <cell r="I286" t="str">
            <v/>
          </cell>
          <cell r="J286" t="str">
            <v/>
          </cell>
        </row>
        <row r="287">
          <cell r="A287" t="str">
            <v/>
          </cell>
          <cell r="B287" t="str">
            <v/>
          </cell>
          <cell r="C287" t="str">
            <v/>
          </cell>
          <cell r="D287" t="str">
            <v/>
          </cell>
          <cell r="E287" t="str">
            <v/>
          </cell>
          <cell r="F287" t="str">
            <v/>
          </cell>
          <cell r="G287" t="str">
            <v/>
          </cell>
          <cell r="H287" t="str">
            <v/>
          </cell>
          <cell r="I287" t="str">
            <v/>
          </cell>
          <cell r="J287" t="str">
            <v/>
          </cell>
        </row>
        <row r="288">
          <cell r="A288" t="str">
            <v/>
          </cell>
          <cell r="B288" t="str">
            <v/>
          </cell>
          <cell r="C288" t="str">
            <v/>
          </cell>
          <cell r="D288" t="str">
            <v/>
          </cell>
          <cell r="E288" t="str">
            <v/>
          </cell>
          <cell r="F288" t="str">
            <v/>
          </cell>
          <cell r="G288" t="str">
            <v/>
          </cell>
          <cell r="H288" t="str">
            <v/>
          </cell>
          <cell r="I288" t="str">
            <v/>
          </cell>
          <cell r="J288" t="str">
            <v/>
          </cell>
        </row>
        <row r="289">
          <cell r="A289" t="str">
            <v/>
          </cell>
          <cell r="B289" t="str">
            <v/>
          </cell>
          <cell r="C289" t="str">
            <v/>
          </cell>
          <cell r="D289" t="str">
            <v/>
          </cell>
          <cell r="E289" t="str">
            <v/>
          </cell>
          <cell r="F289" t="str">
            <v/>
          </cell>
          <cell r="G289" t="str">
            <v/>
          </cell>
          <cell r="H289" t="str">
            <v/>
          </cell>
          <cell r="I289" t="str">
            <v/>
          </cell>
          <cell r="J289" t="str">
            <v/>
          </cell>
        </row>
        <row r="290">
          <cell r="A290" t="str">
            <v/>
          </cell>
          <cell r="B290" t="str">
            <v/>
          </cell>
          <cell r="C290" t="str">
            <v/>
          </cell>
          <cell r="D290" t="str">
            <v/>
          </cell>
          <cell r="E290" t="str">
            <v/>
          </cell>
          <cell r="F290" t="str">
            <v/>
          </cell>
          <cell r="G290" t="str">
            <v/>
          </cell>
          <cell r="H290" t="str">
            <v/>
          </cell>
          <cell r="I290" t="str">
            <v/>
          </cell>
          <cell r="J290" t="str">
            <v/>
          </cell>
        </row>
        <row r="291">
          <cell r="A291" t="str">
            <v/>
          </cell>
          <cell r="B291" t="str">
            <v/>
          </cell>
          <cell r="C291" t="str">
            <v/>
          </cell>
          <cell r="D291" t="str">
            <v/>
          </cell>
          <cell r="E291" t="str">
            <v/>
          </cell>
          <cell r="F291" t="str">
            <v/>
          </cell>
          <cell r="G291" t="str">
            <v/>
          </cell>
          <cell r="H291" t="str">
            <v/>
          </cell>
          <cell r="I291" t="str">
            <v/>
          </cell>
          <cell r="J291" t="str">
            <v/>
          </cell>
        </row>
        <row r="292">
          <cell r="A292" t="str">
            <v/>
          </cell>
          <cell r="B292" t="str">
            <v/>
          </cell>
          <cell r="C292" t="str">
            <v/>
          </cell>
          <cell r="D292" t="str">
            <v/>
          </cell>
          <cell r="E292" t="str">
            <v/>
          </cell>
          <cell r="F292" t="str">
            <v/>
          </cell>
          <cell r="G292" t="str">
            <v/>
          </cell>
          <cell r="H292" t="str">
            <v/>
          </cell>
          <cell r="I292" t="str">
            <v/>
          </cell>
          <cell r="J292" t="str">
            <v/>
          </cell>
        </row>
        <row r="293">
          <cell r="A293" t="str">
            <v/>
          </cell>
          <cell r="B293" t="str">
            <v/>
          </cell>
          <cell r="C293" t="str">
            <v/>
          </cell>
          <cell r="D293" t="str">
            <v/>
          </cell>
          <cell r="E293" t="str">
            <v/>
          </cell>
          <cell r="F293" t="str">
            <v/>
          </cell>
          <cell r="G293" t="str">
            <v/>
          </cell>
          <cell r="H293" t="str">
            <v/>
          </cell>
          <cell r="I293" t="str">
            <v/>
          </cell>
          <cell r="J293" t="str">
            <v/>
          </cell>
        </row>
        <row r="294">
          <cell r="A294" t="str">
            <v/>
          </cell>
          <cell r="B294" t="str">
            <v/>
          </cell>
          <cell r="C294" t="str">
            <v/>
          </cell>
          <cell r="D294" t="str">
            <v/>
          </cell>
          <cell r="E294" t="str">
            <v/>
          </cell>
          <cell r="F294" t="str">
            <v/>
          </cell>
          <cell r="G294" t="str">
            <v/>
          </cell>
          <cell r="H294" t="str">
            <v/>
          </cell>
          <cell r="I294" t="str">
            <v/>
          </cell>
          <cell r="J294" t="str">
            <v/>
          </cell>
        </row>
        <row r="295">
          <cell r="A295" t="str">
            <v/>
          </cell>
          <cell r="B295" t="str">
            <v/>
          </cell>
          <cell r="C295" t="str">
            <v/>
          </cell>
          <cell r="D295" t="str">
            <v/>
          </cell>
          <cell r="E295" t="str">
            <v/>
          </cell>
          <cell r="F295" t="str">
            <v/>
          </cell>
          <cell r="G295" t="str">
            <v/>
          </cell>
          <cell r="H295" t="str">
            <v/>
          </cell>
          <cell r="I295" t="str">
            <v/>
          </cell>
          <cell r="J295" t="str">
            <v/>
          </cell>
        </row>
        <row r="296">
          <cell r="A296" t="str">
            <v/>
          </cell>
          <cell r="B296" t="str">
            <v/>
          </cell>
          <cell r="C296" t="str">
            <v/>
          </cell>
          <cell r="D296" t="str">
            <v/>
          </cell>
          <cell r="E296" t="str">
            <v/>
          </cell>
          <cell r="F296" t="str">
            <v/>
          </cell>
          <cell r="G296" t="str">
            <v/>
          </cell>
          <cell r="H296" t="str">
            <v/>
          </cell>
          <cell r="I296" t="str">
            <v/>
          </cell>
          <cell r="J296" t="str">
            <v/>
          </cell>
        </row>
        <row r="297">
          <cell r="A297" t="str">
            <v/>
          </cell>
          <cell r="B297" t="str">
            <v/>
          </cell>
          <cell r="C297" t="str">
            <v/>
          </cell>
          <cell r="D297" t="str">
            <v/>
          </cell>
          <cell r="E297" t="str">
            <v/>
          </cell>
          <cell r="F297" t="str">
            <v/>
          </cell>
          <cell r="G297" t="str">
            <v/>
          </cell>
          <cell r="H297" t="str">
            <v/>
          </cell>
          <cell r="I297" t="str">
            <v/>
          </cell>
          <cell r="J297" t="str">
            <v/>
          </cell>
        </row>
        <row r="298">
          <cell r="A298" t="str">
            <v/>
          </cell>
          <cell r="B298" t="str">
            <v/>
          </cell>
          <cell r="C298" t="str">
            <v/>
          </cell>
          <cell r="D298" t="str">
            <v/>
          </cell>
          <cell r="E298" t="str">
            <v/>
          </cell>
          <cell r="F298" t="str">
            <v/>
          </cell>
          <cell r="G298" t="str">
            <v/>
          </cell>
          <cell r="H298" t="str">
            <v/>
          </cell>
          <cell r="I298" t="str">
            <v/>
          </cell>
          <cell r="J298" t="str">
            <v/>
          </cell>
        </row>
        <row r="299">
          <cell r="A299" t="str">
            <v/>
          </cell>
          <cell r="B299" t="str">
            <v/>
          </cell>
          <cell r="C299" t="str">
            <v/>
          </cell>
          <cell r="D299" t="str">
            <v/>
          </cell>
          <cell r="E299" t="str">
            <v/>
          </cell>
          <cell r="F299" t="str">
            <v/>
          </cell>
          <cell r="G299" t="str">
            <v/>
          </cell>
          <cell r="H299" t="str">
            <v/>
          </cell>
          <cell r="I299" t="str">
            <v/>
          </cell>
          <cell r="J299" t="str">
            <v/>
          </cell>
        </row>
        <row r="300">
          <cell r="A300" t="str">
            <v/>
          </cell>
          <cell r="B300" t="str">
            <v/>
          </cell>
          <cell r="C300" t="str">
            <v/>
          </cell>
          <cell r="D300" t="str">
            <v/>
          </cell>
          <cell r="E300" t="str">
            <v/>
          </cell>
          <cell r="F300" t="str">
            <v/>
          </cell>
          <cell r="G300" t="str">
            <v/>
          </cell>
          <cell r="H300" t="str">
            <v/>
          </cell>
          <cell r="I300" t="str">
            <v/>
          </cell>
          <cell r="J300" t="str">
            <v/>
          </cell>
        </row>
        <row r="301">
          <cell r="A301" t="str">
            <v/>
          </cell>
          <cell r="B301" t="str">
            <v/>
          </cell>
          <cell r="C301" t="str">
            <v/>
          </cell>
          <cell r="D301" t="str">
            <v/>
          </cell>
          <cell r="E301" t="str">
            <v/>
          </cell>
          <cell r="F301" t="str">
            <v/>
          </cell>
          <cell r="G301" t="str">
            <v/>
          </cell>
          <cell r="H301" t="str">
            <v/>
          </cell>
          <cell r="I301" t="str">
            <v/>
          </cell>
          <cell r="J301" t="str">
            <v/>
          </cell>
        </row>
        <row r="302">
          <cell r="A302" t="str">
            <v/>
          </cell>
          <cell r="B302" t="str">
            <v/>
          </cell>
          <cell r="C302" t="str">
            <v/>
          </cell>
          <cell r="D302" t="str">
            <v/>
          </cell>
          <cell r="E302" t="str">
            <v/>
          </cell>
          <cell r="F302" t="str">
            <v/>
          </cell>
          <cell r="G302" t="str">
            <v/>
          </cell>
          <cell r="H302" t="str">
            <v/>
          </cell>
          <cell r="I302" t="str">
            <v/>
          </cell>
          <cell r="J302" t="str">
            <v/>
          </cell>
        </row>
        <row r="303">
          <cell r="A303" t="str">
            <v/>
          </cell>
          <cell r="B303" t="str">
            <v/>
          </cell>
          <cell r="C303" t="str">
            <v/>
          </cell>
          <cell r="D303" t="str">
            <v/>
          </cell>
          <cell r="E303" t="str">
            <v/>
          </cell>
          <cell r="F303" t="str">
            <v/>
          </cell>
          <cell r="G303" t="str">
            <v/>
          </cell>
          <cell r="H303" t="str">
            <v/>
          </cell>
          <cell r="I303" t="str">
            <v/>
          </cell>
          <cell r="J303" t="str">
            <v/>
          </cell>
        </row>
        <row r="304">
          <cell r="A304" t="str">
            <v/>
          </cell>
          <cell r="B304" t="str">
            <v/>
          </cell>
          <cell r="C304" t="str">
            <v/>
          </cell>
          <cell r="D304" t="str">
            <v/>
          </cell>
          <cell r="E304" t="str">
            <v/>
          </cell>
          <cell r="F304" t="str">
            <v/>
          </cell>
          <cell r="G304" t="str">
            <v/>
          </cell>
          <cell r="H304" t="str">
            <v/>
          </cell>
          <cell r="I304" t="str">
            <v/>
          </cell>
          <cell r="J304" t="str">
            <v/>
          </cell>
        </row>
        <row r="305">
          <cell r="A305" t="str">
            <v/>
          </cell>
          <cell r="B305" t="str">
            <v/>
          </cell>
          <cell r="C305" t="str">
            <v/>
          </cell>
          <cell r="D305" t="str">
            <v/>
          </cell>
          <cell r="E305" t="str">
            <v/>
          </cell>
          <cell r="F305" t="str">
            <v/>
          </cell>
          <cell r="G305" t="str">
            <v/>
          </cell>
          <cell r="H305" t="str">
            <v/>
          </cell>
          <cell r="I305" t="str">
            <v/>
          </cell>
          <cell r="J305" t="str">
            <v/>
          </cell>
        </row>
        <row r="306">
          <cell r="A306" t="str">
            <v/>
          </cell>
          <cell r="B306" t="str">
            <v/>
          </cell>
          <cell r="C306" t="str">
            <v/>
          </cell>
          <cell r="D306" t="str">
            <v/>
          </cell>
          <cell r="E306" t="str">
            <v/>
          </cell>
          <cell r="F306" t="str">
            <v/>
          </cell>
          <cell r="G306" t="str">
            <v/>
          </cell>
          <cell r="H306" t="str">
            <v/>
          </cell>
          <cell r="I306" t="str">
            <v/>
          </cell>
          <cell r="J306" t="str">
            <v/>
          </cell>
        </row>
        <row r="307">
          <cell r="A307" t="str">
            <v/>
          </cell>
          <cell r="B307" t="str">
            <v/>
          </cell>
          <cell r="C307" t="str">
            <v/>
          </cell>
          <cell r="D307" t="str">
            <v/>
          </cell>
          <cell r="E307" t="str">
            <v/>
          </cell>
          <cell r="F307" t="str">
            <v/>
          </cell>
          <cell r="G307" t="str">
            <v/>
          </cell>
          <cell r="H307" t="str">
            <v/>
          </cell>
          <cell r="I307" t="str">
            <v/>
          </cell>
          <cell r="J307" t="str">
            <v/>
          </cell>
        </row>
        <row r="308">
          <cell r="A308" t="str">
            <v/>
          </cell>
          <cell r="B308" t="str">
            <v/>
          </cell>
          <cell r="C308" t="str">
            <v/>
          </cell>
          <cell r="D308" t="str">
            <v/>
          </cell>
          <cell r="E308" t="str">
            <v/>
          </cell>
          <cell r="F308" t="str">
            <v/>
          </cell>
          <cell r="G308" t="str">
            <v/>
          </cell>
          <cell r="H308" t="str">
            <v/>
          </cell>
          <cell r="I308" t="str">
            <v/>
          </cell>
          <cell r="J308" t="str">
            <v/>
          </cell>
        </row>
        <row r="309">
          <cell r="A309" t="str">
            <v/>
          </cell>
          <cell r="B309" t="str">
            <v/>
          </cell>
          <cell r="C309" t="str">
            <v/>
          </cell>
          <cell r="D309" t="str">
            <v/>
          </cell>
          <cell r="E309" t="str">
            <v/>
          </cell>
          <cell r="F309" t="str">
            <v/>
          </cell>
          <cell r="G309" t="str">
            <v/>
          </cell>
          <cell r="H309" t="str">
            <v/>
          </cell>
          <cell r="I309" t="str">
            <v/>
          </cell>
          <cell r="J309" t="str">
            <v/>
          </cell>
        </row>
        <row r="310">
          <cell r="A310" t="str">
            <v/>
          </cell>
          <cell r="B310" t="str">
            <v/>
          </cell>
          <cell r="C310" t="str">
            <v/>
          </cell>
          <cell r="D310" t="str">
            <v/>
          </cell>
          <cell r="E310" t="str">
            <v/>
          </cell>
          <cell r="F310" t="str">
            <v/>
          </cell>
          <cell r="G310" t="str">
            <v/>
          </cell>
          <cell r="H310" t="str">
            <v/>
          </cell>
          <cell r="I310" t="str">
            <v/>
          </cell>
          <cell r="J310" t="str">
            <v/>
          </cell>
        </row>
        <row r="311">
          <cell r="A311" t="str">
            <v/>
          </cell>
          <cell r="B311" t="str">
            <v/>
          </cell>
          <cell r="C311" t="str">
            <v/>
          </cell>
          <cell r="D311" t="str">
            <v/>
          </cell>
          <cell r="E311" t="str">
            <v/>
          </cell>
          <cell r="F311" t="str">
            <v/>
          </cell>
          <cell r="G311" t="str">
            <v/>
          </cell>
          <cell r="H311" t="str">
            <v/>
          </cell>
          <cell r="I311" t="str">
            <v/>
          </cell>
          <cell r="J311" t="str">
            <v/>
          </cell>
        </row>
        <row r="312">
          <cell r="A312" t="str">
            <v/>
          </cell>
          <cell r="B312" t="str">
            <v/>
          </cell>
          <cell r="C312" t="str">
            <v/>
          </cell>
          <cell r="D312" t="str">
            <v/>
          </cell>
          <cell r="E312" t="str">
            <v/>
          </cell>
          <cell r="F312" t="str">
            <v/>
          </cell>
          <cell r="G312" t="str">
            <v/>
          </cell>
          <cell r="H312" t="str">
            <v/>
          </cell>
          <cell r="I312" t="str">
            <v/>
          </cell>
          <cell r="J312" t="str">
            <v/>
          </cell>
        </row>
        <row r="313">
          <cell r="A313" t="str">
            <v/>
          </cell>
          <cell r="B313" t="str">
            <v/>
          </cell>
          <cell r="C313" t="str">
            <v/>
          </cell>
          <cell r="D313" t="str">
            <v/>
          </cell>
          <cell r="E313" t="str">
            <v/>
          </cell>
          <cell r="F313" t="str">
            <v/>
          </cell>
          <cell r="G313" t="str">
            <v/>
          </cell>
          <cell r="H313" t="str">
            <v/>
          </cell>
          <cell r="I313" t="str">
            <v/>
          </cell>
          <cell r="J313" t="str">
            <v/>
          </cell>
        </row>
        <row r="314">
          <cell r="A314" t="str">
            <v/>
          </cell>
          <cell r="B314" t="str">
            <v/>
          </cell>
          <cell r="C314" t="str">
            <v/>
          </cell>
          <cell r="D314" t="str">
            <v/>
          </cell>
          <cell r="E314" t="str">
            <v/>
          </cell>
          <cell r="F314" t="str">
            <v/>
          </cell>
          <cell r="G314" t="str">
            <v/>
          </cell>
          <cell r="H314" t="str">
            <v/>
          </cell>
          <cell r="I314" t="str">
            <v/>
          </cell>
          <cell r="J314" t="str">
            <v/>
          </cell>
        </row>
        <row r="315">
          <cell r="A315" t="str">
            <v/>
          </cell>
          <cell r="B315" t="str">
            <v/>
          </cell>
          <cell r="C315" t="str">
            <v/>
          </cell>
          <cell r="D315" t="str">
            <v/>
          </cell>
          <cell r="E315" t="str">
            <v/>
          </cell>
          <cell r="F315" t="str">
            <v/>
          </cell>
          <cell r="G315" t="str">
            <v/>
          </cell>
          <cell r="H315" t="str">
            <v/>
          </cell>
          <cell r="I315" t="str">
            <v/>
          </cell>
          <cell r="J315" t="str">
            <v/>
          </cell>
        </row>
        <row r="316">
          <cell r="A316" t="str">
            <v/>
          </cell>
          <cell r="B316" t="str">
            <v/>
          </cell>
          <cell r="C316" t="str">
            <v/>
          </cell>
          <cell r="D316" t="str">
            <v/>
          </cell>
          <cell r="E316" t="str">
            <v/>
          </cell>
          <cell r="F316" t="str">
            <v/>
          </cell>
          <cell r="G316" t="str">
            <v/>
          </cell>
          <cell r="H316" t="str">
            <v/>
          </cell>
          <cell r="I316" t="str">
            <v/>
          </cell>
          <cell r="J316" t="str">
            <v/>
          </cell>
        </row>
        <row r="317">
          <cell r="A317" t="str">
            <v/>
          </cell>
          <cell r="B317" t="str">
            <v/>
          </cell>
          <cell r="C317" t="str">
            <v/>
          </cell>
          <cell r="D317" t="str">
            <v/>
          </cell>
          <cell r="E317" t="str">
            <v/>
          </cell>
          <cell r="F317" t="str">
            <v/>
          </cell>
          <cell r="G317" t="str">
            <v/>
          </cell>
          <cell r="H317" t="str">
            <v/>
          </cell>
          <cell r="I317" t="str">
            <v/>
          </cell>
          <cell r="J317" t="str">
            <v/>
          </cell>
        </row>
        <row r="318">
          <cell r="A318" t="str">
            <v/>
          </cell>
          <cell r="B318" t="str">
            <v/>
          </cell>
          <cell r="C318" t="str">
            <v/>
          </cell>
          <cell r="D318" t="str">
            <v/>
          </cell>
          <cell r="E318" t="str">
            <v/>
          </cell>
          <cell r="F318" t="str">
            <v/>
          </cell>
          <cell r="G318" t="str">
            <v/>
          </cell>
          <cell r="H318" t="str">
            <v/>
          </cell>
          <cell r="I318" t="str">
            <v/>
          </cell>
          <cell r="J318" t="str">
            <v/>
          </cell>
        </row>
        <row r="319">
          <cell r="A319" t="str">
            <v/>
          </cell>
          <cell r="B319" t="str">
            <v/>
          </cell>
          <cell r="C319" t="str">
            <v/>
          </cell>
          <cell r="D319" t="str">
            <v/>
          </cell>
          <cell r="E319" t="str">
            <v/>
          </cell>
          <cell r="F319" t="str">
            <v/>
          </cell>
          <cell r="G319" t="str">
            <v/>
          </cell>
          <cell r="H319" t="str">
            <v/>
          </cell>
          <cell r="I319" t="str">
            <v/>
          </cell>
          <cell r="J319" t="str">
            <v/>
          </cell>
        </row>
        <row r="320">
          <cell r="A320" t="str">
            <v/>
          </cell>
          <cell r="B320" t="str">
            <v/>
          </cell>
          <cell r="C320" t="str">
            <v/>
          </cell>
          <cell r="D320" t="str">
            <v/>
          </cell>
          <cell r="E320" t="str">
            <v/>
          </cell>
          <cell r="F320" t="str">
            <v/>
          </cell>
          <cell r="G320" t="str">
            <v/>
          </cell>
          <cell r="H320" t="str">
            <v/>
          </cell>
          <cell r="I320" t="str">
            <v/>
          </cell>
          <cell r="J320" t="str">
            <v/>
          </cell>
        </row>
        <row r="321">
          <cell r="A321" t="str">
            <v/>
          </cell>
          <cell r="B321" t="str">
            <v/>
          </cell>
          <cell r="C321" t="str">
            <v/>
          </cell>
          <cell r="D321" t="str">
            <v/>
          </cell>
          <cell r="E321" t="str">
            <v/>
          </cell>
          <cell r="F321" t="str">
            <v/>
          </cell>
          <cell r="G321" t="str">
            <v/>
          </cell>
          <cell r="H321" t="str">
            <v/>
          </cell>
          <cell r="I321" t="str">
            <v/>
          </cell>
          <cell r="J321" t="str">
            <v/>
          </cell>
        </row>
        <row r="322">
          <cell r="A322" t="str">
            <v/>
          </cell>
          <cell r="B322" t="str">
            <v/>
          </cell>
          <cell r="C322" t="str">
            <v/>
          </cell>
          <cell r="D322" t="str">
            <v/>
          </cell>
          <cell r="E322" t="str">
            <v/>
          </cell>
          <cell r="F322" t="str">
            <v/>
          </cell>
          <cell r="G322" t="str">
            <v/>
          </cell>
          <cell r="H322" t="str">
            <v/>
          </cell>
          <cell r="I322" t="str">
            <v/>
          </cell>
          <cell r="J322" t="str">
            <v/>
          </cell>
        </row>
        <row r="323">
          <cell r="A323" t="str">
            <v/>
          </cell>
          <cell r="B323" t="str">
            <v/>
          </cell>
          <cell r="C323" t="str">
            <v/>
          </cell>
          <cell r="D323" t="str">
            <v/>
          </cell>
          <cell r="E323" t="str">
            <v/>
          </cell>
          <cell r="F323" t="str">
            <v/>
          </cell>
          <cell r="G323" t="str">
            <v/>
          </cell>
          <cell r="H323" t="str">
            <v/>
          </cell>
          <cell r="I323" t="str">
            <v/>
          </cell>
          <cell r="J323" t="str">
            <v/>
          </cell>
        </row>
        <row r="324">
          <cell r="A324" t="str">
            <v/>
          </cell>
          <cell r="B324" t="str">
            <v/>
          </cell>
          <cell r="C324" t="str">
            <v/>
          </cell>
          <cell r="D324" t="str">
            <v/>
          </cell>
          <cell r="E324" t="str">
            <v/>
          </cell>
          <cell r="F324" t="str">
            <v/>
          </cell>
          <cell r="G324" t="str">
            <v/>
          </cell>
          <cell r="H324" t="str">
            <v/>
          </cell>
          <cell r="I324" t="str">
            <v/>
          </cell>
          <cell r="J324" t="str">
            <v/>
          </cell>
        </row>
        <row r="325">
          <cell r="A325" t="str">
            <v/>
          </cell>
          <cell r="B325" t="str">
            <v/>
          </cell>
          <cell r="C325" t="str">
            <v/>
          </cell>
          <cell r="D325" t="str">
            <v/>
          </cell>
          <cell r="E325" t="str">
            <v/>
          </cell>
          <cell r="F325" t="str">
            <v/>
          </cell>
          <cell r="G325" t="str">
            <v/>
          </cell>
          <cell r="H325" t="str">
            <v/>
          </cell>
          <cell r="I325" t="str">
            <v/>
          </cell>
          <cell r="J325" t="str">
            <v/>
          </cell>
        </row>
        <row r="326">
          <cell r="A326" t="str">
            <v/>
          </cell>
          <cell r="B326" t="str">
            <v/>
          </cell>
          <cell r="C326" t="str">
            <v/>
          </cell>
          <cell r="D326" t="str">
            <v/>
          </cell>
          <cell r="E326" t="str">
            <v/>
          </cell>
          <cell r="F326" t="str">
            <v/>
          </cell>
          <cell r="G326" t="str">
            <v/>
          </cell>
          <cell r="H326" t="str">
            <v/>
          </cell>
          <cell r="I326" t="str">
            <v/>
          </cell>
          <cell r="J326" t="str">
            <v/>
          </cell>
        </row>
        <row r="327">
          <cell r="A327" t="str">
            <v/>
          </cell>
          <cell r="B327" t="str">
            <v/>
          </cell>
          <cell r="C327" t="str">
            <v/>
          </cell>
          <cell r="D327" t="str">
            <v/>
          </cell>
          <cell r="E327" t="str">
            <v/>
          </cell>
          <cell r="F327" t="str">
            <v/>
          </cell>
          <cell r="G327" t="str">
            <v/>
          </cell>
          <cell r="H327" t="str">
            <v/>
          </cell>
          <cell r="I327" t="str">
            <v/>
          </cell>
          <cell r="J327" t="str">
            <v/>
          </cell>
        </row>
        <row r="328">
          <cell r="A328" t="str">
            <v/>
          </cell>
          <cell r="B328" t="str">
            <v/>
          </cell>
          <cell r="C328" t="str">
            <v/>
          </cell>
          <cell r="D328" t="str">
            <v/>
          </cell>
          <cell r="E328" t="str">
            <v/>
          </cell>
          <cell r="F328" t="str">
            <v/>
          </cell>
          <cell r="G328" t="str">
            <v/>
          </cell>
          <cell r="H328" t="str">
            <v/>
          </cell>
          <cell r="I328" t="str">
            <v/>
          </cell>
          <cell r="J328" t="str">
            <v/>
          </cell>
        </row>
        <row r="329">
          <cell r="A329" t="str">
            <v/>
          </cell>
          <cell r="B329" t="str">
            <v/>
          </cell>
          <cell r="C329" t="str">
            <v/>
          </cell>
          <cell r="D329" t="str">
            <v/>
          </cell>
          <cell r="E329" t="str">
            <v/>
          </cell>
          <cell r="F329" t="str">
            <v/>
          </cell>
          <cell r="G329" t="str">
            <v/>
          </cell>
          <cell r="H329" t="str">
            <v/>
          </cell>
          <cell r="I329" t="str">
            <v/>
          </cell>
          <cell r="J329" t="str">
            <v/>
          </cell>
        </row>
        <row r="330">
          <cell r="A330" t="str">
            <v/>
          </cell>
          <cell r="B330" t="str">
            <v/>
          </cell>
          <cell r="C330" t="str">
            <v/>
          </cell>
          <cell r="D330" t="str">
            <v/>
          </cell>
          <cell r="E330" t="str">
            <v/>
          </cell>
          <cell r="F330" t="str">
            <v/>
          </cell>
          <cell r="G330" t="str">
            <v/>
          </cell>
          <cell r="H330" t="str">
            <v/>
          </cell>
          <cell r="I330" t="str">
            <v/>
          </cell>
          <cell r="J330" t="str">
            <v/>
          </cell>
        </row>
        <row r="331">
          <cell r="A331" t="str">
            <v/>
          </cell>
          <cell r="B331" t="str">
            <v/>
          </cell>
          <cell r="C331" t="str">
            <v/>
          </cell>
          <cell r="D331" t="str">
            <v/>
          </cell>
          <cell r="E331" t="str">
            <v/>
          </cell>
          <cell r="F331" t="str">
            <v/>
          </cell>
          <cell r="G331" t="str">
            <v/>
          </cell>
          <cell r="H331" t="str">
            <v/>
          </cell>
          <cell r="I331" t="str">
            <v/>
          </cell>
          <cell r="J331" t="str">
            <v/>
          </cell>
        </row>
        <row r="332">
          <cell r="A332" t="str">
            <v/>
          </cell>
          <cell r="B332" t="str">
            <v/>
          </cell>
          <cell r="C332" t="str">
            <v/>
          </cell>
          <cell r="D332" t="str">
            <v/>
          </cell>
          <cell r="E332" t="str">
            <v/>
          </cell>
          <cell r="F332" t="str">
            <v/>
          </cell>
          <cell r="G332" t="str">
            <v/>
          </cell>
          <cell r="H332" t="str">
            <v/>
          </cell>
          <cell r="I332" t="str">
            <v/>
          </cell>
          <cell r="J332" t="str">
            <v/>
          </cell>
        </row>
        <row r="333">
          <cell r="A333" t="str">
            <v/>
          </cell>
          <cell r="B333" t="str">
            <v/>
          </cell>
          <cell r="C333" t="str">
            <v/>
          </cell>
          <cell r="D333" t="str">
            <v/>
          </cell>
          <cell r="E333" t="str">
            <v/>
          </cell>
          <cell r="F333" t="str">
            <v/>
          </cell>
          <cell r="G333" t="str">
            <v/>
          </cell>
          <cell r="H333" t="str">
            <v/>
          </cell>
          <cell r="I333" t="str">
            <v/>
          </cell>
          <cell r="J333" t="str">
            <v/>
          </cell>
        </row>
        <row r="334">
          <cell r="A334" t="str">
            <v/>
          </cell>
          <cell r="B334" t="str">
            <v/>
          </cell>
          <cell r="C334" t="str">
            <v/>
          </cell>
          <cell r="D334" t="str">
            <v/>
          </cell>
          <cell r="E334" t="str">
            <v/>
          </cell>
          <cell r="F334" t="str">
            <v/>
          </cell>
          <cell r="G334" t="str">
            <v/>
          </cell>
          <cell r="H334" t="str">
            <v/>
          </cell>
          <cell r="I334" t="str">
            <v/>
          </cell>
          <cell r="J334" t="str">
            <v/>
          </cell>
        </row>
        <row r="335">
          <cell r="A335" t="str">
            <v/>
          </cell>
          <cell r="B335" t="str">
            <v/>
          </cell>
          <cell r="C335" t="str">
            <v/>
          </cell>
          <cell r="D335" t="str">
            <v/>
          </cell>
          <cell r="E335" t="str">
            <v/>
          </cell>
          <cell r="F335" t="str">
            <v/>
          </cell>
          <cell r="G335" t="str">
            <v/>
          </cell>
          <cell r="H335" t="str">
            <v/>
          </cell>
          <cell r="I335" t="str">
            <v/>
          </cell>
          <cell r="J335" t="str">
            <v/>
          </cell>
        </row>
        <row r="336">
          <cell r="A336" t="str">
            <v/>
          </cell>
          <cell r="B336" t="str">
            <v/>
          </cell>
          <cell r="C336" t="str">
            <v/>
          </cell>
          <cell r="D336" t="str">
            <v/>
          </cell>
          <cell r="E336" t="str">
            <v/>
          </cell>
          <cell r="F336" t="str">
            <v/>
          </cell>
          <cell r="G336" t="str">
            <v/>
          </cell>
          <cell r="H336" t="str">
            <v/>
          </cell>
          <cell r="I336" t="str">
            <v/>
          </cell>
          <cell r="J336" t="str">
            <v/>
          </cell>
        </row>
        <row r="337">
          <cell r="A337" t="str">
            <v/>
          </cell>
          <cell r="B337" t="str">
            <v/>
          </cell>
          <cell r="C337" t="str">
            <v/>
          </cell>
          <cell r="D337" t="str">
            <v/>
          </cell>
          <cell r="E337" t="str">
            <v/>
          </cell>
          <cell r="F337" t="str">
            <v/>
          </cell>
          <cell r="G337" t="str">
            <v/>
          </cell>
          <cell r="H337" t="str">
            <v/>
          </cell>
          <cell r="I337" t="str">
            <v/>
          </cell>
          <cell r="J337" t="str">
            <v/>
          </cell>
        </row>
        <row r="338">
          <cell r="A338" t="str">
            <v/>
          </cell>
          <cell r="B338" t="str">
            <v/>
          </cell>
          <cell r="C338" t="str">
            <v/>
          </cell>
          <cell r="D338" t="str">
            <v/>
          </cell>
          <cell r="E338" t="str">
            <v/>
          </cell>
          <cell r="F338" t="str">
            <v/>
          </cell>
          <cell r="G338" t="str">
            <v/>
          </cell>
          <cell r="H338" t="str">
            <v/>
          </cell>
          <cell r="I338" t="str">
            <v/>
          </cell>
          <cell r="J338" t="str">
            <v/>
          </cell>
        </row>
        <row r="339">
          <cell r="A339" t="str">
            <v/>
          </cell>
          <cell r="B339" t="str">
            <v/>
          </cell>
          <cell r="C339" t="str">
            <v/>
          </cell>
          <cell r="D339" t="str">
            <v/>
          </cell>
          <cell r="E339" t="str">
            <v/>
          </cell>
          <cell r="F339" t="str">
            <v/>
          </cell>
          <cell r="G339" t="str">
            <v/>
          </cell>
          <cell r="H339" t="str">
            <v/>
          </cell>
          <cell r="I339" t="str">
            <v/>
          </cell>
          <cell r="J339" t="str">
            <v/>
          </cell>
        </row>
        <row r="340">
          <cell r="A340" t="str">
            <v/>
          </cell>
          <cell r="B340" t="str">
            <v/>
          </cell>
          <cell r="C340" t="str">
            <v/>
          </cell>
          <cell r="D340" t="str">
            <v/>
          </cell>
          <cell r="E340" t="str">
            <v/>
          </cell>
          <cell r="F340" t="str">
            <v/>
          </cell>
          <cell r="G340" t="str">
            <v/>
          </cell>
          <cell r="H340" t="str">
            <v/>
          </cell>
          <cell r="I340" t="str">
            <v/>
          </cell>
          <cell r="J340" t="str">
            <v/>
          </cell>
        </row>
        <row r="341">
          <cell r="A341" t="str">
            <v/>
          </cell>
          <cell r="B341" t="str">
            <v/>
          </cell>
          <cell r="C341" t="str">
            <v/>
          </cell>
          <cell r="D341" t="str">
            <v/>
          </cell>
          <cell r="E341" t="str">
            <v/>
          </cell>
          <cell r="F341" t="str">
            <v/>
          </cell>
          <cell r="G341" t="str">
            <v/>
          </cell>
          <cell r="H341" t="str">
            <v/>
          </cell>
          <cell r="I341" t="str">
            <v/>
          </cell>
          <cell r="J341" t="str">
            <v/>
          </cell>
        </row>
        <row r="342">
          <cell r="A342" t="str">
            <v/>
          </cell>
          <cell r="B342" t="str">
            <v/>
          </cell>
          <cell r="C342" t="str">
            <v/>
          </cell>
          <cell r="D342" t="str">
            <v/>
          </cell>
          <cell r="E342" t="str">
            <v/>
          </cell>
          <cell r="F342" t="str">
            <v/>
          </cell>
          <cell r="G342" t="str">
            <v/>
          </cell>
          <cell r="H342" t="str">
            <v/>
          </cell>
          <cell r="I342" t="str">
            <v/>
          </cell>
          <cell r="J342" t="str">
            <v/>
          </cell>
        </row>
        <row r="343">
          <cell r="A343" t="str">
            <v/>
          </cell>
          <cell r="B343" t="str">
            <v/>
          </cell>
          <cell r="C343" t="str">
            <v/>
          </cell>
          <cell r="D343" t="str">
            <v/>
          </cell>
          <cell r="E343" t="str">
            <v/>
          </cell>
          <cell r="F343" t="str">
            <v/>
          </cell>
          <cell r="G343" t="str">
            <v/>
          </cell>
          <cell r="H343" t="str">
            <v/>
          </cell>
          <cell r="I343" t="str">
            <v/>
          </cell>
          <cell r="J343" t="str">
            <v/>
          </cell>
        </row>
        <row r="344">
          <cell r="A344" t="str">
            <v/>
          </cell>
          <cell r="B344" t="str">
            <v/>
          </cell>
          <cell r="C344" t="str">
            <v/>
          </cell>
          <cell r="D344" t="str">
            <v/>
          </cell>
          <cell r="E344" t="str">
            <v/>
          </cell>
          <cell r="F344" t="str">
            <v/>
          </cell>
          <cell r="G344" t="str">
            <v/>
          </cell>
          <cell r="H344" t="str">
            <v/>
          </cell>
          <cell r="I344" t="str">
            <v/>
          </cell>
          <cell r="J344" t="str">
            <v/>
          </cell>
        </row>
        <row r="345">
          <cell r="A345" t="str">
            <v/>
          </cell>
          <cell r="B345" t="str">
            <v/>
          </cell>
          <cell r="C345" t="str">
            <v/>
          </cell>
          <cell r="D345" t="str">
            <v/>
          </cell>
          <cell r="E345" t="str">
            <v/>
          </cell>
          <cell r="F345" t="str">
            <v/>
          </cell>
          <cell r="G345" t="str">
            <v/>
          </cell>
          <cell r="H345" t="str">
            <v/>
          </cell>
          <cell r="I345" t="str">
            <v/>
          </cell>
          <cell r="J345" t="str">
            <v/>
          </cell>
        </row>
        <row r="346">
          <cell r="A346" t="str">
            <v/>
          </cell>
          <cell r="B346" t="str">
            <v/>
          </cell>
          <cell r="C346" t="str">
            <v/>
          </cell>
          <cell r="D346" t="str">
            <v/>
          </cell>
          <cell r="E346" t="str">
            <v/>
          </cell>
          <cell r="F346" t="str">
            <v/>
          </cell>
          <cell r="G346" t="str">
            <v/>
          </cell>
          <cell r="H346" t="str">
            <v/>
          </cell>
          <cell r="I346" t="str">
            <v/>
          </cell>
          <cell r="J346" t="str">
            <v/>
          </cell>
        </row>
        <row r="347">
          <cell r="A347" t="str">
            <v/>
          </cell>
          <cell r="B347" t="str">
            <v/>
          </cell>
          <cell r="C347" t="str">
            <v/>
          </cell>
          <cell r="D347" t="str">
            <v/>
          </cell>
          <cell r="E347" t="str">
            <v/>
          </cell>
          <cell r="F347" t="str">
            <v/>
          </cell>
          <cell r="G347" t="str">
            <v/>
          </cell>
          <cell r="H347" t="str">
            <v/>
          </cell>
          <cell r="I347" t="str">
            <v/>
          </cell>
          <cell r="J347" t="str">
            <v/>
          </cell>
        </row>
        <row r="348">
          <cell r="A348" t="str">
            <v/>
          </cell>
          <cell r="B348" t="str">
            <v/>
          </cell>
          <cell r="C348" t="str">
            <v/>
          </cell>
          <cell r="D348" t="str">
            <v/>
          </cell>
          <cell r="E348" t="str">
            <v/>
          </cell>
          <cell r="F348" t="str">
            <v/>
          </cell>
          <cell r="G348" t="str">
            <v/>
          </cell>
          <cell r="H348" t="str">
            <v/>
          </cell>
          <cell r="I348" t="str">
            <v/>
          </cell>
          <cell r="J348" t="str">
            <v/>
          </cell>
        </row>
        <row r="349">
          <cell r="A349" t="str">
            <v/>
          </cell>
          <cell r="B349" t="str">
            <v/>
          </cell>
          <cell r="C349" t="str">
            <v/>
          </cell>
          <cell r="D349" t="str">
            <v/>
          </cell>
          <cell r="E349" t="str">
            <v/>
          </cell>
          <cell r="F349" t="str">
            <v/>
          </cell>
          <cell r="G349" t="str">
            <v/>
          </cell>
          <cell r="H349" t="str">
            <v/>
          </cell>
          <cell r="I349" t="str">
            <v/>
          </cell>
          <cell r="J349" t="str">
            <v/>
          </cell>
        </row>
        <row r="350">
          <cell r="A350" t="str">
            <v/>
          </cell>
          <cell r="B350" t="str">
            <v/>
          </cell>
          <cell r="C350" t="str">
            <v/>
          </cell>
          <cell r="D350" t="str">
            <v/>
          </cell>
          <cell r="E350" t="str">
            <v/>
          </cell>
          <cell r="F350" t="str">
            <v/>
          </cell>
          <cell r="G350" t="str">
            <v/>
          </cell>
          <cell r="H350" t="str">
            <v/>
          </cell>
          <cell r="I350" t="str">
            <v/>
          </cell>
          <cell r="J350" t="str">
            <v/>
          </cell>
        </row>
        <row r="351">
          <cell r="A351" t="str">
            <v/>
          </cell>
          <cell r="B351" t="str">
            <v/>
          </cell>
          <cell r="C351" t="str">
            <v/>
          </cell>
          <cell r="D351" t="str">
            <v/>
          </cell>
          <cell r="E351" t="str">
            <v/>
          </cell>
          <cell r="F351" t="str">
            <v/>
          </cell>
          <cell r="G351" t="str">
            <v/>
          </cell>
          <cell r="H351" t="str">
            <v/>
          </cell>
          <cell r="I351" t="str">
            <v/>
          </cell>
          <cell r="J351" t="str">
            <v/>
          </cell>
        </row>
        <row r="352">
          <cell r="A352" t="str">
            <v/>
          </cell>
          <cell r="B352" t="str">
            <v/>
          </cell>
          <cell r="C352" t="str">
            <v/>
          </cell>
          <cell r="D352" t="str">
            <v/>
          </cell>
          <cell r="E352" t="str">
            <v/>
          </cell>
          <cell r="F352" t="str">
            <v/>
          </cell>
          <cell r="G352" t="str">
            <v/>
          </cell>
          <cell r="H352" t="str">
            <v/>
          </cell>
          <cell r="I352" t="str">
            <v/>
          </cell>
          <cell r="J352" t="str">
            <v/>
          </cell>
        </row>
        <row r="353">
          <cell r="A353" t="str">
            <v/>
          </cell>
          <cell r="B353" t="str">
            <v/>
          </cell>
          <cell r="C353" t="str">
            <v/>
          </cell>
          <cell r="D353" t="str">
            <v/>
          </cell>
          <cell r="E353" t="str">
            <v/>
          </cell>
          <cell r="F353" t="str">
            <v/>
          </cell>
          <cell r="G353" t="str">
            <v/>
          </cell>
          <cell r="H353" t="str">
            <v/>
          </cell>
          <cell r="I353" t="str">
            <v/>
          </cell>
          <cell r="J353" t="str">
            <v/>
          </cell>
        </row>
        <row r="354">
          <cell r="A354" t="str">
            <v/>
          </cell>
          <cell r="B354" t="str">
            <v/>
          </cell>
          <cell r="C354" t="str">
            <v/>
          </cell>
          <cell r="D354" t="str">
            <v/>
          </cell>
          <cell r="E354" t="str">
            <v/>
          </cell>
          <cell r="F354" t="str">
            <v/>
          </cell>
          <cell r="G354" t="str">
            <v/>
          </cell>
          <cell r="H354" t="str">
            <v/>
          </cell>
          <cell r="I354" t="str">
            <v/>
          </cell>
          <cell r="J354" t="str">
            <v/>
          </cell>
        </row>
        <row r="355">
          <cell r="A355" t="str">
            <v/>
          </cell>
          <cell r="B355" t="str">
            <v/>
          </cell>
          <cell r="C355" t="str">
            <v/>
          </cell>
          <cell r="D355" t="str">
            <v/>
          </cell>
          <cell r="E355" t="str">
            <v/>
          </cell>
          <cell r="F355" t="str">
            <v/>
          </cell>
          <cell r="G355" t="str">
            <v/>
          </cell>
          <cell r="H355" t="str">
            <v/>
          </cell>
          <cell r="I355" t="str">
            <v/>
          </cell>
          <cell r="J355" t="str">
            <v/>
          </cell>
        </row>
        <row r="356">
          <cell r="A356" t="str">
            <v/>
          </cell>
          <cell r="B356" t="str">
            <v/>
          </cell>
          <cell r="C356" t="str">
            <v/>
          </cell>
          <cell r="D356" t="str">
            <v/>
          </cell>
          <cell r="E356" t="str">
            <v/>
          </cell>
          <cell r="F356" t="str">
            <v/>
          </cell>
          <cell r="G356" t="str">
            <v/>
          </cell>
          <cell r="H356" t="str">
            <v/>
          </cell>
          <cell r="I356" t="str">
            <v/>
          </cell>
          <cell r="J356" t="str">
            <v/>
          </cell>
        </row>
        <row r="357">
          <cell r="A357" t="str">
            <v/>
          </cell>
          <cell r="B357" t="str">
            <v/>
          </cell>
          <cell r="C357" t="str">
            <v/>
          </cell>
          <cell r="D357" t="str">
            <v/>
          </cell>
          <cell r="E357" t="str">
            <v/>
          </cell>
          <cell r="F357" t="str">
            <v/>
          </cell>
          <cell r="G357" t="str">
            <v/>
          </cell>
          <cell r="H357" t="str">
            <v/>
          </cell>
          <cell r="I357" t="str">
            <v/>
          </cell>
          <cell r="J357" t="str">
            <v/>
          </cell>
        </row>
        <row r="358">
          <cell r="A358" t="str">
            <v/>
          </cell>
          <cell r="B358" t="str">
            <v/>
          </cell>
          <cell r="C358" t="str">
            <v/>
          </cell>
          <cell r="D358" t="str">
            <v/>
          </cell>
          <cell r="E358" t="str">
            <v/>
          </cell>
          <cell r="F358" t="str">
            <v/>
          </cell>
          <cell r="G358" t="str">
            <v/>
          </cell>
          <cell r="H358" t="str">
            <v/>
          </cell>
          <cell r="I358" t="str">
            <v/>
          </cell>
          <cell r="J358" t="str">
            <v/>
          </cell>
        </row>
        <row r="359">
          <cell r="A359" t="str">
            <v/>
          </cell>
          <cell r="B359" t="str">
            <v/>
          </cell>
          <cell r="C359" t="str">
            <v/>
          </cell>
          <cell r="D359" t="str">
            <v/>
          </cell>
          <cell r="E359" t="str">
            <v/>
          </cell>
          <cell r="F359" t="str">
            <v/>
          </cell>
          <cell r="G359" t="str">
            <v/>
          </cell>
          <cell r="H359" t="str">
            <v/>
          </cell>
          <cell r="I359" t="str">
            <v/>
          </cell>
          <cell r="J359" t="str">
            <v/>
          </cell>
        </row>
        <row r="360">
          <cell r="A360" t="str">
            <v/>
          </cell>
          <cell r="B360" t="str">
            <v/>
          </cell>
          <cell r="C360" t="str">
            <v/>
          </cell>
          <cell r="D360" t="str">
            <v/>
          </cell>
          <cell r="E360" t="str">
            <v/>
          </cell>
          <cell r="F360" t="str">
            <v/>
          </cell>
          <cell r="G360" t="str">
            <v/>
          </cell>
          <cell r="H360" t="str">
            <v/>
          </cell>
          <cell r="I360" t="str">
            <v/>
          </cell>
          <cell r="J360" t="str">
            <v/>
          </cell>
        </row>
        <row r="361">
          <cell r="A361" t="str">
            <v/>
          </cell>
          <cell r="B361" t="str">
            <v/>
          </cell>
          <cell r="C361" t="str">
            <v/>
          </cell>
          <cell r="D361" t="str">
            <v/>
          </cell>
          <cell r="E361" t="str">
            <v/>
          </cell>
          <cell r="F361" t="str">
            <v/>
          </cell>
          <cell r="G361" t="str">
            <v/>
          </cell>
          <cell r="H361" t="str">
            <v/>
          </cell>
          <cell r="I361" t="str">
            <v/>
          </cell>
          <cell r="J361" t="str">
            <v/>
          </cell>
        </row>
        <row r="362">
          <cell r="A362" t="str">
            <v/>
          </cell>
          <cell r="B362" t="str">
            <v/>
          </cell>
          <cell r="C362" t="str">
            <v/>
          </cell>
          <cell r="D362" t="str">
            <v/>
          </cell>
          <cell r="E362" t="str">
            <v/>
          </cell>
          <cell r="F362" t="str">
            <v/>
          </cell>
          <cell r="G362" t="str">
            <v/>
          </cell>
          <cell r="H362" t="str">
            <v/>
          </cell>
          <cell r="I362" t="str">
            <v/>
          </cell>
          <cell r="J362" t="str">
            <v/>
          </cell>
        </row>
        <row r="363">
          <cell r="A363" t="str">
            <v/>
          </cell>
          <cell r="B363" t="str">
            <v/>
          </cell>
          <cell r="C363" t="str">
            <v/>
          </cell>
          <cell r="D363" t="str">
            <v/>
          </cell>
          <cell r="E363" t="str">
            <v/>
          </cell>
          <cell r="F363" t="str">
            <v/>
          </cell>
          <cell r="G363" t="str">
            <v/>
          </cell>
          <cell r="H363" t="str">
            <v/>
          </cell>
          <cell r="I363" t="str">
            <v/>
          </cell>
          <cell r="J363" t="str">
            <v/>
          </cell>
        </row>
        <row r="364">
          <cell r="A364" t="str">
            <v/>
          </cell>
          <cell r="B364" t="str">
            <v/>
          </cell>
          <cell r="C364" t="str">
            <v/>
          </cell>
          <cell r="D364" t="str">
            <v/>
          </cell>
          <cell r="E364" t="str">
            <v/>
          </cell>
          <cell r="F364" t="str">
            <v/>
          </cell>
          <cell r="G364" t="str">
            <v/>
          </cell>
          <cell r="H364" t="str">
            <v/>
          </cell>
          <cell r="I364" t="str">
            <v/>
          </cell>
          <cell r="J364" t="str">
            <v/>
          </cell>
        </row>
        <row r="365">
          <cell r="A365" t="str">
            <v/>
          </cell>
          <cell r="B365" t="str">
            <v/>
          </cell>
          <cell r="C365" t="str">
            <v/>
          </cell>
          <cell r="D365" t="str">
            <v/>
          </cell>
          <cell r="E365" t="str">
            <v/>
          </cell>
          <cell r="F365" t="str">
            <v/>
          </cell>
          <cell r="G365" t="str">
            <v/>
          </cell>
          <cell r="H365" t="str">
            <v/>
          </cell>
          <cell r="I365" t="str">
            <v/>
          </cell>
          <cell r="J365" t="str">
            <v/>
          </cell>
        </row>
      </sheetData>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mulador"/>
      <sheetName val="Plano Tx de Esforço"/>
      <sheetName val="Plano Prestação Mensal Proposta"/>
      <sheetName val="Critérios"/>
      <sheetName val="Lista"/>
    </sheetNames>
    <sheetDataSet>
      <sheetData sheetId="0"/>
      <sheetData sheetId="1">
        <row r="6">
          <cell r="A6">
            <v>1</v>
          </cell>
          <cell r="B6">
            <v>1.4999999999999999E-2</v>
          </cell>
          <cell r="C6">
            <v>7.4999999999999997E-3</v>
          </cell>
          <cell r="D6">
            <v>7.4999999999999997E-3</v>
          </cell>
          <cell r="E6">
            <v>20000</v>
          </cell>
          <cell r="F6">
            <v>231.99229319747286</v>
          </cell>
          <cell r="G6">
            <v>24.83</v>
          </cell>
          <cell r="H6">
            <v>12.46</v>
          </cell>
          <cell r="I6">
            <v>12.369999999999997</v>
          </cell>
          <cell r="J6">
            <v>244.45229319747287</v>
          </cell>
        </row>
        <row r="7">
          <cell r="A7">
            <v>2</v>
          </cell>
          <cell r="B7">
            <v>1.4999999999999999E-2</v>
          </cell>
          <cell r="C7">
            <v>7.4999999999999997E-3</v>
          </cell>
          <cell r="D7">
            <v>7.4999999999999997E-3</v>
          </cell>
          <cell r="E7">
            <v>19768.007706802528</v>
          </cell>
          <cell r="F7">
            <v>232.14232737697824</v>
          </cell>
          <cell r="G7">
            <v>24.54</v>
          </cell>
          <cell r="H7">
            <v>12.31</v>
          </cell>
          <cell r="I7">
            <v>12.229999999999999</v>
          </cell>
          <cell r="J7">
            <v>244.45232737697825</v>
          </cell>
        </row>
        <row r="8">
          <cell r="A8">
            <v>3</v>
          </cell>
          <cell r="B8">
            <v>1.4999999999999999E-2</v>
          </cell>
          <cell r="C8">
            <v>7.4999999999999997E-3</v>
          </cell>
          <cell r="D8">
            <v>7.4999999999999997E-3</v>
          </cell>
          <cell r="E8">
            <v>19535.865379425548</v>
          </cell>
          <cell r="F8">
            <v>232.2822931303356</v>
          </cell>
          <cell r="G8">
            <v>24.25</v>
          </cell>
          <cell r="H8">
            <v>12.17</v>
          </cell>
          <cell r="I8">
            <v>12.08</v>
          </cell>
          <cell r="J8">
            <v>244.45229313033559</v>
          </cell>
        </row>
        <row r="9">
          <cell r="A9">
            <v>4</v>
          </cell>
          <cell r="B9">
            <v>1.4999999999999999E-2</v>
          </cell>
          <cell r="C9">
            <v>7.4999999999999997E-3</v>
          </cell>
          <cell r="D9">
            <v>7.4999999999999997E-3</v>
          </cell>
          <cell r="E9">
            <v>19303.583086295213</v>
          </cell>
          <cell r="F9">
            <v>232.43231663016698</v>
          </cell>
          <cell r="G9">
            <v>23.97</v>
          </cell>
          <cell r="H9">
            <v>12.02</v>
          </cell>
          <cell r="I9">
            <v>11.95</v>
          </cell>
          <cell r="J9">
            <v>244.45231663016699</v>
          </cell>
        </row>
        <row r="10">
          <cell r="A10">
            <v>5</v>
          </cell>
          <cell r="B10">
            <v>1.4999999999999999E-2</v>
          </cell>
          <cell r="C10">
            <v>7.4999999999999997E-3</v>
          </cell>
          <cell r="D10">
            <v>7.4999999999999997E-3</v>
          </cell>
          <cell r="E10">
            <v>19071.150769665048</v>
          </cell>
          <cell r="F10">
            <v>232.57227222214581</v>
          </cell>
          <cell r="G10">
            <v>23.68</v>
          </cell>
          <cell r="H10">
            <v>11.88</v>
          </cell>
          <cell r="I10">
            <v>11.799999999999999</v>
          </cell>
          <cell r="J10">
            <v>244.45227222214581</v>
          </cell>
        </row>
        <row r="11">
          <cell r="A11">
            <v>6</v>
          </cell>
          <cell r="B11">
            <v>1.4999999999999999E-2</v>
          </cell>
          <cell r="C11">
            <v>7.4999999999999997E-3</v>
          </cell>
          <cell r="D11">
            <v>7.4999999999999997E-3</v>
          </cell>
          <cell r="E11">
            <v>18838.578497442901</v>
          </cell>
          <cell r="F11">
            <v>232.72228920380522</v>
          </cell>
          <cell r="G11">
            <v>23.39</v>
          </cell>
          <cell r="H11">
            <v>11.73</v>
          </cell>
          <cell r="I11">
            <v>11.66</v>
          </cell>
          <cell r="J11">
            <v>244.45228920380521</v>
          </cell>
        </row>
        <row r="12">
          <cell r="A12">
            <v>7</v>
          </cell>
          <cell r="B12">
            <v>1.4999999999999999E-2</v>
          </cell>
          <cell r="C12">
            <v>7.4999999999999997E-3</v>
          </cell>
          <cell r="D12">
            <v>7.4999999999999997E-3</v>
          </cell>
          <cell r="E12">
            <v>18605.856208239096</v>
          </cell>
          <cell r="F12">
            <v>232.86223887124967</v>
          </cell>
          <cell r="G12">
            <v>23.1</v>
          </cell>
          <cell r="H12">
            <v>11.59</v>
          </cell>
          <cell r="I12">
            <v>11.510000000000002</v>
          </cell>
          <cell r="J12">
            <v>244.45223887124968</v>
          </cell>
        </row>
        <row r="13">
          <cell r="A13">
            <v>8</v>
          </cell>
          <cell r="B13">
            <v>1.4999999999999999E-2</v>
          </cell>
          <cell r="C13">
            <v>7.4999999999999997E-3</v>
          </cell>
          <cell r="D13">
            <v>7.4999999999999997E-3</v>
          </cell>
          <cell r="E13">
            <v>18372.993969367846</v>
          </cell>
          <cell r="F13">
            <v>233.01225381128322</v>
          </cell>
          <cell r="G13">
            <v>22.81</v>
          </cell>
          <cell r="H13">
            <v>11.44</v>
          </cell>
          <cell r="I13">
            <v>11.37</v>
          </cell>
          <cell r="J13">
            <v>244.45225381128321</v>
          </cell>
        </row>
        <row r="14">
          <cell r="A14">
            <v>9</v>
          </cell>
          <cell r="B14">
            <v>1.4999999999999999E-2</v>
          </cell>
          <cell r="C14">
            <v>7.4999999999999997E-3</v>
          </cell>
          <cell r="D14">
            <v>7.4999999999999997E-3</v>
          </cell>
          <cell r="E14">
            <v>18139.981715556562</v>
          </cell>
          <cell r="F14">
            <v>233.15220211624941</v>
          </cell>
          <cell r="G14">
            <v>22.52</v>
          </cell>
          <cell r="H14">
            <v>11.3</v>
          </cell>
          <cell r="I14">
            <v>11.219999999999999</v>
          </cell>
          <cell r="J14">
            <v>244.45220211624942</v>
          </cell>
        </row>
        <row r="15">
          <cell r="A15">
            <v>10</v>
          </cell>
          <cell r="B15">
            <v>1.4999999999999999E-2</v>
          </cell>
          <cell r="C15">
            <v>7.4999999999999997E-3</v>
          </cell>
          <cell r="D15">
            <v>7.4999999999999997E-3</v>
          </cell>
          <cell r="E15">
            <v>17906.829513440312</v>
          </cell>
          <cell r="F15">
            <v>233.30221984000607</v>
          </cell>
          <cell r="G15">
            <v>22.23</v>
          </cell>
          <cell r="H15">
            <v>11.15</v>
          </cell>
          <cell r="I15">
            <v>11.08</v>
          </cell>
          <cell r="J15">
            <v>244.45221984000608</v>
          </cell>
        </row>
        <row r="16">
          <cell r="A16">
            <v>11</v>
          </cell>
          <cell r="B16">
            <v>1.4999999999999999E-2</v>
          </cell>
          <cell r="C16">
            <v>7.4999999999999997E-3</v>
          </cell>
          <cell r="D16">
            <v>7.4999999999999997E-3</v>
          </cell>
          <cell r="E16">
            <v>17673.527293600306</v>
          </cell>
          <cell r="F16">
            <v>233.44217170508179</v>
          </cell>
          <cell r="G16">
            <v>21.94</v>
          </cell>
          <cell r="H16">
            <v>11.01</v>
          </cell>
          <cell r="I16">
            <v>10.930000000000001</v>
          </cell>
          <cell r="J16">
            <v>244.45217170508178</v>
          </cell>
        </row>
        <row r="17">
          <cell r="A17">
            <v>12</v>
          </cell>
          <cell r="B17">
            <v>1.4999999999999999E-2</v>
          </cell>
          <cell r="C17">
            <v>7.4999999999999997E-3</v>
          </cell>
          <cell r="D17">
            <v>7.4999999999999997E-3</v>
          </cell>
          <cell r="E17">
            <v>17440.085121895223</v>
          </cell>
          <cell r="F17">
            <v>233.59219742510697</v>
          </cell>
          <cell r="G17">
            <v>21.65</v>
          </cell>
          <cell r="H17">
            <v>10.86</v>
          </cell>
          <cell r="I17">
            <v>10.79</v>
          </cell>
          <cell r="J17">
            <v>244.45219742510699</v>
          </cell>
        </row>
        <row r="18">
          <cell r="A18">
            <v>13</v>
          </cell>
          <cell r="B18">
            <v>1.4999999999999999E-2</v>
          </cell>
          <cell r="C18">
            <v>7.4999999999999997E-3</v>
          </cell>
          <cell r="D18">
            <v>7.4999999999999997E-3</v>
          </cell>
          <cell r="E18">
            <v>17206.492924470116</v>
          </cell>
          <cell r="F18">
            <v>233.73215817364769</v>
          </cell>
          <cell r="G18">
            <v>21.36</v>
          </cell>
          <cell r="H18">
            <v>10.72</v>
          </cell>
          <cell r="I18">
            <v>10.639999999999999</v>
          </cell>
          <cell r="J18">
            <v>244.45215817364769</v>
          </cell>
        </row>
        <row r="19">
          <cell r="A19">
            <v>14</v>
          </cell>
          <cell r="B19">
            <v>1.4999999999999999E-2</v>
          </cell>
          <cell r="C19">
            <v>7.4999999999999997E-3</v>
          </cell>
          <cell r="D19">
            <v>7.4999999999999997E-3</v>
          </cell>
          <cell r="E19">
            <v>16972.760766296469</v>
          </cell>
          <cell r="F19">
            <v>233.88219753349779</v>
          </cell>
          <cell r="G19">
            <v>21.07</v>
          </cell>
          <cell r="H19">
            <v>10.57</v>
          </cell>
          <cell r="I19">
            <v>10.5</v>
          </cell>
          <cell r="J19">
            <v>244.45219753349778</v>
          </cell>
        </row>
        <row r="20">
          <cell r="A20">
            <v>15</v>
          </cell>
          <cell r="B20">
            <v>1.4999999999999999E-2</v>
          </cell>
          <cell r="C20">
            <v>7.4999999999999997E-3</v>
          </cell>
          <cell r="D20">
            <v>7.4999999999999997E-3</v>
          </cell>
          <cell r="E20">
            <v>16738.878568762972</v>
          </cell>
          <cell r="F20">
            <v>234.0221729356245</v>
          </cell>
          <cell r="G20">
            <v>20.78</v>
          </cell>
          <cell r="H20">
            <v>10.43</v>
          </cell>
          <cell r="I20">
            <v>10.350000000000001</v>
          </cell>
          <cell r="J20">
            <v>244.4521729356245</v>
          </cell>
        </row>
        <row r="21">
          <cell r="A21">
            <v>16</v>
          </cell>
          <cell r="B21">
            <v>1.4999999999999999E-2</v>
          </cell>
          <cell r="C21">
            <v>7.4999999999999997E-3</v>
          </cell>
          <cell r="D21">
            <v>7.4999999999999997E-3</v>
          </cell>
          <cell r="E21">
            <v>16504.856395827348</v>
          </cell>
          <cell r="F21">
            <v>234.17223206004479</v>
          </cell>
          <cell r="G21">
            <v>20.49</v>
          </cell>
          <cell r="H21">
            <v>10.28</v>
          </cell>
          <cell r="I21">
            <v>10.209999999999999</v>
          </cell>
          <cell r="J21">
            <v>244.45223206004479</v>
          </cell>
        </row>
        <row r="22">
          <cell r="A22">
            <v>17</v>
          </cell>
          <cell r="B22">
            <v>1.4999999999999999E-2</v>
          </cell>
          <cell r="C22">
            <v>7.4999999999999997E-3</v>
          </cell>
          <cell r="D22">
            <v>7.4999999999999997E-3</v>
          </cell>
          <cell r="E22">
            <v>16270.684163767302</v>
          </cell>
          <cell r="F22">
            <v>234.32222838542208</v>
          </cell>
          <cell r="G22">
            <v>20.2</v>
          </cell>
          <cell r="H22">
            <v>10.130000000000001</v>
          </cell>
          <cell r="I22">
            <v>10.069999999999999</v>
          </cell>
          <cell r="J22">
            <v>244.45222838542207</v>
          </cell>
        </row>
        <row r="23">
          <cell r="A23">
            <v>18</v>
          </cell>
          <cell r="B23">
            <v>1.4999999999999999E-2</v>
          </cell>
          <cell r="C23">
            <v>7.4999999999999997E-3</v>
          </cell>
          <cell r="D23">
            <v>7.4999999999999997E-3</v>
          </cell>
          <cell r="E23">
            <v>16036.361935381879</v>
          </cell>
          <cell r="F23">
            <v>234.46216150185981</v>
          </cell>
          <cell r="G23">
            <v>19.91</v>
          </cell>
          <cell r="H23">
            <v>9.99</v>
          </cell>
          <cell r="I23">
            <v>9.92</v>
          </cell>
          <cell r="J23">
            <v>244.45216150185982</v>
          </cell>
        </row>
        <row r="24">
          <cell r="A24">
            <v>19</v>
          </cell>
          <cell r="B24">
            <v>1.4999999999999999E-2</v>
          </cell>
          <cell r="C24">
            <v>7.4999999999999997E-3</v>
          </cell>
          <cell r="D24">
            <v>7.4999999999999997E-3</v>
          </cell>
          <cell r="E24">
            <v>15801.899773880019</v>
          </cell>
          <cell r="F24">
            <v>234.61218567684318</v>
          </cell>
          <cell r="G24">
            <v>19.62</v>
          </cell>
          <cell r="H24">
            <v>9.84</v>
          </cell>
          <cell r="I24">
            <v>9.7800000000000011</v>
          </cell>
          <cell r="J24">
            <v>244.45218567684319</v>
          </cell>
        </row>
        <row r="25">
          <cell r="A25">
            <v>20</v>
          </cell>
          <cell r="B25">
            <v>1.4999999999999999E-2</v>
          </cell>
          <cell r="C25">
            <v>7.4999999999999997E-3</v>
          </cell>
          <cell r="D25">
            <v>7.4999999999999997E-3</v>
          </cell>
          <cell r="E25">
            <v>15567.287588203177</v>
          </cell>
          <cell r="F25">
            <v>234.75214799364954</v>
          </cell>
          <cell r="G25">
            <v>19.329999999999998</v>
          </cell>
          <cell r="H25">
            <v>9.6999999999999993</v>
          </cell>
          <cell r="I25">
            <v>9.629999999999999</v>
          </cell>
          <cell r="J25">
            <v>244.45214799364953</v>
          </cell>
        </row>
        <row r="26">
          <cell r="A26">
            <v>21</v>
          </cell>
          <cell r="B26">
            <v>1.4999999999999999E-2</v>
          </cell>
          <cell r="C26">
            <v>7.4999999999999997E-3</v>
          </cell>
          <cell r="D26">
            <v>7.4999999999999997E-3</v>
          </cell>
          <cell r="E26">
            <v>15332.535440209527</v>
          </cell>
          <cell r="F26">
            <v>234.90220748175832</v>
          </cell>
          <cell r="G26">
            <v>19.04</v>
          </cell>
          <cell r="H26">
            <v>9.5500000000000007</v>
          </cell>
          <cell r="I26">
            <v>9.4899999999999984</v>
          </cell>
          <cell r="J26">
            <v>244.45220748175834</v>
          </cell>
        </row>
        <row r="27">
          <cell r="A27">
            <v>22</v>
          </cell>
          <cell r="B27">
            <v>1.4999999999999999E-2</v>
          </cell>
          <cell r="C27">
            <v>7.4999999999999997E-3</v>
          </cell>
          <cell r="D27">
            <v>7.4999999999999997E-3</v>
          </cell>
          <cell r="E27">
            <v>15097.633232727769</v>
          </cell>
          <cell r="F27">
            <v>235.05220666182254</v>
          </cell>
          <cell r="G27">
            <v>18.739999999999998</v>
          </cell>
          <cell r="H27">
            <v>9.4</v>
          </cell>
          <cell r="I27">
            <v>9.3399999999999981</v>
          </cell>
          <cell r="J27">
            <v>244.45220666182254</v>
          </cell>
        </row>
        <row r="28">
          <cell r="A28">
            <v>23</v>
          </cell>
          <cell r="B28">
            <v>1.4999999999999999E-2</v>
          </cell>
          <cell r="C28">
            <v>7.4999999999999997E-3</v>
          </cell>
          <cell r="D28">
            <v>7.4999999999999997E-3</v>
          </cell>
          <cell r="E28">
            <v>14862.581026065945</v>
          </cell>
          <cell r="F28">
            <v>235.19214516419737</v>
          </cell>
          <cell r="G28">
            <v>18.45</v>
          </cell>
          <cell r="H28">
            <v>9.26</v>
          </cell>
          <cell r="I28">
            <v>9.19</v>
          </cell>
          <cell r="J28">
            <v>244.45214516419736</v>
          </cell>
        </row>
        <row r="29">
          <cell r="A29">
            <v>24</v>
          </cell>
          <cell r="B29">
            <v>1.4999999999999999E-2</v>
          </cell>
          <cell r="C29">
            <v>7.4999999999999997E-3</v>
          </cell>
          <cell r="D29">
            <v>7.4999999999999997E-3</v>
          </cell>
          <cell r="E29">
            <v>14627.388880901748</v>
          </cell>
          <cell r="F29">
            <v>235.34218971846821</v>
          </cell>
          <cell r="G29">
            <v>18.16</v>
          </cell>
          <cell r="H29">
            <v>9.11</v>
          </cell>
          <cell r="I29">
            <v>9.0500000000000007</v>
          </cell>
          <cell r="J29">
            <v>244.45218971846822</v>
          </cell>
        </row>
        <row r="30">
          <cell r="A30">
            <v>25</v>
          </cell>
          <cell r="B30">
            <v>1.4999999999999999E-2</v>
          </cell>
          <cell r="C30">
            <v>7.4999999999999997E-3</v>
          </cell>
          <cell r="D30">
            <v>7.4999999999999997E-3</v>
          </cell>
          <cell r="E30">
            <v>14392.046691183279</v>
          </cell>
          <cell r="F30">
            <v>235.49217542057383</v>
          </cell>
          <cell r="G30">
            <v>17.87</v>
          </cell>
          <cell r="H30">
            <v>8.9600000000000009</v>
          </cell>
          <cell r="I30">
            <v>8.91</v>
          </cell>
          <cell r="J30">
            <v>244.45217542057384</v>
          </cell>
        </row>
        <row r="31">
          <cell r="A31">
            <v>26</v>
          </cell>
          <cell r="B31">
            <v>1.4999999999999999E-2</v>
          </cell>
          <cell r="C31">
            <v>7.4999999999999997E-3</v>
          </cell>
          <cell r="D31">
            <v>7.4999999999999997E-3</v>
          </cell>
          <cell r="E31">
            <v>14156.554515762706</v>
          </cell>
          <cell r="F31">
            <v>235.63210192681169</v>
          </cell>
          <cell r="G31">
            <v>17.579999999999998</v>
          </cell>
          <cell r="H31">
            <v>8.82</v>
          </cell>
          <cell r="I31">
            <v>8.759999999999998</v>
          </cell>
          <cell r="J31">
            <v>244.45210192681168</v>
          </cell>
        </row>
        <row r="32">
          <cell r="A32">
            <v>27</v>
          </cell>
          <cell r="B32">
            <v>1.4999999999999999E-2</v>
          </cell>
          <cell r="C32">
            <v>7.4999999999999997E-3</v>
          </cell>
          <cell r="D32">
            <v>7.4999999999999997E-3</v>
          </cell>
          <cell r="E32">
            <v>13920.922413835893</v>
          </cell>
          <cell r="F32">
            <v>235.78214447405895</v>
          </cell>
          <cell r="G32">
            <v>17.28</v>
          </cell>
          <cell r="H32">
            <v>8.67</v>
          </cell>
          <cell r="I32">
            <v>8.6100000000000012</v>
          </cell>
          <cell r="J32">
            <v>244.45214447405894</v>
          </cell>
        </row>
        <row r="33">
          <cell r="A33">
            <v>28</v>
          </cell>
          <cell r="B33">
            <v>1.4999999999999999E-2</v>
          </cell>
          <cell r="C33">
            <v>7.4999999999999997E-3</v>
          </cell>
          <cell r="D33">
            <v>7.4999999999999997E-3</v>
          </cell>
          <cell r="E33">
            <v>13685.140269361835</v>
          </cell>
          <cell r="F33">
            <v>235.9321299909229</v>
          </cell>
          <cell r="G33">
            <v>16.989999999999998</v>
          </cell>
          <cell r="H33">
            <v>8.52</v>
          </cell>
          <cell r="I33">
            <v>8.4699999999999989</v>
          </cell>
          <cell r="J33">
            <v>244.45212999092291</v>
          </cell>
        </row>
        <row r="34">
          <cell r="A34">
            <v>29</v>
          </cell>
          <cell r="B34">
            <v>1.4999999999999999E-2</v>
          </cell>
          <cell r="C34">
            <v>7.4999999999999997E-3</v>
          </cell>
          <cell r="D34">
            <v>7.4999999999999997E-3</v>
          </cell>
          <cell r="E34">
            <v>13449.208139370912</v>
          </cell>
          <cell r="F34">
            <v>236.07205817564321</v>
          </cell>
          <cell r="G34">
            <v>16.7</v>
          </cell>
          <cell r="H34">
            <v>8.3800000000000008</v>
          </cell>
          <cell r="I34">
            <v>8.3199999999999985</v>
          </cell>
          <cell r="J34">
            <v>244.4520581756432</v>
          </cell>
        </row>
        <row r="35">
          <cell r="A35">
            <v>30</v>
          </cell>
          <cell r="B35">
            <v>1.4999999999999999E-2</v>
          </cell>
          <cell r="C35">
            <v>7.4999999999999997E-3</v>
          </cell>
          <cell r="D35">
            <v>7.4999999999999997E-3</v>
          </cell>
          <cell r="E35">
            <v>13213.136081195269</v>
          </cell>
          <cell r="F35">
            <v>236.22211371460963</v>
          </cell>
          <cell r="G35">
            <v>16.399999999999999</v>
          </cell>
          <cell r="H35">
            <v>8.23</v>
          </cell>
          <cell r="I35">
            <v>8.1699999999999982</v>
          </cell>
          <cell r="J35">
            <v>244.45211371460962</v>
          </cell>
        </row>
        <row r="36">
          <cell r="A36">
            <v>31</v>
          </cell>
          <cell r="B36">
            <v>1.4999999999999999E-2</v>
          </cell>
          <cell r="C36">
            <v>7.4999999999999997E-3</v>
          </cell>
          <cell r="D36">
            <v>7.4999999999999997E-3</v>
          </cell>
          <cell r="E36">
            <v>12976.913967480659</v>
          </cell>
          <cell r="F36">
            <v>236.37211451071724</v>
          </cell>
          <cell r="G36">
            <v>16.11</v>
          </cell>
          <cell r="H36">
            <v>8.08</v>
          </cell>
          <cell r="I36">
            <v>8.0299999999999994</v>
          </cell>
          <cell r="J36">
            <v>244.45211451071725</v>
          </cell>
        </row>
        <row r="37">
          <cell r="A37">
            <v>32</v>
          </cell>
          <cell r="B37">
            <v>1.4999999999999999E-2</v>
          </cell>
          <cell r="C37">
            <v>7.4999999999999997E-3</v>
          </cell>
          <cell r="D37">
            <v>7.4999999999999997E-3</v>
          </cell>
          <cell r="E37">
            <v>12740.541852969942</v>
          </cell>
          <cell r="F37">
            <v>236.51206032665652</v>
          </cell>
          <cell r="G37">
            <v>15.82</v>
          </cell>
          <cell r="H37">
            <v>7.94</v>
          </cell>
          <cell r="I37">
            <v>7.88</v>
          </cell>
          <cell r="J37">
            <v>244.45206032665652</v>
          </cell>
        </row>
        <row r="38">
          <cell r="A38">
            <v>33</v>
          </cell>
          <cell r="B38">
            <v>1.4999999999999999E-2</v>
          </cell>
          <cell r="C38">
            <v>7.4999999999999997E-3</v>
          </cell>
          <cell r="D38">
            <v>7.4999999999999997E-3</v>
          </cell>
          <cell r="E38">
            <v>12504.029792643285</v>
          </cell>
          <cell r="F38">
            <v>236.66214640774365</v>
          </cell>
          <cell r="G38">
            <v>15.52</v>
          </cell>
          <cell r="H38">
            <v>7.79</v>
          </cell>
          <cell r="I38">
            <v>7.7299999999999995</v>
          </cell>
          <cell r="J38">
            <v>244.45214640774364</v>
          </cell>
        </row>
        <row r="39">
          <cell r="A39">
            <v>34</v>
          </cell>
          <cell r="B39">
            <v>1.4999999999999999E-2</v>
          </cell>
          <cell r="C39">
            <v>7.4999999999999997E-3</v>
          </cell>
          <cell r="D39">
            <v>7.4999999999999997E-3</v>
          </cell>
          <cell r="E39">
            <v>12267.367646235542</v>
          </cell>
          <cell r="F39">
            <v>236.81218063205617</v>
          </cell>
          <cell r="G39">
            <v>15.23</v>
          </cell>
          <cell r="H39">
            <v>7.64</v>
          </cell>
          <cell r="I39">
            <v>7.5900000000000007</v>
          </cell>
          <cell r="J39">
            <v>244.45218063205616</v>
          </cell>
        </row>
        <row r="40">
          <cell r="A40">
            <v>35</v>
          </cell>
          <cell r="B40">
            <v>1.4999999999999999E-2</v>
          </cell>
          <cell r="C40">
            <v>7.4999999999999997E-3</v>
          </cell>
          <cell r="D40">
            <v>7.4999999999999997E-3</v>
          </cell>
          <cell r="E40">
            <v>12030.555465603486</v>
          </cell>
          <cell r="F40">
            <v>236.9621628586398</v>
          </cell>
          <cell r="G40">
            <v>14.94</v>
          </cell>
          <cell r="H40">
            <v>7.49</v>
          </cell>
          <cell r="I40">
            <v>7.4499999999999993</v>
          </cell>
          <cell r="J40">
            <v>244.45216285863981</v>
          </cell>
        </row>
        <row r="41">
          <cell r="A41">
            <v>36</v>
          </cell>
          <cell r="B41">
            <v>1.4999999999999999E-2</v>
          </cell>
          <cell r="C41">
            <v>7.4999999999999997E-3</v>
          </cell>
          <cell r="D41">
            <v>7.4999999999999997E-3</v>
          </cell>
          <cell r="E41">
            <v>11793.593302744846</v>
          </cell>
          <cell r="F41">
            <v>237.10209293542988</v>
          </cell>
          <cell r="G41">
            <v>14.64</v>
          </cell>
          <cell r="H41">
            <v>7.35</v>
          </cell>
          <cell r="I41">
            <v>7.2900000000000009</v>
          </cell>
          <cell r="J41">
            <v>244.45209293542987</v>
          </cell>
        </row>
        <row r="42">
          <cell r="A42">
            <v>37</v>
          </cell>
          <cell r="B42">
            <v>1.4999999999999999E-2</v>
          </cell>
          <cell r="C42">
            <v>7.4999999999999997E-3</v>
          </cell>
          <cell r="D42">
            <v>7.4999999999999997E-3</v>
          </cell>
          <cell r="E42">
            <v>11556.491209809417</v>
          </cell>
          <cell r="F42">
            <v>237.25218222635488</v>
          </cell>
          <cell r="G42">
            <v>14.35</v>
          </cell>
          <cell r="H42">
            <v>7.2</v>
          </cell>
          <cell r="I42">
            <v>7.1499999999999995</v>
          </cell>
          <cell r="J42">
            <v>244.45218222635486</v>
          </cell>
        </row>
        <row r="43">
          <cell r="A43">
            <v>38</v>
          </cell>
          <cell r="B43">
            <v>1.4999999999999999E-2</v>
          </cell>
          <cell r="C43">
            <v>7.4999999999999997E-3</v>
          </cell>
          <cell r="D43">
            <v>7.4999999999999997E-3</v>
          </cell>
          <cell r="E43">
            <v>11319.239027583062</v>
          </cell>
          <cell r="F43">
            <v>237.40222332538795</v>
          </cell>
          <cell r="G43">
            <v>14.05</v>
          </cell>
          <cell r="H43">
            <v>7.05</v>
          </cell>
          <cell r="I43">
            <v>7.0000000000000009</v>
          </cell>
          <cell r="J43">
            <v>244.45222332538796</v>
          </cell>
        </row>
        <row r="44">
          <cell r="A44">
            <v>39</v>
          </cell>
          <cell r="B44">
            <v>1.4999999999999999E-2</v>
          </cell>
          <cell r="C44">
            <v>7.4999999999999997E-3</v>
          </cell>
          <cell r="D44">
            <v>7.4999999999999997E-3</v>
          </cell>
          <cell r="E44">
            <v>11081.836804257675</v>
          </cell>
          <cell r="F44">
            <v>237.55221623109347</v>
          </cell>
          <cell r="G44">
            <v>13.76</v>
          </cell>
          <cell r="H44">
            <v>6.9</v>
          </cell>
          <cell r="I44">
            <v>6.8599999999999994</v>
          </cell>
          <cell r="J44">
            <v>244.45221623109347</v>
          </cell>
        </row>
        <row r="45">
          <cell r="A45">
            <v>40</v>
          </cell>
          <cell r="B45">
            <v>1.4999999999999999E-2</v>
          </cell>
          <cell r="C45">
            <v>7.4999999999999997E-3</v>
          </cell>
          <cell r="D45">
            <v>7.4999999999999997E-3</v>
          </cell>
          <cell r="E45">
            <v>10844.284588026581</v>
          </cell>
          <cell r="F45">
            <v>237.70216093929415</v>
          </cell>
          <cell r="G45">
            <v>13.46</v>
          </cell>
          <cell r="H45">
            <v>6.75</v>
          </cell>
          <cell r="I45">
            <v>6.7100000000000009</v>
          </cell>
          <cell r="J45">
            <v>244.45216093929415</v>
          </cell>
        </row>
        <row r="46">
          <cell r="A46">
            <v>41</v>
          </cell>
          <cell r="B46">
            <v>1.4999999999999999E-2</v>
          </cell>
          <cell r="C46">
            <v>7.4999999999999997E-3</v>
          </cell>
          <cell r="D46">
            <v>7.4999999999999997E-3</v>
          </cell>
          <cell r="E46">
            <v>10606.582427087287</v>
          </cell>
          <cell r="F46">
            <v>237.84205744282346</v>
          </cell>
          <cell r="G46">
            <v>13.17</v>
          </cell>
          <cell r="H46">
            <v>6.61</v>
          </cell>
          <cell r="I46">
            <v>6.56</v>
          </cell>
          <cell r="J46">
            <v>244.45205744282347</v>
          </cell>
        </row>
        <row r="47">
          <cell r="A47">
            <v>42</v>
          </cell>
          <cell r="B47">
            <v>1.4999999999999999E-2</v>
          </cell>
          <cell r="C47">
            <v>7.4999999999999997E-3</v>
          </cell>
          <cell r="D47">
            <v>7.4999999999999997E-3</v>
          </cell>
          <cell r="E47">
            <v>10368.740369644463</v>
          </cell>
          <cell r="F47">
            <v>237.99214149001344</v>
          </cell>
          <cell r="G47">
            <v>12.87</v>
          </cell>
          <cell r="H47">
            <v>6.46</v>
          </cell>
          <cell r="I47">
            <v>6.4099999999999993</v>
          </cell>
          <cell r="J47">
            <v>244.45214149001345</v>
          </cell>
        </row>
        <row r="48">
          <cell r="A48">
            <v>43</v>
          </cell>
          <cell r="B48">
            <v>1.4999999999999999E-2</v>
          </cell>
          <cell r="C48">
            <v>7.4999999999999997E-3</v>
          </cell>
          <cell r="D48">
            <v>7.4999999999999997E-3</v>
          </cell>
          <cell r="E48">
            <v>10130.748228154451</v>
          </cell>
          <cell r="F48">
            <v>238.14218269629771</v>
          </cell>
          <cell r="G48">
            <v>12.58</v>
          </cell>
          <cell r="H48">
            <v>6.31</v>
          </cell>
          <cell r="I48">
            <v>6.2700000000000005</v>
          </cell>
          <cell r="J48">
            <v>244.45218269629771</v>
          </cell>
        </row>
        <row r="49">
          <cell r="A49">
            <v>44</v>
          </cell>
          <cell r="B49">
            <v>1.4999999999999999E-2</v>
          </cell>
          <cell r="C49">
            <v>7.4999999999999997E-3</v>
          </cell>
          <cell r="D49">
            <v>7.4999999999999997E-3</v>
          </cell>
          <cell r="E49">
            <v>9892.6060454581529</v>
          </cell>
          <cell r="F49">
            <v>238.29218131032619</v>
          </cell>
          <cell r="G49">
            <v>12.28</v>
          </cell>
          <cell r="H49">
            <v>6.16</v>
          </cell>
          <cell r="I49">
            <v>6.1199999999999992</v>
          </cell>
          <cell r="J49">
            <v>244.45218131032618</v>
          </cell>
        </row>
        <row r="50">
          <cell r="A50">
            <v>45</v>
          </cell>
          <cell r="B50">
            <v>1.4999999999999999E-2</v>
          </cell>
          <cell r="C50">
            <v>7.4999999999999997E-3</v>
          </cell>
          <cell r="D50">
            <v>7.4999999999999997E-3</v>
          </cell>
          <cell r="E50">
            <v>9654.3138641478272</v>
          </cell>
          <cell r="F50">
            <v>238.44213759651117</v>
          </cell>
          <cell r="G50">
            <v>11.99</v>
          </cell>
          <cell r="H50">
            <v>6.01</v>
          </cell>
          <cell r="I50">
            <v>5.98</v>
          </cell>
          <cell r="J50">
            <v>244.45213759651116</v>
          </cell>
        </row>
        <row r="51">
          <cell r="A51">
            <v>46</v>
          </cell>
          <cell r="B51">
            <v>1.4999999999999999E-2</v>
          </cell>
          <cell r="C51">
            <v>7.4999999999999997E-3</v>
          </cell>
          <cell r="D51">
            <v>7.4999999999999997E-3</v>
          </cell>
          <cell r="E51">
            <v>9415.8717265513169</v>
          </cell>
          <cell r="F51">
            <v>238.59205183664955</v>
          </cell>
          <cell r="G51">
            <v>11.69</v>
          </cell>
          <cell r="H51">
            <v>5.86</v>
          </cell>
          <cell r="I51">
            <v>5.8299999999999992</v>
          </cell>
          <cell r="J51">
            <v>244.45205183664956</v>
          </cell>
        </row>
        <row r="52">
          <cell r="A52">
            <v>47</v>
          </cell>
          <cell r="B52">
            <v>1.4999999999999999E-2</v>
          </cell>
          <cell r="C52">
            <v>7.4999999999999997E-3</v>
          </cell>
          <cell r="D52">
            <v>7.4999999999999997E-3</v>
          </cell>
          <cell r="E52">
            <v>9177.2796747146676</v>
          </cell>
          <cell r="F52">
            <v>238.7319243317591</v>
          </cell>
          <cell r="G52">
            <v>11.39</v>
          </cell>
          <cell r="H52">
            <v>5.72</v>
          </cell>
          <cell r="I52">
            <v>5.6700000000000008</v>
          </cell>
          <cell r="J52">
            <v>244.4519243317591</v>
          </cell>
        </row>
        <row r="53">
          <cell r="A53">
            <v>48</v>
          </cell>
          <cell r="B53">
            <v>1.4999999999999999E-2</v>
          </cell>
          <cell r="C53">
            <v>7.4999999999999997E-3</v>
          </cell>
          <cell r="D53">
            <v>7.4999999999999997E-3</v>
          </cell>
          <cell r="E53">
            <v>8938.5477503829079</v>
          </cell>
          <cell r="F53">
            <v>238.88202888486245</v>
          </cell>
          <cell r="G53">
            <v>11.1</v>
          </cell>
          <cell r="H53">
            <v>5.57</v>
          </cell>
          <cell r="I53">
            <v>5.5299999999999994</v>
          </cell>
          <cell r="J53">
            <v>244.45202888486244</v>
          </cell>
        </row>
        <row r="54">
          <cell r="A54">
            <v>49</v>
          </cell>
          <cell r="B54">
            <v>1.4999999999999999E-2</v>
          </cell>
          <cell r="C54">
            <v>7.4999999999999997E-3</v>
          </cell>
          <cell r="D54">
            <v>7.4999999999999997E-3</v>
          </cell>
          <cell r="E54">
            <v>8699.665721498046</v>
          </cell>
          <cell r="F54">
            <v>239.0320996957679</v>
          </cell>
          <cell r="G54">
            <v>10.8</v>
          </cell>
          <cell r="H54">
            <v>5.42</v>
          </cell>
          <cell r="I54">
            <v>5.3800000000000008</v>
          </cell>
          <cell r="J54">
            <v>244.45209969576788</v>
          </cell>
        </row>
        <row r="55">
          <cell r="A55">
            <v>50</v>
          </cell>
          <cell r="B55">
            <v>1.4999999999999999E-2</v>
          </cell>
          <cell r="C55">
            <v>7.4999999999999997E-3</v>
          </cell>
          <cell r="D55">
            <v>7.4999999999999997E-3</v>
          </cell>
          <cell r="E55">
            <v>8460.6336218022789</v>
          </cell>
          <cell r="F55">
            <v>239.18213756103879</v>
          </cell>
          <cell r="G55">
            <v>10.5</v>
          </cell>
          <cell r="H55">
            <v>5.27</v>
          </cell>
          <cell r="I55">
            <v>5.23</v>
          </cell>
          <cell r="J55">
            <v>244.4521375610388</v>
          </cell>
        </row>
        <row r="56">
          <cell r="A56">
            <v>51</v>
          </cell>
          <cell r="B56">
            <v>1.4999999999999999E-2</v>
          </cell>
          <cell r="C56">
            <v>7.4999999999999997E-3</v>
          </cell>
          <cell r="D56">
            <v>7.4999999999999997E-3</v>
          </cell>
          <cell r="E56">
            <v>8221.4514842412409</v>
          </cell>
          <cell r="F56">
            <v>239.33214334430406</v>
          </cell>
          <cell r="G56">
            <v>10.210000000000001</v>
          </cell>
          <cell r="H56">
            <v>5.12</v>
          </cell>
          <cell r="I56">
            <v>5.0900000000000007</v>
          </cell>
          <cell r="J56">
            <v>244.45214334430406</v>
          </cell>
        </row>
        <row r="57">
          <cell r="A57">
            <v>52</v>
          </cell>
          <cell r="B57">
            <v>1.4999999999999999E-2</v>
          </cell>
          <cell r="C57">
            <v>7.4999999999999997E-3</v>
          </cell>
          <cell r="D57">
            <v>7.4999999999999997E-3</v>
          </cell>
          <cell r="E57">
            <v>7982.1193408969366</v>
          </cell>
          <cell r="F57">
            <v>239.48211798440374</v>
          </cell>
          <cell r="G57">
            <v>9.91</v>
          </cell>
          <cell r="H57">
            <v>4.97</v>
          </cell>
          <cell r="I57">
            <v>4.9400000000000004</v>
          </cell>
          <cell r="J57">
            <v>244.45211798440374</v>
          </cell>
        </row>
        <row r="58">
          <cell r="A58">
            <v>53</v>
          </cell>
          <cell r="B58">
            <v>1.4999999999999999E-2</v>
          </cell>
          <cell r="C58">
            <v>7.4999999999999997E-3</v>
          </cell>
          <cell r="D58">
            <v>7.4999999999999997E-3</v>
          </cell>
          <cell r="E58">
            <v>7742.6372229125327</v>
          </cell>
          <cell r="F58">
            <v>239.63206250480968</v>
          </cell>
          <cell r="G58">
            <v>9.61</v>
          </cell>
          <cell r="H58">
            <v>4.82</v>
          </cell>
          <cell r="I58">
            <v>4.7899999999999991</v>
          </cell>
          <cell r="J58">
            <v>244.45206250480967</v>
          </cell>
        </row>
        <row r="59">
          <cell r="A59">
            <v>54</v>
          </cell>
          <cell r="B59">
            <v>1.4999999999999999E-2</v>
          </cell>
          <cell r="C59">
            <v>7.4999999999999997E-3</v>
          </cell>
          <cell r="D59">
            <v>7.4999999999999997E-3</v>
          </cell>
          <cell r="E59">
            <v>7503.0051604077235</v>
          </cell>
          <cell r="F59">
            <v>239.78197802456651</v>
          </cell>
          <cell r="G59">
            <v>9.31</v>
          </cell>
          <cell r="H59">
            <v>4.67</v>
          </cell>
          <cell r="I59">
            <v>4.6400000000000006</v>
          </cell>
          <cell r="J59">
            <v>244.4519780245665</v>
          </cell>
        </row>
        <row r="60">
          <cell r="A60">
            <v>55</v>
          </cell>
          <cell r="B60">
            <v>1.4999999999999999E-2</v>
          </cell>
          <cell r="C60">
            <v>7.4999999999999997E-3</v>
          </cell>
          <cell r="D60">
            <v>7.4999999999999997E-3</v>
          </cell>
          <cell r="E60">
            <v>7263.2231823831571</v>
          </cell>
          <cell r="F60">
            <v>239.93186577105854</v>
          </cell>
          <cell r="G60">
            <v>9.02</v>
          </cell>
          <cell r="H60">
            <v>4.5199999999999996</v>
          </cell>
          <cell r="I60">
            <v>4.5</v>
          </cell>
          <cell r="J60">
            <v>244.45186577105855</v>
          </cell>
        </row>
        <row r="61">
          <cell r="A61">
            <v>56</v>
          </cell>
          <cell r="B61">
            <v>1.4999999999999999E-2</v>
          </cell>
          <cell r="C61">
            <v>7.4999999999999997E-3</v>
          </cell>
          <cell r="D61">
            <v>7.4999999999999997E-3</v>
          </cell>
          <cell r="E61">
            <v>7023.2913166120989</v>
          </cell>
          <cell r="F61">
            <v>240.08172709497907</v>
          </cell>
          <cell r="G61">
            <v>8.7200000000000006</v>
          </cell>
          <cell r="H61">
            <v>4.37</v>
          </cell>
          <cell r="I61">
            <v>4.3500000000000005</v>
          </cell>
          <cell r="J61">
            <v>244.45172709497908</v>
          </cell>
        </row>
        <row r="62">
          <cell r="A62">
            <v>57</v>
          </cell>
          <cell r="B62">
            <v>1.4999999999999999E-2</v>
          </cell>
          <cell r="C62">
            <v>7.4999999999999997E-3</v>
          </cell>
          <cell r="D62">
            <v>7.4999999999999997E-3</v>
          </cell>
          <cell r="E62">
            <v>6783.2095895171196</v>
          </cell>
          <cell r="F62">
            <v>240.22156348797586</v>
          </cell>
          <cell r="G62">
            <v>8.42</v>
          </cell>
          <cell r="H62">
            <v>4.2300000000000004</v>
          </cell>
          <cell r="I62">
            <v>4.1899999999999995</v>
          </cell>
          <cell r="J62">
            <v>244.45156348797585</v>
          </cell>
        </row>
        <row r="63">
          <cell r="A63">
            <v>58</v>
          </cell>
          <cell r="B63">
            <v>1.4999999999999999E-2</v>
          </cell>
          <cell r="C63">
            <v>7.4999999999999997E-3</v>
          </cell>
          <cell r="D63">
            <v>7.4999999999999997E-3</v>
          </cell>
          <cell r="E63">
            <v>6542.9880260291438</v>
          </cell>
          <cell r="F63">
            <v>240.37175021230513</v>
          </cell>
          <cell r="G63">
            <v>8.1199999999999992</v>
          </cell>
          <cell r="H63">
            <v>4.08</v>
          </cell>
          <cell r="I63">
            <v>4.0399999999999991</v>
          </cell>
          <cell r="J63">
            <v>244.45175021230514</v>
          </cell>
        </row>
        <row r="64">
          <cell r="A64">
            <v>59</v>
          </cell>
          <cell r="B64">
            <v>1.4999999999999999E-2</v>
          </cell>
          <cell r="C64">
            <v>7.4999999999999997E-3</v>
          </cell>
          <cell r="D64">
            <v>7.4999999999999997E-3</v>
          </cell>
          <cell r="E64">
            <v>6302.6162758168384</v>
          </cell>
          <cell r="F64">
            <v>240.52192950710293</v>
          </cell>
          <cell r="G64">
            <v>7.82</v>
          </cell>
          <cell r="H64">
            <v>3.93</v>
          </cell>
          <cell r="I64">
            <v>3.89</v>
          </cell>
          <cell r="J64">
            <v>244.45192950710293</v>
          </cell>
        </row>
        <row r="65">
          <cell r="A65">
            <v>60</v>
          </cell>
          <cell r="B65">
            <v>1.4999999999999999E-2</v>
          </cell>
          <cell r="C65">
            <v>7.4999999999999997E-3</v>
          </cell>
          <cell r="D65">
            <v>7.4999999999999997E-3</v>
          </cell>
          <cell r="E65">
            <v>6062.0943463097356</v>
          </cell>
          <cell r="F65">
            <v>240.67210455961282</v>
          </cell>
          <cell r="G65">
            <v>7.53</v>
          </cell>
          <cell r="H65">
            <v>3.78</v>
          </cell>
          <cell r="I65">
            <v>3.7500000000000004</v>
          </cell>
          <cell r="J65">
            <v>244.45210455961282</v>
          </cell>
        </row>
        <row r="66">
          <cell r="A66">
            <v>61</v>
          </cell>
          <cell r="B66">
            <v>1.4999999999999999E-2</v>
          </cell>
          <cell r="C66">
            <v>7.4999999999999997E-3</v>
          </cell>
          <cell r="D66">
            <v>7.4999999999999997E-3</v>
          </cell>
          <cell r="E66">
            <v>5821.4222417501223</v>
          </cell>
          <cell r="F66">
            <v>240.8222789516264</v>
          </cell>
          <cell r="G66">
            <v>7.23</v>
          </cell>
          <cell r="H66">
            <v>3.63</v>
          </cell>
          <cell r="I66">
            <v>3.6000000000000005</v>
          </cell>
          <cell r="J66">
            <v>244.4522789516264</v>
          </cell>
        </row>
        <row r="67">
          <cell r="A67">
            <v>62</v>
          </cell>
          <cell r="B67">
            <v>1.4999999999999999E-2</v>
          </cell>
          <cell r="C67">
            <v>7.4999999999999997E-3</v>
          </cell>
          <cell r="D67">
            <v>7.4999999999999997E-3</v>
          </cell>
          <cell r="E67">
            <v>5580.5999627984957</v>
          </cell>
          <cell r="F67">
            <v>240.97245672818889</v>
          </cell>
          <cell r="G67">
            <v>6.93</v>
          </cell>
          <cell r="H67">
            <v>3.48</v>
          </cell>
          <cell r="I67">
            <v>3.4499999999999997</v>
          </cell>
          <cell r="J67">
            <v>244.45245672818888</v>
          </cell>
        </row>
        <row r="68">
          <cell r="A68">
            <v>63</v>
          </cell>
          <cell r="B68">
            <v>1.4999999999999999E-2</v>
          </cell>
          <cell r="C68">
            <v>7.4999999999999997E-3</v>
          </cell>
          <cell r="D68">
            <v>7.4999999999999997E-3</v>
          </cell>
          <cell r="E68">
            <v>5339.6275060703065</v>
          </cell>
          <cell r="F68">
            <v>241.12264248193142</v>
          </cell>
          <cell r="G68">
            <v>6.63</v>
          </cell>
          <cell r="H68">
            <v>3.33</v>
          </cell>
          <cell r="I68">
            <v>3.3</v>
          </cell>
          <cell r="J68">
            <v>244.45264248193143</v>
          </cell>
        </row>
        <row r="69">
          <cell r="A69">
            <v>64</v>
          </cell>
          <cell r="B69">
            <v>1.4999999999999999E-2</v>
          </cell>
          <cell r="C69">
            <v>7.4999999999999997E-3</v>
          </cell>
          <cell r="D69">
            <v>7.4999999999999997E-3</v>
          </cell>
          <cell r="E69">
            <v>5098.504863588375</v>
          </cell>
          <cell r="F69">
            <v>241.27284145749533</v>
          </cell>
          <cell r="G69">
            <v>6.33</v>
          </cell>
          <cell r="H69">
            <v>3.18</v>
          </cell>
          <cell r="I69">
            <v>3.15</v>
          </cell>
          <cell r="J69">
            <v>244.45284145749534</v>
          </cell>
        </row>
        <row r="70">
          <cell r="A70">
            <v>65</v>
          </cell>
          <cell r="B70">
            <v>1.4999999999999999E-2</v>
          </cell>
          <cell r="C70">
            <v>7.4999999999999997E-3</v>
          </cell>
          <cell r="D70">
            <v>7.4999999999999997E-3</v>
          </cell>
          <cell r="E70">
            <v>4857.2320221308801</v>
          </cell>
          <cell r="F70">
            <v>241.42305968207975</v>
          </cell>
          <cell r="G70">
            <v>6.03</v>
          </cell>
          <cell r="H70">
            <v>3.03</v>
          </cell>
          <cell r="I70">
            <v>3.0000000000000004</v>
          </cell>
          <cell r="J70">
            <v>244.45305968207975</v>
          </cell>
        </row>
        <row r="71">
          <cell r="A71">
            <v>66</v>
          </cell>
          <cell r="B71">
            <v>1.4999999999999999E-2</v>
          </cell>
          <cell r="C71">
            <v>7.4999999999999997E-3</v>
          </cell>
          <cell r="D71">
            <v>7.4999999999999997E-3</v>
          </cell>
          <cell r="E71">
            <v>4615.8089624488002</v>
          </cell>
          <cell r="F71">
            <v>241.57330413036559</v>
          </cell>
          <cell r="G71">
            <v>5.73</v>
          </cell>
          <cell r="H71">
            <v>2.88</v>
          </cell>
          <cell r="I71">
            <v>2.8500000000000005</v>
          </cell>
          <cell r="J71">
            <v>244.45330413036558</v>
          </cell>
        </row>
        <row r="72">
          <cell r="A72">
            <v>67</v>
          </cell>
          <cell r="B72">
            <v>1.4999999999999999E-2</v>
          </cell>
          <cell r="C72">
            <v>7.4999999999999997E-3</v>
          </cell>
          <cell r="D72">
            <v>7.4999999999999997E-3</v>
          </cell>
          <cell r="E72">
            <v>4374.2356583184346</v>
          </cell>
          <cell r="F72">
            <v>241.73358293527795</v>
          </cell>
          <cell r="G72">
            <v>5.43</v>
          </cell>
          <cell r="H72">
            <v>2.72</v>
          </cell>
          <cell r="I72">
            <v>2.7099999999999995</v>
          </cell>
          <cell r="J72">
            <v>244.45358293527795</v>
          </cell>
        </row>
        <row r="73">
          <cell r="A73">
            <v>68</v>
          </cell>
          <cell r="B73">
            <v>1.4999999999999999E-2</v>
          </cell>
          <cell r="C73">
            <v>7.4999999999999997E-3</v>
          </cell>
          <cell r="D73">
            <v>7.4999999999999997E-3</v>
          </cell>
          <cell r="E73">
            <v>4132.5020753831568</v>
          </cell>
          <cell r="F73">
            <v>241.88331412249951</v>
          </cell>
          <cell r="G73">
            <v>5.13</v>
          </cell>
          <cell r="H73">
            <v>2.57</v>
          </cell>
          <cell r="I73">
            <v>2.56</v>
          </cell>
          <cell r="J73">
            <v>244.45331412249951</v>
          </cell>
        </row>
        <row r="74">
          <cell r="A74">
            <v>69</v>
          </cell>
          <cell r="B74">
            <v>1.4999999999999999E-2</v>
          </cell>
          <cell r="C74">
            <v>7.4999999999999997E-3</v>
          </cell>
          <cell r="D74">
            <v>7.4999999999999997E-3</v>
          </cell>
          <cell r="E74">
            <v>3890.6187612606573</v>
          </cell>
          <cell r="F74">
            <v>242.03306419888852</v>
          </cell>
          <cell r="G74">
            <v>4.83</v>
          </cell>
          <cell r="H74">
            <v>2.42</v>
          </cell>
          <cell r="I74">
            <v>2.41</v>
          </cell>
          <cell r="J74">
            <v>244.45306419888851</v>
          </cell>
        </row>
        <row r="75">
          <cell r="A75">
            <v>70</v>
          </cell>
          <cell r="B75">
            <v>1.4999999999999999E-2</v>
          </cell>
          <cell r="C75">
            <v>7.4999999999999997E-3</v>
          </cell>
          <cell r="D75">
            <v>7.4999999999999997E-3</v>
          </cell>
          <cell r="E75">
            <v>3648.5856970617688</v>
          </cell>
          <cell r="F75">
            <v>242.18284190785857</v>
          </cell>
          <cell r="G75">
            <v>4.53</v>
          </cell>
          <cell r="H75">
            <v>2.27</v>
          </cell>
          <cell r="I75">
            <v>2.2600000000000002</v>
          </cell>
          <cell r="J75">
            <v>244.45284190785858</v>
          </cell>
        </row>
        <row r="76">
          <cell r="A76">
            <v>71</v>
          </cell>
          <cell r="B76">
            <v>1.4999999999999999E-2</v>
          </cell>
          <cell r="C76">
            <v>7.4999999999999997E-3</v>
          </cell>
          <cell r="D76">
            <v>7.4999999999999997E-3</v>
          </cell>
          <cell r="E76">
            <v>3406.4028551539104</v>
          </cell>
          <cell r="F76">
            <v>242.33265786102217</v>
          </cell>
          <cell r="G76">
            <v>4.2300000000000004</v>
          </cell>
          <cell r="H76">
            <v>2.12</v>
          </cell>
          <cell r="I76">
            <v>2.1100000000000003</v>
          </cell>
          <cell r="J76">
            <v>244.45265786102217</v>
          </cell>
        </row>
        <row r="77">
          <cell r="A77">
            <v>72</v>
          </cell>
          <cell r="B77">
            <v>1.4999999999999999E-2</v>
          </cell>
          <cell r="C77">
            <v>7.4999999999999997E-3</v>
          </cell>
          <cell r="D77">
            <v>7.4999999999999997E-3</v>
          </cell>
          <cell r="E77">
            <v>3164.0701972928882</v>
          </cell>
          <cell r="F77">
            <v>242.48252511344234</v>
          </cell>
          <cell r="G77">
            <v>3.93</v>
          </cell>
          <cell r="H77">
            <v>1.97</v>
          </cell>
          <cell r="I77">
            <v>1.9600000000000002</v>
          </cell>
          <cell r="J77">
            <v>244.45252511344233</v>
          </cell>
        </row>
        <row r="78">
          <cell r="A78">
            <v>73</v>
          </cell>
          <cell r="B78">
            <v>1.4999999999999999E-2</v>
          </cell>
          <cell r="C78">
            <v>7.4999999999999997E-3</v>
          </cell>
          <cell r="D78">
            <v>7.4999999999999997E-3</v>
          </cell>
          <cell r="E78">
            <v>2921.5876721794457</v>
          </cell>
          <cell r="F78">
            <v>242.63245997867088</v>
          </cell>
          <cell r="G78">
            <v>3.63</v>
          </cell>
          <cell r="H78">
            <v>1.82</v>
          </cell>
          <cell r="I78">
            <v>1.8099999999999998</v>
          </cell>
          <cell r="J78">
            <v>244.45245997867087</v>
          </cell>
        </row>
        <row r="79">
          <cell r="A79">
            <v>74</v>
          </cell>
          <cell r="B79">
            <v>1.4999999999999999E-2</v>
          </cell>
          <cell r="C79">
            <v>7.4999999999999997E-3</v>
          </cell>
          <cell r="D79">
            <v>7.4999999999999997E-3</v>
          </cell>
          <cell r="E79">
            <v>2678.9552122007749</v>
          </cell>
          <cell r="F79">
            <v>242.78248321439628</v>
          </cell>
          <cell r="G79">
            <v>3.33</v>
          </cell>
          <cell r="H79">
            <v>1.67</v>
          </cell>
          <cell r="I79">
            <v>1.6600000000000001</v>
          </cell>
          <cell r="J79">
            <v>244.45248321439627</v>
          </cell>
        </row>
        <row r="80">
          <cell r="A80">
            <v>75</v>
          </cell>
          <cell r="B80">
            <v>1.4999999999999999E-2</v>
          </cell>
          <cell r="C80">
            <v>7.4999999999999997E-3</v>
          </cell>
          <cell r="D80">
            <v>7.4999999999999997E-3</v>
          </cell>
          <cell r="E80">
            <v>2436.1727289863784</v>
          </cell>
          <cell r="F80">
            <v>242.93262180111694</v>
          </cell>
          <cell r="G80">
            <v>3.02</v>
          </cell>
          <cell r="H80">
            <v>1.52</v>
          </cell>
          <cell r="I80">
            <v>1.5</v>
          </cell>
          <cell r="J80">
            <v>244.45262180111695</v>
          </cell>
        </row>
        <row r="81">
          <cell r="A81">
            <v>76</v>
          </cell>
          <cell r="B81">
            <v>1.4999999999999999E-2</v>
          </cell>
          <cell r="C81">
            <v>7.4999999999999997E-3</v>
          </cell>
          <cell r="D81">
            <v>7.4999999999999997E-3</v>
          </cell>
          <cell r="E81">
            <v>2193.2401071852614</v>
          </cell>
          <cell r="F81">
            <v>243.08291170927444</v>
          </cell>
          <cell r="G81">
            <v>2.72</v>
          </cell>
          <cell r="H81">
            <v>1.37</v>
          </cell>
          <cell r="I81">
            <v>1.35</v>
          </cell>
          <cell r="J81">
            <v>244.45291170927445</v>
          </cell>
        </row>
        <row r="82">
          <cell r="A82">
            <v>77</v>
          </cell>
          <cell r="B82">
            <v>1.4999999999999999E-2</v>
          </cell>
          <cell r="C82">
            <v>7.4999999999999997E-3</v>
          </cell>
          <cell r="D82">
            <v>7.4999999999999997E-3</v>
          </cell>
          <cell r="E82">
            <v>1950.157195475987</v>
          </cell>
          <cell r="F82">
            <v>243.24340239632673</v>
          </cell>
          <cell r="G82">
            <v>2.42</v>
          </cell>
          <cell r="H82">
            <v>1.21</v>
          </cell>
          <cell r="I82">
            <v>1.21</v>
          </cell>
          <cell r="J82">
            <v>244.45340239632674</v>
          </cell>
        </row>
        <row r="83">
          <cell r="A83">
            <v>78</v>
          </cell>
          <cell r="B83">
            <v>1.4999999999999999E-2</v>
          </cell>
          <cell r="C83">
            <v>7.4999999999999997E-3</v>
          </cell>
          <cell r="D83">
            <v>7.4999999999999997E-3</v>
          </cell>
          <cell r="E83">
            <v>1706.9137930796603</v>
          </cell>
          <cell r="F83">
            <v>243.39273238396149</v>
          </cell>
          <cell r="G83">
            <v>2.12</v>
          </cell>
          <cell r="H83">
            <v>1.06</v>
          </cell>
          <cell r="I83">
            <v>1.06</v>
          </cell>
          <cell r="J83">
            <v>244.45273238396149</v>
          </cell>
        </row>
        <row r="84">
          <cell r="A84">
            <v>79</v>
          </cell>
          <cell r="B84">
            <v>1.4999999999999999E-2</v>
          </cell>
          <cell r="C84">
            <v>7.4999999999999997E-3</v>
          </cell>
          <cell r="D84">
            <v>7.4999999999999997E-3</v>
          </cell>
          <cell r="E84">
            <v>1463.5210606956989</v>
          </cell>
          <cell r="F84">
            <v>243.54220266449232</v>
          </cell>
          <cell r="G84">
            <v>1.82</v>
          </cell>
          <cell r="H84">
            <v>0.91</v>
          </cell>
          <cell r="I84">
            <v>0.91</v>
          </cell>
          <cell r="J84">
            <v>244.45220266449232</v>
          </cell>
        </row>
        <row r="85">
          <cell r="A85">
            <v>80</v>
          </cell>
          <cell r="B85">
            <v>1.4999999999999999E-2</v>
          </cell>
          <cell r="C85">
            <v>7.4999999999999997E-3</v>
          </cell>
          <cell r="D85">
            <v>7.4999999999999997E-3</v>
          </cell>
          <cell r="E85">
            <v>1219.9788580312065</v>
          </cell>
          <cell r="F85">
            <v>243.69188780423266</v>
          </cell>
          <cell r="G85">
            <v>1.51</v>
          </cell>
          <cell r="H85">
            <v>0.76</v>
          </cell>
          <cell r="I85">
            <v>0.75</v>
          </cell>
          <cell r="J85">
            <v>244.45188780423265</v>
          </cell>
        </row>
        <row r="86">
          <cell r="A86">
            <v>81</v>
          </cell>
          <cell r="B86">
            <v>1.4999999999999999E-2</v>
          </cell>
          <cell r="C86">
            <v>7.4999999999999997E-3</v>
          </cell>
          <cell r="D86">
            <v>7.4999999999999997E-3</v>
          </cell>
          <cell r="E86">
            <v>976.28697022697384</v>
          </cell>
          <cell r="F86">
            <v>243.84191829443913</v>
          </cell>
          <cell r="G86">
            <v>1.21</v>
          </cell>
          <cell r="H86">
            <v>0.61</v>
          </cell>
          <cell r="I86">
            <v>0.6</v>
          </cell>
          <cell r="J86">
            <v>244.45191829443914</v>
          </cell>
        </row>
        <row r="87">
          <cell r="A87">
            <v>82</v>
          </cell>
          <cell r="B87">
            <v>1.4999999999999999E-2</v>
          </cell>
          <cell r="C87">
            <v>7.4999999999999997E-3</v>
          </cell>
          <cell r="D87">
            <v>7.4999999999999997E-3</v>
          </cell>
          <cell r="E87">
            <v>732.44505193253474</v>
          </cell>
          <cell r="F87">
            <v>243.99255513337772</v>
          </cell>
          <cell r="G87">
            <v>0.91</v>
          </cell>
          <cell r="H87">
            <v>0.46</v>
          </cell>
          <cell r="I87">
            <v>0.45</v>
          </cell>
          <cell r="J87">
            <v>244.45255513337773</v>
          </cell>
        </row>
        <row r="88">
          <cell r="A88">
            <v>83</v>
          </cell>
          <cell r="B88">
            <v>1.4999999999999999E-2</v>
          </cell>
          <cell r="C88">
            <v>7.4999999999999997E-3</v>
          </cell>
          <cell r="D88">
            <v>7.4999999999999997E-3</v>
          </cell>
          <cell r="E88">
            <v>488.45249679915702</v>
          </cell>
          <cell r="F88">
            <v>244.15445088095453</v>
          </cell>
          <cell r="G88">
            <v>0.61</v>
          </cell>
          <cell r="H88">
            <v>0.3</v>
          </cell>
          <cell r="I88">
            <v>0.31</v>
          </cell>
          <cell r="J88">
            <v>244.45445088095454</v>
          </cell>
        </row>
        <row r="89">
          <cell r="A89">
            <v>84</v>
          </cell>
          <cell r="B89">
            <v>1.4999999999999999E-2</v>
          </cell>
          <cell r="C89">
            <v>7.4999999999999997E-3</v>
          </cell>
          <cell r="D89">
            <v>7.4999999999999997E-3</v>
          </cell>
          <cell r="E89">
            <v>244.29804591820249</v>
          </cell>
          <cell r="F89">
            <v>244.30020983909478</v>
          </cell>
          <cell r="G89">
            <v>0.3</v>
          </cell>
          <cell r="H89">
            <v>0.15</v>
          </cell>
          <cell r="I89">
            <v>0.15</v>
          </cell>
          <cell r="J89">
            <v>244.45020983909478</v>
          </cell>
        </row>
        <row r="90">
          <cell r="A90" t="str">
            <v/>
          </cell>
          <cell r="B90" t="str">
            <v/>
          </cell>
          <cell r="C90" t="str">
            <v/>
          </cell>
          <cell r="D90" t="str">
            <v/>
          </cell>
          <cell r="E90" t="str">
            <v/>
          </cell>
          <cell r="F90" t="str">
            <v/>
          </cell>
          <cell r="G90" t="str">
            <v/>
          </cell>
          <cell r="H90" t="str">
            <v/>
          </cell>
          <cell r="I90" t="str">
            <v/>
          </cell>
          <cell r="J90" t="str">
            <v/>
          </cell>
        </row>
        <row r="91">
          <cell r="A91" t="str">
            <v/>
          </cell>
          <cell r="B91" t="str">
            <v/>
          </cell>
          <cell r="C91" t="str">
            <v/>
          </cell>
          <cell r="D91" t="str">
            <v/>
          </cell>
          <cell r="E91" t="str">
            <v/>
          </cell>
          <cell r="F91" t="str">
            <v/>
          </cell>
          <cell r="G91" t="str">
            <v/>
          </cell>
          <cell r="H91" t="str">
            <v/>
          </cell>
          <cell r="I91" t="str">
            <v/>
          </cell>
          <cell r="J91" t="str">
            <v/>
          </cell>
        </row>
        <row r="92">
          <cell r="A92" t="str">
            <v/>
          </cell>
          <cell r="B92" t="str">
            <v/>
          </cell>
          <cell r="C92" t="str">
            <v/>
          </cell>
          <cell r="D92" t="str">
            <v/>
          </cell>
          <cell r="E92" t="str">
            <v/>
          </cell>
          <cell r="F92" t="str">
            <v/>
          </cell>
          <cell r="G92" t="str">
            <v/>
          </cell>
          <cell r="H92" t="str">
            <v/>
          </cell>
          <cell r="I92" t="str">
            <v/>
          </cell>
          <cell r="J92" t="str">
            <v/>
          </cell>
        </row>
        <row r="93">
          <cell r="A93" t="str">
            <v/>
          </cell>
          <cell r="B93" t="str">
            <v/>
          </cell>
          <cell r="C93" t="str">
            <v/>
          </cell>
          <cell r="D93" t="str">
            <v/>
          </cell>
          <cell r="E93" t="str">
            <v/>
          </cell>
          <cell r="F93" t="str">
            <v/>
          </cell>
          <cell r="G93" t="str">
            <v/>
          </cell>
          <cell r="H93" t="str">
            <v/>
          </cell>
          <cell r="I93" t="str">
            <v/>
          </cell>
          <cell r="J93" t="str">
            <v/>
          </cell>
        </row>
        <row r="94">
          <cell r="A94" t="str">
            <v/>
          </cell>
          <cell r="B94" t="str">
            <v/>
          </cell>
          <cell r="C94" t="str">
            <v/>
          </cell>
          <cell r="D94" t="str">
            <v/>
          </cell>
          <cell r="E94" t="str">
            <v/>
          </cell>
          <cell r="F94" t="str">
            <v/>
          </cell>
          <cell r="G94" t="str">
            <v/>
          </cell>
          <cell r="H94" t="str">
            <v/>
          </cell>
          <cell r="I94" t="str">
            <v/>
          </cell>
          <cell r="J94" t="str">
            <v/>
          </cell>
        </row>
        <row r="95">
          <cell r="A95" t="str">
            <v/>
          </cell>
          <cell r="B95" t="str">
            <v/>
          </cell>
          <cell r="C95" t="str">
            <v/>
          </cell>
          <cell r="D95" t="str">
            <v/>
          </cell>
          <cell r="E95" t="str">
            <v/>
          </cell>
          <cell r="F95" t="str">
            <v/>
          </cell>
          <cell r="G95" t="str">
            <v/>
          </cell>
          <cell r="H95" t="str">
            <v/>
          </cell>
          <cell r="I95" t="str">
            <v/>
          </cell>
          <cell r="J95" t="str">
            <v/>
          </cell>
        </row>
        <row r="96">
          <cell r="A96" t="str">
            <v/>
          </cell>
          <cell r="B96" t="str">
            <v/>
          </cell>
          <cell r="C96" t="str">
            <v/>
          </cell>
          <cell r="D96" t="str">
            <v/>
          </cell>
          <cell r="E96" t="str">
            <v/>
          </cell>
          <cell r="F96" t="str">
            <v/>
          </cell>
          <cell r="G96" t="str">
            <v/>
          </cell>
          <cell r="H96" t="str">
            <v/>
          </cell>
          <cell r="I96" t="str">
            <v/>
          </cell>
          <cell r="J96" t="str">
            <v/>
          </cell>
        </row>
        <row r="97">
          <cell r="A97" t="str">
            <v/>
          </cell>
          <cell r="B97" t="str">
            <v/>
          </cell>
          <cell r="C97" t="str">
            <v/>
          </cell>
          <cell r="D97" t="str">
            <v/>
          </cell>
          <cell r="E97" t="str">
            <v/>
          </cell>
          <cell r="F97" t="str">
            <v/>
          </cell>
          <cell r="G97" t="str">
            <v/>
          </cell>
          <cell r="H97" t="str">
            <v/>
          </cell>
          <cell r="I97" t="str">
            <v/>
          </cell>
          <cell r="J97" t="str">
            <v/>
          </cell>
        </row>
        <row r="98">
          <cell r="A98" t="str">
            <v/>
          </cell>
          <cell r="B98" t="str">
            <v/>
          </cell>
          <cell r="C98" t="str">
            <v/>
          </cell>
          <cell r="D98" t="str">
            <v/>
          </cell>
          <cell r="E98" t="str">
            <v/>
          </cell>
          <cell r="F98" t="str">
            <v/>
          </cell>
          <cell r="G98" t="str">
            <v/>
          </cell>
          <cell r="H98" t="str">
            <v/>
          </cell>
          <cell r="I98" t="str">
            <v/>
          </cell>
          <cell r="J98" t="str">
            <v/>
          </cell>
        </row>
        <row r="99">
          <cell r="A99" t="str">
            <v/>
          </cell>
          <cell r="B99" t="str">
            <v/>
          </cell>
          <cell r="C99" t="str">
            <v/>
          </cell>
          <cell r="D99" t="str">
            <v/>
          </cell>
          <cell r="E99" t="str">
            <v/>
          </cell>
          <cell r="F99" t="str">
            <v/>
          </cell>
          <cell r="G99" t="str">
            <v/>
          </cell>
          <cell r="H99" t="str">
            <v/>
          </cell>
          <cell r="I99" t="str">
            <v/>
          </cell>
          <cell r="J99" t="str">
            <v/>
          </cell>
        </row>
        <row r="100">
          <cell r="A100" t="str">
            <v/>
          </cell>
          <cell r="B100" t="str">
            <v/>
          </cell>
          <cell r="C100" t="str">
            <v/>
          </cell>
          <cell r="D100" t="str">
            <v/>
          </cell>
          <cell r="E100" t="str">
            <v/>
          </cell>
          <cell r="F100" t="str">
            <v/>
          </cell>
          <cell r="G100" t="str">
            <v/>
          </cell>
          <cell r="H100" t="str">
            <v/>
          </cell>
          <cell r="I100" t="str">
            <v/>
          </cell>
          <cell r="J100" t="str">
            <v/>
          </cell>
        </row>
        <row r="101">
          <cell r="A101" t="str">
            <v/>
          </cell>
          <cell r="B101" t="str">
            <v/>
          </cell>
          <cell r="C101" t="str">
            <v/>
          </cell>
          <cell r="D101" t="str">
            <v/>
          </cell>
          <cell r="E101" t="str">
            <v/>
          </cell>
          <cell r="F101" t="str">
            <v/>
          </cell>
          <cell r="G101" t="str">
            <v/>
          </cell>
          <cell r="H101" t="str">
            <v/>
          </cell>
          <cell r="I101" t="str">
            <v/>
          </cell>
          <cell r="J101" t="str">
            <v/>
          </cell>
        </row>
        <row r="102">
          <cell r="A102" t="str">
            <v/>
          </cell>
          <cell r="B102" t="str">
            <v/>
          </cell>
          <cell r="C102" t="str">
            <v/>
          </cell>
          <cell r="D102" t="str">
            <v/>
          </cell>
          <cell r="E102" t="str">
            <v/>
          </cell>
          <cell r="F102" t="str">
            <v/>
          </cell>
          <cell r="G102" t="str">
            <v/>
          </cell>
          <cell r="H102" t="str">
            <v/>
          </cell>
          <cell r="I102" t="str">
            <v/>
          </cell>
          <cell r="J102" t="str">
            <v/>
          </cell>
        </row>
        <row r="103">
          <cell r="A103" t="str">
            <v/>
          </cell>
          <cell r="B103" t="str">
            <v/>
          </cell>
          <cell r="C103" t="str">
            <v/>
          </cell>
          <cell r="D103" t="str">
            <v/>
          </cell>
          <cell r="E103" t="str">
            <v/>
          </cell>
          <cell r="F103" t="str">
            <v/>
          </cell>
          <cell r="G103" t="str">
            <v/>
          </cell>
          <cell r="H103" t="str">
            <v/>
          </cell>
          <cell r="I103" t="str">
            <v/>
          </cell>
          <cell r="J103" t="str">
            <v/>
          </cell>
        </row>
        <row r="104">
          <cell r="A104" t="str">
            <v/>
          </cell>
          <cell r="B104" t="str">
            <v/>
          </cell>
          <cell r="C104" t="str">
            <v/>
          </cell>
          <cell r="D104" t="str">
            <v/>
          </cell>
          <cell r="E104" t="str">
            <v/>
          </cell>
          <cell r="F104" t="str">
            <v/>
          </cell>
          <cell r="G104" t="str">
            <v/>
          </cell>
          <cell r="H104" t="str">
            <v/>
          </cell>
          <cell r="I104" t="str">
            <v/>
          </cell>
          <cell r="J104" t="str">
            <v/>
          </cell>
        </row>
        <row r="105">
          <cell r="A105" t="str">
            <v/>
          </cell>
          <cell r="B105" t="str">
            <v/>
          </cell>
          <cell r="C105" t="str">
            <v/>
          </cell>
          <cell r="D105" t="str">
            <v/>
          </cell>
          <cell r="E105" t="str">
            <v/>
          </cell>
          <cell r="F105" t="str">
            <v/>
          </cell>
          <cell r="G105" t="str">
            <v/>
          </cell>
          <cell r="H105" t="str">
            <v/>
          </cell>
          <cell r="I105" t="str">
            <v/>
          </cell>
          <cell r="J105" t="str">
            <v/>
          </cell>
        </row>
        <row r="106">
          <cell r="A106" t="str">
            <v/>
          </cell>
          <cell r="B106" t="str">
            <v/>
          </cell>
          <cell r="C106" t="str">
            <v/>
          </cell>
          <cell r="D106" t="str">
            <v/>
          </cell>
          <cell r="E106" t="str">
            <v/>
          </cell>
          <cell r="F106" t="str">
            <v/>
          </cell>
          <cell r="G106" t="str">
            <v/>
          </cell>
          <cell r="H106" t="str">
            <v/>
          </cell>
          <cell r="I106" t="str">
            <v/>
          </cell>
          <cell r="J106" t="str">
            <v/>
          </cell>
        </row>
        <row r="107">
          <cell r="A107" t="str">
            <v/>
          </cell>
          <cell r="B107" t="str">
            <v/>
          </cell>
          <cell r="C107" t="str">
            <v/>
          </cell>
          <cell r="D107" t="str">
            <v/>
          </cell>
          <cell r="E107" t="str">
            <v/>
          </cell>
          <cell r="F107" t="str">
            <v/>
          </cell>
          <cell r="G107" t="str">
            <v/>
          </cell>
          <cell r="H107" t="str">
            <v/>
          </cell>
          <cell r="I107" t="str">
            <v/>
          </cell>
          <cell r="J107" t="str">
            <v/>
          </cell>
        </row>
        <row r="108">
          <cell r="A108" t="str">
            <v/>
          </cell>
          <cell r="B108" t="str">
            <v/>
          </cell>
          <cell r="C108" t="str">
            <v/>
          </cell>
          <cell r="D108" t="str">
            <v/>
          </cell>
          <cell r="E108" t="str">
            <v/>
          </cell>
          <cell r="F108" t="str">
            <v/>
          </cell>
          <cell r="G108" t="str">
            <v/>
          </cell>
          <cell r="H108" t="str">
            <v/>
          </cell>
          <cell r="I108" t="str">
            <v/>
          </cell>
          <cell r="J108" t="str">
            <v/>
          </cell>
        </row>
        <row r="109">
          <cell r="A109" t="str">
            <v/>
          </cell>
          <cell r="B109" t="str">
            <v/>
          </cell>
          <cell r="C109" t="str">
            <v/>
          </cell>
          <cell r="D109" t="str">
            <v/>
          </cell>
          <cell r="E109" t="str">
            <v/>
          </cell>
          <cell r="F109" t="str">
            <v/>
          </cell>
          <cell r="G109" t="str">
            <v/>
          </cell>
          <cell r="H109" t="str">
            <v/>
          </cell>
          <cell r="I109" t="str">
            <v/>
          </cell>
          <cell r="J109" t="str">
            <v/>
          </cell>
        </row>
        <row r="110">
          <cell r="A110" t="str">
            <v/>
          </cell>
          <cell r="B110" t="str">
            <v/>
          </cell>
          <cell r="C110" t="str">
            <v/>
          </cell>
          <cell r="D110" t="str">
            <v/>
          </cell>
          <cell r="E110" t="str">
            <v/>
          </cell>
          <cell r="F110" t="str">
            <v/>
          </cell>
          <cell r="G110" t="str">
            <v/>
          </cell>
          <cell r="H110" t="str">
            <v/>
          </cell>
          <cell r="I110" t="str">
            <v/>
          </cell>
          <cell r="J110" t="str">
            <v/>
          </cell>
        </row>
        <row r="111">
          <cell r="A111" t="str">
            <v/>
          </cell>
          <cell r="B111" t="str">
            <v/>
          </cell>
          <cell r="C111" t="str">
            <v/>
          </cell>
          <cell r="D111" t="str">
            <v/>
          </cell>
          <cell r="E111" t="str">
            <v/>
          </cell>
          <cell r="F111" t="str">
            <v/>
          </cell>
          <cell r="G111" t="str">
            <v/>
          </cell>
          <cell r="H111" t="str">
            <v/>
          </cell>
          <cell r="I111" t="str">
            <v/>
          </cell>
          <cell r="J111" t="str">
            <v/>
          </cell>
        </row>
        <row r="112">
          <cell r="A112" t="str">
            <v/>
          </cell>
          <cell r="B112" t="str">
            <v/>
          </cell>
          <cell r="C112" t="str">
            <v/>
          </cell>
          <cell r="D112" t="str">
            <v/>
          </cell>
          <cell r="E112" t="str">
            <v/>
          </cell>
          <cell r="F112" t="str">
            <v/>
          </cell>
          <cell r="G112" t="str">
            <v/>
          </cell>
          <cell r="H112" t="str">
            <v/>
          </cell>
          <cell r="I112" t="str">
            <v/>
          </cell>
          <cell r="J112" t="str">
            <v/>
          </cell>
        </row>
        <row r="113">
          <cell r="A113" t="str">
            <v/>
          </cell>
          <cell r="B113" t="str">
            <v/>
          </cell>
          <cell r="C113" t="str">
            <v/>
          </cell>
          <cell r="D113" t="str">
            <v/>
          </cell>
          <cell r="E113" t="str">
            <v/>
          </cell>
          <cell r="F113" t="str">
            <v/>
          </cell>
          <cell r="G113" t="str">
            <v/>
          </cell>
          <cell r="H113" t="str">
            <v/>
          </cell>
          <cell r="I113" t="str">
            <v/>
          </cell>
          <cell r="J113" t="str">
            <v/>
          </cell>
        </row>
        <row r="114">
          <cell r="A114" t="str">
            <v/>
          </cell>
          <cell r="B114" t="str">
            <v/>
          </cell>
          <cell r="C114" t="str">
            <v/>
          </cell>
          <cell r="D114" t="str">
            <v/>
          </cell>
          <cell r="E114" t="str">
            <v/>
          </cell>
          <cell r="F114" t="str">
            <v/>
          </cell>
          <cell r="G114" t="str">
            <v/>
          </cell>
          <cell r="H114" t="str">
            <v/>
          </cell>
          <cell r="I114" t="str">
            <v/>
          </cell>
          <cell r="J114" t="str">
            <v/>
          </cell>
        </row>
        <row r="115">
          <cell r="A115" t="str">
            <v/>
          </cell>
          <cell r="B115" t="str">
            <v/>
          </cell>
          <cell r="C115" t="str">
            <v/>
          </cell>
          <cell r="D115" t="str">
            <v/>
          </cell>
          <cell r="E115" t="str">
            <v/>
          </cell>
          <cell r="F115" t="str">
            <v/>
          </cell>
          <cell r="G115" t="str">
            <v/>
          </cell>
          <cell r="H115" t="str">
            <v/>
          </cell>
          <cell r="I115" t="str">
            <v/>
          </cell>
          <cell r="J115" t="str">
            <v/>
          </cell>
        </row>
        <row r="116">
          <cell r="A116" t="str">
            <v/>
          </cell>
          <cell r="B116" t="str">
            <v/>
          </cell>
          <cell r="C116" t="str">
            <v/>
          </cell>
          <cell r="D116" t="str">
            <v/>
          </cell>
          <cell r="E116" t="str">
            <v/>
          </cell>
          <cell r="F116" t="str">
            <v/>
          </cell>
          <cell r="G116" t="str">
            <v/>
          </cell>
          <cell r="H116" t="str">
            <v/>
          </cell>
          <cell r="I116" t="str">
            <v/>
          </cell>
          <cell r="J116" t="str">
            <v/>
          </cell>
        </row>
        <row r="117">
          <cell r="A117" t="str">
            <v/>
          </cell>
          <cell r="B117" t="str">
            <v/>
          </cell>
          <cell r="C117" t="str">
            <v/>
          </cell>
          <cell r="D117" t="str">
            <v/>
          </cell>
          <cell r="E117" t="str">
            <v/>
          </cell>
          <cell r="F117" t="str">
            <v/>
          </cell>
          <cell r="G117" t="str">
            <v/>
          </cell>
          <cell r="H117" t="str">
            <v/>
          </cell>
          <cell r="I117" t="str">
            <v/>
          </cell>
          <cell r="J117" t="str">
            <v/>
          </cell>
        </row>
        <row r="118">
          <cell r="A118" t="str">
            <v/>
          </cell>
          <cell r="B118" t="str">
            <v/>
          </cell>
          <cell r="C118" t="str">
            <v/>
          </cell>
          <cell r="D118" t="str">
            <v/>
          </cell>
          <cell r="E118" t="str">
            <v/>
          </cell>
          <cell r="F118" t="str">
            <v/>
          </cell>
          <cell r="G118" t="str">
            <v/>
          </cell>
          <cell r="H118" t="str">
            <v/>
          </cell>
          <cell r="I118" t="str">
            <v/>
          </cell>
          <cell r="J118" t="str">
            <v/>
          </cell>
        </row>
        <row r="119">
          <cell r="A119" t="str">
            <v/>
          </cell>
          <cell r="B119" t="str">
            <v/>
          </cell>
          <cell r="C119" t="str">
            <v/>
          </cell>
          <cell r="D119" t="str">
            <v/>
          </cell>
          <cell r="E119" t="str">
            <v/>
          </cell>
          <cell r="F119" t="str">
            <v/>
          </cell>
          <cell r="G119" t="str">
            <v/>
          </cell>
          <cell r="H119" t="str">
            <v/>
          </cell>
          <cell r="I119" t="str">
            <v/>
          </cell>
          <cell r="J119" t="str">
            <v/>
          </cell>
        </row>
        <row r="120">
          <cell r="A120" t="str">
            <v/>
          </cell>
          <cell r="B120" t="str">
            <v/>
          </cell>
          <cell r="C120" t="str">
            <v/>
          </cell>
          <cell r="D120" t="str">
            <v/>
          </cell>
          <cell r="E120" t="str">
            <v/>
          </cell>
          <cell r="F120" t="str">
            <v/>
          </cell>
          <cell r="G120" t="str">
            <v/>
          </cell>
          <cell r="H120" t="str">
            <v/>
          </cell>
          <cell r="I120" t="str">
            <v/>
          </cell>
          <cell r="J120" t="str">
            <v/>
          </cell>
        </row>
        <row r="121">
          <cell r="A121" t="str">
            <v/>
          </cell>
          <cell r="B121" t="str">
            <v/>
          </cell>
          <cell r="C121" t="str">
            <v/>
          </cell>
          <cell r="D121" t="str">
            <v/>
          </cell>
          <cell r="E121" t="str">
            <v/>
          </cell>
          <cell r="F121" t="str">
            <v/>
          </cell>
          <cell r="G121" t="str">
            <v/>
          </cell>
          <cell r="H121" t="str">
            <v/>
          </cell>
          <cell r="I121" t="str">
            <v/>
          </cell>
          <cell r="J121" t="str">
            <v/>
          </cell>
        </row>
        <row r="122">
          <cell r="A122" t="str">
            <v/>
          </cell>
          <cell r="B122" t="str">
            <v/>
          </cell>
          <cell r="C122" t="str">
            <v/>
          </cell>
          <cell r="D122" t="str">
            <v/>
          </cell>
          <cell r="E122" t="str">
            <v/>
          </cell>
          <cell r="F122" t="str">
            <v/>
          </cell>
          <cell r="G122" t="str">
            <v/>
          </cell>
          <cell r="H122" t="str">
            <v/>
          </cell>
          <cell r="I122" t="str">
            <v/>
          </cell>
          <cell r="J122" t="str">
            <v/>
          </cell>
        </row>
        <row r="123">
          <cell r="A123" t="str">
            <v/>
          </cell>
          <cell r="B123" t="str">
            <v/>
          </cell>
          <cell r="C123" t="str">
            <v/>
          </cell>
          <cell r="D123" t="str">
            <v/>
          </cell>
          <cell r="E123" t="str">
            <v/>
          </cell>
          <cell r="F123" t="str">
            <v/>
          </cell>
          <cell r="G123" t="str">
            <v/>
          </cell>
          <cell r="H123" t="str">
            <v/>
          </cell>
          <cell r="I123" t="str">
            <v/>
          </cell>
          <cell r="J123" t="str">
            <v/>
          </cell>
        </row>
        <row r="124">
          <cell r="A124" t="str">
            <v/>
          </cell>
          <cell r="B124" t="str">
            <v/>
          </cell>
          <cell r="C124" t="str">
            <v/>
          </cell>
          <cell r="D124" t="str">
            <v/>
          </cell>
          <cell r="E124" t="str">
            <v/>
          </cell>
          <cell r="F124" t="str">
            <v/>
          </cell>
          <cell r="G124" t="str">
            <v/>
          </cell>
          <cell r="H124" t="str">
            <v/>
          </cell>
          <cell r="I124" t="str">
            <v/>
          </cell>
          <cell r="J124" t="str">
            <v/>
          </cell>
        </row>
        <row r="125">
          <cell r="A125" t="str">
            <v/>
          </cell>
          <cell r="B125" t="str">
            <v/>
          </cell>
          <cell r="C125" t="str">
            <v/>
          </cell>
          <cell r="D125" t="str">
            <v/>
          </cell>
          <cell r="E125" t="str">
            <v/>
          </cell>
          <cell r="F125" t="str">
            <v/>
          </cell>
          <cell r="G125" t="str">
            <v/>
          </cell>
          <cell r="H125" t="str">
            <v/>
          </cell>
          <cell r="I125" t="str">
            <v/>
          </cell>
          <cell r="J125" t="str">
            <v/>
          </cell>
        </row>
        <row r="126">
          <cell r="A126" t="str">
            <v/>
          </cell>
          <cell r="B126" t="str">
            <v/>
          </cell>
          <cell r="C126" t="str">
            <v/>
          </cell>
          <cell r="D126" t="str">
            <v/>
          </cell>
          <cell r="E126" t="str">
            <v/>
          </cell>
          <cell r="F126" t="str">
            <v/>
          </cell>
          <cell r="G126" t="str">
            <v/>
          </cell>
          <cell r="H126" t="str">
            <v/>
          </cell>
          <cell r="I126" t="str">
            <v/>
          </cell>
          <cell r="J126" t="str">
            <v/>
          </cell>
        </row>
        <row r="127">
          <cell r="A127" t="str">
            <v/>
          </cell>
          <cell r="B127" t="str">
            <v/>
          </cell>
          <cell r="C127" t="str">
            <v/>
          </cell>
          <cell r="D127" t="str">
            <v/>
          </cell>
          <cell r="E127" t="str">
            <v/>
          </cell>
          <cell r="F127" t="str">
            <v/>
          </cell>
          <cell r="G127" t="str">
            <v/>
          </cell>
          <cell r="H127" t="str">
            <v/>
          </cell>
          <cell r="I127" t="str">
            <v/>
          </cell>
          <cell r="J127" t="str">
            <v/>
          </cell>
        </row>
        <row r="128">
          <cell r="A128" t="str">
            <v/>
          </cell>
          <cell r="B128" t="str">
            <v/>
          </cell>
          <cell r="C128" t="str">
            <v/>
          </cell>
          <cell r="D128" t="str">
            <v/>
          </cell>
          <cell r="E128" t="str">
            <v/>
          </cell>
          <cell r="F128" t="str">
            <v/>
          </cell>
          <cell r="G128" t="str">
            <v/>
          </cell>
          <cell r="H128" t="str">
            <v/>
          </cell>
          <cell r="I128" t="str">
            <v/>
          </cell>
          <cell r="J128" t="str">
            <v/>
          </cell>
        </row>
        <row r="129">
          <cell r="A129" t="str">
            <v/>
          </cell>
          <cell r="B129" t="str">
            <v/>
          </cell>
          <cell r="C129" t="str">
            <v/>
          </cell>
          <cell r="D129" t="str">
            <v/>
          </cell>
          <cell r="E129" t="str">
            <v/>
          </cell>
          <cell r="F129" t="str">
            <v/>
          </cell>
          <cell r="G129" t="str">
            <v/>
          </cell>
          <cell r="H129" t="str">
            <v/>
          </cell>
          <cell r="I129" t="str">
            <v/>
          </cell>
          <cell r="J129" t="str">
            <v/>
          </cell>
        </row>
        <row r="130">
          <cell r="A130" t="str">
            <v/>
          </cell>
          <cell r="B130" t="str">
            <v/>
          </cell>
          <cell r="C130" t="str">
            <v/>
          </cell>
          <cell r="D130" t="str">
            <v/>
          </cell>
          <cell r="E130" t="str">
            <v/>
          </cell>
          <cell r="F130" t="str">
            <v/>
          </cell>
          <cell r="G130" t="str">
            <v/>
          </cell>
          <cell r="H130" t="str">
            <v/>
          </cell>
          <cell r="I130" t="str">
            <v/>
          </cell>
          <cell r="J130" t="str">
            <v/>
          </cell>
        </row>
        <row r="131">
          <cell r="A131" t="str">
            <v/>
          </cell>
          <cell r="B131" t="str">
            <v/>
          </cell>
          <cell r="C131" t="str">
            <v/>
          </cell>
          <cell r="D131" t="str">
            <v/>
          </cell>
          <cell r="E131" t="str">
            <v/>
          </cell>
          <cell r="F131" t="str">
            <v/>
          </cell>
          <cell r="G131" t="str">
            <v/>
          </cell>
          <cell r="H131" t="str">
            <v/>
          </cell>
          <cell r="I131" t="str">
            <v/>
          </cell>
          <cell r="J131" t="str">
            <v/>
          </cell>
        </row>
        <row r="132">
          <cell r="A132" t="str">
            <v/>
          </cell>
          <cell r="B132" t="str">
            <v/>
          </cell>
          <cell r="C132" t="str">
            <v/>
          </cell>
          <cell r="D132" t="str">
            <v/>
          </cell>
          <cell r="E132" t="str">
            <v/>
          </cell>
          <cell r="F132" t="str">
            <v/>
          </cell>
          <cell r="G132" t="str">
            <v/>
          </cell>
          <cell r="H132" t="str">
            <v/>
          </cell>
          <cell r="I132" t="str">
            <v/>
          </cell>
          <cell r="J132" t="str">
            <v/>
          </cell>
        </row>
        <row r="133">
          <cell r="A133" t="str">
            <v/>
          </cell>
          <cell r="B133" t="str">
            <v/>
          </cell>
          <cell r="C133" t="str">
            <v/>
          </cell>
          <cell r="D133" t="str">
            <v/>
          </cell>
          <cell r="E133" t="str">
            <v/>
          </cell>
          <cell r="F133" t="str">
            <v/>
          </cell>
          <cell r="G133" t="str">
            <v/>
          </cell>
          <cell r="H133" t="str">
            <v/>
          </cell>
          <cell r="I133" t="str">
            <v/>
          </cell>
          <cell r="J133" t="str">
            <v/>
          </cell>
        </row>
        <row r="134">
          <cell r="A134" t="str">
            <v/>
          </cell>
          <cell r="B134" t="str">
            <v/>
          </cell>
          <cell r="C134" t="str">
            <v/>
          </cell>
          <cell r="D134" t="str">
            <v/>
          </cell>
          <cell r="E134" t="str">
            <v/>
          </cell>
          <cell r="F134" t="str">
            <v/>
          </cell>
          <cell r="G134" t="str">
            <v/>
          </cell>
          <cell r="H134" t="str">
            <v/>
          </cell>
          <cell r="I134" t="str">
            <v/>
          </cell>
          <cell r="J134" t="str">
            <v/>
          </cell>
        </row>
        <row r="135">
          <cell r="A135" t="str">
            <v/>
          </cell>
          <cell r="B135" t="str">
            <v/>
          </cell>
          <cell r="C135" t="str">
            <v/>
          </cell>
          <cell r="D135" t="str">
            <v/>
          </cell>
          <cell r="E135" t="str">
            <v/>
          </cell>
          <cell r="F135" t="str">
            <v/>
          </cell>
          <cell r="G135" t="str">
            <v/>
          </cell>
          <cell r="H135" t="str">
            <v/>
          </cell>
          <cell r="I135" t="str">
            <v/>
          </cell>
          <cell r="J135" t="str">
            <v/>
          </cell>
        </row>
        <row r="136">
          <cell r="A136" t="str">
            <v/>
          </cell>
          <cell r="B136" t="str">
            <v/>
          </cell>
          <cell r="C136" t="str">
            <v/>
          </cell>
          <cell r="D136" t="str">
            <v/>
          </cell>
          <cell r="E136" t="str">
            <v/>
          </cell>
          <cell r="F136" t="str">
            <v/>
          </cell>
          <cell r="G136" t="str">
            <v/>
          </cell>
          <cell r="H136" t="str">
            <v/>
          </cell>
          <cell r="I136" t="str">
            <v/>
          </cell>
          <cell r="J136" t="str">
            <v/>
          </cell>
        </row>
        <row r="137">
          <cell r="A137" t="str">
            <v/>
          </cell>
          <cell r="B137" t="str">
            <v/>
          </cell>
          <cell r="C137" t="str">
            <v/>
          </cell>
          <cell r="D137" t="str">
            <v/>
          </cell>
          <cell r="E137" t="str">
            <v/>
          </cell>
          <cell r="F137" t="str">
            <v/>
          </cell>
          <cell r="G137" t="str">
            <v/>
          </cell>
          <cell r="H137" t="str">
            <v/>
          </cell>
          <cell r="I137" t="str">
            <v/>
          </cell>
          <cell r="J137" t="str">
            <v/>
          </cell>
        </row>
        <row r="138">
          <cell r="A138" t="str">
            <v/>
          </cell>
          <cell r="B138" t="str">
            <v/>
          </cell>
          <cell r="C138" t="str">
            <v/>
          </cell>
          <cell r="D138" t="str">
            <v/>
          </cell>
          <cell r="E138" t="str">
            <v/>
          </cell>
          <cell r="F138" t="str">
            <v/>
          </cell>
          <cell r="G138" t="str">
            <v/>
          </cell>
          <cell r="H138" t="str">
            <v/>
          </cell>
          <cell r="I138" t="str">
            <v/>
          </cell>
          <cell r="J138" t="str">
            <v/>
          </cell>
        </row>
        <row r="139">
          <cell r="A139" t="str">
            <v/>
          </cell>
          <cell r="B139" t="str">
            <v/>
          </cell>
          <cell r="C139" t="str">
            <v/>
          </cell>
          <cell r="D139" t="str">
            <v/>
          </cell>
          <cell r="E139" t="str">
            <v/>
          </cell>
          <cell r="F139" t="str">
            <v/>
          </cell>
          <cell r="G139" t="str">
            <v/>
          </cell>
          <cell r="H139" t="str">
            <v/>
          </cell>
          <cell r="I139" t="str">
            <v/>
          </cell>
          <cell r="J139" t="str">
            <v/>
          </cell>
        </row>
        <row r="140">
          <cell r="A140" t="str">
            <v/>
          </cell>
          <cell r="B140" t="str">
            <v/>
          </cell>
          <cell r="C140" t="str">
            <v/>
          </cell>
          <cell r="D140" t="str">
            <v/>
          </cell>
          <cell r="E140" t="str">
            <v/>
          </cell>
          <cell r="F140" t="str">
            <v/>
          </cell>
          <cell r="G140" t="str">
            <v/>
          </cell>
          <cell r="H140" t="str">
            <v/>
          </cell>
          <cell r="I140" t="str">
            <v/>
          </cell>
          <cell r="J140" t="str">
            <v/>
          </cell>
        </row>
        <row r="141">
          <cell r="A141" t="str">
            <v/>
          </cell>
          <cell r="B141" t="str">
            <v/>
          </cell>
          <cell r="C141" t="str">
            <v/>
          </cell>
          <cell r="D141" t="str">
            <v/>
          </cell>
          <cell r="E141" t="str">
            <v/>
          </cell>
          <cell r="F141" t="str">
            <v/>
          </cell>
          <cell r="G141" t="str">
            <v/>
          </cell>
          <cell r="H141" t="str">
            <v/>
          </cell>
          <cell r="I141" t="str">
            <v/>
          </cell>
          <cell r="J141" t="str">
            <v/>
          </cell>
        </row>
        <row r="142">
          <cell r="A142" t="str">
            <v/>
          </cell>
          <cell r="B142" t="str">
            <v/>
          </cell>
          <cell r="C142" t="str">
            <v/>
          </cell>
          <cell r="D142" t="str">
            <v/>
          </cell>
          <cell r="E142" t="str">
            <v/>
          </cell>
          <cell r="F142" t="str">
            <v/>
          </cell>
          <cell r="G142" t="str">
            <v/>
          </cell>
          <cell r="H142" t="str">
            <v/>
          </cell>
          <cell r="I142" t="str">
            <v/>
          </cell>
          <cell r="J142" t="str">
            <v/>
          </cell>
        </row>
        <row r="143">
          <cell r="A143" t="str">
            <v/>
          </cell>
          <cell r="B143" t="str">
            <v/>
          </cell>
          <cell r="C143" t="str">
            <v/>
          </cell>
          <cell r="D143" t="str">
            <v/>
          </cell>
          <cell r="E143" t="str">
            <v/>
          </cell>
          <cell r="F143" t="str">
            <v/>
          </cell>
          <cell r="G143" t="str">
            <v/>
          </cell>
          <cell r="H143" t="str">
            <v/>
          </cell>
          <cell r="I143" t="str">
            <v/>
          </cell>
          <cell r="J143" t="str">
            <v/>
          </cell>
        </row>
        <row r="144">
          <cell r="A144" t="str">
            <v/>
          </cell>
          <cell r="B144" t="str">
            <v/>
          </cell>
          <cell r="C144" t="str">
            <v/>
          </cell>
          <cell r="D144" t="str">
            <v/>
          </cell>
          <cell r="E144" t="str">
            <v/>
          </cell>
          <cell r="F144" t="str">
            <v/>
          </cell>
          <cell r="G144" t="str">
            <v/>
          </cell>
          <cell r="H144" t="str">
            <v/>
          </cell>
          <cell r="I144" t="str">
            <v/>
          </cell>
          <cell r="J144" t="str">
            <v/>
          </cell>
        </row>
        <row r="145">
          <cell r="A145" t="str">
            <v/>
          </cell>
          <cell r="B145" t="str">
            <v/>
          </cell>
          <cell r="C145" t="str">
            <v/>
          </cell>
          <cell r="D145" t="str">
            <v/>
          </cell>
          <cell r="E145" t="str">
            <v/>
          </cell>
          <cell r="F145" t="str">
            <v/>
          </cell>
          <cell r="G145" t="str">
            <v/>
          </cell>
          <cell r="H145" t="str">
            <v/>
          </cell>
          <cell r="I145" t="str">
            <v/>
          </cell>
          <cell r="J145" t="str">
            <v/>
          </cell>
        </row>
        <row r="146">
          <cell r="A146" t="str">
            <v/>
          </cell>
          <cell r="B146" t="str">
            <v/>
          </cell>
          <cell r="C146" t="str">
            <v/>
          </cell>
          <cell r="D146" t="str">
            <v/>
          </cell>
          <cell r="E146" t="str">
            <v/>
          </cell>
          <cell r="F146" t="str">
            <v/>
          </cell>
          <cell r="G146" t="str">
            <v/>
          </cell>
          <cell r="H146" t="str">
            <v/>
          </cell>
          <cell r="I146" t="str">
            <v/>
          </cell>
          <cell r="J146" t="str">
            <v/>
          </cell>
        </row>
        <row r="147">
          <cell r="A147" t="str">
            <v/>
          </cell>
          <cell r="B147" t="str">
            <v/>
          </cell>
          <cell r="C147" t="str">
            <v/>
          </cell>
          <cell r="D147" t="str">
            <v/>
          </cell>
          <cell r="E147" t="str">
            <v/>
          </cell>
          <cell r="F147" t="str">
            <v/>
          </cell>
          <cell r="G147" t="str">
            <v/>
          </cell>
          <cell r="H147" t="str">
            <v/>
          </cell>
          <cell r="I147" t="str">
            <v/>
          </cell>
          <cell r="J147" t="str">
            <v/>
          </cell>
        </row>
        <row r="148">
          <cell r="A148" t="str">
            <v/>
          </cell>
          <cell r="B148" t="str">
            <v/>
          </cell>
          <cell r="C148" t="str">
            <v/>
          </cell>
          <cell r="D148" t="str">
            <v/>
          </cell>
          <cell r="E148" t="str">
            <v/>
          </cell>
          <cell r="F148" t="str">
            <v/>
          </cell>
          <cell r="G148" t="str">
            <v/>
          </cell>
          <cell r="H148" t="str">
            <v/>
          </cell>
          <cell r="I148" t="str">
            <v/>
          </cell>
          <cell r="J148" t="str">
            <v/>
          </cell>
        </row>
        <row r="149">
          <cell r="A149" t="str">
            <v/>
          </cell>
          <cell r="B149" t="str">
            <v/>
          </cell>
          <cell r="C149" t="str">
            <v/>
          </cell>
          <cell r="D149" t="str">
            <v/>
          </cell>
          <cell r="E149" t="str">
            <v/>
          </cell>
          <cell r="F149" t="str">
            <v/>
          </cell>
          <cell r="G149" t="str">
            <v/>
          </cell>
          <cell r="H149" t="str">
            <v/>
          </cell>
          <cell r="I149" t="str">
            <v/>
          </cell>
          <cell r="J149" t="str">
            <v/>
          </cell>
        </row>
        <row r="150">
          <cell r="A150" t="str">
            <v/>
          </cell>
          <cell r="B150" t="str">
            <v/>
          </cell>
          <cell r="C150" t="str">
            <v/>
          </cell>
          <cell r="D150" t="str">
            <v/>
          </cell>
          <cell r="E150" t="str">
            <v/>
          </cell>
          <cell r="F150" t="str">
            <v/>
          </cell>
          <cell r="G150" t="str">
            <v/>
          </cell>
          <cell r="H150" t="str">
            <v/>
          </cell>
          <cell r="I150" t="str">
            <v/>
          </cell>
          <cell r="J150" t="str">
            <v/>
          </cell>
        </row>
        <row r="151">
          <cell r="A151" t="str">
            <v/>
          </cell>
          <cell r="B151" t="str">
            <v/>
          </cell>
          <cell r="C151" t="str">
            <v/>
          </cell>
          <cell r="D151" t="str">
            <v/>
          </cell>
          <cell r="E151" t="str">
            <v/>
          </cell>
          <cell r="F151" t="str">
            <v/>
          </cell>
          <cell r="G151" t="str">
            <v/>
          </cell>
          <cell r="H151" t="str">
            <v/>
          </cell>
          <cell r="I151" t="str">
            <v/>
          </cell>
          <cell r="J151" t="str">
            <v/>
          </cell>
        </row>
        <row r="152">
          <cell r="A152" t="str">
            <v/>
          </cell>
          <cell r="B152" t="str">
            <v/>
          </cell>
          <cell r="C152" t="str">
            <v/>
          </cell>
          <cell r="D152" t="str">
            <v/>
          </cell>
          <cell r="E152" t="str">
            <v/>
          </cell>
          <cell r="F152" t="str">
            <v/>
          </cell>
          <cell r="G152" t="str">
            <v/>
          </cell>
          <cell r="H152" t="str">
            <v/>
          </cell>
          <cell r="I152" t="str">
            <v/>
          </cell>
          <cell r="J152" t="str">
            <v/>
          </cell>
        </row>
        <row r="153">
          <cell r="A153" t="str">
            <v/>
          </cell>
          <cell r="B153" t="str">
            <v/>
          </cell>
          <cell r="C153" t="str">
            <v/>
          </cell>
          <cell r="D153" t="str">
            <v/>
          </cell>
          <cell r="E153" t="str">
            <v/>
          </cell>
          <cell r="F153" t="str">
            <v/>
          </cell>
          <cell r="G153" t="str">
            <v/>
          </cell>
          <cell r="H153" t="str">
            <v/>
          </cell>
          <cell r="I153" t="str">
            <v/>
          </cell>
          <cell r="J153" t="str">
            <v/>
          </cell>
        </row>
        <row r="154">
          <cell r="A154" t="str">
            <v/>
          </cell>
          <cell r="B154" t="str">
            <v/>
          </cell>
          <cell r="C154" t="str">
            <v/>
          </cell>
          <cell r="D154" t="str">
            <v/>
          </cell>
          <cell r="E154" t="str">
            <v/>
          </cell>
          <cell r="F154" t="str">
            <v/>
          </cell>
          <cell r="G154" t="str">
            <v/>
          </cell>
          <cell r="H154" t="str">
            <v/>
          </cell>
          <cell r="I154" t="str">
            <v/>
          </cell>
          <cell r="J154" t="str">
            <v/>
          </cell>
        </row>
        <row r="155">
          <cell r="A155" t="str">
            <v/>
          </cell>
          <cell r="B155" t="str">
            <v/>
          </cell>
          <cell r="C155" t="str">
            <v/>
          </cell>
          <cell r="D155" t="str">
            <v/>
          </cell>
          <cell r="E155" t="str">
            <v/>
          </cell>
          <cell r="F155" t="str">
            <v/>
          </cell>
          <cell r="G155" t="str">
            <v/>
          </cell>
          <cell r="H155" t="str">
            <v/>
          </cell>
          <cell r="I155" t="str">
            <v/>
          </cell>
          <cell r="J155" t="str">
            <v/>
          </cell>
        </row>
        <row r="156">
          <cell r="A156" t="str">
            <v/>
          </cell>
          <cell r="B156" t="str">
            <v/>
          </cell>
          <cell r="C156" t="str">
            <v/>
          </cell>
          <cell r="D156" t="str">
            <v/>
          </cell>
          <cell r="E156" t="str">
            <v/>
          </cell>
          <cell r="F156" t="str">
            <v/>
          </cell>
          <cell r="G156" t="str">
            <v/>
          </cell>
          <cell r="H156" t="str">
            <v/>
          </cell>
          <cell r="I156" t="str">
            <v/>
          </cell>
          <cell r="J156" t="str">
            <v/>
          </cell>
        </row>
        <row r="157">
          <cell r="A157" t="str">
            <v/>
          </cell>
          <cell r="B157" t="str">
            <v/>
          </cell>
          <cell r="C157" t="str">
            <v/>
          </cell>
          <cell r="D157" t="str">
            <v/>
          </cell>
          <cell r="E157" t="str">
            <v/>
          </cell>
          <cell r="F157" t="str">
            <v/>
          </cell>
          <cell r="G157" t="str">
            <v/>
          </cell>
          <cell r="H157" t="str">
            <v/>
          </cell>
          <cell r="I157" t="str">
            <v/>
          </cell>
          <cell r="J157" t="str">
            <v/>
          </cell>
        </row>
        <row r="158">
          <cell r="A158" t="str">
            <v/>
          </cell>
          <cell r="B158" t="str">
            <v/>
          </cell>
          <cell r="C158" t="str">
            <v/>
          </cell>
          <cell r="D158" t="str">
            <v/>
          </cell>
          <cell r="E158" t="str">
            <v/>
          </cell>
          <cell r="F158" t="str">
            <v/>
          </cell>
          <cell r="G158" t="str">
            <v/>
          </cell>
          <cell r="H158" t="str">
            <v/>
          </cell>
          <cell r="I158" t="str">
            <v/>
          </cell>
          <cell r="J158" t="str">
            <v/>
          </cell>
        </row>
        <row r="159">
          <cell r="A159" t="str">
            <v/>
          </cell>
          <cell r="B159" t="str">
            <v/>
          </cell>
          <cell r="C159" t="str">
            <v/>
          </cell>
          <cell r="D159" t="str">
            <v/>
          </cell>
          <cell r="E159" t="str">
            <v/>
          </cell>
          <cell r="F159" t="str">
            <v/>
          </cell>
          <cell r="G159" t="str">
            <v/>
          </cell>
          <cell r="H159" t="str">
            <v/>
          </cell>
          <cell r="I159" t="str">
            <v/>
          </cell>
          <cell r="J159" t="str">
            <v/>
          </cell>
        </row>
        <row r="160">
          <cell r="A160" t="str">
            <v/>
          </cell>
          <cell r="B160" t="str">
            <v/>
          </cell>
          <cell r="C160" t="str">
            <v/>
          </cell>
          <cell r="D160" t="str">
            <v/>
          </cell>
          <cell r="E160" t="str">
            <v/>
          </cell>
          <cell r="F160" t="str">
            <v/>
          </cell>
          <cell r="G160" t="str">
            <v/>
          </cell>
          <cell r="H160" t="str">
            <v/>
          </cell>
          <cell r="I160" t="str">
            <v/>
          </cell>
          <cell r="J160" t="str">
            <v/>
          </cell>
        </row>
        <row r="161">
          <cell r="A161" t="str">
            <v/>
          </cell>
          <cell r="B161" t="str">
            <v/>
          </cell>
          <cell r="C161" t="str">
            <v/>
          </cell>
          <cell r="D161" t="str">
            <v/>
          </cell>
          <cell r="E161" t="str">
            <v/>
          </cell>
          <cell r="F161" t="str">
            <v/>
          </cell>
          <cell r="G161" t="str">
            <v/>
          </cell>
          <cell r="H161" t="str">
            <v/>
          </cell>
          <cell r="I161" t="str">
            <v/>
          </cell>
          <cell r="J161" t="str">
            <v/>
          </cell>
        </row>
        <row r="162">
          <cell r="A162" t="str">
            <v/>
          </cell>
          <cell r="B162" t="str">
            <v/>
          </cell>
          <cell r="C162" t="str">
            <v/>
          </cell>
          <cell r="D162" t="str">
            <v/>
          </cell>
          <cell r="E162" t="str">
            <v/>
          </cell>
          <cell r="F162" t="str">
            <v/>
          </cell>
          <cell r="G162" t="str">
            <v/>
          </cell>
          <cell r="H162" t="str">
            <v/>
          </cell>
          <cell r="I162" t="str">
            <v/>
          </cell>
          <cell r="J162" t="str">
            <v/>
          </cell>
        </row>
        <row r="163">
          <cell r="A163" t="str">
            <v/>
          </cell>
          <cell r="B163" t="str">
            <v/>
          </cell>
          <cell r="C163" t="str">
            <v/>
          </cell>
          <cell r="D163" t="str">
            <v/>
          </cell>
          <cell r="E163" t="str">
            <v/>
          </cell>
          <cell r="F163" t="str">
            <v/>
          </cell>
          <cell r="G163" t="str">
            <v/>
          </cell>
          <cell r="H163" t="str">
            <v/>
          </cell>
          <cell r="I163" t="str">
            <v/>
          </cell>
          <cell r="J163" t="str">
            <v/>
          </cell>
        </row>
        <row r="164">
          <cell r="A164" t="str">
            <v/>
          </cell>
          <cell r="B164" t="str">
            <v/>
          </cell>
          <cell r="C164" t="str">
            <v/>
          </cell>
          <cell r="D164" t="str">
            <v/>
          </cell>
          <cell r="E164" t="str">
            <v/>
          </cell>
          <cell r="F164" t="str">
            <v/>
          </cell>
          <cell r="G164" t="str">
            <v/>
          </cell>
          <cell r="H164" t="str">
            <v/>
          </cell>
          <cell r="I164" t="str">
            <v/>
          </cell>
          <cell r="J164" t="str">
            <v/>
          </cell>
        </row>
        <row r="165">
          <cell r="A165" t="str">
            <v/>
          </cell>
          <cell r="B165" t="str">
            <v/>
          </cell>
          <cell r="C165" t="str">
            <v/>
          </cell>
          <cell r="D165" t="str">
            <v/>
          </cell>
          <cell r="E165" t="str">
            <v/>
          </cell>
          <cell r="F165" t="str">
            <v/>
          </cell>
          <cell r="G165" t="str">
            <v/>
          </cell>
          <cell r="H165" t="str">
            <v/>
          </cell>
          <cell r="I165" t="str">
            <v/>
          </cell>
          <cell r="J165" t="str">
            <v/>
          </cell>
        </row>
        <row r="166">
          <cell r="A166" t="str">
            <v/>
          </cell>
          <cell r="B166" t="str">
            <v/>
          </cell>
          <cell r="C166" t="str">
            <v/>
          </cell>
          <cell r="D166" t="str">
            <v/>
          </cell>
          <cell r="E166" t="str">
            <v/>
          </cell>
          <cell r="F166" t="str">
            <v/>
          </cell>
          <cell r="G166" t="str">
            <v/>
          </cell>
          <cell r="H166" t="str">
            <v/>
          </cell>
          <cell r="I166" t="str">
            <v/>
          </cell>
          <cell r="J166" t="str">
            <v/>
          </cell>
        </row>
        <row r="167">
          <cell r="A167" t="str">
            <v/>
          </cell>
          <cell r="B167" t="str">
            <v/>
          </cell>
          <cell r="C167" t="str">
            <v/>
          </cell>
          <cell r="D167" t="str">
            <v/>
          </cell>
          <cell r="E167" t="str">
            <v/>
          </cell>
          <cell r="F167" t="str">
            <v/>
          </cell>
          <cell r="G167" t="str">
            <v/>
          </cell>
          <cell r="H167" t="str">
            <v/>
          </cell>
          <cell r="I167" t="str">
            <v/>
          </cell>
          <cell r="J167" t="str">
            <v/>
          </cell>
        </row>
        <row r="168">
          <cell r="A168" t="str">
            <v/>
          </cell>
          <cell r="B168" t="str">
            <v/>
          </cell>
          <cell r="C168" t="str">
            <v/>
          </cell>
          <cell r="D168" t="str">
            <v/>
          </cell>
          <cell r="E168" t="str">
            <v/>
          </cell>
          <cell r="F168" t="str">
            <v/>
          </cell>
          <cell r="G168" t="str">
            <v/>
          </cell>
          <cell r="H168" t="str">
            <v/>
          </cell>
          <cell r="I168" t="str">
            <v/>
          </cell>
          <cell r="J168" t="str">
            <v/>
          </cell>
        </row>
        <row r="169">
          <cell r="A169" t="str">
            <v/>
          </cell>
          <cell r="B169" t="str">
            <v/>
          </cell>
          <cell r="C169" t="str">
            <v/>
          </cell>
          <cell r="D169" t="str">
            <v/>
          </cell>
          <cell r="E169" t="str">
            <v/>
          </cell>
          <cell r="F169" t="str">
            <v/>
          </cell>
          <cell r="G169" t="str">
            <v/>
          </cell>
          <cell r="H169" t="str">
            <v/>
          </cell>
          <cell r="I169" t="str">
            <v/>
          </cell>
          <cell r="J169" t="str">
            <v/>
          </cell>
        </row>
        <row r="170">
          <cell r="A170" t="str">
            <v/>
          </cell>
          <cell r="B170" t="str">
            <v/>
          </cell>
          <cell r="C170" t="str">
            <v/>
          </cell>
          <cell r="D170" t="str">
            <v/>
          </cell>
          <cell r="E170" t="str">
            <v/>
          </cell>
          <cell r="F170" t="str">
            <v/>
          </cell>
          <cell r="G170" t="str">
            <v/>
          </cell>
          <cell r="H170" t="str">
            <v/>
          </cell>
          <cell r="I170" t="str">
            <v/>
          </cell>
          <cell r="J170" t="str">
            <v/>
          </cell>
        </row>
        <row r="171">
          <cell r="A171" t="str">
            <v/>
          </cell>
          <cell r="B171" t="str">
            <v/>
          </cell>
          <cell r="C171" t="str">
            <v/>
          </cell>
          <cell r="D171" t="str">
            <v/>
          </cell>
          <cell r="E171" t="str">
            <v/>
          </cell>
          <cell r="F171" t="str">
            <v/>
          </cell>
          <cell r="G171" t="str">
            <v/>
          </cell>
          <cell r="H171" t="str">
            <v/>
          </cell>
          <cell r="I171" t="str">
            <v/>
          </cell>
          <cell r="J171" t="str">
            <v/>
          </cell>
        </row>
        <row r="172">
          <cell r="A172" t="str">
            <v/>
          </cell>
          <cell r="B172" t="str">
            <v/>
          </cell>
          <cell r="C172" t="str">
            <v/>
          </cell>
          <cell r="D172" t="str">
            <v/>
          </cell>
          <cell r="E172" t="str">
            <v/>
          </cell>
          <cell r="F172" t="str">
            <v/>
          </cell>
          <cell r="G172" t="str">
            <v/>
          </cell>
          <cell r="H172" t="str">
            <v/>
          </cell>
          <cell r="I172" t="str">
            <v/>
          </cell>
          <cell r="J172" t="str">
            <v/>
          </cell>
        </row>
        <row r="173">
          <cell r="A173" t="str">
            <v/>
          </cell>
          <cell r="B173" t="str">
            <v/>
          </cell>
          <cell r="C173" t="str">
            <v/>
          </cell>
          <cell r="D173" t="str">
            <v/>
          </cell>
          <cell r="E173" t="str">
            <v/>
          </cell>
          <cell r="F173" t="str">
            <v/>
          </cell>
          <cell r="G173" t="str">
            <v/>
          </cell>
          <cell r="H173" t="str">
            <v/>
          </cell>
          <cell r="I173" t="str">
            <v/>
          </cell>
          <cell r="J173" t="str">
            <v/>
          </cell>
        </row>
        <row r="174">
          <cell r="A174" t="str">
            <v/>
          </cell>
          <cell r="B174" t="str">
            <v/>
          </cell>
          <cell r="C174" t="str">
            <v/>
          </cell>
          <cell r="D174" t="str">
            <v/>
          </cell>
          <cell r="E174" t="str">
            <v/>
          </cell>
          <cell r="F174" t="str">
            <v/>
          </cell>
          <cell r="G174" t="str">
            <v/>
          </cell>
          <cell r="H174" t="str">
            <v/>
          </cell>
          <cell r="I174" t="str">
            <v/>
          </cell>
          <cell r="J174" t="str">
            <v/>
          </cell>
        </row>
        <row r="175">
          <cell r="A175" t="str">
            <v/>
          </cell>
          <cell r="B175" t="str">
            <v/>
          </cell>
          <cell r="C175" t="str">
            <v/>
          </cell>
          <cell r="D175" t="str">
            <v/>
          </cell>
          <cell r="E175" t="str">
            <v/>
          </cell>
          <cell r="F175" t="str">
            <v/>
          </cell>
          <cell r="G175" t="str">
            <v/>
          </cell>
          <cell r="H175" t="str">
            <v/>
          </cell>
          <cell r="I175" t="str">
            <v/>
          </cell>
          <cell r="J175" t="str">
            <v/>
          </cell>
        </row>
        <row r="176">
          <cell r="A176" t="str">
            <v/>
          </cell>
          <cell r="B176" t="str">
            <v/>
          </cell>
          <cell r="C176" t="str">
            <v/>
          </cell>
          <cell r="D176" t="str">
            <v/>
          </cell>
          <cell r="E176" t="str">
            <v/>
          </cell>
          <cell r="F176" t="str">
            <v/>
          </cell>
          <cell r="G176" t="str">
            <v/>
          </cell>
          <cell r="H176" t="str">
            <v/>
          </cell>
          <cell r="I176" t="str">
            <v/>
          </cell>
          <cell r="J176" t="str">
            <v/>
          </cell>
        </row>
        <row r="177">
          <cell r="A177" t="str">
            <v/>
          </cell>
          <cell r="B177" t="str">
            <v/>
          </cell>
          <cell r="C177" t="str">
            <v/>
          </cell>
          <cell r="D177" t="str">
            <v/>
          </cell>
          <cell r="E177" t="str">
            <v/>
          </cell>
          <cell r="F177" t="str">
            <v/>
          </cell>
          <cell r="G177" t="str">
            <v/>
          </cell>
          <cell r="H177" t="str">
            <v/>
          </cell>
          <cell r="I177" t="str">
            <v/>
          </cell>
          <cell r="J177" t="str">
            <v/>
          </cell>
        </row>
        <row r="178">
          <cell r="A178" t="str">
            <v/>
          </cell>
          <cell r="B178" t="str">
            <v/>
          </cell>
          <cell r="C178" t="str">
            <v/>
          </cell>
          <cell r="D178" t="str">
            <v/>
          </cell>
          <cell r="E178" t="str">
            <v/>
          </cell>
          <cell r="F178" t="str">
            <v/>
          </cell>
          <cell r="G178" t="str">
            <v/>
          </cell>
          <cell r="H178" t="str">
            <v/>
          </cell>
          <cell r="I178" t="str">
            <v/>
          </cell>
          <cell r="J178" t="str">
            <v/>
          </cell>
        </row>
        <row r="179">
          <cell r="A179" t="str">
            <v/>
          </cell>
          <cell r="B179" t="str">
            <v/>
          </cell>
          <cell r="C179" t="str">
            <v/>
          </cell>
          <cell r="D179" t="str">
            <v/>
          </cell>
          <cell r="E179" t="str">
            <v/>
          </cell>
          <cell r="F179" t="str">
            <v/>
          </cell>
          <cell r="G179" t="str">
            <v/>
          </cell>
          <cell r="H179" t="str">
            <v/>
          </cell>
          <cell r="I179" t="str">
            <v/>
          </cell>
          <cell r="J179" t="str">
            <v/>
          </cell>
        </row>
        <row r="180">
          <cell r="A180" t="str">
            <v/>
          </cell>
          <cell r="B180" t="str">
            <v/>
          </cell>
          <cell r="C180" t="str">
            <v/>
          </cell>
          <cell r="D180" t="str">
            <v/>
          </cell>
          <cell r="E180" t="str">
            <v/>
          </cell>
          <cell r="F180" t="str">
            <v/>
          </cell>
          <cell r="G180" t="str">
            <v/>
          </cell>
          <cell r="H180" t="str">
            <v/>
          </cell>
          <cell r="I180" t="str">
            <v/>
          </cell>
          <cell r="J180" t="str">
            <v/>
          </cell>
        </row>
        <row r="181">
          <cell r="A181" t="str">
            <v/>
          </cell>
          <cell r="B181" t="str">
            <v/>
          </cell>
          <cell r="C181" t="str">
            <v/>
          </cell>
          <cell r="D181" t="str">
            <v/>
          </cell>
          <cell r="E181" t="str">
            <v/>
          </cell>
          <cell r="F181" t="str">
            <v/>
          </cell>
          <cell r="G181" t="str">
            <v/>
          </cell>
          <cell r="H181" t="str">
            <v/>
          </cell>
          <cell r="I181" t="str">
            <v/>
          </cell>
          <cell r="J181" t="str">
            <v/>
          </cell>
        </row>
        <row r="182">
          <cell r="A182" t="str">
            <v/>
          </cell>
          <cell r="B182" t="str">
            <v/>
          </cell>
          <cell r="C182" t="str">
            <v/>
          </cell>
          <cell r="D182" t="str">
            <v/>
          </cell>
          <cell r="E182" t="str">
            <v/>
          </cell>
          <cell r="F182" t="str">
            <v/>
          </cell>
          <cell r="G182" t="str">
            <v/>
          </cell>
          <cell r="H182" t="str">
            <v/>
          </cell>
          <cell r="I182" t="str">
            <v/>
          </cell>
          <cell r="J182" t="str">
            <v/>
          </cell>
        </row>
        <row r="183">
          <cell r="A183" t="str">
            <v/>
          </cell>
          <cell r="B183" t="str">
            <v/>
          </cell>
          <cell r="C183" t="str">
            <v/>
          </cell>
          <cell r="D183" t="str">
            <v/>
          </cell>
          <cell r="E183" t="str">
            <v/>
          </cell>
          <cell r="F183" t="str">
            <v/>
          </cell>
          <cell r="G183" t="str">
            <v/>
          </cell>
          <cell r="H183" t="str">
            <v/>
          </cell>
          <cell r="I183" t="str">
            <v/>
          </cell>
          <cell r="J183" t="str">
            <v/>
          </cell>
        </row>
        <row r="184">
          <cell r="A184" t="str">
            <v/>
          </cell>
          <cell r="B184" t="str">
            <v/>
          </cell>
          <cell r="C184" t="str">
            <v/>
          </cell>
          <cell r="D184" t="str">
            <v/>
          </cell>
          <cell r="E184" t="str">
            <v/>
          </cell>
          <cell r="F184" t="str">
            <v/>
          </cell>
          <cell r="G184" t="str">
            <v/>
          </cell>
          <cell r="H184" t="str">
            <v/>
          </cell>
          <cell r="I184" t="str">
            <v/>
          </cell>
          <cell r="J184" t="str">
            <v/>
          </cell>
        </row>
        <row r="185">
          <cell r="A185" t="str">
            <v/>
          </cell>
          <cell r="B185" t="str">
            <v/>
          </cell>
          <cell r="C185" t="str">
            <v/>
          </cell>
          <cell r="D185" t="str">
            <v/>
          </cell>
          <cell r="E185" t="str">
            <v/>
          </cell>
          <cell r="F185" t="str">
            <v/>
          </cell>
          <cell r="G185" t="str">
            <v/>
          </cell>
          <cell r="H185" t="str">
            <v/>
          </cell>
          <cell r="I185" t="str">
            <v/>
          </cell>
          <cell r="J185" t="str">
            <v/>
          </cell>
        </row>
        <row r="186">
          <cell r="A186" t="str">
            <v/>
          </cell>
          <cell r="B186" t="str">
            <v/>
          </cell>
          <cell r="C186" t="str">
            <v/>
          </cell>
          <cell r="D186" t="str">
            <v/>
          </cell>
          <cell r="E186" t="str">
            <v/>
          </cell>
          <cell r="F186" t="str">
            <v/>
          </cell>
          <cell r="G186" t="str">
            <v/>
          </cell>
          <cell r="H186" t="str">
            <v/>
          </cell>
          <cell r="I186" t="str">
            <v/>
          </cell>
          <cell r="J186" t="str">
            <v/>
          </cell>
        </row>
        <row r="187">
          <cell r="A187" t="str">
            <v/>
          </cell>
          <cell r="B187" t="str">
            <v/>
          </cell>
          <cell r="C187" t="str">
            <v/>
          </cell>
          <cell r="D187" t="str">
            <v/>
          </cell>
          <cell r="E187" t="str">
            <v/>
          </cell>
          <cell r="F187" t="str">
            <v/>
          </cell>
          <cell r="G187" t="str">
            <v/>
          </cell>
          <cell r="H187" t="str">
            <v/>
          </cell>
          <cell r="I187" t="str">
            <v/>
          </cell>
          <cell r="J187" t="str">
            <v/>
          </cell>
        </row>
        <row r="188">
          <cell r="A188" t="str">
            <v/>
          </cell>
          <cell r="B188" t="str">
            <v/>
          </cell>
          <cell r="C188" t="str">
            <v/>
          </cell>
          <cell r="D188" t="str">
            <v/>
          </cell>
          <cell r="E188" t="str">
            <v/>
          </cell>
          <cell r="F188" t="str">
            <v/>
          </cell>
          <cell r="G188" t="str">
            <v/>
          </cell>
          <cell r="H188" t="str">
            <v/>
          </cell>
          <cell r="I188" t="str">
            <v/>
          </cell>
          <cell r="J188" t="str">
            <v/>
          </cell>
        </row>
        <row r="189">
          <cell r="A189" t="str">
            <v/>
          </cell>
          <cell r="B189" t="str">
            <v/>
          </cell>
          <cell r="C189" t="str">
            <v/>
          </cell>
          <cell r="D189" t="str">
            <v/>
          </cell>
          <cell r="E189" t="str">
            <v/>
          </cell>
          <cell r="F189" t="str">
            <v/>
          </cell>
          <cell r="G189" t="str">
            <v/>
          </cell>
          <cell r="H189" t="str">
            <v/>
          </cell>
          <cell r="I189" t="str">
            <v/>
          </cell>
          <cell r="J189" t="str">
            <v/>
          </cell>
        </row>
        <row r="190">
          <cell r="A190" t="str">
            <v/>
          </cell>
          <cell r="B190" t="str">
            <v/>
          </cell>
          <cell r="C190" t="str">
            <v/>
          </cell>
          <cell r="D190" t="str">
            <v/>
          </cell>
          <cell r="E190" t="str">
            <v/>
          </cell>
          <cell r="F190" t="str">
            <v/>
          </cell>
          <cell r="G190" t="str">
            <v/>
          </cell>
          <cell r="H190" t="str">
            <v/>
          </cell>
          <cell r="I190" t="str">
            <v/>
          </cell>
          <cell r="J190" t="str">
            <v/>
          </cell>
        </row>
        <row r="191">
          <cell r="A191" t="str">
            <v/>
          </cell>
          <cell r="B191" t="str">
            <v/>
          </cell>
          <cell r="C191" t="str">
            <v/>
          </cell>
          <cell r="D191" t="str">
            <v/>
          </cell>
          <cell r="E191" t="str">
            <v/>
          </cell>
          <cell r="F191" t="str">
            <v/>
          </cell>
          <cell r="G191" t="str">
            <v/>
          </cell>
          <cell r="H191" t="str">
            <v/>
          </cell>
          <cell r="I191" t="str">
            <v/>
          </cell>
          <cell r="J191" t="str">
            <v/>
          </cell>
        </row>
        <row r="192">
          <cell r="A192" t="str">
            <v/>
          </cell>
          <cell r="B192" t="str">
            <v/>
          </cell>
          <cell r="C192" t="str">
            <v/>
          </cell>
          <cell r="D192" t="str">
            <v/>
          </cell>
          <cell r="E192" t="str">
            <v/>
          </cell>
          <cell r="F192" t="str">
            <v/>
          </cell>
          <cell r="G192" t="str">
            <v/>
          </cell>
          <cell r="H192" t="str">
            <v/>
          </cell>
          <cell r="I192" t="str">
            <v/>
          </cell>
          <cell r="J192" t="str">
            <v/>
          </cell>
        </row>
        <row r="193">
          <cell r="A193" t="str">
            <v/>
          </cell>
          <cell r="B193" t="str">
            <v/>
          </cell>
          <cell r="C193" t="str">
            <v/>
          </cell>
          <cell r="D193" t="str">
            <v/>
          </cell>
          <cell r="E193" t="str">
            <v/>
          </cell>
          <cell r="F193" t="str">
            <v/>
          </cell>
          <cell r="G193" t="str">
            <v/>
          </cell>
          <cell r="H193" t="str">
            <v/>
          </cell>
          <cell r="I193" t="str">
            <v/>
          </cell>
          <cell r="J193" t="str">
            <v/>
          </cell>
        </row>
        <row r="194">
          <cell r="A194" t="str">
            <v/>
          </cell>
          <cell r="B194" t="str">
            <v/>
          </cell>
          <cell r="C194" t="str">
            <v/>
          </cell>
          <cell r="D194" t="str">
            <v/>
          </cell>
          <cell r="E194" t="str">
            <v/>
          </cell>
          <cell r="F194" t="str">
            <v/>
          </cell>
          <cell r="G194" t="str">
            <v/>
          </cell>
          <cell r="H194" t="str">
            <v/>
          </cell>
          <cell r="I194" t="str">
            <v/>
          </cell>
          <cell r="J194" t="str">
            <v/>
          </cell>
        </row>
        <row r="195">
          <cell r="A195" t="str">
            <v/>
          </cell>
          <cell r="B195" t="str">
            <v/>
          </cell>
          <cell r="C195" t="str">
            <v/>
          </cell>
          <cell r="D195" t="str">
            <v/>
          </cell>
          <cell r="E195" t="str">
            <v/>
          </cell>
          <cell r="F195" t="str">
            <v/>
          </cell>
          <cell r="G195" t="str">
            <v/>
          </cell>
          <cell r="H195" t="str">
            <v/>
          </cell>
          <cell r="I195" t="str">
            <v/>
          </cell>
          <cell r="J195" t="str">
            <v/>
          </cell>
        </row>
        <row r="196">
          <cell r="A196" t="str">
            <v/>
          </cell>
          <cell r="B196" t="str">
            <v/>
          </cell>
          <cell r="C196" t="str">
            <v/>
          </cell>
          <cell r="D196" t="str">
            <v/>
          </cell>
          <cell r="E196" t="str">
            <v/>
          </cell>
          <cell r="F196" t="str">
            <v/>
          </cell>
          <cell r="G196" t="str">
            <v/>
          </cell>
          <cell r="H196" t="str">
            <v/>
          </cell>
          <cell r="I196" t="str">
            <v/>
          </cell>
          <cell r="J196" t="str">
            <v/>
          </cell>
        </row>
        <row r="197">
          <cell r="A197" t="str">
            <v/>
          </cell>
          <cell r="B197" t="str">
            <v/>
          </cell>
          <cell r="C197" t="str">
            <v/>
          </cell>
          <cell r="D197" t="str">
            <v/>
          </cell>
          <cell r="E197" t="str">
            <v/>
          </cell>
          <cell r="F197" t="str">
            <v/>
          </cell>
          <cell r="G197" t="str">
            <v/>
          </cell>
          <cell r="H197" t="str">
            <v/>
          </cell>
          <cell r="I197" t="str">
            <v/>
          </cell>
          <cell r="J197" t="str">
            <v/>
          </cell>
        </row>
        <row r="198">
          <cell r="A198" t="str">
            <v/>
          </cell>
          <cell r="B198" t="str">
            <v/>
          </cell>
          <cell r="C198" t="str">
            <v/>
          </cell>
          <cell r="D198" t="str">
            <v/>
          </cell>
          <cell r="E198" t="str">
            <v/>
          </cell>
          <cell r="F198" t="str">
            <v/>
          </cell>
          <cell r="G198" t="str">
            <v/>
          </cell>
          <cell r="H198" t="str">
            <v/>
          </cell>
          <cell r="I198" t="str">
            <v/>
          </cell>
          <cell r="J198" t="str">
            <v/>
          </cell>
        </row>
        <row r="199">
          <cell r="A199" t="str">
            <v/>
          </cell>
          <cell r="B199" t="str">
            <v/>
          </cell>
          <cell r="C199" t="str">
            <v/>
          </cell>
          <cell r="D199" t="str">
            <v/>
          </cell>
          <cell r="E199" t="str">
            <v/>
          </cell>
          <cell r="F199" t="str">
            <v/>
          </cell>
          <cell r="G199" t="str">
            <v/>
          </cell>
          <cell r="H199" t="str">
            <v/>
          </cell>
          <cell r="I199" t="str">
            <v/>
          </cell>
          <cell r="J199" t="str">
            <v/>
          </cell>
        </row>
        <row r="200">
          <cell r="A200" t="str">
            <v/>
          </cell>
          <cell r="B200" t="str">
            <v/>
          </cell>
          <cell r="C200" t="str">
            <v/>
          </cell>
          <cell r="D200" t="str">
            <v/>
          </cell>
          <cell r="E200" t="str">
            <v/>
          </cell>
          <cell r="F200" t="str">
            <v/>
          </cell>
          <cell r="G200" t="str">
            <v/>
          </cell>
          <cell r="H200" t="str">
            <v/>
          </cell>
          <cell r="I200" t="str">
            <v/>
          </cell>
          <cell r="J200" t="str">
            <v/>
          </cell>
        </row>
        <row r="201">
          <cell r="A201" t="str">
            <v/>
          </cell>
          <cell r="B201" t="str">
            <v/>
          </cell>
          <cell r="C201" t="str">
            <v/>
          </cell>
          <cell r="D201" t="str">
            <v/>
          </cell>
          <cell r="E201" t="str">
            <v/>
          </cell>
          <cell r="F201" t="str">
            <v/>
          </cell>
          <cell r="G201" t="str">
            <v/>
          </cell>
          <cell r="H201" t="str">
            <v/>
          </cell>
          <cell r="I201" t="str">
            <v/>
          </cell>
          <cell r="J201" t="str">
            <v/>
          </cell>
        </row>
        <row r="202">
          <cell r="A202" t="str">
            <v/>
          </cell>
          <cell r="B202" t="str">
            <v/>
          </cell>
          <cell r="C202" t="str">
            <v/>
          </cell>
          <cell r="D202" t="str">
            <v/>
          </cell>
          <cell r="E202" t="str">
            <v/>
          </cell>
          <cell r="F202" t="str">
            <v/>
          </cell>
          <cell r="G202" t="str">
            <v/>
          </cell>
          <cell r="H202" t="str">
            <v/>
          </cell>
          <cell r="I202" t="str">
            <v/>
          </cell>
          <cell r="J202" t="str">
            <v/>
          </cell>
        </row>
        <row r="203">
          <cell r="A203" t="str">
            <v/>
          </cell>
          <cell r="B203" t="str">
            <v/>
          </cell>
          <cell r="C203" t="str">
            <v/>
          </cell>
          <cell r="D203" t="str">
            <v/>
          </cell>
          <cell r="E203" t="str">
            <v/>
          </cell>
          <cell r="F203" t="str">
            <v/>
          </cell>
          <cell r="G203" t="str">
            <v/>
          </cell>
          <cell r="H203" t="str">
            <v/>
          </cell>
          <cell r="I203" t="str">
            <v/>
          </cell>
          <cell r="J203" t="str">
            <v/>
          </cell>
        </row>
        <row r="204">
          <cell r="A204" t="str">
            <v/>
          </cell>
          <cell r="B204" t="str">
            <v/>
          </cell>
          <cell r="C204" t="str">
            <v/>
          </cell>
          <cell r="D204" t="str">
            <v/>
          </cell>
          <cell r="E204" t="str">
            <v/>
          </cell>
          <cell r="F204" t="str">
            <v/>
          </cell>
          <cell r="G204" t="str">
            <v/>
          </cell>
          <cell r="H204" t="str">
            <v/>
          </cell>
          <cell r="I204" t="str">
            <v/>
          </cell>
          <cell r="J204" t="str">
            <v/>
          </cell>
        </row>
        <row r="205">
          <cell r="A205" t="str">
            <v/>
          </cell>
          <cell r="B205" t="str">
            <v/>
          </cell>
          <cell r="C205" t="str">
            <v/>
          </cell>
          <cell r="D205" t="str">
            <v/>
          </cell>
          <cell r="E205" t="str">
            <v/>
          </cell>
          <cell r="F205" t="str">
            <v/>
          </cell>
          <cell r="G205" t="str">
            <v/>
          </cell>
          <cell r="H205" t="str">
            <v/>
          </cell>
          <cell r="I205" t="str">
            <v/>
          </cell>
          <cell r="J205" t="str">
            <v/>
          </cell>
        </row>
        <row r="206">
          <cell r="A206" t="str">
            <v/>
          </cell>
          <cell r="B206" t="str">
            <v/>
          </cell>
          <cell r="C206" t="str">
            <v/>
          </cell>
          <cell r="D206" t="str">
            <v/>
          </cell>
          <cell r="E206" t="str">
            <v/>
          </cell>
          <cell r="F206" t="str">
            <v/>
          </cell>
          <cell r="G206" t="str">
            <v/>
          </cell>
          <cell r="H206" t="str">
            <v/>
          </cell>
          <cell r="I206" t="str">
            <v/>
          </cell>
          <cell r="J206" t="str">
            <v/>
          </cell>
        </row>
        <row r="207">
          <cell r="A207" t="str">
            <v/>
          </cell>
          <cell r="B207" t="str">
            <v/>
          </cell>
          <cell r="C207" t="str">
            <v/>
          </cell>
          <cell r="D207" t="str">
            <v/>
          </cell>
          <cell r="E207" t="str">
            <v/>
          </cell>
          <cell r="F207" t="str">
            <v/>
          </cell>
          <cell r="G207" t="str">
            <v/>
          </cell>
          <cell r="H207" t="str">
            <v/>
          </cell>
          <cell r="I207" t="str">
            <v/>
          </cell>
          <cell r="J207" t="str">
            <v/>
          </cell>
        </row>
        <row r="208">
          <cell r="A208" t="str">
            <v/>
          </cell>
          <cell r="B208" t="str">
            <v/>
          </cell>
          <cell r="C208" t="str">
            <v/>
          </cell>
          <cell r="D208" t="str">
            <v/>
          </cell>
          <cell r="E208" t="str">
            <v/>
          </cell>
          <cell r="F208" t="str">
            <v/>
          </cell>
          <cell r="G208" t="str">
            <v/>
          </cell>
          <cell r="H208" t="str">
            <v/>
          </cell>
          <cell r="I208" t="str">
            <v/>
          </cell>
          <cell r="J208" t="str">
            <v/>
          </cell>
        </row>
        <row r="209">
          <cell r="A209" t="str">
            <v/>
          </cell>
          <cell r="B209" t="str">
            <v/>
          </cell>
          <cell r="C209" t="str">
            <v/>
          </cell>
          <cell r="D209" t="str">
            <v/>
          </cell>
          <cell r="E209" t="str">
            <v/>
          </cell>
          <cell r="F209" t="str">
            <v/>
          </cell>
          <cell r="G209" t="str">
            <v/>
          </cell>
          <cell r="H209" t="str">
            <v/>
          </cell>
          <cell r="I209" t="str">
            <v/>
          </cell>
          <cell r="J209" t="str">
            <v/>
          </cell>
        </row>
        <row r="210">
          <cell r="A210" t="str">
            <v/>
          </cell>
          <cell r="B210" t="str">
            <v/>
          </cell>
          <cell r="C210" t="str">
            <v/>
          </cell>
          <cell r="D210" t="str">
            <v/>
          </cell>
          <cell r="E210" t="str">
            <v/>
          </cell>
          <cell r="F210" t="str">
            <v/>
          </cell>
          <cell r="G210" t="str">
            <v/>
          </cell>
          <cell r="H210" t="str">
            <v/>
          </cell>
          <cell r="I210" t="str">
            <v/>
          </cell>
          <cell r="J210" t="str">
            <v/>
          </cell>
        </row>
        <row r="211">
          <cell r="A211" t="str">
            <v/>
          </cell>
          <cell r="B211" t="str">
            <v/>
          </cell>
          <cell r="C211" t="str">
            <v/>
          </cell>
          <cell r="D211" t="str">
            <v/>
          </cell>
          <cell r="E211" t="str">
            <v/>
          </cell>
          <cell r="F211" t="str">
            <v/>
          </cell>
          <cell r="G211" t="str">
            <v/>
          </cell>
          <cell r="H211" t="str">
            <v/>
          </cell>
          <cell r="I211" t="str">
            <v/>
          </cell>
          <cell r="J211" t="str">
            <v/>
          </cell>
        </row>
        <row r="212">
          <cell r="A212" t="str">
            <v/>
          </cell>
          <cell r="B212" t="str">
            <v/>
          </cell>
          <cell r="C212" t="str">
            <v/>
          </cell>
          <cell r="D212" t="str">
            <v/>
          </cell>
          <cell r="E212" t="str">
            <v/>
          </cell>
          <cell r="F212" t="str">
            <v/>
          </cell>
          <cell r="G212" t="str">
            <v/>
          </cell>
          <cell r="H212" t="str">
            <v/>
          </cell>
          <cell r="I212" t="str">
            <v/>
          </cell>
          <cell r="J212" t="str">
            <v/>
          </cell>
        </row>
        <row r="213">
          <cell r="A213" t="str">
            <v/>
          </cell>
          <cell r="B213" t="str">
            <v/>
          </cell>
          <cell r="C213" t="str">
            <v/>
          </cell>
          <cell r="D213" t="str">
            <v/>
          </cell>
          <cell r="E213" t="str">
            <v/>
          </cell>
          <cell r="F213" t="str">
            <v/>
          </cell>
          <cell r="G213" t="str">
            <v/>
          </cell>
          <cell r="H213" t="str">
            <v/>
          </cell>
          <cell r="I213" t="str">
            <v/>
          </cell>
          <cell r="J213" t="str">
            <v/>
          </cell>
        </row>
        <row r="214">
          <cell r="A214" t="str">
            <v/>
          </cell>
          <cell r="B214" t="str">
            <v/>
          </cell>
          <cell r="C214" t="str">
            <v/>
          </cell>
          <cell r="D214" t="str">
            <v/>
          </cell>
          <cell r="E214" t="str">
            <v/>
          </cell>
          <cell r="F214" t="str">
            <v/>
          </cell>
          <cell r="G214" t="str">
            <v/>
          </cell>
          <cell r="H214" t="str">
            <v/>
          </cell>
          <cell r="I214" t="str">
            <v/>
          </cell>
          <cell r="J214" t="str">
            <v/>
          </cell>
        </row>
        <row r="215">
          <cell r="A215" t="str">
            <v/>
          </cell>
          <cell r="B215" t="str">
            <v/>
          </cell>
          <cell r="C215" t="str">
            <v/>
          </cell>
          <cell r="D215" t="str">
            <v/>
          </cell>
          <cell r="E215" t="str">
            <v/>
          </cell>
          <cell r="F215" t="str">
            <v/>
          </cell>
          <cell r="G215" t="str">
            <v/>
          </cell>
          <cell r="H215" t="str">
            <v/>
          </cell>
          <cell r="I215" t="str">
            <v/>
          </cell>
          <cell r="J215" t="str">
            <v/>
          </cell>
        </row>
        <row r="216">
          <cell r="A216" t="str">
            <v/>
          </cell>
          <cell r="B216" t="str">
            <v/>
          </cell>
          <cell r="C216" t="str">
            <v/>
          </cell>
          <cell r="D216" t="str">
            <v/>
          </cell>
          <cell r="E216" t="str">
            <v/>
          </cell>
          <cell r="F216" t="str">
            <v/>
          </cell>
          <cell r="G216" t="str">
            <v/>
          </cell>
          <cell r="H216" t="str">
            <v/>
          </cell>
          <cell r="I216" t="str">
            <v/>
          </cell>
          <cell r="J216" t="str">
            <v/>
          </cell>
        </row>
        <row r="217">
          <cell r="A217" t="str">
            <v/>
          </cell>
          <cell r="B217" t="str">
            <v/>
          </cell>
          <cell r="C217" t="str">
            <v/>
          </cell>
          <cell r="D217" t="str">
            <v/>
          </cell>
          <cell r="E217" t="str">
            <v/>
          </cell>
          <cell r="F217" t="str">
            <v/>
          </cell>
          <cell r="G217" t="str">
            <v/>
          </cell>
          <cell r="H217" t="str">
            <v/>
          </cell>
          <cell r="I217" t="str">
            <v/>
          </cell>
          <cell r="J217" t="str">
            <v/>
          </cell>
        </row>
        <row r="218">
          <cell r="A218" t="str">
            <v/>
          </cell>
          <cell r="B218" t="str">
            <v/>
          </cell>
          <cell r="C218" t="str">
            <v/>
          </cell>
          <cell r="D218" t="str">
            <v/>
          </cell>
          <cell r="E218" t="str">
            <v/>
          </cell>
          <cell r="F218" t="str">
            <v/>
          </cell>
          <cell r="G218" t="str">
            <v/>
          </cell>
          <cell r="H218" t="str">
            <v/>
          </cell>
          <cell r="I218" t="str">
            <v/>
          </cell>
          <cell r="J218" t="str">
            <v/>
          </cell>
        </row>
        <row r="219">
          <cell r="A219" t="str">
            <v/>
          </cell>
          <cell r="B219" t="str">
            <v/>
          </cell>
          <cell r="C219" t="str">
            <v/>
          </cell>
          <cell r="D219" t="str">
            <v/>
          </cell>
          <cell r="E219" t="str">
            <v/>
          </cell>
          <cell r="F219" t="str">
            <v/>
          </cell>
          <cell r="G219" t="str">
            <v/>
          </cell>
          <cell r="H219" t="str">
            <v/>
          </cell>
          <cell r="I219" t="str">
            <v/>
          </cell>
          <cell r="J219" t="str">
            <v/>
          </cell>
        </row>
        <row r="220">
          <cell r="A220" t="str">
            <v/>
          </cell>
          <cell r="B220" t="str">
            <v/>
          </cell>
          <cell r="C220" t="str">
            <v/>
          </cell>
          <cell r="D220" t="str">
            <v/>
          </cell>
          <cell r="E220" t="str">
            <v/>
          </cell>
          <cell r="F220" t="str">
            <v/>
          </cell>
          <cell r="G220" t="str">
            <v/>
          </cell>
          <cell r="H220" t="str">
            <v/>
          </cell>
          <cell r="I220" t="str">
            <v/>
          </cell>
          <cell r="J220" t="str">
            <v/>
          </cell>
        </row>
        <row r="221">
          <cell r="A221" t="str">
            <v/>
          </cell>
          <cell r="B221" t="str">
            <v/>
          </cell>
          <cell r="C221" t="str">
            <v/>
          </cell>
          <cell r="D221" t="str">
            <v/>
          </cell>
          <cell r="E221" t="str">
            <v/>
          </cell>
          <cell r="F221" t="str">
            <v/>
          </cell>
          <cell r="G221" t="str">
            <v/>
          </cell>
          <cell r="H221" t="str">
            <v/>
          </cell>
          <cell r="I221" t="str">
            <v/>
          </cell>
          <cell r="J221" t="str">
            <v/>
          </cell>
        </row>
        <row r="222">
          <cell r="A222" t="str">
            <v/>
          </cell>
          <cell r="B222" t="str">
            <v/>
          </cell>
          <cell r="C222" t="str">
            <v/>
          </cell>
          <cell r="D222" t="str">
            <v/>
          </cell>
          <cell r="E222" t="str">
            <v/>
          </cell>
          <cell r="F222" t="str">
            <v/>
          </cell>
          <cell r="G222" t="str">
            <v/>
          </cell>
          <cell r="H222" t="str">
            <v/>
          </cell>
          <cell r="I222" t="str">
            <v/>
          </cell>
          <cell r="J222" t="str">
            <v/>
          </cell>
        </row>
        <row r="223">
          <cell r="A223" t="str">
            <v/>
          </cell>
          <cell r="B223" t="str">
            <v/>
          </cell>
          <cell r="C223" t="str">
            <v/>
          </cell>
          <cell r="D223" t="str">
            <v/>
          </cell>
          <cell r="E223" t="str">
            <v/>
          </cell>
          <cell r="F223" t="str">
            <v/>
          </cell>
          <cell r="G223" t="str">
            <v/>
          </cell>
          <cell r="H223" t="str">
            <v/>
          </cell>
          <cell r="I223" t="str">
            <v/>
          </cell>
          <cell r="J223" t="str">
            <v/>
          </cell>
        </row>
        <row r="224">
          <cell r="A224" t="str">
            <v/>
          </cell>
          <cell r="B224" t="str">
            <v/>
          </cell>
          <cell r="C224" t="str">
            <v/>
          </cell>
          <cell r="D224" t="str">
            <v/>
          </cell>
          <cell r="E224" t="str">
            <v/>
          </cell>
          <cell r="F224" t="str">
            <v/>
          </cell>
          <cell r="G224" t="str">
            <v/>
          </cell>
          <cell r="H224" t="str">
            <v/>
          </cell>
          <cell r="I224" t="str">
            <v/>
          </cell>
          <cell r="J224" t="str">
            <v/>
          </cell>
        </row>
        <row r="225">
          <cell r="A225" t="str">
            <v/>
          </cell>
          <cell r="B225" t="str">
            <v/>
          </cell>
          <cell r="C225" t="str">
            <v/>
          </cell>
          <cell r="D225" t="str">
            <v/>
          </cell>
          <cell r="E225" t="str">
            <v/>
          </cell>
          <cell r="F225" t="str">
            <v/>
          </cell>
          <cell r="G225" t="str">
            <v/>
          </cell>
          <cell r="H225" t="str">
            <v/>
          </cell>
          <cell r="I225" t="str">
            <v/>
          </cell>
          <cell r="J225" t="str">
            <v/>
          </cell>
        </row>
        <row r="226">
          <cell r="A226" t="str">
            <v/>
          </cell>
          <cell r="B226" t="str">
            <v/>
          </cell>
          <cell r="C226" t="str">
            <v/>
          </cell>
          <cell r="D226" t="str">
            <v/>
          </cell>
          <cell r="E226" t="str">
            <v/>
          </cell>
          <cell r="F226" t="str">
            <v/>
          </cell>
          <cell r="G226" t="str">
            <v/>
          </cell>
          <cell r="H226" t="str">
            <v/>
          </cell>
          <cell r="I226" t="str">
            <v/>
          </cell>
          <cell r="J226" t="str">
            <v/>
          </cell>
        </row>
        <row r="227">
          <cell r="A227" t="str">
            <v/>
          </cell>
          <cell r="B227" t="str">
            <v/>
          </cell>
          <cell r="C227" t="str">
            <v/>
          </cell>
          <cell r="D227" t="str">
            <v/>
          </cell>
          <cell r="E227" t="str">
            <v/>
          </cell>
          <cell r="F227" t="str">
            <v/>
          </cell>
          <cell r="G227" t="str">
            <v/>
          </cell>
          <cell r="H227" t="str">
            <v/>
          </cell>
          <cell r="I227" t="str">
            <v/>
          </cell>
          <cell r="J227" t="str">
            <v/>
          </cell>
        </row>
        <row r="228">
          <cell r="A228" t="str">
            <v/>
          </cell>
          <cell r="B228" t="str">
            <v/>
          </cell>
          <cell r="C228" t="str">
            <v/>
          </cell>
          <cell r="D228" t="str">
            <v/>
          </cell>
          <cell r="E228" t="str">
            <v/>
          </cell>
          <cell r="F228" t="str">
            <v/>
          </cell>
          <cell r="G228" t="str">
            <v/>
          </cell>
          <cell r="H228" t="str">
            <v/>
          </cell>
          <cell r="I228" t="str">
            <v/>
          </cell>
          <cell r="J228" t="str">
            <v/>
          </cell>
        </row>
        <row r="229">
          <cell r="A229" t="str">
            <v/>
          </cell>
          <cell r="B229" t="str">
            <v/>
          </cell>
          <cell r="C229" t="str">
            <v/>
          </cell>
          <cell r="D229" t="str">
            <v/>
          </cell>
          <cell r="E229" t="str">
            <v/>
          </cell>
          <cell r="F229" t="str">
            <v/>
          </cell>
          <cell r="G229" t="str">
            <v/>
          </cell>
          <cell r="H229" t="str">
            <v/>
          </cell>
          <cell r="I229" t="str">
            <v/>
          </cell>
          <cell r="J229" t="str">
            <v/>
          </cell>
        </row>
        <row r="230">
          <cell r="A230" t="str">
            <v/>
          </cell>
          <cell r="B230" t="str">
            <v/>
          </cell>
          <cell r="C230" t="str">
            <v/>
          </cell>
          <cell r="D230" t="str">
            <v/>
          </cell>
          <cell r="E230" t="str">
            <v/>
          </cell>
          <cell r="F230" t="str">
            <v/>
          </cell>
          <cell r="G230" t="str">
            <v/>
          </cell>
          <cell r="H230" t="str">
            <v/>
          </cell>
          <cell r="I230" t="str">
            <v/>
          </cell>
          <cell r="J230" t="str">
            <v/>
          </cell>
        </row>
        <row r="231">
          <cell r="A231" t="str">
            <v/>
          </cell>
          <cell r="B231" t="str">
            <v/>
          </cell>
          <cell r="C231" t="str">
            <v/>
          </cell>
          <cell r="D231" t="str">
            <v/>
          </cell>
          <cell r="E231" t="str">
            <v/>
          </cell>
          <cell r="F231" t="str">
            <v/>
          </cell>
          <cell r="G231" t="str">
            <v/>
          </cell>
          <cell r="H231" t="str">
            <v/>
          </cell>
          <cell r="I231" t="str">
            <v/>
          </cell>
          <cell r="J231" t="str">
            <v/>
          </cell>
        </row>
        <row r="232">
          <cell r="A232" t="str">
            <v/>
          </cell>
          <cell r="B232" t="str">
            <v/>
          </cell>
          <cell r="C232" t="str">
            <v/>
          </cell>
          <cell r="D232" t="str">
            <v/>
          </cell>
          <cell r="E232" t="str">
            <v/>
          </cell>
          <cell r="F232" t="str">
            <v/>
          </cell>
          <cell r="G232" t="str">
            <v/>
          </cell>
          <cell r="H232" t="str">
            <v/>
          </cell>
          <cell r="I232" t="str">
            <v/>
          </cell>
          <cell r="J232" t="str">
            <v/>
          </cell>
        </row>
        <row r="233">
          <cell r="A233" t="str">
            <v/>
          </cell>
          <cell r="B233" t="str">
            <v/>
          </cell>
          <cell r="C233" t="str">
            <v/>
          </cell>
          <cell r="D233" t="str">
            <v/>
          </cell>
          <cell r="E233" t="str">
            <v/>
          </cell>
          <cell r="F233" t="str">
            <v/>
          </cell>
          <cell r="G233" t="str">
            <v/>
          </cell>
          <cell r="H233" t="str">
            <v/>
          </cell>
          <cell r="I233" t="str">
            <v/>
          </cell>
          <cell r="J233" t="str">
            <v/>
          </cell>
        </row>
        <row r="234">
          <cell r="A234" t="str">
            <v/>
          </cell>
          <cell r="B234" t="str">
            <v/>
          </cell>
          <cell r="C234" t="str">
            <v/>
          </cell>
          <cell r="D234" t="str">
            <v/>
          </cell>
          <cell r="E234" t="str">
            <v/>
          </cell>
          <cell r="F234" t="str">
            <v/>
          </cell>
          <cell r="G234" t="str">
            <v/>
          </cell>
          <cell r="H234" t="str">
            <v/>
          </cell>
          <cell r="I234" t="str">
            <v/>
          </cell>
          <cell r="J234" t="str">
            <v/>
          </cell>
        </row>
        <row r="235">
          <cell r="A235" t="str">
            <v/>
          </cell>
          <cell r="B235" t="str">
            <v/>
          </cell>
          <cell r="C235" t="str">
            <v/>
          </cell>
          <cell r="D235" t="str">
            <v/>
          </cell>
          <cell r="E235" t="str">
            <v/>
          </cell>
          <cell r="F235" t="str">
            <v/>
          </cell>
          <cell r="G235" t="str">
            <v/>
          </cell>
          <cell r="H235" t="str">
            <v/>
          </cell>
          <cell r="I235" t="str">
            <v/>
          </cell>
          <cell r="J235" t="str">
            <v/>
          </cell>
        </row>
        <row r="236">
          <cell r="A236" t="str">
            <v/>
          </cell>
          <cell r="B236" t="str">
            <v/>
          </cell>
          <cell r="C236" t="str">
            <v/>
          </cell>
          <cell r="D236" t="str">
            <v/>
          </cell>
          <cell r="E236" t="str">
            <v/>
          </cell>
          <cell r="F236" t="str">
            <v/>
          </cell>
          <cell r="G236" t="str">
            <v/>
          </cell>
          <cell r="H236" t="str">
            <v/>
          </cell>
          <cell r="I236" t="str">
            <v/>
          </cell>
          <cell r="J236" t="str">
            <v/>
          </cell>
        </row>
        <row r="237">
          <cell r="A237" t="str">
            <v/>
          </cell>
          <cell r="B237" t="str">
            <v/>
          </cell>
          <cell r="C237" t="str">
            <v/>
          </cell>
          <cell r="D237" t="str">
            <v/>
          </cell>
          <cell r="E237" t="str">
            <v/>
          </cell>
          <cell r="F237" t="str">
            <v/>
          </cell>
          <cell r="G237" t="str">
            <v/>
          </cell>
          <cell r="H237" t="str">
            <v/>
          </cell>
          <cell r="I237" t="str">
            <v/>
          </cell>
          <cell r="J237" t="str">
            <v/>
          </cell>
        </row>
        <row r="238">
          <cell r="A238" t="str">
            <v/>
          </cell>
          <cell r="B238" t="str">
            <v/>
          </cell>
          <cell r="C238" t="str">
            <v/>
          </cell>
          <cell r="D238" t="str">
            <v/>
          </cell>
          <cell r="E238" t="str">
            <v/>
          </cell>
          <cell r="F238" t="str">
            <v/>
          </cell>
          <cell r="G238" t="str">
            <v/>
          </cell>
          <cell r="H238" t="str">
            <v/>
          </cell>
          <cell r="I238" t="str">
            <v/>
          </cell>
          <cell r="J238" t="str">
            <v/>
          </cell>
        </row>
        <row r="239">
          <cell r="A239" t="str">
            <v/>
          </cell>
          <cell r="B239" t="str">
            <v/>
          </cell>
          <cell r="C239" t="str">
            <v/>
          </cell>
          <cell r="D239" t="str">
            <v/>
          </cell>
          <cell r="E239" t="str">
            <v/>
          </cell>
          <cell r="F239" t="str">
            <v/>
          </cell>
          <cell r="G239" t="str">
            <v/>
          </cell>
          <cell r="H239" t="str">
            <v/>
          </cell>
          <cell r="I239" t="str">
            <v/>
          </cell>
          <cell r="J239" t="str">
            <v/>
          </cell>
        </row>
        <row r="240">
          <cell r="A240" t="str">
            <v/>
          </cell>
          <cell r="B240" t="str">
            <v/>
          </cell>
          <cell r="C240" t="str">
            <v/>
          </cell>
          <cell r="D240" t="str">
            <v/>
          </cell>
          <cell r="E240" t="str">
            <v/>
          </cell>
          <cell r="F240" t="str">
            <v/>
          </cell>
          <cell r="G240" t="str">
            <v/>
          </cell>
          <cell r="H240" t="str">
            <v/>
          </cell>
          <cell r="I240" t="str">
            <v/>
          </cell>
          <cell r="J240" t="str">
            <v/>
          </cell>
        </row>
        <row r="241">
          <cell r="A241" t="str">
            <v/>
          </cell>
          <cell r="B241" t="str">
            <v/>
          </cell>
          <cell r="C241" t="str">
            <v/>
          </cell>
          <cell r="D241" t="str">
            <v/>
          </cell>
          <cell r="E241" t="str">
            <v/>
          </cell>
          <cell r="F241" t="str">
            <v/>
          </cell>
          <cell r="G241" t="str">
            <v/>
          </cell>
          <cell r="H241" t="str">
            <v/>
          </cell>
          <cell r="I241" t="str">
            <v/>
          </cell>
          <cell r="J241" t="str">
            <v/>
          </cell>
        </row>
        <row r="242">
          <cell r="A242" t="str">
            <v/>
          </cell>
          <cell r="B242" t="str">
            <v/>
          </cell>
          <cell r="C242" t="str">
            <v/>
          </cell>
          <cell r="D242" t="str">
            <v/>
          </cell>
          <cell r="E242" t="str">
            <v/>
          </cell>
          <cell r="F242" t="str">
            <v/>
          </cell>
          <cell r="G242" t="str">
            <v/>
          </cell>
          <cell r="H242" t="str">
            <v/>
          </cell>
          <cell r="I242" t="str">
            <v/>
          </cell>
          <cell r="J242" t="str">
            <v/>
          </cell>
        </row>
        <row r="243">
          <cell r="A243" t="str">
            <v/>
          </cell>
          <cell r="B243" t="str">
            <v/>
          </cell>
          <cell r="C243" t="str">
            <v/>
          </cell>
          <cell r="D243" t="str">
            <v/>
          </cell>
          <cell r="E243" t="str">
            <v/>
          </cell>
          <cell r="F243" t="str">
            <v/>
          </cell>
          <cell r="G243" t="str">
            <v/>
          </cell>
          <cell r="H243" t="str">
            <v/>
          </cell>
          <cell r="I243" t="str">
            <v/>
          </cell>
          <cell r="J243" t="str">
            <v/>
          </cell>
        </row>
        <row r="244">
          <cell r="A244" t="str">
            <v/>
          </cell>
          <cell r="B244" t="str">
            <v/>
          </cell>
          <cell r="C244" t="str">
            <v/>
          </cell>
          <cell r="D244" t="str">
            <v/>
          </cell>
          <cell r="E244" t="str">
            <v/>
          </cell>
          <cell r="F244" t="str">
            <v/>
          </cell>
          <cell r="G244" t="str">
            <v/>
          </cell>
          <cell r="H244" t="str">
            <v/>
          </cell>
          <cell r="I244" t="str">
            <v/>
          </cell>
          <cell r="J244" t="str">
            <v/>
          </cell>
        </row>
        <row r="245">
          <cell r="A245" t="str">
            <v/>
          </cell>
          <cell r="B245" t="str">
            <v/>
          </cell>
          <cell r="C245" t="str">
            <v/>
          </cell>
          <cell r="D245" t="str">
            <v/>
          </cell>
          <cell r="E245" t="str">
            <v/>
          </cell>
          <cell r="F245" t="str">
            <v/>
          </cell>
          <cell r="G245" t="str">
            <v/>
          </cell>
          <cell r="H245" t="str">
            <v/>
          </cell>
          <cell r="I245" t="str">
            <v/>
          </cell>
          <cell r="J245" t="str">
            <v/>
          </cell>
        </row>
        <row r="246">
          <cell r="A246" t="str">
            <v/>
          </cell>
          <cell r="B246" t="str">
            <v/>
          </cell>
          <cell r="C246" t="str">
            <v/>
          </cell>
          <cell r="D246" t="str">
            <v/>
          </cell>
          <cell r="E246" t="str">
            <v/>
          </cell>
          <cell r="F246" t="str">
            <v/>
          </cell>
          <cell r="G246" t="str">
            <v/>
          </cell>
          <cell r="H246" t="str">
            <v/>
          </cell>
          <cell r="I246" t="str">
            <v/>
          </cell>
          <cell r="J246" t="str">
            <v/>
          </cell>
        </row>
        <row r="247">
          <cell r="A247" t="str">
            <v/>
          </cell>
          <cell r="B247" t="str">
            <v/>
          </cell>
          <cell r="C247" t="str">
            <v/>
          </cell>
          <cell r="D247" t="str">
            <v/>
          </cell>
          <cell r="E247" t="str">
            <v/>
          </cell>
          <cell r="F247" t="str">
            <v/>
          </cell>
          <cell r="G247" t="str">
            <v/>
          </cell>
          <cell r="H247" t="str">
            <v/>
          </cell>
          <cell r="I247" t="str">
            <v/>
          </cell>
          <cell r="J247" t="str">
            <v/>
          </cell>
        </row>
        <row r="248">
          <cell r="A248" t="str">
            <v/>
          </cell>
          <cell r="B248" t="str">
            <v/>
          </cell>
          <cell r="C248" t="str">
            <v/>
          </cell>
          <cell r="D248" t="str">
            <v/>
          </cell>
          <cell r="E248" t="str">
            <v/>
          </cell>
          <cell r="F248" t="str">
            <v/>
          </cell>
          <cell r="G248" t="str">
            <v/>
          </cell>
          <cell r="H248" t="str">
            <v/>
          </cell>
          <cell r="I248" t="str">
            <v/>
          </cell>
          <cell r="J248" t="str">
            <v/>
          </cell>
        </row>
        <row r="249">
          <cell r="A249" t="str">
            <v/>
          </cell>
          <cell r="B249" t="str">
            <v/>
          </cell>
          <cell r="C249" t="str">
            <v/>
          </cell>
          <cell r="D249" t="str">
            <v/>
          </cell>
          <cell r="E249" t="str">
            <v/>
          </cell>
          <cell r="F249" t="str">
            <v/>
          </cell>
          <cell r="G249" t="str">
            <v/>
          </cell>
          <cell r="H249" t="str">
            <v/>
          </cell>
          <cell r="I249" t="str">
            <v/>
          </cell>
          <cell r="J249" t="str">
            <v/>
          </cell>
        </row>
        <row r="250">
          <cell r="A250" t="str">
            <v/>
          </cell>
          <cell r="B250" t="str">
            <v/>
          </cell>
          <cell r="C250" t="str">
            <v/>
          </cell>
          <cell r="D250" t="str">
            <v/>
          </cell>
          <cell r="E250" t="str">
            <v/>
          </cell>
          <cell r="F250" t="str">
            <v/>
          </cell>
          <cell r="G250" t="str">
            <v/>
          </cell>
          <cell r="H250" t="str">
            <v/>
          </cell>
          <cell r="I250" t="str">
            <v/>
          </cell>
          <cell r="J250" t="str">
            <v/>
          </cell>
        </row>
        <row r="251">
          <cell r="A251" t="str">
            <v/>
          </cell>
          <cell r="B251" t="str">
            <v/>
          </cell>
          <cell r="C251" t="str">
            <v/>
          </cell>
          <cell r="D251" t="str">
            <v/>
          </cell>
          <cell r="E251" t="str">
            <v/>
          </cell>
          <cell r="F251" t="str">
            <v/>
          </cell>
          <cell r="G251" t="str">
            <v/>
          </cell>
          <cell r="H251" t="str">
            <v/>
          </cell>
          <cell r="I251" t="str">
            <v/>
          </cell>
          <cell r="J251" t="str">
            <v/>
          </cell>
        </row>
        <row r="252">
          <cell r="A252" t="str">
            <v/>
          </cell>
          <cell r="B252" t="str">
            <v/>
          </cell>
          <cell r="C252" t="str">
            <v/>
          </cell>
          <cell r="D252" t="str">
            <v/>
          </cell>
          <cell r="E252" t="str">
            <v/>
          </cell>
          <cell r="F252" t="str">
            <v/>
          </cell>
          <cell r="G252" t="str">
            <v/>
          </cell>
          <cell r="H252" t="str">
            <v/>
          </cell>
          <cell r="I252" t="str">
            <v/>
          </cell>
          <cell r="J252" t="str">
            <v/>
          </cell>
        </row>
        <row r="253">
          <cell r="A253" t="str">
            <v/>
          </cell>
          <cell r="B253" t="str">
            <v/>
          </cell>
          <cell r="C253" t="str">
            <v/>
          </cell>
          <cell r="D253" t="str">
            <v/>
          </cell>
          <cell r="E253" t="str">
            <v/>
          </cell>
          <cell r="F253" t="str">
            <v/>
          </cell>
          <cell r="G253" t="str">
            <v/>
          </cell>
          <cell r="H253" t="str">
            <v/>
          </cell>
          <cell r="I253" t="str">
            <v/>
          </cell>
          <cell r="J253" t="str">
            <v/>
          </cell>
        </row>
        <row r="254">
          <cell r="A254" t="str">
            <v/>
          </cell>
          <cell r="B254" t="str">
            <v/>
          </cell>
          <cell r="C254" t="str">
            <v/>
          </cell>
          <cell r="D254" t="str">
            <v/>
          </cell>
          <cell r="E254" t="str">
            <v/>
          </cell>
          <cell r="F254" t="str">
            <v/>
          </cell>
          <cell r="G254" t="str">
            <v/>
          </cell>
          <cell r="H254" t="str">
            <v/>
          </cell>
          <cell r="I254" t="str">
            <v/>
          </cell>
          <cell r="J254" t="str">
            <v/>
          </cell>
        </row>
        <row r="255">
          <cell r="A255" t="str">
            <v/>
          </cell>
          <cell r="B255" t="str">
            <v/>
          </cell>
          <cell r="C255" t="str">
            <v/>
          </cell>
          <cell r="D255" t="str">
            <v/>
          </cell>
          <cell r="E255" t="str">
            <v/>
          </cell>
          <cell r="F255" t="str">
            <v/>
          </cell>
          <cell r="G255" t="str">
            <v/>
          </cell>
          <cell r="H255" t="str">
            <v/>
          </cell>
          <cell r="I255" t="str">
            <v/>
          </cell>
          <cell r="J255" t="str">
            <v/>
          </cell>
        </row>
        <row r="256">
          <cell r="A256" t="str">
            <v/>
          </cell>
          <cell r="B256" t="str">
            <v/>
          </cell>
          <cell r="C256" t="str">
            <v/>
          </cell>
          <cell r="D256" t="str">
            <v/>
          </cell>
          <cell r="E256" t="str">
            <v/>
          </cell>
          <cell r="F256" t="str">
            <v/>
          </cell>
          <cell r="G256" t="str">
            <v/>
          </cell>
          <cell r="H256" t="str">
            <v/>
          </cell>
          <cell r="I256" t="str">
            <v/>
          </cell>
          <cell r="J256" t="str">
            <v/>
          </cell>
        </row>
        <row r="257">
          <cell r="A257" t="str">
            <v/>
          </cell>
          <cell r="B257" t="str">
            <v/>
          </cell>
          <cell r="C257" t="str">
            <v/>
          </cell>
          <cell r="D257" t="str">
            <v/>
          </cell>
          <cell r="E257" t="str">
            <v/>
          </cell>
          <cell r="F257" t="str">
            <v/>
          </cell>
          <cell r="G257" t="str">
            <v/>
          </cell>
          <cell r="H257" t="str">
            <v/>
          </cell>
          <cell r="I257" t="str">
            <v/>
          </cell>
          <cell r="J257" t="str">
            <v/>
          </cell>
        </row>
        <row r="258">
          <cell r="A258" t="str">
            <v/>
          </cell>
          <cell r="B258" t="str">
            <v/>
          </cell>
          <cell r="C258" t="str">
            <v/>
          </cell>
          <cell r="D258" t="str">
            <v/>
          </cell>
          <cell r="E258" t="str">
            <v/>
          </cell>
          <cell r="F258" t="str">
            <v/>
          </cell>
          <cell r="G258" t="str">
            <v/>
          </cell>
          <cell r="H258" t="str">
            <v/>
          </cell>
          <cell r="I258" t="str">
            <v/>
          </cell>
          <cell r="J258" t="str">
            <v/>
          </cell>
        </row>
        <row r="259">
          <cell r="A259" t="str">
            <v/>
          </cell>
          <cell r="B259" t="str">
            <v/>
          </cell>
          <cell r="C259" t="str">
            <v/>
          </cell>
          <cell r="D259" t="str">
            <v/>
          </cell>
          <cell r="E259" t="str">
            <v/>
          </cell>
          <cell r="F259" t="str">
            <v/>
          </cell>
          <cell r="G259" t="str">
            <v/>
          </cell>
          <cell r="H259" t="str">
            <v/>
          </cell>
          <cell r="I259" t="str">
            <v/>
          </cell>
          <cell r="J259" t="str">
            <v/>
          </cell>
        </row>
        <row r="260">
          <cell r="A260" t="str">
            <v/>
          </cell>
          <cell r="B260" t="str">
            <v/>
          </cell>
          <cell r="C260" t="str">
            <v/>
          </cell>
          <cell r="D260" t="str">
            <v/>
          </cell>
          <cell r="E260" t="str">
            <v/>
          </cell>
          <cell r="F260" t="str">
            <v/>
          </cell>
          <cell r="G260" t="str">
            <v/>
          </cell>
          <cell r="H260" t="str">
            <v/>
          </cell>
          <cell r="I260" t="str">
            <v/>
          </cell>
          <cell r="J260" t="str">
            <v/>
          </cell>
        </row>
        <row r="261">
          <cell r="A261" t="str">
            <v/>
          </cell>
          <cell r="B261" t="str">
            <v/>
          </cell>
          <cell r="C261" t="str">
            <v/>
          </cell>
          <cell r="D261" t="str">
            <v/>
          </cell>
          <cell r="E261" t="str">
            <v/>
          </cell>
          <cell r="F261" t="str">
            <v/>
          </cell>
          <cell r="G261" t="str">
            <v/>
          </cell>
          <cell r="H261" t="str">
            <v/>
          </cell>
          <cell r="I261" t="str">
            <v/>
          </cell>
          <cell r="J261" t="str">
            <v/>
          </cell>
        </row>
        <row r="262">
          <cell r="A262" t="str">
            <v/>
          </cell>
          <cell r="B262" t="str">
            <v/>
          </cell>
          <cell r="C262" t="str">
            <v/>
          </cell>
          <cell r="D262" t="str">
            <v/>
          </cell>
          <cell r="E262" t="str">
            <v/>
          </cell>
          <cell r="F262" t="str">
            <v/>
          </cell>
          <cell r="G262" t="str">
            <v/>
          </cell>
          <cell r="H262" t="str">
            <v/>
          </cell>
          <cell r="I262" t="str">
            <v/>
          </cell>
          <cell r="J262" t="str">
            <v/>
          </cell>
        </row>
        <row r="263">
          <cell r="A263" t="str">
            <v/>
          </cell>
          <cell r="B263" t="str">
            <v/>
          </cell>
          <cell r="C263" t="str">
            <v/>
          </cell>
          <cell r="D263" t="str">
            <v/>
          </cell>
          <cell r="E263" t="str">
            <v/>
          </cell>
          <cell r="F263" t="str">
            <v/>
          </cell>
          <cell r="G263" t="str">
            <v/>
          </cell>
          <cell r="H263" t="str">
            <v/>
          </cell>
          <cell r="I263" t="str">
            <v/>
          </cell>
          <cell r="J263" t="str">
            <v/>
          </cell>
        </row>
        <row r="264">
          <cell r="A264" t="str">
            <v/>
          </cell>
          <cell r="B264" t="str">
            <v/>
          </cell>
          <cell r="C264" t="str">
            <v/>
          </cell>
          <cell r="D264" t="str">
            <v/>
          </cell>
          <cell r="E264" t="str">
            <v/>
          </cell>
          <cell r="F264" t="str">
            <v/>
          </cell>
          <cell r="G264" t="str">
            <v/>
          </cell>
          <cell r="H264" t="str">
            <v/>
          </cell>
          <cell r="I264" t="str">
            <v/>
          </cell>
          <cell r="J264" t="str">
            <v/>
          </cell>
        </row>
        <row r="265">
          <cell r="A265" t="str">
            <v/>
          </cell>
          <cell r="B265" t="str">
            <v/>
          </cell>
          <cell r="C265" t="str">
            <v/>
          </cell>
          <cell r="D265" t="str">
            <v/>
          </cell>
          <cell r="E265" t="str">
            <v/>
          </cell>
          <cell r="F265" t="str">
            <v/>
          </cell>
          <cell r="G265" t="str">
            <v/>
          </cell>
          <cell r="H265" t="str">
            <v/>
          </cell>
          <cell r="I265" t="str">
            <v/>
          </cell>
          <cell r="J265" t="str">
            <v/>
          </cell>
        </row>
        <row r="266">
          <cell r="A266" t="str">
            <v/>
          </cell>
          <cell r="B266" t="str">
            <v/>
          </cell>
          <cell r="C266" t="str">
            <v/>
          </cell>
          <cell r="D266" t="str">
            <v/>
          </cell>
          <cell r="E266" t="str">
            <v/>
          </cell>
          <cell r="F266" t="str">
            <v/>
          </cell>
          <cell r="G266" t="str">
            <v/>
          </cell>
          <cell r="H266" t="str">
            <v/>
          </cell>
          <cell r="I266" t="str">
            <v/>
          </cell>
          <cell r="J266" t="str">
            <v/>
          </cell>
        </row>
        <row r="267">
          <cell r="A267" t="str">
            <v/>
          </cell>
          <cell r="B267" t="str">
            <v/>
          </cell>
          <cell r="C267" t="str">
            <v/>
          </cell>
          <cell r="D267" t="str">
            <v/>
          </cell>
          <cell r="E267" t="str">
            <v/>
          </cell>
          <cell r="F267" t="str">
            <v/>
          </cell>
          <cell r="G267" t="str">
            <v/>
          </cell>
          <cell r="H267" t="str">
            <v/>
          </cell>
          <cell r="I267" t="str">
            <v/>
          </cell>
          <cell r="J267" t="str">
            <v/>
          </cell>
        </row>
        <row r="268">
          <cell r="A268" t="str">
            <v/>
          </cell>
          <cell r="B268" t="str">
            <v/>
          </cell>
          <cell r="C268" t="str">
            <v/>
          </cell>
          <cell r="D268" t="str">
            <v/>
          </cell>
          <cell r="E268" t="str">
            <v/>
          </cell>
          <cell r="F268" t="str">
            <v/>
          </cell>
          <cell r="G268" t="str">
            <v/>
          </cell>
          <cell r="H268" t="str">
            <v/>
          </cell>
          <cell r="I268" t="str">
            <v/>
          </cell>
          <cell r="J268" t="str">
            <v/>
          </cell>
        </row>
        <row r="269">
          <cell r="A269" t="str">
            <v/>
          </cell>
          <cell r="B269" t="str">
            <v/>
          </cell>
          <cell r="C269" t="str">
            <v/>
          </cell>
          <cell r="D269" t="str">
            <v/>
          </cell>
          <cell r="E269" t="str">
            <v/>
          </cell>
          <cell r="F269" t="str">
            <v/>
          </cell>
          <cell r="G269" t="str">
            <v/>
          </cell>
          <cell r="H269" t="str">
            <v/>
          </cell>
          <cell r="I269" t="str">
            <v/>
          </cell>
          <cell r="J269" t="str">
            <v/>
          </cell>
        </row>
        <row r="270">
          <cell r="A270" t="str">
            <v/>
          </cell>
          <cell r="B270" t="str">
            <v/>
          </cell>
          <cell r="C270" t="str">
            <v/>
          </cell>
          <cell r="D270" t="str">
            <v/>
          </cell>
          <cell r="E270" t="str">
            <v/>
          </cell>
          <cell r="F270" t="str">
            <v/>
          </cell>
          <cell r="G270" t="str">
            <v/>
          </cell>
          <cell r="H270" t="str">
            <v/>
          </cell>
          <cell r="I270" t="str">
            <v/>
          </cell>
          <cell r="J270" t="str">
            <v/>
          </cell>
        </row>
        <row r="271">
          <cell r="A271" t="str">
            <v/>
          </cell>
          <cell r="B271" t="str">
            <v/>
          </cell>
          <cell r="C271" t="str">
            <v/>
          </cell>
          <cell r="D271" t="str">
            <v/>
          </cell>
          <cell r="E271" t="str">
            <v/>
          </cell>
          <cell r="F271" t="str">
            <v/>
          </cell>
          <cell r="G271" t="str">
            <v/>
          </cell>
          <cell r="H271" t="str">
            <v/>
          </cell>
          <cell r="I271" t="str">
            <v/>
          </cell>
          <cell r="J271" t="str">
            <v/>
          </cell>
        </row>
        <row r="272">
          <cell r="A272" t="str">
            <v/>
          </cell>
          <cell r="B272" t="str">
            <v/>
          </cell>
          <cell r="C272" t="str">
            <v/>
          </cell>
          <cell r="D272" t="str">
            <v/>
          </cell>
          <cell r="E272" t="str">
            <v/>
          </cell>
          <cell r="F272" t="str">
            <v/>
          </cell>
          <cell r="G272" t="str">
            <v/>
          </cell>
          <cell r="H272" t="str">
            <v/>
          </cell>
          <cell r="I272" t="str">
            <v/>
          </cell>
          <cell r="J272" t="str">
            <v/>
          </cell>
        </row>
        <row r="273">
          <cell r="A273" t="str">
            <v/>
          </cell>
          <cell r="B273" t="str">
            <v/>
          </cell>
          <cell r="C273" t="str">
            <v/>
          </cell>
          <cell r="D273" t="str">
            <v/>
          </cell>
          <cell r="E273" t="str">
            <v/>
          </cell>
          <cell r="F273" t="str">
            <v/>
          </cell>
          <cell r="G273" t="str">
            <v/>
          </cell>
          <cell r="H273" t="str">
            <v/>
          </cell>
          <cell r="I273" t="str">
            <v/>
          </cell>
          <cell r="J273" t="str">
            <v/>
          </cell>
        </row>
        <row r="274">
          <cell r="A274" t="str">
            <v/>
          </cell>
          <cell r="B274" t="str">
            <v/>
          </cell>
          <cell r="C274" t="str">
            <v/>
          </cell>
          <cell r="D274" t="str">
            <v/>
          </cell>
          <cell r="E274" t="str">
            <v/>
          </cell>
          <cell r="F274" t="str">
            <v/>
          </cell>
          <cell r="G274" t="str">
            <v/>
          </cell>
          <cell r="H274" t="str">
            <v/>
          </cell>
          <cell r="I274" t="str">
            <v/>
          </cell>
          <cell r="J274" t="str">
            <v/>
          </cell>
        </row>
        <row r="275">
          <cell r="A275" t="str">
            <v/>
          </cell>
          <cell r="B275" t="str">
            <v/>
          </cell>
          <cell r="C275" t="str">
            <v/>
          </cell>
          <cell r="D275" t="str">
            <v/>
          </cell>
          <cell r="E275" t="str">
            <v/>
          </cell>
          <cell r="F275" t="str">
            <v/>
          </cell>
          <cell r="G275" t="str">
            <v/>
          </cell>
          <cell r="H275" t="str">
            <v/>
          </cell>
          <cell r="I275" t="str">
            <v/>
          </cell>
          <cell r="J275" t="str">
            <v/>
          </cell>
        </row>
        <row r="276">
          <cell r="A276" t="str">
            <v/>
          </cell>
          <cell r="B276" t="str">
            <v/>
          </cell>
          <cell r="C276" t="str">
            <v/>
          </cell>
          <cell r="D276" t="str">
            <v/>
          </cell>
          <cell r="E276" t="str">
            <v/>
          </cell>
          <cell r="F276" t="str">
            <v/>
          </cell>
          <cell r="G276" t="str">
            <v/>
          </cell>
          <cell r="H276" t="str">
            <v/>
          </cell>
          <cell r="I276" t="str">
            <v/>
          </cell>
          <cell r="J276" t="str">
            <v/>
          </cell>
        </row>
        <row r="277">
          <cell r="A277" t="str">
            <v/>
          </cell>
          <cell r="B277" t="str">
            <v/>
          </cell>
          <cell r="C277" t="str">
            <v/>
          </cell>
          <cell r="D277" t="str">
            <v/>
          </cell>
          <cell r="E277" t="str">
            <v/>
          </cell>
          <cell r="F277" t="str">
            <v/>
          </cell>
          <cell r="G277" t="str">
            <v/>
          </cell>
          <cell r="H277" t="str">
            <v/>
          </cell>
          <cell r="I277" t="str">
            <v/>
          </cell>
          <cell r="J277" t="str">
            <v/>
          </cell>
        </row>
        <row r="278">
          <cell r="A278" t="str">
            <v/>
          </cell>
          <cell r="B278" t="str">
            <v/>
          </cell>
          <cell r="C278" t="str">
            <v/>
          </cell>
          <cell r="D278" t="str">
            <v/>
          </cell>
          <cell r="E278" t="str">
            <v/>
          </cell>
          <cell r="F278" t="str">
            <v/>
          </cell>
          <cell r="G278" t="str">
            <v/>
          </cell>
          <cell r="H278" t="str">
            <v/>
          </cell>
          <cell r="I278" t="str">
            <v/>
          </cell>
          <cell r="J278" t="str">
            <v/>
          </cell>
        </row>
        <row r="279">
          <cell r="A279" t="str">
            <v/>
          </cell>
          <cell r="B279" t="str">
            <v/>
          </cell>
          <cell r="C279" t="str">
            <v/>
          </cell>
          <cell r="D279" t="str">
            <v/>
          </cell>
          <cell r="E279" t="str">
            <v/>
          </cell>
          <cell r="F279" t="str">
            <v/>
          </cell>
          <cell r="G279" t="str">
            <v/>
          </cell>
          <cell r="H279" t="str">
            <v/>
          </cell>
          <cell r="I279" t="str">
            <v/>
          </cell>
          <cell r="J279" t="str">
            <v/>
          </cell>
        </row>
        <row r="280">
          <cell r="A280" t="str">
            <v/>
          </cell>
          <cell r="B280" t="str">
            <v/>
          </cell>
          <cell r="C280" t="str">
            <v/>
          </cell>
          <cell r="D280" t="str">
            <v/>
          </cell>
          <cell r="E280" t="str">
            <v/>
          </cell>
          <cell r="F280" t="str">
            <v/>
          </cell>
          <cell r="G280" t="str">
            <v/>
          </cell>
          <cell r="H280" t="str">
            <v/>
          </cell>
          <cell r="I280" t="str">
            <v/>
          </cell>
          <cell r="J280" t="str">
            <v/>
          </cell>
        </row>
        <row r="281">
          <cell r="A281" t="str">
            <v/>
          </cell>
          <cell r="B281" t="str">
            <v/>
          </cell>
          <cell r="C281" t="str">
            <v/>
          </cell>
          <cell r="D281" t="str">
            <v/>
          </cell>
          <cell r="E281" t="str">
            <v/>
          </cell>
          <cell r="F281" t="str">
            <v/>
          </cell>
          <cell r="G281" t="str">
            <v/>
          </cell>
          <cell r="H281" t="str">
            <v/>
          </cell>
          <cell r="I281" t="str">
            <v/>
          </cell>
          <cell r="J281" t="str">
            <v/>
          </cell>
        </row>
        <row r="282">
          <cell r="A282" t="str">
            <v/>
          </cell>
          <cell r="B282" t="str">
            <v/>
          </cell>
          <cell r="C282" t="str">
            <v/>
          </cell>
          <cell r="D282" t="str">
            <v/>
          </cell>
          <cell r="E282" t="str">
            <v/>
          </cell>
          <cell r="F282" t="str">
            <v/>
          </cell>
          <cell r="G282" t="str">
            <v/>
          </cell>
          <cell r="H282" t="str">
            <v/>
          </cell>
          <cell r="I282" t="str">
            <v/>
          </cell>
          <cell r="J282" t="str">
            <v/>
          </cell>
        </row>
        <row r="283">
          <cell r="A283" t="str">
            <v/>
          </cell>
          <cell r="B283" t="str">
            <v/>
          </cell>
          <cell r="C283" t="str">
            <v/>
          </cell>
          <cell r="D283" t="str">
            <v/>
          </cell>
          <cell r="E283" t="str">
            <v/>
          </cell>
          <cell r="F283" t="str">
            <v/>
          </cell>
          <cell r="G283" t="str">
            <v/>
          </cell>
          <cell r="H283" t="str">
            <v/>
          </cell>
          <cell r="I283" t="str">
            <v/>
          </cell>
          <cell r="J283" t="str">
            <v/>
          </cell>
        </row>
        <row r="284">
          <cell r="A284" t="str">
            <v/>
          </cell>
          <cell r="B284" t="str">
            <v/>
          </cell>
          <cell r="C284" t="str">
            <v/>
          </cell>
          <cell r="D284" t="str">
            <v/>
          </cell>
          <cell r="E284" t="str">
            <v/>
          </cell>
          <cell r="F284" t="str">
            <v/>
          </cell>
          <cell r="G284" t="str">
            <v/>
          </cell>
          <cell r="H284" t="str">
            <v/>
          </cell>
          <cell r="I284" t="str">
            <v/>
          </cell>
          <cell r="J284" t="str">
            <v/>
          </cell>
        </row>
        <row r="285">
          <cell r="A285" t="str">
            <v/>
          </cell>
          <cell r="B285" t="str">
            <v/>
          </cell>
          <cell r="C285" t="str">
            <v/>
          </cell>
          <cell r="D285" t="str">
            <v/>
          </cell>
          <cell r="E285" t="str">
            <v/>
          </cell>
          <cell r="F285" t="str">
            <v/>
          </cell>
          <cell r="G285" t="str">
            <v/>
          </cell>
          <cell r="H285" t="str">
            <v/>
          </cell>
          <cell r="I285" t="str">
            <v/>
          </cell>
          <cell r="J285" t="str">
            <v/>
          </cell>
        </row>
        <row r="286">
          <cell r="A286" t="str">
            <v/>
          </cell>
          <cell r="B286" t="str">
            <v/>
          </cell>
          <cell r="C286" t="str">
            <v/>
          </cell>
          <cell r="D286" t="str">
            <v/>
          </cell>
          <cell r="E286" t="str">
            <v/>
          </cell>
          <cell r="F286" t="str">
            <v/>
          </cell>
          <cell r="G286" t="str">
            <v/>
          </cell>
          <cell r="H286" t="str">
            <v/>
          </cell>
          <cell r="I286" t="str">
            <v/>
          </cell>
          <cell r="J286" t="str">
            <v/>
          </cell>
        </row>
        <row r="287">
          <cell r="A287" t="str">
            <v/>
          </cell>
          <cell r="B287" t="str">
            <v/>
          </cell>
          <cell r="C287" t="str">
            <v/>
          </cell>
          <cell r="D287" t="str">
            <v/>
          </cell>
          <cell r="E287" t="str">
            <v/>
          </cell>
          <cell r="F287" t="str">
            <v/>
          </cell>
          <cell r="G287" t="str">
            <v/>
          </cell>
          <cell r="H287" t="str">
            <v/>
          </cell>
          <cell r="I287" t="str">
            <v/>
          </cell>
          <cell r="J287" t="str">
            <v/>
          </cell>
        </row>
        <row r="288">
          <cell r="A288" t="str">
            <v/>
          </cell>
          <cell r="B288" t="str">
            <v/>
          </cell>
          <cell r="C288" t="str">
            <v/>
          </cell>
          <cell r="D288" t="str">
            <v/>
          </cell>
          <cell r="E288" t="str">
            <v/>
          </cell>
          <cell r="F288" t="str">
            <v/>
          </cell>
          <cell r="G288" t="str">
            <v/>
          </cell>
          <cell r="H288" t="str">
            <v/>
          </cell>
          <cell r="I288" t="str">
            <v/>
          </cell>
          <cell r="J288" t="str">
            <v/>
          </cell>
        </row>
        <row r="289">
          <cell r="A289" t="str">
            <v/>
          </cell>
          <cell r="B289" t="str">
            <v/>
          </cell>
          <cell r="C289" t="str">
            <v/>
          </cell>
          <cell r="D289" t="str">
            <v/>
          </cell>
          <cell r="E289" t="str">
            <v/>
          </cell>
          <cell r="F289" t="str">
            <v/>
          </cell>
          <cell r="G289" t="str">
            <v/>
          </cell>
          <cell r="H289" t="str">
            <v/>
          </cell>
          <cell r="I289" t="str">
            <v/>
          </cell>
          <cell r="J289" t="str">
            <v/>
          </cell>
        </row>
        <row r="290">
          <cell r="A290" t="str">
            <v/>
          </cell>
          <cell r="B290" t="str">
            <v/>
          </cell>
          <cell r="C290" t="str">
            <v/>
          </cell>
          <cell r="D290" t="str">
            <v/>
          </cell>
          <cell r="E290" t="str">
            <v/>
          </cell>
          <cell r="F290" t="str">
            <v/>
          </cell>
          <cell r="G290" t="str">
            <v/>
          </cell>
          <cell r="H290" t="str">
            <v/>
          </cell>
          <cell r="I290" t="str">
            <v/>
          </cell>
          <cell r="J290" t="str">
            <v/>
          </cell>
        </row>
        <row r="291">
          <cell r="A291" t="str">
            <v/>
          </cell>
          <cell r="B291" t="str">
            <v/>
          </cell>
          <cell r="C291" t="str">
            <v/>
          </cell>
          <cell r="D291" t="str">
            <v/>
          </cell>
          <cell r="E291" t="str">
            <v/>
          </cell>
          <cell r="F291" t="str">
            <v/>
          </cell>
          <cell r="G291" t="str">
            <v/>
          </cell>
          <cell r="H291" t="str">
            <v/>
          </cell>
          <cell r="I291" t="str">
            <v/>
          </cell>
          <cell r="J291" t="str">
            <v/>
          </cell>
        </row>
        <row r="292">
          <cell r="A292" t="str">
            <v/>
          </cell>
          <cell r="B292" t="str">
            <v/>
          </cell>
          <cell r="C292" t="str">
            <v/>
          </cell>
          <cell r="D292" t="str">
            <v/>
          </cell>
          <cell r="E292" t="str">
            <v/>
          </cell>
          <cell r="F292" t="str">
            <v/>
          </cell>
          <cell r="G292" t="str">
            <v/>
          </cell>
          <cell r="H292" t="str">
            <v/>
          </cell>
          <cell r="I292" t="str">
            <v/>
          </cell>
          <cell r="J292" t="str">
            <v/>
          </cell>
        </row>
        <row r="293">
          <cell r="A293" t="str">
            <v/>
          </cell>
          <cell r="B293" t="str">
            <v/>
          </cell>
          <cell r="C293" t="str">
            <v/>
          </cell>
          <cell r="D293" t="str">
            <v/>
          </cell>
          <cell r="E293" t="str">
            <v/>
          </cell>
          <cell r="F293" t="str">
            <v/>
          </cell>
          <cell r="G293" t="str">
            <v/>
          </cell>
          <cell r="H293" t="str">
            <v/>
          </cell>
          <cell r="I293" t="str">
            <v/>
          </cell>
          <cell r="J293" t="str">
            <v/>
          </cell>
        </row>
        <row r="294">
          <cell r="A294" t="str">
            <v/>
          </cell>
          <cell r="B294" t="str">
            <v/>
          </cell>
          <cell r="C294" t="str">
            <v/>
          </cell>
          <cell r="D294" t="str">
            <v/>
          </cell>
          <cell r="E294" t="str">
            <v/>
          </cell>
          <cell r="F294" t="str">
            <v/>
          </cell>
          <cell r="G294" t="str">
            <v/>
          </cell>
          <cell r="H294" t="str">
            <v/>
          </cell>
          <cell r="I294" t="str">
            <v/>
          </cell>
          <cell r="J294" t="str">
            <v/>
          </cell>
        </row>
        <row r="295">
          <cell r="A295" t="str">
            <v/>
          </cell>
          <cell r="B295" t="str">
            <v/>
          </cell>
          <cell r="C295" t="str">
            <v/>
          </cell>
          <cell r="D295" t="str">
            <v/>
          </cell>
          <cell r="E295" t="str">
            <v/>
          </cell>
          <cell r="F295" t="str">
            <v/>
          </cell>
          <cell r="G295" t="str">
            <v/>
          </cell>
          <cell r="H295" t="str">
            <v/>
          </cell>
          <cell r="I295" t="str">
            <v/>
          </cell>
          <cell r="J295" t="str">
            <v/>
          </cell>
        </row>
        <row r="296">
          <cell r="A296" t="str">
            <v/>
          </cell>
          <cell r="B296" t="str">
            <v/>
          </cell>
          <cell r="C296" t="str">
            <v/>
          </cell>
          <cell r="D296" t="str">
            <v/>
          </cell>
          <cell r="E296" t="str">
            <v/>
          </cell>
          <cell r="F296" t="str">
            <v/>
          </cell>
          <cell r="G296" t="str">
            <v/>
          </cell>
          <cell r="H296" t="str">
            <v/>
          </cell>
          <cell r="I296" t="str">
            <v/>
          </cell>
          <cell r="J296" t="str">
            <v/>
          </cell>
        </row>
        <row r="297">
          <cell r="A297" t="str">
            <v/>
          </cell>
          <cell r="B297" t="str">
            <v/>
          </cell>
          <cell r="C297" t="str">
            <v/>
          </cell>
          <cell r="D297" t="str">
            <v/>
          </cell>
          <cell r="E297" t="str">
            <v/>
          </cell>
          <cell r="F297" t="str">
            <v/>
          </cell>
          <cell r="G297" t="str">
            <v/>
          </cell>
          <cell r="H297" t="str">
            <v/>
          </cell>
          <cell r="I297" t="str">
            <v/>
          </cell>
          <cell r="J297" t="str">
            <v/>
          </cell>
        </row>
        <row r="298">
          <cell r="A298" t="str">
            <v/>
          </cell>
          <cell r="B298" t="str">
            <v/>
          </cell>
          <cell r="C298" t="str">
            <v/>
          </cell>
          <cell r="D298" t="str">
            <v/>
          </cell>
          <cell r="E298" t="str">
            <v/>
          </cell>
          <cell r="F298" t="str">
            <v/>
          </cell>
          <cell r="G298" t="str">
            <v/>
          </cell>
          <cell r="H298" t="str">
            <v/>
          </cell>
          <cell r="I298" t="str">
            <v/>
          </cell>
          <cell r="J298" t="str">
            <v/>
          </cell>
        </row>
        <row r="299">
          <cell r="A299" t="str">
            <v/>
          </cell>
          <cell r="B299" t="str">
            <v/>
          </cell>
          <cell r="C299" t="str">
            <v/>
          </cell>
          <cell r="D299" t="str">
            <v/>
          </cell>
          <cell r="E299" t="str">
            <v/>
          </cell>
          <cell r="F299" t="str">
            <v/>
          </cell>
          <cell r="G299" t="str">
            <v/>
          </cell>
          <cell r="H299" t="str">
            <v/>
          </cell>
          <cell r="I299" t="str">
            <v/>
          </cell>
          <cell r="J299" t="str">
            <v/>
          </cell>
        </row>
        <row r="300">
          <cell r="A300" t="str">
            <v/>
          </cell>
          <cell r="B300" t="str">
            <v/>
          </cell>
          <cell r="C300" t="str">
            <v/>
          </cell>
          <cell r="D300" t="str">
            <v/>
          </cell>
          <cell r="E300" t="str">
            <v/>
          </cell>
          <cell r="F300" t="str">
            <v/>
          </cell>
          <cell r="G300" t="str">
            <v/>
          </cell>
          <cell r="H300" t="str">
            <v/>
          </cell>
          <cell r="I300" t="str">
            <v/>
          </cell>
          <cell r="J300" t="str">
            <v/>
          </cell>
        </row>
        <row r="301">
          <cell r="A301" t="str">
            <v/>
          </cell>
          <cell r="B301" t="str">
            <v/>
          </cell>
          <cell r="C301" t="str">
            <v/>
          </cell>
          <cell r="D301" t="str">
            <v/>
          </cell>
          <cell r="E301" t="str">
            <v/>
          </cell>
          <cell r="F301" t="str">
            <v/>
          </cell>
          <cell r="G301" t="str">
            <v/>
          </cell>
          <cell r="H301" t="str">
            <v/>
          </cell>
          <cell r="I301" t="str">
            <v/>
          </cell>
          <cell r="J301" t="str">
            <v/>
          </cell>
        </row>
        <row r="302">
          <cell r="A302" t="str">
            <v/>
          </cell>
          <cell r="B302" t="str">
            <v/>
          </cell>
          <cell r="C302" t="str">
            <v/>
          </cell>
          <cell r="D302" t="str">
            <v/>
          </cell>
          <cell r="E302" t="str">
            <v/>
          </cell>
          <cell r="F302" t="str">
            <v/>
          </cell>
          <cell r="G302" t="str">
            <v/>
          </cell>
          <cell r="H302" t="str">
            <v/>
          </cell>
          <cell r="I302" t="str">
            <v/>
          </cell>
          <cell r="J302" t="str">
            <v/>
          </cell>
        </row>
        <row r="303">
          <cell r="A303" t="str">
            <v/>
          </cell>
          <cell r="B303" t="str">
            <v/>
          </cell>
          <cell r="C303" t="str">
            <v/>
          </cell>
          <cell r="D303" t="str">
            <v/>
          </cell>
          <cell r="E303" t="str">
            <v/>
          </cell>
          <cell r="F303" t="str">
            <v/>
          </cell>
          <cell r="G303" t="str">
            <v/>
          </cell>
          <cell r="H303" t="str">
            <v/>
          </cell>
          <cell r="I303" t="str">
            <v/>
          </cell>
          <cell r="J303" t="str">
            <v/>
          </cell>
        </row>
        <row r="304">
          <cell r="A304" t="str">
            <v/>
          </cell>
          <cell r="B304" t="str">
            <v/>
          </cell>
          <cell r="C304" t="str">
            <v/>
          </cell>
          <cell r="D304" t="str">
            <v/>
          </cell>
          <cell r="E304" t="str">
            <v/>
          </cell>
          <cell r="F304" t="str">
            <v/>
          </cell>
          <cell r="G304" t="str">
            <v/>
          </cell>
          <cell r="H304" t="str">
            <v/>
          </cell>
          <cell r="I304" t="str">
            <v/>
          </cell>
          <cell r="J304" t="str">
            <v/>
          </cell>
        </row>
        <row r="305">
          <cell r="A305" t="str">
            <v/>
          </cell>
          <cell r="B305" t="str">
            <v/>
          </cell>
          <cell r="C305" t="str">
            <v/>
          </cell>
          <cell r="D305" t="str">
            <v/>
          </cell>
          <cell r="E305" t="str">
            <v/>
          </cell>
          <cell r="F305" t="str">
            <v/>
          </cell>
          <cell r="G305" t="str">
            <v/>
          </cell>
          <cell r="H305" t="str">
            <v/>
          </cell>
          <cell r="I305" t="str">
            <v/>
          </cell>
          <cell r="J305" t="str">
            <v/>
          </cell>
        </row>
        <row r="306">
          <cell r="A306" t="str">
            <v/>
          </cell>
          <cell r="B306" t="str">
            <v/>
          </cell>
          <cell r="C306" t="str">
            <v/>
          </cell>
          <cell r="D306" t="str">
            <v/>
          </cell>
          <cell r="E306" t="str">
            <v/>
          </cell>
          <cell r="F306" t="str">
            <v/>
          </cell>
          <cell r="G306" t="str">
            <v/>
          </cell>
          <cell r="H306" t="str">
            <v/>
          </cell>
          <cell r="I306" t="str">
            <v/>
          </cell>
          <cell r="J306" t="str">
            <v/>
          </cell>
        </row>
        <row r="307">
          <cell r="A307" t="str">
            <v/>
          </cell>
          <cell r="B307" t="str">
            <v/>
          </cell>
          <cell r="C307" t="str">
            <v/>
          </cell>
          <cell r="D307" t="str">
            <v/>
          </cell>
          <cell r="E307" t="str">
            <v/>
          </cell>
          <cell r="F307" t="str">
            <v/>
          </cell>
          <cell r="G307" t="str">
            <v/>
          </cell>
          <cell r="H307" t="str">
            <v/>
          </cell>
          <cell r="I307" t="str">
            <v/>
          </cell>
          <cell r="J307" t="str">
            <v/>
          </cell>
        </row>
        <row r="308">
          <cell r="A308" t="str">
            <v/>
          </cell>
          <cell r="B308" t="str">
            <v/>
          </cell>
          <cell r="C308" t="str">
            <v/>
          </cell>
          <cell r="D308" t="str">
            <v/>
          </cell>
          <cell r="E308" t="str">
            <v/>
          </cell>
          <cell r="F308" t="str">
            <v/>
          </cell>
          <cell r="G308" t="str">
            <v/>
          </cell>
          <cell r="H308" t="str">
            <v/>
          </cell>
          <cell r="I308" t="str">
            <v/>
          </cell>
          <cell r="J308" t="str">
            <v/>
          </cell>
        </row>
        <row r="309">
          <cell r="A309" t="str">
            <v/>
          </cell>
          <cell r="B309" t="str">
            <v/>
          </cell>
          <cell r="C309" t="str">
            <v/>
          </cell>
          <cell r="D309" t="str">
            <v/>
          </cell>
          <cell r="E309" t="str">
            <v/>
          </cell>
          <cell r="F309" t="str">
            <v/>
          </cell>
          <cell r="G309" t="str">
            <v/>
          </cell>
          <cell r="H309" t="str">
            <v/>
          </cell>
          <cell r="I309" t="str">
            <v/>
          </cell>
          <cell r="J309" t="str">
            <v/>
          </cell>
        </row>
        <row r="310">
          <cell r="A310" t="str">
            <v/>
          </cell>
          <cell r="B310" t="str">
            <v/>
          </cell>
          <cell r="C310" t="str">
            <v/>
          </cell>
          <cell r="D310" t="str">
            <v/>
          </cell>
          <cell r="E310" t="str">
            <v/>
          </cell>
          <cell r="F310" t="str">
            <v/>
          </cell>
          <cell r="G310" t="str">
            <v/>
          </cell>
          <cell r="H310" t="str">
            <v/>
          </cell>
          <cell r="I310" t="str">
            <v/>
          </cell>
          <cell r="J310" t="str">
            <v/>
          </cell>
        </row>
        <row r="311">
          <cell r="A311" t="str">
            <v/>
          </cell>
          <cell r="B311" t="str">
            <v/>
          </cell>
          <cell r="C311" t="str">
            <v/>
          </cell>
          <cell r="D311" t="str">
            <v/>
          </cell>
          <cell r="E311" t="str">
            <v/>
          </cell>
          <cell r="F311" t="str">
            <v/>
          </cell>
          <cell r="G311" t="str">
            <v/>
          </cell>
          <cell r="H311" t="str">
            <v/>
          </cell>
          <cell r="I311" t="str">
            <v/>
          </cell>
          <cell r="J311" t="str">
            <v/>
          </cell>
        </row>
        <row r="312">
          <cell r="A312" t="str">
            <v/>
          </cell>
          <cell r="B312" t="str">
            <v/>
          </cell>
          <cell r="C312" t="str">
            <v/>
          </cell>
          <cell r="D312" t="str">
            <v/>
          </cell>
          <cell r="E312" t="str">
            <v/>
          </cell>
          <cell r="F312" t="str">
            <v/>
          </cell>
          <cell r="G312" t="str">
            <v/>
          </cell>
          <cell r="H312" t="str">
            <v/>
          </cell>
          <cell r="I312" t="str">
            <v/>
          </cell>
          <cell r="J312" t="str">
            <v/>
          </cell>
        </row>
        <row r="313">
          <cell r="A313" t="str">
            <v/>
          </cell>
          <cell r="B313" t="str">
            <v/>
          </cell>
          <cell r="C313" t="str">
            <v/>
          </cell>
          <cell r="D313" t="str">
            <v/>
          </cell>
          <cell r="E313" t="str">
            <v/>
          </cell>
          <cell r="F313" t="str">
            <v/>
          </cell>
          <cell r="G313" t="str">
            <v/>
          </cell>
          <cell r="H313" t="str">
            <v/>
          </cell>
          <cell r="I313" t="str">
            <v/>
          </cell>
          <cell r="J313" t="str">
            <v/>
          </cell>
        </row>
        <row r="314">
          <cell r="A314" t="str">
            <v/>
          </cell>
          <cell r="B314" t="str">
            <v/>
          </cell>
          <cell r="C314" t="str">
            <v/>
          </cell>
          <cell r="D314" t="str">
            <v/>
          </cell>
          <cell r="E314" t="str">
            <v/>
          </cell>
          <cell r="F314" t="str">
            <v/>
          </cell>
          <cell r="G314" t="str">
            <v/>
          </cell>
          <cell r="H314" t="str">
            <v/>
          </cell>
          <cell r="I314" t="str">
            <v/>
          </cell>
          <cell r="J314" t="str">
            <v/>
          </cell>
        </row>
        <row r="315">
          <cell r="A315" t="str">
            <v/>
          </cell>
          <cell r="B315" t="str">
            <v/>
          </cell>
          <cell r="C315" t="str">
            <v/>
          </cell>
          <cell r="D315" t="str">
            <v/>
          </cell>
          <cell r="E315" t="str">
            <v/>
          </cell>
          <cell r="F315" t="str">
            <v/>
          </cell>
          <cell r="G315" t="str">
            <v/>
          </cell>
          <cell r="H315" t="str">
            <v/>
          </cell>
          <cell r="I315" t="str">
            <v/>
          </cell>
          <cell r="J315" t="str">
            <v/>
          </cell>
        </row>
        <row r="316">
          <cell r="A316" t="str">
            <v/>
          </cell>
          <cell r="B316" t="str">
            <v/>
          </cell>
          <cell r="C316" t="str">
            <v/>
          </cell>
          <cell r="D316" t="str">
            <v/>
          </cell>
          <cell r="E316" t="str">
            <v/>
          </cell>
          <cell r="F316" t="str">
            <v/>
          </cell>
          <cell r="G316" t="str">
            <v/>
          </cell>
          <cell r="H316" t="str">
            <v/>
          </cell>
          <cell r="I316" t="str">
            <v/>
          </cell>
          <cell r="J316" t="str">
            <v/>
          </cell>
        </row>
        <row r="317">
          <cell r="A317" t="str">
            <v/>
          </cell>
          <cell r="B317" t="str">
            <v/>
          </cell>
          <cell r="C317" t="str">
            <v/>
          </cell>
          <cell r="D317" t="str">
            <v/>
          </cell>
          <cell r="E317" t="str">
            <v/>
          </cell>
          <cell r="F317" t="str">
            <v/>
          </cell>
          <cell r="G317" t="str">
            <v/>
          </cell>
          <cell r="H317" t="str">
            <v/>
          </cell>
          <cell r="I317" t="str">
            <v/>
          </cell>
          <cell r="J317" t="str">
            <v/>
          </cell>
        </row>
        <row r="318">
          <cell r="A318" t="str">
            <v/>
          </cell>
          <cell r="B318" t="str">
            <v/>
          </cell>
          <cell r="C318" t="str">
            <v/>
          </cell>
          <cell r="D318" t="str">
            <v/>
          </cell>
          <cell r="E318" t="str">
            <v/>
          </cell>
          <cell r="F318" t="str">
            <v/>
          </cell>
          <cell r="G318" t="str">
            <v/>
          </cell>
          <cell r="H318" t="str">
            <v/>
          </cell>
          <cell r="I318" t="str">
            <v/>
          </cell>
          <cell r="J318" t="str">
            <v/>
          </cell>
        </row>
        <row r="319">
          <cell r="A319" t="str">
            <v/>
          </cell>
          <cell r="B319" t="str">
            <v/>
          </cell>
          <cell r="C319" t="str">
            <v/>
          </cell>
          <cell r="D319" t="str">
            <v/>
          </cell>
          <cell r="E319" t="str">
            <v/>
          </cell>
          <cell r="F319" t="str">
            <v/>
          </cell>
          <cell r="G319" t="str">
            <v/>
          </cell>
          <cell r="H319" t="str">
            <v/>
          </cell>
          <cell r="I319" t="str">
            <v/>
          </cell>
          <cell r="J319" t="str">
            <v/>
          </cell>
        </row>
        <row r="320">
          <cell r="A320" t="str">
            <v/>
          </cell>
          <cell r="B320" t="str">
            <v/>
          </cell>
          <cell r="C320" t="str">
            <v/>
          </cell>
          <cell r="D320" t="str">
            <v/>
          </cell>
          <cell r="E320" t="str">
            <v/>
          </cell>
          <cell r="F320" t="str">
            <v/>
          </cell>
          <cell r="G320" t="str">
            <v/>
          </cell>
          <cell r="H320" t="str">
            <v/>
          </cell>
          <cell r="I320" t="str">
            <v/>
          </cell>
          <cell r="J320" t="str">
            <v/>
          </cell>
        </row>
        <row r="321">
          <cell r="A321" t="str">
            <v/>
          </cell>
          <cell r="B321" t="str">
            <v/>
          </cell>
          <cell r="C321" t="str">
            <v/>
          </cell>
          <cell r="D321" t="str">
            <v/>
          </cell>
          <cell r="E321" t="str">
            <v/>
          </cell>
          <cell r="F321" t="str">
            <v/>
          </cell>
          <cell r="G321" t="str">
            <v/>
          </cell>
          <cell r="H321" t="str">
            <v/>
          </cell>
          <cell r="I321" t="str">
            <v/>
          </cell>
          <cell r="J321" t="str">
            <v/>
          </cell>
        </row>
        <row r="322">
          <cell r="A322" t="str">
            <v/>
          </cell>
          <cell r="B322" t="str">
            <v/>
          </cell>
          <cell r="C322" t="str">
            <v/>
          </cell>
          <cell r="D322" t="str">
            <v/>
          </cell>
          <cell r="E322" t="str">
            <v/>
          </cell>
          <cell r="F322" t="str">
            <v/>
          </cell>
          <cell r="G322" t="str">
            <v/>
          </cell>
          <cell r="H322" t="str">
            <v/>
          </cell>
          <cell r="I322" t="str">
            <v/>
          </cell>
          <cell r="J322" t="str">
            <v/>
          </cell>
        </row>
        <row r="323">
          <cell r="A323" t="str">
            <v/>
          </cell>
          <cell r="B323" t="str">
            <v/>
          </cell>
          <cell r="C323" t="str">
            <v/>
          </cell>
          <cell r="D323" t="str">
            <v/>
          </cell>
          <cell r="E323" t="str">
            <v/>
          </cell>
          <cell r="F323" t="str">
            <v/>
          </cell>
          <cell r="G323" t="str">
            <v/>
          </cell>
          <cell r="H323" t="str">
            <v/>
          </cell>
          <cell r="I323" t="str">
            <v/>
          </cell>
          <cell r="J323" t="str">
            <v/>
          </cell>
        </row>
        <row r="324">
          <cell r="A324" t="str">
            <v/>
          </cell>
          <cell r="B324" t="str">
            <v/>
          </cell>
          <cell r="C324" t="str">
            <v/>
          </cell>
          <cell r="D324" t="str">
            <v/>
          </cell>
          <cell r="E324" t="str">
            <v/>
          </cell>
          <cell r="F324" t="str">
            <v/>
          </cell>
          <cell r="G324" t="str">
            <v/>
          </cell>
          <cell r="H324" t="str">
            <v/>
          </cell>
          <cell r="I324" t="str">
            <v/>
          </cell>
          <cell r="J324" t="str">
            <v/>
          </cell>
        </row>
        <row r="325">
          <cell r="A325" t="str">
            <v/>
          </cell>
          <cell r="B325" t="str">
            <v/>
          </cell>
          <cell r="C325" t="str">
            <v/>
          </cell>
          <cell r="D325" t="str">
            <v/>
          </cell>
          <cell r="E325" t="str">
            <v/>
          </cell>
          <cell r="F325" t="str">
            <v/>
          </cell>
          <cell r="G325" t="str">
            <v/>
          </cell>
          <cell r="H325" t="str">
            <v/>
          </cell>
          <cell r="I325" t="str">
            <v/>
          </cell>
          <cell r="J325" t="str">
            <v/>
          </cell>
        </row>
        <row r="326">
          <cell r="A326" t="str">
            <v/>
          </cell>
          <cell r="B326" t="str">
            <v/>
          </cell>
          <cell r="C326" t="str">
            <v/>
          </cell>
          <cell r="D326" t="str">
            <v/>
          </cell>
          <cell r="E326" t="str">
            <v/>
          </cell>
          <cell r="F326" t="str">
            <v/>
          </cell>
          <cell r="G326" t="str">
            <v/>
          </cell>
          <cell r="H326" t="str">
            <v/>
          </cell>
          <cell r="I326" t="str">
            <v/>
          </cell>
          <cell r="J326" t="str">
            <v/>
          </cell>
        </row>
        <row r="327">
          <cell r="A327" t="str">
            <v/>
          </cell>
          <cell r="B327" t="str">
            <v/>
          </cell>
          <cell r="C327" t="str">
            <v/>
          </cell>
          <cell r="D327" t="str">
            <v/>
          </cell>
          <cell r="E327" t="str">
            <v/>
          </cell>
          <cell r="F327" t="str">
            <v/>
          </cell>
          <cell r="G327" t="str">
            <v/>
          </cell>
          <cell r="H327" t="str">
            <v/>
          </cell>
          <cell r="I327" t="str">
            <v/>
          </cell>
          <cell r="J327" t="str">
            <v/>
          </cell>
        </row>
        <row r="328">
          <cell r="A328" t="str">
            <v/>
          </cell>
          <cell r="B328" t="str">
            <v/>
          </cell>
          <cell r="C328" t="str">
            <v/>
          </cell>
          <cell r="D328" t="str">
            <v/>
          </cell>
          <cell r="E328" t="str">
            <v/>
          </cell>
          <cell r="F328" t="str">
            <v/>
          </cell>
          <cell r="G328" t="str">
            <v/>
          </cell>
          <cell r="H328" t="str">
            <v/>
          </cell>
          <cell r="I328" t="str">
            <v/>
          </cell>
          <cell r="J328" t="str">
            <v/>
          </cell>
        </row>
        <row r="329">
          <cell r="A329" t="str">
            <v/>
          </cell>
          <cell r="B329" t="str">
            <v/>
          </cell>
          <cell r="C329" t="str">
            <v/>
          </cell>
          <cell r="D329" t="str">
            <v/>
          </cell>
          <cell r="E329" t="str">
            <v/>
          </cell>
          <cell r="F329" t="str">
            <v/>
          </cell>
          <cell r="G329" t="str">
            <v/>
          </cell>
          <cell r="H329" t="str">
            <v/>
          </cell>
          <cell r="I329" t="str">
            <v/>
          </cell>
          <cell r="J329" t="str">
            <v/>
          </cell>
        </row>
        <row r="330">
          <cell r="A330" t="str">
            <v/>
          </cell>
          <cell r="B330" t="str">
            <v/>
          </cell>
          <cell r="C330" t="str">
            <v/>
          </cell>
          <cell r="D330" t="str">
            <v/>
          </cell>
          <cell r="E330" t="str">
            <v/>
          </cell>
          <cell r="F330" t="str">
            <v/>
          </cell>
          <cell r="G330" t="str">
            <v/>
          </cell>
          <cell r="H330" t="str">
            <v/>
          </cell>
          <cell r="I330" t="str">
            <v/>
          </cell>
          <cell r="J330" t="str">
            <v/>
          </cell>
        </row>
        <row r="331">
          <cell r="A331" t="str">
            <v/>
          </cell>
          <cell r="B331" t="str">
            <v/>
          </cell>
          <cell r="C331" t="str">
            <v/>
          </cell>
          <cell r="D331" t="str">
            <v/>
          </cell>
          <cell r="E331" t="str">
            <v/>
          </cell>
          <cell r="F331" t="str">
            <v/>
          </cell>
          <cell r="G331" t="str">
            <v/>
          </cell>
          <cell r="H331" t="str">
            <v/>
          </cell>
          <cell r="I331" t="str">
            <v/>
          </cell>
          <cell r="J331" t="str">
            <v/>
          </cell>
        </row>
        <row r="332">
          <cell r="A332" t="str">
            <v/>
          </cell>
          <cell r="B332" t="str">
            <v/>
          </cell>
          <cell r="C332" t="str">
            <v/>
          </cell>
          <cell r="D332" t="str">
            <v/>
          </cell>
          <cell r="E332" t="str">
            <v/>
          </cell>
          <cell r="F332" t="str">
            <v/>
          </cell>
          <cell r="G332" t="str">
            <v/>
          </cell>
          <cell r="H332" t="str">
            <v/>
          </cell>
          <cell r="I332" t="str">
            <v/>
          </cell>
          <cell r="J332" t="str">
            <v/>
          </cell>
        </row>
        <row r="333">
          <cell r="A333" t="str">
            <v/>
          </cell>
          <cell r="B333" t="str">
            <v/>
          </cell>
          <cell r="C333" t="str">
            <v/>
          </cell>
          <cell r="D333" t="str">
            <v/>
          </cell>
          <cell r="E333" t="str">
            <v/>
          </cell>
          <cell r="F333" t="str">
            <v/>
          </cell>
          <cell r="G333" t="str">
            <v/>
          </cell>
          <cell r="H333" t="str">
            <v/>
          </cell>
          <cell r="I333" t="str">
            <v/>
          </cell>
          <cell r="J333" t="str">
            <v/>
          </cell>
        </row>
        <row r="334">
          <cell r="A334" t="str">
            <v/>
          </cell>
          <cell r="B334" t="str">
            <v/>
          </cell>
          <cell r="C334" t="str">
            <v/>
          </cell>
          <cell r="D334" t="str">
            <v/>
          </cell>
          <cell r="E334" t="str">
            <v/>
          </cell>
          <cell r="F334" t="str">
            <v/>
          </cell>
          <cell r="G334" t="str">
            <v/>
          </cell>
          <cell r="H334" t="str">
            <v/>
          </cell>
          <cell r="I334" t="str">
            <v/>
          </cell>
          <cell r="J334" t="str">
            <v/>
          </cell>
        </row>
        <row r="335">
          <cell r="A335" t="str">
            <v/>
          </cell>
          <cell r="B335" t="str">
            <v/>
          </cell>
          <cell r="C335" t="str">
            <v/>
          </cell>
          <cell r="D335" t="str">
            <v/>
          </cell>
          <cell r="E335" t="str">
            <v/>
          </cell>
          <cell r="F335" t="str">
            <v/>
          </cell>
          <cell r="G335" t="str">
            <v/>
          </cell>
          <cell r="H335" t="str">
            <v/>
          </cell>
          <cell r="I335" t="str">
            <v/>
          </cell>
          <cell r="J335" t="str">
            <v/>
          </cell>
        </row>
        <row r="336">
          <cell r="A336" t="str">
            <v/>
          </cell>
          <cell r="B336" t="str">
            <v/>
          </cell>
          <cell r="C336" t="str">
            <v/>
          </cell>
          <cell r="D336" t="str">
            <v/>
          </cell>
          <cell r="E336" t="str">
            <v/>
          </cell>
          <cell r="F336" t="str">
            <v/>
          </cell>
          <cell r="G336" t="str">
            <v/>
          </cell>
          <cell r="H336" t="str">
            <v/>
          </cell>
          <cell r="I336" t="str">
            <v/>
          </cell>
          <cell r="J336" t="str">
            <v/>
          </cell>
        </row>
        <row r="337">
          <cell r="A337" t="str">
            <v/>
          </cell>
          <cell r="B337" t="str">
            <v/>
          </cell>
          <cell r="C337" t="str">
            <v/>
          </cell>
          <cell r="D337" t="str">
            <v/>
          </cell>
          <cell r="E337" t="str">
            <v/>
          </cell>
          <cell r="F337" t="str">
            <v/>
          </cell>
          <cell r="G337" t="str">
            <v/>
          </cell>
          <cell r="H337" t="str">
            <v/>
          </cell>
          <cell r="I337" t="str">
            <v/>
          </cell>
          <cell r="J337" t="str">
            <v/>
          </cell>
        </row>
        <row r="338">
          <cell r="A338" t="str">
            <v/>
          </cell>
          <cell r="B338" t="str">
            <v/>
          </cell>
          <cell r="C338" t="str">
            <v/>
          </cell>
          <cell r="D338" t="str">
            <v/>
          </cell>
          <cell r="E338" t="str">
            <v/>
          </cell>
          <cell r="F338" t="str">
            <v/>
          </cell>
          <cell r="G338" t="str">
            <v/>
          </cell>
          <cell r="H338" t="str">
            <v/>
          </cell>
          <cell r="I338" t="str">
            <v/>
          </cell>
          <cell r="J338" t="str">
            <v/>
          </cell>
        </row>
        <row r="339">
          <cell r="A339" t="str">
            <v/>
          </cell>
          <cell r="B339" t="str">
            <v/>
          </cell>
          <cell r="C339" t="str">
            <v/>
          </cell>
          <cell r="D339" t="str">
            <v/>
          </cell>
          <cell r="E339" t="str">
            <v/>
          </cell>
          <cell r="F339" t="str">
            <v/>
          </cell>
          <cell r="G339" t="str">
            <v/>
          </cell>
          <cell r="H339" t="str">
            <v/>
          </cell>
          <cell r="I339" t="str">
            <v/>
          </cell>
          <cell r="J339" t="str">
            <v/>
          </cell>
        </row>
        <row r="340">
          <cell r="A340" t="str">
            <v/>
          </cell>
          <cell r="B340" t="str">
            <v/>
          </cell>
          <cell r="C340" t="str">
            <v/>
          </cell>
          <cell r="D340" t="str">
            <v/>
          </cell>
          <cell r="E340" t="str">
            <v/>
          </cell>
          <cell r="F340" t="str">
            <v/>
          </cell>
          <cell r="G340" t="str">
            <v/>
          </cell>
          <cell r="H340" t="str">
            <v/>
          </cell>
          <cell r="I340" t="str">
            <v/>
          </cell>
          <cell r="J340" t="str">
            <v/>
          </cell>
        </row>
        <row r="341">
          <cell r="A341" t="str">
            <v/>
          </cell>
          <cell r="B341" t="str">
            <v/>
          </cell>
          <cell r="C341" t="str">
            <v/>
          </cell>
          <cell r="D341" t="str">
            <v/>
          </cell>
          <cell r="E341" t="str">
            <v/>
          </cell>
          <cell r="F341" t="str">
            <v/>
          </cell>
          <cell r="G341" t="str">
            <v/>
          </cell>
          <cell r="H341" t="str">
            <v/>
          </cell>
          <cell r="I341" t="str">
            <v/>
          </cell>
          <cell r="J341" t="str">
            <v/>
          </cell>
        </row>
        <row r="342">
          <cell r="A342" t="str">
            <v/>
          </cell>
          <cell r="B342" t="str">
            <v/>
          </cell>
          <cell r="C342" t="str">
            <v/>
          </cell>
          <cell r="D342" t="str">
            <v/>
          </cell>
          <cell r="E342" t="str">
            <v/>
          </cell>
          <cell r="F342" t="str">
            <v/>
          </cell>
          <cell r="G342" t="str">
            <v/>
          </cell>
          <cell r="H342" t="str">
            <v/>
          </cell>
          <cell r="I342" t="str">
            <v/>
          </cell>
          <cell r="J342" t="str">
            <v/>
          </cell>
        </row>
        <row r="343">
          <cell r="A343" t="str">
            <v/>
          </cell>
          <cell r="B343" t="str">
            <v/>
          </cell>
          <cell r="C343" t="str">
            <v/>
          </cell>
          <cell r="D343" t="str">
            <v/>
          </cell>
          <cell r="E343" t="str">
            <v/>
          </cell>
          <cell r="F343" t="str">
            <v/>
          </cell>
          <cell r="G343" t="str">
            <v/>
          </cell>
          <cell r="H343" t="str">
            <v/>
          </cell>
          <cell r="I343" t="str">
            <v/>
          </cell>
          <cell r="J343" t="str">
            <v/>
          </cell>
        </row>
        <row r="344">
          <cell r="A344" t="str">
            <v/>
          </cell>
          <cell r="B344" t="str">
            <v/>
          </cell>
          <cell r="C344" t="str">
            <v/>
          </cell>
          <cell r="D344" t="str">
            <v/>
          </cell>
          <cell r="E344" t="str">
            <v/>
          </cell>
          <cell r="F344" t="str">
            <v/>
          </cell>
          <cell r="G344" t="str">
            <v/>
          </cell>
          <cell r="H344" t="str">
            <v/>
          </cell>
          <cell r="I344" t="str">
            <v/>
          </cell>
          <cell r="J344" t="str">
            <v/>
          </cell>
        </row>
        <row r="345">
          <cell r="A345" t="str">
            <v/>
          </cell>
          <cell r="B345" t="str">
            <v/>
          </cell>
          <cell r="C345" t="str">
            <v/>
          </cell>
          <cell r="D345" t="str">
            <v/>
          </cell>
          <cell r="E345" t="str">
            <v/>
          </cell>
          <cell r="F345" t="str">
            <v/>
          </cell>
          <cell r="G345" t="str">
            <v/>
          </cell>
          <cell r="H345" t="str">
            <v/>
          </cell>
          <cell r="I345" t="str">
            <v/>
          </cell>
          <cell r="J345" t="str">
            <v/>
          </cell>
        </row>
        <row r="346">
          <cell r="A346" t="str">
            <v/>
          </cell>
          <cell r="B346" t="str">
            <v/>
          </cell>
          <cell r="C346" t="str">
            <v/>
          </cell>
          <cell r="D346" t="str">
            <v/>
          </cell>
          <cell r="E346" t="str">
            <v/>
          </cell>
          <cell r="F346" t="str">
            <v/>
          </cell>
          <cell r="G346" t="str">
            <v/>
          </cell>
          <cell r="H346" t="str">
            <v/>
          </cell>
          <cell r="I346" t="str">
            <v/>
          </cell>
          <cell r="J346" t="str">
            <v/>
          </cell>
        </row>
        <row r="347">
          <cell r="A347" t="str">
            <v/>
          </cell>
          <cell r="B347" t="str">
            <v/>
          </cell>
          <cell r="C347" t="str">
            <v/>
          </cell>
          <cell r="D347" t="str">
            <v/>
          </cell>
          <cell r="E347" t="str">
            <v/>
          </cell>
          <cell r="F347" t="str">
            <v/>
          </cell>
          <cell r="G347" t="str">
            <v/>
          </cell>
          <cell r="H347" t="str">
            <v/>
          </cell>
          <cell r="I347" t="str">
            <v/>
          </cell>
          <cell r="J347" t="str">
            <v/>
          </cell>
        </row>
        <row r="348">
          <cell r="A348" t="str">
            <v/>
          </cell>
          <cell r="B348" t="str">
            <v/>
          </cell>
          <cell r="C348" t="str">
            <v/>
          </cell>
          <cell r="D348" t="str">
            <v/>
          </cell>
          <cell r="E348" t="str">
            <v/>
          </cell>
          <cell r="F348" t="str">
            <v/>
          </cell>
          <cell r="G348" t="str">
            <v/>
          </cell>
          <cell r="H348" t="str">
            <v/>
          </cell>
          <cell r="I348" t="str">
            <v/>
          </cell>
          <cell r="J348" t="str">
            <v/>
          </cell>
        </row>
        <row r="349">
          <cell r="A349" t="str">
            <v/>
          </cell>
          <cell r="B349" t="str">
            <v/>
          </cell>
          <cell r="C349" t="str">
            <v/>
          </cell>
          <cell r="D349" t="str">
            <v/>
          </cell>
          <cell r="E349" t="str">
            <v/>
          </cell>
          <cell r="F349" t="str">
            <v/>
          </cell>
          <cell r="G349" t="str">
            <v/>
          </cell>
          <cell r="H349" t="str">
            <v/>
          </cell>
          <cell r="I349" t="str">
            <v/>
          </cell>
          <cell r="J349" t="str">
            <v/>
          </cell>
        </row>
        <row r="350">
          <cell r="A350" t="str">
            <v/>
          </cell>
          <cell r="B350" t="str">
            <v/>
          </cell>
          <cell r="C350" t="str">
            <v/>
          </cell>
          <cell r="D350" t="str">
            <v/>
          </cell>
          <cell r="E350" t="str">
            <v/>
          </cell>
          <cell r="F350" t="str">
            <v/>
          </cell>
          <cell r="G350" t="str">
            <v/>
          </cell>
          <cell r="H350" t="str">
            <v/>
          </cell>
          <cell r="I350" t="str">
            <v/>
          </cell>
          <cell r="J350" t="str">
            <v/>
          </cell>
        </row>
        <row r="351">
          <cell r="A351" t="str">
            <v/>
          </cell>
          <cell r="B351" t="str">
            <v/>
          </cell>
          <cell r="C351" t="str">
            <v/>
          </cell>
          <cell r="D351" t="str">
            <v/>
          </cell>
          <cell r="E351" t="str">
            <v/>
          </cell>
          <cell r="F351" t="str">
            <v/>
          </cell>
          <cell r="G351" t="str">
            <v/>
          </cell>
          <cell r="H351" t="str">
            <v/>
          </cell>
          <cell r="I351" t="str">
            <v/>
          </cell>
          <cell r="J351" t="str">
            <v/>
          </cell>
        </row>
        <row r="352">
          <cell r="A352" t="str">
            <v/>
          </cell>
          <cell r="B352" t="str">
            <v/>
          </cell>
          <cell r="C352" t="str">
            <v/>
          </cell>
          <cell r="D352" t="str">
            <v/>
          </cell>
          <cell r="E352" t="str">
            <v/>
          </cell>
          <cell r="F352" t="str">
            <v/>
          </cell>
          <cell r="G352" t="str">
            <v/>
          </cell>
          <cell r="H352" t="str">
            <v/>
          </cell>
          <cell r="I352" t="str">
            <v/>
          </cell>
          <cell r="J352" t="str">
            <v/>
          </cell>
        </row>
        <row r="353">
          <cell r="A353" t="str">
            <v/>
          </cell>
          <cell r="B353" t="str">
            <v/>
          </cell>
          <cell r="C353" t="str">
            <v/>
          </cell>
          <cell r="D353" t="str">
            <v/>
          </cell>
          <cell r="E353" t="str">
            <v/>
          </cell>
          <cell r="F353" t="str">
            <v/>
          </cell>
          <cell r="G353" t="str">
            <v/>
          </cell>
          <cell r="H353" t="str">
            <v/>
          </cell>
          <cell r="I353" t="str">
            <v/>
          </cell>
          <cell r="J353" t="str">
            <v/>
          </cell>
        </row>
        <row r="354">
          <cell r="A354" t="str">
            <v/>
          </cell>
          <cell r="B354" t="str">
            <v/>
          </cell>
          <cell r="C354" t="str">
            <v/>
          </cell>
          <cell r="D354" t="str">
            <v/>
          </cell>
          <cell r="E354" t="str">
            <v/>
          </cell>
          <cell r="F354" t="str">
            <v/>
          </cell>
          <cell r="G354" t="str">
            <v/>
          </cell>
          <cell r="H354" t="str">
            <v/>
          </cell>
          <cell r="I354" t="str">
            <v/>
          </cell>
          <cell r="J354" t="str">
            <v/>
          </cell>
        </row>
        <row r="355">
          <cell r="A355" t="str">
            <v/>
          </cell>
          <cell r="B355" t="str">
            <v/>
          </cell>
          <cell r="C355" t="str">
            <v/>
          </cell>
          <cell r="D355" t="str">
            <v/>
          </cell>
          <cell r="E355" t="str">
            <v/>
          </cell>
          <cell r="F355" t="str">
            <v/>
          </cell>
          <cell r="G355" t="str">
            <v/>
          </cell>
          <cell r="H355" t="str">
            <v/>
          </cell>
          <cell r="I355" t="str">
            <v/>
          </cell>
          <cell r="J355" t="str">
            <v/>
          </cell>
        </row>
        <row r="356">
          <cell r="A356" t="str">
            <v/>
          </cell>
          <cell r="B356" t="str">
            <v/>
          </cell>
          <cell r="C356" t="str">
            <v/>
          </cell>
          <cell r="D356" t="str">
            <v/>
          </cell>
          <cell r="E356" t="str">
            <v/>
          </cell>
          <cell r="F356" t="str">
            <v/>
          </cell>
          <cell r="G356" t="str">
            <v/>
          </cell>
          <cell r="H356" t="str">
            <v/>
          </cell>
          <cell r="I356" t="str">
            <v/>
          </cell>
          <cell r="J356" t="str">
            <v/>
          </cell>
        </row>
        <row r="357">
          <cell r="A357" t="str">
            <v/>
          </cell>
          <cell r="B357" t="str">
            <v/>
          </cell>
          <cell r="C357" t="str">
            <v/>
          </cell>
          <cell r="D357" t="str">
            <v/>
          </cell>
          <cell r="E357" t="str">
            <v/>
          </cell>
          <cell r="F357" t="str">
            <v/>
          </cell>
          <cell r="G357" t="str">
            <v/>
          </cell>
          <cell r="H357" t="str">
            <v/>
          </cell>
          <cell r="I357" t="str">
            <v/>
          </cell>
          <cell r="J357" t="str">
            <v/>
          </cell>
        </row>
        <row r="358">
          <cell r="A358" t="str">
            <v/>
          </cell>
          <cell r="B358" t="str">
            <v/>
          </cell>
          <cell r="C358" t="str">
            <v/>
          </cell>
          <cell r="D358" t="str">
            <v/>
          </cell>
          <cell r="E358" t="str">
            <v/>
          </cell>
          <cell r="F358" t="str">
            <v/>
          </cell>
          <cell r="G358" t="str">
            <v/>
          </cell>
          <cell r="H358" t="str">
            <v/>
          </cell>
          <cell r="I358" t="str">
            <v/>
          </cell>
          <cell r="J358" t="str">
            <v/>
          </cell>
        </row>
        <row r="359">
          <cell r="A359" t="str">
            <v/>
          </cell>
          <cell r="B359" t="str">
            <v/>
          </cell>
          <cell r="C359" t="str">
            <v/>
          </cell>
          <cell r="D359" t="str">
            <v/>
          </cell>
          <cell r="E359" t="str">
            <v/>
          </cell>
          <cell r="F359" t="str">
            <v/>
          </cell>
          <cell r="G359" t="str">
            <v/>
          </cell>
          <cell r="H359" t="str">
            <v/>
          </cell>
          <cell r="I359" t="str">
            <v/>
          </cell>
          <cell r="J359" t="str">
            <v/>
          </cell>
        </row>
        <row r="360">
          <cell r="A360" t="str">
            <v/>
          </cell>
          <cell r="B360" t="str">
            <v/>
          </cell>
          <cell r="C360" t="str">
            <v/>
          </cell>
          <cell r="D360" t="str">
            <v/>
          </cell>
          <cell r="E360" t="str">
            <v/>
          </cell>
          <cell r="F360" t="str">
            <v/>
          </cell>
          <cell r="G360" t="str">
            <v/>
          </cell>
          <cell r="H360" t="str">
            <v/>
          </cell>
          <cell r="I360" t="str">
            <v/>
          </cell>
          <cell r="J360" t="str">
            <v/>
          </cell>
        </row>
        <row r="361">
          <cell r="A361" t="str">
            <v/>
          </cell>
          <cell r="B361" t="str">
            <v/>
          </cell>
          <cell r="C361" t="str">
            <v/>
          </cell>
          <cell r="D361" t="str">
            <v/>
          </cell>
          <cell r="E361" t="str">
            <v/>
          </cell>
          <cell r="F361" t="str">
            <v/>
          </cell>
          <cell r="G361" t="str">
            <v/>
          </cell>
          <cell r="H361" t="str">
            <v/>
          </cell>
          <cell r="I361" t="str">
            <v/>
          </cell>
          <cell r="J361" t="str">
            <v/>
          </cell>
        </row>
        <row r="362">
          <cell r="A362" t="str">
            <v/>
          </cell>
          <cell r="B362" t="str">
            <v/>
          </cell>
          <cell r="C362" t="str">
            <v/>
          </cell>
          <cell r="D362" t="str">
            <v/>
          </cell>
          <cell r="E362" t="str">
            <v/>
          </cell>
          <cell r="F362" t="str">
            <v/>
          </cell>
          <cell r="G362" t="str">
            <v/>
          </cell>
          <cell r="H362" t="str">
            <v/>
          </cell>
          <cell r="I362" t="str">
            <v/>
          </cell>
          <cell r="J362" t="str">
            <v/>
          </cell>
        </row>
        <row r="363">
          <cell r="A363" t="str">
            <v/>
          </cell>
          <cell r="B363" t="str">
            <v/>
          </cell>
          <cell r="C363" t="str">
            <v/>
          </cell>
          <cell r="D363" t="str">
            <v/>
          </cell>
          <cell r="E363" t="str">
            <v/>
          </cell>
          <cell r="F363" t="str">
            <v/>
          </cell>
          <cell r="G363" t="str">
            <v/>
          </cell>
          <cell r="H363" t="str">
            <v/>
          </cell>
          <cell r="I363" t="str">
            <v/>
          </cell>
          <cell r="J363" t="str">
            <v/>
          </cell>
        </row>
        <row r="364">
          <cell r="A364" t="str">
            <v/>
          </cell>
          <cell r="B364" t="str">
            <v/>
          </cell>
          <cell r="C364" t="str">
            <v/>
          </cell>
          <cell r="D364" t="str">
            <v/>
          </cell>
          <cell r="E364" t="str">
            <v/>
          </cell>
          <cell r="F364" t="str">
            <v/>
          </cell>
          <cell r="G364" t="str">
            <v/>
          </cell>
          <cell r="H364" t="str">
            <v/>
          </cell>
          <cell r="I364" t="str">
            <v/>
          </cell>
          <cell r="J364" t="str">
            <v/>
          </cell>
        </row>
        <row r="365">
          <cell r="A365" t="str">
            <v/>
          </cell>
          <cell r="B365" t="str">
            <v/>
          </cell>
          <cell r="C365" t="str">
            <v/>
          </cell>
          <cell r="D365" t="str">
            <v/>
          </cell>
          <cell r="E365" t="str">
            <v/>
          </cell>
          <cell r="F365" t="str">
            <v/>
          </cell>
          <cell r="G365" t="str">
            <v/>
          </cell>
          <cell r="H365" t="str">
            <v/>
          </cell>
          <cell r="I365" t="str">
            <v/>
          </cell>
          <cell r="J365" t="str">
            <v/>
          </cell>
        </row>
      </sheetData>
      <sheetData sheetId="2">
        <row r="6">
          <cell r="A6" t="str">
            <v/>
          </cell>
          <cell r="B6" t="str">
            <v/>
          </cell>
          <cell r="C6" t="str">
            <v/>
          </cell>
          <cell r="D6" t="str">
            <v/>
          </cell>
          <cell r="E6" t="str">
            <v/>
          </cell>
          <cell r="F6" t="str">
            <v/>
          </cell>
          <cell r="G6" t="str">
            <v/>
          </cell>
          <cell r="H6" t="str">
            <v/>
          </cell>
          <cell r="I6" t="str">
            <v/>
          </cell>
          <cell r="J6" t="str">
            <v/>
          </cell>
        </row>
        <row r="7">
          <cell r="A7" t="str">
            <v/>
          </cell>
          <cell r="B7" t="str">
            <v/>
          </cell>
          <cell r="C7" t="str">
            <v/>
          </cell>
          <cell r="D7" t="str">
            <v/>
          </cell>
          <cell r="E7" t="str">
            <v/>
          </cell>
          <cell r="F7" t="str">
            <v/>
          </cell>
          <cell r="G7" t="str">
            <v/>
          </cell>
          <cell r="H7" t="str">
            <v/>
          </cell>
          <cell r="I7" t="str">
            <v/>
          </cell>
          <cell r="J7" t="str">
            <v/>
          </cell>
        </row>
        <row r="8">
          <cell r="A8" t="str">
            <v/>
          </cell>
          <cell r="B8" t="str">
            <v/>
          </cell>
          <cell r="C8" t="str">
            <v/>
          </cell>
          <cell r="D8" t="str">
            <v/>
          </cell>
          <cell r="E8" t="str">
            <v/>
          </cell>
          <cell r="F8" t="str">
            <v/>
          </cell>
          <cell r="G8" t="str">
            <v/>
          </cell>
          <cell r="H8" t="str">
            <v/>
          </cell>
          <cell r="I8" t="str">
            <v/>
          </cell>
          <cell r="J8" t="str">
            <v/>
          </cell>
        </row>
        <row r="9">
          <cell r="A9" t="str">
            <v/>
          </cell>
          <cell r="B9" t="str">
            <v/>
          </cell>
          <cell r="C9" t="str">
            <v/>
          </cell>
          <cell r="D9" t="str">
            <v/>
          </cell>
          <cell r="E9" t="str">
            <v/>
          </cell>
          <cell r="F9" t="str">
            <v/>
          </cell>
          <cell r="G9" t="str">
            <v/>
          </cell>
          <cell r="H9" t="str">
            <v/>
          </cell>
          <cell r="I9" t="str">
            <v/>
          </cell>
          <cell r="J9" t="str">
            <v/>
          </cell>
        </row>
        <row r="10">
          <cell r="A10" t="str">
            <v/>
          </cell>
          <cell r="B10" t="str">
            <v/>
          </cell>
          <cell r="C10" t="str">
            <v/>
          </cell>
          <cell r="D10" t="str">
            <v/>
          </cell>
          <cell r="E10" t="str">
            <v/>
          </cell>
          <cell r="F10" t="str">
            <v/>
          </cell>
          <cell r="G10" t="str">
            <v/>
          </cell>
          <cell r="H10" t="str">
            <v/>
          </cell>
          <cell r="I10" t="str">
            <v/>
          </cell>
          <cell r="J10" t="str">
            <v/>
          </cell>
        </row>
        <row r="11">
          <cell r="A11" t="str">
            <v/>
          </cell>
          <cell r="B11" t="str">
            <v/>
          </cell>
          <cell r="C11" t="str">
            <v/>
          </cell>
          <cell r="D11" t="str">
            <v/>
          </cell>
          <cell r="E11" t="str">
            <v/>
          </cell>
          <cell r="F11" t="str">
            <v/>
          </cell>
          <cell r="G11" t="str">
            <v/>
          </cell>
          <cell r="H11" t="str">
            <v/>
          </cell>
          <cell r="I11" t="str">
            <v/>
          </cell>
          <cell r="J11" t="str">
            <v/>
          </cell>
        </row>
        <row r="12">
          <cell r="A12" t="str">
            <v/>
          </cell>
          <cell r="B12" t="str">
            <v/>
          </cell>
          <cell r="C12" t="str">
            <v/>
          </cell>
          <cell r="D12" t="str">
            <v/>
          </cell>
          <cell r="E12" t="str">
            <v/>
          </cell>
          <cell r="F12" t="str">
            <v/>
          </cell>
          <cell r="G12" t="str">
            <v/>
          </cell>
          <cell r="H12" t="str">
            <v/>
          </cell>
          <cell r="I12" t="str">
            <v/>
          </cell>
          <cell r="J12" t="str">
            <v/>
          </cell>
        </row>
        <row r="13">
          <cell r="A13" t="str">
            <v/>
          </cell>
          <cell r="B13" t="str">
            <v/>
          </cell>
          <cell r="C13" t="str">
            <v/>
          </cell>
          <cell r="D13" t="str">
            <v/>
          </cell>
          <cell r="E13" t="str">
            <v/>
          </cell>
          <cell r="F13" t="str">
            <v/>
          </cell>
          <cell r="G13" t="str">
            <v/>
          </cell>
          <cell r="H13" t="str">
            <v/>
          </cell>
          <cell r="I13" t="str">
            <v/>
          </cell>
          <cell r="J13" t="str">
            <v/>
          </cell>
        </row>
        <row r="14">
          <cell r="A14" t="str">
            <v/>
          </cell>
          <cell r="B14" t="str">
            <v/>
          </cell>
          <cell r="C14" t="str">
            <v/>
          </cell>
          <cell r="D14" t="str">
            <v/>
          </cell>
          <cell r="E14" t="str">
            <v/>
          </cell>
          <cell r="F14" t="str">
            <v/>
          </cell>
          <cell r="G14" t="str">
            <v/>
          </cell>
          <cell r="H14" t="str">
            <v/>
          </cell>
          <cell r="I14" t="str">
            <v/>
          </cell>
          <cell r="J14" t="str">
            <v/>
          </cell>
        </row>
        <row r="15">
          <cell r="A15" t="str">
            <v/>
          </cell>
          <cell r="B15" t="str">
            <v/>
          </cell>
          <cell r="C15" t="str">
            <v/>
          </cell>
          <cell r="D15" t="str">
            <v/>
          </cell>
          <cell r="E15" t="str">
            <v/>
          </cell>
          <cell r="F15" t="str">
            <v/>
          </cell>
          <cell r="G15" t="str">
            <v/>
          </cell>
          <cell r="H15" t="str">
            <v/>
          </cell>
          <cell r="I15" t="str">
            <v/>
          </cell>
          <cell r="J15" t="str">
            <v/>
          </cell>
        </row>
        <row r="16">
          <cell r="A16" t="str">
            <v/>
          </cell>
          <cell r="B16" t="str">
            <v/>
          </cell>
          <cell r="C16" t="str">
            <v/>
          </cell>
          <cell r="D16" t="str">
            <v/>
          </cell>
          <cell r="E16" t="str">
            <v/>
          </cell>
          <cell r="F16" t="str">
            <v/>
          </cell>
          <cell r="G16" t="str">
            <v/>
          </cell>
          <cell r="H16" t="str">
            <v/>
          </cell>
          <cell r="I16" t="str">
            <v/>
          </cell>
          <cell r="J16" t="str">
            <v/>
          </cell>
        </row>
        <row r="17">
          <cell r="A17" t="str">
            <v/>
          </cell>
          <cell r="B17" t="str">
            <v/>
          </cell>
          <cell r="C17" t="str">
            <v/>
          </cell>
          <cell r="D17" t="str">
            <v/>
          </cell>
          <cell r="E17" t="str">
            <v/>
          </cell>
          <cell r="F17" t="str">
            <v/>
          </cell>
          <cell r="G17" t="str">
            <v/>
          </cell>
          <cell r="H17" t="str">
            <v/>
          </cell>
          <cell r="I17" t="str">
            <v/>
          </cell>
          <cell r="J17" t="str">
            <v/>
          </cell>
        </row>
        <row r="18">
          <cell r="A18" t="str">
            <v/>
          </cell>
          <cell r="B18" t="str">
            <v/>
          </cell>
          <cell r="C18" t="str">
            <v/>
          </cell>
          <cell r="D18" t="str">
            <v/>
          </cell>
          <cell r="E18" t="str">
            <v/>
          </cell>
          <cell r="F18" t="str">
            <v/>
          </cell>
          <cell r="G18" t="str">
            <v/>
          </cell>
          <cell r="H18" t="str">
            <v/>
          </cell>
          <cell r="I18" t="str">
            <v/>
          </cell>
          <cell r="J18" t="str">
            <v/>
          </cell>
        </row>
        <row r="19">
          <cell r="A19" t="str">
            <v/>
          </cell>
          <cell r="B19" t="str">
            <v/>
          </cell>
          <cell r="C19" t="str">
            <v/>
          </cell>
          <cell r="D19" t="str">
            <v/>
          </cell>
          <cell r="E19" t="str">
            <v/>
          </cell>
          <cell r="F19" t="str">
            <v/>
          </cell>
          <cell r="G19" t="str">
            <v/>
          </cell>
          <cell r="H19" t="str">
            <v/>
          </cell>
          <cell r="I19" t="str">
            <v/>
          </cell>
          <cell r="J19" t="str">
            <v/>
          </cell>
        </row>
        <row r="20">
          <cell r="A20" t="str">
            <v/>
          </cell>
          <cell r="B20" t="str">
            <v/>
          </cell>
          <cell r="C20" t="str">
            <v/>
          </cell>
          <cell r="D20" t="str">
            <v/>
          </cell>
          <cell r="E20" t="str">
            <v/>
          </cell>
          <cell r="F20" t="str">
            <v/>
          </cell>
          <cell r="G20" t="str">
            <v/>
          </cell>
          <cell r="H20" t="str">
            <v/>
          </cell>
          <cell r="I20" t="str">
            <v/>
          </cell>
          <cell r="J20" t="str">
            <v/>
          </cell>
        </row>
        <row r="21">
          <cell r="A21" t="str">
            <v/>
          </cell>
          <cell r="B21" t="str">
            <v/>
          </cell>
          <cell r="C21" t="str">
            <v/>
          </cell>
          <cell r="D21" t="str">
            <v/>
          </cell>
          <cell r="E21" t="str">
            <v/>
          </cell>
          <cell r="F21" t="str">
            <v/>
          </cell>
          <cell r="G21" t="str">
            <v/>
          </cell>
          <cell r="H21" t="str">
            <v/>
          </cell>
          <cell r="I21" t="str">
            <v/>
          </cell>
          <cell r="J21" t="str">
            <v/>
          </cell>
        </row>
        <row r="22">
          <cell r="A22" t="str">
            <v/>
          </cell>
          <cell r="B22" t="str">
            <v/>
          </cell>
          <cell r="C22" t="str">
            <v/>
          </cell>
          <cell r="D22" t="str">
            <v/>
          </cell>
          <cell r="E22" t="str">
            <v/>
          </cell>
          <cell r="F22" t="str">
            <v/>
          </cell>
          <cell r="G22" t="str">
            <v/>
          </cell>
          <cell r="H22" t="str">
            <v/>
          </cell>
          <cell r="I22" t="str">
            <v/>
          </cell>
          <cell r="J22" t="str">
            <v/>
          </cell>
        </row>
        <row r="23">
          <cell r="A23" t="str">
            <v/>
          </cell>
          <cell r="B23" t="str">
            <v/>
          </cell>
          <cell r="C23" t="str">
            <v/>
          </cell>
          <cell r="D23" t="str">
            <v/>
          </cell>
          <cell r="E23" t="str">
            <v/>
          </cell>
          <cell r="F23" t="str">
            <v/>
          </cell>
          <cell r="G23" t="str">
            <v/>
          </cell>
          <cell r="H23" t="str">
            <v/>
          </cell>
          <cell r="I23" t="str">
            <v/>
          </cell>
          <cell r="J23" t="str">
            <v/>
          </cell>
        </row>
        <row r="24">
          <cell r="A24" t="str">
            <v/>
          </cell>
          <cell r="B24" t="str">
            <v/>
          </cell>
          <cell r="C24" t="str">
            <v/>
          </cell>
          <cell r="D24" t="str">
            <v/>
          </cell>
          <cell r="E24" t="str">
            <v/>
          </cell>
          <cell r="F24" t="str">
            <v/>
          </cell>
          <cell r="G24" t="str">
            <v/>
          </cell>
          <cell r="H24" t="str">
            <v/>
          </cell>
          <cell r="I24" t="str">
            <v/>
          </cell>
          <cell r="J24" t="str">
            <v/>
          </cell>
        </row>
        <row r="25">
          <cell r="A25" t="str">
            <v/>
          </cell>
          <cell r="B25" t="str">
            <v/>
          </cell>
          <cell r="C25" t="str">
            <v/>
          </cell>
          <cell r="D25" t="str">
            <v/>
          </cell>
          <cell r="E25" t="str">
            <v/>
          </cell>
          <cell r="F25" t="str">
            <v/>
          </cell>
          <cell r="G25" t="str">
            <v/>
          </cell>
          <cell r="H25" t="str">
            <v/>
          </cell>
          <cell r="I25" t="str">
            <v/>
          </cell>
          <cell r="J25" t="str">
            <v/>
          </cell>
        </row>
        <row r="26">
          <cell r="A26" t="str">
            <v/>
          </cell>
          <cell r="B26" t="str">
            <v/>
          </cell>
          <cell r="C26" t="str">
            <v/>
          </cell>
          <cell r="D26" t="str">
            <v/>
          </cell>
          <cell r="E26" t="str">
            <v/>
          </cell>
          <cell r="F26" t="str">
            <v/>
          </cell>
          <cell r="G26" t="str">
            <v/>
          </cell>
          <cell r="H26" t="str">
            <v/>
          </cell>
          <cell r="I26" t="str">
            <v/>
          </cell>
          <cell r="J26" t="str">
            <v/>
          </cell>
        </row>
        <row r="27">
          <cell r="A27" t="str">
            <v/>
          </cell>
          <cell r="B27" t="str">
            <v/>
          </cell>
          <cell r="C27" t="str">
            <v/>
          </cell>
          <cell r="D27" t="str">
            <v/>
          </cell>
          <cell r="E27" t="str">
            <v/>
          </cell>
          <cell r="F27" t="str">
            <v/>
          </cell>
          <cell r="G27" t="str">
            <v/>
          </cell>
          <cell r="H27" t="str">
            <v/>
          </cell>
          <cell r="I27" t="str">
            <v/>
          </cell>
          <cell r="J27" t="str">
            <v/>
          </cell>
        </row>
        <row r="28">
          <cell r="A28" t="str">
            <v/>
          </cell>
          <cell r="B28" t="str">
            <v/>
          </cell>
          <cell r="C28" t="str">
            <v/>
          </cell>
          <cell r="D28" t="str">
            <v/>
          </cell>
          <cell r="E28" t="str">
            <v/>
          </cell>
          <cell r="F28" t="str">
            <v/>
          </cell>
          <cell r="G28" t="str">
            <v/>
          </cell>
          <cell r="H28" t="str">
            <v/>
          </cell>
          <cell r="I28" t="str">
            <v/>
          </cell>
          <cell r="J28" t="str">
            <v/>
          </cell>
        </row>
        <row r="29">
          <cell r="A29" t="str">
            <v/>
          </cell>
          <cell r="B29" t="str">
            <v/>
          </cell>
          <cell r="C29" t="str">
            <v/>
          </cell>
          <cell r="D29" t="str">
            <v/>
          </cell>
          <cell r="E29" t="str">
            <v/>
          </cell>
          <cell r="F29" t="str">
            <v/>
          </cell>
          <cell r="G29" t="str">
            <v/>
          </cell>
          <cell r="H29" t="str">
            <v/>
          </cell>
          <cell r="I29" t="str">
            <v/>
          </cell>
          <cell r="J29" t="str">
            <v/>
          </cell>
        </row>
        <row r="30">
          <cell r="A30" t="str">
            <v/>
          </cell>
          <cell r="B30" t="str">
            <v/>
          </cell>
          <cell r="C30" t="str">
            <v/>
          </cell>
          <cell r="D30" t="str">
            <v/>
          </cell>
          <cell r="E30" t="str">
            <v/>
          </cell>
          <cell r="F30" t="str">
            <v/>
          </cell>
          <cell r="G30" t="str">
            <v/>
          </cell>
          <cell r="H30" t="str">
            <v/>
          </cell>
          <cell r="I30" t="str">
            <v/>
          </cell>
          <cell r="J30" t="str">
            <v/>
          </cell>
        </row>
        <row r="31">
          <cell r="A31" t="str">
            <v/>
          </cell>
          <cell r="B31" t="str">
            <v/>
          </cell>
          <cell r="C31" t="str">
            <v/>
          </cell>
          <cell r="D31" t="str">
            <v/>
          </cell>
          <cell r="E31" t="str">
            <v/>
          </cell>
          <cell r="F31" t="str">
            <v/>
          </cell>
          <cell r="G31" t="str">
            <v/>
          </cell>
          <cell r="H31" t="str">
            <v/>
          </cell>
          <cell r="I31" t="str">
            <v/>
          </cell>
          <cell r="J31" t="str">
            <v/>
          </cell>
        </row>
        <row r="32">
          <cell r="A32" t="str">
            <v/>
          </cell>
          <cell r="B32" t="str">
            <v/>
          </cell>
          <cell r="C32" t="str">
            <v/>
          </cell>
          <cell r="D32" t="str">
            <v/>
          </cell>
          <cell r="E32" t="str">
            <v/>
          </cell>
          <cell r="F32" t="str">
            <v/>
          </cell>
          <cell r="G32" t="str">
            <v/>
          </cell>
          <cell r="H32" t="str">
            <v/>
          </cell>
          <cell r="I32" t="str">
            <v/>
          </cell>
          <cell r="J32" t="str">
            <v/>
          </cell>
        </row>
        <row r="33">
          <cell r="A33" t="str">
            <v/>
          </cell>
          <cell r="B33" t="str">
            <v/>
          </cell>
          <cell r="C33" t="str">
            <v/>
          </cell>
          <cell r="D33" t="str">
            <v/>
          </cell>
          <cell r="E33" t="str">
            <v/>
          </cell>
          <cell r="F33" t="str">
            <v/>
          </cell>
          <cell r="G33" t="str">
            <v/>
          </cell>
          <cell r="H33" t="str">
            <v/>
          </cell>
          <cell r="I33" t="str">
            <v/>
          </cell>
          <cell r="J33" t="str">
            <v/>
          </cell>
        </row>
        <row r="34">
          <cell r="A34" t="str">
            <v/>
          </cell>
          <cell r="B34" t="str">
            <v/>
          </cell>
          <cell r="C34" t="str">
            <v/>
          </cell>
          <cell r="D34" t="str">
            <v/>
          </cell>
          <cell r="E34" t="str">
            <v/>
          </cell>
          <cell r="F34" t="str">
            <v/>
          </cell>
          <cell r="G34" t="str">
            <v/>
          </cell>
          <cell r="H34" t="str">
            <v/>
          </cell>
          <cell r="I34" t="str">
            <v/>
          </cell>
          <cell r="J34" t="str">
            <v/>
          </cell>
        </row>
        <row r="35">
          <cell r="A35" t="str">
            <v/>
          </cell>
          <cell r="B35" t="str">
            <v/>
          </cell>
          <cell r="C35" t="str">
            <v/>
          </cell>
          <cell r="D35" t="str">
            <v/>
          </cell>
          <cell r="E35" t="str">
            <v/>
          </cell>
          <cell r="F35" t="str">
            <v/>
          </cell>
          <cell r="G35" t="str">
            <v/>
          </cell>
          <cell r="H35" t="str">
            <v/>
          </cell>
          <cell r="I35" t="str">
            <v/>
          </cell>
          <cell r="J35" t="str">
            <v/>
          </cell>
        </row>
        <row r="36">
          <cell r="A36" t="str">
            <v/>
          </cell>
          <cell r="B36" t="str">
            <v/>
          </cell>
          <cell r="C36" t="str">
            <v/>
          </cell>
          <cell r="D36" t="str">
            <v/>
          </cell>
          <cell r="E36" t="str">
            <v/>
          </cell>
          <cell r="F36" t="str">
            <v/>
          </cell>
          <cell r="G36" t="str">
            <v/>
          </cell>
          <cell r="H36" t="str">
            <v/>
          </cell>
          <cell r="I36" t="str">
            <v/>
          </cell>
          <cell r="J36" t="str">
            <v/>
          </cell>
        </row>
        <row r="37">
          <cell r="A37" t="str">
            <v/>
          </cell>
          <cell r="B37" t="str">
            <v/>
          </cell>
          <cell r="C37" t="str">
            <v/>
          </cell>
          <cell r="D37" t="str">
            <v/>
          </cell>
          <cell r="E37" t="str">
            <v/>
          </cell>
          <cell r="F37" t="str">
            <v/>
          </cell>
          <cell r="G37" t="str">
            <v/>
          </cell>
          <cell r="H37" t="str">
            <v/>
          </cell>
          <cell r="I37" t="str">
            <v/>
          </cell>
          <cell r="J37" t="str">
            <v/>
          </cell>
        </row>
        <row r="38">
          <cell r="A38" t="str">
            <v/>
          </cell>
          <cell r="B38" t="str">
            <v/>
          </cell>
          <cell r="C38" t="str">
            <v/>
          </cell>
          <cell r="D38" t="str">
            <v/>
          </cell>
          <cell r="E38" t="str">
            <v/>
          </cell>
          <cell r="F38" t="str">
            <v/>
          </cell>
          <cell r="G38" t="str">
            <v/>
          </cell>
          <cell r="H38" t="str">
            <v/>
          </cell>
          <cell r="I38" t="str">
            <v/>
          </cell>
          <cell r="J38" t="str">
            <v/>
          </cell>
        </row>
        <row r="39">
          <cell r="A39" t="str">
            <v/>
          </cell>
          <cell r="B39" t="str">
            <v/>
          </cell>
          <cell r="C39" t="str">
            <v/>
          </cell>
          <cell r="D39" t="str">
            <v/>
          </cell>
          <cell r="E39" t="str">
            <v/>
          </cell>
          <cell r="F39" t="str">
            <v/>
          </cell>
          <cell r="G39" t="str">
            <v/>
          </cell>
          <cell r="H39" t="str">
            <v/>
          </cell>
          <cell r="I39" t="str">
            <v/>
          </cell>
          <cell r="J39" t="str">
            <v/>
          </cell>
        </row>
        <row r="40">
          <cell r="A40" t="str">
            <v/>
          </cell>
          <cell r="B40" t="str">
            <v/>
          </cell>
          <cell r="C40" t="str">
            <v/>
          </cell>
          <cell r="D40" t="str">
            <v/>
          </cell>
          <cell r="E40" t="str">
            <v/>
          </cell>
          <cell r="F40" t="str">
            <v/>
          </cell>
          <cell r="G40" t="str">
            <v/>
          </cell>
          <cell r="H40" t="str">
            <v/>
          </cell>
          <cell r="I40" t="str">
            <v/>
          </cell>
          <cell r="J40" t="str">
            <v/>
          </cell>
        </row>
        <row r="41">
          <cell r="A41" t="str">
            <v/>
          </cell>
          <cell r="B41" t="str">
            <v/>
          </cell>
          <cell r="C41" t="str">
            <v/>
          </cell>
          <cell r="D41" t="str">
            <v/>
          </cell>
          <cell r="E41" t="str">
            <v/>
          </cell>
          <cell r="F41" t="str">
            <v/>
          </cell>
          <cell r="G41" t="str">
            <v/>
          </cell>
          <cell r="H41" t="str">
            <v/>
          </cell>
          <cell r="I41" t="str">
            <v/>
          </cell>
          <cell r="J41" t="str">
            <v/>
          </cell>
        </row>
        <row r="42">
          <cell r="A42" t="str">
            <v/>
          </cell>
          <cell r="B42" t="str">
            <v/>
          </cell>
          <cell r="C42" t="str">
            <v/>
          </cell>
          <cell r="D42" t="str">
            <v/>
          </cell>
          <cell r="E42" t="str">
            <v/>
          </cell>
          <cell r="F42" t="str">
            <v/>
          </cell>
          <cell r="G42" t="str">
            <v/>
          </cell>
          <cell r="H42" t="str">
            <v/>
          </cell>
          <cell r="I42" t="str">
            <v/>
          </cell>
          <cell r="J42" t="str">
            <v/>
          </cell>
        </row>
        <row r="43">
          <cell r="A43" t="str">
            <v/>
          </cell>
          <cell r="B43" t="str">
            <v/>
          </cell>
          <cell r="C43" t="str">
            <v/>
          </cell>
          <cell r="D43" t="str">
            <v/>
          </cell>
          <cell r="E43" t="str">
            <v/>
          </cell>
          <cell r="F43" t="str">
            <v/>
          </cell>
          <cell r="G43" t="str">
            <v/>
          </cell>
          <cell r="H43" t="str">
            <v/>
          </cell>
          <cell r="I43" t="str">
            <v/>
          </cell>
          <cell r="J43" t="str">
            <v/>
          </cell>
        </row>
        <row r="44">
          <cell r="A44" t="str">
            <v/>
          </cell>
          <cell r="B44" t="str">
            <v/>
          </cell>
          <cell r="C44" t="str">
            <v/>
          </cell>
          <cell r="D44" t="str">
            <v/>
          </cell>
          <cell r="E44" t="str">
            <v/>
          </cell>
          <cell r="F44" t="str">
            <v/>
          </cell>
          <cell r="G44" t="str">
            <v/>
          </cell>
          <cell r="H44" t="str">
            <v/>
          </cell>
          <cell r="I44" t="str">
            <v/>
          </cell>
          <cell r="J44" t="str">
            <v/>
          </cell>
        </row>
        <row r="45">
          <cell r="A45" t="str">
            <v/>
          </cell>
          <cell r="B45" t="str">
            <v/>
          </cell>
          <cell r="C45" t="str">
            <v/>
          </cell>
          <cell r="D45" t="str">
            <v/>
          </cell>
          <cell r="E45" t="str">
            <v/>
          </cell>
          <cell r="F45" t="str">
            <v/>
          </cell>
          <cell r="G45" t="str">
            <v/>
          </cell>
          <cell r="H45" t="str">
            <v/>
          </cell>
          <cell r="I45" t="str">
            <v/>
          </cell>
          <cell r="J45" t="str">
            <v/>
          </cell>
        </row>
        <row r="46">
          <cell r="A46" t="str">
            <v/>
          </cell>
          <cell r="B46" t="str">
            <v/>
          </cell>
          <cell r="C46" t="str">
            <v/>
          </cell>
          <cell r="D46" t="str">
            <v/>
          </cell>
          <cell r="E46" t="str">
            <v/>
          </cell>
          <cell r="F46" t="str">
            <v/>
          </cell>
          <cell r="G46" t="str">
            <v/>
          </cell>
          <cell r="H46" t="str">
            <v/>
          </cell>
          <cell r="I46" t="str">
            <v/>
          </cell>
          <cell r="J46" t="str">
            <v/>
          </cell>
        </row>
        <row r="47">
          <cell r="A47" t="str">
            <v/>
          </cell>
          <cell r="B47" t="str">
            <v/>
          </cell>
          <cell r="C47" t="str">
            <v/>
          </cell>
          <cell r="D47" t="str">
            <v/>
          </cell>
          <cell r="E47" t="str">
            <v/>
          </cell>
          <cell r="F47" t="str">
            <v/>
          </cell>
          <cell r="G47" t="str">
            <v/>
          </cell>
          <cell r="H47" t="str">
            <v/>
          </cell>
          <cell r="I47" t="str">
            <v/>
          </cell>
          <cell r="J47" t="str">
            <v/>
          </cell>
        </row>
        <row r="48">
          <cell r="A48" t="str">
            <v/>
          </cell>
          <cell r="B48" t="str">
            <v/>
          </cell>
          <cell r="C48" t="str">
            <v/>
          </cell>
          <cell r="D48" t="str">
            <v/>
          </cell>
          <cell r="E48" t="str">
            <v/>
          </cell>
          <cell r="F48" t="str">
            <v/>
          </cell>
          <cell r="G48" t="str">
            <v/>
          </cell>
          <cell r="H48" t="str">
            <v/>
          </cell>
          <cell r="I48" t="str">
            <v/>
          </cell>
          <cell r="J48" t="str">
            <v/>
          </cell>
        </row>
        <row r="49">
          <cell r="A49" t="str">
            <v/>
          </cell>
          <cell r="B49" t="str">
            <v/>
          </cell>
          <cell r="C49" t="str">
            <v/>
          </cell>
          <cell r="D49" t="str">
            <v/>
          </cell>
          <cell r="E49" t="str">
            <v/>
          </cell>
          <cell r="F49" t="str">
            <v/>
          </cell>
          <cell r="G49" t="str">
            <v/>
          </cell>
          <cell r="H49" t="str">
            <v/>
          </cell>
          <cell r="I49" t="str">
            <v/>
          </cell>
          <cell r="J49" t="str">
            <v/>
          </cell>
        </row>
        <row r="50">
          <cell r="A50" t="str">
            <v/>
          </cell>
          <cell r="B50" t="str">
            <v/>
          </cell>
          <cell r="C50" t="str">
            <v/>
          </cell>
          <cell r="D50" t="str">
            <v/>
          </cell>
          <cell r="E50" t="str">
            <v/>
          </cell>
          <cell r="F50" t="str">
            <v/>
          </cell>
          <cell r="G50" t="str">
            <v/>
          </cell>
          <cell r="H50" t="str">
            <v/>
          </cell>
          <cell r="I50" t="str">
            <v/>
          </cell>
          <cell r="J50" t="str">
            <v/>
          </cell>
        </row>
        <row r="51">
          <cell r="A51" t="str">
            <v/>
          </cell>
          <cell r="B51" t="str">
            <v/>
          </cell>
          <cell r="C51" t="str">
            <v/>
          </cell>
          <cell r="D51" t="str">
            <v/>
          </cell>
          <cell r="E51" t="str">
            <v/>
          </cell>
          <cell r="F51" t="str">
            <v/>
          </cell>
          <cell r="G51" t="str">
            <v/>
          </cell>
          <cell r="H51" t="str">
            <v/>
          </cell>
          <cell r="I51" t="str">
            <v/>
          </cell>
          <cell r="J51" t="str">
            <v/>
          </cell>
        </row>
        <row r="52">
          <cell r="A52" t="str">
            <v/>
          </cell>
          <cell r="B52" t="str">
            <v/>
          </cell>
          <cell r="C52" t="str">
            <v/>
          </cell>
          <cell r="D52" t="str">
            <v/>
          </cell>
          <cell r="E52" t="str">
            <v/>
          </cell>
          <cell r="F52" t="str">
            <v/>
          </cell>
          <cell r="G52" t="str">
            <v/>
          </cell>
          <cell r="H52" t="str">
            <v/>
          </cell>
          <cell r="I52" t="str">
            <v/>
          </cell>
          <cell r="J52" t="str">
            <v/>
          </cell>
        </row>
        <row r="53">
          <cell r="A53" t="str">
            <v/>
          </cell>
          <cell r="B53" t="str">
            <v/>
          </cell>
          <cell r="C53" t="str">
            <v/>
          </cell>
          <cell r="D53" t="str">
            <v/>
          </cell>
          <cell r="E53" t="str">
            <v/>
          </cell>
          <cell r="F53" t="str">
            <v/>
          </cell>
          <cell r="G53" t="str">
            <v/>
          </cell>
          <cell r="H53" t="str">
            <v/>
          </cell>
          <cell r="I53" t="str">
            <v/>
          </cell>
          <cell r="J53" t="str">
            <v/>
          </cell>
        </row>
        <row r="54">
          <cell r="A54" t="str">
            <v/>
          </cell>
          <cell r="B54" t="str">
            <v/>
          </cell>
          <cell r="C54" t="str">
            <v/>
          </cell>
          <cell r="D54" t="str">
            <v/>
          </cell>
          <cell r="E54" t="str">
            <v/>
          </cell>
          <cell r="F54" t="str">
            <v/>
          </cell>
          <cell r="G54" t="str">
            <v/>
          </cell>
          <cell r="H54" t="str">
            <v/>
          </cell>
          <cell r="I54" t="str">
            <v/>
          </cell>
          <cell r="J54" t="str">
            <v/>
          </cell>
        </row>
        <row r="55">
          <cell r="A55" t="str">
            <v/>
          </cell>
          <cell r="B55" t="str">
            <v/>
          </cell>
          <cell r="C55" t="str">
            <v/>
          </cell>
          <cell r="D55" t="str">
            <v/>
          </cell>
          <cell r="E55" t="str">
            <v/>
          </cell>
          <cell r="F55" t="str">
            <v/>
          </cell>
          <cell r="G55" t="str">
            <v/>
          </cell>
          <cell r="H55" t="str">
            <v/>
          </cell>
          <cell r="I55" t="str">
            <v/>
          </cell>
          <cell r="J55" t="str">
            <v/>
          </cell>
        </row>
        <row r="56">
          <cell r="A56" t="str">
            <v/>
          </cell>
          <cell r="B56" t="str">
            <v/>
          </cell>
          <cell r="C56" t="str">
            <v/>
          </cell>
          <cell r="D56" t="str">
            <v/>
          </cell>
          <cell r="E56" t="str">
            <v/>
          </cell>
          <cell r="F56" t="str">
            <v/>
          </cell>
          <cell r="G56" t="str">
            <v/>
          </cell>
          <cell r="H56" t="str">
            <v/>
          </cell>
          <cell r="I56" t="str">
            <v/>
          </cell>
          <cell r="J56" t="str">
            <v/>
          </cell>
        </row>
        <row r="57">
          <cell r="A57" t="str">
            <v/>
          </cell>
          <cell r="B57" t="str">
            <v/>
          </cell>
          <cell r="C57" t="str">
            <v/>
          </cell>
          <cell r="D57" t="str">
            <v/>
          </cell>
          <cell r="E57" t="str">
            <v/>
          </cell>
          <cell r="F57" t="str">
            <v/>
          </cell>
          <cell r="G57" t="str">
            <v/>
          </cell>
          <cell r="H57" t="str">
            <v/>
          </cell>
          <cell r="I57" t="str">
            <v/>
          </cell>
          <cell r="J57" t="str">
            <v/>
          </cell>
        </row>
        <row r="58">
          <cell r="A58" t="str">
            <v/>
          </cell>
          <cell r="B58" t="str">
            <v/>
          </cell>
          <cell r="C58" t="str">
            <v/>
          </cell>
          <cell r="D58" t="str">
            <v/>
          </cell>
          <cell r="E58" t="str">
            <v/>
          </cell>
          <cell r="F58" t="str">
            <v/>
          </cell>
          <cell r="G58" t="str">
            <v/>
          </cell>
          <cell r="H58" t="str">
            <v/>
          </cell>
          <cell r="I58" t="str">
            <v/>
          </cell>
          <cell r="J58" t="str">
            <v/>
          </cell>
        </row>
        <row r="59">
          <cell r="A59" t="str">
            <v/>
          </cell>
          <cell r="B59" t="str">
            <v/>
          </cell>
          <cell r="C59" t="str">
            <v/>
          </cell>
          <cell r="D59" t="str">
            <v/>
          </cell>
          <cell r="E59" t="str">
            <v/>
          </cell>
          <cell r="F59" t="str">
            <v/>
          </cell>
          <cell r="G59" t="str">
            <v/>
          </cell>
          <cell r="H59" t="str">
            <v/>
          </cell>
          <cell r="I59" t="str">
            <v/>
          </cell>
          <cell r="J59" t="str">
            <v/>
          </cell>
        </row>
        <row r="60">
          <cell r="A60" t="str">
            <v/>
          </cell>
          <cell r="B60" t="str">
            <v/>
          </cell>
          <cell r="C60" t="str">
            <v/>
          </cell>
          <cell r="D60" t="str">
            <v/>
          </cell>
          <cell r="E60" t="str">
            <v/>
          </cell>
          <cell r="F60" t="str">
            <v/>
          </cell>
          <cell r="G60" t="str">
            <v/>
          </cell>
          <cell r="H60" t="str">
            <v/>
          </cell>
          <cell r="I60" t="str">
            <v/>
          </cell>
          <cell r="J60" t="str">
            <v/>
          </cell>
        </row>
        <row r="61">
          <cell r="A61" t="str">
            <v/>
          </cell>
          <cell r="B61" t="str">
            <v/>
          </cell>
          <cell r="C61" t="str">
            <v/>
          </cell>
          <cell r="D61" t="str">
            <v/>
          </cell>
          <cell r="E61" t="str">
            <v/>
          </cell>
          <cell r="F61" t="str">
            <v/>
          </cell>
          <cell r="G61" t="str">
            <v/>
          </cell>
          <cell r="H61" t="str">
            <v/>
          </cell>
          <cell r="I61" t="str">
            <v/>
          </cell>
          <cell r="J61" t="str">
            <v/>
          </cell>
        </row>
        <row r="62">
          <cell r="A62" t="str">
            <v/>
          </cell>
          <cell r="B62" t="str">
            <v/>
          </cell>
          <cell r="C62" t="str">
            <v/>
          </cell>
          <cell r="D62" t="str">
            <v/>
          </cell>
          <cell r="E62" t="str">
            <v/>
          </cell>
          <cell r="F62" t="str">
            <v/>
          </cell>
          <cell r="G62" t="str">
            <v/>
          </cell>
          <cell r="H62" t="str">
            <v/>
          </cell>
          <cell r="I62" t="str">
            <v/>
          </cell>
          <cell r="J62" t="str">
            <v/>
          </cell>
        </row>
        <row r="63">
          <cell r="A63" t="str">
            <v/>
          </cell>
          <cell r="B63" t="str">
            <v/>
          </cell>
          <cell r="C63" t="str">
            <v/>
          </cell>
          <cell r="D63" t="str">
            <v/>
          </cell>
          <cell r="E63" t="str">
            <v/>
          </cell>
          <cell r="F63" t="str">
            <v/>
          </cell>
          <cell r="G63" t="str">
            <v/>
          </cell>
          <cell r="H63" t="str">
            <v/>
          </cell>
          <cell r="I63" t="str">
            <v/>
          </cell>
          <cell r="J63" t="str">
            <v/>
          </cell>
        </row>
        <row r="64">
          <cell r="A64" t="str">
            <v/>
          </cell>
          <cell r="B64" t="str">
            <v/>
          </cell>
          <cell r="C64" t="str">
            <v/>
          </cell>
          <cell r="D64" t="str">
            <v/>
          </cell>
          <cell r="E64" t="str">
            <v/>
          </cell>
          <cell r="F64" t="str">
            <v/>
          </cell>
          <cell r="G64" t="str">
            <v/>
          </cell>
          <cell r="H64" t="str">
            <v/>
          </cell>
          <cell r="I64" t="str">
            <v/>
          </cell>
          <cell r="J64" t="str">
            <v/>
          </cell>
        </row>
        <row r="65">
          <cell r="A65" t="str">
            <v/>
          </cell>
          <cell r="B65" t="str">
            <v/>
          </cell>
          <cell r="C65" t="str">
            <v/>
          </cell>
          <cell r="D65" t="str">
            <v/>
          </cell>
          <cell r="E65" t="str">
            <v/>
          </cell>
          <cell r="F65" t="str">
            <v/>
          </cell>
          <cell r="G65" t="str">
            <v/>
          </cell>
          <cell r="H65" t="str">
            <v/>
          </cell>
          <cell r="I65" t="str">
            <v/>
          </cell>
          <cell r="J65" t="str">
            <v/>
          </cell>
        </row>
        <row r="66">
          <cell r="A66" t="str">
            <v/>
          </cell>
          <cell r="B66" t="str">
            <v/>
          </cell>
          <cell r="C66" t="str">
            <v/>
          </cell>
          <cell r="D66" t="str">
            <v/>
          </cell>
          <cell r="E66" t="str">
            <v/>
          </cell>
          <cell r="F66" t="str">
            <v/>
          </cell>
          <cell r="G66" t="str">
            <v/>
          </cell>
          <cell r="H66" t="str">
            <v/>
          </cell>
          <cell r="I66" t="str">
            <v/>
          </cell>
          <cell r="J66" t="str">
            <v/>
          </cell>
        </row>
        <row r="67">
          <cell r="A67" t="str">
            <v/>
          </cell>
          <cell r="B67" t="str">
            <v/>
          </cell>
          <cell r="C67" t="str">
            <v/>
          </cell>
          <cell r="D67" t="str">
            <v/>
          </cell>
          <cell r="E67" t="str">
            <v/>
          </cell>
          <cell r="F67" t="str">
            <v/>
          </cell>
          <cell r="G67" t="str">
            <v/>
          </cell>
          <cell r="H67" t="str">
            <v/>
          </cell>
          <cell r="I67" t="str">
            <v/>
          </cell>
          <cell r="J67" t="str">
            <v/>
          </cell>
        </row>
        <row r="68">
          <cell r="A68" t="str">
            <v/>
          </cell>
          <cell r="B68" t="str">
            <v/>
          </cell>
          <cell r="C68" t="str">
            <v/>
          </cell>
          <cell r="D68" t="str">
            <v/>
          </cell>
          <cell r="E68" t="str">
            <v/>
          </cell>
          <cell r="F68" t="str">
            <v/>
          </cell>
          <cell r="G68" t="str">
            <v/>
          </cell>
          <cell r="H68" t="str">
            <v/>
          </cell>
          <cell r="I68" t="str">
            <v/>
          </cell>
          <cell r="J68" t="str">
            <v/>
          </cell>
        </row>
        <row r="69">
          <cell r="A69" t="str">
            <v/>
          </cell>
          <cell r="B69" t="str">
            <v/>
          </cell>
          <cell r="C69" t="str">
            <v/>
          </cell>
          <cell r="D69" t="str">
            <v/>
          </cell>
          <cell r="E69" t="str">
            <v/>
          </cell>
          <cell r="F69" t="str">
            <v/>
          </cell>
          <cell r="G69" t="str">
            <v/>
          </cell>
          <cell r="H69" t="str">
            <v/>
          </cell>
          <cell r="I69" t="str">
            <v/>
          </cell>
          <cell r="J69" t="str">
            <v/>
          </cell>
        </row>
        <row r="70">
          <cell r="A70" t="str">
            <v/>
          </cell>
          <cell r="B70" t="str">
            <v/>
          </cell>
          <cell r="C70" t="str">
            <v/>
          </cell>
          <cell r="D70" t="str">
            <v/>
          </cell>
          <cell r="E70" t="str">
            <v/>
          </cell>
          <cell r="F70" t="str">
            <v/>
          </cell>
          <cell r="G70" t="str">
            <v/>
          </cell>
          <cell r="H70" t="str">
            <v/>
          </cell>
          <cell r="I70" t="str">
            <v/>
          </cell>
          <cell r="J70" t="str">
            <v/>
          </cell>
        </row>
        <row r="71">
          <cell r="A71" t="str">
            <v/>
          </cell>
          <cell r="B71" t="str">
            <v/>
          </cell>
          <cell r="C71" t="str">
            <v/>
          </cell>
          <cell r="D71" t="str">
            <v/>
          </cell>
          <cell r="E71" t="str">
            <v/>
          </cell>
          <cell r="F71" t="str">
            <v/>
          </cell>
          <cell r="G71" t="str">
            <v/>
          </cell>
          <cell r="H71" t="str">
            <v/>
          </cell>
          <cell r="I71" t="str">
            <v/>
          </cell>
          <cell r="J71" t="str">
            <v/>
          </cell>
        </row>
        <row r="72">
          <cell r="A72" t="str">
            <v/>
          </cell>
          <cell r="B72" t="str">
            <v/>
          </cell>
          <cell r="C72" t="str">
            <v/>
          </cell>
          <cell r="D72" t="str">
            <v/>
          </cell>
          <cell r="E72" t="str">
            <v/>
          </cell>
          <cell r="F72" t="str">
            <v/>
          </cell>
          <cell r="G72" t="str">
            <v/>
          </cell>
          <cell r="H72" t="str">
            <v/>
          </cell>
          <cell r="I72" t="str">
            <v/>
          </cell>
          <cell r="J72" t="str">
            <v/>
          </cell>
        </row>
        <row r="73">
          <cell r="A73" t="str">
            <v/>
          </cell>
          <cell r="B73" t="str">
            <v/>
          </cell>
          <cell r="C73" t="str">
            <v/>
          </cell>
          <cell r="D73" t="str">
            <v/>
          </cell>
          <cell r="E73" t="str">
            <v/>
          </cell>
          <cell r="F73" t="str">
            <v/>
          </cell>
          <cell r="G73" t="str">
            <v/>
          </cell>
          <cell r="H73" t="str">
            <v/>
          </cell>
          <cell r="I73" t="str">
            <v/>
          </cell>
          <cell r="J73" t="str">
            <v/>
          </cell>
        </row>
        <row r="74">
          <cell r="A74" t="str">
            <v/>
          </cell>
          <cell r="B74" t="str">
            <v/>
          </cell>
          <cell r="C74" t="str">
            <v/>
          </cell>
          <cell r="D74" t="str">
            <v/>
          </cell>
          <cell r="E74" t="str">
            <v/>
          </cell>
          <cell r="F74" t="str">
            <v/>
          </cell>
          <cell r="G74" t="str">
            <v/>
          </cell>
          <cell r="H74" t="str">
            <v/>
          </cell>
          <cell r="I74" t="str">
            <v/>
          </cell>
          <cell r="J74" t="str">
            <v/>
          </cell>
        </row>
        <row r="75">
          <cell r="A75" t="str">
            <v/>
          </cell>
          <cell r="B75" t="str">
            <v/>
          </cell>
          <cell r="C75" t="str">
            <v/>
          </cell>
          <cell r="D75" t="str">
            <v/>
          </cell>
          <cell r="E75" t="str">
            <v/>
          </cell>
          <cell r="F75" t="str">
            <v/>
          </cell>
          <cell r="G75" t="str">
            <v/>
          </cell>
          <cell r="H75" t="str">
            <v/>
          </cell>
          <cell r="I75" t="str">
            <v/>
          </cell>
          <cell r="J75" t="str">
            <v/>
          </cell>
        </row>
        <row r="76">
          <cell r="A76" t="str">
            <v/>
          </cell>
          <cell r="B76" t="str">
            <v/>
          </cell>
          <cell r="C76" t="str">
            <v/>
          </cell>
          <cell r="D76" t="str">
            <v/>
          </cell>
          <cell r="E76" t="str">
            <v/>
          </cell>
          <cell r="F76" t="str">
            <v/>
          </cell>
          <cell r="G76" t="str">
            <v/>
          </cell>
          <cell r="H76" t="str">
            <v/>
          </cell>
          <cell r="I76" t="str">
            <v/>
          </cell>
          <cell r="J76" t="str">
            <v/>
          </cell>
        </row>
        <row r="77">
          <cell r="A77" t="str">
            <v/>
          </cell>
          <cell r="B77" t="str">
            <v/>
          </cell>
          <cell r="C77" t="str">
            <v/>
          </cell>
          <cell r="D77" t="str">
            <v/>
          </cell>
          <cell r="E77" t="str">
            <v/>
          </cell>
          <cell r="F77" t="str">
            <v/>
          </cell>
          <cell r="G77" t="str">
            <v/>
          </cell>
          <cell r="H77" t="str">
            <v/>
          </cell>
          <cell r="I77" t="str">
            <v/>
          </cell>
          <cell r="J77" t="str">
            <v/>
          </cell>
        </row>
        <row r="78">
          <cell r="A78" t="str">
            <v/>
          </cell>
          <cell r="B78" t="str">
            <v/>
          </cell>
          <cell r="C78" t="str">
            <v/>
          </cell>
          <cell r="D78" t="str">
            <v/>
          </cell>
          <cell r="E78" t="str">
            <v/>
          </cell>
          <cell r="F78" t="str">
            <v/>
          </cell>
          <cell r="G78" t="str">
            <v/>
          </cell>
          <cell r="H78" t="str">
            <v/>
          </cell>
          <cell r="I78" t="str">
            <v/>
          </cell>
          <cell r="J78" t="str">
            <v/>
          </cell>
        </row>
        <row r="79">
          <cell r="A79" t="str">
            <v/>
          </cell>
          <cell r="B79" t="str">
            <v/>
          </cell>
          <cell r="C79" t="str">
            <v/>
          </cell>
          <cell r="D79" t="str">
            <v/>
          </cell>
          <cell r="E79" t="str">
            <v/>
          </cell>
          <cell r="F79" t="str">
            <v/>
          </cell>
          <cell r="G79" t="str">
            <v/>
          </cell>
          <cell r="H79" t="str">
            <v/>
          </cell>
          <cell r="I79" t="str">
            <v/>
          </cell>
          <cell r="J79" t="str">
            <v/>
          </cell>
        </row>
        <row r="80">
          <cell r="A80" t="str">
            <v/>
          </cell>
          <cell r="B80" t="str">
            <v/>
          </cell>
          <cell r="C80" t="str">
            <v/>
          </cell>
          <cell r="D80" t="str">
            <v/>
          </cell>
          <cell r="E80" t="str">
            <v/>
          </cell>
          <cell r="F80" t="str">
            <v/>
          </cell>
          <cell r="G80" t="str">
            <v/>
          </cell>
          <cell r="H80" t="str">
            <v/>
          </cell>
          <cell r="I80" t="str">
            <v/>
          </cell>
          <cell r="J80" t="str">
            <v/>
          </cell>
        </row>
        <row r="81">
          <cell r="A81" t="str">
            <v/>
          </cell>
          <cell r="B81" t="str">
            <v/>
          </cell>
          <cell r="C81" t="str">
            <v/>
          </cell>
          <cell r="D81" t="str">
            <v/>
          </cell>
          <cell r="E81" t="str">
            <v/>
          </cell>
          <cell r="F81" t="str">
            <v/>
          </cell>
          <cell r="G81" t="str">
            <v/>
          </cell>
          <cell r="H81" t="str">
            <v/>
          </cell>
          <cell r="I81" t="str">
            <v/>
          </cell>
          <cell r="J81" t="str">
            <v/>
          </cell>
        </row>
        <row r="82">
          <cell r="A82" t="str">
            <v/>
          </cell>
          <cell r="B82" t="str">
            <v/>
          </cell>
          <cell r="C82" t="str">
            <v/>
          </cell>
          <cell r="D82" t="str">
            <v/>
          </cell>
          <cell r="E82" t="str">
            <v/>
          </cell>
          <cell r="F82" t="str">
            <v/>
          </cell>
          <cell r="G82" t="str">
            <v/>
          </cell>
          <cell r="H82" t="str">
            <v/>
          </cell>
          <cell r="I82" t="str">
            <v/>
          </cell>
          <cell r="J82" t="str">
            <v/>
          </cell>
        </row>
        <row r="83">
          <cell r="A83" t="str">
            <v/>
          </cell>
          <cell r="B83" t="str">
            <v/>
          </cell>
          <cell r="C83" t="str">
            <v/>
          </cell>
          <cell r="D83" t="str">
            <v/>
          </cell>
          <cell r="E83" t="str">
            <v/>
          </cell>
          <cell r="F83" t="str">
            <v/>
          </cell>
          <cell r="G83" t="str">
            <v/>
          </cell>
          <cell r="H83" t="str">
            <v/>
          </cell>
          <cell r="I83" t="str">
            <v/>
          </cell>
          <cell r="J83" t="str">
            <v/>
          </cell>
        </row>
        <row r="84">
          <cell r="A84" t="str">
            <v/>
          </cell>
          <cell r="B84" t="str">
            <v/>
          </cell>
          <cell r="C84" t="str">
            <v/>
          </cell>
          <cell r="D84" t="str">
            <v/>
          </cell>
          <cell r="E84" t="str">
            <v/>
          </cell>
          <cell r="F84" t="str">
            <v/>
          </cell>
          <cell r="G84" t="str">
            <v/>
          </cell>
          <cell r="H84" t="str">
            <v/>
          </cell>
          <cell r="I84" t="str">
            <v/>
          </cell>
          <cell r="J84" t="str">
            <v/>
          </cell>
        </row>
        <row r="85">
          <cell r="A85" t="str">
            <v/>
          </cell>
          <cell r="B85" t="str">
            <v/>
          </cell>
          <cell r="C85" t="str">
            <v/>
          </cell>
          <cell r="D85" t="str">
            <v/>
          </cell>
          <cell r="E85" t="str">
            <v/>
          </cell>
          <cell r="F85" t="str">
            <v/>
          </cell>
          <cell r="G85" t="str">
            <v/>
          </cell>
          <cell r="H85" t="str">
            <v/>
          </cell>
          <cell r="I85" t="str">
            <v/>
          </cell>
          <cell r="J85" t="str">
            <v/>
          </cell>
        </row>
        <row r="86">
          <cell r="A86" t="str">
            <v/>
          </cell>
          <cell r="B86" t="str">
            <v/>
          </cell>
          <cell r="C86" t="str">
            <v/>
          </cell>
          <cell r="D86" t="str">
            <v/>
          </cell>
          <cell r="E86" t="str">
            <v/>
          </cell>
          <cell r="F86" t="str">
            <v/>
          </cell>
          <cell r="G86" t="str">
            <v/>
          </cell>
          <cell r="H86" t="str">
            <v/>
          </cell>
          <cell r="I86" t="str">
            <v/>
          </cell>
          <cell r="J86" t="str">
            <v/>
          </cell>
        </row>
        <row r="87">
          <cell r="A87" t="str">
            <v/>
          </cell>
          <cell r="B87" t="str">
            <v/>
          </cell>
          <cell r="C87" t="str">
            <v/>
          </cell>
          <cell r="D87" t="str">
            <v/>
          </cell>
          <cell r="E87" t="str">
            <v/>
          </cell>
          <cell r="F87" t="str">
            <v/>
          </cell>
          <cell r="G87" t="str">
            <v/>
          </cell>
          <cell r="H87" t="str">
            <v/>
          </cell>
          <cell r="I87" t="str">
            <v/>
          </cell>
          <cell r="J87" t="str">
            <v/>
          </cell>
        </row>
        <row r="88">
          <cell r="A88" t="str">
            <v/>
          </cell>
          <cell r="B88" t="str">
            <v/>
          </cell>
          <cell r="C88" t="str">
            <v/>
          </cell>
          <cell r="D88" t="str">
            <v/>
          </cell>
          <cell r="E88" t="str">
            <v/>
          </cell>
          <cell r="F88" t="str">
            <v/>
          </cell>
          <cell r="G88" t="str">
            <v/>
          </cell>
          <cell r="H88" t="str">
            <v/>
          </cell>
          <cell r="I88" t="str">
            <v/>
          </cell>
          <cell r="J88" t="str">
            <v/>
          </cell>
        </row>
        <row r="89">
          <cell r="A89" t="str">
            <v/>
          </cell>
          <cell r="B89" t="str">
            <v/>
          </cell>
          <cell r="C89" t="str">
            <v/>
          </cell>
          <cell r="D89" t="str">
            <v/>
          </cell>
          <cell r="E89" t="str">
            <v/>
          </cell>
          <cell r="F89" t="str">
            <v/>
          </cell>
          <cell r="G89" t="str">
            <v/>
          </cell>
          <cell r="H89" t="str">
            <v/>
          </cell>
          <cell r="I89" t="str">
            <v/>
          </cell>
          <cell r="J89" t="str">
            <v/>
          </cell>
        </row>
        <row r="90">
          <cell r="A90" t="str">
            <v/>
          </cell>
          <cell r="B90" t="str">
            <v/>
          </cell>
          <cell r="C90" t="str">
            <v/>
          </cell>
          <cell r="D90" t="str">
            <v/>
          </cell>
          <cell r="E90" t="str">
            <v/>
          </cell>
          <cell r="F90" t="str">
            <v/>
          </cell>
          <cell r="G90" t="str">
            <v/>
          </cell>
          <cell r="H90" t="str">
            <v/>
          </cell>
          <cell r="I90" t="str">
            <v/>
          </cell>
          <cell r="J90" t="str">
            <v/>
          </cell>
        </row>
        <row r="91">
          <cell r="A91" t="str">
            <v/>
          </cell>
          <cell r="B91" t="str">
            <v/>
          </cell>
          <cell r="C91" t="str">
            <v/>
          </cell>
          <cell r="D91" t="str">
            <v/>
          </cell>
          <cell r="E91" t="str">
            <v/>
          </cell>
          <cell r="F91" t="str">
            <v/>
          </cell>
          <cell r="G91" t="str">
            <v/>
          </cell>
          <cell r="H91" t="str">
            <v/>
          </cell>
          <cell r="I91" t="str">
            <v/>
          </cell>
          <cell r="J91" t="str">
            <v/>
          </cell>
        </row>
        <row r="92">
          <cell r="A92" t="str">
            <v/>
          </cell>
          <cell r="B92" t="str">
            <v/>
          </cell>
          <cell r="C92" t="str">
            <v/>
          </cell>
          <cell r="D92" t="str">
            <v/>
          </cell>
          <cell r="E92" t="str">
            <v/>
          </cell>
          <cell r="F92" t="str">
            <v/>
          </cell>
          <cell r="G92" t="str">
            <v/>
          </cell>
          <cell r="H92" t="str">
            <v/>
          </cell>
          <cell r="I92" t="str">
            <v/>
          </cell>
          <cell r="J92" t="str">
            <v/>
          </cell>
        </row>
        <row r="93">
          <cell r="A93" t="str">
            <v/>
          </cell>
          <cell r="B93" t="str">
            <v/>
          </cell>
          <cell r="C93" t="str">
            <v/>
          </cell>
          <cell r="D93" t="str">
            <v/>
          </cell>
          <cell r="E93" t="str">
            <v/>
          </cell>
          <cell r="F93" t="str">
            <v/>
          </cell>
          <cell r="G93" t="str">
            <v/>
          </cell>
          <cell r="H93" t="str">
            <v/>
          </cell>
          <cell r="I93" t="str">
            <v/>
          </cell>
          <cell r="J93" t="str">
            <v/>
          </cell>
        </row>
        <row r="94">
          <cell r="A94" t="str">
            <v/>
          </cell>
          <cell r="B94" t="str">
            <v/>
          </cell>
          <cell r="C94" t="str">
            <v/>
          </cell>
          <cell r="D94" t="str">
            <v/>
          </cell>
          <cell r="E94" t="str">
            <v/>
          </cell>
          <cell r="F94" t="str">
            <v/>
          </cell>
          <cell r="G94" t="str">
            <v/>
          </cell>
          <cell r="H94" t="str">
            <v/>
          </cell>
          <cell r="I94" t="str">
            <v/>
          </cell>
          <cell r="J94" t="str">
            <v/>
          </cell>
        </row>
        <row r="95">
          <cell r="A95" t="str">
            <v/>
          </cell>
          <cell r="B95" t="str">
            <v/>
          </cell>
          <cell r="C95" t="str">
            <v/>
          </cell>
          <cell r="D95" t="str">
            <v/>
          </cell>
          <cell r="E95" t="str">
            <v/>
          </cell>
          <cell r="F95" t="str">
            <v/>
          </cell>
          <cell r="G95" t="str">
            <v/>
          </cell>
          <cell r="H95" t="str">
            <v/>
          </cell>
          <cell r="I95" t="str">
            <v/>
          </cell>
          <cell r="J95" t="str">
            <v/>
          </cell>
        </row>
        <row r="96">
          <cell r="A96" t="str">
            <v/>
          </cell>
          <cell r="B96" t="str">
            <v/>
          </cell>
          <cell r="C96" t="str">
            <v/>
          </cell>
          <cell r="D96" t="str">
            <v/>
          </cell>
          <cell r="E96" t="str">
            <v/>
          </cell>
          <cell r="F96" t="str">
            <v/>
          </cell>
          <cell r="G96" t="str">
            <v/>
          </cell>
          <cell r="H96" t="str">
            <v/>
          </cell>
          <cell r="I96" t="str">
            <v/>
          </cell>
          <cell r="J96" t="str">
            <v/>
          </cell>
        </row>
        <row r="97">
          <cell r="A97" t="str">
            <v/>
          </cell>
          <cell r="B97" t="str">
            <v/>
          </cell>
          <cell r="C97" t="str">
            <v/>
          </cell>
          <cell r="D97" t="str">
            <v/>
          </cell>
          <cell r="E97" t="str">
            <v/>
          </cell>
          <cell r="F97" t="str">
            <v/>
          </cell>
          <cell r="G97" t="str">
            <v/>
          </cell>
          <cell r="H97" t="str">
            <v/>
          </cell>
          <cell r="I97" t="str">
            <v/>
          </cell>
          <cell r="J97" t="str">
            <v/>
          </cell>
        </row>
        <row r="98">
          <cell r="A98" t="str">
            <v/>
          </cell>
          <cell r="B98" t="str">
            <v/>
          </cell>
          <cell r="C98" t="str">
            <v/>
          </cell>
          <cell r="D98" t="str">
            <v/>
          </cell>
          <cell r="E98" t="str">
            <v/>
          </cell>
          <cell r="F98" t="str">
            <v/>
          </cell>
          <cell r="G98" t="str">
            <v/>
          </cell>
          <cell r="H98" t="str">
            <v/>
          </cell>
          <cell r="I98" t="str">
            <v/>
          </cell>
          <cell r="J98" t="str">
            <v/>
          </cell>
        </row>
        <row r="99">
          <cell r="A99" t="str">
            <v/>
          </cell>
          <cell r="B99" t="str">
            <v/>
          </cell>
          <cell r="C99" t="str">
            <v/>
          </cell>
          <cell r="D99" t="str">
            <v/>
          </cell>
          <cell r="E99" t="str">
            <v/>
          </cell>
          <cell r="F99" t="str">
            <v/>
          </cell>
          <cell r="G99" t="str">
            <v/>
          </cell>
          <cell r="H99" t="str">
            <v/>
          </cell>
          <cell r="I99" t="str">
            <v/>
          </cell>
          <cell r="J99" t="str">
            <v/>
          </cell>
        </row>
        <row r="100">
          <cell r="A100" t="str">
            <v/>
          </cell>
          <cell r="B100" t="str">
            <v/>
          </cell>
          <cell r="C100" t="str">
            <v/>
          </cell>
          <cell r="D100" t="str">
            <v/>
          </cell>
          <cell r="E100" t="str">
            <v/>
          </cell>
          <cell r="F100" t="str">
            <v/>
          </cell>
          <cell r="G100" t="str">
            <v/>
          </cell>
          <cell r="H100" t="str">
            <v/>
          </cell>
          <cell r="I100" t="str">
            <v/>
          </cell>
          <cell r="J100" t="str">
            <v/>
          </cell>
        </row>
        <row r="101">
          <cell r="A101" t="str">
            <v/>
          </cell>
          <cell r="B101" t="str">
            <v/>
          </cell>
          <cell r="C101" t="str">
            <v/>
          </cell>
          <cell r="D101" t="str">
            <v/>
          </cell>
          <cell r="E101" t="str">
            <v/>
          </cell>
          <cell r="F101" t="str">
            <v/>
          </cell>
          <cell r="G101" t="str">
            <v/>
          </cell>
          <cell r="H101" t="str">
            <v/>
          </cell>
          <cell r="I101" t="str">
            <v/>
          </cell>
          <cell r="J101" t="str">
            <v/>
          </cell>
        </row>
        <row r="102">
          <cell r="A102" t="str">
            <v/>
          </cell>
          <cell r="B102" t="str">
            <v/>
          </cell>
          <cell r="C102" t="str">
            <v/>
          </cell>
          <cell r="D102" t="str">
            <v/>
          </cell>
          <cell r="E102" t="str">
            <v/>
          </cell>
          <cell r="F102" t="str">
            <v/>
          </cell>
          <cell r="G102" t="str">
            <v/>
          </cell>
          <cell r="H102" t="str">
            <v/>
          </cell>
          <cell r="I102" t="str">
            <v/>
          </cell>
          <cell r="J102" t="str">
            <v/>
          </cell>
        </row>
        <row r="103">
          <cell r="A103" t="str">
            <v/>
          </cell>
          <cell r="B103" t="str">
            <v/>
          </cell>
          <cell r="C103" t="str">
            <v/>
          </cell>
          <cell r="D103" t="str">
            <v/>
          </cell>
          <cell r="E103" t="str">
            <v/>
          </cell>
          <cell r="F103" t="str">
            <v/>
          </cell>
          <cell r="G103" t="str">
            <v/>
          </cell>
          <cell r="H103" t="str">
            <v/>
          </cell>
          <cell r="I103" t="str">
            <v/>
          </cell>
          <cell r="J103" t="str">
            <v/>
          </cell>
        </row>
        <row r="104">
          <cell r="A104" t="str">
            <v/>
          </cell>
          <cell r="B104" t="str">
            <v/>
          </cell>
          <cell r="C104" t="str">
            <v/>
          </cell>
          <cell r="D104" t="str">
            <v/>
          </cell>
          <cell r="E104" t="str">
            <v/>
          </cell>
          <cell r="F104" t="str">
            <v/>
          </cell>
          <cell r="G104" t="str">
            <v/>
          </cell>
          <cell r="H104" t="str">
            <v/>
          </cell>
          <cell r="I104" t="str">
            <v/>
          </cell>
          <cell r="J104" t="str">
            <v/>
          </cell>
        </row>
        <row r="105">
          <cell r="A105" t="str">
            <v/>
          </cell>
          <cell r="B105" t="str">
            <v/>
          </cell>
          <cell r="C105" t="str">
            <v/>
          </cell>
          <cell r="D105" t="str">
            <v/>
          </cell>
          <cell r="E105" t="str">
            <v/>
          </cell>
          <cell r="F105" t="str">
            <v/>
          </cell>
          <cell r="G105" t="str">
            <v/>
          </cell>
          <cell r="H105" t="str">
            <v/>
          </cell>
          <cell r="I105" t="str">
            <v/>
          </cell>
          <cell r="J105" t="str">
            <v/>
          </cell>
        </row>
        <row r="106">
          <cell r="A106" t="str">
            <v/>
          </cell>
          <cell r="B106" t="str">
            <v/>
          </cell>
          <cell r="C106" t="str">
            <v/>
          </cell>
          <cell r="D106" t="str">
            <v/>
          </cell>
          <cell r="E106" t="str">
            <v/>
          </cell>
          <cell r="F106" t="str">
            <v/>
          </cell>
          <cell r="G106" t="str">
            <v/>
          </cell>
          <cell r="H106" t="str">
            <v/>
          </cell>
          <cell r="I106" t="str">
            <v/>
          </cell>
          <cell r="J106" t="str">
            <v/>
          </cell>
        </row>
        <row r="107">
          <cell r="A107" t="str">
            <v/>
          </cell>
          <cell r="B107" t="str">
            <v/>
          </cell>
          <cell r="C107" t="str">
            <v/>
          </cell>
          <cell r="D107" t="str">
            <v/>
          </cell>
          <cell r="E107" t="str">
            <v/>
          </cell>
          <cell r="F107" t="str">
            <v/>
          </cell>
          <cell r="G107" t="str">
            <v/>
          </cell>
          <cell r="H107" t="str">
            <v/>
          </cell>
          <cell r="I107" t="str">
            <v/>
          </cell>
          <cell r="J107" t="str">
            <v/>
          </cell>
        </row>
        <row r="108">
          <cell r="A108" t="str">
            <v/>
          </cell>
          <cell r="B108" t="str">
            <v/>
          </cell>
          <cell r="C108" t="str">
            <v/>
          </cell>
          <cell r="D108" t="str">
            <v/>
          </cell>
          <cell r="E108" t="str">
            <v/>
          </cell>
          <cell r="F108" t="str">
            <v/>
          </cell>
          <cell r="G108" t="str">
            <v/>
          </cell>
          <cell r="H108" t="str">
            <v/>
          </cell>
          <cell r="I108" t="str">
            <v/>
          </cell>
          <cell r="J108" t="str">
            <v/>
          </cell>
        </row>
        <row r="109">
          <cell r="A109" t="str">
            <v/>
          </cell>
          <cell r="B109" t="str">
            <v/>
          </cell>
          <cell r="C109" t="str">
            <v/>
          </cell>
          <cell r="D109" t="str">
            <v/>
          </cell>
          <cell r="E109" t="str">
            <v/>
          </cell>
          <cell r="F109" t="str">
            <v/>
          </cell>
          <cell r="G109" t="str">
            <v/>
          </cell>
          <cell r="H109" t="str">
            <v/>
          </cell>
          <cell r="I109" t="str">
            <v/>
          </cell>
          <cell r="J109" t="str">
            <v/>
          </cell>
        </row>
        <row r="110">
          <cell r="A110" t="str">
            <v/>
          </cell>
          <cell r="B110" t="str">
            <v/>
          </cell>
          <cell r="C110" t="str">
            <v/>
          </cell>
          <cell r="D110" t="str">
            <v/>
          </cell>
          <cell r="E110" t="str">
            <v/>
          </cell>
          <cell r="F110" t="str">
            <v/>
          </cell>
          <cell r="G110" t="str">
            <v/>
          </cell>
          <cell r="H110" t="str">
            <v/>
          </cell>
          <cell r="I110" t="str">
            <v/>
          </cell>
          <cell r="J110" t="str">
            <v/>
          </cell>
        </row>
        <row r="111">
          <cell r="A111" t="str">
            <v/>
          </cell>
          <cell r="B111" t="str">
            <v/>
          </cell>
          <cell r="C111" t="str">
            <v/>
          </cell>
          <cell r="D111" t="str">
            <v/>
          </cell>
          <cell r="E111" t="str">
            <v/>
          </cell>
          <cell r="F111" t="str">
            <v/>
          </cell>
          <cell r="G111" t="str">
            <v/>
          </cell>
          <cell r="H111" t="str">
            <v/>
          </cell>
          <cell r="I111" t="str">
            <v/>
          </cell>
          <cell r="J111" t="str">
            <v/>
          </cell>
        </row>
        <row r="112">
          <cell r="A112" t="str">
            <v/>
          </cell>
          <cell r="B112" t="str">
            <v/>
          </cell>
          <cell r="C112" t="str">
            <v/>
          </cell>
          <cell r="D112" t="str">
            <v/>
          </cell>
          <cell r="E112" t="str">
            <v/>
          </cell>
          <cell r="F112" t="str">
            <v/>
          </cell>
          <cell r="G112" t="str">
            <v/>
          </cell>
          <cell r="H112" t="str">
            <v/>
          </cell>
          <cell r="I112" t="str">
            <v/>
          </cell>
          <cell r="J112" t="str">
            <v/>
          </cell>
        </row>
        <row r="113">
          <cell r="A113" t="str">
            <v/>
          </cell>
          <cell r="B113" t="str">
            <v/>
          </cell>
          <cell r="C113" t="str">
            <v/>
          </cell>
          <cell r="D113" t="str">
            <v/>
          </cell>
          <cell r="E113" t="str">
            <v/>
          </cell>
          <cell r="F113" t="str">
            <v/>
          </cell>
          <cell r="G113" t="str">
            <v/>
          </cell>
          <cell r="H113" t="str">
            <v/>
          </cell>
          <cell r="I113" t="str">
            <v/>
          </cell>
          <cell r="J113" t="str">
            <v/>
          </cell>
        </row>
        <row r="114">
          <cell r="A114" t="str">
            <v/>
          </cell>
          <cell r="B114" t="str">
            <v/>
          </cell>
          <cell r="C114" t="str">
            <v/>
          </cell>
          <cell r="D114" t="str">
            <v/>
          </cell>
          <cell r="E114" t="str">
            <v/>
          </cell>
          <cell r="F114" t="str">
            <v/>
          </cell>
          <cell r="G114" t="str">
            <v/>
          </cell>
          <cell r="H114" t="str">
            <v/>
          </cell>
          <cell r="I114" t="str">
            <v/>
          </cell>
          <cell r="J114" t="str">
            <v/>
          </cell>
        </row>
        <row r="115">
          <cell r="A115" t="str">
            <v/>
          </cell>
          <cell r="B115" t="str">
            <v/>
          </cell>
          <cell r="C115" t="str">
            <v/>
          </cell>
          <cell r="D115" t="str">
            <v/>
          </cell>
          <cell r="E115" t="str">
            <v/>
          </cell>
          <cell r="F115" t="str">
            <v/>
          </cell>
          <cell r="G115" t="str">
            <v/>
          </cell>
          <cell r="H115" t="str">
            <v/>
          </cell>
          <cell r="I115" t="str">
            <v/>
          </cell>
          <cell r="J115" t="str">
            <v/>
          </cell>
        </row>
        <row r="116">
          <cell r="A116" t="str">
            <v/>
          </cell>
          <cell r="B116" t="str">
            <v/>
          </cell>
          <cell r="C116" t="str">
            <v/>
          </cell>
          <cell r="D116" t="str">
            <v/>
          </cell>
          <cell r="E116" t="str">
            <v/>
          </cell>
          <cell r="F116" t="str">
            <v/>
          </cell>
          <cell r="G116" t="str">
            <v/>
          </cell>
          <cell r="H116" t="str">
            <v/>
          </cell>
          <cell r="I116" t="str">
            <v/>
          </cell>
          <cell r="J116" t="str">
            <v/>
          </cell>
        </row>
        <row r="117">
          <cell r="A117" t="str">
            <v/>
          </cell>
          <cell r="B117" t="str">
            <v/>
          </cell>
          <cell r="C117" t="str">
            <v/>
          </cell>
          <cell r="D117" t="str">
            <v/>
          </cell>
          <cell r="E117" t="str">
            <v/>
          </cell>
          <cell r="F117" t="str">
            <v/>
          </cell>
          <cell r="G117" t="str">
            <v/>
          </cell>
          <cell r="H117" t="str">
            <v/>
          </cell>
          <cell r="I117" t="str">
            <v/>
          </cell>
          <cell r="J117" t="str">
            <v/>
          </cell>
        </row>
        <row r="118">
          <cell r="A118" t="str">
            <v/>
          </cell>
          <cell r="B118" t="str">
            <v/>
          </cell>
          <cell r="C118" t="str">
            <v/>
          </cell>
          <cell r="D118" t="str">
            <v/>
          </cell>
          <cell r="E118" t="str">
            <v/>
          </cell>
          <cell r="F118" t="str">
            <v/>
          </cell>
          <cell r="G118" t="str">
            <v/>
          </cell>
          <cell r="H118" t="str">
            <v/>
          </cell>
          <cell r="I118" t="str">
            <v/>
          </cell>
          <cell r="J118" t="str">
            <v/>
          </cell>
        </row>
        <row r="119">
          <cell r="A119" t="str">
            <v/>
          </cell>
          <cell r="B119" t="str">
            <v/>
          </cell>
          <cell r="C119" t="str">
            <v/>
          </cell>
          <cell r="D119" t="str">
            <v/>
          </cell>
          <cell r="E119" t="str">
            <v/>
          </cell>
          <cell r="F119" t="str">
            <v/>
          </cell>
          <cell r="G119" t="str">
            <v/>
          </cell>
          <cell r="H119" t="str">
            <v/>
          </cell>
          <cell r="I119" t="str">
            <v/>
          </cell>
          <cell r="J119" t="str">
            <v/>
          </cell>
        </row>
        <row r="120">
          <cell r="A120" t="str">
            <v/>
          </cell>
          <cell r="B120" t="str">
            <v/>
          </cell>
          <cell r="C120" t="str">
            <v/>
          </cell>
          <cell r="D120" t="str">
            <v/>
          </cell>
          <cell r="E120" t="str">
            <v/>
          </cell>
          <cell r="F120" t="str">
            <v/>
          </cell>
          <cell r="G120" t="str">
            <v/>
          </cell>
          <cell r="H120" t="str">
            <v/>
          </cell>
          <cell r="I120" t="str">
            <v/>
          </cell>
          <cell r="J120" t="str">
            <v/>
          </cell>
        </row>
        <row r="121">
          <cell r="A121" t="str">
            <v/>
          </cell>
          <cell r="B121" t="str">
            <v/>
          </cell>
          <cell r="C121" t="str">
            <v/>
          </cell>
          <cell r="D121" t="str">
            <v/>
          </cell>
          <cell r="E121" t="str">
            <v/>
          </cell>
          <cell r="F121" t="str">
            <v/>
          </cell>
          <cell r="G121" t="str">
            <v/>
          </cell>
          <cell r="H121" t="str">
            <v/>
          </cell>
          <cell r="I121" t="str">
            <v/>
          </cell>
          <cell r="J121" t="str">
            <v/>
          </cell>
        </row>
        <row r="122">
          <cell r="A122" t="str">
            <v/>
          </cell>
          <cell r="B122" t="str">
            <v/>
          </cell>
          <cell r="C122" t="str">
            <v/>
          </cell>
          <cell r="D122" t="str">
            <v/>
          </cell>
          <cell r="E122" t="str">
            <v/>
          </cell>
          <cell r="F122" t="str">
            <v/>
          </cell>
          <cell r="G122" t="str">
            <v/>
          </cell>
          <cell r="H122" t="str">
            <v/>
          </cell>
          <cell r="I122" t="str">
            <v/>
          </cell>
          <cell r="J122" t="str">
            <v/>
          </cell>
        </row>
        <row r="123">
          <cell r="A123" t="str">
            <v/>
          </cell>
          <cell r="B123" t="str">
            <v/>
          </cell>
          <cell r="C123" t="str">
            <v/>
          </cell>
          <cell r="D123" t="str">
            <v/>
          </cell>
          <cell r="E123" t="str">
            <v/>
          </cell>
          <cell r="F123" t="str">
            <v/>
          </cell>
          <cell r="G123" t="str">
            <v/>
          </cell>
          <cell r="H123" t="str">
            <v/>
          </cell>
          <cell r="I123" t="str">
            <v/>
          </cell>
          <cell r="J123" t="str">
            <v/>
          </cell>
        </row>
        <row r="124">
          <cell r="A124" t="str">
            <v/>
          </cell>
          <cell r="B124" t="str">
            <v/>
          </cell>
          <cell r="C124" t="str">
            <v/>
          </cell>
          <cell r="D124" t="str">
            <v/>
          </cell>
          <cell r="E124" t="str">
            <v/>
          </cell>
          <cell r="F124" t="str">
            <v/>
          </cell>
          <cell r="G124" t="str">
            <v/>
          </cell>
          <cell r="H124" t="str">
            <v/>
          </cell>
          <cell r="I124" t="str">
            <v/>
          </cell>
          <cell r="J124" t="str">
            <v/>
          </cell>
        </row>
        <row r="125">
          <cell r="A125" t="str">
            <v/>
          </cell>
          <cell r="B125" t="str">
            <v/>
          </cell>
          <cell r="C125" t="str">
            <v/>
          </cell>
          <cell r="D125" t="str">
            <v/>
          </cell>
          <cell r="E125" t="str">
            <v/>
          </cell>
          <cell r="F125" t="str">
            <v/>
          </cell>
          <cell r="G125" t="str">
            <v/>
          </cell>
          <cell r="H125" t="str">
            <v/>
          </cell>
          <cell r="I125" t="str">
            <v/>
          </cell>
          <cell r="J125" t="str">
            <v/>
          </cell>
        </row>
        <row r="126">
          <cell r="A126" t="str">
            <v/>
          </cell>
          <cell r="B126" t="str">
            <v/>
          </cell>
          <cell r="C126" t="str">
            <v/>
          </cell>
          <cell r="D126" t="str">
            <v/>
          </cell>
          <cell r="E126" t="str">
            <v/>
          </cell>
          <cell r="F126" t="str">
            <v/>
          </cell>
          <cell r="G126" t="str">
            <v/>
          </cell>
          <cell r="H126" t="str">
            <v/>
          </cell>
          <cell r="I126" t="str">
            <v/>
          </cell>
          <cell r="J126" t="str">
            <v/>
          </cell>
        </row>
        <row r="127">
          <cell r="A127" t="str">
            <v/>
          </cell>
          <cell r="B127" t="str">
            <v/>
          </cell>
          <cell r="C127" t="str">
            <v/>
          </cell>
          <cell r="D127" t="str">
            <v/>
          </cell>
          <cell r="E127" t="str">
            <v/>
          </cell>
          <cell r="F127" t="str">
            <v/>
          </cell>
          <cell r="G127" t="str">
            <v/>
          </cell>
          <cell r="H127" t="str">
            <v/>
          </cell>
          <cell r="I127" t="str">
            <v/>
          </cell>
          <cell r="J127" t="str">
            <v/>
          </cell>
        </row>
        <row r="128">
          <cell r="A128" t="str">
            <v/>
          </cell>
          <cell r="B128" t="str">
            <v/>
          </cell>
          <cell r="C128" t="str">
            <v/>
          </cell>
          <cell r="D128" t="str">
            <v/>
          </cell>
          <cell r="E128" t="str">
            <v/>
          </cell>
          <cell r="F128" t="str">
            <v/>
          </cell>
          <cell r="G128" t="str">
            <v/>
          </cell>
          <cell r="H128" t="str">
            <v/>
          </cell>
          <cell r="I128" t="str">
            <v/>
          </cell>
          <cell r="J128" t="str">
            <v/>
          </cell>
        </row>
        <row r="129">
          <cell r="A129" t="str">
            <v/>
          </cell>
          <cell r="B129" t="str">
            <v/>
          </cell>
          <cell r="C129" t="str">
            <v/>
          </cell>
          <cell r="D129" t="str">
            <v/>
          </cell>
          <cell r="E129" t="str">
            <v/>
          </cell>
          <cell r="F129" t="str">
            <v/>
          </cell>
          <cell r="G129" t="str">
            <v/>
          </cell>
          <cell r="H129" t="str">
            <v/>
          </cell>
          <cell r="I129" t="str">
            <v/>
          </cell>
          <cell r="J129" t="str">
            <v/>
          </cell>
        </row>
        <row r="130">
          <cell r="A130" t="str">
            <v/>
          </cell>
          <cell r="B130" t="str">
            <v/>
          </cell>
          <cell r="C130" t="str">
            <v/>
          </cell>
          <cell r="D130" t="str">
            <v/>
          </cell>
          <cell r="E130" t="str">
            <v/>
          </cell>
          <cell r="F130" t="str">
            <v/>
          </cell>
          <cell r="G130" t="str">
            <v/>
          </cell>
          <cell r="H130" t="str">
            <v/>
          </cell>
          <cell r="I130" t="str">
            <v/>
          </cell>
          <cell r="J130" t="str">
            <v/>
          </cell>
        </row>
        <row r="131">
          <cell r="A131" t="str">
            <v/>
          </cell>
          <cell r="B131" t="str">
            <v/>
          </cell>
          <cell r="C131" t="str">
            <v/>
          </cell>
          <cell r="D131" t="str">
            <v/>
          </cell>
          <cell r="E131" t="str">
            <v/>
          </cell>
          <cell r="F131" t="str">
            <v/>
          </cell>
          <cell r="G131" t="str">
            <v/>
          </cell>
          <cell r="H131" t="str">
            <v/>
          </cell>
          <cell r="I131" t="str">
            <v/>
          </cell>
          <cell r="J131" t="str">
            <v/>
          </cell>
        </row>
        <row r="132">
          <cell r="A132" t="str">
            <v/>
          </cell>
          <cell r="B132" t="str">
            <v/>
          </cell>
          <cell r="C132" t="str">
            <v/>
          </cell>
          <cell r="D132" t="str">
            <v/>
          </cell>
          <cell r="E132" t="str">
            <v/>
          </cell>
          <cell r="F132" t="str">
            <v/>
          </cell>
          <cell r="G132" t="str">
            <v/>
          </cell>
          <cell r="H132" t="str">
            <v/>
          </cell>
          <cell r="I132" t="str">
            <v/>
          </cell>
          <cell r="J132" t="str">
            <v/>
          </cell>
        </row>
        <row r="133">
          <cell r="A133" t="str">
            <v/>
          </cell>
          <cell r="B133" t="str">
            <v/>
          </cell>
          <cell r="C133" t="str">
            <v/>
          </cell>
          <cell r="D133" t="str">
            <v/>
          </cell>
          <cell r="E133" t="str">
            <v/>
          </cell>
          <cell r="F133" t="str">
            <v/>
          </cell>
          <cell r="G133" t="str">
            <v/>
          </cell>
          <cell r="H133" t="str">
            <v/>
          </cell>
          <cell r="I133" t="str">
            <v/>
          </cell>
          <cell r="J133" t="str">
            <v/>
          </cell>
        </row>
        <row r="134">
          <cell r="A134" t="str">
            <v/>
          </cell>
          <cell r="B134" t="str">
            <v/>
          </cell>
          <cell r="C134" t="str">
            <v/>
          </cell>
          <cell r="D134" t="str">
            <v/>
          </cell>
          <cell r="E134" t="str">
            <v/>
          </cell>
          <cell r="F134" t="str">
            <v/>
          </cell>
          <cell r="G134" t="str">
            <v/>
          </cell>
          <cell r="H134" t="str">
            <v/>
          </cell>
          <cell r="I134" t="str">
            <v/>
          </cell>
          <cell r="J134" t="str">
            <v/>
          </cell>
        </row>
        <row r="135">
          <cell r="A135" t="str">
            <v/>
          </cell>
          <cell r="B135" t="str">
            <v/>
          </cell>
          <cell r="C135" t="str">
            <v/>
          </cell>
          <cell r="D135" t="str">
            <v/>
          </cell>
          <cell r="E135" t="str">
            <v/>
          </cell>
          <cell r="F135" t="str">
            <v/>
          </cell>
          <cell r="G135" t="str">
            <v/>
          </cell>
          <cell r="H135" t="str">
            <v/>
          </cell>
          <cell r="I135" t="str">
            <v/>
          </cell>
          <cell r="J135" t="str">
            <v/>
          </cell>
        </row>
        <row r="136">
          <cell r="A136" t="str">
            <v/>
          </cell>
          <cell r="B136" t="str">
            <v/>
          </cell>
          <cell r="C136" t="str">
            <v/>
          </cell>
          <cell r="D136" t="str">
            <v/>
          </cell>
          <cell r="E136" t="str">
            <v/>
          </cell>
          <cell r="F136" t="str">
            <v/>
          </cell>
          <cell r="G136" t="str">
            <v/>
          </cell>
          <cell r="H136" t="str">
            <v/>
          </cell>
          <cell r="I136" t="str">
            <v/>
          </cell>
          <cell r="J136" t="str">
            <v/>
          </cell>
        </row>
        <row r="137">
          <cell r="A137" t="str">
            <v/>
          </cell>
          <cell r="B137" t="str">
            <v/>
          </cell>
          <cell r="C137" t="str">
            <v/>
          </cell>
          <cell r="D137" t="str">
            <v/>
          </cell>
          <cell r="E137" t="str">
            <v/>
          </cell>
          <cell r="F137" t="str">
            <v/>
          </cell>
          <cell r="G137" t="str">
            <v/>
          </cell>
          <cell r="H137" t="str">
            <v/>
          </cell>
          <cell r="I137" t="str">
            <v/>
          </cell>
          <cell r="J137" t="str">
            <v/>
          </cell>
        </row>
        <row r="138">
          <cell r="A138" t="str">
            <v/>
          </cell>
          <cell r="B138" t="str">
            <v/>
          </cell>
          <cell r="C138" t="str">
            <v/>
          </cell>
          <cell r="D138" t="str">
            <v/>
          </cell>
          <cell r="E138" t="str">
            <v/>
          </cell>
          <cell r="F138" t="str">
            <v/>
          </cell>
          <cell r="G138" t="str">
            <v/>
          </cell>
          <cell r="H138" t="str">
            <v/>
          </cell>
          <cell r="I138" t="str">
            <v/>
          </cell>
          <cell r="J138" t="str">
            <v/>
          </cell>
        </row>
        <row r="139">
          <cell r="A139" t="str">
            <v/>
          </cell>
          <cell r="B139" t="str">
            <v/>
          </cell>
          <cell r="C139" t="str">
            <v/>
          </cell>
          <cell r="D139" t="str">
            <v/>
          </cell>
          <cell r="E139" t="str">
            <v/>
          </cell>
          <cell r="F139" t="str">
            <v/>
          </cell>
          <cell r="G139" t="str">
            <v/>
          </cell>
          <cell r="H139" t="str">
            <v/>
          </cell>
          <cell r="I139" t="str">
            <v/>
          </cell>
          <cell r="J139" t="str">
            <v/>
          </cell>
        </row>
        <row r="140">
          <cell r="A140" t="str">
            <v/>
          </cell>
          <cell r="B140" t="str">
            <v/>
          </cell>
          <cell r="C140" t="str">
            <v/>
          </cell>
          <cell r="D140" t="str">
            <v/>
          </cell>
          <cell r="E140" t="str">
            <v/>
          </cell>
          <cell r="F140" t="str">
            <v/>
          </cell>
          <cell r="G140" t="str">
            <v/>
          </cell>
          <cell r="H140" t="str">
            <v/>
          </cell>
          <cell r="I140" t="str">
            <v/>
          </cell>
          <cell r="J140" t="str">
            <v/>
          </cell>
        </row>
        <row r="141">
          <cell r="A141" t="str">
            <v/>
          </cell>
          <cell r="B141" t="str">
            <v/>
          </cell>
          <cell r="C141" t="str">
            <v/>
          </cell>
          <cell r="D141" t="str">
            <v/>
          </cell>
          <cell r="E141" t="str">
            <v/>
          </cell>
          <cell r="F141" t="str">
            <v/>
          </cell>
          <cell r="G141" t="str">
            <v/>
          </cell>
          <cell r="H141" t="str">
            <v/>
          </cell>
          <cell r="I141" t="str">
            <v/>
          </cell>
          <cell r="J141" t="str">
            <v/>
          </cell>
        </row>
        <row r="142">
          <cell r="A142" t="str">
            <v/>
          </cell>
          <cell r="B142" t="str">
            <v/>
          </cell>
          <cell r="C142" t="str">
            <v/>
          </cell>
          <cell r="D142" t="str">
            <v/>
          </cell>
          <cell r="E142" t="str">
            <v/>
          </cell>
          <cell r="F142" t="str">
            <v/>
          </cell>
          <cell r="G142" t="str">
            <v/>
          </cell>
          <cell r="H142" t="str">
            <v/>
          </cell>
          <cell r="I142" t="str">
            <v/>
          </cell>
          <cell r="J142" t="str">
            <v/>
          </cell>
        </row>
        <row r="143">
          <cell r="A143" t="str">
            <v/>
          </cell>
          <cell r="B143" t="str">
            <v/>
          </cell>
          <cell r="C143" t="str">
            <v/>
          </cell>
          <cell r="D143" t="str">
            <v/>
          </cell>
          <cell r="E143" t="str">
            <v/>
          </cell>
          <cell r="F143" t="str">
            <v/>
          </cell>
          <cell r="G143" t="str">
            <v/>
          </cell>
          <cell r="H143" t="str">
            <v/>
          </cell>
          <cell r="I143" t="str">
            <v/>
          </cell>
          <cell r="J143" t="str">
            <v/>
          </cell>
        </row>
        <row r="144">
          <cell r="A144" t="str">
            <v/>
          </cell>
          <cell r="B144" t="str">
            <v/>
          </cell>
          <cell r="C144" t="str">
            <v/>
          </cell>
          <cell r="D144" t="str">
            <v/>
          </cell>
          <cell r="E144" t="str">
            <v/>
          </cell>
          <cell r="F144" t="str">
            <v/>
          </cell>
          <cell r="G144" t="str">
            <v/>
          </cell>
          <cell r="H144" t="str">
            <v/>
          </cell>
          <cell r="I144" t="str">
            <v/>
          </cell>
          <cell r="J144" t="str">
            <v/>
          </cell>
        </row>
        <row r="145">
          <cell r="A145" t="str">
            <v/>
          </cell>
          <cell r="B145" t="str">
            <v/>
          </cell>
          <cell r="C145" t="str">
            <v/>
          </cell>
          <cell r="D145" t="str">
            <v/>
          </cell>
          <cell r="E145" t="str">
            <v/>
          </cell>
          <cell r="F145" t="str">
            <v/>
          </cell>
          <cell r="G145" t="str">
            <v/>
          </cell>
          <cell r="H145" t="str">
            <v/>
          </cell>
          <cell r="I145" t="str">
            <v/>
          </cell>
          <cell r="J145" t="str">
            <v/>
          </cell>
        </row>
        <row r="146">
          <cell r="A146" t="str">
            <v/>
          </cell>
          <cell r="B146" t="str">
            <v/>
          </cell>
          <cell r="C146" t="str">
            <v/>
          </cell>
          <cell r="D146" t="str">
            <v/>
          </cell>
          <cell r="E146" t="str">
            <v/>
          </cell>
          <cell r="F146" t="str">
            <v/>
          </cell>
          <cell r="G146" t="str">
            <v/>
          </cell>
          <cell r="H146" t="str">
            <v/>
          </cell>
          <cell r="I146" t="str">
            <v/>
          </cell>
          <cell r="J146" t="str">
            <v/>
          </cell>
        </row>
        <row r="147">
          <cell r="A147" t="str">
            <v/>
          </cell>
          <cell r="B147" t="str">
            <v/>
          </cell>
          <cell r="C147" t="str">
            <v/>
          </cell>
          <cell r="D147" t="str">
            <v/>
          </cell>
          <cell r="E147" t="str">
            <v/>
          </cell>
          <cell r="F147" t="str">
            <v/>
          </cell>
          <cell r="G147" t="str">
            <v/>
          </cell>
          <cell r="H147" t="str">
            <v/>
          </cell>
          <cell r="I147" t="str">
            <v/>
          </cell>
          <cell r="J147" t="str">
            <v/>
          </cell>
        </row>
        <row r="148">
          <cell r="A148" t="str">
            <v/>
          </cell>
          <cell r="B148" t="str">
            <v/>
          </cell>
          <cell r="C148" t="str">
            <v/>
          </cell>
          <cell r="D148" t="str">
            <v/>
          </cell>
          <cell r="E148" t="str">
            <v/>
          </cell>
          <cell r="F148" t="str">
            <v/>
          </cell>
          <cell r="G148" t="str">
            <v/>
          </cell>
          <cell r="H148" t="str">
            <v/>
          </cell>
          <cell r="I148" t="str">
            <v/>
          </cell>
          <cell r="J148" t="str">
            <v/>
          </cell>
        </row>
        <row r="149">
          <cell r="A149" t="str">
            <v/>
          </cell>
          <cell r="B149" t="str">
            <v/>
          </cell>
          <cell r="C149" t="str">
            <v/>
          </cell>
          <cell r="D149" t="str">
            <v/>
          </cell>
          <cell r="E149" t="str">
            <v/>
          </cell>
          <cell r="F149" t="str">
            <v/>
          </cell>
          <cell r="G149" t="str">
            <v/>
          </cell>
          <cell r="H149" t="str">
            <v/>
          </cell>
          <cell r="I149" t="str">
            <v/>
          </cell>
          <cell r="J149" t="str">
            <v/>
          </cell>
        </row>
        <row r="150">
          <cell r="A150" t="str">
            <v/>
          </cell>
          <cell r="B150" t="str">
            <v/>
          </cell>
          <cell r="C150" t="str">
            <v/>
          </cell>
          <cell r="D150" t="str">
            <v/>
          </cell>
          <cell r="E150" t="str">
            <v/>
          </cell>
          <cell r="F150" t="str">
            <v/>
          </cell>
          <cell r="G150" t="str">
            <v/>
          </cell>
          <cell r="H150" t="str">
            <v/>
          </cell>
          <cell r="I150" t="str">
            <v/>
          </cell>
          <cell r="J150" t="str">
            <v/>
          </cell>
        </row>
        <row r="151">
          <cell r="A151" t="str">
            <v/>
          </cell>
          <cell r="B151" t="str">
            <v/>
          </cell>
          <cell r="C151" t="str">
            <v/>
          </cell>
          <cell r="D151" t="str">
            <v/>
          </cell>
          <cell r="E151" t="str">
            <v/>
          </cell>
          <cell r="F151" t="str">
            <v/>
          </cell>
          <cell r="G151" t="str">
            <v/>
          </cell>
          <cell r="H151" t="str">
            <v/>
          </cell>
          <cell r="I151" t="str">
            <v/>
          </cell>
          <cell r="J151" t="str">
            <v/>
          </cell>
        </row>
        <row r="152">
          <cell r="A152" t="str">
            <v/>
          </cell>
          <cell r="B152" t="str">
            <v/>
          </cell>
          <cell r="C152" t="str">
            <v/>
          </cell>
          <cell r="D152" t="str">
            <v/>
          </cell>
          <cell r="E152" t="str">
            <v/>
          </cell>
          <cell r="F152" t="str">
            <v/>
          </cell>
          <cell r="G152" t="str">
            <v/>
          </cell>
          <cell r="H152" t="str">
            <v/>
          </cell>
          <cell r="I152" t="str">
            <v/>
          </cell>
          <cell r="J152" t="str">
            <v/>
          </cell>
        </row>
        <row r="153">
          <cell r="A153" t="str">
            <v/>
          </cell>
          <cell r="B153" t="str">
            <v/>
          </cell>
          <cell r="C153" t="str">
            <v/>
          </cell>
          <cell r="D153" t="str">
            <v/>
          </cell>
          <cell r="E153" t="str">
            <v/>
          </cell>
          <cell r="F153" t="str">
            <v/>
          </cell>
          <cell r="G153" t="str">
            <v/>
          </cell>
          <cell r="H153" t="str">
            <v/>
          </cell>
          <cell r="I153" t="str">
            <v/>
          </cell>
          <cell r="J153" t="str">
            <v/>
          </cell>
        </row>
        <row r="154">
          <cell r="A154" t="str">
            <v/>
          </cell>
          <cell r="B154" t="str">
            <v/>
          </cell>
          <cell r="C154" t="str">
            <v/>
          </cell>
          <cell r="D154" t="str">
            <v/>
          </cell>
          <cell r="E154" t="str">
            <v/>
          </cell>
          <cell r="F154" t="str">
            <v/>
          </cell>
          <cell r="G154" t="str">
            <v/>
          </cell>
          <cell r="H154" t="str">
            <v/>
          </cell>
          <cell r="I154" t="str">
            <v/>
          </cell>
          <cell r="J154" t="str">
            <v/>
          </cell>
        </row>
        <row r="155">
          <cell r="A155" t="str">
            <v/>
          </cell>
          <cell r="B155" t="str">
            <v/>
          </cell>
          <cell r="C155" t="str">
            <v/>
          </cell>
          <cell r="D155" t="str">
            <v/>
          </cell>
          <cell r="E155" t="str">
            <v/>
          </cell>
          <cell r="F155" t="str">
            <v/>
          </cell>
          <cell r="G155" t="str">
            <v/>
          </cell>
          <cell r="H155" t="str">
            <v/>
          </cell>
          <cell r="I155" t="str">
            <v/>
          </cell>
          <cell r="J155" t="str">
            <v/>
          </cell>
        </row>
        <row r="156">
          <cell r="A156" t="str">
            <v/>
          </cell>
          <cell r="B156" t="str">
            <v/>
          </cell>
          <cell r="C156" t="str">
            <v/>
          </cell>
          <cell r="D156" t="str">
            <v/>
          </cell>
          <cell r="E156" t="str">
            <v/>
          </cell>
          <cell r="F156" t="str">
            <v/>
          </cell>
          <cell r="G156" t="str">
            <v/>
          </cell>
          <cell r="H156" t="str">
            <v/>
          </cell>
          <cell r="I156" t="str">
            <v/>
          </cell>
          <cell r="J156" t="str">
            <v/>
          </cell>
        </row>
        <row r="157">
          <cell r="A157" t="str">
            <v/>
          </cell>
          <cell r="B157" t="str">
            <v/>
          </cell>
          <cell r="C157" t="str">
            <v/>
          </cell>
          <cell r="D157" t="str">
            <v/>
          </cell>
          <cell r="E157" t="str">
            <v/>
          </cell>
          <cell r="F157" t="str">
            <v/>
          </cell>
          <cell r="G157" t="str">
            <v/>
          </cell>
          <cell r="H157" t="str">
            <v/>
          </cell>
          <cell r="I157" t="str">
            <v/>
          </cell>
          <cell r="J157" t="str">
            <v/>
          </cell>
        </row>
        <row r="158">
          <cell r="A158" t="str">
            <v/>
          </cell>
          <cell r="B158" t="str">
            <v/>
          </cell>
          <cell r="C158" t="str">
            <v/>
          </cell>
          <cell r="D158" t="str">
            <v/>
          </cell>
          <cell r="E158" t="str">
            <v/>
          </cell>
          <cell r="F158" t="str">
            <v/>
          </cell>
          <cell r="G158" t="str">
            <v/>
          </cell>
          <cell r="H158" t="str">
            <v/>
          </cell>
          <cell r="I158" t="str">
            <v/>
          </cell>
          <cell r="J158" t="str">
            <v/>
          </cell>
        </row>
        <row r="159">
          <cell r="A159" t="str">
            <v/>
          </cell>
          <cell r="B159" t="str">
            <v/>
          </cell>
          <cell r="C159" t="str">
            <v/>
          </cell>
          <cell r="D159" t="str">
            <v/>
          </cell>
          <cell r="E159" t="str">
            <v/>
          </cell>
          <cell r="F159" t="str">
            <v/>
          </cell>
          <cell r="G159" t="str">
            <v/>
          </cell>
          <cell r="H159" t="str">
            <v/>
          </cell>
          <cell r="I159" t="str">
            <v/>
          </cell>
          <cell r="J159" t="str">
            <v/>
          </cell>
        </row>
        <row r="160">
          <cell r="A160" t="str">
            <v/>
          </cell>
          <cell r="B160" t="str">
            <v/>
          </cell>
          <cell r="C160" t="str">
            <v/>
          </cell>
          <cell r="D160" t="str">
            <v/>
          </cell>
          <cell r="E160" t="str">
            <v/>
          </cell>
          <cell r="F160" t="str">
            <v/>
          </cell>
          <cell r="G160" t="str">
            <v/>
          </cell>
          <cell r="H160" t="str">
            <v/>
          </cell>
          <cell r="I160" t="str">
            <v/>
          </cell>
          <cell r="J160" t="str">
            <v/>
          </cell>
        </row>
        <row r="161">
          <cell r="A161" t="str">
            <v/>
          </cell>
          <cell r="B161" t="str">
            <v/>
          </cell>
          <cell r="C161" t="str">
            <v/>
          </cell>
          <cell r="D161" t="str">
            <v/>
          </cell>
          <cell r="E161" t="str">
            <v/>
          </cell>
          <cell r="F161" t="str">
            <v/>
          </cell>
          <cell r="G161" t="str">
            <v/>
          </cell>
          <cell r="H161" t="str">
            <v/>
          </cell>
          <cell r="I161" t="str">
            <v/>
          </cell>
          <cell r="J161" t="str">
            <v/>
          </cell>
        </row>
        <row r="162">
          <cell r="A162" t="str">
            <v/>
          </cell>
          <cell r="B162" t="str">
            <v/>
          </cell>
          <cell r="C162" t="str">
            <v/>
          </cell>
          <cell r="D162" t="str">
            <v/>
          </cell>
          <cell r="E162" t="str">
            <v/>
          </cell>
          <cell r="F162" t="str">
            <v/>
          </cell>
          <cell r="G162" t="str">
            <v/>
          </cell>
          <cell r="H162" t="str">
            <v/>
          </cell>
          <cell r="I162" t="str">
            <v/>
          </cell>
          <cell r="J162" t="str">
            <v/>
          </cell>
        </row>
        <row r="163">
          <cell r="A163" t="str">
            <v/>
          </cell>
          <cell r="B163" t="str">
            <v/>
          </cell>
          <cell r="C163" t="str">
            <v/>
          </cell>
          <cell r="D163" t="str">
            <v/>
          </cell>
          <cell r="E163" t="str">
            <v/>
          </cell>
          <cell r="F163" t="str">
            <v/>
          </cell>
          <cell r="G163" t="str">
            <v/>
          </cell>
          <cell r="H163" t="str">
            <v/>
          </cell>
          <cell r="I163" t="str">
            <v/>
          </cell>
          <cell r="J163" t="str">
            <v/>
          </cell>
        </row>
        <row r="164">
          <cell r="A164" t="str">
            <v/>
          </cell>
          <cell r="B164" t="str">
            <v/>
          </cell>
          <cell r="C164" t="str">
            <v/>
          </cell>
          <cell r="D164" t="str">
            <v/>
          </cell>
          <cell r="E164" t="str">
            <v/>
          </cell>
          <cell r="F164" t="str">
            <v/>
          </cell>
          <cell r="G164" t="str">
            <v/>
          </cell>
          <cell r="H164" t="str">
            <v/>
          </cell>
          <cell r="I164" t="str">
            <v/>
          </cell>
          <cell r="J164" t="str">
            <v/>
          </cell>
        </row>
        <row r="165">
          <cell r="A165" t="str">
            <v/>
          </cell>
          <cell r="B165" t="str">
            <v/>
          </cell>
          <cell r="C165" t="str">
            <v/>
          </cell>
          <cell r="D165" t="str">
            <v/>
          </cell>
          <cell r="E165" t="str">
            <v/>
          </cell>
          <cell r="F165" t="str">
            <v/>
          </cell>
          <cell r="G165" t="str">
            <v/>
          </cell>
          <cell r="H165" t="str">
            <v/>
          </cell>
          <cell r="I165" t="str">
            <v/>
          </cell>
          <cell r="J165" t="str">
            <v/>
          </cell>
        </row>
        <row r="166">
          <cell r="A166" t="str">
            <v/>
          </cell>
          <cell r="B166" t="str">
            <v/>
          </cell>
          <cell r="C166" t="str">
            <v/>
          </cell>
          <cell r="D166" t="str">
            <v/>
          </cell>
          <cell r="E166" t="str">
            <v/>
          </cell>
          <cell r="F166" t="str">
            <v/>
          </cell>
          <cell r="G166" t="str">
            <v/>
          </cell>
          <cell r="H166" t="str">
            <v/>
          </cell>
          <cell r="I166" t="str">
            <v/>
          </cell>
          <cell r="J166" t="str">
            <v/>
          </cell>
        </row>
        <row r="167">
          <cell r="A167" t="str">
            <v/>
          </cell>
          <cell r="B167" t="str">
            <v/>
          </cell>
          <cell r="C167" t="str">
            <v/>
          </cell>
          <cell r="D167" t="str">
            <v/>
          </cell>
          <cell r="E167" t="str">
            <v/>
          </cell>
          <cell r="F167" t="str">
            <v/>
          </cell>
          <cell r="G167" t="str">
            <v/>
          </cell>
          <cell r="H167" t="str">
            <v/>
          </cell>
          <cell r="I167" t="str">
            <v/>
          </cell>
          <cell r="J167" t="str">
            <v/>
          </cell>
        </row>
        <row r="168">
          <cell r="A168" t="str">
            <v/>
          </cell>
          <cell r="B168" t="str">
            <v/>
          </cell>
          <cell r="C168" t="str">
            <v/>
          </cell>
          <cell r="D168" t="str">
            <v/>
          </cell>
          <cell r="E168" t="str">
            <v/>
          </cell>
          <cell r="F168" t="str">
            <v/>
          </cell>
          <cell r="G168" t="str">
            <v/>
          </cell>
          <cell r="H168" t="str">
            <v/>
          </cell>
          <cell r="I168" t="str">
            <v/>
          </cell>
          <cell r="J168" t="str">
            <v/>
          </cell>
        </row>
        <row r="169">
          <cell r="A169" t="str">
            <v/>
          </cell>
          <cell r="B169" t="str">
            <v/>
          </cell>
          <cell r="C169" t="str">
            <v/>
          </cell>
          <cell r="D169" t="str">
            <v/>
          </cell>
          <cell r="E169" t="str">
            <v/>
          </cell>
          <cell r="F169" t="str">
            <v/>
          </cell>
          <cell r="G169" t="str">
            <v/>
          </cell>
          <cell r="H169" t="str">
            <v/>
          </cell>
          <cell r="I169" t="str">
            <v/>
          </cell>
          <cell r="J169" t="str">
            <v/>
          </cell>
        </row>
        <row r="170">
          <cell r="A170" t="str">
            <v/>
          </cell>
          <cell r="B170" t="str">
            <v/>
          </cell>
          <cell r="C170" t="str">
            <v/>
          </cell>
          <cell r="D170" t="str">
            <v/>
          </cell>
          <cell r="E170" t="str">
            <v/>
          </cell>
          <cell r="F170" t="str">
            <v/>
          </cell>
          <cell r="G170" t="str">
            <v/>
          </cell>
          <cell r="H170" t="str">
            <v/>
          </cell>
          <cell r="I170" t="str">
            <v/>
          </cell>
          <cell r="J170" t="str">
            <v/>
          </cell>
        </row>
        <row r="171">
          <cell r="A171" t="str">
            <v/>
          </cell>
          <cell r="B171" t="str">
            <v/>
          </cell>
          <cell r="C171" t="str">
            <v/>
          </cell>
          <cell r="D171" t="str">
            <v/>
          </cell>
          <cell r="E171" t="str">
            <v/>
          </cell>
          <cell r="F171" t="str">
            <v/>
          </cell>
          <cell r="G171" t="str">
            <v/>
          </cell>
          <cell r="H171" t="str">
            <v/>
          </cell>
          <cell r="I171" t="str">
            <v/>
          </cell>
          <cell r="J171" t="str">
            <v/>
          </cell>
        </row>
        <row r="172">
          <cell r="A172" t="str">
            <v/>
          </cell>
          <cell r="B172" t="str">
            <v/>
          </cell>
          <cell r="C172" t="str">
            <v/>
          </cell>
          <cell r="D172" t="str">
            <v/>
          </cell>
          <cell r="E172" t="str">
            <v/>
          </cell>
          <cell r="F172" t="str">
            <v/>
          </cell>
          <cell r="G172" t="str">
            <v/>
          </cell>
          <cell r="H172" t="str">
            <v/>
          </cell>
          <cell r="I172" t="str">
            <v/>
          </cell>
          <cell r="J172" t="str">
            <v/>
          </cell>
        </row>
        <row r="173">
          <cell r="A173" t="str">
            <v/>
          </cell>
          <cell r="B173" t="str">
            <v/>
          </cell>
          <cell r="C173" t="str">
            <v/>
          </cell>
          <cell r="D173" t="str">
            <v/>
          </cell>
          <cell r="E173" t="str">
            <v/>
          </cell>
          <cell r="F173" t="str">
            <v/>
          </cell>
          <cell r="G173" t="str">
            <v/>
          </cell>
          <cell r="H173" t="str">
            <v/>
          </cell>
          <cell r="I173" t="str">
            <v/>
          </cell>
          <cell r="J173" t="str">
            <v/>
          </cell>
        </row>
        <row r="174">
          <cell r="A174" t="str">
            <v/>
          </cell>
          <cell r="B174" t="str">
            <v/>
          </cell>
          <cell r="C174" t="str">
            <v/>
          </cell>
          <cell r="D174" t="str">
            <v/>
          </cell>
          <cell r="E174" t="str">
            <v/>
          </cell>
          <cell r="F174" t="str">
            <v/>
          </cell>
          <cell r="G174" t="str">
            <v/>
          </cell>
          <cell r="H174" t="str">
            <v/>
          </cell>
          <cell r="I174" t="str">
            <v/>
          </cell>
          <cell r="J174" t="str">
            <v/>
          </cell>
        </row>
        <row r="175">
          <cell r="A175" t="str">
            <v/>
          </cell>
          <cell r="B175" t="str">
            <v/>
          </cell>
          <cell r="C175" t="str">
            <v/>
          </cell>
          <cell r="D175" t="str">
            <v/>
          </cell>
          <cell r="E175" t="str">
            <v/>
          </cell>
          <cell r="F175" t="str">
            <v/>
          </cell>
          <cell r="G175" t="str">
            <v/>
          </cell>
          <cell r="H175" t="str">
            <v/>
          </cell>
          <cell r="I175" t="str">
            <v/>
          </cell>
          <cell r="J175" t="str">
            <v/>
          </cell>
        </row>
        <row r="176">
          <cell r="A176" t="str">
            <v/>
          </cell>
          <cell r="B176" t="str">
            <v/>
          </cell>
          <cell r="C176" t="str">
            <v/>
          </cell>
          <cell r="D176" t="str">
            <v/>
          </cell>
          <cell r="E176" t="str">
            <v/>
          </cell>
          <cell r="F176" t="str">
            <v/>
          </cell>
          <cell r="G176" t="str">
            <v/>
          </cell>
          <cell r="H176" t="str">
            <v/>
          </cell>
          <cell r="I176" t="str">
            <v/>
          </cell>
          <cell r="J176" t="str">
            <v/>
          </cell>
        </row>
        <row r="177">
          <cell r="A177" t="str">
            <v/>
          </cell>
          <cell r="B177" t="str">
            <v/>
          </cell>
          <cell r="C177" t="str">
            <v/>
          </cell>
          <cell r="D177" t="str">
            <v/>
          </cell>
          <cell r="E177" t="str">
            <v/>
          </cell>
          <cell r="F177" t="str">
            <v/>
          </cell>
          <cell r="G177" t="str">
            <v/>
          </cell>
          <cell r="H177" t="str">
            <v/>
          </cell>
          <cell r="I177" t="str">
            <v/>
          </cell>
          <cell r="J177" t="str">
            <v/>
          </cell>
        </row>
        <row r="178">
          <cell r="A178" t="str">
            <v/>
          </cell>
          <cell r="B178" t="str">
            <v/>
          </cell>
          <cell r="C178" t="str">
            <v/>
          </cell>
          <cell r="D178" t="str">
            <v/>
          </cell>
          <cell r="E178" t="str">
            <v/>
          </cell>
          <cell r="F178" t="str">
            <v/>
          </cell>
          <cell r="G178" t="str">
            <v/>
          </cell>
          <cell r="H178" t="str">
            <v/>
          </cell>
          <cell r="I178" t="str">
            <v/>
          </cell>
          <cell r="J178" t="str">
            <v/>
          </cell>
        </row>
        <row r="179">
          <cell r="A179" t="str">
            <v/>
          </cell>
          <cell r="B179" t="str">
            <v/>
          </cell>
          <cell r="C179" t="str">
            <v/>
          </cell>
          <cell r="D179" t="str">
            <v/>
          </cell>
          <cell r="E179" t="str">
            <v/>
          </cell>
          <cell r="F179" t="str">
            <v/>
          </cell>
          <cell r="G179" t="str">
            <v/>
          </cell>
          <cell r="H179" t="str">
            <v/>
          </cell>
          <cell r="I179" t="str">
            <v/>
          </cell>
          <cell r="J179" t="str">
            <v/>
          </cell>
        </row>
        <row r="180">
          <cell r="A180" t="str">
            <v/>
          </cell>
          <cell r="B180" t="str">
            <v/>
          </cell>
          <cell r="C180" t="str">
            <v/>
          </cell>
          <cell r="D180" t="str">
            <v/>
          </cell>
          <cell r="E180" t="str">
            <v/>
          </cell>
          <cell r="F180" t="str">
            <v/>
          </cell>
          <cell r="G180" t="str">
            <v/>
          </cell>
          <cell r="H180" t="str">
            <v/>
          </cell>
          <cell r="I180" t="str">
            <v/>
          </cell>
          <cell r="J180" t="str">
            <v/>
          </cell>
        </row>
        <row r="181">
          <cell r="A181" t="str">
            <v/>
          </cell>
          <cell r="B181" t="str">
            <v/>
          </cell>
          <cell r="C181" t="str">
            <v/>
          </cell>
          <cell r="D181" t="str">
            <v/>
          </cell>
          <cell r="E181" t="str">
            <v/>
          </cell>
          <cell r="F181" t="str">
            <v/>
          </cell>
          <cell r="G181" t="str">
            <v/>
          </cell>
          <cell r="H181" t="str">
            <v/>
          </cell>
          <cell r="I181" t="str">
            <v/>
          </cell>
          <cell r="J181" t="str">
            <v/>
          </cell>
        </row>
        <row r="182">
          <cell r="A182" t="str">
            <v/>
          </cell>
          <cell r="B182" t="str">
            <v/>
          </cell>
          <cell r="C182" t="str">
            <v/>
          </cell>
          <cell r="D182" t="str">
            <v/>
          </cell>
          <cell r="E182" t="str">
            <v/>
          </cell>
          <cell r="F182" t="str">
            <v/>
          </cell>
          <cell r="G182" t="str">
            <v/>
          </cell>
          <cell r="H182" t="str">
            <v/>
          </cell>
          <cell r="I182" t="str">
            <v/>
          </cell>
          <cell r="J182" t="str">
            <v/>
          </cell>
        </row>
        <row r="183">
          <cell r="A183" t="str">
            <v/>
          </cell>
          <cell r="B183" t="str">
            <v/>
          </cell>
          <cell r="C183" t="str">
            <v/>
          </cell>
          <cell r="D183" t="str">
            <v/>
          </cell>
          <cell r="E183" t="str">
            <v/>
          </cell>
          <cell r="F183" t="str">
            <v/>
          </cell>
          <cell r="G183" t="str">
            <v/>
          </cell>
          <cell r="H183" t="str">
            <v/>
          </cell>
          <cell r="I183" t="str">
            <v/>
          </cell>
          <cell r="J183" t="str">
            <v/>
          </cell>
        </row>
        <row r="184">
          <cell r="A184" t="str">
            <v/>
          </cell>
          <cell r="B184" t="str">
            <v/>
          </cell>
          <cell r="C184" t="str">
            <v/>
          </cell>
          <cell r="D184" t="str">
            <v/>
          </cell>
          <cell r="E184" t="str">
            <v/>
          </cell>
          <cell r="F184" t="str">
            <v/>
          </cell>
          <cell r="G184" t="str">
            <v/>
          </cell>
          <cell r="H184" t="str">
            <v/>
          </cell>
          <cell r="I184" t="str">
            <v/>
          </cell>
          <cell r="J184" t="str">
            <v/>
          </cell>
        </row>
        <row r="185">
          <cell r="A185" t="str">
            <v/>
          </cell>
          <cell r="B185" t="str">
            <v/>
          </cell>
          <cell r="C185" t="str">
            <v/>
          </cell>
          <cell r="D185" t="str">
            <v/>
          </cell>
          <cell r="E185" t="str">
            <v/>
          </cell>
          <cell r="F185" t="str">
            <v/>
          </cell>
          <cell r="G185" t="str">
            <v/>
          </cell>
          <cell r="H185" t="str">
            <v/>
          </cell>
          <cell r="I185" t="str">
            <v/>
          </cell>
          <cell r="J185" t="str">
            <v/>
          </cell>
        </row>
        <row r="186">
          <cell r="A186" t="str">
            <v/>
          </cell>
          <cell r="B186" t="str">
            <v/>
          </cell>
          <cell r="C186" t="str">
            <v/>
          </cell>
          <cell r="D186" t="str">
            <v/>
          </cell>
          <cell r="E186" t="str">
            <v/>
          </cell>
          <cell r="F186" t="str">
            <v/>
          </cell>
          <cell r="G186" t="str">
            <v/>
          </cell>
          <cell r="H186" t="str">
            <v/>
          </cell>
          <cell r="I186" t="str">
            <v/>
          </cell>
          <cell r="J186" t="str">
            <v/>
          </cell>
        </row>
        <row r="187">
          <cell r="A187" t="str">
            <v/>
          </cell>
          <cell r="B187" t="str">
            <v/>
          </cell>
          <cell r="C187" t="str">
            <v/>
          </cell>
          <cell r="D187" t="str">
            <v/>
          </cell>
          <cell r="E187" t="str">
            <v/>
          </cell>
          <cell r="F187" t="str">
            <v/>
          </cell>
          <cell r="G187" t="str">
            <v/>
          </cell>
          <cell r="H187" t="str">
            <v/>
          </cell>
          <cell r="I187" t="str">
            <v/>
          </cell>
          <cell r="J187" t="str">
            <v/>
          </cell>
        </row>
        <row r="188">
          <cell r="A188" t="str">
            <v/>
          </cell>
          <cell r="B188" t="str">
            <v/>
          </cell>
          <cell r="C188" t="str">
            <v/>
          </cell>
          <cell r="D188" t="str">
            <v/>
          </cell>
          <cell r="E188" t="str">
            <v/>
          </cell>
          <cell r="F188" t="str">
            <v/>
          </cell>
          <cell r="G188" t="str">
            <v/>
          </cell>
          <cell r="H188" t="str">
            <v/>
          </cell>
          <cell r="I188" t="str">
            <v/>
          </cell>
          <cell r="J188" t="str">
            <v/>
          </cell>
        </row>
        <row r="189">
          <cell r="A189" t="str">
            <v/>
          </cell>
          <cell r="B189" t="str">
            <v/>
          </cell>
          <cell r="C189" t="str">
            <v/>
          </cell>
          <cell r="D189" t="str">
            <v/>
          </cell>
          <cell r="E189" t="str">
            <v/>
          </cell>
          <cell r="F189" t="str">
            <v/>
          </cell>
          <cell r="G189" t="str">
            <v/>
          </cell>
          <cell r="H189" t="str">
            <v/>
          </cell>
          <cell r="I189" t="str">
            <v/>
          </cell>
          <cell r="J189" t="str">
            <v/>
          </cell>
        </row>
        <row r="190">
          <cell r="A190" t="str">
            <v/>
          </cell>
          <cell r="B190" t="str">
            <v/>
          </cell>
          <cell r="C190" t="str">
            <v/>
          </cell>
          <cell r="D190" t="str">
            <v/>
          </cell>
          <cell r="E190" t="str">
            <v/>
          </cell>
          <cell r="F190" t="str">
            <v/>
          </cell>
          <cell r="G190" t="str">
            <v/>
          </cell>
          <cell r="H190" t="str">
            <v/>
          </cell>
          <cell r="I190" t="str">
            <v/>
          </cell>
          <cell r="J190" t="str">
            <v/>
          </cell>
        </row>
        <row r="191">
          <cell r="A191" t="str">
            <v/>
          </cell>
          <cell r="B191" t="str">
            <v/>
          </cell>
          <cell r="C191" t="str">
            <v/>
          </cell>
          <cell r="D191" t="str">
            <v/>
          </cell>
          <cell r="E191" t="str">
            <v/>
          </cell>
          <cell r="F191" t="str">
            <v/>
          </cell>
          <cell r="G191" t="str">
            <v/>
          </cell>
          <cell r="H191" t="str">
            <v/>
          </cell>
          <cell r="I191" t="str">
            <v/>
          </cell>
          <cell r="J191" t="str">
            <v/>
          </cell>
        </row>
        <row r="192">
          <cell r="A192" t="str">
            <v/>
          </cell>
          <cell r="B192" t="str">
            <v/>
          </cell>
          <cell r="C192" t="str">
            <v/>
          </cell>
          <cell r="D192" t="str">
            <v/>
          </cell>
          <cell r="E192" t="str">
            <v/>
          </cell>
          <cell r="F192" t="str">
            <v/>
          </cell>
          <cell r="G192" t="str">
            <v/>
          </cell>
          <cell r="H192" t="str">
            <v/>
          </cell>
          <cell r="I192" t="str">
            <v/>
          </cell>
          <cell r="J192" t="str">
            <v/>
          </cell>
        </row>
        <row r="193">
          <cell r="A193" t="str">
            <v/>
          </cell>
          <cell r="B193" t="str">
            <v/>
          </cell>
          <cell r="C193" t="str">
            <v/>
          </cell>
          <cell r="D193" t="str">
            <v/>
          </cell>
          <cell r="E193" t="str">
            <v/>
          </cell>
          <cell r="F193" t="str">
            <v/>
          </cell>
          <cell r="G193" t="str">
            <v/>
          </cell>
          <cell r="H193" t="str">
            <v/>
          </cell>
          <cell r="I193" t="str">
            <v/>
          </cell>
          <cell r="J193" t="str">
            <v/>
          </cell>
        </row>
        <row r="194">
          <cell r="A194" t="str">
            <v/>
          </cell>
          <cell r="B194" t="str">
            <v/>
          </cell>
          <cell r="C194" t="str">
            <v/>
          </cell>
          <cell r="D194" t="str">
            <v/>
          </cell>
          <cell r="E194" t="str">
            <v/>
          </cell>
          <cell r="F194" t="str">
            <v/>
          </cell>
          <cell r="G194" t="str">
            <v/>
          </cell>
          <cell r="H194" t="str">
            <v/>
          </cell>
          <cell r="I194" t="str">
            <v/>
          </cell>
          <cell r="J194" t="str">
            <v/>
          </cell>
        </row>
        <row r="195">
          <cell r="A195" t="str">
            <v/>
          </cell>
          <cell r="B195" t="str">
            <v/>
          </cell>
          <cell r="C195" t="str">
            <v/>
          </cell>
          <cell r="D195" t="str">
            <v/>
          </cell>
          <cell r="E195" t="str">
            <v/>
          </cell>
          <cell r="F195" t="str">
            <v/>
          </cell>
          <cell r="G195" t="str">
            <v/>
          </cell>
          <cell r="H195" t="str">
            <v/>
          </cell>
          <cell r="I195" t="str">
            <v/>
          </cell>
          <cell r="J195" t="str">
            <v/>
          </cell>
        </row>
        <row r="196">
          <cell r="A196" t="str">
            <v/>
          </cell>
          <cell r="B196" t="str">
            <v/>
          </cell>
          <cell r="C196" t="str">
            <v/>
          </cell>
          <cell r="D196" t="str">
            <v/>
          </cell>
          <cell r="E196" t="str">
            <v/>
          </cell>
          <cell r="F196" t="str">
            <v/>
          </cell>
          <cell r="G196" t="str">
            <v/>
          </cell>
          <cell r="H196" t="str">
            <v/>
          </cell>
          <cell r="I196" t="str">
            <v/>
          </cell>
          <cell r="J196" t="str">
            <v/>
          </cell>
        </row>
        <row r="197">
          <cell r="A197" t="str">
            <v/>
          </cell>
          <cell r="B197" t="str">
            <v/>
          </cell>
          <cell r="C197" t="str">
            <v/>
          </cell>
          <cell r="D197" t="str">
            <v/>
          </cell>
          <cell r="E197" t="str">
            <v/>
          </cell>
          <cell r="F197" t="str">
            <v/>
          </cell>
          <cell r="G197" t="str">
            <v/>
          </cell>
          <cell r="H197" t="str">
            <v/>
          </cell>
          <cell r="I197" t="str">
            <v/>
          </cell>
          <cell r="J197" t="str">
            <v/>
          </cell>
        </row>
        <row r="198">
          <cell r="A198" t="str">
            <v/>
          </cell>
          <cell r="B198" t="str">
            <v/>
          </cell>
          <cell r="C198" t="str">
            <v/>
          </cell>
          <cell r="D198" t="str">
            <v/>
          </cell>
          <cell r="E198" t="str">
            <v/>
          </cell>
          <cell r="F198" t="str">
            <v/>
          </cell>
          <cell r="G198" t="str">
            <v/>
          </cell>
          <cell r="H198" t="str">
            <v/>
          </cell>
          <cell r="I198" t="str">
            <v/>
          </cell>
          <cell r="J198" t="str">
            <v/>
          </cell>
        </row>
        <row r="199">
          <cell r="A199" t="str">
            <v/>
          </cell>
          <cell r="B199" t="str">
            <v/>
          </cell>
          <cell r="C199" t="str">
            <v/>
          </cell>
          <cell r="D199" t="str">
            <v/>
          </cell>
          <cell r="E199" t="str">
            <v/>
          </cell>
          <cell r="F199" t="str">
            <v/>
          </cell>
          <cell r="G199" t="str">
            <v/>
          </cell>
          <cell r="H199" t="str">
            <v/>
          </cell>
          <cell r="I199" t="str">
            <v/>
          </cell>
          <cell r="J199" t="str">
            <v/>
          </cell>
        </row>
        <row r="200">
          <cell r="A200" t="str">
            <v/>
          </cell>
          <cell r="B200" t="str">
            <v/>
          </cell>
          <cell r="C200" t="str">
            <v/>
          </cell>
          <cell r="D200" t="str">
            <v/>
          </cell>
          <cell r="E200" t="str">
            <v/>
          </cell>
          <cell r="F200" t="str">
            <v/>
          </cell>
          <cell r="G200" t="str">
            <v/>
          </cell>
          <cell r="H200" t="str">
            <v/>
          </cell>
          <cell r="I200" t="str">
            <v/>
          </cell>
          <cell r="J200" t="str">
            <v/>
          </cell>
        </row>
        <row r="201">
          <cell r="A201" t="str">
            <v/>
          </cell>
          <cell r="B201" t="str">
            <v/>
          </cell>
          <cell r="C201" t="str">
            <v/>
          </cell>
          <cell r="D201" t="str">
            <v/>
          </cell>
          <cell r="E201" t="str">
            <v/>
          </cell>
          <cell r="F201" t="str">
            <v/>
          </cell>
          <cell r="G201" t="str">
            <v/>
          </cell>
          <cell r="H201" t="str">
            <v/>
          </cell>
          <cell r="I201" t="str">
            <v/>
          </cell>
          <cell r="J201" t="str">
            <v/>
          </cell>
        </row>
        <row r="202">
          <cell r="A202" t="str">
            <v/>
          </cell>
          <cell r="B202" t="str">
            <v/>
          </cell>
          <cell r="C202" t="str">
            <v/>
          </cell>
          <cell r="D202" t="str">
            <v/>
          </cell>
          <cell r="E202" t="str">
            <v/>
          </cell>
          <cell r="F202" t="str">
            <v/>
          </cell>
          <cell r="G202" t="str">
            <v/>
          </cell>
          <cell r="H202" t="str">
            <v/>
          </cell>
          <cell r="I202" t="str">
            <v/>
          </cell>
          <cell r="J202" t="str">
            <v/>
          </cell>
        </row>
        <row r="203">
          <cell r="A203" t="str">
            <v/>
          </cell>
          <cell r="B203" t="str">
            <v/>
          </cell>
          <cell r="C203" t="str">
            <v/>
          </cell>
          <cell r="D203" t="str">
            <v/>
          </cell>
          <cell r="E203" t="str">
            <v/>
          </cell>
          <cell r="F203" t="str">
            <v/>
          </cell>
          <cell r="G203" t="str">
            <v/>
          </cell>
          <cell r="H203" t="str">
            <v/>
          </cell>
          <cell r="I203" t="str">
            <v/>
          </cell>
          <cell r="J203" t="str">
            <v/>
          </cell>
        </row>
        <row r="204">
          <cell r="A204" t="str">
            <v/>
          </cell>
          <cell r="B204" t="str">
            <v/>
          </cell>
          <cell r="C204" t="str">
            <v/>
          </cell>
          <cell r="D204" t="str">
            <v/>
          </cell>
          <cell r="E204" t="str">
            <v/>
          </cell>
          <cell r="F204" t="str">
            <v/>
          </cell>
          <cell r="G204" t="str">
            <v/>
          </cell>
          <cell r="H204" t="str">
            <v/>
          </cell>
          <cell r="I204" t="str">
            <v/>
          </cell>
          <cell r="J204" t="str">
            <v/>
          </cell>
        </row>
        <row r="205">
          <cell r="A205" t="str">
            <v/>
          </cell>
          <cell r="B205" t="str">
            <v/>
          </cell>
          <cell r="C205" t="str">
            <v/>
          </cell>
          <cell r="D205" t="str">
            <v/>
          </cell>
          <cell r="E205" t="str">
            <v/>
          </cell>
          <cell r="F205" t="str">
            <v/>
          </cell>
          <cell r="G205" t="str">
            <v/>
          </cell>
          <cell r="H205" t="str">
            <v/>
          </cell>
          <cell r="I205" t="str">
            <v/>
          </cell>
          <cell r="J205" t="str">
            <v/>
          </cell>
        </row>
        <row r="206">
          <cell r="A206" t="str">
            <v/>
          </cell>
          <cell r="B206" t="str">
            <v/>
          </cell>
          <cell r="C206" t="str">
            <v/>
          </cell>
          <cell r="D206" t="str">
            <v/>
          </cell>
          <cell r="E206" t="str">
            <v/>
          </cell>
          <cell r="F206" t="str">
            <v/>
          </cell>
          <cell r="G206" t="str">
            <v/>
          </cell>
          <cell r="H206" t="str">
            <v/>
          </cell>
          <cell r="I206" t="str">
            <v/>
          </cell>
          <cell r="J206" t="str">
            <v/>
          </cell>
        </row>
        <row r="207">
          <cell r="A207" t="str">
            <v/>
          </cell>
          <cell r="B207" t="str">
            <v/>
          </cell>
          <cell r="C207" t="str">
            <v/>
          </cell>
          <cell r="D207" t="str">
            <v/>
          </cell>
          <cell r="E207" t="str">
            <v/>
          </cell>
          <cell r="F207" t="str">
            <v/>
          </cell>
          <cell r="G207" t="str">
            <v/>
          </cell>
          <cell r="H207" t="str">
            <v/>
          </cell>
          <cell r="I207" t="str">
            <v/>
          </cell>
          <cell r="J207" t="str">
            <v/>
          </cell>
        </row>
        <row r="208">
          <cell r="A208" t="str">
            <v/>
          </cell>
          <cell r="B208" t="str">
            <v/>
          </cell>
          <cell r="C208" t="str">
            <v/>
          </cell>
          <cell r="D208" t="str">
            <v/>
          </cell>
          <cell r="E208" t="str">
            <v/>
          </cell>
          <cell r="F208" t="str">
            <v/>
          </cell>
          <cell r="G208" t="str">
            <v/>
          </cell>
          <cell r="H208" t="str">
            <v/>
          </cell>
          <cell r="I208" t="str">
            <v/>
          </cell>
          <cell r="J208" t="str">
            <v/>
          </cell>
        </row>
        <row r="209">
          <cell r="A209" t="str">
            <v/>
          </cell>
          <cell r="B209" t="str">
            <v/>
          </cell>
          <cell r="C209" t="str">
            <v/>
          </cell>
          <cell r="D209" t="str">
            <v/>
          </cell>
          <cell r="E209" t="str">
            <v/>
          </cell>
          <cell r="F209" t="str">
            <v/>
          </cell>
          <cell r="G209" t="str">
            <v/>
          </cell>
          <cell r="H209" t="str">
            <v/>
          </cell>
          <cell r="I209" t="str">
            <v/>
          </cell>
          <cell r="J209" t="str">
            <v/>
          </cell>
        </row>
        <row r="210">
          <cell r="A210" t="str">
            <v/>
          </cell>
          <cell r="B210" t="str">
            <v/>
          </cell>
          <cell r="C210" t="str">
            <v/>
          </cell>
          <cell r="D210" t="str">
            <v/>
          </cell>
          <cell r="E210" t="str">
            <v/>
          </cell>
          <cell r="F210" t="str">
            <v/>
          </cell>
          <cell r="G210" t="str">
            <v/>
          </cell>
          <cell r="H210" t="str">
            <v/>
          </cell>
          <cell r="I210" t="str">
            <v/>
          </cell>
          <cell r="J210" t="str">
            <v/>
          </cell>
        </row>
        <row r="211">
          <cell r="A211" t="str">
            <v/>
          </cell>
          <cell r="B211" t="str">
            <v/>
          </cell>
          <cell r="C211" t="str">
            <v/>
          </cell>
          <cell r="D211" t="str">
            <v/>
          </cell>
          <cell r="E211" t="str">
            <v/>
          </cell>
          <cell r="F211" t="str">
            <v/>
          </cell>
          <cell r="G211" t="str">
            <v/>
          </cell>
          <cell r="H211" t="str">
            <v/>
          </cell>
          <cell r="I211" t="str">
            <v/>
          </cell>
          <cell r="J211" t="str">
            <v/>
          </cell>
        </row>
        <row r="212">
          <cell r="A212" t="str">
            <v/>
          </cell>
          <cell r="B212" t="str">
            <v/>
          </cell>
          <cell r="C212" t="str">
            <v/>
          </cell>
          <cell r="D212" t="str">
            <v/>
          </cell>
          <cell r="E212" t="str">
            <v/>
          </cell>
          <cell r="F212" t="str">
            <v/>
          </cell>
          <cell r="G212" t="str">
            <v/>
          </cell>
          <cell r="H212" t="str">
            <v/>
          </cell>
          <cell r="I212" t="str">
            <v/>
          </cell>
          <cell r="J212" t="str">
            <v/>
          </cell>
        </row>
        <row r="213">
          <cell r="A213" t="str">
            <v/>
          </cell>
          <cell r="B213" t="str">
            <v/>
          </cell>
          <cell r="C213" t="str">
            <v/>
          </cell>
          <cell r="D213" t="str">
            <v/>
          </cell>
          <cell r="E213" t="str">
            <v/>
          </cell>
          <cell r="F213" t="str">
            <v/>
          </cell>
          <cell r="G213" t="str">
            <v/>
          </cell>
          <cell r="H213" t="str">
            <v/>
          </cell>
          <cell r="I213" t="str">
            <v/>
          </cell>
          <cell r="J213" t="str">
            <v/>
          </cell>
        </row>
        <row r="214">
          <cell r="A214" t="str">
            <v/>
          </cell>
          <cell r="B214" t="str">
            <v/>
          </cell>
          <cell r="C214" t="str">
            <v/>
          </cell>
          <cell r="D214" t="str">
            <v/>
          </cell>
          <cell r="E214" t="str">
            <v/>
          </cell>
          <cell r="F214" t="str">
            <v/>
          </cell>
          <cell r="G214" t="str">
            <v/>
          </cell>
          <cell r="H214" t="str">
            <v/>
          </cell>
          <cell r="I214" t="str">
            <v/>
          </cell>
          <cell r="J214" t="str">
            <v/>
          </cell>
        </row>
        <row r="215">
          <cell r="A215" t="str">
            <v/>
          </cell>
          <cell r="B215" t="str">
            <v/>
          </cell>
          <cell r="C215" t="str">
            <v/>
          </cell>
          <cell r="D215" t="str">
            <v/>
          </cell>
          <cell r="E215" t="str">
            <v/>
          </cell>
          <cell r="F215" t="str">
            <v/>
          </cell>
          <cell r="G215" t="str">
            <v/>
          </cell>
          <cell r="H215" t="str">
            <v/>
          </cell>
          <cell r="I215" t="str">
            <v/>
          </cell>
          <cell r="J215" t="str">
            <v/>
          </cell>
        </row>
        <row r="216">
          <cell r="A216" t="str">
            <v/>
          </cell>
          <cell r="B216" t="str">
            <v/>
          </cell>
          <cell r="C216" t="str">
            <v/>
          </cell>
          <cell r="D216" t="str">
            <v/>
          </cell>
          <cell r="E216" t="str">
            <v/>
          </cell>
          <cell r="F216" t="str">
            <v/>
          </cell>
          <cell r="G216" t="str">
            <v/>
          </cell>
          <cell r="H216" t="str">
            <v/>
          </cell>
          <cell r="I216" t="str">
            <v/>
          </cell>
          <cell r="J216" t="str">
            <v/>
          </cell>
        </row>
        <row r="217">
          <cell r="A217" t="str">
            <v/>
          </cell>
          <cell r="B217" t="str">
            <v/>
          </cell>
          <cell r="C217" t="str">
            <v/>
          </cell>
          <cell r="D217" t="str">
            <v/>
          </cell>
          <cell r="E217" t="str">
            <v/>
          </cell>
          <cell r="F217" t="str">
            <v/>
          </cell>
          <cell r="G217" t="str">
            <v/>
          </cell>
          <cell r="H217" t="str">
            <v/>
          </cell>
          <cell r="I217" t="str">
            <v/>
          </cell>
          <cell r="J217" t="str">
            <v/>
          </cell>
        </row>
        <row r="218">
          <cell r="A218" t="str">
            <v/>
          </cell>
          <cell r="B218" t="str">
            <v/>
          </cell>
          <cell r="C218" t="str">
            <v/>
          </cell>
          <cell r="D218" t="str">
            <v/>
          </cell>
          <cell r="E218" t="str">
            <v/>
          </cell>
          <cell r="F218" t="str">
            <v/>
          </cell>
          <cell r="G218" t="str">
            <v/>
          </cell>
          <cell r="H218" t="str">
            <v/>
          </cell>
          <cell r="I218" t="str">
            <v/>
          </cell>
          <cell r="J218" t="str">
            <v/>
          </cell>
        </row>
        <row r="219">
          <cell r="A219" t="str">
            <v/>
          </cell>
          <cell r="B219" t="str">
            <v/>
          </cell>
          <cell r="C219" t="str">
            <v/>
          </cell>
          <cell r="D219" t="str">
            <v/>
          </cell>
          <cell r="E219" t="str">
            <v/>
          </cell>
          <cell r="F219" t="str">
            <v/>
          </cell>
          <cell r="G219" t="str">
            <v/>
          </cell>
          <cell r="H219" t="str">
            <v/>
          </cell>
          <cell r="I219" t="str">
            <v/>
          </cell>
          <cell r="J219" t="str">
            <v/>
          </cell>
        </row>
        <row r="220">
          <cell r="A220" t="str">
            <v/>
          </cell>
          <cell r="B220" t="str">
            <v/>
          </cell>
          <cell r="C220" t="str">
            <v/>
          </cell>
          <cell r="D220" t="str">
            <v/>
          </cell>
          <cell r="E220" t="str">
            <v/>
          </cell>
          <cell r="F220" t="str">
            <v/>
          </cell>
          <cell r="G220" t="str">
            <v/>
          </cell>
          <cell r="H220" t="str">
            <v/>
          </cell>
          <cell r="I220" t="str">
            <v/>
          </cell>
          <cell r="J220" t="str">
            <v/>
          </cell>
        </row>
        <row r="221">
          <cell r="A221" t="str">
            <v/>
          </cell>
          <cell r="B221" t="str">
            <v/>
          </cell>
          <cell r="C221" t="str">
            <v/>
          </cell>
          <cell r="D221" t="str">
            <v/>
          </cell>
          <cell r="E221" t="str">
            <v/>
          </cell>
          <cell r="F221" t="str">
            <v/>
          </cell>
          <cell r="G221" t="str">
            <v/>
          </cell>
          <cell r="H221" t="str">
            <v/>
          </cell>
          <cell r="I221" t="str">
            <v/>
          </cell>
          <cell r="J221" t="str">
            <v/>
          </cell>
        </row>
        <row r="222">
          <cell r="A222" t="str">
            <v/>
          </cell>
          <cell r="B222" t="str">
            <v/>
          </cell>
          <cell r="C222" t="str">
            <v/>
          </cell>
          <cell r="D222" t="str">
            <v/>
          </cell>
          <cell r="E222" t="str">
            <v/>
          </cell>
          <cell r="F222" t="str">
            <v/>
          </cell>
          <cell r="G222" t="str">
            <v/>
          </cell>
          <cell r="H222" t="str">
            <v/>
          </cell>
          <cell r="I222" t="str">
            <v/>
          </cell>
          <cell r="J222" t="str">
            <v/>
          </cell>
        </row>
        <row r="223">
          <cell r="A223" t="str">
            <v/>
          </cell>
          <cell r="B223" t="str">
            <v/>
          </cell>
          <cell r="C223" t="str">
            <v/>
          </cell>
          <cell r="D223" t="str">
            <v/>
          </cell>
          <cell r="E223" t="str">
            <v/>
          </cell>
          <cell r="F223" t="str">
            <v/>
          </cell>
          <cell r="G223" t="str">
            <v/>
          </cell>
          <cell r="H223" t="str">
            <v/>
          </cell>
          <cell r="I223" t="str">
            <v/>
          </cell>
          <cell r="J223" t="str">
            <v/>
          </cell>
        </row>
        <row r="224">
          <cell r="A224" t="str">
            <v/>
          </cell>
          <cell r="B224" t="str">
            <v/>
          </cell>
          <cell r="C224" t="str">
            <v/>
          </cell>
          <cell r="D224" t="str">
            <v/>
          </cell>
          <cell r="E224" t="str">
            <v/>
          </cell>
          <cell r="F224" t="str">
            <v/>
          </cell>
          <cell r="G224" t="str">
            <v/>
          </cell>
          <cell r="H224" t="str">
            <v/>
          </cell>
          <cell r="I224" t="str">
            <v/>
          </cell>
          <cell r="J224" t="str">
            <v/>
          </cell>
        </row>
        <row r="225">
          <cell r="A225" t="str">
            <v/>
          </cell>
          <cell r="B225" t="str">
            <v/>
          </cell>
          <cell r="C225" t="str">
            <v/>
          </cell>
          <cell r="D225" t="str">
            <v/>
          </cell>
          <cell r="E225" t="str">
            <v/>
          </cell>
          <cell r="F225" t="str">
            <v/>
          </cell>
          <cell r="G225" t="str">
            <v/>
          </cell>
          <cell r="H225" t="str">
            <v/>
          </cell>
          <cell r="I225" t="str">
            <v/>
          </cell>
          <cell r="J225" t="str">
            <v/>
          </cell>
        </row>
        <row r="226">
          <cell r="A226" t="str">
            <v/>
          </cell>
          <cell r="B226" t="str">
            <v/>
          </cell>
          <cell r="C226" t="str">
            <v/>
          </cell>
          <cell r="D226" t="str">
            <v/>
          </cell>
          <cell r="E226" t="str">
            <v/>
          </cell>
          <cell r="F226" t="str">
            <v/>
          </cell>
          <cell r="G226" t="str">
            <v/>
          </cell>
          <cell r="H226" t="str">
            <v/>
          </cell>
          <cell r="I226" t="str">
            <v/>
          </cell>
          <cell r="J226" t="str">
            <v/>
          </cell>
        </row>
        <row r="227">
          <cell r="A227" t="str">
            <v/>
          </cell>
          <cell r="B227" t="str">
            <v/>
          </cell>
          <cell r="C227" t="str">
            <v/>
          </cell>
          <cell r="D227" t="str">
            <v/>
          </cell>
          <cell r="E227" t="str">
            <v/>
          </cell>
          <cell r="F227" t="str">
            <v/>
          </cell>
          <cell r="G227" t="str">
            <v/>
          </cell>
          <cell r="H227" t="str">
            <v/>
          </cell>
          <cell r="I227" t="str">
            <v/>
          </cell>
          <cell r="J227" t="str">
            <v/>
          </cell>
        </row>
        <row r="228">
          <cell r="A228" t="str">
            <v/>
          </cell>
          <cell r="B228" t="str">
            <v/>
          </cell>
          <cell r="C228" t="str">
            <v/>
          </cell>
          <cell r="D228" t="str">
            <v/>
          </cell>
          <cell r="E228" t="str">
            <v/>
          </cell>
          <cell r="F228" t="str">
            <v/>
          </cell>
          <cell r="G228" t="str">
            <v/>
          </cell>
          <cell r="H228" t="str">
            <v/>
          </cell>
          <cell r="I228" t="str">
            <v/>
          </cell>
          <cell r="J228" t="str">
            <v/>
          </cell>
        </row>
        <row r="229">
          <cell r="A229" t="str">
            <v/>
          </cell>
          <cell r="B229" t="str">
            <v/>
          </cell>
          <cell r="C229" t="str">
            <v/>
          </cell>
          <cell r="D229" t="str">
            <v/>
          </cell>
          <cell r="E229" t="str">
            <v/>
          </cell>
          <cell r="F229" t="str">
            <v/>
          </cell>
          <cell r="G229" t="str">
            <v/>
          </cell>
          <cell r="H229" t="str">
            <v/>
          </cell>
          <cell r="I229" t="str">
            <v/>
          </cell>
          <cell r="J229" t="str">
            <v/>
          </cell>
        </row>
        <row r="230">
          <cell r="A230" t="str">
            <v/>
          </cell>
          <cell r="B230" t="str">
            <v/>
          </cell>
          <cell r="C230" t="str">
            <v/>
          </cell>
          <cell r="D230" t="str">
            <v/>
          </cell>
          <cell r="E230" t="str">
            <v/>
          </cell>
          <cell r="F230" t="str">
            <v/>
          </cell>
          <cell r="G230" t="str">
            <v/>
          </cell>
          <cell r="H230" t="str">
            <v/>
          </cell>
          <cell r="I230" t="str">
            <v/>
          </cell>
          <cell r="J230" t="str">
            <v/>
          </cell>
        </row>
        <row r="231">
          <cell r="A231" t="str">
            <v/>
          </cell>
          <cell r="B231" t="str">
            <v/>
          </cell>
          <cell r="C231" t="str">
            <v/>
          </cell>
          <cell r="D231" t="str">
            <v/>
          </cell>
          <cell r="E231" t="str">
            <v/>
          </cell>
          <cell r="F231" t="str">
            <v/>
          </cell>
          <cell r="G231" t="str">
            <v/>
          </cell>
          <cell r="H231" t="str">
            <v/>
          </cell>
          <cell r="I231" t="str">
            <v/>
          </cell>
          <cell r="J231" t="str">
            <v/>
          </cell>
        </row>
        <row r="232">
          <cell r="A232" t="str">
            <v/>
          </cell>
          <cell r="B232" t="str">
            <v/>
          </cell>
          <cell r="C232" t="str">
            <v/>
          </cell>
          <cell r="D232" t="str">
            <v/>
          </cell>
          <cell r="E232" t="str">
            <v/>
          </cell>
          <cell r="F232" t="str">
            <v/>
          </cell>
          <cell r="G232" t="str">
            <v/>
          </cell>
          <cell r="H232" t="str">
            <v/>
          </cell>
          <cell r="I232" t="str">
            <v/>
          </cell>
          <cell r="J232" t="str">
            <v/>
          </cell>
        </row>
        <row r="233">
          <cell r="A233" t="str">
            <v/>
          </cell>
          <cell r="B233" t="str">
            <v/>
          </cell>
          <cell r="C233" t="str">
            <v/>
          </cell>
          <cell r="D233" t="str">
            <v/>
          </cell>
          <cell r="E233" t="str">
            <v/>
          </cell>
          <cell r="F233" t="str">
            <v/>
          </cell>
          <cell r="G233" t="str">
            <v/>
          </cell>
          <cell r="H233" t="str">
            <v/>
          </cell>
          <cell r="I233" t="str">
            <v/>
          </cell>
          <cell r="J233" t="str">
            <v/>
          </cell>
        </row>
        <row r="234">
          <cell r="A234" t="str">
            <v/>
          </cell>
          <cell r="B234" t="str">
            <v/>
          </cell>
          <cell r="C234" t="str">
            <v/>
          </cell>
          <cell r="D234" t="str">
            <v/>
          </cell>
          <cell r="E234" t="str">
            <v/>
          </cell>
          <cell r="F234" t="str">
            <v/>
          </cell>
          <cell r="G234" t="str">
            <v/>
          </cell>
          <cell r="H234" t="str">
            <v/>
          </cell>
          <cell r="I234" t="str">
            <v/>
          </cell>
          <cell r="J234" t="str">
            <v/>
          </cell>
        </row>
        <row r="235">
          <cell r="A235" t="str">
            <v/>
          </cell>
          <cell r="B235" t="str">
            <v/>
          </cell>
          <cell r="C235" t="str">
            <v/>
          </cell>
          <cell r="D235" t="str">
            <v/>
          </cell>
          <cell r="E235" t="str">
            <v/>
          </cell>
          <cell r="F235" t="str">
            <v/>
          </cell>
          <cell r="G235" t="str">
            <v/>
          </cell>
          <cell r="H235" t="str">
            <v/>
          </cell>
          <cell r="I235" t="str">
            <v/>
          </cell>
          <cell r="J235" t="str">
            <v/>
          </cell>
        </row>
        <row r="236">
          <cell r="A236" t="str">
            <v/>
          </cell>
          <cell r="B236" t="str">
            <v/>
          </cell>
          <cell r="C236" t="str">
            <v/>
          </cell>
          <cell r="D236" t="str">
            <v/>
          </cell>
          <cell r="E236" t="str">
            <v/>
          </cell>
          <cell r="F236" t="str">
            <v/>
          </cell>
          <cell r="G236" t="str">
            <v/>
          </cell>
          <cell r="H236" t="str">
            <v/>
          </cell>
          <cell r="I236" t="str">
            <v/>
          </cell>
          <cell r="J236" t="str">
            <v/>
          </cell>
        </row>
        <row r="237">
          <cell r="A237" t="str">
            <v/>
          </cell>
          <cell r="B237" t="str">
            <v/>
          </cell>
          <cell r="C237" t="str">
            <v/>
          </cell>
          <cell r="D237" t="str">
            <v/>
          </cell>
          <cell r="E237" t="str">
            <v/>
          </cell>
          <cell r="F237" t="str">
            <v/>
          </cell>
          <cell r="G237" t="str">
            <v/>
          </cell>
          <cell r="H237" t="str">
            <v/>
          </cell>
          <cell r="I237" t="str">
            <v/>
          </cell>
          <cell r="J237" t="str">
            <v/>
          </cell>
        </row>
        <row r="238">
          <cell r="A238" t="str">
            <v/>
          </cell>
          <cell r="B238" t="str">
            <v/>
          </cell>
          <cell r="C238" t="str">
            <v/>
          </cell>
          <cell r="D238" t="str">
            <v/>
          </cell>
          <cell r="E238" t="str">
            <v/>
          </cell>
          <cell r="F238" t="str">
            <v/>
          </cell>
          <cell r="G238" t="str">
            <v/>
          </cell>
          <cell r="H238" t="str">
            <v/>
          </cell>
          <cell r="I238" t="str">
            <v/>
          </cell>
          <cell r="J238" t="str">
            <v/>
          </cell>
        </row>
        <row r="239">
          <cell r="A239" t="str">
            <v/>
          </cell>
          <cell r="B239" t="str">
            <v/>
          </cell>
          <cell r="C239" t="str">
            <v/>
          </cell>
          <cell r="D239" t="str">
            <v/>
          </cell>
          <cell r="E239" t="str">
            <v/>
          </cell>
          <cell r="F239" t="str">
            <v/>
          </cell>
          <cell r="G239" t="str">
            <v/>
          </cell>
          <cell r="H239" t="str">
            <v/>
          </cell>
          <cell r="I239" t="str">
            <v/>
          </cell>
          <cell r="J239" t="str">
            <v/>
          </cell>
        </row>
        <row r="240">
          <cell r="A240" t="str">
            <v/>
          </cell>
          <cell r="B240" t="str">
            <v/>
          </cell>
          <cell r="C240" t="str">
            <v/>
          </cell>
          <cell r="D240" t="str">
            <v/>
          </cell>
          <cell r="E240" t="str">
            <v/>
          </cell>
          <cell r="F240" t="str">
            <v/>
          </cell>
          <cell r="G240" t="str">
            <v/>
          </cell>
          <cell r="H240" t="str">
            <v/>
          </cell>
          <cell r="I240" t="str">
            <v/>
          </cell>
          <cell r="J240" t="str">
            <v/>
          </cell>
        </row>
        <row r="241">
          <cell r="A241" t="str">
            <v/>
          </cell>
          <cell r="B241" t="str">
            <v/>
          </cell>
          <cell r="C241" t="str">
            <v/>
          </cell>
          <cell r="D241" t="str">
            <v/>
          </cell>
          <cell r="E241" t="str">
            <v/>
          </cell>
          <cell r="F241" t="str">
            <v/>
          </cell>
          <cell r="G241" t="str">
            <v/>
          </cell>
          <cell r="H241" t="str">
            <v/>
          </cell>
          <cell r="I241" t="str">
            <v/>
          </cell>
          <cell r="J241" t="str">
            <v/>
          </cell>
        </row>
        <row r="242">
          <cell r="A242" t="str">
            <v/>
          </cell>
          <cell r="B242" t="str">
            <v/>
          </cell>
          <cell r="C242" t="str">
            <v/>
          </cell>
          <cell r="D242" t="str">
            <v/>
          </cell>
          <cell r="E242" t="str">
            <v/>
          </cell>
          <cell r="F242" t="str">
            <v/>
          </cell>
          <cell r="G242" t="str">
            <v/>
          </cell>
          <cell r="H242" t="str">
            <v/>
          </cell>
          <cell r="I242" t="str">
            <v/>
          </cell>
          <cell r="J242" t="str">
            <v/>
          </cell>
        </row>
        <row r="243">
          <cell r="A243" t="str">
            <v/>
          </cell>
          <cell r="B243" t="str">
            <v/>
          </cell>
          <cell r="C243" t="str">
            <v/>
          </cell>
          <cell r="D243" t="str">
            <v/>
          </cell>
          <cell r="E243" t="str">
            <v/>
          </cell>
          <cell r="F243" t="str">
            <v/>
          </cell>
          <cell r="G243" t="str">
            <v/>
          </cell>
          <cell r="H243" t="str">
            <v/>
          </cell>
          <cell r="I243" t="str">
            <v/>
          </cell>
          <cell r="J243" t="str">
            <v/>
          </cell>
        </row>
        <row r="244">
          <cell r="A244" t="str">
            <v/>
          </cell>
          <cell r="B244" t="str">
            <v/>
          </cell>
          <cell r="C244" t="str">
            <v/>
          </cell>
          <cell r="D244" t="str">
            <v/>
          </cell>
          <cell r="E244" t="str">
            <v/>
          </cell>
          <cell r="F244" t="str">
            <v/>
          </cell>
          <cell r="G244" t="str">
            <v/>
          </cell>
          <cell r="H244" t="str">
            <v/>
          </cell>
          <cell r="I244" t="str">
            <v/>
          </cell>
          <cell r="J244" t="str">
            <v/>
          </cell>
        </row>
        <row r="245">
          <cell r="A245" t="str">
            <v/>
          </cell>
          <cell r="B245" t="str">
            <v/>
          </cell>
          <cell r="C245" t="str">
            <v/>
          </cell>
          <cell r="D245" t="str">
            <v/>
          </cell>
          <cell r="E245" t="str">
            <v/>
          </cell>
          <cell r="F245" t="str">
            <v/>
          </cell>
          <cell r="G245" t="str">
            <v/>
          </cell>
          <cell r="H245" t="str">
            <v/>
          </cell>
          <cell r="I245" t="str">
            <v/>
          </cell>
          <cell r="J245" t="str">
            <v/>
          </cell>
        </row>
        <row r="246">
          <cell r="A246" t="str">
            <v/>
          </cell>
          <cell r="B246" t="str">
            <v/>
          </cell>
          <cell r="C246" t="str">
            <v/>
          </cell>
          <cell r="D246" t="str">
            <v/>
          </cell>
          <cell r="E246" t="str">
            <v/>
          </cell>
          <cell r="F246" t="str">
            <v/>
          </cell>
          <cell r="G246" t="str">
            <v/>
          </cell>
          <cell r="H246" t="str">
            <v/>
          </cell>
          <cell r="I246" t="str">
            <v/>
          </cell>
          <cell r="J246" t="str">
            <v/>
          </cell>
        </row>
        <row r="247">
          <cell r="A247" t="str">
            <v/>
          </cell>
          <cell r="B247" t="str">
            <v/>
          </cell>
          <cell r="C247" t="str">
            <v/>
          </cell>
          <cell r="D247" t="str">
            <v/>
          </cell>
          <cell r="E247" t="str">
            <v/>
          </cell>
          <cell r="F247" t="str">
            <v/>
          </cell>
          <cell r="G247" t="str">
            <v/>
          </cell>
          <cell r="H247" t="str">
            <v/>
          </cell>
          <cell r="I247" t="str">
            <v/>
          </cell>
          <cell r="J247" t="str">
            <v/>
          </cell>
        </row>
        <row r="248">
          <cell r="A248" t="str">
            <v/>
          </cell>
          <cell r="B248" t="str">
            <v/>
          </cell>
          <cell r="C248" t="str">
            <v/>
          </cell>
          <cell r="D248" t="str">
            <v/>
          </cell>
          <cell r="E248" t="str">
            <v/>
          </cell>
          <cell r="F248" t="str">
            <v/>
          </cell>
          <cell r="G248" t="str">
            <v/>
          </cell>
          <cell r="H248" t="str">
            <v/>
          </cell>
          <cell r="I248" t="str">
            <v/>
          </cell>
          <cell r="J248" t="str">
            <v/>
          </cell>
        </row>
        <row r="249">
          <cell r="A249" t="str">
            <v/>
          </cell>
          <cell r="B249" t="str">
            <v/>
          </cell>
          <cell r="C249" t="str">
            <v/>
          </cell>
          <cell r="D249" t="str">
            <v/>
          </cell>
          <cell r="E249" t="str">
            <v/>
          </cell>
          <cell r="F249" t="str">
            <v/>
          </cell>
          <cell r="G249" t="str">
            <v/>
          </cell>
          <cell r="H249" t="str">
            <v/>
          </cell>
          <cell r="I249" t="str">
            <v/>
          </cell>
          <cell r="J249" t="str">
            <v/>
          </cell>
        </row>
        <row r="250">
          <cell r="A250" t="str">
            <v/>
          </cell>
          <cell r="B250" t="str">
            <v/>
          </cell>
          <cell r="C250" t="str">
            <v/>
          </cell>
          <cell r="D250" t="str">
            <v/>
          </cell>
          <cell r="E250" t="str">
            <v/>
          </cell>
          <cell r="F250" t="str">
            <v/>
          </cell>
          <cell r="G250" t="str">
            <v/>
          </cell>
          <cell r="H250" t="str">
            <v/>
          </cell>
          <cell r="I250" t="str">
            <v/>
          </cell>
          <cell r="J250" t="str">
            <v/>
          </cell>
        </row>
        <row r="251">
          <cell r="A251" t="str">
            <v/>
          </cell>
          <cell r="B251" t="str">
            <v/>
          </cell>
          <cell r="C251" t="str">
            <v/>
          </cell>
          <cell r="D251" t="str">
            <v/>
          </cell>
          <cell r="E251" t="str">
            <v/>
          </cell>
          <cell r="F251" t="str">
            <v/>
          </cell>
          <cell r="G251" t="str">
            <v/>
          </cell>
          <cell r="H251" t="str">
            <v/>
          </cell>
          <cell r="I251" t="str">
            <v/>
          </cell>
          <cell r="J251" t="str">
            <v/>
          </cell>
        </row>
        <row r="252">
          <cell r="A252" t="str">
            <v/>
          </cell>
          <cell r="B252" t="str">
            <v/>
          </cell>
          <cell r="C252" t="str">
            <v/>
          </cell>
          <cell r="D252" t="str">
            <v/>
          </cell>
          <cell r="E252" t="str">
            <v/>
          </cell>
          <cell r="F252" t="str">
            <v/>
          </cell>
          <cell r="G252" t="str">
            <v/>
          </cell>
          <cell r="H252" t="str">
            <v/>
          </cell>
          <cell r="I252" t="str">
            <v/>
          </cell>
          <cell r="J252" t="str">
            <v/>
          </cell>
        </row>
        <row r="253">
          <cell r="A253" t="str">
            <v/>
          </cell>
          <cell r="B253" t="str">
            <v/>
          </cell>
          <cell r="C253" t="str">
            <v/>
          </cell>
          <cell r="D253" t="str">
            <v/>
          </cell>
          <cell r="E253" t="str">
            <v/>
          </cell>
          <cell r="F253" t="str">
            <v/>
          </cell>
          <cell r="G253" t="str">
            <v/>
          </cell>
          <cell r="H253" t="str">
            <v/>
          </cell>
          <cell r="I253" t="str">
            <v/>
          </cell>
          <cell r="J253" t="str">
            <v/>
          </cell>
        </row>
        <row r="254">
          <cell r="A254" t="str">
            <v/>
          </cell>
          <cell r="B254" t="str">
            <v/>
          </cell>
          <cell r="C254" t="str">
            <v/>
          </cell>
          <cell r="D254" t="str">
            <v/>
          </cell>
          <cell r="E254" t="str">
            <v/>
          </cell>
          <cell r="F254" t="str">
            <v/>
          </cell>
          <cell r="G254" t="str">
            <v/>
          </cell>
          <cell r="H254" t="str">
            <v/>
          </cell>
          <cell r="I254" t="str">
            <v/>
          </cell>
          <cell r="J254" t="str">
            <v/>
          </cell>
        </row>
        <row r="255">
          <cell r="A255" t="str">
            <v/>
          </cell>
          <cell r="B255" t="str">
            <v/>
          </cell>
          <cell r="C255" t="str">
            <v/>
          </cell>
          <cell r="D255" t="str">
            <v/>
          </cell>
          <cell r="E255" t="str">
            <v/>
          </cell>
          <cell r="F255" t="str">
            <v/>
          </cell>
          <cell r="G255" t="str">
            <v/>
          </cell>
          <cell r="H255" t="str">
            <v/>
          </cell>
          <cell r="I255" t="str">
            <v/>
          </cell>
          <cell r="J255" t="str">
            <v/>
          </cell>
        </row>
        <row r="256">
          <cell r="A256" t="str">
            <v/>
          </cell>
          <cell r="B256" t="str">
            <v/>
          </cell>
          <cell r="C256" t="str">
            <v/>
          </cell>
          <cell r="D256" t="str">
            <v/>
          </cell>
          <cell r="E256" t="str">
            <v/>
          </cell>
          <cell r="F256" t="str">
            <v/>
          </cell>
          <cell r="G256" t="str">
            <v/>
          </cell>
          <cell r="H256" t="str">
            <v/>
          </cell>
          <cell r="I256" t="str">
            <v/>
          </cell>
          <cell r="J256" t="str">
            <v/>
          </cell>
        </row>
        <row r="257">
          <cell r="A257" t="str">
            <v/>
          </cell>
          <cell r="B257" t="str">
            <v/>
          </cell>
          <cell r="C257" t="str">
            <v/>
          </cell>
          <cell r="D257" t="str">
            <v/>
          </cell>
          <cell r="E257" t="str">
            <v/>
          </cell>
          <cell r="F257" t="str">
            <v/>
          </cell>
          <cell r="G257" t="str">
            <v/>
          </cell>
          <cell r="H257" t="str">
            <v/>
          </cell>
          <cell r="I257" t="str">
            <v/>
          </cell>
          <cell r="J257" t="str">
            <v/>
          </cell>
        </row>
        <row r="258">
          <cell r="A258" t="str">
            <v/>
          </cell>
          <cell r="B258" t="str">
            <v/>
          </cell>
          <cell r="C258" t="str">
            <v/>
          </cell>
          <cell r="D258" t="str">
            <v/>
          </cell>
          <cell r="E258" t="str">
            <v/>
          </cell>
          <cell r="F258" t="str">
            <v/>
          </cell>
          <cell r="G258" t="str">
            <v/>
          </cell>
          <cell r="H258" t="str">
            <v/>
          </cell>
          <cell r="I258" t="str">
            <v/>
          </cell>
          <cell r="J258" t="str">
            <v/>
          </cell>
        </row>
        <row r="259">
          <cell r="A259" t="str">
            <v/>
          </cell>
          <cell r="B259" t="str">
            <v/>
          </cell>
          <cell r="C259" t="str">
            <v/>
          </cell>
          <cell r="D259" t="str">
            <v/>
          </cell>
          <cell r="E259" t="str">
            <v/>
          </cell>
          <cell r="F259" t="str">
            <v/>
          </cell>
          <cell r="G259" t="str">
            <v/>
          </cell>
          <cell r="H259" t="str">
            <v/>
          </cell>
          <cell r="I259" t="str">
            <v/>
          </cell>
          <cell r="J259" t="str">
            <v/>
          </cell>
        </row>
        <row r="260">
          <cell r="A260" t="str">
            <v/>
          </cell>
          <cell r="B260" t="str">
            <v/>
          </cell>
          <cell r="C260" t="str">
            <v/>
          </cell>
          <cell r="D260" t="str">
            <v/>
          </cell>
          <cell r="E260" t="str">
            <v/>
          </cell>
          <cell r="F260" t="str">
            <v/>
          </cell>
          <cell r="G260" t="str">
            <v/>
          </cell>
          <cell r="H260" t="str">
            <v/>
          </cell>
          <cell r="I260" t="str">
            <v/>
          </cell>
          <cell r="J260" t="str">
            <v/>
          </cell>
        </row>
        <row r="261">
          <cell r="A261" t="str">
            <v/>
          </cell>
          <cell r="B261" t="str">
            <v/>
          </cell>
          <cell r="C261" t="str">
            <v/>
          </cell>
          <cell r="D261" t="str">
            <v/>
          </cell>
          <cell r="E261" t="str">
            <v/>
          </cell>
          <cell r="F261" t="str">
            <v/>
          </cell>
          <cell r="G261" t="str">
            <v/>
          </cell>
          <cell r="H261" t="str">
            <v/>
          </cell>
          <cell r="I261" t="str">
            <v/>
          </cell>
          <cell r="J261" t="str">
            <v/>
          </cell>
        </row>
        <row r="262">
          <cell r="A262" t="str">
            <v/>
          </cell>
          <cell r="B262" t="str">
            <v/>
          </cell>
          <cell r="C262" t="str">
            <v/>
          </cell>
          <cell r="D262" t="str">
            <v/>
          </cell>
          <cell r="E262" t="str">
            <v/>
          </cell>
          <cell r="F262" t="str">
            <v/>
          </cell>
          <cell r="G262" t="str">
            <v/>
          </cell>
          <cell r="H262" t="str">
            <v/>
          </cell>
          <cell r="I262" t="str">
            <v/>
          </cell>
          <cell r="J262" t="str">
            <v/>
          </cell>
        </row>
        <row r="263">
          <cell r="A263" t="str">
            <v/>
          </cell>
          <cell r="B263" t="str">
            <v/>
          </cell>
          <cell r="C263" t="str">
            <v/>
          </cell>
          <cell r="D263" t="str">
            <v/>
          </cell>
          <cell r="E263" t="str">
            <v/>
          </cell>
          <cell r="F263" t="str">
            <v/>
          </cell>
          <cell r="G263" t="str">
            <v/>
          </cell>
          <cell r="H263" t="str">
            <v/>
          </cell>
          <cell r="I263" t="str">
            <v/>
          </cell>
          <cell r="J263" t="str">
            <v/>
          </cell>
        </row>
        <row r="264">
          <cell r="A264" t="str">
            <v/>
          </cell>
          <cell r="B264" t="str">
            <v/>
          </cell>
          <cell r="C264" t="str">
            <v/>
          </cell>
          <cell r="D264" t="str">
            <v/>
          </cell>
          <cell r="E264" t="str">
            <v/>
          </cell>
          <cell r="F264" t="str">
            <v/>
          </cell>
          <cell r="G264" t="str">
            <v/>
          </cell>
          <cell r="H264" t="str">
            <v/>
          </cell>
          <cell r="I264" t="str">
            <v/>
          </cell>
          <cell r="J264" t="str">
            <v/>
          </cell>
        </row>
        <row r="265">
          <cell r="A265" t="str">
            <v/>
          </cell>
          <cell r="B265" t="str">
            <v/>
          </cell>
          <cell r="C265" t="str">
            <v/>
          </cell>
          <cell r="D265" t="str">
            <v/>
          </cell>
          <cell r="E265" t="str">
            <v/>
          </cell>
          <cell r="F265" t="str">
            <v/>
          </cell>
          <cell r="G265" t="str">
            <v/>
          </cell>
          <cell r="H265" t="str">
            <v/>
          </cell>
          <cell r="I265" t="str">
            <v/>
          </cell>
          <cell r="J265" t="str">
            <v/>
          </cell>
        </row>
        <row r="266">
          <cell r="A266" t="str">
            <v/>
          </cell>
          <cell r="B266" t="str">
            <v/>
          </cell>
          <cell r="C266" t="str">
            <v/>
          </cell>
          <cell r="D266" t="str">
            <v/>
          </cell>
          <cell r="E266" t="str">
            <v/>
          </cell>
          <cell r="F266" t="str">
            <v/>
          </cell>
          <cell r="G266" t="str">
            <v/>
          </cell>
          <cell r="H266" t="str">
            <v/>
          </cell>
          <cell r="I266" t="str">
            <v/>
          </cell>
          <cell r="J266" t="str">
            <v/>
          </cell>
        </row>
        <row r="267">
          <cell r="A267" t="str">
            <v/>
          </cell>
          <cell r="B267" t="str">
            <v/>
          </cell>
          <cell r="C267" t="str">
            <v/>
          </cell>
          <cell r="D267" t="str">
            <v/>
          </cell>
          <cell r="E267" t="str">
            <v/>
          </cell>
          <cell r="F267" t="str">
            <v/>
          </cell>
          <cell r="G267" t="str">
            <v/>
          </cell>
          <cell r="H267" t="str">
            <v/>
          </cell>
          <cell r="I267" t="str">
            <v/>
          </cell>
          <cell r="J267" t="str">
            <v/>
          </cell>
        </row>
        <row r="268">
          <cell r="A268" t="str">
            <v/>
          </cell>
          <cell r="B268" t="str">
            <v/>
          </cell>
          <cell r="C268" t="str">
            <v/>
          </cell>
          <cell r="D268" t="str">
            <v/>
          </cell>
          <cell r="E268" t="str">
            <v/>
          </cell>
          <cell r="F268" t="str">
            <v/>
          </cell>
          <cell r="G268" t="str">
            <v/>
          </cell>
          <cell r="H268" t="str">
            <v/>
          </cell>
          <cell r="I268" t="str">
            <v/>
          </cell>
          <cell r="J268" t="str">
            <v/>
          </cell>
        </row>
        <row r="269">
          <cell r="A269" t="str">
            <v/>
          </cell>
          <cell r="B269" t="str">
            <v/>
          </cell>
          <cell r="C269" t="str">
            <v/>
          </cell>
          <cell r="D269" t="str">
            <v/>
          </cell>
          <cell r="E269" t="str">
            <v/>
          </cell>
          <cell r="F269" t="str">
            <v/>
          </cell>
          <cell r="G269" t="str">
            <v/>
          </cell>
          <cell r="H269" t="str">
            <v/>
          </cell>
          <cell r="I269" t="str">
            <v/>
          </cell>
          <cell r="J269" t="str">
            <v/>
          </cell>
        </row>
        <row r="270">
          <cell r="A270" t="str">
            <v/>
          </cell>
          <cell r="B270" t="str">
            <v/>
          </cell>
          <cell r="C270" t="str">
            <v/>
          </cell>
          <cell r="D270" t="str">
            <v/>
          </cell>
          <cell r="E270" t="str">
            <v/>
          </cell>
          <cell r="F270" t="str">
            <v/>
          </cell>
          <cell r="G270" t="str">
            <v/>
          </cell>
          <cell r="H270" t="str">
            <v/>
          </cell>
          <cell r="I270" t="str">
            <v/>
          </cell>
          <cell r="J270" t="str">
            <v/>
          </cell>
        </row>
        <row r="271">
          <cell r="A271" t="str">
            <v/>
          </cell>
          <cell r="B271" t="str">
            <v/>
          </cell>
          <cell r="C271" t="str">
            <v/>
          </cell>
          <cell r="D271" t="str">
            <v/>
          </cell>
          <cell r="E271" t="str">
            <v/>
          </cell>
          <cell r="F271" t="str">
            <v/>
          </cell>
          <cell r="G271" t="str">
            <v/>
          </cell>
          <cell r="H271" t="str">
            <v/>
          </cell>
          <cell r="I271" t="str">
            <v/>
          </cell>
          <cell r="J271" t="str">
            <v/>
          </cell>
        </row>
        <row r="272">
          <cell r="A272" t="str">
            <v/>
          </cell>
          <cell r="B272" t="str">
            <v/>
          </cell>
          <cell r="C272" t="str">
            <v/>
          </cell>
          <cell r="D272" t="str">
            <v/>
          </cell>
          <cell r="E272" t="str">
            <v/>
          </cell>
          <cell r="F272" t="str">
            <v/>
          </cell>
          <cell r="G272" t="str">
            <v/>
          </cell>
          <cell r="H272" t="str">
            <v/>
          </cell>
          <cell r="I272" t="str">
            <v/>
          </cell>
          <cell r="J272" t="str">
            <v/>
          </cell>
        </row>
        <row r="273">
          <cell r="A273" t="str">
            <v/>
          </cell>
          <cell r="B273" t="str">
            <v/>
          </cell>
          <cell r="C273" t="str">
            <v/>
          </cell>
          <cell r="D273" t="str">
            <v/>
          </cell>
          <cell r="E273" t="str">
            <v/>
          </cell>
          <cell r="F273" t="str">
            <v/>
          </cell>
          <cell r="G273" t="str">
            <v/>
          </cell>
          <cell r="H273" t="str">
            <v/>
          </cell>
          <cell r="I273" t="str">
            <v/>
          </cell>
          <cell r="J273" t="str">
            <v/>
          </cell>
        </row>
        <row r="274">
          <cell r="A274" t="str">
            <v/>
          </cell>
          <cell r="B274" t="str">
            <v/>
          </cell>
          <cell r="C274" t="str">
            <v/>
          </cell>
          <cell r="D274" t="str">
            <v/>
          </cell>
          <cell r="E274" t="str">
            <v/>
          </cell>
          <cell r="F274" t="str">
            <v/>
          </cell>
          <cell r="G274" t="str">
            <v/>
          </cell>
          <cell r="H274" t="str">
            <v/>
          </cell>
          <cell r="I274" t="str">
            <v/>
          </cell>
          <cell r="J274" t="str">
            <v/>
          </cell>
        </row>
        <row r="275">
          <cell r="A275" t="str">
            <v/>
          </cell>
          <cell r="B275" t="str">
            <v/>
          </cell>
          <cell r="C275" t="str">
            <v/>
          </cell>
          <cell r="D275" t="str">
            <v/>
          </cell>
          <cell r="E275" t="str">
            <v/>
          </cell>
          <cell r="F275" t="str">
            <v/>
          </cell>
          <cell r="G275" t="str">
            <v/>
          </cell>
          <cell r="H275" t="str">
            <v/>
          </cell>
          <cell r="I275" t="str">
            <v/>
          </cell>
          <cell r="J275" t="str">
            <v/>
          </cell>
        </row>
        <row r="276">
          <cell r="A276" t="str">
            <v/>
          </cell>
          <cell r="B276" t="str">
            <v/>
          </cell>
          <cell r="C276" t="str">
            <v/>
          </cell>
          <cell r="D276" t="str">
            <v/>
          </cell>
          <cell r="E276" t="str">
            <v/>
          </cell>
          <cell r="F276" t="str">
            <v/>
          </cell>
          <cell r="G276" t="str">
            <v/>
          </cell>
          <cell r="H276" t="str">
            <v/>
          </cell>
          <cell r="I276" t="str">
            <v/>
          </cell>
          <cell r="J276" t="str">
            <v/>
          </cell>
        </row>
        <row r="277">
          <cell r="A277" t="str">
            <v/>
          </cell>
          <cell r="B277" t="str">
            <v/>
          </cell>
          <cell r="C277" t="str">
            <v/>
          </cell>
          <cell r="D277" t="str">
            <v/>
          </cell>
          <cell r="E277" t="str">
            <v/>
          </cell>
          <cell r="F277" t="str">
            <v/>
          </cell>
          <cell r="G277" t="str">
            <v/>
          </cell>
          <cell r="H277" t="str">
            <v/>
          </cell>
          <cell r="I277" t="str">
            <v/>
          </cell>
          <cell r="J277" t="str">
            <v/>
          </cell>
        </row>
        <row r="278">
          <cell r="A278" t="str">
            <v/>
          </cell>
          <cell r="B278" t="str">
            <v/>
          </cell>
          <cell r="C278" t="str">
            <v/>
          </cell>
          <cell r="D278" t="str">
            <v/>
          </cell>
          <cell r="E278" t="str">
            <v/>
          </cell>
          <cell r="F278" t="str">
            <v/>
          </cell>
          <cell r="G278" t="str">
            <v/>
          </cell>
          <cell r="H278" t="str">
            <v/>
          </cell>
          <cell r="I278" t="str">
            <v/>
          </cell>
          <cell r="J278" t="str">
            <v/>
          </cell>
        </row>
        <row r="279">
          <cell r="A279" t="str">
            <v/>
          </cell>
          <cell r="B279" t="str">
            <v/>
          </cell>
          <cell r="C279" t="str">
            <v/>
          </cell>
          <cell r="D279" t="str">
            <v/>
          </cell>
          <cell r="E279" t="str">
            <v/>
          </cell>
          <cell r="F279" t="str">
            <v/>
          </cell>
          <cell r="G279" t="str">
            <v/>
          </cell>
          <cell r="H279" t="str">
            <v/>
          </cell>
          <cell r="I279" t="str">
            <v/>
          </cell>
          <cell r="J279" t="str">
            <v/>
          </cell>
        </row>
        <row r="280">
          <cell r="A280" t="str">
            <v/>
          </cell>
          <cell r="B280" t="str">
            <v/>
          </cell>
          <cell r="C280" t="str">
            <v/>
          </cell>
          <cell r="D280" t="str">
            <v/>
          </cell>
          <cell r="E280" t="str">
            <v/>
          </cell>
          <cell r="F280" t="str">
            <v/>
          </cell>
          <cell r="G280" t="str">
            <v/>
          </cell>
          <cell r="H280" t="str">
            <v/>
          </cell>
          <cell r="I280" t="str">
            <v/>
          </cell>
          <cell r="J280" t="str">
            <v/>
          </cell>
        </row>
        <row r="281">
          <cell r="A281" t="str">
            <v/>
          </cell>
          <cell r="B281" t="str">
            <v/>
          </cell>
          <cell r="C281" t="str">
            <v/>
          </cell>
          <cell r="D281" t="str">
            <v/>
          </cell>
          <cell r="E281" t="str">
            <v/>
          </cell>
          <cell r="F281" t="str">
            <v/>
          </cell>
          <cell r="G281" t="str">
            <v/>
          </cell>
          <cell r="H281" t="str">
            <v/>
          </cell>
          <cell r="I281" t="str">
            <v/>
          </cell>
          <cell r="J281" t="str">
            <v/>
          </cell>
        </row>
        <row r="282">
          <cell r="A282" t="str">
            <v/>
          </cell>
          <cell r="B282" t="str">
            <v/>
          </cell>
          <cell r="C282" t="str">
            <v/>
          </cell>
          <cell r="D282" t="str">
            <v/>
          </cell>
          <cell r="E282" t="str">
            <v/>
          </cell>
          <cell r="F282" t="str">
            <v/>
          </cell>
          <cell r="G282" t="str">
            <v/>
          </cell>
          <cell r="H282" t="str">
            <v/>
          </cell>
          <cell r="I282" t="str">
            <v/>
          </cell>
          <cell r="J282" t="str">
            <v/>
          </cell>
        </row>
        <row r="283">
          <cell r="A283" t="str">
            <v/>
          </cell>
          <cell r="B283" t="str">
            <v/>
          </cell>
          <cell r="C283" t="str">
            <v/>
          </cell>
          <cell r="D283" t="str">
            <v/>
          </cell>
          <cell r="E283" t="str">
            <v/>
          </cell>
          <cell r="F283" t="str">
            <v/>
          </cell>
          <cell r="G283" t="str">
            <v/>
          </cell>
          <cell r="H283" t="str">
            <v/>
          </cell>
          <cell r="I283" t="str">
            <v/>
          </cell>
          <cell r="J283" t="str">
            <v/>
          </cell>
        </row>
        <row r="284">
          <cell r="A284" t="str">
            <v/>
          </cell>
          <cell r="B284" t="str">
            <v/>
          </cell>
          <cell r="C284" t="str">
            <v/>
          </cell>
          <cell r="D284" t="str">
            <v/>
          </cell>
          <cell r="E284" t="str">
            <v/>
          </cell>
          <cell r="F284" t="str">
            <v/>
          </cell>
          <cell r="G284" t="str">
            <v/>
          </cell>
          <cell r="H284" t="str">
            <v/>
          </cell>
          <cell r="I284" t="str">
            <v/>
          </cell>
          <cell r="J284" t="str">
            <v/>
          </cell>
        </row>
        <row r="285">
          <cell r="A285" t="str">
            <v/>
          </cell>
          <cell r="B285" t="str">
            <v/>
          </cell>
          <cell r="C285" t="str">
            <v/>
          </cell>
          <cell r="D285" t="str">
            <v/>
          </cell>
          <cell r="E285" t="str">
            <v/>
          </cell>
          <cell r="F285" t="str">
            <v/>
          </cell>
          <cell r="G285" t="str">
            <v/>
          </cell>
          <cell r="H285" t="str">
            <v/>
          </cell>
          <cell r="I285" t="str">
            <v/>
          </cell>
          <cell r="J285" t="str">
            <v/>
          </cell>
        </row>
        <row r="286">
          <cell r="A286" t="str">
            <v/>
          </cell>
          <cell r="B286" t="str">
            <v/>
          </cell>
          <cell r="C286" t="str">
            <v/>
          </cell>
          <cell r="D286" t="str">
            <v/>
          </cell>
          <cell r="E286" t="str">
            <v/>
          </cell>
          <cell r="F286" t="str">
            <v/>
          </cell>
          <cell r="G286" t="str">
            <v/>
          </cell>
          <cell r="H286" t="str">
            <v/>
          </cell>
          <cell r="I286" t="str">
            <v/>
          </cell>
          <cell r="J286" t="str">
            <v/>
          </cell>
        </row>
        <row r="287">
          <cell r="A287" t="str">
            <v/>
          </cell>
          <cell r="B287" t="str">
            <v/>
          </cell>
          <cell r="C287" t="str">
            <v/>
          </cell>
          <cell r="D287" t="str">
            <v/>
          </cell>
          <cell r="E287" t="str">
            <v/>
          </cell>
          <cell r="F287" t="str">
            <v/>
          </cell>
          <cell r="G287" t="str">
            <v/>
          </cell>
          <cell r="H287" t="str">
            <v/>
          </cell>
          <cell r="I287" t="str">
            <v/>
          </cell>
          <cell r="J287" t="str">
            <v/>
          </cell>
        </row>
        <row r="288">
          <cell r="A288" t="str">
            <v/>
          </cell>
          <cell r="B288" t="str">
            <v/>
          </cell>
          <cell r="C288" t="str">
            <v/>
          </cell>
          <cell r="D288" t="str">
            <v/>
          </cell>
          <cell r="E288" t="str">
            <v/>
          </cell>
          <cell r="F288" t="str">
            <v/>
          </cell>
          <cell r="G288" t="str">
            <v/>
          </cell>
          <cell r="H288" t="str">
            <v/>
          </cell>
          <cell r="I288" t="str">
            <v/>
          </cell>
          <cell r="J288" t="str">
            <v/>
          </cell>
        </row>
        <row r="289">
          <cell r="A289" t="str">
            <v/>
          </cell>
          <cell r="B289" t="str">
            <v/>
          </cell>
          <cell r="C289" t="str">
            <v/>
          </cell>
          <cell r="D289" t="str">
            <v/>
          </cell>
          <cell r="E289" t="str">
            <v/>
          </cell>
          <cell r="F289" t="str">
            <v/>
          </cell>
          <cell r="G289" t="str">
            <v/>
          </cell>
          <cell r="H289" t="str">
            <v/>
          </cell>
          <cell r="I289" t="str">
            <v/>
          </cell>
          <cell r="J289" t="str">
            <v/>
          </cell>
        </row>
        <row r="290">
          <cell r="A290" t="str">
            <v/>
          </cell>
          <cell r="B290" t="str">
            <v/>
          </cell>
          <cell r="C290" t="str">
            <v/>
          </cell>
          <cell r="D290" t="str">
            <v/>
          </cell>
          <cell r="E290" t="str">
            <v/>
          </cell>
          <cell r="F290" t="str">
            <v/>
          </cell>
          <cell r="G290" t="str">
            <v/>
          </cell>
          <cell r="H290" t="str">
            <v/>
          </cell>
          <cell r="I290" t="str">
            <v/>
          </cell>
          <cell r="J290" t="str">
            <v/>
          </cell>
        </row>
        <row r="291">
          <cell r="A291" t="str">
            <v/>
          </cell>
          <cell r="B291" t="str">
            <v/>
          </cell>
          <cell r="C291" t="str">
            <v/>
          </cell>
          <cell r="D291" t="str">
            <v/>
          </cell>
          <cell r="E291" t="str">
            <v/>
          </cell>
          <cell r="F291" t="str">
            <v/>
          </cell>
          <cell r="G291" t="str">
            <v/>
          </cell>
          <cell r="H291" t="str">
            <v/>
          </cell>
          <cell r="I291" t="str">
            <v/>
          </cell>
          <cell r="J291" t="str">
            <v/>
          </cell>
        </row>
        <row r="292">
          <cell r="A292" t="str">
            <v/>
          </cell>
          <cell r="B292" t="str">
            <v/>
          </cell>
          <cell r="C292" t="str">
            <v/>
          </cell>
          <cell r="D292" t="str">
            <v/>
          </cell>
          <cell r="E292" t="str">
            <v/>
          </cell>
          <cell r="F292" t="str">
            <v/>
          </cell>
          <cell r="G292" t="str">
            <v/>
          </cell>
          <cell r="H292" t="str">
            <v/>
          </cell>
          <cell r="I292" t="str">
            <v/>
          </cell>
          <cell r="J292" t="str">
            <v/>
          </cell>
        </row>
        <row r="293">
          <cell r="A293" t="str">
            <v/>
          </cell>
          <cell r="B293" t="str">
            <v/>
          </cell>
          <cell r="C293" t="str">
            <v/>
          </cell>
          <cell r="D293" t="str">
            <v/>
          </cell>
          <cell r="E293" t="str">
            <v/>
          </cell>
          <cell r="F293" t="str">
            <v/>
          </cell>
          <cell r="G293" t="str">
            <v/>
          </cell>
          <cell r="H293" t="str">
            <v/>
          </cell>
          <cell r="I293" t="str">
            <v/>
          </cell>
          <cell r="J293" t="str">
            <v/>
          </cell>
        </row>
        <row r="294">
          <cell r="A294" t="str">
            <v/>
          </cell>
          <cell r="B294" t="str">
            <v/>
          </cell>
          <cell r="C294" t="str">
            <v/>
          </cell>
          <cell r="D294" t="str">
            <v/>
          </cell>
          <cell r="E294" t="str">
            <v/>
          </cell>
          <cell r="F294" t="str">
            <v/>
          </cell>
          <cell r="G294" t="str">
            <v/>
          </cell>
          <cell r="H294" t="str">
            <v/>
          </cell>
          <cell r="I294" t="str">
            <v/>
          </cell>
          <cell r="J294" t="str">
            <v/>
          </cell>
        </row>
        <row r="295">
          <cell r="A295" t="str">
            <v/>
          </cell>
          <cell r="B295" t="str">
            <v/>
          </cell>
          <cell r="C295" t="str">
            <v/>
          </cell>
          <cell r="D295" t="str">
            <v/>
          </cell>
          <cell r="E295" t="str">
            <v/>
          </cell>
          <cell r="F295" t="str">
            <v/>
          </cell>
          <cell r="G295" t="str">
            <v/>
          </cell>
          <cell r="H295" t="str">
            <v/>
          </cell>
          <cell r="I295" t="str">
            <v/>
          </cell>
          <cell r="J295" t="str">
            <v/>
          </cell>
        </row>
        <row r="296">
          <cell r="A296" t="str">
            <v/>
          </cell>
          <cell r="B296" t="str">
            <v/>
          </cell>
          <cell r="C296" t="str">
            <v/>
          </cell>
          <cell r="D296" t="str">
            <v/>
          </cell>
          <cell r="E296" t="str">
            <v/>
          </cell>
          <cell r="F296" t="str">
            <v/>
          </cell>
          <cell r="G296" t="str">
            <v/>
          </cell>
          <cell r="H296" t="str">
            <v/>
          </cell>
          <cell r="I296" t="str">
            <v/>
          </cell>
          <cell r="J296" t="str">
            <v/>
          </cell>
        </row>
        <row r="297">
          <cell r="A297" t="str">
            <v/>
          </cell>
          <cell r="B297" t="str">
            <v/>
          </cell>
          <cell r="C297" t="str">
            <v/>
          </cell>
          <cell r="D297" t="str">
            <v/>
          </cell>
          <cell r="E297" t="str">
            <v/>
          </cell>
          <cell r="F297" t="str">
            <v/>
          </cell>
          <cell r="G297" t="str">
            <v/>
          </cell>
          <cell r="H297" t="str">
            <v/>
          </cell>
          <cell r="I297" t="str">
            <v/>
          </cell>
          <cell r="J297" t="str">
            <v/>
          </cell>
        </row>
        <row r="298">
          <cell r="A298" t="str">
            <v/>
          </cell>
          <cell r="B298" t="str">
            <v/>
          </cell>
          <cell r="C298" t="str">
            <v/>
          </cell>
          <cell r="D298" t="str">
            <v/>
          </cell>
          <cell r="E298" t="str">
            <v/>
          </cell>
          <cell r="F298" t="str">
            <v/>
          </cell>
          <cell r="G298" t="str">
            <v/>
          </cell>
          <cell r="H298" t="str">
            <v/>
          </cell>
          <cell r="I298" t="str">
            <v/>
          </cell>
          <cell r="J298" t="str">
            <v/>
          </cell>
        </row>
        <row r="299">
          <cell r="A299" t="str">
            <v/>
          </cell>
          <cell r="B299" t="str">
            <v/>
          </cell>
          <cell r="C299" t="str">
            <v/>
          </cell>
          <cell r="D299" t="str">
            <v/>
          </cell>
          <cell r="E299" t="str">
            <v/>
          </cell>
          <cell r="F299" t="str">
            <v/>
          </cell>
          <cell r="G299" t="str">
            <v/>
          </cell>
          <cell r="H299" t="str">
            <v/>
          </cell>
          <cell r="I299" t="str">
            <v/>
          </cell>
          <cell r="J299" t="str">
            <v/>
          </cell>
        </row>
        <row r="300">
          <cell r="A300" t="str">
            <v/>
          </cell>
          <cell r="B300" t="str">
            <v/>
          </cell>
          <cell r="C300" t="str">
            <v/>
          </cell>
          <cell r="D300" t="str">
            <v/>
          </cell>
          <cell r="E300" t="str">
            <v/>
          </cell>
          <cell r="F300" t="str">
            <v/>
          </cell>
          <cell r="G300" t="str">
            <v/>
          </cell>
          <cell r="H300" t="str">
            <v/>
          </cell>
          <cell r="I300" t="str">
            <v/>
          </cell>
          <cell r="J300" t="str">
            <v/>
          </cell>
        </row>
        <row r="301">
          <cell r="A301" t="str">
            <v/>
          </cell>
          <cell r="B301" t="str">
            <v/>
          </cell>
          <cell r="C301" t="str">
            <v/>
          </cell>
          <cell r="D301" t="str">
            <v/>
          </cell>
          <cell r="E301" t="str">
            <v/>
          </cell>
          <cell r="F301" t="str">
            <v/>
          </cell>
          <cell r="G301" t="str">
            <v/>
          </cell>
          <cell r="H301" t="str">
            <v/>
          </cell>
          <cell r="I301" t="str">
            <v/>
          </cell>
          <cell r="J301" t="str">
            <v/>
          </cell>
        </row>
        <row r="302">
          <cell r="A302" t="str">
            <v/>
          </cell>
          <cell r="B302" t="str">
            <v/>
          </cell>
          <cell r="C302" t="str">
            <v/>
          </cell>
          <cell r="D302" t="str">
            <v/>
          </cell>
          <cell r="E302" t="str">
            <v/>
          </cell>
          <cell r="F302" t="str">
            <v/>
          </cell>
          <cell r="G302" t="str">
            <v/>
          </cell>
          <cell r="H302" t="str">
            <v/>
          </cell>
          <cell r="I302" t="str">
            <v/>
          </cell>
          <cell r="J302" t="str">
            <v/>
          </cell>
        </row>
        <row r="303">
          <cell r="A303" t="str">
            <v/>
          </cell>
          <cell r="B303" t="str">
            <v/>
          </cell>
          <cell r="C303" t="str">
            <v/>
          </cell>
          <cell r="D303" t="str">
            <v/>
          </cell>
          <cell r="E303" t="str">
            <v/>
          </cell>
          <cell r="F303" t="str">
            <v/>
          </cell>
          <cell r="G303" t="str">
            <v/>
          </cell>
          <cell r="H303" t="str">
            <v/>
          </cell>
          <cell r="I303" t="str">
            <v/>
          </cell>
          <cell r="J303" t="str">
            <v/>
          </cell>
        </row>
        <row r="304">
          <cell r="A304" t="str">
            <v/>
          </cell>
          <cell r="B304" t="str">
            <v/>
          </cell>
          <cell r="C304" t="str">
            <v/>
          </cell>
          <cell r="D304" t="str">
            <v/>
          </cell>
          <cell r="E304" t="str">
            <v/>
          </cell>
          <cell r="F304" t="str">
            <v/>
          </cell>
          <cell r="G304" t="str">
            <v/>
          </cell>
          <cell r="H304" t="str">
            <v/>
          </cell>
          <cell r="I304" t="str">
            <v/>
          </cell>
          <cell r="J304" t="str">
            <v/>
          </cell>
        </row>
        <row r="305">
          <cell r="A305" t="str">
            <v/>
          </cell>
          <cell r="B305" t="str">
            <v/>
          </cell>
          <cell r="C305" t="str">
            <v/>
          </cell>
          <cell r="D305" t="str">
            <v/>
          </cell>
          <cell r="E305" t="str">
            <v/>
          </cell>
          <cell r="F305" t="str">
            <v/>
          </cell>
          <cell r="G305" t="str">
            <v/>
          </cell>
          <cell r="H305" t="str">
            <v/>
          </cell>
          <cell r="I305" t="str">
            <v/>
          </cell>
          <cell r="J305" t="str">
            <v/>
          </cell>
        </row>
        <row r="306">
          <cell r="A306" t="str">
            <v/>
          </cell>
          <cell r="B306" t="str">
            <v/>
          </cell>
          <cell r="C306" t="str">
            <v/>
          </cell>
          <cell r="D306" t="str">
            <v/>
          </cell>
          <cell r="E306" t="str">
            <v/>
          </cell>
          <cell r="F306" t="str">
            <v/>
          </cell>
          <cell r="G306" t="str">
            <v/>
          </cell>
          <cell r="H306" t="str">
            <v/>
          </cell>
          <cell r="I306" t="str">
            <v/>
          </cell>
          <cell r="J306" t="str">
            <v/>
          </cell>
        </row>
        <row r="307">
          <cell r="A307" t="str">
            <v/>
          </cell>
          <cell r="B307" t="str">
            <v/>
          </cell>
          <cell r="C307" t="str">
            <v/>
          </cell>
          <cell r="D307" t="str">
            <v/>
          </cell>
          <cell r="E307" t="str">
            <v/>
          </cell>
          <cell r="F307" t="str">
            <v/>
          </cell>
          <cell r="G307" t="str">
            <v/>
          </cell>
          <cell r="H307" t="str">
            <v/>
          </cell>
          <cell r="I307" t="str">
            <v/>
          </cell>
          <cell r="J307" t="str">
            <v/>
          </cell>
        </row>
        <row r="308">
          <cell r="A308" t="str">
            <v/>
          </cell>
          <cell r="B308" t="str">
            <v/>
          </cell>
          <cell r="C308" t="str">
            <v/>
          </cell>
          <cell r="D308" t="str">
            <v/>
          </cell>
          <cell r="E308" t="str">
            <v/>
          </cell>
          <cell r="F308" t="str">
            <v/>
          </cell>
          <cell r="G308" t="str">
            <v/>
          </cell>
          <cell r="H308" t="str">
            <v/>
          </cell>
          <cell r="I308" t="str">
            <v/>
          </cell>
          <cell r="J308" t="str">
            <v/>
          </cell>
        </row>
        <row r="309">
          <cell r="A309" t="str">
            <v/>
          </cell>
          <cell r="B309" t="str">
            <v/>
          </cell>
          <cell r="C309" t="str">
            <v/>
          </cell>
          <cell r="D309" t="str">
            <v/>
          </cell>
          <cell r="E309" t="str">
            <v/>
          </cell>
          <cell r="F309" t="str">
            <v/>
          </cell>
          <cell r="G309" t="str">
            <v/>
          </cell>
          <cell r="H309" t="str">
            <v/>
          </cell>
          <cell r="I309" t="str">
            <v/>
          </cell>
          <cell r="J309" t="str">
            <v/>
          </cell>
        </row>
        <row r="310">
          <cell r="A310" t="str">
            <v/>
          </cell>
          <cell r="B310" t="str">
            <v/>
          </cell>
          <cell r="C310" t="str">
            <v/>
          </cell>
          <cell r="D310" t="str">
            <v/>
          </cell>
          <cell r="E310" t="str">
            <v/>
          </cell>
          <cell r="F310" t="str">
            <v/>
          </cell>
          <cell r="G310" t="str">
            <v/>
          </cell>
          <cell r="H310" t="str">
            <v/>
          </cell>
          <cell r="I310" t="str">
            <v/>
          </cell>
          <cell r="J310" t="str">
            <v/>
          </cell>
        </row>
        <row r="311">
          <cell r="A311" t="str">
            <v/>
          </cell>
          <cell r="B311" t="str">
            <v/>
          </cell>
          <cell r="C311" t="str">
            <v/>
          </cell>
          <cell r="D311" t="str">
            <v/>
          </cell>
          <cell r="E311" t="str">
            <v/>
          </cell>
          <cell r="F311" t="str">
            <v/>
          </cell>
          <cell r="G311" t="str">
            <v/>
          </cell>
          <cell r="H311" t="str">
            <v/>
          </cell>
          <cell r="I311" t="str">
            <v/>
          </cell>
          <cell r="J311" t="str">
            <v/>
          </cell>
        </row>
        <row r="312">
          <cell r="A312" t="str">
            <v/>
          </cell>
          <cell r="B312" t="str">
            <v/>
          </cell>
          <cell r="C312" t="str">
            <v/>
          </cell>
          <cell r="D312" t="str">
            <v/>
          </cell>
          <cell r="E312" t="str">
            <v/>
          </cell>
          <cell r="F312" t="str">
            <v/>
          </cell>
          <cell r="G312" t="str">
            <v/>
          </cell>
          <cell r="H312" t="str">
            <v/>
          </cell>
          <cell r="I312" t="str">
            <v/>
          </cell>
          <cell r="J312" t="str">
            <v/>
          </cell>
        </row>
        <row r="313">
          <cell r="A313" t="str">
            <v/>
          </cell>
          <cell r="B313" t="str">
            <v/>
          </cell>
          <cell r="C313" t="str">
            <v/>
          </cell>
          <cell r="D313" t="str">
            <v/>
          </cell>
          <cell r="E313" t="str">
            <v/>
          </cell>
          <cell r="F313" t="str">
            <v/>
          </cell>
          <cell r="G313" t="str">
            <v/>
          </cell>
          <cell r="H313" t="str">
            <v/>
          </cell>
          <cell r="I313" t="str">
            <v/>
          </cell>
          <cell r="J313" t="str">
            <v/>
          </cell>
        </row>
        <row r="314">
          <cell r="A314" t="str">
            <v/>
          </cell>
          <cell r="B314" t="str">
            <v/>
          </cell>
          <cell r="C314" t="str">
            <v/>
          </cell>
          <cell r="D314" t="str">
            <v/>
          </cell>
          <cell r="E314" t="str">
            <v/>
          </cell>
          <cell r="F314" t="str">
            <v/>
          </cell>
          <cell r="G314" t="str">
            <v/>
          </cell>
          <cell r="H314" t="str">
            <v/>
          </cell>
          <cell r="I314" t="str">
            <v/>
          </cell>
          <cell r="J314" t="str">
            <v/>
          </cell>
        </row>
        <row r="315">
          <cell r="A315" t="str">
            <v/>
          </cell>
          <cell r="B315" t="str">
            <v/>
          </cell>
          <cell r="C315" t="str">
            <v/>
          </cell>
          <cell r="D315" t="str">
            <v/>
          </cell>
          <cell r="E315" t="str">
            <v/>
          </cell>
          <cell r="F315" t="str">
            <v/>
          </cell>
          <cell r="G315" t="str">
            <v/>
          </cell>
          <cell r="H315" t="str">
            <v/>
          </cell>
          <cell r="I315" t="str">
            <v/>
          </cell>
          <cell r="J315" t="str">
            <v/>
          </cell>
        </row>
        <row r="316">
          <cell r="A316" t="str">
            <v/>
          </cell>
          <cell r="B316" t="str">
            <v/>
          </cell>
          <cell r="C316" t="str">
            <v/>
          </cell>
          <cell r="D316" t="str">
            <v/>
          </cell>
          <cell r="E316" t="str">
            <v/>
          </cell>
          <cell r="F316" t="str">
            <v/>
          </cell>
          <cell r="G316" t="str">
            <v/>
          </cell>
          <cell r="H316" t="str">
            <v/>
          </cell>
          <cell r="I316" t="str">
            <v/>
          </cell>
          <cell r="J316" t="str">
            <v/>
          </cell>
        </row>
        <row r="317">
          <cell r="A317" t="str">
            <v/>
          </cell>
          <cell r="B317" t="str">
            <v/>
          </cell>
          <cell r="C317" t="str">
            <v/>
          </cell>
          <cell r="D317" t="str">
            <v/>
          </cell>
          <cell r="E317" t="str">
            <v/>
          </cell>
          <cell r="F317" t="str">
            <v/>
          </cell>
          <cell r="G317" t="str">
            <v/>
          </cell>
          <cell r="H317" t="str">
            <v/>
          </cell>
          <cell r="I317" t="str">
            <v/>
          </cell>
          <cell r="J317" t="str">
            <v/>
          </cell>
        </row>
        <row r="318">
          <cell r="A318" t="str">
            <v/>
          </cell>
          <cell r="B318" t="str">
            <v/>
          </cell>
          <cell r="C318" t="str">
            <v/>
          </cell>
          <cell r="D318" t="str">
            <v/>
          </cell>
          <cell r="E318" t="str">
            <v/>
          </cell>
          <cell r="F318" t="str">
            <v/>
          </cell>
          <cell r="G318" t="str">
            <v/>
          </cell>
          <cell r="H318" t="str">
            <v/>
          </cell>
          <cell r="I318" t="str">
            <v/>
          </cell>
          <cell r="J318" t="str">
            <v/>
          </cell>
        </row>
        <row r="319">
          <cell r="A319" t="str">
            <v/>
          </cell>
          <cell r="B319" t="str">
            <v/>
          </cell>
          <cell r="C319" t="str">
            <v/>
          </cell>
          <cell r="D319" t="str">
            <v/>
          </cell>
          <cell r="E319" t="str">
            <v/>
          </cell>
          <cell r="F319" t="str">
            <v/>
          </cell>
          <cell r="G319" t="str">
            <v/>
          </cell>
          <cell r="H319" t="str">
            <v/>
          </cell>
          <cell r="I319" t="str">
            <v/>
          </cell>
          <cell r="J319" t="str">
            <v/>
          </cell>
        </row>
        <row r="320">
          <cell r="A320" t="str">
            <v/>
          </cell>
          <cell r="B320" t="str">
            <v/>
          </cell>
          <cell r="C320" t="str">
            <v/>
          </cell>
          <cell r="D320" t="str">
            <v/>
          </cell>
          <cell r="E320" t="str">
            <v/>
          </cell>
          <cell r="F320" t="str">
            <v/>
          </cell>
          <cell r="G320" t="str">
            <v/>
          </cell>
          <cell r="H320" t="str">
            <v/>
          </cell>
          <cell r="I320" t="str">
            <v/>
          </cell>
          <cell r="J320" t="str">
            <v/>
          </cell>
        </row>
        <row r="321">
          <cell r="A321" t="str">
            <v/>
          </cell>
          <cell r="B321" t="str">
            <v/>
          </cell>
          <cell r="C321" t="str">
            <v/>
          </cell>
          <cell r="D321" t="str">
            <v/>
          </cell>
          <cell r="E321" t="str">
            <v/>
          </cell>
          <cell r="F321" t="str">
            <v/>
          </cell>
          <cell r="G321" t="str">
            <v/>
          </cell>
          <cell r="H321" t="str">
            <v/>
          </cell>
          <cell r="I321" t="str">
            <v/>
          </cell>
          <cell r="J321" t="str">
            <v/>
          </cell>
        </row>
        <row r="322">
          <cell r="A322" t="str">
            <v/>
          </cell>
          <cell r="B322" t="str">
            <v/>
          </cell>
          <cell r="C322" t="str">
            <v/>
          </cell>
          <cell r="D322" t="str">
            <v/>
          </cell>
          <cell r="E322" t="str">
            <v/>
          </cell>
          <cell r="F322" t="str">
            <v/>
          </cell>
          <cell r="G322" t="str">
            <v/>
          </cell>
          <cell r="H322" t="str">
            <v/>
          </cell>
          <cell r="I322" t="str">
            <v/>
          </cell>
          <cell r="J322" t="str">
            <v/>
          </cell>
        </row>
        <row r="323">
          <cell r="A323" t="str">
            <v/>
          </cell>
          <cell r="B323" t="str">
            <v/>
          </cell>
          <cell r="C323" t="str">
            <v/>
          </cell>
          <cell r="D323" t="str">
            <v/>
          </cell>
          <cell r="E323" t="str">
            <v/>
          </cell>
          <cell r="F323" t="str">
            <v/>
          </cell>
          <cell r="G323" t="str">
            <v/>
          </cell>
          <cell r="H323" t="str">
            <v/>
          </cell>
          <cell r="I323" t="str">
            <v/>
          </cell>
          <cell r="J323" t="str">
            <v/>
          </cell>
        </row>
        <row r="324">
          <cell r="A324" t="str">
            <v/>
          </cell>
          <cell r="B324" t="str">
            <v/>
          </cell>
          <cell r="C324" t="str">
            <v/>
          </cell>
          <cell r="D324" t="str">
            <v/>
          </cell>
          <cell r="E324" t="str">
            <v/>
          </cell>
          <cell r="F324" t="str">
            <v/>
          </cell>
          <cell r="G324" t="str">
            <v/>
          </cell>
          <cell r="H324" t="str">
            <v/>
          </cell>
          <cell r="I324" t="str">
            <v/>
          </cell>
          <cell r="J324" t="str">
            <v/>
          </cell>
        </row>
        <row r="325">
          <cell r="A325" t="str">
            <v/>
          </cell>
          <cell r="B325" t="str">
            <v/>
          </cell>
          <cell r="C325" t="str">
            <v/>
          </cell>
          <cell r="D325" t="str">
            <v/>
          </cell>
          <cell r="E325" t="str">
            <v/>
          </cell>
          <cell r="F325" t="str">
            <v/>
          </cell>
          <cell r="G325" t="str">
            <v/>
          </cell>
          <cell r="H325" t="str">
            <v/>
          </cell>
          <cell r="I325" t="str">
            <v/>
          </cell>
          <cell r="J325" t="str">
            <v/>
          </cell>
        </row>
        <row r="326">
          <cell r="A326" t="str">
            <v/>
          </cell>
          <cell r="B326" t="str">
            <v/>
          </cell>
          <cell r="C326" t="str">
            <v/>
          </cell>
          <cell r="D326" t="str">
            <v/>
          </cell>
          <cell r="E326" t="str">
            <v/>
          </cell>
          <cell r="F326" t="str">
            <v/>
          </cell>
          <cell r="G326" t="str">
            <v/>
          </cell>
          <cell r="H326" t="str">
            <v/>
          </cell>
          <cell r="I326" t="str">
            <v/>
          </cell>
          <cell r="J326" t="str">
            <v/>
          </cell>
        </row>
        <row r="327">
          <cell r="A327" t="str">
            <v/>
          </cell>
          <cell r="B327" t="str">
            <v/>
          </cell>
          <cell r="C327" t="str">
            <v/>
          </cell>
          <cell r="D327" t="str">
            <v/>
          </cell>
          <cell r="E327" t="str">
            <v/>
          </cell>
          <cell r="F327" t="str">
            <v/>
          </cell>
          <cell r="G327" t="str">
            <v/>
          </cell>
          <cell r="H327" t="str">
            <v/>
          </cell>
          <cell r="I327" t="str">
            <v/>
          </cell>
          <cell r="J327" t="str">
            <v/>
          </cell>
        </row>
        <row r="328">
          <cell r="A328" t="str">
            <v/>
          </cell>
          <cell r="B328" t="str">
            <v/>
          </cell>
          <cell r="C328" t="str">
            <v/>
          </cell>
          <cell r="D328" t="str">
            <v/>
          </cell>
          <cell r="E328" t="str">
            <v/>
          </cell>
          <cell r="F328" t="str">
            <v/>
          </cell>
          <cell r="G328" t="str">
            <v/>
          </cell>
          <cell r="H328" t="str">
            <v/>
          </cell>
          <cell r="I328" t="str">
            <v/>
          </cell>
          <cell r="J328" t="str">
            <v/>
          </cell>
        </row>
        <row r="329">
          <cell r="A329" t="str">
            <v/>
          </cell>
          <cell r="B329" t="str">
            <v/>
          </cell>
          <cell r="C329" t="str">
            <v/>
          </cell>
          <cell r="D329" t="str">
            <v/>
          </cell>
          <cell r="E329" t="str">
            <v/>
          </cell>
          <cell r="F329" t="str">
            <v/>
          </cell>
          <cell r="G329" t="str">
            <v/>
          </cell>
          <cell r="H329" t="str">
            <v/>
          </cell>
          <cell r="I329" t="str">
            <v/>
          </cell>
          <cell r="J329" t="str">
            <v/>
          </cell>
        </row>
        <row r="330">
          <cell r="A330" t="str">
            <v/>
          </cell>
          <cell r="B330" t="str">
            <v/>
          </cell>
          <cell r="C330" t="str">
            <v/>
          </cell>
          <cell r="D330" t="str">
            <v/>
          </cell>
          <cell r="E330" t="str">
            <v/>
          </cell>
          <cell r="F330" t="str">
            <v/>
          </cell>
          <cell r="G330" t="str">
            <v/>
          </cell>
          <cell r="H330" t="str">
            <v/>
          </cell>
          <cell r="I330" t="str">
            <v/>
          </cell>
          <cell r="J330" t="str">
            <v/>
          </cell>
        </row>
        <row r="331">
          <cell r="A331" t="str">
            <v/>
          </cell>
          <cell r="B331" t="str">
            <v/>
          </cell>
          <cell r="C331" t="str">
            <v/>
          </cell>
          <cell r="D331" t="str">
            <v/>
          </cell>
          <cell r="E331" t="str">
            <v/>
          </cell>
          <cell r="F331" t="str">
            <v/>
          </cell>
          <cell r="G331" t="str">
            <v/>
          </cell>
          <cell r="H331" t="str">
            <v/>
          </cell>
          <cell r="I331" t="str">
            <v/>
          </cell>
          <cell r="J331" t="str">
            <v/>
          </cell>
        </row>
        <row r="332">
          <cell r="A332" t="str">
            <v/>
          </cell>
          <cell r="B332" t="str">
            <v/>
          </cell>
          <cell r="C332" t="str">
            <v/>
          </cell>
          <cell r="D332" t="str">
            <v/>
          </cell>
          <cell r="E332" t="str">
            <v/>
          </cell>
          <cell r="F332" t="str">
            <v/>
          </cell>
          <cell r="G332" t="str">
            <v/>
          </cell>
          <cell r="H332" t="str">
            <v/>
          </cell>
          <cell r="I332" t="str">
            <v/>
          </cell>
          <cell r="J332" t="str">
            <v/>
          </cell>
        </row>
        <row r="333">
          <cell r="A333" t="str">
            <v/>
          </cell>
          <cell r="B333" t="str">
            <v/>
          </cell>
          <cell r="C333" t="str">
            <v/>
          </cell>
          <cell r="D333" t="str">
            <v/>
          </cell>
          <cell r="E333" t="str">
            <v/>
          </cell>
          <cell r="F333" t="str">
            <v/>
          </cell>
          <cell r="G333" t="str">
            <v/>
          </cell>
          <cell r="H333" t="str">
            <v/>
          </cell>
          <cell r="I333" t="str">
            <v/>
          </cell>
          <cell r="J333" t="str">
            <v/>
          </cell>
        </row>
        <row r="334">
          <cell r="A334" t="str">
            <v/>
          </cell>
          <cell r="B334" t="str">
            <v/>
          </cell>
          <cell r="C334" t="str">
            <v/>
          </cell>
          <cell r="D334" t="str">
            <v/>
          </cell>
          <cell r="E334" t="str">
            <v/>
          </cell>
          <cell r="F334" t="str">
            <v/>
          </cell>
          <cell r="G334" t="str">
            <v/>
          </cell>
          <cell r="H334" t="str">
            <v/>
          </cell>
          <cell r="I334" t="str">
            <v/>
          </cell>
          <cell r="J334" t="str">
            <v/>
          </cell>
        </row>
        <row r="335">
          <cell r="A335" t="str">
            <v/>
          </cell>
          <cell r="B335" t="str">
            <v/>
          </cell>
          <cell r="C335" t="str">
            <v/>
          </cell>
          <cell r="D335" t="str">
            <v/>
          </cell>
          <cell r="E335" t="str">
            <v/>
          </cell>
          <cell r="F335" t="str">
            <v/>
          </cell>
          <cell r="G335" t="str">
            <v/>
          </cell>
          <cell r="H335" t="str">
            <v/>
          </cell>
          <cell r="I335" t="str">
            <v/>
          </cell>
          <cell r="J335" t="str">
            <v/>
          </cell>
        </row>
        <row r="336">
          <cell r="A336" t="str">
            <v/>
          </cell>
          <cell r="B336" t="str">
            <v/>
          </cell>
          <cell r="C336" t="str">
            <v/>
          </cell>
          <cell r="D336" t="str">
            <v/>
          </cell>
          <cell r="E336" t="str">
            <v/>
          </cell>
          <cell r="F336" t="str">
            <v/>
          </cell>
          <cell r="G336" t="str">
            <v/>
          </cell>
          <cell r="H336" t="str">
            <v/>
          </cell>
          <cell r="I336" t="str">
            <v/>
          </cell>
          <cell r="J336" t="str">
            <v/>
          </cell>
        </row>
        <row r="337">
          <cell r="A337" t="str">
            <v/>
          </cell>
          <cell r="B337" t="str">
            <v/>
          </cell>
          <cell r="C337" t="str">
            <v/>
          </cell>
          <cell r="D337" t="str">
            <v/>
          </cell>
          <cell r="E337" t="str">
            <v/>
          </cell>
          <cell r="F337" t="str">
            <v/>
          </cell>
          <cell r="G337" t="str">
            <v/>
          </cell>
          <cell r="H337" t="str">
            <v/>
          </cell>
          <cell r="I337" t="str">
            <v/>
          </cell>
          <cell r="J337" t="str">
            <v/>
          </cell>
        </row>
        <row r="338">
          <cell r="A338" t="str">
            <v/>
          </cell>
          <cell r="B338" t="str">
            <v/>
          </cell>
          <cell r="C338" t="str">
            <v/>
          </cell>
          <cell r="D338" t="str">
            <v/>
          </cell>
          <cell r="E338" t="str">
            <v/>
          </cell>
          <cell r="F338" t="str">
            <v/>
          </cell>
          <cell r="G338" t="str">
            <v/>
          </cell>
          <cell r="H338" t="str">
            <v/>
          </cell>
          <cell r="I338" t="str">
            <v/>
          </cell>
          <cell r="J338" t="str">
            <v/>
          </cell>
        </row>
        <row r="339">
          <cell r="A339" t="str">
            <v/>
          </cell>
          <cell r="B339" t="str">
            <v/>
          </cell>
          <cell r="C339" t="str">
            <v/>
          </cell>
          <cell r="D339" t="str">
            <v/>
          </cell>
          <cell r="E339" t="str">
            <v/>
          </cell>
          <cell r="F339" t="str">
            <v/>
          </cell>
          <cell r="G339" t="str">
            <v/>
          </cell>
          <cell r="H339" t="str">
            <v/>
          </cell>
          <cell r="I339" t="str">
            <v/>
          </cell>
          <cell r="J339" t="str">
            <v/>
          </cell>
        </row>
        <row r="340">
          <cell r="A340" t="str">
            <v/>
          </cell>
          <cell r="B340" t="str">
            <v/>
          </cell>
          <cell r="C340" t="str">
            <v/>
          </cell>
          <cell r="D340" t="str">
            <v/>
          </cell>
          <cell r="E340" t="str">
            <v/>
          </cell>
          <cell r="F340" t="str">
            <v/>
          </cell>
          <cell r="G340" t="str">
            <v/>
          </cell>
          <cell r="H340" t="str">
            <v/>
          </cell>
          <cell r="I340" t="str">
            <v/>
          </cell>
          <cell r="J340" t="str">
            <v/>
          </cell>
        </row>
        <row r="341">
          <cell r="A341" t="str">
            <v/>
          </cell>
          <cell r="B341" t="str">
            <v/>
          </cell>
          <cell r="C341" t="str">
            <v/>
          </cell>
          <cell r="D341" t="str">
            <v/>
          </cell>
          <cell r="E341" t="str">
            <v/>
          </cell>
          <cell r="F341" t="str">
            <v/>
          </cell>
          <cell r="G341" t="str">
            <v/>
          </cell>
          <cell r="H341" t="str">
            <v/>
          </cell>
          <cell r="I341" t="str">
            <v/>
          </cell>
          <cell r="J341" t="str">
            <v/>
          </cell>
        </row>
        <row r="342">
          <cell r="A342" t="str">
            <v/>
          </cell>
          <cell r="B342" t="str">
            <v/>
          </cell>
          <cell r="C342" t="str">
            <v/>
          </cell>
          <cell r="D342" t="str">
            <v/>
          </cell>
          <cell r="E342" t="str">
            <v/>
          </cell>
          <cell r="F342" t="str">
            <v/>
          </cell>
          <cell r="G342" t="str">
            <v/>
          </cell>
          <cell r="H342" t="str">
            <v/>
          </cell>
          <cell r="I342" t="str">
            <v/>
          </cell>
          <cell r="J342" t="str">
            <v/>
          </cell>
        </row>
        <row r="343">
          <cell r="A343" t="str">
            <v/>
          </cell>
          <cell r="B343" t="str">
            <v/>
          </cell>
          <cell r="C343" t="str">
            <v/>
          </cell>
          <cell r="D343" t="str">
            <v/>
          </cell>
          <cell r="E343" t="str">
            <v/>
          </cell>
          <cell r="F343" t="str">
            <v/>
          </cell>
          <cell r="G343" t="str">
            <v/>
          </cell>
          <cell r="H343" t="str">
            <v/>
          </cell>
          <cell r="I343" t="str">
            <v/>
          </cell>
          <cell r="J343" t="str">
            <v/>
          </cell>
        </row>
        <row r="344">
          <cell r="A344" t="str">
            <v/>
          </cell>
          <cell r="B344" t="str">
            <v/>
          </cell>
          <cell r="C344" t="str">
            <v/>
          </cell>
          <cell r="D344" t="str">
            <v/>
          </cell>
          <cell r="E344" t="str">
            <v/>
          </cell>
          <cell r="F344" t="str">
            <v/>
          </cell>
          <cell r="G344" t="str">
            <v/>
          </cell>
          <cell r="H344" t="str">
            <v/>
          </cell>
          <cell r="I344" t="str">
            <v/>
          </cell>
          <cell r="J344" t="str">
            <v/>
          </cell>
        </row>
        <row r="345">
          <cell r="A345" t="str">
            <v/>
          </cell>
          <cell r="B345" t="str">
            <v/>
          </cell>
          <cell r="C345" t="str">
            <v/>
          </cell>
          <cell r="D345" t="str">
            <v/>
          </cell>
          <cell r="E345" t="str">
            <v/>
          </cell>
          <cell r="F345" t="str">
            <v/>
          </cell>
          <cell r="G345" t="str">
            <v/>
          </cell>
          <cell r="H345" t="str">
            <v/>
          </cell>
          <cell r="I345" t="str">
            <v/>
          </cell>
          <cell r="J345" t="str">
            <v/>
          </cell>
        </row>
        <row r="346">
          <cell r="A346" t="str">
            <v/>
          </cell>
          <cell r="B346" t="str">
            <v/>
          </cell>
          <cell r="C346" t="str">
            <v/>
          </cell>
          <cell r="D346" t="str">
            <v/>
          </cell>
          <cell r="E346" t="str">
            <v/>
          </cell>
          <cell r="F346" t="str">
            <v/>
          </cell>
          <cell r="G346" t="str">
            <v/>
          </cell>
          <cell r="H346" t="str">
            <v/>
          </cell>
          <cell r="I346" t="str">
            <v/>
          </cell>
          <cell r="J346" t="str">
            <v/>
          </cell>
        </row>
        <row r="347">
          <cell r="A347" t="str">
            <v/>
          </cell>
          <cell r="B347" t="str">
            <v/>
          </cell>
          <cell r="C347" t="str">
            <v/>
          </cell>
          <cell r="D347" t="str">
            <v/>
          </cell>
          <cell r="E347" t="str">
            <v/>
          </cell>
          <cell r="F347" t="str">
            <v/>
          </cell>
          <cell r="G347" t="str">
            <v/>
          </cell>
          <cell r="H347" t="str">
            <v/>
          </cell>
          <cell r="I347" t="str">
            <v/>
          </cell>
          <cell r="J347" t="str">
            <v/>
          </cell>
        </row>
        <row r="348">
          <cell r="A348" t="str">
            <v/>
          </cell>
          <cell r="B348" t="str">
            <v/>
          </cell>
          <cell r="C348" t="str">
            <v/>
          </cell>
          <cell r="D348" t="str">
            <v/>
          </cell>
          <cell r="E348" t="str">
            <v/>
          </cell>
          <cell r="F348" t="str">
            <v/>
          </cell>
          <cell r="G348" t="str">
            <v/>
          </cell>
          <cell r="H348" t="str">
            <v/>
          </cell>
          <cell r="I348" t="str">
            <v/>
          </cell>
          <cell r="J348" t="str">
            <v/>
          </cell>
        </row>
        <row r="349">
          <cell r="A349" t="str">
            <v/>
          </cell>
          <cell r="B349" t="str">
            <v/>
          </cell>
          <cell r="C349" t="str">
            <v/>
          </cell>
          <cell r="D349" t="str">
            <v/>
          </cell>
          <cell r="E349" t="str">
            <v/>
          </cell>
          <cell r="F349" t="str">
            <v/>
          </cell>
          <cell r="G349" t="str">
            <v/>
          </cell>
          <cell r="H349" t="str">
            <v/>
          </cell>
          <cell r="I349" t="str">
            <v/>
          </cell>
          <cell r="J349" t="str">
            <v/>
          </cell>
        </row>
        <row r="350">
          <cell r="A350" t="str">
            <v/>
          </cell>
          <cell r="B350" t="str">
            <v/>
          </cell>
          <cell r="C350" t="str">
            <v/>
          </cell>
          <cell r="D350" t="str">
            <v/>
          </cell>
          <cell r="E350" t="str">
            <v/>
          </cell>
          <cell r="F350" t="str">
            <v/>
          </cell>
          <cell r="G350" t="str">
            <v/>
          </cell>
          <cell r="H350" t="str">
            <v/>
          </cell>
          <cell r="I350" t="str">
            <v/>
          </cell>
          <cell r="J350" t="str">
            <v/>
          </cell>
        </row>
        <row r="351">
          <cell r="A351" t="str">
            <v/>
          </cell>
          <cell r="B351" t="str">
            <v/>
          </cell>
          <cell r="C351" t="str">
            <v/>
          </cell>
          <cell r="D351" t="str">
            <v/>
          </cell>
          <cell r="E351" t="str">
            <v/>
          </cell>
          <cell r="F351" t="str">
            <v/>
          </cell>
          <cell r="G351" t="str">
            <v/>
          </cell>
          <cell r="H351" t="str">
            <v/>
          </cell>
          <cell r="I351" t="str">
            <v/>
          </cell>
          <cell r="J351" t="str">
            <v/>
          </cell>
        </row>
        <row r="352">
          <cell r="A352" t="str">
            <v/>
          </cell>
          <cell r="B352" t="str">
            <v/>
          </cell>
          <cell r="C352" t="str">
            <v/>
          </cell>
          <cell r="D352" t="str">
            <v/>
          </cell>
          <cell r="E352" t="str">
            <v/>
          </cell>
          <cell r="F352" t="str">
            <v/>
          </cell>
          <cell r="G352" t="str">
            <v/>
          </cell>
          <cell r="H352" t="str">
            <v/>
          </cell>
          <cell r="I352" t="str">
            <v/>
          </cell>
          <cell r="J352" t="str">
            <v/>
          </cell>
        </row>
        <row r="353">
          <cell r="A353" t="str">
            <v/>
          </cell>
          <cell r="B353" t="str">
            <v/>
          </cell>
          <cell r="C353" t="str">
            <v/>
          </cell>
          <cell r="D353" t="str">
            <v/>
          </cell>
          <cell r="E353" t="str">
            <v/>
          </cell>
          <cell r="F353" t="str">
            <v/>
          </cell>
          <cell r="G353" t="str">
            <v/>
          </cell>
          <cell r="H353" t="str">
            <v/>
          </cell>
          <cell r="I353" t="str">
            <v/>
          </cell>
          <cell r="J353" t="str">
            <v/>
          </cell>
        </row>
        <row r="354">
          <cell r="A354" t="str">
            <v/>
          </cell>
          <cell r="B354" t="str">
            <v/>
          </cell>
          <cell r="C354" t="str">
            <v/>
          </cell>
          <cell r="D354" t="str">
            <v/>
          </cell>
          <cell r="E354" t="str">
            <v/>
          </cell>
          <cell r="F354" t="str">
            <v/>
          </cell>
          <cell r="G354" t="str">
            <v/>
          </cell>
          <cell r="H354" t="str">
            <v/>
          </cell>
          <cell r="I354" t="str">
            <v/>
          </cell>
          <cell r="J354" t="str">
            <v/>
          </cell>
        </row>
        <row r="355">
          <cell r="A355" t="str">
            <v/>
          </cell>
          <cell r="B355" t="str">
            <v/>
          </cell>
          <cell r="C355" t="str">
            <v/>
          </cell>
          <cell r="D355" t="str">
            <v/>
          </cell>
          <cell r="E355" t="str">
            <v/>
          </cell>
          <cell r="F355" t="str">
            <v/>
          </cell>
          <cell r="G355" t="str">
            <v/>
          </cell>
          <cell r="H355" t="str">
            <v/>
          </cell>
          <cell r="I355" t="str">
            <v/>
          </cell>
          <cell r="J355" t="str">
            <v/>
          </cell>
        </row>
        <row r="356">
          <cell r="A356" t="str">
            <v/>
          </cell>
          <cell r="B356" t="str">
            <v/>
          </cell>
          <cell r="C356" t="str">
            <v/>
          </cell>
          <cell r="D356" t="str">
            <v/>
          </cell>
          <cell r="E356" t="str">
            <v/>
          </cell>
          <cell r="F356" t="str">
            <v/>
          </cell>
          <cell r="G356" t="str">
            <v/>
          </cell>
          <cell r="H356" t="str">
            <v/>
          </cell>
          <cell r="I356" t="str">
            <v/>
          </cell>
          <cell r="J356" t="str">
            <v/>
          </cell>
        </row>
        <row r="357">
          <cell r="A357" t="str">
            <v/>
          </cell>
          <cell r="B357" t="str">
            <v/>
          </cell>
          <cell r="C357" t="str">
            <v/>
          </cell>
          <cell r="D357" t="str">
            <v/>
          </cell>
          <cell r="E357" t="str">
            <v/>
          </cell>
          <cell r="F357" t="str">
            <v/>
          </cell>
          <cell r="G357" t="str">
            <v/>
          </cell>
          <cell r="H357" t="str">
            <v/>
          </cell>
          <cell r="I357" t="str">
            <v/>
          </cell>
          <cell r="J357" t="str">
            <v/>
          </cell>
        </row>
        <row r="358">
          <cell r="A358" t="str">
            <v/>
          </cell>
          <cell r="B358" t="str">
            <v/>
          </cell>
          <cell r="C358" t="str">
            <v/>
          </cell>
          <cell r="D358" t="str">
            <v/>
          </cell>
          <cell r="E358" t="str">
            <v/>
          </cell>
          <cell r="F358" t="str">
            <v/>
          </cell>
          <cell r="G358" t="str">
            <v/>
          </cell>
          <cell r="H358" t="str">
            <v/>
          </cell>
          <cell r="I358" t="str">
            <v/>
          </cell>
          <cell r="J358" t="str">
            <v/>
          </cell>
        </row>
        <row r="359">
          <cell r="A359" t="str">
            <v/>
          </cell>
          <cell r="B359" t="str">
            <v/>
          </cell>
          <cell r="C359" t="str">
            <v/>
          </cell>
          <cell r="D359" t="str">
            <v/>
          </cell>
          <cell r="E359" t="str">
            <v/>
          </cell>
          <cell r="F359" t="str">
            <v/>
          </cell>
          <cell r="G359" t="str">
            <v/>
          </cell>
          <cell r="H359" t="str">
            <v/>
          </cell>
          <cell r="I359" t="str">
            <v/>
          </cell>
          <cell r="J359" t="str">
            <v/>
          </cell>
        </row>
        <row r="360">
          <cell r="A360" t="str">
            <v/>
          </cell>
          <cell r="B360" t="str">
            <v/>
          </cell>
          <cell r="C360" t="str">
            <v/>
          </cell>
          <cell r="D360" t="str">
            <v/>
          </cell>
          <cell r="E360" t="str">
            <v/>
          </cell>
          <cell r="F360" t="str">
            <v/>
          </cell>
          <cell r="G360" t="str">
            <v/>
          </cell>
          <cell r="H360" t="str">
            <v/>
          </cell>
          <cell r="I360" t="str">
            <v/>
          </cell>
          <cell r="J360" t="str">
            <v/>
          </cell>
        </row>
        <row r="361">
          <cell r="A361" t="str">
            <v/>
          </cell>
          <cell r="B361" t="str">
            <v/>
          </cell>
          <cell r="C361" t="str">
            <v/>
          </cell>
          <cell r="D361" t="str">
            <v/>
          </cell>
          <cell r="E361" t="str">
            <v/>
          </cell>
          <cell r="F361" t="str">
            <v/>
          </cell>
          <cell r="G361" t="str">
            <v/>
          </cell>
          <cell r="H361" t="str">
            <v/>
          </cell>
          <cell r="I361" t="str">
            <v/>
          </cell>
          <cell r="J361" t="str">
            <v/>
          </cell>
        </row>
        <row r="362">
          <cell r="A362" t="str">
            <v/>
          </cell>
          <cell r="B362" t="str">
            <v/>
          </cell>
          <cell r="C362" t="str">
            <v/>
          </cell>
          <cell r="D362" t="str">
            <v/>
          </cell>
          <cell r="E362" t="str">
            <v/>
          </cell>
          <cell r="F362" t="str">
            <v/>
          </cell>
          <cell r="G362" t="str">
            <v/>
          </cell>
          <cell r="H362" t="str">
            <v/>
          </cell>
          <cell r="I362" t="str">
            <v/>
          </cell>
          <cell r="J362" t="str">
            <v/>
          </cell>
        </row>
        <row r="363">
          <cell r="A363" t="str">
            <v/>
          </cell>
          <cell r="B363" t="str">
            <v/>
          </cell>
          <cell r="C363" t="str">
            <v/>
          </cell>
          <cell r="D363" t="str">
            <v/>
          </cell>
          <cell r="E363" t="str">
            <v/>
          </cell>
          <cell r="F363" t="str">
            <v/>
          </cell>
          <cell r="G363" t="str">
            <v/>
          </cell>
          <cell r="H363" t="str">
            <v/>
          </cell>
          <cell r="I363" t="str">
            <v/>
          </cell>
          <cell r="J363" t="str">
            <v/>
          </cell>
        </row>
        <row r="364">
          <cell r="A364" t="str">
            <v/>
          </cell>
          <cell r="B364" t="str">
            <v/>
          </cell>
          <cell r="C364" t="str">
            <v/>
          </cell>
          <cell r="D364" t="str">
            <v/>
          </cell>
          <cell r="E364" t="str">
            <v/>
          </cell>
          <cell r="F364" t="str">
            <v/>
          </cell>
          <cell r="G364" t="str">
            <v/>
          </cell>
          <cell r="H364" t="str">
            <v/>
          </cell>
          <cell r="I364" t="str">
            <v/>
          </cell>
          <cell r="J364" t="str">
            <v/>
          </cell>
        </row>
        <row r="365">
          <cell r="A365" t="str">
            <v/>
          </cell>
          <cell r="B365" t="str">
            <v/>
          </cell>
          <cell r="C365" t="str">
            <v/>
          </cell>
          <cell r="D365" t="str">
            <v/>
          </cell>
          <cell r="E365" t="str">
            <v/>
          </cell>
          <cell r="F365" t="str">
            <v/>
          </cell>
          <cell r="G365" t="str">
            <v/>
          </cell>
          <cell r="H365" t="str">
            <v/>
          </cell>
          <cell r="I365" t="str">
            <v/>
          </cell>
          <cell r="J365" t="str">
            <v/>
          </cell>
        </row>
      </sheetData>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11_Enquadramento"/>
      <sheetName val="Elementos"/>
      <sheetName val="11_Elementos"/>
      <sheetName val="12_Fogos"/>
      <sheetName val="13_Estrutura"/>
      <sheetName val="14_Resumo"/>
      <sheetName val="|"/>
      <sheetName val="Pessoas"/>
      <sheetName val="AG"/>
      <sheetName val="Fogos"/>
      <sheetName val="CF"/>
      <sheetName val="HCC"/>
      <sheetName val="NQ"/>
      <sheetName val="CO"/>
      <sheetName val="arrend"/>
      <sheetName val="Aux"/>
      <sheetName val="AC"/>
      <sheetName val="Tabelas"/>
      <sheetName val="Municipios"/>
      <sheetName val="VRefAquis"/>
      <sheetName val="VRefArren"/>
      <sheetName val="1D_RequisitosLegais_2021 03 3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x"/>
      <sheetName val="Intro"/>
      <sheetName val="11_Enquadramento"/>
      <sheetName val="Elementos"/>
      <sheetName val="11_Elementos"/>
      <sheetName val="12_Fogos"/>
      <sheetName val="13_Estrutura"/>
      <sheetName val="14_Resumo"/>
      <sheetName val="|"/>
      <sheetName val="Pessoas"/>
      <sheetName val="AG"/>
      <sheetName val="Fogos"/>
      <sheetName val="CF"/>
      <sheetName val="HCC"/>
      <sheetName val="NQ"/>
      <sheetName val="CO"/>
      <sheetName val="arrend"/>
      <sheetName val="AC"/>
      <sheetName val="Tabelas"/>
      <sheetName val="Municipios"/>
      <sheetName val="VRefAquis"/>
      <sheetName val="VRefArren"/>
      <sheetName val="1D_RequisitosLegais_2021 03 3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ecer"/>
      <sheetName val="INE"/>
      <sheetName val="PatIHRU"/>
      <sheetName val="ELH"/>
      <sheetName val="AC1"/>
      <sheetName val="AC2"/>
      <sheetName val="AC3_AnexoI"/>
      <sheetName val="INE_semgraf"/>
      <sheetName val="|"/>
      <sheetName val="Ajuda"/>
      <sheetName val="Esclarecimentos"/>
      <sheetName val="AC"/>
      <sheetName val="arrend"/>
      <sheetName val="Alojamentos"/>
      <sheetName val="Edifícios dados"/>
      <sheetName val="dados BD"/>
      <sheetName val="SH"/>
      <sheetName val="HCC"/>
      <sheetName val="ELH_Alt"/>
      <sheetName val="AC_Alt"/>
      <sheetName val="Tabelas"/>
      <sheetName val="Municipios"/>
      <sheetName val="População aloj"/>
      <sheetName val="Hab Social"/>
      <sheetName val="Pop etária"/>
      <sheetName val="VRefAquis"/>
      <sheetName val="VRefArren"/>
      <sheetName val="Quadro SH"/>
    </sheetNames>
    <sheetDataSet>
      <sheetData sheetId="0">
        <row r="7">
          <cell r="D7">
            <v>0</v>
          </cell>
        </row>
        <row r="9">
          <cell r="D9" t="e">
            <v>#N/A</v>
          </cell>
        </row>
        <row r="11">
          <cell r="D11" t="e">
            <v>#N/A</v>
          </cell>
          <cell r="Q11" t="e">
            <v>#N/A</v>
          </cell>
        </row>
        <row r="13">
          <cell r="D13" t="e">
            <v>#N/A</v>
          </cell>
          <cell r="Q13" t="e">
            <v>#N/A</v>
          </cell>
        </row>
      </sheetData>
      <sheetData sheetId="1"/>
      <sheetData sheetId="2"/>
      <sheetData sheetId="3"/>
      <sheetData sheetId="4"/>
      <sheetData sheetId="5"/>
      <sheetData sheetId="6"/>
      <sheetData sheetId="7"/>
      <sheetData sheetId="8"/>
      <sheetData sheetId="9"/>
      <sheetData sheetId="10"/>
      <sheetData sheetId="11"/>
      <sheetData sheetId="12">
        <row r="8">
          <cell r="I8" t="e">
            <v>#N/A</v>
          </cell>
        </row>
        <row r="9">
          <cell r="I9">
            <v>0</v>
          </cell>
        </row>
        <row r="16">
          <cell r="I16" t="e">
            <v>#N/A</v>
          </cell>
          <cell r="J16" t="e">
            <v>#N/A</v>
          </cell>
          <cell r="K16" t="e">
            <v>#N/A</v>
          </cell>
          <cell r="L16" t="e">
            <v>#N/A</v>
          </cell>
          <cell r="M16" t="e">
            <v>#N/A</v>
          </cell>
          <cell r="N16" t="e">
            <v>#N/A</v>
          </cell>
        </row>
        <row r="17">
          <cell r="I17" t="e">
            <v>#N/A</v>
          </cell>
          <cell r="J17" t="e">
            <v>#N/A</v>
          </cell>
          <cell r="K17" t="e">
            <v>#N/A</v>
          </cell>
          <cell r="L17" t="e">
            <v>#N/A</v>
          </cell>
          <cell r="M17" t="e">
            <v>#N/A</v>
          </cell>
          <cell r="N17" t="e">
            <v>#N/A</v>
          </cell>
        </row>
        <row r="18">
          <cell r="I18" t="e">
            <v>#N/A</v>
          </cell>
          <cell r="J18" t="e">
            <v>#N/A</v>
          </cell>
          <cell r="K18" t="e">
            <v>#N/A</v>
          </cell>
          <cell r="L18" t="e">
            <v>#N/A</v>
          </cell>
          <cell r="M18" t="e">
            <v>#N/A</v>
          </cell>
          <cell r="N18" t="e">
            <v>#N/A</v>
          </cell>
        </row>
        <row r="19">
          <cell r="I19" t="e">
            <v>#N/A</v>
          </cell>
          <cell r="J19" t="e">
            <v>#N/A</v>
          </cell>
          <cell r="K19" t="e">
            <v>#N/A</v>
          </cell>
          <cell r="L19" t="e">
            <v>#N/A</v>
          </cell>
          <cell r="M19" t="e">
            <v>#N/A</v>
          </cell>
          <cell r="N19" t="e">
            <v>#N/A</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row r="1">
          <cell r="B1">
            <v>0</v>
          </cell>
        </row>
      </sheetData>
      <sheetData sheetId="26">
        <row r="2">
          <cell r="B2">
            <v>0</v>
          </cell>
        </row>
      </sheetData>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ecer"/>
      <sheetName val="INE"/>
      <sheetName val="PatIHRU"/>
      <sheetName val="ELH"/>
      <sheetName val="AC1"/>
      <sheetName val="AC2"/>
      <sheetName val="AC3_AnexoI"/>
      <sheetName val="INE_semgraf"/>
      <sheetName val="|"/>
      <sheetName val="Ajuda"/>
      <sheetName val="Esclarecimentos"/>
      <sheetName val="AC"/>
      <sheetName val="arrend"/>
      <sheetName val="Alojamentos"/>
      <sheetName val="Edifícios dados"/>
      <sheetName val="dados BD"/>
      <sheetName val="SH"/>
      <sheetName val="HCC"/>
      <sheetName val="Tabelas"/>
      <sheetName val="Municipios1"/>
      <sheetName val="População aloj"/>
      <sheetName val="Hab Social"/>
      <sheetName val="Pop etária"/>
      <sheetName val="VRefAquis"/>
      <sheetName val="VRefArren"/>
      <sheetName val="Quadro SH"/>
      <sheetName val="Modelo Analise ELH e AC"/>
    </sheetNames>
    <sheetDataSet>
      <sheetData sheetId="0">
        <row r="9">
          <cell r="D9" t="e">
            <v>#N/A</v>
          </cell>
        </row>
        <row r="11">
          <cell r="D11" t="e">
            <v>#N/A</v>
          </cell>
          <cell r="Q11" t="e">
            <v>#N/A</v>
          </cell>
        </row>
        <row r="13">
          <cell r="D13" t="e">
            <v>#N/A</v>
          </cell>
          <cell r="Q13" t="e">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8">
          <cell r="I8" t="e">
            <v>#N/A</v>
          </cell>
        </row>
        <row r="16">
          <cell r="I16" t="e">
            <v>#N/A</v>
          </cell>
          <cell r="J16" t="e">
            <v>#N/A</v>
          </cell>
          <cell r="K16" t="e">
            <v>#N/A</v>
          </cell>
          <cell r="L16" t="e">
            <v>#N/A</v>
          </cell>
          <cell r="M16" t="e">
            <v>#N/A</v>
          </cell>
          <cell r="N16" t="e">
            <v>#N/A</v>
          </cell>
        </row>
        <row r="17">
          <cell r="I17" t="e">
            <v>#N/A</v>
          </cell>
          <cell r="J17" t="e">
            <v>#N/A</v>
          </cell>
          <cell r="K17" t="e">
            <v>#N/A</v>
          </cell>
          <cell r="L17" t="e">
            <v>#N/A</v>
          </cell>
          <cell r="M17" t="e">
            <v>#N/A</v>
          </cell>
          <cell r="N17" t="e">
            <v>#N/A</v>
          </cell>
        </row>
        <row r="18">
          <cell r="I18" t="e">
            <v>#N/A</v>
          </cell>
          <cell r="J18" t="e">
            <v>#N/A</v>
          </cell>
          <cell r="K18" t="e">
            <v>#N/A</v>
          </cell>
          <cell r="L18" t="e">
            <v>#N/A</v>
          </cell>
          <cell r="M18" t="e">
            <v>#N/A</v>
          </cell>
          <cell r="N18" t="e">
            <v>#N/A</v>
          </cell>
        </row>
        <row r="19">
          <cell r="I19" t="e">
            <v>#N/A</v>
          </cell>
          <cell r="J19" t="e">
            <v>#N/A</v>
          </cell>
          <cell r="K19" t="e">
            <v>#N/A</v>
          </cell>
          <cell r="L19" t="e">
            <v>#N/A</v>
          </cell>
          <cell r="M19" t="e">
            <v>#N/A</v>
          </cell>
          <cell r="N19" t="e">
            <v>#N/A</v>
          </cell>
        </row>
      </sheetData>
      <sheetData sheetId="13" refreshError="1"/>
      <sheetData sheetId="14" refreshError="1"/>
      <sheetData sheetId="15" refreshError="1"/>
      <sheetData sheetId="16"/>
      <sheetData sheetId="17">
        <row r="5">
          <cell r="C5">
            <v>733.75</v>
          </cell>
        </row>
        <row r="15">
          <cell r="C15" t="e">
            <v>#N/A</v>
          </cell>
        </row>
      </sheetData>
      <sheetData sheetId="18" refreshError="1"/>
      <sheetData sheetId="19" refreshError="1"/>
      <sheetData sheetId="20" refreshError="1"/>
      <sheetData sheetId="21" refreshError="1"/>
      <sheetData sheetId="22" refreshError="1"/>
      <sheetData sheetId="23">
        <row r="6">
          <cell r="C6" t="str">
            <v xml:space="preserve">Valor mediano das vendas por m2 de alojamentos familiares (€) por Localização geográfica e Categoria do alojamento familiar; Trimestral (2) </v>
          </cell>
        </row>
      </sheetData>
      <sheetData sheetId="24">
        <row r="6">
          <cell r="C6" t="str">
            <v>Valor mediano das rendas por m2 de novos contratos de arrendamento de alojamentos familiares nos últimos 12 meses (€) por Localização geográfica (NUTS - 2013); Semestral</v>
          </cell>
        </row>
      </sheetData>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ário"/>
      <sheetName val="Anexo I"/>
      <sheetName val="Anexo II"/>
      <sheetName val="Anexo III"/>
      <sheetName val="Separador 1"/>
      <sheetName val="Anexo IV"/>
      <sheetName val="Anexo V"/>
      <sheetName val="Anexo V C"/>
      <sheetName val="Separador 2"/>
      <sheetName val="Anexo 3a"/>
      <sheetName val="Anexo 4a"/>
      <sheetName val="Anexo 5a"/>
      <sheetName val="NQ"/>
      <sheetName val="CO"/>
      <sheetName val="SH"/>
      <sheetName val="Tabelas"/>
      <sheetName val="Municipios"/>
      <sheetName val="VRefAquis"/>
      <sheetName val="VRefArren"/>
      <sheetName val="Habitac"/>
      <sheetName val="BD_Formulário"/>
      <sheetName val="BD_Anexo I"/>
      <sheetName val="HCC"/>
      <sheetName val="1D_EntBenef_Reabilitacao V0"/>
    </sheetNames>
    <sheetDataSet>
      <sheetData sheetId="0">
        <row r="7">
          <cell r="E7" t="str">
            <v>Corvo</v>
          </cell>
        </row>
        <row r="9">
          <cell r="P9" t="str">
            <v>Região Autónoma dos Açores</v>
          </cell>
        </row>
      </sheetData>
      <sheetData sheetId="1"/>
      <sheetData sheetId="2"/>
      <sheetData sheetId="3"/>
      <sheetData sheetId="4"/>
      <sheetData sheetId="5"/>
      <sheetData sheetId="6"/>
      <sheetData sheetId="7"/>
      <sheetData sheetId="8"/>
      <sheetData sheetId="9"/>
      <sheetData sheetId="10"/>
      <sheetData sheetId="11"/>
      <sheetData sheetId="12">
        <row r="153">
          <cell r="F153">
            <v>0</v>
          </cell>
        </row>
      </sheetData>
      <sheetData sheetId="13"/>
      <sheetData sheetId="14"/>
      <sheetData sheetId="15"/>
      <sheetData sheetId="16"/>
      <sheetData sheetId="17"/>
      <sheetData sheetId="18"/>
      <sheetData sheetId="19"/>
      <sheetData sheetId="20"/>
      <sheetData sheetId="21"/>
      <sheetData sheetId="22">
        <row r="5">
          <cell r="C5">
            <v>710</v>
          </cell>
        </row>
        <row r="15">
          <cell r="C15">
            <v>1170.212</v>
          </cell>
        </row>
      </sheetData>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ário"/>
      <sheetName val="Requisitos legais"/>
      <sheetName val="Anexo I"/>
      <sheetName val="Anexo II"/>
      <sheetName val="Anexo III"/>
      <sheetName val="Anexo IV"/>
      <sheetName val="Anexo IV C"/>
      <sheetName val="Anexo 3a"/>
      <sheetName val="Anexo 4a"/>
      <sheetName val="Anexo 5a"/>
      <sheetName val="|"/>
      <sheetName val="HCC"/>
      <sheetName val="NQ"/>
      <sheetName val="CO"/>
      <sheetName val="SH"/>
      <sheetName val="Tabelas"/>
      <sheetName val="Municipios"/>
      <sheetName val="VRefAquis"/>
      <sheetName val="VRefArren"/>
      <sheetName val="Habitac"/>
      <sheetName val="1D_EntBenef_Reabilitacao_v03"/>
    </sheetNames>
    <sheetDataSet>
      <sheetData sheetId="0">
        <row r="15">
          <cell r="D15" t="str">
            <v>Município de ___</v>
          </cell>
        </row>
        <row r="23">
          <cell r="D23" t="str">
            <v xml:space="preserve">Reabilitação de 150 fogos - </v>
          </cell>
        </row>
      </sheetData>
      <sheetData sheetId="1"/>
      <sheetData sheetId="2">
        <row r="6">
          <cell r="A6" t="str">
            <v>F1</v>
          </cell>
        </row>
      </sheetData>
      <sheetData sheetId="3"/>
      <sheetData sheetId="4"/>
      <sheetData sheetId="5"/>
      <sheetData sheetId="6"/>
      <sheetData sheetId="7"/>
      <sheetData sheetId="8"/>
      <sheetData sheetId="9"/>
      <sheetData sheetId="10"/>
      <sheetData sheetId="11">
        <row r="5">
          <cell r="C5">
            <v>710</v>
          </cell>
        </row>
        <row r="15">
          <cell r="C15">
            <v>985.61199999999997</v>
          </cell>
        </row>
      </sheetData>
      <sheetData sheetId="12"/>
      <sheetData sheetId="13"/>
      <sheetData sheetId="14">
        <row r="2">
          <cell r="G2" t="str">
            <v>Arrendamento para subarrendamento - art.º 29.º b)</v>
          </cell>
        </row>
      </sheetData>
      <sheetData sheetId="15"/>
      <sheetData sheetId="16">
        <row r="2">
          <cell r="A2" t="str">
            <v>Abrantes</v>
          </cell>
          <cell r="B2" t="str">
            <v>1401</v>
          </cell>
        </row>
        <row r="3">
          <cell r="A3" t="str">
            <v>Águeda</v>
          </cell>
          <cell r="B3" t="str">
            <v>0101</v>
          </cell>
        </row>
        <row r="4">
          <cell r="A4" t="str">
            <v>Aguiar da Beira</v>
          </cell>
          <cell r="B4" t="str">
            <v>0901</v>
          </cell>
        </row>
        <row r="5">
          <cell r="A5" t="str">
            <v>Alandroal</v>
          </cell>
          <cell r="B5" t="str">
            <v>0701</v>
          </cell>
        </row>
        <row r="6">
          <cell r="A6" t="str">
            <v>Albergaria-a-Velha</v>
          </cell>
          <cell r="B6" t="str">
            <v>0102</v>
          </cell>
        </row>
        <row r="7">
          <cell r="A7" t="str">
            <v>Albufeira</v>
          </cell>
          <cell r="B7" t="str">
            <v>0801</v>
          </cell>
        </row>
        <row r="8">
          <cell r="A8" t="str">
            <v>Alcácer do Sal</v>
          </cell>
          <cell r="B8" t="str">
            <v>1501</v>
          </cell>
        </row>
        <row r="9">
          <cell r="A9" t="str">
            <v>Alcanena</v>
          </cell>
          <cell r="B9" t="str">
            <v>1402</v>
          </cell>
        </row>
        <row r="10">
          <cell r="A10" t="str">
            <v>Alcobaça</v>
          </cell>
          <cell r="B10" t="str">
            <v>1001</v>
          </cell>
        </row>
        <row r="11">
          <cell r="A11" t="str">
            <v>Alcochete</v>
          </cell>
          <cell r="B11" t="str">
            <v>1502</v>
          </cell>
        </row>
        <row r="12">
          <cell r="A12" t="str">
            <v>Alcoutim</v>
          </cell>
          <cell r="B12" t="str">
            <v>0802</v>
          </cell>
        </row>
        <row r="13">
          <cell r="A13" t="str">
            <v>Alenquer</v>
          </cell>
          <cell r="B13" t="str">
            <v>1101</v>
          </cell>
        </row>
        <row r="14">
          <cell r="A14" t="str">
            <v>Alfândega da Fé</v>
          </cell>
          <cell r="B14" t="str">
            <v>0401</v>
          </cell>
        </row>
        <row r="15">
          <cell r="A15" t="str">
            <v>Alijó</v>
          </cell>
          <cell r="B15" t="str">
            <v>1701</v>
          </cell>
        </row>
        <row r="16">
          <cell r="A16" t="str">
            <v>Aljezur</v>
          </cell>
          <cell r="B16" t="str">
            <v>0803</v>
          </cell>
        </row>
        <row r="17">
          <cell r="A17" t="str">
            <v>Aljustrel</v>
          </cell>
          <cell r="B17" t="str">
            <v>0201</v>
          </cell>
        </row>
        <row r="18">
          <cell r="A18" t="str">
            <v>Almada</v>
          </cell>
          <cell r="B18" t="str">
            <v>1503</v>
          </cell>
        </row>
        <row r="19">
          <cell r="A19" t="str">
            <v>Almeida</v>
          </cell>
          <cell r="B19" t="str">
            <v>0902</v>
          </cell>
        </row>
        <row r="20">
          <cell r="A20" t="str">
            <v>Almeirim</v>
          </cell>
          <cell r="B20" t="str">
            <v>1403</v>
          </cell>
        </row>
        <row r="21">
          <cell r="A21" t="str">
            <v>Almodôvar</v>
          </cell>
          <cell r="B21" t="str">
            <v>0202</v>
          </cell>
        </row>
        <row r="22">
          <cell r="A22" t="str">
            <v>Alpiarça</v>
          </cell>
          <cell r="B22" t="str">
            <v>1404</v>
          </cell>
        </row>
        <row r="23">
          <cell r="A23" t="str">
            <v>Alter do Chão</v>
          </cell>
          <cell r="B23" t="str">
            <v>1201</v>
          </cell>
        </row>
        <row r="24">
          <cell r="A24" t="str">
            <v>Alvaiázere</v>
          </cell>
          <cell r="B24" t="str">
            <v>1002</v>
          </cell>
        </row>
        <row r="25">
          <cell r="A25" t="str">
            <v>Alvito</v>
          </cell>
          <cell r="B25" t="str">
            <v>0203</v>
          </cell>
        </row>
        <row r="26">
          <cell r="A26" t="str">
            <v>Amadora</v>
          </cell>
          <cell r="B26" t="str">
            <v>1115</v>
          </cell>
        </row>
        <row r="27">
          <cell r="A27" t="str">
            <v>Amarante</v>
          </cell>
          <cell r="B27" t="str">
            <v>1301</v>
          </cell>
        </row>
        <row r="28">
          <cell r="A28" t="str">
            <v>Amares</v>
          </cell>
          <cell r="B28" t="str">
            <v>0301</v>
          </cell>
        </row>
        <row r="29">
          <cell r="A29" t="str">
            <v>Anadia</v>
          </cell>
          <cell r="B29" t="str">
            <v>0103</v>
          </cell>
        </row>
        <row r="30">
          <cell r="A30" t="str">
            <v>Angra do Heroísmo</v>
          </cell>
          <cell r="B30" t="str">
            <v>4301</v>
          </cell>
        </row>
        <row r="31">
          <cell r="A31" t="str">
            <v>Ansião</v>
          </cell>
          <cell r="B31" t="str">
            <v>1003</v>
          </cell>
        </row>
        <row r="32">
          <cell r="A32" t="str">
            <v>Arcos de Valdevez</v>
          </cell>
          <cell r="B32" t="str">
            <v>1601</v>
          </cell>
        </row>
        <row r="33">
          <cell r="A33" t="str">
            <v>Arganil</v>
          </cell>
          <cell r="B33" t="str">
            <v>0601</v>
          </cell>
        </row>
        <row r="34">
          <cell r="A34" t="str">
            <v>Armamar</v>
          </cell>
          <cell r="B34" t="str">
            <v>1801</v>
          </cell>
        </row>
        <row r="35">
          <cell r="A35" t="str">
            <v>Arouca</v>
          </cell>
          <cell r="B35" t="str">
            <v>0104</v>
          </cell>
        </row>
        <row r="36">
          <cell r="A36" t="str">
            <v>Arraiolos</v>
          </cell>
          <cell r="B36" t="str">
            <v>0702</v>
          </cell>
        </row>
        <row r="37">
          <cell r="A37" t="str">
            <v>Arronches</v>
          </cell>
          <cell r="B37" t="str">
            <v>1202</v>
          </cell>
        </row>
        <row r="38">
          <cell r="A38" t="str">
            <v>Arruda dos Vinhos</v>
          </cell>
          <cell r="B38" t="str">
            <v>1102</v>
          </cell>
        </row>
        <row r="39">
          <cell r="A39" t="str">
            <v>Aveiro</v>
          </cell>
          <cell r="B39" t="str">
            <v>0105</v>
          </cell>
        </row>
        <row r="40">
          <cell r="A40" t="str">
            <v>Avis</v>
          </cell>
          <cell r="B40" t="str">
            <v>1203</v>
          </cell>
        </row>
        <row r="41">
          <cell r="A41" t="str">
            <v>Azambuja</v>
          </cell>
          <cell r="B41" t="str">
            <v>1103</v>
          </cell>
        </row>
        <row r="42">
          <cell r="A42" t="str">
            <v>Baião</v>
          </cell>
          <cell r="B42" t="str">
            <v>1302</v>
          </cell>
        </row>
        <row r="43">
          <cell r="A43" t="str">
            <v>Barcelos</v>
          </cell>
          <cell r="B43" t="str">
            <v>0302</v>
          </cell>
        </row>
        <row r="44">
          <cell r="A44" t="str">
            <v>Barrancos</v>
          </cell>
          <cell r="B44" t="str">
            <v>0204</v>
          </cell>
        </row>
        <row r="45">
          <cell r="A45" t="str">
            <v>Barreiro</v>
          </cell>
          <cell r="B45" t="str">
            <v>1504</v>
          </cell>
        </row>
        <row r="46">
          <cell r="A46" t="str">
            <v>Batalha</v>
          </cell>
          <cell r="B46" t="str">
            <v>1004</v>
          </cell>
        </row>
        <row r="47">
          <cell r="A47" t="str">
            <v>Beja</v>
          </cell>
          <cell r="B47" t="str">
            <v>0205</v>
          </cell>
        </row>
        <row r="48">
          <cell r="A48" t="str">
            <v>Belmonte</v>
          </cell>
          <cell r="B48" t="str">
            <v>0501</v>
          </cell>
        </row>
        <row r="49">
          <cell r="A49" t="str">
            <v>Benavente</v>
          </cell>
          <cell r="B49" t="str">
            <v>1405</v>
          </cell>
        </row>
        <row r="50">
          <cell r="A50" t="str">
            <v>Bombarral</v>
          </cell>
          <cell r="B50" t="str">
            <v>1005</v>
          </cell>
        </row>
        <row r="51">
          <cell r="A51" t="str">
            <v>Borba</v>
          </cell>
          <cell r="B51" t="str">
            <v>0703</v>
          </cell>
        </row>
        <row r="52">
          <cell r="A52" t="str">
            <v>Boticas</v>
          </cell>
          <cell r="B52" t="str">
            <v>1702</v>
          </cell>
        </row>
        <row r="53">
          <cell r="A53" t="str">
            <v>Braga</v>
          </cell>
          <cell r="B53" t="str">
            <v>0303</v>
          </cell>
        </row>
        <row r="54">
          <cell r="A54" t="str">
            <v>Bragança</v>
          </cell>
          <cell r="B54" t="str">
            <v>0402</v>
          </cell>
        </row>
        <row r="55">
          <cell r="A55" t="str">
            <v>Cabeceiras de Basto</v>
          </cell>
          <cell r="B55" t="str">
            <v>0304</v>
          </cell>
        </row>
        <row r="56">
          <cell r="A56" t="str">
            <v>Cadaval</v>
          </cell>
          <cell r="B56" t="str">
            <v>1104</v>
          </cell>
        </row>
        <row r="57">
          <cell r="A57" t="str">
            <v>Caldas da Rainha</v>
          </cell>
          <cell r="B57" t="str">
            <v>1006</v>
          </cell>
        </row>
        <row r="58">
          <cell r="A58" t="str">
            <v>Calheta [R.A.A.]</v>
          </cell>
          <cell r="B58" t="str">
            <v>4501</v>
          </cell>
        </row>
        <row r="59">
          <cell r="A59" t="str">
            <v>Calheta [R.A.M.]</v>
          </cell>
          <cell r="B59" t="str">
            <v>3101</v>
          </cell>
        </row>
        <row r="60">
          <cell r="A60" t="str">
            <v>Câmara de Lobos</v>
          </cell>
          <cell r="B60" t="str">
            <v>3102</v>
          </cell>
        </row>
        <row r="61">
          <cell r="A61" t="str">
            <v>Caminha</v>
          </cell>
          <cell r="B61" t="str">
            <v>1602</v>
          </cell>
        </row>
        <row r="62">
          <cell r="A62" t="str">
            <v>Campo Maior</v>
          </cell>
          <cell r="B62" t="str">
            <v>1204</v>
          </cell>
        </row>
        <row r="63">
          <cell r="A63" t="str">
            <v>Cantanhede</v>
          </cell>
          <cell r="B63" t="str">
            <v>0602</v>
          </cell>
        </row>
        <row r="64">
          <cell r="A64" t="str">
            <v>Carrazeda de Ansiães</v>
          </cell>
          <cell r="B64" t="str">
            <v>0403</v>
          </cell>
        </row>
        <row r="65">
          <cell r="A65" t="str">
            <v>Carregal do Sal</v>
          </cell>
          <cell r="B65" t="str">
            <v>1802</v>
          </cell>
        </row>
        <row r="66">
          <cell r="A66" t="str">
            <v>Cartaxo</v>
          </cell>
          <cell r="B66" t="str">
            <v>1406</v>
          </cell>
        </row>
        <row r="67">
          <cell r="A67" t="str">
            <v>Cascais</v>
          </cell>
          <cell r="B67" t="str">
            <v>1105</v>
          </cell>
        </row>
        <row r="68">
          <cell r="A68" t="str">
            <v>Castanheira de Pêra</v>
          </cell>
          <cell r="B68" t="str">
            <v>1007</v>
          </cell>
        </row>
        <row r="69">
          <cell r="A69" t="str">
            <v>Castelo Branco</v>
          </cell>
          <cell r="B69" t="str">
            <v>0502</v>
          </cell>
        </row>
        <row r="70">
          <cell r="A70" t="str">
            <v>Castelo de Paiva</v>
          </cell>
          <cell r="B70" t="str">
            <v>0106</v>
          </cell>
        </row>
        <row r="71">
          <cell r="A71" t="str">
            <v>Castelo de Vide</v>
          </cell>
          <cell r="B71" t="str">
            <v>1205</v>
          </cell>
        </row>
        <row r="72">
          <cell r="A72" t="str">
            <v>Castro Daire</v>
          </cell>
          <cell r="B72" t="str">
            <v>1803</v>
          </cell>
        </row>
        <row r="73">
          <cell r="A73" t="str">
            <v>Castro Marim</v>
          </cell>
          <cell r="B73" t="str">
            <v>0804</v>
          </cell>
        </row>
        <row r="74">
          <cell r="A74" t="str">
            <v>Castro Verde</v>
          </cell>
          <cell r="B74" t="str">
            <v>0206</v>
          </cell>
        </row>
        <row r="75">
          <cell r="A75" t="str">
            <v>Celorico da Beira</v>
          </cell>
          <cell r="B75" t="str">
            <v>0903</v>
          </cell>
        </row>
        <row r="76">
          <cell r="A76" t="str">
            <v>Celorico de Basto</v>
          </cell>
          <cell r="B76" t="str">
            <v>0305</v>
          </cell>
        </row>
        <row r="77">
          <cell r="A77" t="str">
            <v>Chamusca</v>
          </cell>
          <cell r="B77" t="str">
            <v>1407</v>
          </cell>
        </row>
        <row r="78">
          <cell r="A78" t="str">
            <v>Chaves</v>
          </cell>
          <cell r="B78" t="str">
            <v>1703</v>
          </cell>
        </row>
        <row r="79">
          <cell r="A79" t="str">
            <v>Cinfães</v>
          </cell>
          <cell r="B79" t="str">
            <v>1804</v>
          </cell>
        </row>
        <row r="80">
          <cell r="A80" t="str">
            <v>Coimbra</v>
          </cell>
          <cell r="B80" t="str">
            <v>0603</v>
          </cell>
        </row>
        <row r="81">
          <cell r="A81" t="str">
            <v>Condeixa-a-Nova</v>
          </cell>
          <cell r="B81" t="str">
            <v>0604</v>
          </cell>
        </row>
        <row r="82">
          <cell r="A82" t="str">
            <v>Constância</v>
          </cell>
          <cell r="B82" t="str">
            <v>1408</v>
          </cell>
        </row>
        <row r="83">
          <cell r="A83" t="str">
            <v>Coruche</v>
          </cell>
          <cell r="B83" t="str">
            <v>1409</v>
          </cell>
        </row>
        <row r="84">
          <cell r="A84" t="str">
            <v>Corvo</v>
          </cell>
          <cell r="B84" t="str">
            <v>4901</v>
          </cell>
        </row>
        <row r="85">
          <cell r="A85" t="str">
            <v>Covilhã</v>
          </cell>
          <cell r="B85" t="str">
            <v>0503</v>
          </cell>
        </row>
        <row r="86">
          <cell r="A86" t="str">
            <v>Crato</v>
          </cell>
          <cell r="B86" t="str">
            <v>1206</v>
          </cell>
        </row>
        <row r="87">
          <cell r="A87" t="str">
            <v>Cuba</v>
          </cell>
          <cell r="B87" t="str">
            <v>0207</v>
          </cell>
        </row>
        <row r="88">
          <cell r="A88" t="str">
            <v>Elvas</v>
          </cell>
          <cell r="B88" t="str">
            <v>1207</v>
          </cell>
        </row>
        <row r="89">
          <cell r="A89" t="str">
            <v>Entroncamento</v>
          </cell>
          <cell r="B89" t="str">
            <v>1410</v>
          </cell>
        </row>
        <row r="90">
          <cell r="A90" t="str">
            <v>Espinho</v>
          </cell>
          <cell r="B90" t="str">
            <v>0107</v>
          </cell>
        </row>
        <row r="91">
          <cell r="A91" t="str">
            <v>Esposende</v>
          </cell>
          <cell r="B91" t="str">
            <v>0306</v>
          </cell>
        </row>
        <row r="92">
          <cell r="A92" t="str">
            <v>Estarreja</v>
          </cell>
          <cell r="B92" t="str">
            <v>0108</v>
          </cell>
        </row>
        <row r="93">
          <cell r="A93" t="str">
            <v>Estremoz</v>
          </cell>
          <cell r="B93" t="str">
            <v>0704</v>
          </cell>
        </row>
        <row r="94">
          <cell r="A94" t="str">
            <v>Évora</v>
          </cell>
          <cell r="B94" t="str">
            <v>0705</v>
          </cell>
        </row>
        <row r="95">
          <cell r="A95" t="str">
            <v>Fafe</v>
          </cell>
          <cell r="B95" t="str">
            <v>0307</v>
          </cell>
        </row>
        <row r="96">
          <cell r="A96" t="str">
            <v>Faro</v>
          </cell>
          <cell r="B96" t="str">
            <v>0805</v>
          </cell>
        </row>
        <row r="97">
          <cell r="A97" t="str">
            <v>Felgueiras</v>
          </cell>
          <cell r="B97" t="str">
            <v>1303</v>
          </cell>
        </row>
        <row r="98">
          <cell r="A98" t="str">
            <v>Ferreira do Alentejo</v>
          </cell>
          <cell r="B98" t="str">
            <v>0208</v>
          </cell>
        </row>
        <row r="99">
          <cell r="A99" t="str">
            <v>Ferreira do Zêzere</v>
          </cell>
          <cell r="B99" t="str">
            <v>1411</v>
          </cell>
        </row>
        <row r="100">
          <cell r="A100" t="str">
            <v>Figueira da Foz</v>
          </cell>
          <cell r="B100" t="str">
            <v>0605</v>
          </cell>
        </row>
        <row r="101">
          <cell r="A101" t="str">
            <v>Figueira de Castelo Rodrigo</v>
          </cell>
          <cell r="B101" t="str">
            <v>0904</v>
          </cell>
        </row>
        <row r="102">
          <cell r="A102" t="str">
            <v>Figueiró dos Vinhos</v>
          </cell>
          <cell r="B102" t="str">
            <v>1008</v>
          </cell>
        </row>
        <row r="103">
          <cell r="A103" t="str">
            <v>Fornos de Algodres</v>
          </cell>
          <cell r="B103" t="str">
            <v>0905</v>
          </cell>
        </row>
        <row r="104">
          <cell r="A104" t="str">
            <v>Freixo de Espada à Cinta</v>
          </cell>
          <cell r="B104" t="str">
            <v>0404</v>
          </cell>
        </row>
        <row r="105">
          <cell r="A105" t="str">
            <v>Fronteira</v>
          </cell>
          <cell r="B105" t="str">
            <v>1208</v>
          </cell>
        </row>
        <row r="106">
          <cell r="A106" t="str">
            <v>Funchal</v>
          </cell>
          <cell r="B106" t="str">
            <v>3103</v>
          </cell>
        </row>
        <row r="107">
          <cell r="A107" t="str">
            <v>Fundão</v>
          </cell>
          <cell r="B107" t="str">
            <v>0504</v>
          </cell>
        </row>
        <row r="108">
          <cell r="A108" t="str">
            <v>Gavião</v>
          </cell>
          <cell r="B108" t="str">
            <v>1209</v>
          </cell>
        </row>
        <row r="109">
          <cell r="A109" t="str">
            <v>Góis</v>
          </cell>
          <cell r="B109" t="str">
            <v>0606</v>
          </cell>
        </row>
        <row r="110">
          <cell r="A110" t="str">
            <v>Golegã</v>
          </cell>
          <cell r="B110" t="str">
            <v>1412</v>
          </cell>
        </row>
        <row r="111">
          <cell r="A111" t="str">
            <v>Gondomar</v>
          </cell>
          <cell r="B111" t="str">
            <v>1304</v>
          </cell>
        </row>
        <row r="112">
          <cell r="A112" t="str">
            <v>Gouveia</v>
          </cell>
          <cell r="B112" t="str">
            <v>0906</v>
          </cell>
        </row>
        <row r="113">
          <cell r="A113" t="str">
            <v>Grândola</v>
          </cell>
          <cell r="B113" t="str">
            <v>1505</v>
          </cell>
        </row>
        <row r="114">
          <cell r="A114" t="str">
            <v>Guarda</v>
          </cell>
          <cell r="B114" t="str">
            <v>0907</v>
          </cell>
        </row>
        <row r="115">
          <cell r="A115" t="str">
            <v>Guimarães</v>
          </cell>
          <cell r="B115" t="str">
            <v>0308</v>
          </cell>
        </row>
        <row r="116">
          <cell r="A116" t="str">
            <v>Horta</v>
          </cell>
          <cell r="B116" t="str">
            <v>4701</v>
          </cell>
        </row>
        <row r="117">
          <cell r="A117" t="str">
            <v>Idanha-a-Nova</v>
          </cell>
          <cell r="B117" t="str">
            <v>0505</v>
          </cell>
        </row>
        <row r="118">
          <cell r="A118" t="str">
            <v>Ílhavo</v>
          </cell>
          <cell r="B118" t="str">
            <v>0110</v>
          </cell>
        </row>
        <row r="119">
          <cell r="A119" t="str">
            <v>Lagoa</v>
          </cell>
          <cell r="B119" t="str">
            <v>0806</v>
          </cell>
        </row>
        <row r="120">
          <cell r="A120" t="str">
            <v>Lagoa [R.A.A.]</v>
          </cell>
          <cell r="B120" t="str">
            <v>4201</v>
          </cell>
        </row>
        <row r="121">
          <cell r="A121" t="str">
            <v>Lagos</v>
          </cell>
          <cell r="B121" t="str">
            <v>0807</v>
          </cell>
        </row>
        <row r="122">
          <cell r="A122" t="str">
            <v>Lajes das Flores</v>
          </cell>
          <cell r="B122" t="str">
            <v>4801</v>
          </cell>
        </row>
        <row r="123">
          <cell r="A123" t="str">
            <v>Lajes do Pico</v>
          </cell>
          <cell r="B123" t="str">
            <v>4601</v>
          </cell>
        </row>
        <row r="124">
          <cell r="A124" t="str">
            <v>Lamego</v>
          </cell>
          <cell r="B124" t="str">
            <v>1805</v>
          </cell>
        </row>
        <row r="125">
          <cell r="A125" t="str">
            <v>Leiria</v>
          </cell>
          <cell r="B125" t="str">
            <v>1009</v>
          </cell>
        </row>
        <row r="126">
          <cell r="A126" t="str">
            <v>Lisboa</v>
          </cell>
          <cell r="B126" t="str">
            <v>1106</v>
          </cell>
        </row>
        <row r="127">
          <cell r="A127" t="str">
            <v>Loulé</v>
          </cell>
          <cell r="B127" t="str">
            <v>0808</v>
          </cell>
        </row>
        <row r="128">
          <cell r="A128" t="str">
            <v>Loures</v>
          </cell>
          <cell r="B128" t="str">
            <v>1107</v>
          </cell>
        </row>
        <row r="129">
          <cell r="A129" t="str">
            <v>Lourinhã</v>
          </cell>
          <cell r="B129" t="str">
            <v>1108</v>
          </cell>
        </row>
        <row r="130">
          <cell r="A130" t="str">
            <v>Lousã</v>
          </cell>
          <cell r="B130" t="str">
            <v>0607</v>
          </cell>
        </row>
        <row r="131">
          <cell r="A131" t="str">
            <v>Lousada</v>
          </cell>
          <cell r="B131" t="str">
            <v>1305</v>
          </cell>
        </row>
        <row r="132">
          <cell r="A132" t="str">
            <v>Mação</v>
          </cell>
          <cell r="B132" t="str">
            <v>1413</v>
          </cell>
        </row>
        <row r="133">
          <cell r="A133" t="str">
            <v>Macedo de Cavaleiros</v>
          </cell>
          <cell r="B133" t="str">
            <v>0405</v>
          </cell>
        </row>
        <row r="134">
          <cell r="A134" t="str">
            <v>Machico</v>
          </cell>
          <cell r="B134" t="str">
            <v>3104</v>
          </cell>
        </row>
        <row r="135">
          <cell r="A135" t="str">
            <v>Madalena</v>
          </cell>
          <cell r="B135" t="str">
            <v>4602</v>
          </cell>
        </row>
        <row r="136">
          <cell r="A136" t="str">
            <v>Mafra</v>
          </cell>
          <cell r="B136" t="str">
            <v>1109</v>
          </cell>
        </row>
        <row r="137">
          <cell r="A137" t="str">
            <v>Maia</v>
          </cell>
          <cell r="B137" t="str">
            <v>1306</v>
          </cell>
        </row>
        <row r="138">
          <cell r="A138" t="str">
            <v>Mangualde</v>
          </cell>
          <cell r="B138" t="str">
            <v>1806</v>
          </cell>
        </row>
        <row r="139">
          <cell r="A139" t="str">
            <v>Manteigas</v>
          </cell>
          <cell r="B139" t="str">
            <v>0908</v>
          </cell>
        </row>
        <row r="140">
          <cell r="A140" t="str">
            <v>Marco de Canaveses</v>
          </cell>
          <cell r="B140" t="str">
            <v>1307</v>
          </cell>
        </row>
        <row r="141">
          <cell r="A141" t="str">
            <v>Marinha Grande</v>
          </cell>
          <cell r="B141" t="str">
            <v>1010</v>
          </cell>
        </row>
        <row r="142">
          <cell r="A142" t="str">
            <v>Marvão</v>
          </cell>
          <cell r="B142" t="str">
            <v>1210</v>
          </cell>
        </row>
        <row r="143">
          <cell r="A143" t="str">
            <v>Matosinhos</v>
          </cell>
          <cell r="B143" t="str">
            <v>1308</v>
          </cell>
        </row>
        <row r="144">
          <cell r="A144" t="str">
            <v>Mealhada</v>
          </cell>
          <cell r="B144" t="str">
            <v>0111</v>
          </cell>
        </row>
        <row r="145">
          <cell r="A145" t="str">
            <v>Mêda</v>
          </cell>
          <cell r="B145" t="str">
            <v>0909</v>
          </cell>
        </row>
        <row r="146">
          <cell r="A146" t="str">
            <v>Melgaço</v>
          </cell>
          <cell r="B146" t="str">
            <v>1603</v>
          </cell>
        </row>
        <row r="147">
          <cell r="A147" t="str">
            <v>Mértola</v>
          </cell>
          <cell r="B147" t="str">
            <v>0209</v>
          </cell>
        </row>
        <row r="148">
          <cell r="A148" t="str">
            <v>Mesão Frio</v>
          </cell>
          <cell r="B148" t="str">
            <v>1704</v>
          </cell>
        </row>
        <row r="149">
          <cell r="A149" t="str">
            <v>Mira</v>
          </cell>
          <cell r="B149" t="str">
            <v>0608</v>
          </cell>
        </row>
        <row r="150">
          <cell r="A150" t="str">
            <v>Miranda do Corvo</v>
          </cell>
          <cell r="B150" t="str">
            <v>0609</v>
          </cell>
        </row>
        <row r="151">
          <cell r="A151" t="str">
            <v>Miranda do Douro</v>
          </cell>
          <cell r="B151" t="str">
            <v>0406</v>
          </cell>
        </row>
        <row r="152">
          <cell r="A152" t="str">
            <v>Mirandela</v>
          </cell>
          <cell r="B152" t="str">
            <v>0407</v>
          </cell>
        </row>
        <row r="153">
          <cell r="A153" t="str">
            <v>Mogadouro</v>
          </cell>
          <cell r="B153" t="str">
            <v>0408</v>
          </cell>
        </row>
        <row r="154">
          <cell r="A154" t="str">
            <v>Moimenta da Beira</v>
          </cell>
          <cell r="B154" t="str">
            <v>1807</v>
          </cell>
        </row>
        <row r="155">
          <cell r="A155" t="str">
            <v>Moita</v>
          </cell>
          <cell r="B155" t="str">
            <v>1506</v>
          </cell>
        </row>
        <row r="156">
          <cell r="A156" t="str">
            <v>Monção</v>
          </cell>
          <cell r="B156" t="str">
            <v>1604</v>
          </cell>
        </row>
        <row r="157">
          <cell r="A157" t="str">
            <v>Monchique</v>
          </cell>
          <cell r="B157" t="str">
            <v>0809</v>
          </cell>
        </row>
        <row r="158">
          <cell r="A158" t="str">
            <v>Mondim de Basto</v>
          </cell>
          <cell r="B158" t="str">
            <v>1705</v>
          </cell>
        </row>
        <row r="159">
          <cell r="A159" t="str">
            <v>Monforte</v>
          </cell>
          <cell r="B159" t="str">
            <v>1211</v>
          </cell>
        </row>
        <row r="160">
          <cell r="A160" t="str">
            <v>Montalegre</v>
          </cell>
          <cell r="B160" t="str">
            <v>1706</v>
          </cell>
        </row>
        <row r="161">
          <cell r="A161" t="str">
            <v>Montemor-o-Novo</v>
          </cell>
          <cell r="B161" t="str">
            <v>0706</v>
          </cell>
        </row>
        <row r="162">
          <cell r="A162" t="str">
            <v>Montemor-o-Velho</v>
          </cell>
          <cell r="B162" t="str">
            <v>0610</v>
          </cell>
        </row>
        <row r="163">
          <cell r="A163" t="str">
            <v>Montijo</v>
          </cell>
          <cell r="B163" t="str">
            <v>1507</v>
          </cell>
        </row>
        <row r="164">
          <cell r="A164" t="str">
            <v>Mora</v>
          </cell>
          <cell r="B164" t="str">
            <v>0707</v>
          </cell>
        </row>
        <row r="165">
          <cell r="A165" t="str">
            <v>Mortágua</v>
          </cell>
          <cell r="B165" t="str">
            <v>1808</v>
          </cell>
        </row>
        <row r="166">
          <cell r="A166" t="str">
            <v>Moura</v>
          </cell>
          <cell r="B166" t="str">
            <v>0210</v>
          </cell>
        </row>
        <row r="167">
          <cell r="A167" t="str">
            <v>Mourão</v>
          </cell>
          <cell r="B167" t="str">
            <v>0708</v>
          </cell>
        </row>
        <row r="168">
          <cell r="A168" t="str">
            <v>Murça</v>
          </cell>
          <cell r="B168" t="str">
            <v>1707</v>
          </cell>
        </row>
        <row r="169">
          <cell r="A169" t="str">
            <v>Murtosa</v>
          </cell>
          <cell r="B169" t="str">
            <v>0112</v>
          </cell>
        </row>
        <row r="170">
          <cell r="A170" t="str">
            <v>Nazaré</v>
          </cell>
          <cell r="B170" t="str">
            <v>1011</v>
          </cell>
        </row>
        <row r="171">
          <cell r="A171" t="str">
            <v>Nelas</v>
          </cell>
          <cell r="B171" t="str">
            <v>1809</v>
          </cell>
        </row>
        <row r="172">
          <cell r="A172" t="str">
            <v>Nisa</v>
          </cell>
          <cell r="B172" t="str">
            <v>1212</v>
          </cell>
        </row>
        <row r="173">
          <cell r="A173" t="str">
            <v>Nordeste</v>
          </cell>
          <cell r="B173" t="str">
            <v>4202</v>
          </cell>
        </row>
        <row r="174">
          <cell r="A174" t="str">
            <v>Óbidos</v>
          </cell>
          <cell r="B174" t="str">
            <v>1012</v>
          </cell>
        </row>
        <row r="175">
          <cell r="A175" t="str">
            <v>Odemira</v>
          </cell>
          <cell r="B175" t="str">
            <v>0211</v>
          </cell>
        </row>
        <row r="176">
          <cell r="A176" t="str">
            <v>Odivelas</v>
          </cell>
          <cell r="B176" t="str">
            <v>1116</v>
          </cell>
        </row>
        <row r="177">
          <cell r="A177" t="str">
            <v>Oeiras</v>
          </cell>
          <cell r="B177" t="str">
            <v>1110</v>
          </cell>
        </row>
        <row r="178">
          <cell r="A178" t="str">
            <v>Oleiros</v>
          </cell>
          <cell r="B178" t="str">
            <v>0506</v>
          </cell>
        </row>
        <row r="179">
          <cell r="A179" t="str">
            <v>Olhão</v>
          </cell>
          <cell r="B179" t="str">
            <v>0810</v>
          </cell>
        </row>
        <row r="180">
          <cell r="A180" t="str">
            <v>Oliveira de Azeméis</v>
          </cell>
          <cell r="B180" t="str">
            <v>0113</v>
          </cell>
        </row>
        <row r="181">
          <cell r="A181" t="str">
            <v>Oliveira de Frades</v>
          </cell>
          <cell r="B181" t="str">
            <v>1810</v>
          </cell>
        </row>
        <row r="182">
          <cell r="A182" t="str">
            <v>Oliveira do Bairro</v>
          </cell>
          <cell r="B182" t="str">
            <v>0114</v>
          </cell>
        </row>
        <row r="183">
          <cell r="A183" t="str">
            <v>Oliveira do Hospital</v>
          </cell>
          <cell r="B183" t="str">
            <v>0611</v>
          </cell>
        </row>
        <row r="184">
          <cell r="A184" t="str">
            <v>Ourém</v>
          </cell>
          <cell r="B184" t="str">
            <v>1421</v>
          </cell>
        </row>
        <row r="185">
          <cell r="A185" t="str">
            <v>Ourique</v>
          </cell>
          <cell r="B185" t="str">
            <v>0212</v>
          </cell>
        </row>
        <row r="186">
          <cell r="A186" t="str">
            <v>Ovar</v>
          </cell>
          <cell r="B186" t="str">
            <v>0115</v>
          </cell>
        </row>
        <row r="187">
          <cell r="A187" t="str">
            <v>Paços de Ferreira</v>
          </cell>
          <cell r="B187" t="str">
            <v>1309</v>
          </cell>
        </row>
        <row r="188">
          <cell r="A188" t="str">
            <v>Palmela</v>
          </cell>
          <cell r="B188" t="str">
            <v>1508</v>
          </cell>
        </row>
        <row r="189">
          <cell r="A189" t="str">
            <v>Pampilhosa da Serra</v>
          </cell>
          <cell r="B189" t="str">
            <v>0612</v>
          </cell>
        </row>
        <row r="190">
          <cell r="A190" t="str">
            <v>Paredes</v>
          </cell>
          <cell r="B190" t="str">
            <v>1310</v>
          </cell>
        </row>
        <row r="191">
          <cell r="A191" t="str">
            <v>Paredes de Coura</v>
          </cell>
          <cell r="B191" t="str">
            <v>1605</v>
          </cell>
        </row>
        <row r="192">
          <cell r="A192" t="str">
            <v>Pedrógão Grande</v>
          </cell>
          <cell r="B192" t="str">
            <v>1013</v>
          </cell>
        </row>
        <row r="193">
          <cell r="A193" t="str">
            <v>Penacova</v>
          </cell>
          <cell r="B193" t="str">
            <v>0613</v>
          </cell>
        </row>
        <row r="194">
          <cell r="A194" t="str">
            <v>Penafiel</v>
          </cell>
          <cell r="B194" t="str">
            <v>1311</v>
          </cell>
        </row>
        <row r="195">
          <cell r="A195" t="str">
            <v>Penalva do Castelo</v>
          </cell>
          <cell r="B195" t="str">
            <v>1811</v>
          </cell>
        </row>
        <row r="196">
          <cell r="A196" t="str">
            <v>Penamacor</v>
          </cell>
          <cell r="B196" t="str">
            <v>0507</v>
          </cell>
        </row>
        <row r="197">
          <cell r="A197" t="str">
            <v>Penedono</v>
          </cell>
          <cell r="B197" t="str">
            <v>1812</v>
          </cell>
        </row>
        <row r="198">
          <cell r="A198" t="str">
            <v>Penela</v>
          </cell>
          <cell r="B198" t="str">
            <v>0614</v>
          </cell>
        </row>
        <row r="199">
          <cell r="A199" t="str">
            <v>Peniche</v>
          </cell>
          <cell r="B199" t="str">
            <v>1014</v>
          </cell>
        </row>
        <row r="200">
          <cell r="A200" t="str">
            <v>Peso da Régua</v>
          </cell>
          <cell r="B200" t="str">
            <v>1708</v>
          </cell>
        </row>
        <row r="201">
          <cell r="A201" t="str">
            <v>Pinhel</v>
          </cell>
          <cell r="B201" t="str">
            <v>0910</v>
          </cell>
        </row>
        <row r="202">
          <cell r="A202" t="str">
            <v>Pombal</v>
          </cell>
          <cell r="B202" t="str">
            <v>1015</v>
          </cell>
        </row>
        <row r="203">
          <cell r="A203" t="str">
            <v>Ponta Delgada</v>
          </cell>
          <cell r="B203" t="str">
            <v>4203</v>
          </cell>
        </row>
        <row r="204">
          <cell r="A204" t="str">
            <v>Ponta do Sol</v>
          </cell>
          <cell r="B204" t="str">
            <v>3105</v>
          </cell>
        </row>
        <row r="205">
          <cell r="A205" t="str">
            <v>Ponte da Barca</v>
          </cell>
          <cell r="B205" t="str">
            <v>1606</v>
          </cell>
        </row>
        <row r="206">
          <cell r="A206" t="str">
            <v>Ponte de Lima</v>
          </cell>
          <cell r="B206" t="str">
            <v>1607</v>
          </cell>
        </row>
        <row r="207">
          <cell r="A207" t="str">
            <v>Ponte de Sor</v>
          </cell>
          <cell r="B207" t="str">
            <v>1213</v>
          </cell>
        </row>
        <row r="208">
          <cell r="A208" t="str">
            <v>Portalegre</v>
          </cell>
          <cell r="B208" t="str">
            <v>1214</v>
          </cell>
        </row>
        <row r="209">
          <cell r="A209" t="str">
            <v>Portel</v>
          </cell>
          <cell r="B209" t="str">
            <v>0709</v>
          </cell>
        </row>
        <row r="210">
          <cell r="A210" t="str">
            <v>Portimão</v>
          </cell>
          <cell r="B210" t="str">
            <v>0811</v>
          </cell>
        </row>
        <row r="211">
          <cell r="A211" t="str">
            <v>Porto</v>
          </cell>
          <cell r="B211" t="str">
            <v>1312</v>
          </cell>
        </row>
        <row r="212">
          <cell r="A212" t="str">
            <v>Porto de Mós</v>
          </cell>
          <cell r="B212" t="str">
            <v>1016</v>
          </cell>
        </row>
        <row r="213">
          <cell r="A213" t="str">
            <v>Porto Moniz</v>
          </cell>
          <cell r="B213" t="str">
            <v>3106</v>
          </cell>
        </row>
        <row r="214">
          <cell r="A214" t="str">
            <v>Porto Santo</v>
          </cell>
          <cell r="B214" t="str">
            <v>3201</v>
          </cell>
        </row>
        <row r="215">
          <cell r="A215" t="str">
            <v>Póvoa de Lanhoso</v>
          </cell>
          <cell r="B215" t="str">
            <v>0309</v>
          </cell>
        </row>
        <row r="216">
          <cell r="A216" t="str">
            <v>Póvoa de Varzim</v>
          </cell>
          <cell r="B216" t="str">
            <v>1313</v>
          </cell>
        </row>
        <row r="217">
          <cell r="A217" t="str">
            <v>Povoação</v>
          </cell>
          <cell r="B217" t="str">
            <v>4204</v>
          </cell>
        </row>
        <row r="218">
          <cell r="A218" t="str">
            <v>Proença-a-Nova</v>
          </cell>
          <cell r="B218" t="str">
            <v>0508</v>
          </cell>
        </row>
        <row r="219">
          <cell r="A219" t="str">
            <v>Redondo</v>
          </cell>
          <cell r="B219" t="str">
            <v>0710</v>
          </cell>
        </row>
        <row r="220">
          <cell r="A220" t="str">
            <v>Reguengos de Monsaraz</v>
          </cell>
          <cell r="B220" t="str">
            <v>0711</v>
          </cell>
        </row>
        <row r="221">
          <cell r="A221" t="str">
            <v>Resende</v>
          </cell>
          <cell r="B221" t="str">
            <v>1813</v>
          </cell>
        </row>
        <row r="222">
          <cell r="A222" t="str">
            <v>Ribeira Brava</v>
          </cell>
          <cell r="B222" t="str">
            <v>3107</v>
          </cell>
        </row>
        <row r="223">
          <cell r="A223" t="str">
            <v>Ribeira de Pena</v>
          </cell>
          <cell r="B223" t="str">
            <v>1709</v>
          </cell>
        </row>
        <row r="224">
          <cell r="A224" t="str">
            <v>Ribeira Grande</v>
          </cell>
          <cell r="B224" t="str">
            <v>4205</v>
          </cell>
        </row>
        <row r="225">
          <cell r="A225" t="str">
            <v>Rio Maior</v>
          </cell>
          <cell r="B225" t="str">
            <v>1414</v>
          </cell>
        </row>
        <row r="226">
          <cell r="A226" t="str">
            <v>Sabrosa</v>
          </cell>
          <cell r="B226" t="str">
            <v>1710</v>
          </cell>
        </row>
        <row r="227">
          <cell r="A227" t="str">
            <v>Sabugal</v>
          </cell>
          <cell r="B227" t="str">
            <v>0911</v>
          </cell>
        </row>
        <row r="228">
          <cell r="A228" t="str">
            <v>Salvaterra de Magos</v>
          </cell>
          <cell r="B228" t="str">
            <v>1415</v>
          </cell>
        </row>
        <row r="229">
          <cell r="A229" t="str">
            <v>Santa Comba Dão</v>
          </cell>
          <cell r="B229" t="str">
            <v>1814</v>
          </cell>
        </row>
        <row r="230">
          <cell r="A230" t="str">
            <v>Santa Cruz</v>
          </cell>
          <cell r="B230" t="str">
            <v>3108</v>
          </cell>
        </row>
        <row r="231">
          <cell r="A231" t="str">
            <v>Santa Cruz da Graciosa</v>
          </cell>
          <cell r="B231" t="str">
            <v>4401</v>
          </cell>
        </row>
        <row r="232">
          <cell r="A232" t="str">
            <v>Santa Cruz das Flores</v>
          </cell>
          <cell r="B232" t="str">
            <v>4802</v>
          </cell>
        </row>
        <row r="233">
          <cell r="A233" t="str">
            <v>Santa Maria da Feira</v>
          </cell>
          <cell r="B233" t="str">
            <v>0109</v>
          </cell>
        </row>
        <row r="234">
          <cell r="A234" t="str">
            <v>Santa Marta de Penaguião</v>
          </cell>
          <cell r="B234" t="str">
            <v>1711</v>
          </cell>
        </row>
        <row r="235">
          <cell r="A235" t="str">
            <v>Santana</v>
          </cell>
          <cell r="B235" t="str">
            <v>3109</v>
          </cell>
        </row>
        <row r="236">
          <cell r="A236" t="str">
            <v>Santarém</v>
          </cell>
          <cell r="B236" t="str">
            <v>1416</v>
          </cell>
        </row>
        <row r="237">
          <cell r="A237" t="str">
            <v>Santiago do Cacém</v>
          </cell>
          <cell r="B237" t="str">
            <v>1509</v>
          </cell>
        </row>
        <row r="238">
          <cell r="A238" t="str">
            <v>Santo Tirso</v>
          </cell>
          <cell r="B238" t="str">
            <v>1314</v>
          </cell>
        </row>
        <row r="239">
          <cell r="A239" t="str">
            <v>São Brás de Alportel</v>
          </cell>
          <cell r="B239" t="str">
            <v>0812</v>
          </cell>
        </row>
        <row r="240">
          <cell r="A240" t="str">
            <v>São João da Madeira</v>
          </cell>
          <cell r="B240" t="str">
            <v>0116</v>
          </cell>
        </row>
        <row r="241">
          <cell r="A241" t="str">
            <v>São João da Pesqueira</v>
          </cell>
          <cell r="B241" t="str">
            <v>1815</v>
          </cell>
        </row>
        <row r="242">
          <cell r="A242" t="str">
            <v>São Pedro do Sul</v>
          </cell>
          <cell r="B242" t="str">
            <v>1816</v>
          </cell>
        </row>
        <row r="243">
          <cell r="A243" t="str">
            <v>São Roque do Pico</v>
          </cell>
          <cell r="B243" t="str">
            <v>4603</v>
          </cell>
        </row>
        <row r="244">
          <cell r="A244" t="str">
            <v>São Vicente</v>
          </cell>
          <cell r="B244" t="str">
            <v>3110</v>
          </cell>
        </row>
        <row r="245">
          <cell r="A245" t="str">
            <v>Sardoal</v>
          </cell>
          <cell r="B245" t="str">
            <v>1417</v>
          </cell>
        </row>
        <row r="246">
          <cell r="A246" t="str">
            <v>Sátão</v>
          </cell>
          <cell r="B246" t="str">
            <v>1817</v>
          </cell>
        </row>
        <row r="247">
          <cell r="A247" t="str">
            <v>Seia</v>
          </cell>
          <cell r="B247" t="str">
            <v>0912</v>
          </cell>
        </row>
        <row r="248">
          <cell r="A248" t="str">
            <v>Seixal</v>
          </cell>
          <cell r="B248" t="str">
            <v>1510</v>
          </cell>
        </row>
        <row r="249">
          <cell r="A249" t="str">
            <v>Sernancelhe</v>
          </cell>
          <cell r="B249" t="str">
            <v>1818</v>
          </cell>
        </row>
        <row r="250">
          <cell r="A250" t="str">
            <v>Serpa</v>
          </cell>
          <cell r="B250" t="str">
            <v>0213</v>
          </cell>
        </row>
        <row r="251">
          <cell r="A251" t="str">
            <v>Sertã</v>
          </cell>
          <cell r="B251" t="str">
            <v>0509</v>
          </cell>
        </row>
        <row r="252">
          <cell r="A252" t="str">
            <v>Sesimbra</v>
          </cell>
          <cell r="B252" t="str">
            <v>1511</v>
          </cell>
        </row>
        <row r="253">
          <cell r="A253" t="str">
            <v>Setúbal</v>
          </cell>
          <cell r="B253" t="str">
            <v>1512</v>
          </cell>
        </row>
        <row r="254">
          <cell r="A254" t="str">
            <v>Sever do Vouga</v>
          </cell>
          <cell r="B254" t="str">
            <v>0117</v>
          </cell>
        </row>
        <row r="255">
          <cell r="A255" t="str">
            <v>Silves</v>
          </cell>
          <cell r="B255" t="str">
            <v>0813</v>
          </cell>
        </row>
        <row r="256">
          <cell r="A256" t="str">
            <v>Sines</v>
          </cell>
          <cell r="B256" t="str">
            <v>1513</v>
          </cell>
        </row>
        <row r="257">
          <cell r="A257" t="str">
            <v>Sintra</v>
          </cell>
          <cell r="B257" t="str">
            <v>1111</v>
          </cell>
        </row>
        <row r="258">
          <cell r="A258" t="str">
            <v>Sobral de Monte Agraço</v>
          </cell>
          <cell r="B258" t="str">
            <v>1112</v>
          </cell>
        </row>
        <row r="259">
          <cell r="A259" t="str">
            <v>Soure</v>
          </cell>
          <cell r="B259" t="str">
            <v>0615</v>
          </cell>
        </row>
        <row r="260">
          <cell r="A260" t="str">
            <v>Sousel</v>
          </cell>
          <cell r="B260" t="str">
            <v>1215</v>
          </cell>
        </row>
        <row r="261">
          <cell r="A261" t="str">
            <v>Tábua</v>
          </cell>
          <cell r="B261" t="str">
            <v>0616</v>
          </cell>
        </row>
        <row r="262">
          <cell r="A262" t="str">
            <v>Tabuaço</v>
          </cell>
          <cell r="B262" t="str">
            <v>1819</v>
          </cell>
        </row>
        <row r="263">
          <cell r="A263" t="str">
            <v>Tarouca</v>
          </cell>
          <cell r="B263" t="str">
            <v>1820</v>
          </cell>
        </row>
        <row r="264">
          <cell r="A264" t="str">
            <v>Tavira</v>
          </cell>
          <cell r="B264" t="str">
            <v>0814</v>
          </cell>
        </row>
        <row r="265">
          <cell r="A265" t="str">
            <v>Terras de Bouro</v>
          </cell>
          <cell r="B265" t="str">
            <v>0310</v>
          </cell>
        </row>
        <row r="266">
          <cell r="A266" t="str">
            <v>Tomar</v>
          </cell>
          <cell r="B266" t="str">
            <v>1418</v>
          </cell>
        </row>
        <row r="267">
          <cell r="A267" t="str">
            <v>Tondela</v>
          </cell>
          <cell r="B267" t="str">
            <v>1821</v>
          </cell>
        </row>
        <row r="268">
          <cell r="A268" t="str">
            <v>Torre de Moncorvo</v>
          </cell>
          <cell r="B268" t="str">
            <v>0409</v>
          </cell>
        </row>
        <row r="269">
          <cell r="A269" t="str">
            <v>Torres Novas</v>
          </cell>
          <cell r="B269" t="str">
            <v>1419</v>
          </cell>
        </row>
        <row r="270">
          <cell r="A270" t="str">
            <v>Torres Vedras</v>
          </cell>
          <cell r="B270" t="str">
            <v>1113</v>
          </cell>
        </row>
        <row r="271">
          <cell r="A271" t="str">
            <v>Trancoso</v>
          </cell>
          <cell r="B271" t="str">
            <v>0913</v>
          </cell>
        </row>
        <row r="272">
          <cell r="A272" t="str">
            <v>Trofa</v>
          </cell>
          <cell r="B272" t="str">
            <v>1318</v>
          </cell>
        </row>
        <row r="273">
          <cell r="A273" t="str">
            <v>Vagos</v>
          </cell>
          <cell r="B273" t="str">
            <v>0118</v>
          </cell>
        </row>
        <row r="274">
          <cell r="A274" t="str">
            <v>Vale de Cambra</v>
          </cell>
          <cell r="B274" t="str">
            <v>0119</v>
          </cell>
        </row>
        <row r="275">
          <cell r="A275" t="str">
            <v>Valença</v>
          </cell>
          <cell r="B275" t="str">
            <v>1608</v>
          </cell>
        </row>
        <row r="276">
          <cell r="A276" t="str">
            <v>Valongo</v>
          </cell>
          <cell r="B276" t="str">
            <v>1315</v>
          </cell>
        </row>
        <row r="277">
          <cell r="A277" t="str">
            <v>Valpaços</v>
          </cell>
          <cell r="B277" t="str">
            <v>1712</v>
          </cell>
        </row>
        <row r="278">
          <cell r="A278" t="str">
            <v>Velas</v>
          </cell>
          <cell r="B278" t="str">
            <v>4502</v>
          </cell>
        </row>
        <row r="279">
          <cell r="A279" t="str">
            <v>Vendas Novas</v>
          </cell>
          <cell r="B279" t="str">
            <v>0712</v>
          </cell>
        </row>
        <row r="280">
          <cell r="A280" t="str">
            <v>Viana do Alentejo</v>
          </cell>
          <cell r="B280" t="str">
            <v>0713</v>
          </cell>
        </row>
        <row r="281">
          <cell r="A281" t="str">
            <v>Viana do Castelo</v>
          </cell>
          <cell r="B281" t="str">
            <v>1609</v>
          </cell>
        </row>
        <row r="282">
          <cell r="A282" t="str">
            <v>Vidigueira</v>
          </cell>
          <cell r="B282" t="str">
            <v>0214</v>
          </cell>
        </row>
        <row r="283">
          <cell r="A283" t="str">
            <v>Vieira do Minho</v>
          </cell>
          <cell r="B283" t="str">
            <v>0311</v>
          </cell>
        </row>
        <row r="284">
          <cell r="A284" t="str">
            <v>Vila da Praia da Vitória</v>
          </cell>
          <cell r="B284" t="str">
            <v>4302</v>
          </cell>
        </row>
        <row r="285">
          <cell r="A285" t="str">
            <v>Vila de Rei</v>
          </cell>
          <cell r="B285" t="str">
            <v>0510</v>
          </cell>
        </row>
        <row r="286">
          <cell r="A286" t="str">
            <v>Vila do Bispo</v>
          </cell>
          <cell r="B286" t="str">
            <v>0815</v>
          </cell>
        </row>
        <row r="287">
          <cell r="A287" t="str">
            <v>Vila do Conde</v>
          </cell>
          <cell r="B287" t="str">
            <v>1316</v>
          </cell>
        </row>
        <row r="288">
          <cell r="A288" t="str">
            <v>Vila do Porto</v>
          </cell>
          <cell r="B288" t="str">
            <v>4101</v>
          </cell>
        </row>
        <row r="289">
          <cell r="A289" t="str">
            <v>Vila Flor</v>
          </cell>
          <cell r="B289" t="str">
            <v>0410</v>
          </cell>
        </row>
        <row r="290">
          <cell r="A290" t="str">
            <v>Vila Franca de Xira</v>
          </cell>
          <cell r="B290" t="str">
            <v>1114</v>
          </cell>
        </row>
        <row r="291">
          <cell r="A291" t="str">
            <v>Vila Franca do Campo</v>
          </cell>
          <cell r="B291" t="str">
            <v>4206</v>
          </cell>
        </row>
        <row r="292">
          <cell r="A292" t="str">
            <v>Vila Nova da Barquinha</v>
          </cell>
          <cell r="B292" t="str">
            <v>1420</v>
          </cell>
        </row>
        <row r="293">
          <cell r="A293" t="str">
            <v>Vila Nova de Cerveira</v>
          </cell>
          <cell r="B293" t="str">
            <v>1610</v>
          </cell>
        </row>
        <row r="294">
          <cell r="A294" t="str">
            <v>Vila Nova de Famalicão</v>
          </cell>
          <cell r="B294" t="str">
            <v>0312</v>
          </cell>
        </row>
        <row r="295">
          <cell r="A295" t="str">
            <v>Vila Nova de Foz Côa</v>
          </cell>
          <cell r="B295" t="str">
            <v>0914</v>
          </cell>
        </row>
        <row r="296">
          <cell r="A296" t="str">
            <v>Vila Nova de Gaia</v>
          </cell>
          <cell r="B296" t="str">
            <v>1317</v>
          </cell>
        </row>
        <row r="297">
          <cell r="A297" t="str">
            <v>Vila Nova de Paiva</v>
          </cell>
          <cell r="B297" t="str">
            <v>1822</v>
          </cell>
        </row>
        <row r="298">
          <cell r="A298" t="str">
            <v>Vila Nova de Poiares</v>
          </cell>
          <cell r="B298" t="str">
            <v>0617</v>
          </cell>
        </row>
        <row r="299">
          <cell r="A299" t="str">
            <v>Vila Pouca de Aguiar</v>
          </cell>
          <cell r="B299" t="str">
            <v>1713</v>
          </cell>
        </row>
        <row r="300">
          <cell r="A300" t="str">
            <v>Vila Real</v>
          </cell>
          <cell r="B300" t="str">
            <v>1714</v>
          </cell>
        </row>
        <row r="301">
          <cell r="A301" t="str">
            <v>Vila Real de Santo António</v>
          </cell>
          <cell r="B301" t="str">
            <v>0816</v>
          </cell>
        </row>
        <row r="302">
          <cell r="A302" t="str">
            <v>Vila Velha de Ródão</v>
          </cell>
          <cell r="B302" t="str">
            <v>0511</v>
          </cell>
        </row>
        <row r="303">
          <cell r="A303" t="str">
            <v>Vila Verde</v>
          </cell>
          <cell r="B303" t="str">
            <v>0313</v>
          </cell>
        </row>
        <row r="304">
          <cell r="A304" t="str">
            <v>Vila Viçosa</v>
          </cell>
          <cell r="B304" t="str">
            <v>0714</v>
          </cell>
        </row>
        <row r="305">
          <cell r="A305" t="str">
            <v>Vimioso</v>
          </cell>
          <cell r="B305" t="str">
            <v>0411</v>
          </cell>
        </row>
        <row r="306">
          <cell r="A306" t="str">
            <v>Vinhais</v>
          </cell>
          <cell r="B306" t="str">
            <v>0412</v>
          </cell>
        </row>
        <row r="307">
          <cell r="A307" t="str">
            <v>Viseu</v>
          </cell>
          <cell r="B307" t="str">
            <v>1823</v>
          </cell>
        </row>
        <row r="308">
          <cell r="A308" t="str">
            <v>Vizela</v>
          </cell>
          <cell r="B308" t="str">
            <v>0314</v>
          </cell>
        </row>
        <row r="309">
          <cell r="A309" t="str">
            <v>Vouzela</v>
          </cell>
          <cell r="B309" t="str">
            <v>1824</v>
          </cell>
        </row>
      </sheetData>
      <sheetData sheetId="17"/>
      <sheetData sheetId="18"/>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regado_simples"/>
      <sheetName val="Parecer"/>
      <sheetName val="Enquadramento"/>
      <sheetName val="Agregado"/>
      <sheetName val="Despesas Elegíveis"/>
      <sheetName val="Plano Tx de Esforço"/>
      <sheetName val="Critérios"/>
      <sheetName val="Plano Prestação Mensal Proposta"/>
      <sheetName val="Simulador"/>
      <sheetName val="Documentos"/>
      <sheetName val="Municipios"/>
      <sheetName val="Parecer do Município"/>
      <sheetName val="Simulador Reab e Const (2)"/>
      <sheetName val="HCC"/>
      <sheetName val="SH"/>
      <sheetName val="Lista"/>
      <sheetName val="Checklist BK"/>
      <sheetName val="Tabelas"/>
      <sheetName val="Aux"/>
      <sheetName val="VRefAquis"/>
      <sheetName val="VRefArren"/>
      <sheetName val="1D_0903_0001_01 CProjecto"/>
    </sheetNames>
    <sheetDataSet>
      <sheetData sheetId="0"/>
      <sheetData sheetId="1"/>
      <sheetData sheetId="2"/>
      <sheetData sheetId="3">
        <row r="3">
          <cell r="B3" t="str">
            <v>Luis Candeias Gradiz Pais</v>
          </cell>
          <cell r="G3">
            <v>216690773</v>
          </cell>
        </row>
        <row r="4">
          <cell r="B4" t="str">
            <v>Natália Isabel Saraiva Pais Gradiz</v>
          </cell>
          <cell r="G4">
            <v>230160891</v>
          </cell>
        </row>
      </sheetData>
      <sheetData sheetId="4"/>
      <sheetData sheetId="5"/>
      <sheetData sheetId="6"/>
      <sheetData sheetId="7"/>
      <sheetData sheetId="8">
        <row r="30">
          <cell r="B30" t="e">
            <v>#REF!</v>
          </cell>
        </row>
        <row r="31">
          <cell r="B31" t="e">
            <v>#VALUE!</v>
          </cell>
        </row>
        <row r="32">
          <cell r="B32" t="e">
            <v>#REF!</v>
          </cell>
        </row>
        <row r="33">
          <cell r="B33" t="e">
            <v>#REF!</v>
          </cell>
        </row>
        <row r="34">
          <cell r="B34" t="e">
            <v>#REF!</v>
          </cell>
        </row>
        <row r="35">
          <cell r="B35">
            <v>0</v>
          </cell>
        </row>
        <row r="36">
          <cell r="B36" t="e">
            <v>#REF!</v>
          </cell>
        </row>
        <row r="43">
          <cell r="A43" t="str">
            <v>Estrutura de custos do investimento</v>
          </cell>
        </row>
        <row r="44">
          <cell r="A44" t="str">
            <v>Custo do terreno/imóvel no caso de aquisição</v>
          </cell>
        </row>
        <row r="45">
          <cell r="A45" t="str">
            <v>Projetos</v>
          </cell>
          <cell r="B45">
            <v>2650</v>
          </cell>
        </row>
        <row r="46">
          <cell r="A46" t="str">
            <v>Fiscalização, Coordenação e Segurança em Obra</v>
          </cell>
        </row>
        <row r="47">
          <cell r="A47" t="str">
            <v>Empreitada</v>
          </cell>
        </row>
        <row r="48">
          <cell r="A48" t="str">
            <v>Ónus</v>
          </cell>
          <cell r="B48">
            <v>250</v>
          </cell>
        </row>
        <row r="49">
          <cell r="A49" t="str">
            <v>Arrendamento - realojamento temporário</v>
          </cell>
        </row>
        <row r="52">
          <cell r="A52" t="str">
            <v>Total</v>
          </cell>
          <cell r="B52">
            <v>3509.5</v>
          </cell>
        </row>
      </sheetData>
      <sheetData sheetId="9"/>
      <sheetData sheetId="10">
        <row r="2">
          <cell r="A2" t="str">
            <v>Abrantes</v>
          </cell>
          <cell r="B2" t="str">
            <v>1401</v>
          </cell>
          <cell r="C2" t="str">
            <v>16I1401</v>
          </cell>
          <cell r="D2" t="str">
            <v>Continente</v>
          </cell>
          <cell r="E2" t="str">
            <v>1</v>
          </cell>
          <cell r="F2" t="str">
            <v>Centro</v>
          </cell>
          <cell r="G2" t="str">
            <v>16</v>
          </cell>
          <cell r="H2" t="str">
            <v>Centro</v>
          </cell>
          <cell r="I2" t="str">
            <v>16</v>
          </cell>
          <cell r="J2" t="str">
            <v>Médio Tejo</v>
          </cell>
          <cell r="K2" t="str">
            <v>16C</v>
          </cell>
          <cell r="L2" t="str">
            <v>Médio Tejo</v>
          </cell>
          <cell r="M2" t="str">
            <v>16I</v>
          </cell>
          <cell r="N2">
            <v>687</v>
          </cell>
          <cell r="O2">
            <v>3.26</v>
          </cell>
          <cell r="P2">
            <v>4</v>
          </cell>
          <cell r="Q2">
            <v>15</v>
          </cell>
          <cell r="R2" t="str">
            <v>010.01.04.05/2021/1401</v>
          </cell>
        </row>
        <row r="3">
          <cell r="A3" t="str">
            <v>Águeda</v>
          </cell>
          <cell r="B3" t="str">
            <v>0101</v>
          </cell>
          <cell r="C3" t="str">
            <v>16D0101</v>
          </cell>
          <cell r="D3" t="str">
            <v>Continente</v>
          </cell>
          <cell r="E3" t="str">
            <v>1</v>
          </cell>
          <cell r="F3" t="str">
            <v>Centro</v>
          </cell>
          <cell r="G3" t="str">
            <v>16</v>
          </cell>
          <cell r="H3" t="str">
            <v>Centro</v>
          </cell>
          <cell r="I3" t="str">
            <v>16</v>
          </cell>
          <cell r="J3" t="str">
            <v>Baixo Vouga</v>
          </cell>
          <cell r="K3" t="str">
            <v>161</v>
          </cell>
          <cell r="L3" t="str">
            <v>Região de Aveiro</v>
          </cell>
          <cell r="M3" t="str">
            <v>16D</v>
          </cell>
          <cell r="N3">
            <v>1226</v>
          </cell>
          <cell r="O3">
            <v>3.62</v>
          </cell>
          <cell r="P3">
            <v>0</v>
          </cell>
          <cell r="Q3">
            <v>0</v>
          </cell>
          <cell r="R3" t="str">
            <v>010.01.04.05/2021/0101</v>
          </cell>
        </row>
        <row r="4">
          <cell r="A4" t="str">
            <v>Aguiar da Beira</v>
          </cell>
          <cell r="B4" t="str">
            <v>0901</v>
          </cell>
          <cell r="C4" t="str">
            <v>16G0901</v>
          </cell>
          <cell r="D4" t="str">
            <v>Continente</v>
          </cell>
          <cell r="E4" t="str">
            <v>1</v>
          </cell>
          <cell r="F4" t="str">
            <v>Centro</v>
          </cell>
          <cell r="G4" t="str">
            <v>16</v>
          </cell>
          <cell r="H4" t="str">
            <v>Centro</v>
          </cell>
          <cell r="I4" t="str">
            <v>16</v>
          </cell>
          <cell r="J4" t="str">
            <v>Dão-Lafões</v>
          </cell>
          <cell r="K4" t="str">
            <v>165</v>
          </cell>
          <cell r="L4" t="str">
            <v>Viseu Dão Lafões</v>
          </cell>
          <cell r="M4" t="str">
            <v>16G</v>
          </cell>
          <cell r="N4">
            <v>1072</v>
          </cell>
          <cell r="O4">
            <v>3.54</v>
          </cell>
          <cell r="P4">
            <v>1</v>
          </cell>
          <cell r="Q4">
            <v>1</v>
          </cell>
          <cell r="R4" t="str">
            <v>010.01.04.05/2021/0901</v>
          </cell>
        </row>
        <row r="5">
          <cell r="A5" t="str">
            <v>Alandroal</v>
          </cell>
          <cell r="B5" t="str">
            <v>0701</v>
          </cell>
          <cell r="C5" t="str">
            <v>1870701</v>
          </cell>
          <cell r="D5" t="str">
            <v>Continente</v>
          </cell>
          <cell r="E5" t="str">
            <v>1</v>
          </cell>
          <cell r="F5" t="str">
            <v>Alentejo</v>
          </cell>
          <cell r="G5" t="str">
            <v>18</v>
          </cell>
          <cell r="H5" t="str">
            <v>Alentejo</v>
          </cell>
          <cell r="I5" t="str">
            <v>18</v>
          </cell>
          <cell r="J5" t="str">
            <v>Alentejo Central</v>
          </cell>
          <cell r="K5" t="str">
            <v>183</v>
          </cell>
          <cell r="L5" t="str">
            <v>Alentejo Central</v>
          </cell>
          <cell r="M5" t="str">
            <v>187</v>
          </cell>
          <cell r="N5">
            <v>855</v>
          </cell>
          <cell r="O5">
            <v>3.79</v>
          </cell>
          <cell r="P5">
            <v>0</v>
          </cell>
          <cell r="Q5">
            <v>0</v>
          </cell>
          <cell r="R5" t="str">
            <v>010.01.04.05/2021/0701</v>
          </cell>
        </row>
        <row r="6">
          <cell r="A6" t="str">
            <v>Albergaria-a-Velha</v>
          </cell>
          <cell r="B6" t="str">
            <v>0102</v>
          </cell>
          <cell r="C6" t="str">
            <v>16D0102</v>
          </cell>
          <cell r="D6" t="str">
            <v>Continente</v>
          </cell>
          <cell r="E6" t="str">
            <v>1</v>
          </cell>
          <cell r="F6" t="str">
            <v>Centro</v>
          </cell>
          <cell r="G6" t="str">
            <v>16</v>
          </cell>
          <cell r="H6" t="str">
            <v>Centro</v>
          </cell>
          <cell r="I6" t="str">
            <v>16</v>
          </cell>
          <cell r="J6" t="str">
            <v>Baixo Vouga</v>
          </cell>
          <cell r="K6" t="str">
            <v>161</v>
          </cell>
          <cell r="L6" t="str">
            <v>Região de Aveiro</v>
          </cell>
          <cell r="M6" t="str">
            <v>16D</v>
          </cell>
          <cell r="N6">
            <v>1226</v>
          </cell>
          <cell r="O6">
            <v>3.86</v>
          </cell>
          <cell r="P6">
            <v>0</v>
          </cell>
          <cell r="Q6">
            <v>0</v>
          </cell>
          <cell r="R6" t="str">
            <v>010.01.04.05/2021/0102</v>
          </cell>
        </row>
        <row r="7">
          <cell r="A7" t="str">
            <v>Albufeira</v>
          </cell>
          <cell r="B7" t="str">
            <v>0801</v>
          </cell>
          <cell r="C7" t="str">
            <v>1500801</v>
          </cell>
          <cell r="D7" t="str">
            <v>Continente</v>
          </cell>
          <cell r="E7" t="str">
            <v>1</v>
          </cell>
          <cell r="F7" t="str">
            <v>Algarve</v>
          </cell>
          <cell r="G7" t="str">
            <v>15</v>
          </cell>
          <cell r="H7" t="str">
            <v>Algarve</v>
          </cell>
          <cell r="I7" t="str">
            <v>15</v>
          </cell>
          <cell r="J7" t="str">
            <v>Algarve</v>
          </cell>
          <cell r="K7">
            <v>150</v>
          </cell>
          <cell r="L7" t="str">
            <v>Algarve</v>
          </cell>
          <cell r="M7">
            <v>150</v>
          </cell>
          <cell r="N7">
            <v>2182</v>
          </cell>
          <cell r="O7">
            <v>7.31</v>
          </cell>
          <cell r="P7">
            <v>19</v>
          </cell>
          <cell r="Q7">
            <v>87</v>
          </cell>
          <cell r="R7" t="str">
            <v>010.01.04.05/2021/0801</v>
          </cell>
        </row>
        <row r="8">
          <cell r="A8" t="str">
            <v>Alcácer do Sal</v>
          </cell>
          <cell r="B8" t="str">
            <v>1501</v>
          </cell>
          <cell r="C8" t="str">
            <v>1811501</v>
          </cell>
          <cell r="D8" t="str">
            <v>Continente</v>
          </cell>
          <cell r="E8" t="str">
            <v>1</v>
          </cell>
          <cell r="F8" t="str">
            <v>Alentejo</v>
          </cell>
          <cell r="G8" t="str">
            <v>18</v>
          </cell>
          <cell r="H8" t="str">
            <v>Alentejo</v>
          </cell>
          <cell r="I8" t="str">
            <v>18</v>
          </cell>
          <cell r="J8" t="str">
            <v>Alentejo Litoral</v>
          </cell>
          <cell r="K8" t="str">
            <v>181</v>
          </cell>
          <cell r="L8" t="str">
            <v>Alentejo Litoral</v>
          </cell>
          <cell r="M8" t="str">
            <v>181</v>
          </cell>
          <cell r="N8">
            <v>1264</v>
          </cell>
          <cell r="O8">
            <v>4.45</v>
          </cell>
          <cell r="P8">
            <v>4</v>
          </cell>
          <cell r="Q8">
            <v>4</v>
          </cell>
          <cell r="R8" t="str">
            <v>010.01.04.05/2021/1501</v>
          </cell>
        </row>
        <row r="9">
          <cell r="A9" t="str">
            <v>Alcanena</v>
          </cell>
          <cell r="B9" t="str">
            <v>1402</v>
          </cell>
          <cell r="C9" t="str">
            <v>16I1402</v>
          </cell>
          <cell r="D9" t="str">
            <v>Continente</v>
          </cell>
          <cell r="E9" t="str">
            <v>1</v>
          </cell>
          <cell r="F9" t="str">
            <v>Centro</v>
          </cell>
          <cell r="G9" t="str">
            <v>16</v>
          </cell>
          <cell r="H9" t="str">
            <v>Centro</v>
          </cell>
          <cell r="I9" t="str">
            <v>16</v>
          </cell>
          <cell r="J9" t="str">
            <v>Médio Tejo</v>
          </cell>
          <cell r="K9" t="str">
            <v>16C</v>
          </cell>
          <cell r="L9" t="str">
            <v>Médio Tejo</v>
          </cell>
          <cell r="M9" t="str">
            <v>16I</v>
          </cell>
          <cell r="N9">
            <v>687</v>
          </cell>
          <cell r="O9">
            <v>2.79</v>
          </cell>
          <cell r="P9">
            <v>3</v>
          </cell>
          <cell r="Q9">
            <v>3</v>
          </cell>
          <cell r="R9" t="str">
            <v>010.01.04.05/2021/1402</v>
          </cell>
        </row>
        <row r="10">
          <cell r="A10" t="str">
            <v>Alcobaça</v>
          </cell>
          <cell r="B10" t="str">
            <v>1001</v>
          </cell>
          <cell r="C10" t="str">
            <v>16B1001</v>
          </cell>
          <cell r="D10" t="str">
            <v>Continente</v>
          </cell>
          <cell r="E10" t="str">
            <v>1</v>
          </cell>
          <cell r="F10" t="str">
            <v>Centro</v>
          </cell>
          <cell r="G10" t="str">
            <v>16</v>
          </cell>
          <cell r="H10" t="str">
            <v>Centro</v>
          </cell>
          <cell r="I10" t="str">
            <v>16</v>
          </cell>
          <cell r="J10" t="str">
            <v>Oeste</v>
          </cell>
          <cell r="K10" t="str">
            <v>16B</v>
          </cell>
          <cell r="L10" t="str">
            <v>Oeste</v>
          </cell>
          <cell r="M10" t="str">
            <v>16B</v>
          </cell>
          <cell r="N10">
            <v>1227</v>
          </cell>
          <cell r="O10">
            <v>3.93</v>
          </cell>
          <cell r="P10">
            <v>1</v>
          </cell>
          <cell r="Q10">
            <v>28</v>
          </cell>
          <cell r="R10" t="str">
            <v>010.01.04.05/2021/1001</v>
          </cell>
        </row>
        <row r="11">
          <cell r="A11" t="str">
            <v>Alcochete</v>
          </cell>
          <cell r="B11" t="str">
            <v>1502</v>
          </cell>
          <cell r="C11" t="str">
            <v>1701502</v>
          </cell>
          <cell r="D11" t="str">
            <v>Continente</v>
          </cell>
          <cell r="E11" t="str">
            <v>1</v>
          </cell>
          <cell r="F11" t="str">
            <v>Lisboa</v>
          </cell>
          <cell r="G11" t="str">
            <v>17</v>
          </cell>
          <cell r="H11" t="str">
            <v>Área Metropolitana de Lisboa</v>
          </cell>
          <cell r="I11" t="str">
            <v>17</v>
          </cell>
          <cell r="J11" t="str">
            <v>Península de Setúbal</v>
          </cell>
          <cell r="K11" t="str">
            <v>172</v>
          </cell>
          <cell r="L11" t="str">
            <v>Área Metropolitana de Lisboa</v>
          </cell>
          <cell r="M11" t="str">
            <v>170</v>
          </cell>
          <cell r="N11">
            <v>1882</v>
          </cell>
          <cell r="O11">
            <v>6.04</v>
          </cell>
          <cell r="P11">
            <v>5</v>
          </cell>
          <cell r="Q11">
            <v>56</v>
          </cell>
          <cell r="R11" t="str">
            <v>010.01.04.05/2021/1502</v>
          </cell>
        </row>
        <row r="12">
          <cell r="A12" t="str">
            <v>Alcoutim</v>
          </cell>
          <cell r="B12" t="str">
            <v>0802</v>
          </cell>
          <cell r="C12">
            <v>1500802</v>
          </cell>
          <cell r="D12" t="str">
            <v>Continente</v>
          </cell>
          <cell r="E12" t="str">
            <v>1</v>
          </cell>
          <cell r="F12" t="str">
            <v>Algarve</v>
          </cell>
          <cell r="G12" t="str">
            <v>15</v>
          </cell>
          <cell r="H12" t="str">
            <v>Algarve</v>
          </cell>
          <cell r="I12" t="str">
            <v>15</v>
          </cell>
          <cell r="J12" t="str">
            <v>Algarve</v>
          </cell>
          <cell r="K12">
            <v>150</v>
          </cell>
          <cell r="L12" t="str">
            <v>Algarve</v>
          </cell>
          <cell r="M12">
            <v>150</v>
          </cell>
          <cell r="N12">
            <v>1979</v>
          </cell>
          <cell r="O12" t="e">
            <v>#N/A</v>
          </cell>
          <cell r="P12">
            <v>3</v>
          </cell>
          <cell r="Q12">
            <v>4</v>
          </cell>
          <cell r="R12" t="str">
            <v>010.01.04.05/2021/0802</v>
          </cell>
        </row>
        <row r="13">
          <cell r="A13" t="str">
            <v>Alenquer</v>
          </cell>
          <cell r="B13" t="str">
            <v>1101</v>
          </cell>
          <cell r="C13" t="str">
            <v>16B1101</v>
          </cell>
          <cell r="D13" t="str">
            <v>Continente</v>
          </cell>
          <cell r="E13" t="str">
            <v>1</v>
          </cell>
          <cell r="F13" t="str">
            <v>Centro</v>
          </cell>
          <cell r="G13" t="str">
            <v>16</v>
          </cell>
          <cell r="H13" t="str">
            <v>Centro</v>
          </cell>
          <cell r="I13" t="str">
            <v>16</v>
          </cell>
          <cell r="J13" t="str">
            <v>Oeste</v>
          </cell>
          <cell r="K13" t="str">
            <v>16B</v>
          </cell>
          <cell r="L13" t="str">
            <v>Oeste</v>
          </cell>
          <cell r="M13" t="str">
            <v>16B</v>
          </cell>
          <cell r="N13">
            <v>1227</v>
          </cell>
          <cell r="O13">
            <v>4.96</v>
          </cell>
          <cell r="P13">
            <v>19</v>
          </cell>
          <cell r="Q13">
            <v>22</v>
          </cell>
          <cell r="R13" t="str">
            <v>010.01.04.05/2021/1101</v>
          </cell>
        </row>
        <row r="14">
          <cell r="A14" t="str">
            <v>Alfândega da Fé</v>
          </cell>
          <cell r="B14" t="str">
            <v>0401</v>
          </cell>
          <cell r="C14" t="str">
            <v>11E0401</v>
          </cell>
          <cell r="D14" t="str">
            <v>Continente</v>
          </cell>
          <cell r="E14" t="str">
            <v>1</v>
          </cell>
          <cell r="F14" t="str">
            <v>Norte</v>
          </cell>
          <cell r="G14" t="str">
            <v>11</v>
          </cell>
          <cell r="H14" t="str">
            <v>Norte</v>
          </cell>
          <cell r="I14" t="str">
            <v>11</v>
          </cell>
          <cell r="J14" t="str">
            <v>Alto Trás-os-Montes</v>
          </cell>
          <cell r="K14" t="str">
            <v>118</v>
          </cell>
          <cell r="L14" t="str">
            <v>Terras de Trás-os-Montes</v>
          </cell>
          <cell r="M14" t="str">
            <v>11E</v>
          </cell>
          <cell r="N14">
            <v>890</v>
          </cell>
          <cell r="O14">
            <v>2.4300000000000002</v>
          </cell>
          <cell r="P14">
            <v>6</v>
          </cell>
          <cell r="Q14">
            <v>7</v>
          </cell>
          <cell r="R14" t="str">
            <v>010.01.04.05/2021/0401</v>
          </cell>
        </row>
        <row r="15">
          <cell r="A15" t="str">
            <v>Alijó</v>
          </cell>
          <cell r="B15" t="str">
            <v>1701</v>
          </cell>
          <cell r="C15" t="str">
            <v>11D1701</v>
          </cell>
          <cell r="D15" t="str">
            <v>Continente</v>
          </cell>
          <cell r="E15" t="str">
            <v>1</v>
          </cell>
          <cell r="F15" t="str">
            <v>Norte</v>
          </cell>
          <cell r="G15" t="str">
            <v>11</v>
          </cell>
          <cell r="H15" t="str">
            <v>Norte</v>
          </cell>
          <cell r="I15" t="str">
            <v>11</v>
          </cell>
          <cell r="J15" t="str">
            <v>Douro</v>
          </cell>
          <cell r="K15" t="str">
            <v>117</v>
          </cell>
          <cell r="L15" t="str">
            <v>Douro</v>
          </cell>
          <cell r="M15" t="str">
            <v>11D</v>
          </cell>
          <cell r="N15">
            <v>791</v>
          </cell>
          <cell r="O15">
            <v>3.22</v>
          </cell>
          <cell r="P15">
            <v>5</v>
          </cell>
          <cell r="Q15">
            <v>5</v>
          </cell>
          <cell r="R15" t="str">
            <v>010.01.04.05/2021/1701</v>
          </cell>
        </row>
        <row r="16">
          <cell r="A16" t="str">
            <v>Aljezur</v>
          </cell>
          <cell r="B16" t="str">
            <v>0803</v>
          </cell>
          <cell r="C16" t="str">
            <v>1500803</v>
          </cell>
          <cell r="D16" t="str">
            <v>Continente</v>
          </cell>
          <cell r="E16" t="str">
            <v>1</v>
          </cell>
          <cell r="F16" t="str">
            <v>Algarve</v>
          </cell>
          <cell r="G16" t="str">
            <v>15</v>
          </cell>
          <cell r="H16" t="str">
            <v>Algarve</v>
          </cell>
          <cell r="I16" t="str">
            <v>15</v>
          </cell>
          <cell r="J16" t="str">
            <v>Algarve</v>
          </cell>
          <cell r="K16">
            <v>150</v>
          </cell>
          <cell r="L16" t="str">
            <v>Algarve</v>
          </cell>
          <cell r="M16">
            <v>150</v>
          </cell>
          <cell r="N16">
            <v>1831</v>
          </cell>
          <cell r="O16">
            <v>6.63</v>
          </cell>
          <cell r="P16">
            <v>0</v>
          </cell>
          <cell r="Q16">
            <v>0</v>
          </cell>
          <cell r="R16" t="str">
            <v>010.01.04.05/2021/0803</v>
          </cell>
        </row>
        <row r="17">
          <cell r="A17" t="str">
            <v>Aljustrel</v>
          </cell>
          <cell r="B17" t="str">
            <v>0201</v>
          </cell>
          <cell r="C17" t="str">
            <v>1840201</v>
          </cell>
          <cell r="D17" t="str">
            <v>Continente</v>
          </cell>
          <cell r="E17" t="str">
            <v>1</v>
          </cell>
          <cell r="F17" t="str">
            <v>Alentejo</v>
          </cell>
          <cell r="G17" t="str">
            <v>18</v>
          </cell>
          <cell r="H17" t="str">
            <v>Alentejo</v>
          </cell>
          <cell r="I17" t="str">
            <v>18</v>
          </cell>
          <cell r="J17" t="str">
            <v>Baixo Alentejo</v>
          </cell>
          <cell r="K17" t="str">
            <v>184</v>
          </cell>
          <cell r="L17" t="str">
            <v>Baixo Alentejo</v>
          </cell>
          <cell r="M17" t="str">
            <v>184</v>
          </cell>
          <cell r="N17">
            <v>631</v>
          </cell>
          <cell r="O17">
            <v>3.94</v>
          </cell>
          <cell r="P17">
            <v>0</v>
          </cell>
          <cell r="Q17">
            <v>0</v>
          </cell>
          <cell r="R17" t="str">
            <v>010.01.04.05/2021/0201</v>
          </cell>
        </row>
        <row r="18">
          <cell r="A18" t="str">
            <v>Almada</v>
          </cell>
          <cell r="B18" t="str">
            <v>1503</v>
          </cell>
          <cell r="C18" t="str">
            <v>1701503</v>
          </cell>
          <cell r="D18" t="str">
            <v>Continente</v>
          </cell>
          <cell r="E18" t="str">
            <v>1</v>
          </cell>
          <cell r="F18" t="str">
            <v>Lisboa</v>
          </cell>
          <cell r="G18" t="str">
            <v>17</v>
          </cell>
          <cell r="H18" t="str">
            <v>Área Metropolitana de Lisboa</v>
          </cell>
          <cell r="I18" t="str">
            <v>17</v>
          </cell>
          <cell r="J18" t="str">
            <v>Península de Setúbal</v>
          </cell>
          <cell r="K18" t="str">
            <v>172</v>
          </cell>
          <cell r="L18" t="str">
            <v>Área Metropolitana de Lisboa</v>
          </cell>
          <cell r="M18" t="str">
            <v>170</v>
          </cell>
          <cell r="N18">
            <v>2020</v>
          </cell>
          <cell r="O18">
            <v>8.1999999999999993</v>
          </cell>
          <cell r="P18">
            <v>60</v>
          </cell>
          <cell r="Q18">
            <v>2735</v>
          </cell>
          <cell r="R18" t="str">
            <v>010.01.04.05/2021/1503</v>
          </cell>
        </row>
        <row r="19">
          <cell r="A19" t="str">
            <v>Almeida</v>
          </cell>
          <cell r="B19" t="str">
            <v>0902</v>
          </cell>
          <cell r="C19" t="str">
            <v>16J0902</v>
          </cell>
          <cell r="D19" t="str">
            <v>Continente</v>
          </cell>
          <cell r="E19" t="str">
            <v>1</v>
          </cell>
          <cell r="F19" t="str">
            <v>Centro</v>
          </cell>
          <cell r="G19" t="str">
            <v>16</v>
          </cell>
          <cell r="H19" t="str">
            <v>Centro</v>
          </cell>
          <cell r="I19" t="str">
            <v>16</v>
          </cell>
          <cell r="J19" t="str">
            <v>Beira Interior Norte</v>
          </cell>
          <cell r="K19" t="str">
            <v>168</v>
          </cell>
          <cell r="L19" t="str">
            <v>Beiras e Serra da Estrela</v>
          </cell>
          <cell r="M19" t="str">
            <v>16J</v>
          </cell>
          <cell r="N19">
            <v>709</v>
          </cell>
          <cell r="O19">
            <v>2.97</v>
          </cell>
          <cell r="P19">
            <v>1</v>
          </cell>
          <cell r="Q19">
            <v>20</v>
          </cell>
          <cell r="R19" t="str">
            <v>010.01.04.05/2021/0902</v>
          </cell>
        </row>
        <row r="20">
          <cell r="A20" t="str">
            <v>Almeirim</v>
          </cell>
          <cell r="B20" t="str">
            <v>1403</v>
          </cell>
          <cell r="C20" t="str">
            <v>1851403</v>
          </cell>
          <cell r="D20" t="str">
            <v>Continente</v>
          </cell>
          <cell r="E20" t="str">
            <v>1</v>
          </cell>
          <cell r="F20" t="str">
            <v>Alentejo</v>
          </cell>
          <cell r="G20" t="str">
            <v>18</v>
          </cell>
          <cell r="H20" t="str">
            <v>Alentejo</v>
          </cell>
          <cell r="I20" t="str">
            <v>18</v>
          </cell>
          <cell r="J20" t="str">
            <v>Lezíria do Tejo</v>
          </cell>
          <cell r="K20" t="str">
            <v>185</v>
          </cell>
          <cell r="L20" t="str">
            <v>Lezíria do Tejo</v>
          </cell>
          <cell r="M20" t="str">
            <v>185</v>
          </cell>
          <cell r="N20">
            <v>900</v>
          </cell>
          <cell r="O20">
            <v>3.77</v>
          </cell>
          <cell r="P20">
            <v>3</v>
          </cell>
          <cell r="Q20">
            <v>34</v>
          </cell>
          <cell r="R20" t="str">
            <v>010.01.04.05/2021/1403</v>
          </cell>
        </row>
        <row r="21">
          <cell r="A21" t="str">
            <v>Almodôvar</v>
          </cell>
          <cell r="B21" t="str">
            <v>0202</v>
          </cell>
          <cell r="C21" t="str">
            <v>1840202</v>
          </cell>
          <cell r="D21" t="str">
            <v>Continente</v>
          </cell>
          <cell r="E21" t="str">
            <v>1</v>
          </cell>
          <cell r="F21" t="str">
            <v>Alentejo</v>
          </cell>
          <cell r="G21" t="str">
            <v>18</v>
          </cell>
          <cell r="H21" t="str">
            <v>Alentejo</v>
          </cell>
          <cell r="I21" t="str">
            <v>18</v>
          </cell>
          <cell r="J21" t="str">
            <v>Baixo Alentejo</v>
          </cell>
          <cell r="K21" t="str">
            <v>184</v>
          </cell>
          <cell r="L21" t="str">
            <v>Baixo Alentejo</v>
          </cell>
          <cell r="M21" t="str">
            <v>184</v>
          </cell>
          <cell r="N21">
            <v>631</v>
          </cell>
          <cell r="O21">
            <v>3.94</v>
          </cell>
          <cell r="P21">
            <v>0</v>
          </cell>
          <cell r="Q21">
            <v>0</v>
          </cell>
          <cell r="R21" t="str">
            <v>010.01.04.05/2021/0202</v>
          </cell>
        </row>
        <row r="22">
          <cell r="A22" t="str">
            <v>Alpiarça</v>
          </cell>
          <cell r="B22" t="str">
            <v>1404</v>
          </cell>
          <cell r="C22" t="str">
            <v>1851404</v>
          </cell>
          <cell r="D22" t="str">
            <v>Continente</v>
          </cell>
          <cell r="E22" t="str">
            <v>1</v>
          </cell>
          <cell r="F22" t="str">
            <v>Alentejo</v>
          </cell>
          <cell r="G22" t="str">
            <v>18</v>
          </cell>
          <cell r="H22" t="str">
            <v>Alentejo</v>
          </cell>
          <cell r="I22" t="str">
            <v>18</v>
          </cell>
          <cell r="J22" t="str">
            <v>Lezíria do Tejo</v>
          </cell>
          <cell r="K22" t="str">
            <v>185</v>
          </cell>
          <cell r="L22" t="str">
            <v>Lezíria do Tejo</v>
          </cell>
          <cell r="M22" t="str">
            <v>185</v>
          </cell>
          <cell r="N22">
            <v>900</v>
          </cell>
          <cell r="O22">
            <v>4</v>
          </cell>
          <cell r="P22">
            <v>0</v>
          </cell>
          <cell r="Q22">
            <v>0</v>
          </cell>
          <cell r="R22" t="str">
            <v>010.01.04.05/2021/1404</v>
          </cell>
        </row>
        <row r="23">
          <cell r="A23" t="str">
            <v>Alter do Chão</v>
          </cell>
          <cell r="B23" t="str">
            <v>1201</v>
          </cell>
          <cell r="C23" t="str">
            <v>1861201</v>
          </cell>
          <cell r="D23" t="str">
            <v>Continente</v>
          </cell>
          <cell r="E23" t="str">
            <v>1</v>
          </cell>
          <cell r="F23" t="str">
            <v>Alentejo</v>
          </cell>
          <cell r="G23" t="str">
            <v>18</v>
          </cell>
          <cell r="H23" t="str">
            <v>Alentejo</v>
          </cell>
          <cell r="I23" t="str">
            <v>18</v>
          </cell>
          <cell r="J23" t="str">
            <v>Alto Alentejo</v>
          </cell>
          <cell r="K23" t="str">
            <v>182</v>
          </cell>
          <cell r="L23" t="str">
            <v>Alto Alentejo</v>
          </cell>
          <cell r="M23" t="str">
            <v>186</v>
          </cell>
          <cell r="N23">
            <v>640</v>
          </cell>
          <cell r="O23">
            <v>3.05</v>
          </cell>
          <cell r="P23">
            <v>1</v>
          </cell>
          <cell r="Q23">
            <v>24</v>
          </cell>
          <cell r="R23" t="str">
            <v>010.01.04.05/2021/1201</v>
          </cell>
        </row>
        <row r="24">
          <cell r="A24" t="str">
            <v>Alvaiázere</v>
          </cell>
          <cell r="B24" t="str">
            <v>1002</v>
          </cell>
          <cell r="C24" t="str">
            <v>16F1002</v>
          </cell>
          <cell r="D24" t="str">
            <v>Continente</v>
          </cell>
          <cell r="E24" t="str">
            <v>1</v>
          </cell>
          <cell r="F24" t="str">
            <v>Centro</v>
          </cell>
          <cell r="G24" t="str">
            <v>16</v>
          </cell>
          <cell r="H24" t="str">
            <v>Centro</v>
          </cell>
          <cell r="I24" t="str">
            <v>16</v>
          </cell>
          <cell r="J24" t="str">
            <v>Pinhal Interior Norte</v>
          </cell>
          <cell r="K24" t="str">
            <v>164</v>
          </cell>
          <cell r="L24" t="str">
            <v>Região de Leiria</v>
          </cell>
          <cell r="M24" t="str">
            <v>16F</v>
          </cell>
          <cell r="N24">
            <v>1029</v>
          </cell>
          <cell r="O24">
            <v>4.16</v>
          </cell>
          <cell r="P24">
            <v>3</v>
          </cell>
          <cell r="Q24">
            <v>3</v>
          </cell>
          <cell r="R24" t="str">
            <v>010.01.04.05/2021/1002</v>
          </cell>
        </row>
        <row r="25">
          <cell r="A25" t="str">
            <v>Alvito</v>
          </cell>
          <cell r="B25" t="str">
            <v>0203</v>
          </cell>
          <cell r="C25" t="str">
            <v>1840203</v>
          </cell>
          <cell r="D25" t="str">
            <v>Continente</v>
          </cell>
          <cell r="E25" t="str">
            <v>1</v>
          </cell>
          <cell r="F25" t="str">
            <v>Alentejo</v>
          </cell>
          <cell r="G25" t="str">
            <v>18</v>
          </cell>
          <cell r="H25" t="str">
            <v>Alentejo</v>
          </cell>
          <cell r="I25" t="str">
            <v>18</v>
          </cell>
          <cell r="J25" t="str">
            <v>Baixo Alentejo</v>
          </cell>
          <cell r="K25" t="str">
            <v>184</v>
          </cell>
          <cell r="L25" t="str">
            <v>Baixo Alentejo</v>
          </cell>
          <cell r="M25" t="str">
            <v>184</v>
          </cell>
          <cell r="N25">
            <v>631</v>
          </cell>
          <cell r="O25">
            <v>3.94</v>
          </cell>
          <cell r="P25">
            <v>1</v>
          </cell>
          <cell r="Q25">
            <v>5</v>
          </cell>
          <cell r="R25" t="str">
            <v>010.01.04.05/2021/0203</v>
          </cell>
        </row>
        <row r="26">
          <cell r="A26" t="str">
            <v>Amadora</v>
          </cell>
          <cell r="B26" t="str">
            <v>1115</v>
          </cell>
          <cell r="C26" t="str">
            <v>1701115</v>
          </cell>
          <cell r="D26" t="str">
            <v>Continente</v>
          </cell>
          <cell r="E26" t="str">
            <v>1</v>
          </cell>
          <cell r="F26" t="str">
            <v>Lisboa</v>
          </cell>
          <cell r="G26" t="str">
            <v>17</v>
          </cell>
          <cell r="H26" t="str">
            <v>Área Metropolitana de Lisboa</v>
          </cell>
          <cell r="I26" t="str">
            <v>17</v>
          </cell>
          <cell r="J26" t="str">
            <v>Grande Lisboa</v>
          </cell>
          <cell r="K26" t="str">
            <v>171</v>
          </cell>
          <cell r="L26" t="str">
            <v>Área Metropolitana de Lisboa</v>
          </cell>
          <cell r="M26" t="str">
            <v>170</v>
          </cell>
          <cell r="N26">
            <v>1917</v>
          </cell>
          <cell r="O26">
            <v>8.76</v>
          </cell>
          <cell r="P26">
            <v>15</v>
          </cell>
          <cell r="Q26">
            <v>2839</v>
          </cell>
          <cell r="R26" t="str">
            <v>010.01.04.05/2021/1115</v>
          </cell>
        </row>
        <row r="27">
          <cell r="A27" t="str">
            <v>Amarante</v>
          </cell>
          <cell r="B27" t="str">
            <v>1301</v>
          </cell>
          <cell r="C27" t="str">
            <v>11C1301</v>
          </cell>
          <cell r="D27" t="str">
            <v>Continente</v>
          </cell>
          <cell r="E27" t="str">
            <v>1</v>
          </cell>
          <cell r="F27" t="str">
            <v>Norte</v>
          </cell>
          <cell r="G27" t="str">
            <v>11</v>
          </cell>
          <cell r="H27" t="str">
            <v>Norte</v>
          </cell>
          <cell r="I27" t="str">
            <v>11</v>
          </cell>
          <cell r="J27" t="str">
            <v>Tâmega</v>
          </cell>
          <cell r="K27" t="str">
            <v>115</v>
          </cell>
          <cell r="L27" t="str">
            <v>Tâmega e Sousa</v>
          </cell>
          <cell r="M27" t="str">
            <v>11C</v>
          </cell>
          <cell r="N27">
            <v>875</v>
          </cell>
          <cell r="O27">
            <v>2.92</v>
          </cell>
          <cell r="P27">
            <v>0</v>
          </cell>
          <cell r="Q27">
            <v>0</v>
          </cell>
          <cell r="R27" t="str">
            <v>010.01.04.05/2021/1301</v>
          </cell>
        </row>
        <row r="28">
          <cell r="A28" t="str">
            <v>Amares</v>
          </cell>
          <cell r="B28" t="str">
            <v>0301</v>
          </cell>
          <cell r="C28" t="str">
            <v>1120301</v>
          </cell>
          <cell r="D28" t="str">
            <v>Continente</v>
          </cell>
          <cell r="E28" t="str">
            <v>1</v>
          </cell>
          <cell r="F28" t="str">
            <v>Norte</v>
          </cell>
          <cell r="G28" t="str">
            <v>11</v>
          </cell>
          <cell r="H28" t="str">
            <v>Norte</v>
          </cell>
          <cell r="I28" t="str">
            <v>11</v>
          </cell>
          <cell r="J28" t="str">
            <v>Cávado</v>
          </cell>
          <cell r="K28" t="str">
            <v>112</v>
          </cell>
          <cell r="L28" t="str">
            <v>Cávado</v>
          </cell>
          <cell r="M28" t="str">
            <v>112</v>
          </cell>
          <cell r="N28">
            <v>1181</v>
          </cell>
          <cell r="O28">
            <v>3.38</v>
          </cell>
          <cell r="P28">
            <v>0</v>
          </cell>
          <cell r="Q28">
            <v>0</v>
          </cell>
          <cell r="R28" t="str">
            <v>010.01.04.05/2021/0301</v>
          </cell>
        </row>
        <row r="29">
          <cell r="A29" t="str">
            <v>Anadia</v>
          </cell>
          <cell r="B29" t="str">
            <v>0103</v>
          </cell>
          <cell r="C29" t="str">
            <v>16D0103</v>
          </cell>
          <cell r="D29" t="str">
            <v>Continente</v>
          </cell>
          <cell r="E29" t="str">
            <v>1</v>
          </cell>
          <cell r="F29" t="str">
            <v>Centro</v>
          </cell>
          <cell r="G29" t="str">
            <v>16</v>
          </cell>
          <cell r="H29" t="str">
            <v>Centro</v>
          </cell>
          <cell r="I29" t="str">
            <v>16</v>
          </cell>
          <cell r="J29" t="str">
            <v>Baixo Vouga</v>
          </cell>
          <cell r="K29" t="str">
            <v>161</v>
          </cell>
          <cell r="L29" t="str">
            <v>Região de Aveiro</v>
          </cell>
          <cell r="M29" t="str">
            <v>16D</v>
          </cell>
          <cell r="N29">
            <v>1226</v>
          </cell>
          <cell r="O29">
            <v>3.53</v>
          </cell>
          <cell r="P29">
            <v>0</v>
          </cell>
          <cell r="Q29">
            <v>0</v>
          </cell>
          <cell r="R29" t="str">
            <v>010.01.04.05/2021/0103</v>
          </cell>
        </row>
        <row r="30">
          <cell r="A30" t="str">
            <v>Angra do Heroísmo</v>
          </cell>
          <cell r="B30" t="str">
            <v>4301</v>
          </cell>
          <cell r="C30" t="str">
            <v>2004301</v>
          </cell>
          <cell r="D30" t="str">
            <v>Região Autónoma dos Açores</v>
          </cell>
          <cell r="E30" t="str">
            <v>2</v>
          </cell>
          <cell r="F30" t="str">
            <v>Região Autónoma dos Açores</v>
          </cell>
          <cell r="G30" t="str">
            <v>20</v>
          </cell>
          <cell r="H30" t="str">
            <v>Região Autónoma dos Açores</v>
          </cell>
          <cell r="I30" t="str">
            <v>20</v>
          </cell>
          <cell r="J30" t="str">
            <v>Região Autónoma dos Açores</v>
          </cell>
          <cell r="K30" t="str">
            <v>200</v>
          </cell>
          <cell r="L30" t="str">
            <v>Região Autónoma dos Açores</v>
          </cell>
          <cell r="M30" t="str">
            <v>200</v>
          </cell>
          <cell r="N30">
            <v>906</v>
          </cell>
          <cell r="O30">
            <v>3.76</v>
          </cell>
          <cell r="P30">
            <v>0</v>
          </cell>
          <cell r="Q30">
            <v>0</v>
          </cell>
          <cell r="R30" t="str">
            <v>010.01.04.05/2021/4301</v>
          </cell>
        </row>
        <row r="31">
          <cell r="A31" t="str">
            <v>Ansião</v>
          </cell>
          <cell r="B31" t="str">
            <v>1003</v>
          </cell>
          <cell r="C31" t="str">
            <v>16F1003</v>
          </cell>
          <cell r="D31" t="str">
            <v>Continente</v>
          </cell>
          <cell r="E31" t="str">
            <v>1</v>
          </cell>
          <cell r="F31" t="str">
            <v>Centro</v>
          </cell>
          <cell r="G31" t="str">
            <v>16</v>
          </cell>
          <cell r="H31" t="str">
            <v>Centro</v>
          </cell>
          <cell r="I31" t="str">
            <v>16</v>
          </cell>
          <cell r="J31" t="str">
            <v>Pinhal Interior Norte</v>
          </cell>
          <cell r="K31" t="str">
            <v>164</v>
          </cell>
          <cell r="L31" t="str">
            <v>Região de Leiria</v>
          </cell>
          <cell r="M31" t="str">
            <v>16F</v>
          </cell>
          <cell r="N31">
            <v>1029</v>
          </cell>
          <cell r="O31">
            <v>2.93</v>
          </cell>
          <cell r="P31">
            <v>0</v>
          </cell>
          <cell r="Q31">
            <v>0</v>
          </cell>
          <cell r="R31" t="str">
            <v>010.01.04.05/2021/1003</v>
          </cell>
        </row>
        <row r="32">
          <cell r="A32" t="str">
            <v>Arcos de Valdevez</v>
          </cell>
          <cell r="B32" t="str">
            <v>1601</v>
          </cell>
          <cell r="C32" t="str">
            <v>1111601</v>
          </cell>
          <cell r="D32" t="str">
            <v>Continente</v>
          </cell>
          <cell r="E32" t="str">
            <v>1</v>
          </cell>
          <cell r="F32" t="str">
            <v>Norte</v>
          </cell>
          <cell r="G32" t="str">
            <v>11</v>
          </cell>
          <cell r="H32" t="str">
            <v>Norte</v>
          </cell>
          <cell r="I32" t="str">
            <v>11</v>
          </cell>
          <cell r="J32" t="str">
            <v>Minho-Lima</v>
          </cell>
          <cell r="K32" t="str">
            <v>111</v>
          </cell>
          <cell r="L32" t="str">
            <v>Alto Minho</v>
          </cell>
          <cell r="M32" t="str">
            <v>111</v>
          </cell>
          <cell r="N32">
            <v>1048</v>
          </cell>
          <cell r="O32">
            <v>3.13</v>
          </cell>
          <cell r="P32">
            <v>0</v>
          </cell>
          <cell r="Q32">
            <v>0</v>
          </cell>
          <cell r="R32" t="str">
            <v>010.01.04.05/2021/1601</v>
          </cell>
        </row>
        <row r="33">
          <cell r="A33" t="str">
            <v>Arganil</v>
          </cell>
          <cell r="B33" t="str">
            <v>0601</v>
          </cell>
          <cell r="C33" t="str">
            <v>16E0601</v>
          </cell>
          <cell r="D33" t="str">
            <v>Continente</v>
          </cell>
          <cell r="E33" t="str">
            <v>1</v>
          </cell>
          <cell r="F33" t="str">
            <v>Centro</v>
          </cell>
          <cell r="G33" t="str">
            <v>16</v>
          </cell>
          <cell r="H33" t="str">
            <v>Centro</v>
          </cell>
          <cell r="I33" t="str">
            <v>16</v>
          </cell>
          <cell r="J33" t="str">
            <v>Pinhal Interior Norte</v>
          </cell>
          <cell r="K33" t="str">
            <v>164</v>
          </cell>
          <cell r="L33" t="str">
            <v>Região de Coimbra</v>
          </cell>
          <cell r="M33" t="str">
            <v>16E</v>
          </cell>
          <cell r="N33">
            <v>1055</v>
          </cell>
          <cell r="O33">
            <v>2.78</v>
          </cell>
          <cell r="P33">
            <v>1</v>
          </cell>
          <cell r="Q33">
            <v>1</v>
          </cell>
          <cell r="R33" t="str">
            <v>010.01.04.05/2021/0601</v>
          </cell>
        </row>
        <row r="34">
          <cell r="A34" t="str">
            <v>Armamar</v>
          </cell>
          <cell r="B34" t="str">
            <v>1801</v>
          </cell>
          <cell r="C34" t="str">
            <v>11D1801</v>
          </cell>
          <cell r="D34" t="str">
            <v>Continente</v>
          </cell>
          <cell r="E34" t="str">
            <v>1</v>
          </cell>
          <cell r="F34" t="str">
            <v>Norte</v>
          </cell>
          <cell r="G34" t="str">
            <v>11</v>
          </cell>
          <cell r="H34" t="str">
            <v>Norte</v>
          </cell>
          <cell r="I34" t="str">
            <v>11</v>
          </cell>
          <cell r="J34" t="str">
            <v>Douro</v>
          </cell>
          <cell r="K34" t="str">
            <v>117</v>
          </cell>
          <cell r="L34" t="str">
            <v>Douro</v>
          </cell>
          <cell r="M34" t="str">
            <v>11D</v>
          </cell>
          <cell r="N34">
            <v>791</v>
          </cell>
          <cell r="O34">
            <v>3.22</v>
          </cell>
          <cell r="P34">
            <v>1</v>
          </cell>
          <cell r="Q34">
            <v>1</v>
          </cell>
          <cell r="R34" t="str">
            <v>010.01.04.05/2021/1801</v>
          </cell>
        </row>
        <row r="35">
          <cell r="A35" t="str">
            <v>Arouca</v>
          </cell>
          <cell r="B35" t="str">
            <v>0104</v>
          </cell>
          <cell r="C35" t="str">
            <v>11A0104</v>
          </cell>
          <cell r="D35" t="str">
            <v>Continente</v>
          </cell>
          <cell r="E35" t="str">
            <v>1</v>
          </cell>
          <cell r="F35" t="str">
            <v>Norte</v>
          </cell>
          <cell r="G35" t="str">
            <v>11</v>
          </cell>
          <cell r="H35" t="str">
            <v>Norte</v>
          </cell>
          <cell r="I35" t="str">
            <v>11</v>
          </cell>
          <cell r="J35" t="str">
            <v>Entre Douro e Vouga</v>
          </cell>
          <cell r="K35" t="str">
            <v>116</v>
          </cell>
          <cell r="L35" t="str">
            <v>Área Metropolitana do Porto</v>
          </cell>
          <cell r="M35" t="str">
            <v>11A</v>
          </cell>
          <cell r="N35">
            <v>1060</v>
          </cell>
          <cell r="O35">
            <v>3.73</v>
          </cell>
          <cell r="P35">
            <v>0</v>
          </cell>
          <cell r="Q35">
            <v>0</v>
          </cell>
          <cell r="R35" t="str">
            <v>010.01.04.05/2021/0104</v>
          </cell>
        </row>
        <row r="36">
          <cell r="A36" t="str">
            <v>Arraiolos</v>
          </cell>
          <cell r="B36" t="str">
            <v>0702</v>
          </cell>
          <cell r="C36" t="str">
            <v>1870702</v>
          </cell>
          <cell r="D36" t="str">
            <v>Continente</v>
          </cell>
          <cell r="E36" t="str">
            <v>1</v>
          </cell>
          <cell r="F36" t="str">
            <v>Alentejo</v>
          </cell>
          <cell r="G36" t="str">
            <v>18</v>
          </cell>
          <cell r="H36" t="str">
            <v>Alentejo</v>
          </cell>
          <cell r="I36" t="str">
            <v>18</v>
          </cell>
          <cell r="J36" t="str">
            <v>Alentejo Central</v>
          </cell>
          <cell r="K36" t="str">
            <v>183</v>
          </cell>
          <cell r="L36" t="str">
            <v>Alentejo Central</v>
          </cell>
          <cell r="M36" t="str">
            <v>187</v>
          </cell>
          <cell r="N36">
            <v>855</v>
          </cell>
          <cell r="O36">
            <v>3.79</v>
          </cell>
          <cell r="P36">
            <v>0</v>
          </cell>
          <cell r="Q36">
            <v>0</v>
          </cell>
          <cell r="R36" t="str">
            <v>010.01.04.05/2021/0702</v>
          </cell>
        </row>
        <row r="37">
          <cell r="A37" t="str">
            <v>Arronches</v>
          </cell>
          <cell r="B37" t="str">
            <v>1202</v>
          </cell>
          <cell r="C37" t="str">
            <v>1861202</v>
          </cell>
          <cell r="D37" t="str">
            <v>Continente</v>
          </cell>
          <cell r="E37" t="str">
            <v>1</v>
          </cell>
          <cell r="F37" t="str">
            <v>Alentejo</v>
          </cell>
          <cell r="G37" t="str">
            <v>18</v>
          </cell>
          <cell r="H37" t="str">
            <v>Alentejo</v>
          </cell>
          <cell r="I37" t="str">
            <v>18</v>
          </cell>
          <cell r="J37" t="str">
            <v>Alto Alentejo</v>
          </cell>
          <cell r="K37" t="str">
            <v>182</v>
          </cell>
          <cell r="L37" t="str">
            <v>Alto Alentejo</v>
          </cell>
          <cell r="M37" t="str">
            <v>186</v>
          </cell>
          <cell r="N37">
            <v>640</v>
          </cell>
          <cell r="O37">
            <v>3.05</v>
          </cell>
          <cell r="P37">
            <v>0</v>
          </cell>
          <cell r="Q37">
            <v>0</v>
          </cell>
          <cell r="R37" t="str">
            <v>010.01.04.05/2021/1202</v>
          </cell>
        </row>
        <row r="38">
          <cell r="A38" t="str">
            <v>Arruda dos Vinhos</v>
          </cell>
          <cell r="B38" t="str">
            <v>1102</v>
          </cell>
          <cell r="C38" t="str">
            <v>16B1102</v>
          </cell>
          <cell r="D38" t="str">
            <v>Continente</v>
          </cell>
          <cell r="E38" t="str">
            <v>1</v>
          </cell>
          <cell r="F38" t="str">
            <v>Centro</v>
          </cell>
          <cell r="G38" t="str">
            <v>16</v>
          </cell>
          <cell r="H38" t="str">
            <v>Centro</v>
          </cell>
          <cell r="I38" t="str">
            <v>16</v>
          </cell>
          <cell r="J38" t="str">
            <v>Oeste</v>
          </cell>
          <cell r="K38" t="str">
            <v>16B</v>
          </cell>
          <cell r="L38" t="str">
            <v>Oeste</v>
          </cell>
          <cell r="M38" t="str">
            <v>16B</v>
          </cell>
          <cell r="N38">
            <v>1227</v>
          </cell>
          <cell r="O38">
            <v>5.33</v>
          </cell>
          <cell r="P38">
            <v>0</v>
          </cell>
          <cell r="Q38">
            <v>0</v>
          </cell>
          <cell r="R38" t="str">
            <v>010.01.04.05/2021/1102</v>
          </cell>
        </row>
        <row r="39">
          <cell r="A39" t="str">
            <v>Aveiro</v>
          </cell>
          <cell r="B39" t="str">
            <v>0105</v>
          </cell>
          <cell r="C39" t="str">
            <v>16D0105</v>
          </cell>
          <cell r="D39" t="str">
            <v>Continente</v>
          </cell>
          <cell r="E39" t="str">
            <v>1</v>
          </cell>
          <cell r="F39" t="str">
            <v>Centro</v>
          </cell>
          <cell r="G39" t="str">
            <v>16</v>
          </cell>
          <cell r="H39" t="str">
            <v>Centro</v>
          </cell>
          <cell r="I39" t="str">
            <v>16</v>
          </cell>
          <cell r="J39" t="str">
            <v>Baixo Vouga</v>
          </cell>
          <cell r="K39" t="str">
            <v>161</v>
          </cell>
          <cell r="L39" t="str">
            <v>Região de Aveiro</v>
          </cell>
          <cell r="M39" t="str">
            <v>16D</v>
          </cell>
          <cell r="N39">
            <v>1226</v>
          </cell>
          <cell r="O39">
            <v>5.85</v>
          </cell>
          <cell r="P39">
            <v>20</v>
          </cell>
          <cell r="Q39">
            <v>227</v>
          </cell>
          <cell r="R39" t="str">
            <v>010.01.04.05/2021/0105</v>
          </cell>
        </row>
        <row r="40">
          <cell r="A40" t="str">
            <v>Avis</v>
          </cell>
          <cell r="B40" t="str">
            <v>1203</v>
          </cell>
          <cell r="C40" t="str">
            <v>1861203</v>
          </cell>
          <cell r="D40" t="str">
            <v>Continente</v>
          </cell>
          <cell r="E40" t="str">
            <v>1</v>
          </cell>
          <cell r="F40" t="str">
            <v>Alentejo</v>
          </cell>
          <cell r="G40" t="str">
            <v>18</v>
          </cell>
          <cell r="H40" t="str">
            <v>Alentejo</v>
          </cell>
          <cell r="I40" t="str">
            <v>18</v>
          </cell>
          <cell r="J40" t="str">
            <v>Alto Alentejo</v>
          </cell>
          <cell r="K40" t="str">
            <v>182</v>
          </cell>
          <cell r="L40" t="str">
            <v>Alto Alentejo</v>
          </cell>
          <cell r="M40" t="str">
            <v>186</v>
          </cell>
          <cell r="N40">
            <v>640</v>
          </cell>
          <cell r="O40">
            <v>3.05</v>
          </cell>
          <cell r="P40">
            <v>2</v>
          </cell>
          <cell r="Q40">
            <v>40</v>
          </cell>
          <cell r="R40" t="str">
            <v>010.01.04.05/2021/1203</v>
          </cell>
        </row>
        <row r="41">
          <cell r="A41" t="str">
            <v>Azambuja</v>
          </cell>
          <cell r="B41" t="str">
            <v>1103</v>
          </cell>
          <cell r="C41" t="str">
            <v>1851103</v>
          </cell>
          <cell r="D41" t="str">
            <v>Continente</v>
          </cell>
          <cell r="E41" t="str">
            <v>1</v>
          </cell>
          <cell r="F41" t="str">
            <v>Alentejo</v>
          </cell>
          <cell r="G41" t="str">
            <v>18</v>
          </cell>
          <cell r="H41" t="str">
            <v>Alentejo</v>
          </cell>
          <cell r="I41" t="str">
            <v>18</v>
          </cell>
          <cell r="J41" t="str">
            <v>Lezíria do Tejo</v>
          </cell>
          <cell r="K41" t="str">
            <v>185</v>
          </cell>
          <cell r="L41" t="str">
            <v>Lezíria do Tejo</v>
          </cell>
          <cell r="M41" t="str">
            <v>185</v>
          </cell>
          <cell r="N41">
            <v>900</v>
          </cell>
          <cell r="O41">
            <v>4.95</v>
          </cell>
          <cell r="P41">
            <v>1</v>
          </cell>
          <cell r="Q41">
            <v>6</v>
          </cell>
          <cell r="R41" t="str">
            <v>010.01.04.05/2021/1103</v>
          </cell>
        </row>
        <row r="42">
          <cell r="A42" t="str">
            <v>Baião</v>
          </cell>
          <cell r="B42" t="str">
            <v>1302</v>
          </cell>
          <cell r="C42" t="str">
            <v>11C1302</v>
          </cell>
          <cell r="D42" t="str">
            <v>Continente</v>
          </cell>
          <cell r="E42" t="str">
            <v>1</v>
          </cell>
          <cell r="F42" t="str">
            <v>Norte</v>
          </cell>
          <cell r="G42" t="str">
            <v>11</v>
          </cell>
          <cell r="H42" t="str">
            <v>Norte</v>
          </cell>
          <cell r="I42" t="str">
            <v>11</v>
          </cell>
          <cell r="J42" t="str">
            <v>Tâmega</v>
          </cell>
          <cell r="K42" t="str">
            <v>115</v>
          </cell>
          <cell r="L42" t="str">
            <v>Tâmega e Sousa</v>
          </cell>
          <cell r="M42" t="str">
            <v>11C</v>
          </cell>
          <cell r="N42">
            <v>875</v>
          </cell>
          <cell r="O42">
            <v>2.83</v>
          </cell>
          <cell r="P42">
            <v>2</v>
          </cell>
          <cell r="Q42">
            <v>6</v>
          </cell>
          <cell r="R42" t="str">
            <v>010.01.04.05/2021/1302</v>
          </cell>
        </row>
        <row r="43">
          <cell r="A43" t="str">
            <v>Barcelos</v>
          </cell>
          <cell r="B43" t="str">
            <v>0302</v>
          </cell>
          <cell r="C43" t="str">
            <v>1120302</v>
          </cell>
          <cell r="D43" t="str">
            <v>Continente</v>
          </cell>
          <cell r="E43" t="str">
            <v>1</v>
          </cell>
          <cell r="F43" t="str">
            <v>Norte</v>
          </cell>
          <cell r="G43" t="str">
            <v>11</v>
          </cell>
          <cell r="H43" t="str">
            <v>Norte</v>
          </cell>
          <cell r="I43" t="str">
            <v>11</v>
          </cell>
          <cell r="J43" t="str">
            <v>Cávado</v>
          </cell>
          <cell r="K43" t="str">
            <v>112</v>
          </cell>
          <cell r="L43" t="str">
            <v>Cávado</v>
          </cell>
          <cell r="M43" t="str">
            <v>112</v>
          </cell>
          <cell r="N43">
            <v>1181</v>
          </cell>
          <cell r="O43">
            <v>3.95</v>
          </cell>
          <cell r="P43">
            <v>5</v>
          </cell>
          <cell r="Q43">
            <v>57</v>
          </cell>
          <cell r="R43" t="str">
            <v>010.01.04.05/2021/0302</v>
          </cell>
        </row>
        <row r="44">
          <cell r="A44" t="str">
            <v>Barrancos</v>
          </cell>
          <cell r="B44" t="str">
            <v>0204</v>
          </cell>
          <cell r="C44" t="str">
            <v>1840204</v>
          </cell>
          <cell r="D44" t="str">
            <v>Continente</v>
          </cell>
          <cell r="E44" t="str">
            <v>1</v>
          </cell>
          <cell r="F44" t="str">
            <v>Alentejo</v>
          </cell>
          <cell r="G44" t="str">
            <v>18</v>
          </cell>
          <cell r="H44" t="str">
            <v>Alentejo</v>
          </cell>
          <cell r="I44" t="str">
            <v>18</v>
          </cell>
          <cell r="J44" t="str">
            <v>Baixo Alentejo</v>
          </cell>
          <cell r="K44" t="str">
            <v>184</v>
          </cell>
          <cell r="L44" t="str">
            <v>Baixo Alentejo</v>
          </cell>
          <cell r="M44" t="str">
            <v>184</v>
          </cell>
          <cell r="N44">
            <v>631</v>
          </cell>
          <cell r="O44">
            <v>3.94</v>
          </cell>
          <cell r="P44">
            <v>0</v>
          </cell>
          <cell r="Q44">
            <v>0</v>
          </cell>
          <cell r="R44" t="str">
            <v>010.01.04.05/2021/0204</v>
          </cell>
        </row>
        <row r="45">
          <cell r="A45" t="str">
            <v>Barreiro</v>
          </cell>
          <cell r="B45" t="str">
            <v>1504</v>
          </cell>
          <cell r="C45" t="str">
            <v>1701504</v>
          </cell>
          <cell r="D45" t="str">
            <v>Continente</v>
          </cell>
          <cell r="E45" t="str">
            <v>1</v>
          </cell>
          <cell r="F45" t="str">
            <v>Lisboa</v>
          </cell>
          <cell r="G45" t="str">
            <v>17</v>
          </cell>
          <cell r="H45" t="str">
            <v>Área Metropolitana de Lisboa</v>
          </cell>
          <cell r="I45" t="str">
            <v>17</v>
          </cell>
          <cell r="J45" t="str">
            <v>Península de Setúbal</v>
          </cell>
          <cell r="K45" t="str">
            <v>172</v>
          </cell>
          <cell r="L45" t="str">
            <v>Área Metropolitana de Lisboa</v>
          </cell>
          <cell r="M45" t="str">
            <v>170</v>
          </cell>
          <cell r="N45">
            <v>1315</v>
          </cell>
          <cell r="O45">
            <v>6.69</v>
          </cell>
          <cell r="P45">
            <v>9</v>
          </cell>
          <cell r="Q45">
            <v>376</v>
          </cell>
          <cell r="R45" t="str">
            <v>010.01.04.05/2021/1504</v>
          </cell>
        </row>
        <row r="46">
          <cell r="A46" t="str">
            <v>Batalha</v>
          </cell>
          <cell r="B46" t="str">
            <v>1004</v>
          </cell>
          <cell r="C46" t="str">
            <v>16F1004</v>
          </cell>
          <cell r="D46" t="str">
            <v>Continente</v>
          </cell>
          <cell r="E46" t="str">
            <v>1</v>
          </cell>
          <cell r="F46" t="str">
            <v>Centro</v>
          </cell>
          <cell r="G46" t="str">
            <v>16</v>
          </cell>
          <cell r="H46" t="str">
            <v>Centro</v>
          </cell>
          <cell r="I46" t="str">
            <v>16</v>
          </cell>
          <cell r="J46" t="str">
            <v>Pinhal Litoral</v>
          </cell>
          <cell r="K46" t="str">
            <v>163</v>
          </cell>
          <cell r="L46" t="str">
            <v>Região de Leiria</v>
          </cell>
          <cell r="M46" t="str">
            <v>16F</v>
          </cell>
          <cell r="N46">
            <v>1029</v>
          </cell>
          <cell r="O46">
            <v>3.26</v>
          </cell>
          <cell r="P46">
            <v>0</v>
          </cell>
          <cell r="Q46">
            <v>0</v>
          </cell>
          <cell r="R46" t="str">
            <v>010.01.04.05/2021/1004</v>
          </cell>
        </row>
        <row r="47">
          <cell r="A47" t="str">
            <v>Beja</v>
          </cell>
          <cell r="B47" t="str">
            <v>0205</v>
          </cell>
          <cell r="C47" t="str">
            <v>1840205</v>
          </cell>
          <cell r="D47" t="str">
            <v>Continente</v>
          </cell>
          <cell r="E47" t="str">
            <v>1</v>
          </cell>
          <cell r="F47" t="str">
            <v>Alentejo</v>
          </cell>
          <cell r="G47" t="str">
            <v>18</v>
          </cell>
          <cell r="H47" t="str">
            <v>Alentejo</v>
          </cell>
          <cell r="I47" t="str">
            <v>18</v>
          </cell>
          <cell r="J47" t="str">
            <v>Baixo Alentejo</v>
          </cell>
          <cell r="K47" t="str">
            <v>184</v>
          </cell>
          <cell r="L47" t="str">
            <v>Baixo Alentejo</v>
          </cell>
          <cell r="M47" t="str">
            <v>184</v>
          </cell>
          <cell r="N47">
            <v>631</v>
          </cell>
          <cell r="O47">
            <v>4.3899999999999997</v>
          </cell>
          <cell r="P47">
            <v>14</v>
          </cell>
          <cell r="Q47">
            <v>109</v>
          </cell>
          <cell r="R47" t="str">
            <v>010.01.04.05/2021/0205</v>
          </cell>
        </row>
        <row r="48">
          <cell r="A48" t="str">
            <v>Belmonte</v>
          </cell>
          <cell r="B48" t="str">
            <v>0501</v>
          </cell>
          <cell r="C48" t="str">
            <v>16J0501</v>
          </cell>
          <cell r="D48" t="str">
            <v>Continente</v>
          </cell>
          <cell r="E48" t="str">
            <v>1</v>
          </cell>
          <cell r="F48" t="str">
            <v>Centro</v>
          </cell>
          <cell r="G48" t="str">
            <v>16</v>
          </cell>
          <cell r="H48" t="str">
            <v>Centro</v>
          </cell>
          <cell r="I48" t="str">
            <v>16</v>
          </cell>
          <cell r="J48" t="str">
            <v>Cova da Beira</v>
          </cell>
          <cell r="K48" t="str">
            <v>16A</v>
          </cell>
          <cell r="L48" t="str">
            <v>Beiras e Serra da Estrela</v>
          </cell>
          <cell r="M48" t="str">
            <v>16J</v>
          </cell>
          <cell r="N48">
            <v>709</v>
          </cell>
          <cell r="O48">
            <v>2</v>
          </cell>
          <cell r="P48">
            <v>2</v>
          </cell>
          <cell r="Q48">
            <v>2</v>
          </cell>
          <cell r="R48" t="str">
            <v>010.01.04.05/2021/0501</v>
          </cell>
        </row>
        <row r="49">
          <cell r="A49" t="str">
            <v>Benavente</v>
          </cell>
          <cell r="B49" t="str">
            <v>1405</v>
          </cell>
          <cell r="C49" t="str">
            <v>1851405</v>
          </cell>
          <cell r="D49" t="str">
            <v>Continente</v>
          </cell>
          <cell r="E49" t="str">
            <v>1</v>
          </cell>
          <cell r="F49" t="str">
            <v>Alentejo</v>
          </cell>
          <cell r="G49" t="str">
            <v>18</v>
          </cell>
          <cell r="H49" t="str">
            <v>Alentejo</v>
          </cell>
          <cell r="I49" t="str">
            <v>18</v>
          </cell>
          <cell r="J49" t="str">
            <v>Lezíria do Tejo</v>
          </cell>
          <cell r="K49" t="str">
            <v>185</v>
          </cell>
          <cell r="L49" t="str">
            <v>Lezíria do Tejo</v>
          </cell>
          <cell r="M49" t="str">
            <v>185</v>
          </cell>
          <cell r="N49">
            <v>900</v>
          </cell>
          <cell r="O49">
            <v>4.49</v>
          </cell>
          <cell r="P49">
            <v>18</v>
          </cell>
          <cell r="Q49">
            <v>37</v>
          </cell>
          <cell r="R49" t="str">
            <v>010.01.04.05/2021/1405</v>
          </cell>
        </row>
        <row r="50">
          <cell r="A50" t="str">
            <v>Bombarral</v>
          </cell>
          <cell r="B50" t="str">
            <v>1005</v>
          </cell>
          <cell r="C50" t="str">
            <v>16B1005</v>
          </cell>
          <cell r="D50" t="str">
            <v>Continente</v>
          </cell>
          <cell r="E50" t="str">
            <v>1</v>
          </cell>
          <cell r="F50" t="str">
            <v>Centro</v>
          </cell>
          <cell r="G50" t="str">
            <v>16</v>
          </cell>
          <cell r="H50" t="str">
            <v>Centro</v>
          </cell>
          <cell r="I50" t="str">
            <v>16</v>
          </cell>
          <cell r="J50" t="str">
            <v>Oeste</v>
          </cell>
          <cell r="K50" t="str">
            <v>16B</v>
          </cell>
          <cell r="L50" t="str">
            <v>Oeste</v>
          </cell>
          <cell r="M50" t="str">
            <v>16B</v>
          </cell>
          <cell r="N50">
            <v>1227</v>
          </cell>
          <cell r="O50">
            <v>3.38</v>
          </cell>
          <cell r="P50">
            <v>0</v>
          </cell>
          <cell r="Q50">
            <v>0</v>
          </cell>
          <cell r="R50" t="str">
            <v>010.01.04.05/2021/1005</v>
          </cell>
        </row>
        <row r="51">
          <cell r="A51" t="str">
            <v>Borba</v>
          </cell>
          <cell r="B51" t="str">
            <v>0703</v>
          </cell>
          <cell r="C51" t="str">
            <v>1870703</v>
          </cell>
          <cell r="D51" t="str">
            <v>Continente</v>
          </cell>
          <cell r="E51" t="str">
            <v>1</v>
          </cell>
          <cell r="F51" t="str">
            <v>Alentejo</v>
          </cell>
          <cell r="G51" t="str">
            <v>18</v>
          </cell>
          <cell r="H51" t="str">
            <v>Alentejo</v>
          </cell>
          <cell r="I51" t="str">
            <v>18</v>
          </cell>
          <cell r="J51" t="str">
            <v>Alentejo Central</v>
          </cell>
          <cell r="K51" t="str">
            <v>183</v>
          </cell>
          <cell r="L51" t="str">
            <v>Alentejo Central</v>
          </cell>
          <cell r="M51" t="str">
            <v>187</v>
          </cell>
          <cell r="N51">
            <v>855</v>
          </cell>
          <cell r="O51">
            <v>3.03</v>
          </cell>
          <cell r="P51">
            <v>1</v>
          </cell>
          <cell r="Q51">
            <v>44</v>
          </cell>
          <cell r="R51" t="str">
            <v>010.01.04.05/2021/0703</v>
          </cell>
        </row>
        <row r="52">
          <cell r="A52" t="str">
            <v>Boticas</v>
          </cell>
          <cell r="B52" t="str">
            <v>1702</v>
          </cell>
          <cell r="C52" t="str">
            <v>11B1702</v>
          </cell>
          <cell r="D52" t="str">
            <v>Continente</v>
          </cell>
          <cell r="E52" t="str">
            <v>1</v>
          </cell>
          <cell r="F52" t="str">
            <v>Norte</v>
          </cell>
          <cell r="G52" t="str">
            <v>11</v>
          </cell>
          <cell r="H52" t="str">
            <v>Norte</v>
          </cell>
          <cell r="I52" t="str">
            <v>11</v>
          </cell>
          <cell r="J52" t="str">
            <v>Alto Trás-os-Montes</v>
          </cell>
          <cell r="K52" t="str">
            <v>118</v>
          </cell>
          <cell r="L52" t="str">
            <v>Alto Tâmega</v>
          </cell>
          <cell r="M52" t="str">
            <v>11B</v>
          </cell>
          <cell r="N52">
            <v>790</v>
          </cell>
          <cell r="O52">
            <v>3.54</v>
          </cell>
          <cell r="P52">
            <v>0</v>
          </cell>
          <cell r="Q52">
            <v>0</v>
          </cell>
          <cell r="R52" t="str">
            <v>010.01.04.05/2021/1702</v>
          </cell>
        </row>
        <row r="53">
          <cell r="A53" t="str">
            <v>Braga</v>
          </cell>
          <cell r="B53" t="str">
            <v>0303</v>
          </cell>
          <cell r="C53" t="str">
            <v>1120303</v>
          </cell>
          <cell r="D53" t="str">
            <v>Continente</v>
          </cell>
          <cell r="E53" t="str">
            <v>1</v>
          </cell>
          <cell r="F53" t="str">
            <v>Norte</v>
          </cell>
          <cell r="G53" t="str">
            <v>11</v>
          </cell>
          <cell r="H53" t="str">
            <v>Norte</v>
          </cell>
          <cell r="I53" t="str">
            <v>11</v>
          </cell>
          <cell r="J53" t="str">
            <v>Cávado</v>
          </cell>
          <cell r="K53" t="str">
            <v>112</v>
          </cell>
          <cell r="L53" t="str">
            <v>Cávado</v>
          </cell>
          <cell r="M53" t="str">
            <v>112</v>
          </cell>
          <cell r="N53">
            <v>1181</v>
          </cell>
          <cell r="O53">
            <v>5.26</v>
          </cell>
          <cell r="P53">
            <v>2</v>
          </cell>
          <cell r="Q53">
            <v>80</v>
          </cell>
          <cell r="R53" t="str">
            <v>010.01.04.05/2021/0303</v>
          </cell>
        </row>
        <row r="54">
          <cell r="A54" t="str">
            <v>Bragança</v>
          </cell>
          <cell r="B54" t="str">
            <v>0402</v>
          </cell>
          <cell r="C54" t="str">
            <v>11E0402</v>
          </cell>
          <cell r="D54" t="str">
            <v>Continente</v>
          </cell>
          <cell r="E54" t="str">
            <v>1</v>
          </cell>
          <cell r="F54" t="str">
            <v>Norte</v>
          </cell>
          <cell r="G54" t="str">
            <v>11</v>
          </cell>
          <cell r="H54" t="str">
            <v>Norte</v>
          </cell>
          <cell r="I54" t="str">
            <v>11</v>
          </cell>
          <cell r="J54" t="str">
            <v>Alto Trás-os-Montes</v>
          </cell>
          <cell r="K54" t="str">
            <v>118</v>
          </cell>
          <cell r="L54" t="str">
            <v>Terras de Trás-os-Montes</v>
          </cell>
          <cell r="M54" t="str">
            <v>11E</v>
          </cell>
          <cell r="N54">
            <v>890</v>
          </cell>
          <cell r="O54">
            <v>2.62</v>
          </cell>
          <cell r="P54">
            <v>5</v>
          </cell>
          <cell r="Q54">
            <v>34</v>
          </cell>
          <cell r="R54" t="str">
            <v>010.01.04.05/2021/0402</v>
          </cell>
        </row>
        <row r="55">
          <cell r="A55" t="str">
            <v>Cabeceiras de Basto</v>
          </cell>
          <cell r="B55" t="str">
            <v>0304</v>
          </cell>
          <cell r="C55" t="str">
            <v>1190304</v>
          </cell>
          <cell r="D55" t="str">
            <v>Continente</v>
          </cell>
          <cell r="E55" t="str">
            <v>1</v>
          </cell>
          <cell r="F55" t="str">
            <v>Norte</v>
          </cell>
          <cell r="G55" t="str">
            <v>11</v>
          </cell>
          <cell r="H55" t="str">
            <v>Norte</v>
          </cell>
          <cell r="I55" t="str">
            <v>11</v>
          </cell>
          <cell r="J55" t="str">
            <v>Tâmega</v>
          </cell>
          <cell r="K55" t="str">
            <v>115</v>
          </cell>
          <cell r="L55" t="str">
            <v>Ave</v>
          </cell>
          <cell r="M55" t="str">
            <v>119</v>
          </cell>
          <cell r="N55">
            <v>1000</v>
          </cell>
          <cell r="O55">
            <v>2.86</v>
          </cell>
          <cell r="P55">
            <v>0</v>
          </cell>
          <cell r="Q55">
            <v>0</v>
          </cell>
          <cell r="R55" t="str">
            <v>010.01.04.05/2021/0304</v>
          </cell>
        </row>
        <row r="56">
          <cell r="A56" t="str">
            <v>Cadaval</v>
          </cell>
          <cell r="B56" t="str">
            <v>1104</v>
          </cell>
          <cell r="C56" t="str">
            <v>16B1104</v>
          </cell>
          <cell r="D56" t="str">
            <v>Continente</v>
          </cell>
          <cell r="E56" t="str">
            <v>1</v>
          </cell>
          <cell r="F56" t="str">
            <v>Centro</v>
          </cell>
          <cell r="G56" t="str">
            <v>16</v>
          </cell>
          <cell r="H56" t="str">
            <v>Centro</v>
          </cell>
          <cell r="I56" t="str">
            <v>16</v>
          </cell>
          <cell r="J56" t="str">
            <v>Oeste</v>
          </cell>
          <cell r="K56" t="str">
            <v>16B</v>
          </cell>
          <cell r="L56" t="str">
            <v>Oeste</v>
          </cell>
          <cell r="M56" t="str">
            <v>16B</v>
          </cell>
          <cell r="N56">
            <v>1227</v>
          </cell>
          <cell r="O56">
            <v>3.38</v>
          </cell>
          <cell r="P56">
            <v>0</v>
          </cell>
          <cell r="Q56">
            <v>0</v>
          </cell>
          <cell r="R56" t="str">
            <v>010.01.04.05/2021/1104</v>
          </cell>
        </row>
        <row r="57">
          <cell r="A57" t="str">
            <v>Caldas da Rainha</v>
          </cell>
          <cell r="B57" t="str">
            <v>1006</v>
          </cell>
          <cell r="C57" t="str">
            <v>16B1006</v>
          </cell>
          <cell r="D57" t="str">
            <v>Continente</v>
          </cell>
          <cell r="E57" t="str">
            <v>1</v>
          </cell>
          <cell r="F57" t="str">
            <v>Centro</v>
          </cell>
          <cell r="G57" t="str">
            <v>16</v>
          </cell>
          <cell r="H57" t="str">
            <v>Centro</v>
          </cell>
          <cell r="I57" t="str">
            <v>16</v>
          </cell>
          <cell r="J57" t="str">
            <v>Oeste</v>
          </cell>
          <cell r="K57" t="str">
            <v>16B</v>
          </cell>
          <cell r="L57" t="str">
            <v>Oeste</v>
          </cell>
          <cell r="M57" t="str">
            <v>16B</v>
          </cell>
          <cell r="N57">
            <v>1227</v>
          </cell>
          <cell r="O57">
            <v>4.53</v>
          </cell>
          <cell r="P57">
            <v>1</v>
          </cell>
          <cell r="Q57">
            <v>3</v>
          </cell>
          <cell r="R57" t="str">
            <v>010.01.04.05/2021/1006</v>
          </cell>
        </row>
        <row r="58">
          <cell r="A58" t="str">
            <v>Calheta [R.A.A.]</v>
          </cell>
          <cell r="B58" t="str">
            <v>4501</v>
          </cell>
          <cell r="C58" t="str">
            <v>2004501</v>
          </cell>
          <cell r="D58" t="str">
            <v>Região Autónoma dos Açores</v>
          </cell>
          <cell r="E58" t="str">
            <v>2</v>
          </cell>
          <cell r="F58" t="str">
            <v>Região Autónoma dos Açores</v>
          </cell>
          <cell r="G58" t="str">
            <v>20</v>
          </cell>
          <cell r="H58" t="str">
            <v>Região Autónoma dos Açores</v>
          </cell>
          <cell r="I58" t="str">
            <v>20</v>
          </cell>
          <cell r="J58" t="str">
            <v>Região Autónoma dos Açores</v>
          </cell>
          <cell r="K58" t="str">
            <v>200</v>
          </cell>
          <cell r="L58" t="str">
            <v>Região Autónoma dos Açores</v>
          </cell>
          <cell r="M58" t="str">
            <v>200</v>
          </cell>
          <cell r="N58">
            <v>906</v>
          </cell>
          <cell r="O58">
            <v>4.01</v>
          </cell>
          <cell r="P58">
            <v>2</v>
          </cell>
          <cell r="Q58">
            <v>4</v>
          </cell>
          <cell r="R58" t="str">
            <v>010.01.04.05/2021/4501</v>
          </cell>
        </row>
        <row r="59">
          <cell r="A59" t="str">
            <v>Calheta [R.A.M.]</v>
          </cell>
          <cell r="B59" t="str">
            <v>3101</v>
          </cell>
          <cell r="C59" t="str">
            <v>3003101</v>
          </cell>
          <cell r="D59" t="str">
            <v>Região Autónoma da Madeira</v>
          </cell>
          <cell r="E59" t="str">
            <v>3</v>
          </cell>
          <cell r="F59" t="str">
            <v>Região Autónoma da Madeira</v>
          </cell>
          <cell r="G59" t="str">
            <v>30</v>
          </cell>
          <cell r="H59" t="str">
            <v>Região Autónoma da Madeira</v>
          </cell>
          <cell r="I59" t="str">
            <v>30</v>
          </cell>
          <cell r="J59" t="str">
            <v>Região Autónoma da Madeira</v>
          </cell>
          <cell r="K59" t="str">
            <v>300</v>
          </cell>
          <cell r="L59" t="str">
            <v>Região Autónoma da Madeira</v>
          </cell>
          <cell r="M59" t="str">
            <v>300</v>
          </cell>
          <cell r="N59">
            <v>1535</v>
          </cell>
          <cell r="O59">
            <v>2.4900000000000002</v>
          </cell>
          <cell r="P59">
            <v>0</v>
          </cell>
          <cell r="Q59">
            <v>0</v>
          </cell>
          <cell r="R59" t="str">
            <v>010.01.04.05/2021/3101</v>
          </cell>
        </row>
        <row r="60">
          <cell r="A60" t="str">
            <v>Câmara de Lobos</v>
          </cell>
          <cell r="B60" t="str">
            <v>3102</v>
          </cell>
          <cell r="C60" t="str">
            <v>3003102</v>
          </cell>
          <cell r="D60" t="str">
            <v>Região Autónoma da Madeira</v>
          </cell>
          <cell r="E60" t="str">
            <v>3</v>
          </cell>
          <cell r="F60" t="str">
            <v>Região Autónoma da Madeira</v>
          </cell>
          <cell r="G60" t="str">
            <v>30</v>
          </cell>
          <cell r="H60" t="str">
            <v>Região Autónoma da Madeira</v>
          </cell>
          <cell r="I60" t="str">
            <v>30</v>
          </cell>
          <cell r="J60" t="str">
            <v>Região Autónoma da Madeira</v>
          </cell>
          <cell r="K60" t="str">
            <v>300</v>
          </cell>
          <cell r="L60" t="str">
            <v>Região Autónoma da Madeira</v>
          </cell>
          <cell r="M60" t="str">
            <v>300</v>
          </cell>
          <cell r="N60">
            <v>1535</v>
          </cell>
          <cell r="O60">
            <v>4.32</v>
          </cell>
          <cell r="P60">
            <v>0</v>
          </cell>
          <cell r="Q60">
            <v>0</v>
          </cell>
          <cell r="R60" t="str">
            <v>010.01.04.05/2021/3102</v>
          </cell>
        </row>
        <row r="61">
          <cell r="A61" t="str">
            <v>Caminha</v>
          </cell>
          <cell r="B61" t="str">
            <v>1602</v>
          </cell>
          <cell r="C61" t="str">
            <v>1111602</v>
          </cell>
          <cell r="D61" t="str">
            <v>Continente</v>
          </cell>
          <cell r="E61" t="str">
            <v>1</v>
          </cell>
          <cell r="F61" t="str">
            <v>Norte</v>
          </cell>
          <cell r="G61" t="str">
            <v>11</v>
          </cell>
          <cell r="H61" t="str">
            <v>Norte</v>
          </cell>
          <cell r="I61" t="str">
            <v>11</v>
          </cell>
          <cell r="J61" t="str">
            <v>Minho-Lima</v>
          </cell>
          <cell r="K61" t="str">
            <v>111</v>
          </cell>
          <cell r="L61" t="str">
            <v>Alto Minho</v>
          </cell>
          <cell r="M61" t="str">
            <v>111</v>
          </cell>
          <cell r="N61">
            <v>1048</v>
          </cell>
          <cell r="O61">
            <v>4</v>
          </cell>
          <cell r="P61">
            <v>0</v>
          </cell>
          <cell r="Q61">
            <v>0</v>
          </cell>
          <cell r="R61" t="str">
            <v>010.01.04.05/2021/1602</v>
          </cell>
        </row>
        <row r="62">
          <cell r="A62" t="str">
            <v>Campo Maior</v>
          </cell>
          <cell r="B62" t="str">
            <v>1204</v>
          </cell>
          <cell r="C62" t="str">
            <v>1861204</v>
          </cell>
          <cell r="D62" t="str">
            <v>Continente</v>
          </cell>
          <cell r="E62" t="str">
            <v>1</v>
          </cell>
          <cell r="F62" t="str">
            <v>Alentejo</v>
          </cell>
          <cell r="G62" t="str">
            <v>18</v>
          </cell>
          <cell r="H62" t="str">
            <v>Alentejo</v>
          </cell>
          <cell r="I62" t="str">
            <v>18</v>
          </cell>
          <cell r="J62" t="str">
            <v>Alto Alentejo</v>
          </cell>
          <cell r="K62" t="str">
            <v>182</v>
          </cell>
          <cell r="L62" t="str">
            <v>Alto Alentejo</v>
          </cell>
          <cell r="M62" t="str">
            <v>186</v>
          </cell>
          <cell r="N62">
            <v>640</v>
          </cell>
          <cell r="O62">
            <v>2.59</v>
          </cell>
          <cell r="P62">
            <v>4</v>
          </cell>
          <cell r="Q62">
            <v>26</v>
          </cell>
          <cell r="R62" t="str">
            <v>010.01.04.05/2021/1204</v>
          </cell>
        </row>
        <row r="63">
          <cell r="A63" t="str">
            <v>Cantanhede</v>
          </cell>
          <cell r="B63" t="str">
            <v>0602</v>
          </cell>
          <cell r="C63" t="str">
            <v>16E0602</v>
          </cell>
          <cell r="D63" t="str">
            <v>Continente</v>
          </cell>
          <cell r="E63" t="str">
            <v>1</v>
          </cell>
          <cell r="F63" t="str">
            <v>Centro</v>
          </cell>
          <cell r="G63" t="str">
            <v>16</v>
          </cell>
          <cell r="H63" t="str">
            <v>Centro</v>
          </cell>
          <cell r="I63" t="str">
            <v>16</v>
          </cell>
          <cell r="J63" t="str">
            <v>Baixo Mondego</v>
          </cell>
          <cell r="K63" t="str">
            <v>162</v>
          </cell>
          <cell r="L63" t="str">
            <v>Região de Coimbra</v>
          </cell>
          <cell r="M63" t="str">
            <v>16E</v>
          </cell>
          <cell r="N63">
            <v>1055</v>
          </cell>
          <cell r="O63">
            <v>3.45</v>
          </cell>
          <cell r="P63">
            <v>16</v>
          </cell>
          <cell r="Q63">
            <v>32</v>
          </cell>
          <cell r="R63" t="str">
            <v>010.01.04.05/2021/0602</v>
          </cell>
        </row>
        <row r="64">
          <cell r="A64" t="str">
            <v>Carrazeda de Ansiães</v>
          </cell>
          <cell r="B64" t="str">
            <v>0403</v>
          </cell>
          <cell r="C64" t="str">
            <v>11D0403</v>
          </cell>
          <cell r="D64" t="str">
            <v>Continente</v>
          </cell>
          <cell r="E64" t="str">
            <v>1</v>
          </cell>
          <cell r="F64" t="str">
            <v>Norte</v>
          </cell>
          <cell r="G64" t="str">
            <v>11</v>
          </cell>
          <cell r="H64" t="str">
            <v>Norte</v>
          </cell>
          <cell r="I64" t="str">
            <v>11</v>
          </cell>
          <cell r="J64" t="str">
            <v>Douro</v>
          </cell>
          <cell r="K64" t="str">
            <v>117</v>
          </cell>
          <cell r="L64" t="str">
            <v>Douro</v>
          </cell>
          <cell r="M64" t="str">
            <v>11D</v>
          </cell>
          <cell r="N64">
            <v>791</v>
          </cell>
          <cell r="O64">
            <v>3.22</v>
          </cell>
          <cell r="P64">
            <v>1</v>
          </cell>
          <cell r="Q64">
            <v>20</v>
          </cell>
          <cell r="R64" t="str">
            <v>010.01.04.05/2021/0403</v>
          </cell>
        </row>
        <row r="65">
          <cell r="A65" t="str">
            <v>Carregal do Sal</v>
          </cell>
          <cell r="B65" t="str">
            <v>1802</v>
          </cell>
          <cell r="C65" t="str">
            <v>16G1802</v>
          </cell>
          <cell r="D65" t="str">
            <v>Continente</v>
          </cell>
          <cell r="E65" t="str">
            <v>1</v>
          </cell>
          <cell r="F65" t="str">
            <v>Centro</v>
          </cell>
          <cell r="G65" t="str">
            <v>16</v>
          </cell>
          <cell r="H65" t="str">
            <v>Centro</v>
          </cell>
          <cell r="I65" t="str">
            <v>16</v>
          </cell>
          <cell r="J65" t="str">
            <v>Dão-Lafões</v>
          </cell>
          <cell r="K65" t="str">
            <v>165</v>
          </cell>
          <cell r="L65" t="str">
            <v>Viseu Dão Lafões</v>
          </cell>
          <cell r="M65" t="str">
            <v>16G</v>
          </cell>
          <cell r="N65">
            <v>1072</v>
          </cell>
          <cell r="O65">
            <v>2.59</v>
          </cell>
          <cell r="P65">
            <v>12</v>
          </cell>
          <cell r="Q65">
            <v>12</v>
          </cell>
          <cell r="R65" t="str">
            <v>010.01.04.05/2021/1802</v>
          </cell>
        </row>
        <row r="66">
          <cell r="A66" t="str">
            <v>Cartaxo</v>
          </cell>
          <cell r="B66" t="str">
            <v>1406</v>
          </cell>
          <cell r="C66" t="str">
            <v>1851406</v>
          </cell>
          <cell r="D66" t="str">
            <v>Continente</v>
          </cell>
          <cell r="E66" t="str">
            <v>1</v>
          </cell>
          <cell r="F66" t="str">
            <v>Alentejo</v>
          </cell>
          <cell r="G66" t="str">
            <v>18</v>
          </cell>
          <cell r="H66" t="str">
            <v>Alentejo</v>
          </cell>
          <cell r="I66" t="str">
            <v>18</v>
          </cell>
          <cell r="J66" t="str">
            <v>Lezíria do Tejo</v>
          </cell>
          <cell r="K66" t="str">
            <v>185</v>
          </cell>
          <cell r="L66" t="str">
            <v>Lezíria do Tejo</v>
          </cell>
          <cell r="M66" t="str">
            <v>185</v>
          </cell>
          <cell r="N66">
            <v>900</v>
          </cell>
          <cell r="O66">
            <v>3.77</v>
          </cell>
          <cell r="P66">
            <v>19</v>
          </cell>
          <cell r="Q66">
            <v>23</v>
          </cell>
          <cell r="R66" t="str">
            <v>010.01.04.05/2021/1406</v>
          </cell>
        </row>
        <row r="67">
          <cell r="A67" t="str">
            <v>Cascais</v>
          </cell>
          <cell r="B67" t="str">
            <v>1105</v>
          </cell>
          <cell r="C67" t="str">
            <v>1701105</v>
          </cell>
          <cell r="D67" t="str">
            <v>Continente</v>
          </cell>
          <cell r="E67" t="str">
            <v>1</v>
          </cell>
          <cell r="F67" t="str">
            <v>Lisboa</v>
          </cell>
          <cell r="G67" t="str">
            <v>17</v>
          </cell>
          <cell r="H67" t="str">
            <v>Área Metropolitana de Lisboa</v>
          </cell>
          <cell r="I67" t="str">
            <v>17</v>
          </cell>
          <cell r="J67" t="str">
            <v>Grande Lisboa</v>
          </cell>
          <cell r="K67" t="str">
            <v>171</v>
          </cell>
          <cell r="L67" t="str">
            <v>Área Metropolitana de Lisboa</v>
          </cell>
          <cell r="M67" t="str">
            <v>170</v>
          </cell>
          <cell r="N67">
            <v>3313</v>
          </cell>
          <cell r="O67">
            <v>10.42</v>
          </cell>
          <cell r="P67">
            <v>10</v>
          </cell>
          <cell r="Q67">
            <v>764</v>
          </cell>
          <cell r="R67" t="str">
            <v>010.01.04.05/2021/1105</v>
          </cell>
        </row>
        <row r="68">
          <cell r="A68" t="str">
            <v>Castanheira de Pêra</v>
          </cell>
          <cell r="B68" t="str">
            <v>1007</v>
          </cell>
          <cell r="C68" t="str">
            <v>16F1007</v>
          </cell>
          <cell r="D68" t="str">
            <v>Continente</v>
          </cell>
          <cell r="E68" t="str">
            <v>1</v>
          </cell>
          <cell r="F68" t="str">
            <v>Centro</v>
          </cell>
          <cell r="G68" t="str">
            <v>16</v>
          </cell>
          <cell r="H68" t="str">
            <v>Centro</v>
          </cell>
          <cell r="I68" t="str">
            <v>16</v>
          </cell>
          <cell r="J68" t="str">
            <v>Pinhal Interior Norte</v>
          </cell>
          <cell r="K68" t="str">
            <v>164</v>
          </cell>
          <cell r="L68" t="str">
            <v>Região de Leiria</v>
          </cell>
          <cell r="M68" t="str">
            <v>16F</v>
          </cell>
          <cell r="N68">
            <v>1029</v>
          </cell>
          <cell r="O68">
            <v>4.16</v>
          </cell>
          <cell r="P68">
            <v>0</v>
          </cell>
          <cell r="Q68">
            <v>0</v>
          </cell>
          <cell r="R68" t="str">
            <v>010.01.04.05/2021/1007</v>
          </cell>
        </row>
        <row r="69">
          <cell r="A69" t="str">
            <v>Castelo Branco</v>
          </cell>
          <cell r="B69" t="str">
            <v>0502</v>
          </cell>
          <cell r="C69" t="str">
            <v>16H0502</v>
          </cell>
          <cell r="D69" t="str">
            <v>Continente</v>
          </cell>
          <cell r="E69" t="str">
            <v>1</v>
          </cell>
          <cell r="F69" t="str">
            <v>Centro</v>
          </cell>
          <cell r="G69" t="str">
            <v>16</v>
          </cell>
          <cell r="H69" t="str">
            <v>Centro</v>
          </cell>
          <cell r="I69" t="str">
            <v>16</v>
          </cell>
          <cell r="J69" t="str">
            <v>Beira Interior Sul</v>
          </cell>
          <cell r="K69" t="str">
            <v>169</v>
          </cell>
          <cell r="L69" t="str">
            <v>Beira Baixa</v>
          </cell>
          <cell r="M69" t="str">
            <v>16H</v>
          </cell>
          <cell r="N69">
            <v>880</v>
          </cell>
          <cell r="O69">
            <v>3.18</v>
          </cell>
          <cell r="P69">
            <v>1</v>
          </cell>
          <cell r="Q69">
            <v>7</v>
          </cell>
          <cell r="R69" t="str">
            <v>010.01.04.05/2021/0502</v>
          </cell>
        </row>
        <row r="70">
          <cell r="A70" t="str">
            <v>Castelo de Paiva</v>
          </cell>
          <cell r="B70" t="str">
            <v>0106</v>
          </cell>
          <cell r="C70" t="str">
            <v>11C0106</v>
          </cell>
          <cell r="D70" t="str">
            <v>Continente</v>
          </cell>
          <cell r="E70" t="str">
            <v>1</v>
          </cell>
          <cell r="F70" t="str">
            <v>Norte</v>
          </cell>
          <cell r="G70" t="str">
            <v>11</v>
          </cell>
          <cell r="H70" t="str">
            <v>Norte</v>
          </cell>
          <cell r="I70" t="str">
            <v>11</v>
          </cell>
          <cell r="J70" t="str">
            <v>Tâmega</v>
          </cell>
          <cell r="K70" t="str">
            <v>115</v>
          </cell>
          <cell r="L70" t="str">
            <v>Tâmega e Sousa</v>
          </cell>
          <cell r="M70" t="str">
            <v>11C</v>
          </cell>
          <cell r="N70">
            <v>875</v>
          </cell>
          <cell r="O70">
            <v>2.86</v>
          </cell>
          <cell r="P70">
            <v>0</v>
          </cell>
          <cell r="Q70">
            <v>0</v>
          </cell>
          <cell r="R70" t="str">
            <v>010.01.04.05/2021/0106</v>
          </cell>
        </row>
        <row r="71">
          <cell r="A71" t="str">
            <v>Castelo de Vide</v>
          </cell>
          <cell r="B71" t="str">
            <v>1205</v>
          </cell>
          <cell r="C71" t="str">
            <v>1861205</v>
          </cell>
          <cell r="D71" t="str">
            <v>Continente</v>
          </cell>
          <cell r="E71" t="str">
            <v>1</v>
          </cell>
          <cell r="F71" t="str">
            <v>Alentejo</v>
          </cell>
          <cell r="G71" t="str">
            <v>18</v>
          </cell>
          <cell r="H71" t="str">
            <v>Alentejo</v>
          </cell>
          <cell r="I71" t="str">
            <v>18</v>
          </cell>
          <cell r="J71" t="str">
            <v>Alto Alentejo</v>
          </cell>
          <cell r="K71" t="str">
            <v>182</v>
          </cell>
          <cell r="L71" t="str">
            <v>Alto Alentejo</v>
          </cell>
          <cell r="M71" t="str">
            <v>186</v>
          </cell>
          <cell r="N71">
            <v>640</v>
          </cell>
          <cell r="O71">
            <v>3.05</v>
          </cell>
          <cell r="P71">
            <v>0</v>
          </cell>
          <cell r="Q71">
            <v>0</v>
          </cell>
          <cell r="R71" t="str">
            <v>010.01.04.05/2021/1205</v>
          </cell>
        </row>
        <row r="72">
          <cell r="A72" t="str">
            <v>Castro Daire</v>
          </cell>
          <cell r="B72" t="str">
            <v>1803</v>
          </cell>
          <cell r="C72" t="str">
            <v>16G1803</v>
          </cell>
          <cell r="D72" t="str">
            <v>Continente</v>
          </cell>
          <cell r="E72" t="str">
            <v>1</v>
          </cell>
          <cell r="F72" t="str">
            <v>Centro</v>
          </cell>
          <cell r="G72" t="str">
            <v>16</v>
          </cell>
          <cell r="H72" t="str">
            <v>Centro</v>
          </cell>
          <cell r="I72" t="str">
            <v>16</v>
          </cell>
          <cell r="J72" t="str">
            <v>Dão-Lafões</v>
          </cell>
          <cell r="K72" t="str">
            <v>165</v>
          </cell>
          <cell r="L72" t="str">
            <v>Viseu Dão Lafões</v>
          </cell>
          <cell r="M72" t="str">
            <v>16G</v>
          </cell>
          <cell r="N72">
            <v>1072</v>
          </cell>
          <cell r="O72">
            <v>2.38</v>
          </cell>
          <cell r="P72">
            <v>0</v>
          </cell>
          <cell r="Q72">
            <v>0</v>
          </cell>
          <cell r="R72" t="str">
            <v>010.01.04.05/2021/1803</v>
          </cell>
        </row>
        <row r="73">
          <cell r="A73" t="str">
            <v>Castro Marim</v>
          </cell>
          <cell r="B73" t="str">
            <v>0804</v>
          </cell>
          <cell r="C73" t="str">
            <v>1500804</v>
          </cell>
          <cell r="D73" t="str">
            <v>Continente</v>
          </cell>
          <cell r="E73" t="str">
            <v>1</v>
          </cell>
          <cell r="F73" t="str">
            <v>Algarve</v>
          </cell>
          <cell r="G73" t="str">
            <v>15</v>
          </cell>
          <cell r="H73" t="str">
            <v>Algarve</v>
          </cell>
          <cell r="I73" t="str">
            <v>15</v>
          </cell>
          <cell r="J73" t="str">
            <v>Algarve</v>
          </cell>
          <cell r="K73">
            <v>150</v>
          </cell>
          <cell r="L73" t="str">
            <v>Algarve</v>
          </cell>
          <cell r="M73">
            <v>150</v>
          </cell>
          <cell r="N73">
            <v>1161</v>
          </cell>
          <cell r="O73">
            <v>6.17</v>
          </cell>
          <cell r="P73">
            <v>0</v>
          </cell>
          <cell r="Q73">
            <v>0</v>
          </cell>
          <cell r="R73" t="str">
            <v>010.01.04.05/2021/0804</v>
          </cell>
        </row>
        <row r="74">
          <cell r="A74" t="str">
            <v>Castro Verde</v>
          </cell>
          <cell r="B74" t="str">
            <v>0206</v>
          </cell>
          <cell r="C74" t="str">
            <v>1840206</v>
          </cell>
          <cell r="D74" t="str">
            <v>Continente</v>
          </cell>
          <cell r="E74" t="str">
            <v>1</v>
          </cell>
          <cell r="F74" t="str">
            <v>Alentejo</v>
          </cell>
          <cell r="G74" t="str">
            <v>18</v>
          </cell>
          <cell r="H74" t="str">
            <v>Alentejo</v>
          </cell>
          <cell r="I74" t="str">
            <v>18</v>
          </cell>
          <cell r="J74" t="str">
            <v>Baixo Alentejo</v>
          </cell>
          <cell r="K74" t="str">
            <v>184</v>
          </cell>
          <cell r="L74" t="str">
            <v>Baixo Alentejo</v>
          </cell>
          <cell r="M74" t="str">
            <v>184</v>
          </cell>
          <cell r="N74">
            <v>631</v>
          </cell>
          <cell r="O74">
            <v>3.94</v>
          </cell>
          <cell r="P74">
            <v>0</v>
          </cell>
          <cell r="Q74">
            <v>0</v>
          </cell>
          <cell r="R74" t="str">
            <v>010.01.04.05/2021/0206</v>
          </cell>
        </row>
        <row r="75">
          <cell r="A75" t="str">
            <v>Celorico da Beira</v>
          </cell>
          <cell r="B75" t="str">
            <v>0903</v>
          </cell>
          <cell r="C75" t="str">
            <v>16J0903</v>
          </cell>
          <cell r="D75" t="str">
            <v>Continente</v>
          </cell>
          <cell r="E75" t="str">
            <v>1</v>
          </cell>
          <cell r="F75" t="str">
            <v>Centro</v>
          </cell>
          <cell r="G75" t="str">
            <v>16</v>
          </cell>
          <cell r="H75" t="str">
            <v>Centro</v>
          </cell>
          <cell r="I75" t="str">
            <v>16</v>
          </cell>
          <cell r="J75" t="str">
            <v>Beira Interior Norte</v>
          </cell>
          <cell r="K75" t="str">
            <v>168</v>
          </cell>
          <cell r="L75" t="str">
            <v>Beiras e Serra da Estrela</v>
          </cell>
          <cell r="M75" t="str">
            <v>16J</v>
          </cell>
          <cell r="N75">
            <v>709</v>
          </cell>
          <cell r="O75">
            <v>2.97</v>
          </cell>
          <cell r="P75">
            <v>3</v>
          </cell>
          <cell r="Q75">
            <v>26</v>
          </cell>
          <cell r="R75" t="str">
            <v>010.01.04.05/2021/0903</v>
          </cell>
        </row>
        <row r="76">
          <cell r="A76" t="str">
            <v>Celorico de Basto</v>
          </cell>
          <cell r="B76" t="str">
            <v>0305</v>
          </cell>
          <cell r="C76" t="str">
            <v>11C0305</v>
          </cell>
          <cell r="D76" t="str">
            <v>Continente</v>
          </cell>
          <cell r="E76" t="str">
            <v>1</v>
          </cell>
          <cell r="F76" t="str">
            <v>Norte</v>
          </cell>
          <cell r="G76" t="str">
            <v>11</v>
          </cell>
          <cell r="H76" t="str">
            <v>Norte</v>
          </cell>
          <cell r="I76" t="str">
            <v>11</v>
          </cell>
          <cell r="J76" t="str">
            <v>Tâmega</v>
          </cell>
          <cell r="K76" t="str">
            <v>115</v>
          </cell>
          <cell r="L76" t="str">
            <v>Tâmega e Sousa</v>
          </cell>
          <cell r="M76" t="str">
            <v>11C</v>
          </cell>
          <cell r="N76">
            <v>875</v>
          </cell>
          <cell r="O76">
            <v>2.56</v>
          </cell>
          <cell r="P76">
            <v>0</v>
          </cell>
          <cell r="Q76">
            <v>0</v>
          </cell>
          <cell r="R76" t="str">
            <v>010.01.04.05/2021/0305</v>
          </cell>
        </row>
        <row r="77">
          <cell r="A77" t="str">
            <v>Chamusca</v>
          </cell>
          <cell r="B77" t="str">
            <v>1407</v>
          </cell>
          <cell r="C77" t="str">
            <v>1851407</v>
          </cell>
          <cell r="D77" t="str">
            <v>Continente</v>
          </cell>
          <cell r="E77" t="str">
            <v>1</v>
          </cell>
          <cell r="F77" t="str">
            <v>Alentejo</v>
          </cell>
          <cell r="G77" t="str">
            <v>18</v>
          </cell>
          <cell r="H77" t="str">
            <v>Alentejo</v>
          </cell>
          <cell r="I77" t="str">
            <v>18</v>
          </cell>
          <cell r="J77" t="str">
            <v>Lezíria do Tejo</v>
          </cell>
          <cell r="K77" t="str">
            <v>185</v>
          </cell>
          <cell r="L77" t="str">
            <v>Lezíria do Tejo</v>
          </cell>
          <cell r="M77" t="str">
            <v>185</v>
          </cell>
          <cell r="N77">
            <v>900</v>
          </cell>
          <cell r="O77">
            <v>4</v>
          </cell>
          <cell r="P77">
            <v>4</v>
          </cell>
          <cell r="Q77">
            <v>8</v>
          </cell>
          <cell r="R77" t="str">
            <v>010.01.04.05/2021/1407</v>
          </cell>
        </row>
        <row r="78">
          <cell r="A78" t="str">
            <v>Chaves</v>
          </cell>
          <cell r="B78" t="str">
            <v>1703</v>
          </cell>
          <cell r="C78" t="str">
            <v>11B1703</v>
          </cell>
          <cell r="D78" t="str">
            <v>Continente</v>
          </cell>
          <cell r="E78" t="str">
            <v>1</v>
          </cell>
          <cell r="F78" t="str">
            <v>Norte</v>
          </cell>
          <cell r="G78" t="str">
            <v>11</v>
          </cell>
          <cell r="H78" t="str">
            <v>Norte</v>
          </cell>
          <cell r="I78" t="str">
            <v>11</v>
          </cell>
          <cell r="J78" t="str">
            <v>Alto Trás-os-Montes</v>
          </cell>
          <cell r="K78" t="str">
            <v>118</v>
          </cell>
          <cell r="L78" t="str">
            <v>Alto Tâmega</v>
          </cell>
          <cell r="M78" t="str">
            <v>11B</v>
          </cell>
          <cell r="N78">
            <v>790</v>
          </cell>
          <cell r="O78">
            <v>3.8</v>
          </cell>
          <cell r="P78">
            <v>8</v>
          </cell>
          <cell r="Q78">
            <v>15</v>
          </cell>
          <cell r="R78" t="str">
            <v>010.01.04.05/2021/1703</v>
          </cell>
        </row>
        <row r="79">
          <cell r="A79" t="str">
            <v>Cinfães</v>
          </cell>
          <cell r="B79" t="str">
            <v>1804</v>
          </cell>
          <cell r="C79" t="str">
            <v>11C1804</v>
          </cell>
          <cell r="D79" t="str">
            <v>Continente</v>
          </cell>
          <cell r="E79" t="str">
            <v>1</v>
          </cell>
          <cell r="F79" t="str">
            <v>Norte</v>
          </cell>
          <cell r="G79" t="str">
            <v>11</v>
          </cell>
          <cell r="H79" t="str">
            <v>Norte</v>
          </cell>
          <cell r="I79" t="str">
            <v>11</v>
          </cell>
          <cell r="J79" t="str">
            <v>Tâmega</v>
          </cell>
          <cell r="K79" t="str">
            <v>115</v>
          </cell>
          <cell r="L79" t="str">
            <v>Tâmega e Sousa</v>
          </cell>
          <cell r="M79" t="str">
            <v>11C</v>
          </cell>
          <cell r="N79">
            <v>875</v>
          </cell>
          <cell r="O79">
            <v>2.39</v>
          </cell>
          <cell r="P79">
            <v>1</v>
          </cell>
          <cell r="Q79">
            <v>20</v>
          </cell>
          <cell r="R79" t="str">
            <v>010.01.04.05/2021/1804</v>
          </cell>
        </row>
        <row r="80">
          <cell r="A80" t="str">
            <v>Coimbra</v>
          </cell>
          <cell r="B80" t="str">
            <v>0603</v>
          </cell>
          <cell r="C80" t="str">
            <v>16E0603</v>
          </cell>
          <cell r="D80" t="str">
            <v>Continente</v>
          </cell>
          <cell r="E80" t="str">
            <v>1</v>
          </cell>
          <cell r="F80" t="str">
            <v>Centro</v>
          </cell>
          <cell r="G80" t="str">
            <v>16</v>
          </cell>
          <cell r="H80" t="str">
            <v>Centro</v>
          </cell>
          <cell r="I80" t="str">
            <v>16</v>
          </cell>
          <cell r="J80" t="str">
            <v>Baixo Mondego</v>
          </cell>
          <cell r="K80" t="str">
            <v>162</v>
          </cell>
          <cell r="L80" t="str">
            <v>Região de Coimbra</v>
          </cell>
          <cell r="M80" t="str">
            <v>16E</v>
          </cell>
          <cell r="N80">
            <v>1055</v>
          </cell>
          <cell r="O80">
            <v>5.7</v>
          </cell>
          <cell r="P80">
            <v>6</v>
          </cell>
          <cell r="Q80">
            <v>14</v>
          </cell>
          <cell r="R80" t="str">
            <v>010.01.04.05/2021/0603</v>
          </cell>
        </row>
        <row r="81">
          <cell r="A81" t="str">
            <v>Condeixa-a-Nova</v>
          </cell>
          <cell r="B81" t="str">
            <v>0604</v>
          </cell>
          <cell r="C81" t="str">
            <v>16E0604</v>
          </cell>
          <cell r="D81" t="str">
            <v>Continente</v>
          </cell>
          <cell r="E81" t="str">
            <v>1</v>
          </cell>
          <cell r="F81" t="str">
            <v>Centro</v>
          </cell>
          <cell r="G81" t="str">
            <v>16</v>
          </cell>
          <cell r="H81" t="str">
            <v>Centro</v>
          </cell>
          <cell r="I81" t="str">
            <v>16</v>
          </cell>
          <cell r="J81" t="str">
            <v>Baixo Mondego</v>
          </cell>
          <cell r="K81" t="str">
            <v>162</v>
          </cell>
          <cell r="L81" t="str">
            <v>Região de Coimbra</v>
          </cell>
          <cell r="M81" t="str">
            <v>16E</v>
          </cell>
          <cell r="N81">
            <v>1055</v>
          </cell>
          <cell r="O81">
            <v>3.98</v>
          </cell>
          <cell r="P81">
            <v>0</v>
          </cell>
          <cell r="Q81">
            <v>0</v>
          </cell>
          <cell r="R81" t="str">
            <v>010.01.04.05/2021/0604</v>
          </cell>
        </row>
        <row r="82">
          <cell r="A82" t="str">
            <v>Constância</v>
          </cell>
          <cell r="B82" t="str">
            <v>1408</v>
          </cell>
          <cell r="C82" t="str">
            <v>16I1408</v>
          </cell>
          <cell r="D82" t="str">
            <v>Continente</v>
          </cell>
          <cell r="E82" t="str">
            <v>1</v>
          </cell>
          <cell r="F82" t="str">
            <v>Centro</v>
          </cell>
          <cell r="G82" t="str">
            <v>16</v>
          </cell>
          <cell r="H82" t="str">
            <v>Centro</v>
          </cell>
          <cell r="I82" t="str">
            <v>16</v>
          </cell>
          <cell r="J82" t="str">
            <v>Médio Tejo</v>
          </cell>
          <cell r="K82" t="str">
            <v>16C</v>
          </cell>
          <cell r="L82" t="str">
            <v>Médio Tejo</v>
          </cell>
          <cell r="M82" t="str">
            <v>16I</v>
          </cell>
          <cell r="N82">
            <v>687</v>
          </cell>
          <cell r="O82">
            <v>3.6</v>
          </cell>
          <cell r="P82">
            <v>1</v>
          </cell>
          <cell r="Q82">
            <v>6</v>
          </cell>
          <cell r="R82" t="str">
            <v>010.01.04.05/2021/1408</v>
          </cell>
        </row>
        <row r="83">
          <cell r="A83" t="str">
            <v>Coruche</v>
          </cell>
          <cell r="B83" t="str">
            <v>1409</v>
          </cell>
          <cell r="C83" t="str">
            <v>1851409</v>
          </cell>
          <cell r="D83" t="str">
            <v>Continente</v>
          </cell>
          <cell r="E83" t="str">
            <v>1</v>
          </cell>
          <cell r="F83" t="str">
            <v>Alentejo</v>
          </cell>
          <cell r="G83" t="str">
            <v>18</v>
          </cell>
          <cell r="H83" t="str">
            <v>Alentejo</v>
          </cell>
          <cell r="I83" t="str">
            <v>18</v>
          </cell>
          <cell r="J83" t="str">
            <v>Lezíria do Tejo</v>
          </cell>
          <cell r="K83" t="str">
            <v>185</v>
          </cell>
          <cell r="L83" t="str">
            <v>Lezíria do Tejo</v>
          </cell>
          <cell r="M83" t="str">
            <v>185</v>
          </cell>
          <cell r="N83">
            <v>900</v>
          </cell>
          <cell r="O83">
            <v>3.77</v>
          </cell>
          <cell r="P83">
            <v>8</v>
          </cell>
          <cell r="Q83">
            <v>105</v>
          </cell>
          <cell r="R83" t="str">
            <v>010.01.04.05/2021/1409</v>
          </cell>
        </row>
        <row r="84">
          <cell r="A84" t="str">
            <v>Corvo</v>
          </cell>
          <cell r="B84" t="str">
            <v>4901</v>
          </cell>
          <cell r="C84" t="str">
            <v>2004901</v>
          </cell>
          <cell r="D84" t="str">
            <v>Região Autónoma dos Açores</v>
          </cell>
          <cell r="E84" t="str">
            <v>2</v>
          </cell>
          <cell r="F84" t="str">
            <v>Região Autónoma dos Açores</v>
          </cell>
          <cell r="G84" t="str">
            <v>20</v>
          </cell>
          <cell r="H84" t="str">
            <v>Região Autónoma dos Açores</v>
          </cell>
          <cell r="I84" t="str">
            <v>20</v>
          </cell>
          <cell r="J84" t="str">
            <v>Região Autónoma dos Açores</v>
          </cell>
          <cell r="K84" t="str">
            <v>200</v>
          </cell>
          <cell r="L84" t="str">
            <v>Região Autónoma dos Açores</v>
          </cell>
          <cell r="M84" t="str">
            <v>200</v>
          </cell>
          <cell r="N84">
            <v>906</v>
          </cell>
          <cell r="O84">
            <v>4.01</v>
          </cell>
          <cell r="P84">
            <v>0</v>
          </cell>
          <cell r="Q84">
            <v>0</v>
          </cell>
          <cell r="R84" t="str">
            <v>010.01.04.05/2021/4901</v>
          </cell>
        </row>
        <row r="85">
          <cell r="A85" t="str">
            <v>Covilhã</v>
          </cell>
          <cell r="B85" t="str">
            <v>0503</v>
          </cell>
          <cell r="C85" t="str">
            <v>16J0503</v>
          </cell>
          <cell r="D85" t="str">
            <v>Continente</v>
          </cell>
          <cell r="E85" t="str">
            <v>1</v>
          </cell>
          <cell r="F85" t="str">
            <v>Centro</v>
          </cell>
          <cell r="G85" t="str">
            <v>16</v>
          </cell>
          <cell r="H85" t="str">
            <v>Centro</v>
          </cell>
          <cell r="I85" t="str">
            <v>16</v>
          </cell>
          <cell r="J85" t="str">
            <v>Cova da Beira</v>
          </cell>
          <cell r="K85" t="str">
            <v>16A</v>
          </cell>
          <cell r="L85" t="str">
            <v>Beiras e Serra da Estrela</v>
          </cell>
          <cell r="M85" t="str">
            <v>16J</v>
          </cell>
          <cell r="N85">
            <v>709</v>
          </cell>
          <cell r="O85">
            <v>3.44</v>
          </cell>
          <cell r="P85">
            <v>0</v>
          </cell>
          <cell r="Q85">
            <v>0</v>
          </cell>
          <cell r="R85" t="str">
            <v>010.01.04.05/2021/0503</v>
          </cell>
        </row>
        <row r="86">
          <cell r="A86" t="str">
            <v>Crato</v>
          </cell>
          <cell r="B86" t="str">
            <v>1206</v>
          </cell>
          <cell r="C86" t="str">
            <v>1861206</v>
          </cell>
          <cell r="D86" t="str">
            <v>Continente</v>
          </cell>
          <cell r="E86" t="str">
            <v>1</v>
          </cell>
          <cell r="F86" t="str">
            <v>Alentejo</v>
          </cell>
          <cell r="G86" t="str">
            <v>18</v>
          </cell>
          <cell r="H86" t="str">
            <v>Alentejo</v>
          </cell>
          <cell r="I86" t="str">
            <v>18</v>
          </cell>
          <cell r="J86" t="str">
            <v>Alto Alentejo</v>
          </cell>
          <cell r="K86" t="str">
            <v>182</v>
          </cell>
          <cell r="L86" t="str">
            <v>Alto Alentejo</v>
          </cell>
          <cell r="M86" t="str">
            <v>186</v>
          </cell>
          <cell r="N86">
            <v>640</v>
          </cell>
          <cell r="O86">
            <v>3.05</v>
          </cell>
          <cell r="P86">
            <v>3</v>
          </cell>
          <cell r="Q86">
            <v>18</v>
          </cell>
          <cell r="R86" t="str">
            <v>010.01.04.05/2021/1206</v>
          </cell>
        </row>
        <row r="87">
          <cell r="A87" t="str">
            <v>Cuba</v>
          </cell>
          <cell r="B87" t="str">
            <v>0207</v>
          </cell>
          <cell r="C87" t="str">
            <v>1840207</v>
          </cell>
          <cell r="D87" t="str">
            <v>Continente</v>
          </cell>
          <cell r="E87" t="str">
            <v>1</v>
          </cell>
          <cell r="F87" t="str">
            <v>Alentejo</v>
          </cell>
          <cell r="G87" t="str">
            <v>18</v>
          </cell>
          <cell r="H87" t="str">
            <v>Alentejo</v>
          </cell>
          <cell r="I87" t="str">
            <v>18</v>
          </cell>
          <cell r="J87" t="str">
            <v>Baixo Alentejo</v>
          </cell>
          <cell r="K87" t="str">
            <v>184</v>
          </cell>
          <cell r="L87" t="str">
            <v>Baixo Alentejo</v>
          </cell>
          <cell r="M87" t="str">
            <v>184</v>
          </cell>
          <cell r="N87">
            <v>631</v>
          </cell>
          <cell r="O87">
            <v>3.94</v>
          </cell>
          <cell r="P87">
            <v>1</v>
          </cell>
          <cell r="Q87">
            <v>4</v>
          </cell>
          <cell r="R87" t="str">
            <v>010.01.04.05/2021/0207</v>
          </cell>
        </row>
        <row r="88">
          <cell r="A88" t="str">
            <v>Elvas</v>
          </cell>
          <cell r="B88" t="str">
            <v>1207</v>
          </cell>
          <cell r="C88" t="str">
            <v>1861207</v>
          </cell>
          <cell r="D88" t="str">
            <v>Continente</v>
          </cell>
          <cell r="E88" t="str">
            <v>1</v>
          </cell>
          <cell r="F88" t="str">
            <v>Alentejo</v>
          </cell>
          <cell r="G88" t="str">
            <v>18</v>
          </cell>
          <cell r="H88" t="str">
            <v>Alentejo</v>
          </cell>
          <cell r="I88" t="str">
            <v>18</v>
          </cell>
          <cell r="J88" t="str">
            <v>Alto Alentejo</v>
          </cell>
          <cell r="K88" t="str">
            <v>182</v>
          </cell>
          <cell r="L88" t="str">
            <v>Alto Alentejo</v>
          </cell>
          <cell r="M88" t="str">
            <v>186</v>
          </cell>
          <cell r="N88">
            <v>640</v>
          </cell>
          <cell r="O88">
            <v>3.3</v>
          </cell>
          <cell r="P88">
            <v>6</v>
          </cell>
          <cell r="Q88">
            <v>34</v>
          </cell>
          <cell r="R88" t="str">
            <v>010.01.04.05/2021/1207</v>
          </cell>
        </row>
        <row r="89">
          <cell r="A89" t="str">
            <v>Entroncamento</v>
          </cell>
          <cell r="B89" t="str">
            <v>1410</v>
          </cell>
          <cell r="C89" t="str">
            <v>16I1410</v>
          </cell>
          <cell r="D89" t="str">
            <v>Continente</v>
          </cell>
          <cell r="E89" t="str">
            <v>1</v>
          </cell>
          <cell r="F89" t="str">
            <v>Centro</v>
          </cell>
          <cell r="G89" t="str">
            <v>16</v>
          </cell>
          <cell r="H89" t="str">
            <v>Centro</v>
          </cell>
          <cell r="I89" t="str">
            <v>16</v>
          </cell>
          <cell r="J89" t="str">
            <v>Médio Tejo</v>
          </cell>
          <cell r="K89" t="str">
            <v>16C</v>
          </cell>
          <cell r="L89" t="str">
            <v>Médio Tejo</v>
          </cell>
          <cell r="M89" t="str">
            <v>16I</v>
          </cell>
          <cell r="N89">
            <v>687</v>
          </cell>
          <cell r="O89">
            <v>3.89</v>
          </cell>
          <cell r="P89">
            <v>0</v>
          </cell>
          <cell r="Q89">
            <v>0</v>
          </cell>
          <cell r="R89" t="str">
            <v>010.01.04.05/2021/1410</v>
          </cell>
        </row>
        <row r="90">
          <cell r="A90" t="str">
            <v>Espinho</v>
          </cell>
          <cell r="B90" t="str">
            <v>0107</v>
          </cell>
          <cell r="C90" t="str">
            <v>11A0107</v>
          </cell>
          <cell r="D90" t="str">
            <v>Continente</v>
          </cell>
          <cell r="E90" t="str">
            <v>1</v>
          </cell>
          <cell r="F90" t="str">
            <v>Norte</v>
          </cell>
          <cell r="G90" t="str">
            <v>11</v>
          </cell>
          <cell r="H90" t="str">
            <v>Norte</v>
          </cell>
          <cell r="I90" t="str">
            <v>11</v>
          </cell>
          <cell r="J90" t="str">
            <v>Grande Porto</v>
          </cell>
          <cell r="K90" t="str">
            <v>114</v>
          </cell>
          <cell r="L90" t="str">
            <v>Área Metropolitana do Porto</v>
          </cell>
          <cell r="M90" t="str">
            <v>11A</v>
          </cell>
          <cell r="N90">
            <v>2031</v>
          </cell>
          <cell r="O90">
            <v>5.81</v>
          </cell>
          <cell r="P90">
            <v>41</v>
          </cell>
          <cell r="Q90">
            <v>84</v>
          </cell>
          <cell r="R90" t="str">
            <v>010.01.04.05/2021/0107</v>
          </cell>
        </row>
        <row r="91">
          <cell r="A91" t="str">
            <v>Esposende</v>
          </cell>
          <cell r="B91" t="str">
            <v>0306</v>
          </cell>
          <cell r="C91" t="str">
            <v>1120306</v>
          </cell>
          <cell r="D91" t="str">
            <v>Continente</v>
          </cell>
          <cell r="E91" t="str">
            <v>1</v>
          </cell>
          <cell r="F91" t="str">
            <v>Norte</v>
          </cell>
          <cell r="G91" t="str">
            <v>11</v>
          </cell>
          <cell r="H91" t="str">
            <v>Norte</v>
          </cell>
          <cell r="I91" t="str">
            <v>11</v>
          </cell>
          <cell r="J91" t="str">
            <v>Cávado</v>
          </cell>
          <cell r="K91" t="str">
            <v>112</v>
          </cell>
          <cell r="L91" t="str">
            <v>Cávado</v>
          </cell>
          <cell r="M91" t="str">
            <v>112</v>
          </cell>
          <cell r="N91">
            <v>1181</v>
          </cell>
          <cell r="O91">
            <v>4.59</v>
          </cell>
          <cell r="P91">
            <v>5</v>
          </cell>
          <cell r="Q91">
            <v>8</v>
          </cell>
          <cell r="R91" t="str">
            <v>010.01.04.05/2021/0306</v>
          </cell>
        </row>
        <row r="92">
          <cell r="A92" t="str">
            <v>Estarreja</v>
          </cell>
          <cell r="B92" t="str">
            <v>0108</v>
          </cell>
          <cell r="C92" t="str">
            <v>16D0108</v>
          </cell>
          <cell r="D92" t="str">
            <v>Continente</v>
          </cell>
          <cell r="E92" t="str">
            <v>1</v>
          </cell>
          <cell r="F92" t="str">
            <v>Centro</v>
          </cell>
          <cell r="G92" t="str">
            <v>16</v>
          </cell>
          <cell r="H92" t="str">
            <v>Centro</v>
          </cell>
          <cell r="I92" t="str">
            <v>16</v>
          </cell>
          <cell r="J92" t="str">
            <v>Baixo Vouga</v>
          </cell>
          <cell r="K92" t="str">
            <v>161</v>
          </cell>
          <cell r="L92" t="str">
            <v>Região de Aveiro</v>
          </cell>
          <cell r="M92" t="str">
            <v>16D</v>
          </cell>
          <cell r="N92">
            <v>1226</v>
          </cell>
          <cell r="O92">
            <v>3.67</v>
          </cell>
          <cell r="P92">
            <v>2</v>
          </cell>
          <cell r="Q92">
            <v>127</v>
          </cell>
          <cell r="R92" t="str">
            <v>010.01.04.05/2021/0108</v>
          </cell>
        </row>
        <row r="93">
          <cell r="A93" t="str">
            <v>Estremoz</v>
          </cell>
          <cell r="B93" t="str">
            <v>0704</v>
          </cell>
          <cell r="C93" t="str">
            <v>1870704</v>
          </cell>
          <cell r="D93" t="str">
            <v>Continente</v>
          </cell>
          <cell r="E93" t="str">
            <v>1</v>
          </cell>
          <cell r="F93" t="str">
            <v>Alentejo</v>
          </cell>
          <cell r="G93" t="str">
            <v>18</v>
          </cell>
          <cell r="H93" t="str">
            <v>Alentejo</v>
          </cell>
          <cell r="I93" t="str">
            <v>18</v>
          </cell>
          <cell r="J93" t="str">
            <v>Alentejo Central</v>
          </cell>
          <cell r="K93" t="str">
            <v>183</v>
          </cell>
          <cell r="L93" t="str">
            <v>Alentejo Central</v>
          </cell>
          <cell r="M93" t="str">
            <v>187</v>
          </cell>
          <cell r="N93">
            <v>855</v>
          </cell>
          <cell r="O93">
            <v>3.28</v>
          </cell>
          <cell r="P93">
            <v>0</v>
          </cell>
          <cell r="Q93">
            <v>0</v>
          </cell>
          <cell r="R93" t="str">
            <v>010.01.04.05/2021/0704</v>
          </cell>
        </row>
        <row r="94">
          <cell r="A94" t="str">
            <v>Évora</v>
          </cell>
          <cell r="B94" t="str">
            <v>0705</v>
          </cell>
          <cell r="C94" t="str">
            <v>1870705</v>
          </cell>
          <cell r="D94" t="str">
            <v>Continente</v>
          </cell>
          <cell r="E94" t="str">
            <v>1</v>
          </cell>
          <cell r="F94" t="str">
            <v>Alentejo</v>
          </cell>
          <cell r="G94" t="str">
            <v>18</v>
          </cell>
          <cell r="H94" t="str">
            <v>Alentejo</v>
          </cell>
          <cell r="I94" t="str">
            <v>18</v>
          </cell>
          <cell r="J94" t="str">
            <v>Alentejo Central</v>
          </cell>
          <cell r="K94" t="str">
            <v>183</v>
          </cell>
          <cell r="L94" t="str">
            <v>Alentejo Central</v>
          </cell>
          <cell r="M94" t="str">
            <v>187</v>
          </cell>
          <cell r="N94">
            <v>855</v>
          </cell>
          <cell r="O94">
            <v>5.22</v>
          </cell>
          <cell r="P94">
            <v>17</v>
          </cell>
          <cell r="Q94">
            <v>153</v>
          </cell>
          <cell r="R94" t="str">
            <v>010.01.04.05/2021/0705</v>
          </cell>
        </row>
        <row r="95">
          <cell r="A95" t="str">
            <v>Fafe</v>
          </cell>
          <cell r="B95" t="str">
            <v>0307</v>
          </cell>
          <cell r="C95" t="str">
            <v>1190307</v>
          </cell>
          <cell r="D95" t="str">
            <v>Continente</v>
          </cell>
          <cell r="E95" t="str">
            <v>1</v>
          </cell>
          <cell r="F95" t="str">
            <v>Norte</v>
          </cell>
          <cell r="G95" t="str">
            <v>11</v>
          </cell>
          <cell r="H95" t="str">
            <v>Norte</v>
          </cell>
          <cell r="I95" t="str">
            <v>11</v>
          </cell>
          <cell r="J95" t="str">
            <v>Ave</v>
          </cell>
          <cell r="K95" t="str">
            <v>113</v>
          </cell>
          <cell r="L95" t="str">
            <v>Ave</v>
          </cell>
          <cell r="M95" t="str">
            <v>119</v>
          </cell>
          <cell r="N95">
            <v>1000</v>
          </cell>
          <cell r="O95">
            <v>2.91</v>
          </cell>
          <cell r="P95">
            <v>0</v>
          </cell>
          <cell r="Q95">
            <v>0</v>
          </cell>
          <cell r="R95" t="str">
            <v>010.01.04.05/2021/0307</v>
          </cell>
        </row>
        <row r="96">
          <cell r="A96" t="str">
            <v>Faro</v>
          </cell>
          <cell r="B96" t="str">
            <v>0805</v>
          </cell>
          <cell r="C96" t="str">
            <v>1500805</v>
          </cell>
          <cell r="D96" t="str">
            <v>Continente</v>
          </cell>
          <cell r="E96" t="str">
            <v>1</v>
          </cell>
          <cell r="F96" t="str">
            <v>Algarve</v>
          </cell>
          <cell r="G96" t="str">
            <v>15</v>
          </cell>
          <cell r="H96" t="str">
            <v>Algarve</v>
          </cell>
          <cell r="I96" t="str">
            <v>15</v>
          </cell>
          <cell r="J96" t="str">
            <v>Algarve</v>
          </cell>
          <cell r="K96">
            <v>150</v>
          </cell>
          <cell r="L96" t="str">
            <v>Algarve</v>
          </cell>
          <cell r="M96">
            <v>150</v>
          </cell>
          <cell r="N96">
            <v>2151</v>
          </cell>
          <cell r="O96">
            <v>6.31</v>
          </cell>
          <cell r="P96">
            <v>15</v>
          </cell>
          <cell r="Q96">
            <v>209</v>
          </cell>
          <cell r="R96" t="str">
            <v>010.01.04.05/2021/0805</v>
          </cell>
        </row>
        <row r="97">
          <cell r="A97" t="str">
            <v>Felgueiras</v>
          </cell>
          <cell r="B97" t="str">
            <v>1303</v>
          </cell>
          <cell r="C97" t="str">
            <v>11C1303</v>
          </cell>
          <cell r="D97" t="str">
            <v>Continente</v>
          </cell>
          <cell r="E97" t="str">
            <v>1</v>
          </cell>
          <cell r="F97" t="str">
            <v>Norte</v>
          </cell>
          <cell r="G97" t="str">
            <v>11</v>
          </cell>
          <cell r="H97" t="str">
            <v>Norte</v>
          </cell>
          <cell r="I97" t="str">
            <v>11</v>
          </cell>
          <cell r="J97" t="str">
            <v>Tâmega</v>
          </cell>
          <cell r="K97" t="str">
            <v>115</v>
          </cell>
          <cell r="L97" t="str">
            <v>Tâmega e Sousa</v>
          </cell>
          <cell r="M97" t="str">
            <v>11C</v>
          </cell>
          <cell r="N97">
            <v>875</v>
          </cell>
          <cell r="O97">
            <v>2.71</v>
          </cell>
          <cell r="P97">
            <v>1</v>
          </cell>
          <cell r="Q97">
            <v>50</v>
          </cell>
          <cell r="R97" t="str">
            <v>010.01.04.05/2021/1303</v>
          </cell>
        </row>
        <row r="98">
          <cell r="A98" t="str">
            <v>Ferreira do Alentejo</v>
          </cell>
          <cell r="B98" t="str">
            <v>0208</v>
          </cell>
          <cell r="C98" t="str">
            <v>1840208</v>
          </cell>
          <cell r="D98" t="str">
            <v>Continente</v>
          </cell>
          <cell r="E98" t="str">
            <v>1</v>
          </cell>
          <cell r="F98" t="str">
            <v>Alentejo</v>
          </cell>
          <cell r="G98" t="str">
            <v>18</v>
          </cell>
          <cell r="H98" t="str">
            <v>Alentejo</v>
          </cell>
          <cell r="I98" t="str">
            <v>18</v>
          </cell>
          <cell r="J98" t="str">
            <v>Baixo Alentejo</v>
          </cell>
          <cell r="K98" t="str">
            <v>184</v>
          </cell>
          <cell r="L98" t="str">
            <v>Baixo Alentejo</v>
          </cell>
          <cell r="M98" t="str">
            <v>184</v>
          </cell>
          <cell r="N98">
            <v>631</v>
          </cell>
          <cell r="O98">
            <v>3.94</v>
          </cell>
          <cell r="P98">
            <v>1</v>
          </cell>
          <cell r="Q98">
            <v>1</v>
          </cell>
          <cell r="R98" t="str">
            <v>010.01.04.05/2021/0208</v>
          </cell>
        </row>
        <row r="99">
          <cell r="A99" t="str">
            <v>Ferreira do Zêzere</v>
          </cell>
          <cell r="B99" t="str">
            <v>1411</v>
          </cell>
          <cell r="C99" t="str">
            <v>16I1411</v>
          </cell>
          <cell r="D99" t="str">
            <v>Continente</v>
          </cell>
          <cell r="E99" t="str">
            <v>1</v>
          </cell>
          <cell r="F99" t="str">
            <v>Centro</v>
          </cell>
          <cell r="G99" t="str">
            <v>16</v>
          </cell>
          <cell r="H99" t="str">
            <v>Centro</v>
          </cell>
          <cell r="I99" t="str">
            <v>16</v>
          </cell>
          <cell r="J99" t="str">
            <v>Médio Tejo</v>
          </cell>
          <cell r="K99" t="str">
            <v>16C</v>
          </cell>
          <cell r="L99" t="str">
            <v>Médio Tejo</v>
          </cell>
          <cell r="M99" t="str">
            <v>16I</v>
          </cell>
          <cell r="N99">
            <v>687</v>
          </cell>
          <cell r="O99">
            <v>3.27</v>
          </cell>
          <cell r="P99">
            <v>4</v>
          </cell>
          <cell r="Q99">
            <v>4</v>
          </cell>
          <cell r="R99" t="str">
            <v>010.01.04.05/2021/1411</v>
          </cell>
        </row>
        <row r="100">
          <cell r="A100" t="str">
            <v>Figueira da Foz</v>
          </cell>
          <cell r="B100" t="str">
            <v>0605</v>
          </cell>
          <cell r="C100" t="str">
            <v>16E0605</v>
          </cell>
          <cell r="D100" t="str">
            <v>Continente</v>
          </cell>
          <cell r="E100" t="str">
            <v>1</v>
          </cell>
          <cell r="F100" t="str">
            <v>Centro</v>
          </cell>
          <cell r="G100" t="str">
            <v>16</v>
          </cell>
          <cell r="H100" t="str">
            <v>Centro</v>
          </cell>
          <cell r="I100" t="str">
            <v>16</v>
          </cell>
          <cell r="J100" t="str">
            <v>Baixo Mondego</v>
          </cell>
          <cell r="K100" t="str">
            <v>162</v>
          </cell>
          <cell r="L100" t="str">
            <v>Região de Coimbra</v>
          </cell>
          <cell r="M100" t="str">
            <v>16E</v>
          </cell>
          <cell r="N100">
            <v>1055</v>
          </cell>
          <cell r="O100">
            <v>4.72</v>
          </cell>
          <cell r="P100">
            <v>1</v>
          </cell>
          <cell r="Q100">
            <v>4</v>
          </cell>
          <cell r="R100" t="str">
            <v>010.01.04.05/2021/0605</v>
          </cell>
        </row>
        <row r="101">
          <cell r="A101" t="str">
            <v>Figueira de Castelo Rodrigo</v>
          </cell>
          <cell r="B101" t="str">
            <v>0904</v>
          </cell>
          <cell r="C101" t="str">
            <v>16J0904</v>
          </cell>
          <cell r="D101" t="str">
            <v>Continente</v>
          </cell>
          <cell r="E101" t="str">
            <v>1</v>
          </cell>
          <cell r="F101" t="str">
            <v>Centro</v>
          </cell>
          <cell r="G101" t="str">
            <v>16</v>
          </cell>
          <cell r="H101" t="str">
            <v>Centro</v>
          </cell>
          <cell r="I101" t="str">
            <v>16</v>
          </cell>
          <cell r="J101" t="str">
            <v>Beira Interior Norte</v>
          </cell>
          <cell r="K101" t="str">
            <v>168</v>
          </cell>
          <cell r="L101" t="str">
            <v>Beiras e Serra da Estrela</v>
          </cell>
          <cell r="M101" t="str">
            <v>16J</v>
          </cell>
          <cell r="N101">
            <v>709</v>
          </cell>
          <cell r="O101">
            <v>2.97</v>
          </cell>
          <cell r="P101">
            <v>0</v>
          </cell>
          <cell r="Q101">
            <v>0</v>
          </cell>
          <cell r="R101" t="str">
            <v>010.01.04.05/2021/0904</v>
          </cell>
        </row>
        <row r="102">
          <cell r="A102" t="str">
            <v>Figueiró dos Vinhos</v>
          </cell>
          <cell r="B102" t="str">
            <v>1008</v>
          </cell>
          <cell r="C102" t="str">
            <v>16F1008</v>
          </cell>
          <cell r="D102" t="str">
            <v>Continente</v>
          </cell>
          <cell r="E102" t="str">
            <v>1</v>
          </cell>
          <cell r="F102" t="str">
            <v>Centro</v>
          </cell>
          <cell r="G102" t="str">
            <v>16</v>
          </cell>
          <cell r="H102" t="str">
            <v>Centro</v>
          </cell>
          <cell r="I102" t="str">
            <v>16</v>
          </cell>
          <cell r="J102" t="str">
            <v>Pinhal Interior Norte</v>
          </cell>
          <cell r="K102" t="str">
            <v>164</v>
          </cell>
          <cell r="L102" t="str">
            <v>Região de Leiria</v>
          </cell>
          <cell r="M102" t="str">
            <v>16F</v>
          </cell>
          <cell r="N102">
            <v>1029</v>
          </cell>
          <cell r="O102">
            <v>4.16</v>
          </cell>
          <cell r="P102">
            <v>0</v>
          </cell>
          <cell r="Q102">
            <v>0</v>
          </cell>
          <cell r="R102" t="str">
            <v>010.01.04.05/2021/1008</v>
          </cell>
        </row>
        <row r="103">
          <cell r="A103" t="str">
            <v>Fornos de Algodres</v>
          </cell>
          <cell r="B103" t="str">
            <v>0905</v>
          </cell>
          <cell r="C103" t="str">
            <v>16J0905</v>
          </cell>
          <cell r="D103" t="str">
            <v>Continente</v>
          </cell>
          <cell r="E103" t="str">
            <v>1</v>
          </cell>
          <cell r="F103" t="str">
            <v>Centro</v>
          </cell>
          <cell r="G103" t="str">
            <v>16</v>
          </cell>
          <cell r="H103" t="str">
            <v>Centro</v>
          </cell>
          <cell r="I103" t="str">
            <v>16</v>
          </cell>
          <cell r="J103" t="str">
            <v>Serra da Estrela</v>
          </cell>
          <cell r="K103" t="str">
            <v>167</v>
          </cell>
          <cell r="L103" t="str">
            <v>Beiras e Serra da Estrela</v>
          </cell>
          <cell r="M103" t="str">
            <v>16J</v>
          </cell>
          <cell r="N103">
            <v>709</v>
          </cell>
          <cell r="O103">
            <v>2.97</v>
          </cell>
          <cell r="P103">
            <v>0</v>
          </cell>
          <cell r="Q103">
            <v>0</v>
          </cell>
          <cell r="R103" t="str">
            <v>010.01.04.05/2021/0905</v>
          </cell>
        </row>
        <row r="104">
          <cell r="A104" t="str">
            <v>Freixo de Espada à Cinta</v>
          </cell>
          <cell r="B104" t="str">
            <v>0404</v>
          </cell>
          <cell r="C104" t="str">
            <v>11D0404</v>
          </cell>
          <cell r="D104" t="str">
            <v>Continente</v>
          </cell>
          <cell r="E104" t="str">
            <v>1</v>
          </cell>
          <cell r="F104" t="str">
            <v>Norte</v>
          </cell>
          <cell r="G104" t="str">
            <v>11</v>
          </cell>
          <cell r="H104" t="str">
            <v>Norte</v>
          </cell>
          <cell r="I104" t="str">
            <v>11</v>
          </cell>
          <cell r="J104" t="str">
            <v>Douro</v>
          </cell>
          <cell r="K104" t="str">
            <v>117</v>
          </cell>
          <cell r="L104" t="str">
            <v>Douro</v>
          </cell>
          <cell r="M104" t="str">
            <v>11D</v>
          </cell>
          <cell r="N104">
            <v>791</v>
          </cell>
          <cell r="O104">
            <v>3.22</v>
          </cell>
          <cell r="P104">
            <v>1</v>
          </cell>
          <cell r="Q104">
            <v>15</v>
          </cell>
          <cell r="R104" t="str">
            <v>010.01.04.05/2021/0404</v>
          </cell>
        </row>
        <row r="105">
          <cell r="A105" t="str">
            <v>Fronteira</v>
          </cell>
          <cell r="B105" t="str">
            <v>1208</v>
          </cell>
          <cell r="C105" t="str">
            <v>1861208</v>
          </cell>
          <cell r="D105" t="str">
            <v>Continente</v>
          </cell>
          <cell r="E105" t="str">
            <v>1</v>
          </cell>
          <cell r="F105" t="str">
            <v>Alentejo</v>
          </cell>
          <cell r="G105" t="str">
            <v>18</v>
          </cell>
          <cell r="H105" t="str">
            <v>Alentejo</v>
          </cell>
          <cell r="I105" t="str">
            <v>18</v>
          </cell>
          <cell r="J105" t="str">
            <v>Alto Alentejo</v>
          </cell>
          <cell r="K105" t="str">
            <v>182</v>
          </cell>
          <cell r="L105" t="str">
            <v>Alto Alentejo</v>
          </cell>
          <cell r="M105" t="str">
            <v>186</v>
          </cell>
          <cell r="N105">
            <v>640</v>
          </cell>
          <cell r="O105">
            <v>3.05</v>
          </cell>
          <cell r="P105">
            <v>0</v>
          </cell>
          <cell r="Q105">
            <v>0</v>
          </cell>
          <cell r="R105" t="str">
            <v>010.01.04.05/2021/1208</v>
          </cell>
        </row>
        <row r="106">
          <cell r="A106" t="str">
            <v>Funchal</v>
          </cell>
          <cell r="B106" t="str">
            <v>3103</v>
          </cell>
          <cell r="C106" t="str">
            <v>3003103</v>
          </cell>
          <cell r="D106" t="str">
            <v>Região Autónoma da Madeira</v>
          </cell>
          <cell r="E106" t="str">
            <v>3</v>
          </cell>
          <cell r="F106" t="str">
            <v>Região Autónoma da Madeira</v>
          </cell>
          <cell r="G106" t="str">
            <v>30</v>
          </cell>
          <cell r="H106" t="str">
            <v>Região Autónoma da Madeira</v>
          </cell>
          <cell r="I106" t="str">
            <v>30</v>
          </cell>
          <cell r="J106" t="str">
            <v>Região Autónoma da Madeira</v>
          </cell>
          <cell r="K106" t="str">
            <v>300</v>
          </cell>
          <cell r="L106" t="str">
            <v>Região Autónoma da Madeira</v>
          </cell>
          <cell r="M106" t="str">
            <v>300</v>
          </cell>
          <cell r="N106">
            <v>1535</v>
          </cell>
          <cell r="O106">
            <v>6.72</v>
          </cell>
          <cell r="P106">
            <v>12</v>
          </cell>
          <cell r="Q106">
            <v>610</v>
          </cell>
          <cell r="R106" t="str">
            <v>010.01.04.05/2021/3103</v>
          </cell>
        </row>
        <row r="107">
          <cell r="A107" t="str">
            <v>Fundão</v>
          </cell>
          <cell r="B107" t="str">
            <v>0504</v>
          </cell>
          <cell r="C107" t="str">
            <v>16J0504</v>
          </cell>
          <cell r="D107" t="str">
            <v>Continente</v>
          </cell>
          <cell r="E107" t="str">
            <v>1</v>
          </cell>
          <cell r="F107" t="str">
            <v>Centro</v>
          </cell>
          <cell r="G107" t="str">
            <v>16</v>
          </cell>
          <cell r="H107" t="str">
            <v>Centro</v>
          </cell>
          <cell r="I107" t="str">
            <v>16</v>
          </cell>
          <cell r="J107" t="str">
            <v>Cova da Beira</v>
          </cell>
          <cell r="K107" t="str">
            <v>16A</v>
          </cell>
          <cell r="L107" t="str">
            <v>Beiras e Serra da Estrela</v>
          </cell>
          <cell r="M107" t="str">
            <v>16J</v>
          </cell>
          <cell r="N107">
            <v>709</v>
          </cell>
          <cell r="O107">
            <v>2.96</v>
          </cell>
          <cell r="P107">
            <v>16</v>
          </cell>
          <cell r="Q107">
            <v>25</v>
          </cell>
          <cell r="R107" t="str">
            <v>010.01.04.05/2021/0504</v>
          </cell>
        </row>
        <row r="108">
          <cell r="A108" t="str">
            <v>Gavião</v>
          </cell>
          <cell r="B108" t="str">
            <v>1209</v>
          </cell>
          <cell r="C108" t="str">
            <v>1861209</v>
          </cell>
          <cell r="D108" t="str">
            <v>Continente</v>
          </cell>
          <cell r="E108" t="str">
            <v>1</v>
          </cell>
          <cell r="F108" t="str">
            <v>Alentejo</v>
          </cell>
          <cell r="G108" t="str">
            <v>18</v>
          </cell>
          <cell r="H108" t="str">
            <v>Alentejo</v>
          </cell>
          <cell r="I108" t="str">
            <v>18</v>
          </cell>
          <cell r="J108" t="str">
            <v>Alto Alentejo</v>
          </cell>
          <cell r="K108" t="str">
            <v>182</v>
          </cell>
          <cell r="L108" t="str">
            <v>Alto Alentejo</v>
          </cell>
          <cell r="M108" t="str">
            <v>186</v>
          </cell>
          <cell r="N108">
            <v>640</v>
          </cell>
          <cell r="O108">
            <v>3.05</v>
          </cell>
          <cell r="P108">
            <v>2</v>
          </cell>
          <cell r="Q108">
            <v>7</v>
          </cell>
          <cell r="R108" t="str">
            <v>010.01.04.05/2021/1209</v>
          </cell>
        </row>
        <row r="109">
          <cell r="A109" t="str">
            <v>Góis</v>
          </cell>
          <cell r="B109" t="str">
            <v>0606</v>
          </cell>
          <cell r="C109" t="str">
            <v>16E0606</v>
          </cell>
          <cell r="D109" t="str">
            <v>Continente</v>
          </cell>
          <cell r="E109" t="str">
            <v>1</v>
          </cell>
          <cell r="F109" t="str">
            <v>Centro</v>
          </cell>
          <cell r="G109" t="str">
            <v>16</v>
          </cell>
          <cell r="H109" t="str">
            <v>Centro</v>
          </cell>
          <cell r="I109" t="str">
            <v>16</v>
          </cell>
          <cell r="J109" t="str">
            <v>Pinhal Interior Norte</v>
          </cell>
          <cell r="K109" t="str">
            <v>164</v>
          </cell>
          <cell r="L109" t="str">
            <v>Região de Coimbra</v>
          </cell>
          <cell r="M109" t="str">
            <v>16E</v>
          </cell>
          <cell r="N109">
            <v>1055</v>
          </cell>
          <cell r="O109">
            <v>4.45</v>
          </cell>
          <cell r="P109">
            <v>0</v>
          </cell>
          <cell r="Q109">
            <v>0</v>
          </cell>
          <cell r="R109" t="str">
            <v>010.01.04.05/2021/0606</v>
          </cell>
        </row>
        <row r="110">
          <cell r="A110" t="str">
            <v>Golegã</v>
          </cell>
          <cell r="B110" t="str">
            <v>1412</v>
          </cell>
          <cell r="C110" t="str">
            <v>1851412</v>
          </cell>
          <cell r="D110" t="str">
            <v>Continente</v>
          </cell>
          <cell r="E110" t="str">
            <v>1</v>
          </cell>
          <cell r="F110" t="str">
            <v>Alentejo</v>
          </cell>
          <cell r="G110" t="str">
            <v>18</v>
          </cell>
          <cell r="H110" t="str">
            <v>Alentejo</v>
          </cell>
          <cell r="I110" t="str">
            <v>18</v>
          </cell>
          <cell r="J110" t="str">
            <v>Lezíria do Tejo</v>
          </cell>
          <cell r="K110" t="str">
            <v>185</v>
          </cell>
          <cell r="L110" t="str">
            <v>Lezíria do Tejo</v>
          </cell>
          <cell r="M110" t="str">
            <v>185</v>
          </cell>
          <cell r="N110">
            <v>900</v>
          </cell>
          <cell r="O110">
            <v>3.2</v>
          </cell>
          <cell r="P110">
            <v>1</v>
          </cell>
          <cell r="Q110">
            <v>3</v>
          </cell>
          <cell r="R110" t="str">
            <v>010.01.04.05/2021/1412</v>
          </cell>
        </row>
        <row r="111">
          <cell r="A111" t="str">
            <v>Gondomar</v>
          </cell>
          <cell r="B111" t="str">
            <v>1304</v>
          </cell>
          <cell r="C111" t="str">
            <v>11A1304</v>
          </cell>
          <cell r="D111" t="str">
            <v>Continente</v>
          </cell>
          <cell r="E111" t="str">
            <v>1</v>
          </cell>
          <cell r="F111" t="str">
            <v>Norte</v>
          </cell>
          <cell r="G111" t="str">
            <v>11</v>
          </cell>
          <cell r="H111" t="str">
            <v>Norte</v>
          </cell>
          <cell r="I111" t="str">
            <v>11</v>
          </cell>
          <cell r="J111" t="str">
            <v>Grande Porto</v>
          </cell>
          <cell r="K111" t="str">
            <v>114</v>
          </cell>
          <cell r="L111" t="str">
            <v>Área Metropolitana do Porto</v>
          </cell>
          <cell r="M111" t="str">
            <v>11A</v>
          </cell>
          <cell r="N111">
            <v>1322</v>
          </cell>
          <cell r="O111">
            <v>5.45</v>
          </cell>
          <cell r="P111">
            <v>173</v>
          </cell>
          <cell r="Q111">
            <v>502</v>
          </cell>
          <cell r="R111" t="str">
            <v>010.01.04.05/2021/1304</v>
          </cell>
        </row>
        <row r="112">
          <cell r="A112" t="str">
            <v>Gouveia</v>
          </cell>
          <cell r="B112" t="str">
            <v>0906</v>
          </cell>
          <cell r="C112" t="str">
            <v>16J0906</v>
          </cell>
          <cell r="D112" t="str">
            <v>Continente</v>
          </cell>
          <cell r="E112" t="str">
            <v>1</v>
          </cell>
          <cell r="F112" t="str">
            <v>Centro</v>
          </cell>
          <cell r="G112" t="str">
            <v>16</v>
          </cell>
          <cell r="H112" t="str">
            <v>Centro</v>
          </cell>
          <cell r="I112" t="str">
            <v>16</v>
          </cell>
          <cell r="J112" t="str">
            <v>Serra da Estrela</v>
          </cell>
          <cell r="K112" t="str">
            <v>167</v>
          </cell>
          <cell r="L112" t="str">
            <v>Beiras e Serra da Estrela</v>
          </cell>
          <cell r="M112" t="str">
            <v>16J</v>
          </cell>
          <cell r="N112">
            <v>709</v>
          </cell>
          <cell r="O112">
            <v>2.72</v>
          </cell>
          <cell r="P112">
            <v>4</v>
          </cell>
          <cell r="Q112">
            <v>28</v>
          </cell>
          <cell r="R112" t="str">
            <v>010.01.04.05/2021/0906</v>
          </cell>
        </row>
        <row r="113">
          <cell r="A113" t="str">
            <v>Grândola</v>
          </cell>
          <cell r="B113" t="str">
            <v>1505</v>
          </cell>
          <cell r="C113" t="str">
            <v>1811505</v>
          </cell>
          <cell r="D113" t="str">
            <v>Continente</v>
          </cell>
          <cell r="E113" t="str">
            <v>1</v>
          </cell>
          <cell r="F113" t="str">
            <v>Alentejo</v>
          </cell>
          <cell r="G113" t="str">
            <v>18</v>
          </cell>
          <cell r="H113" t="str">
            <v>Alentejo</v>
          </cell>
          <cell r="I113" t="str">
            <v>18</v>
          </cell>
          <cell r="J113" t="str">
            <v>Alentejo Litoral</v>
          </cell>
          <cell r="K113" t="str">
            <v>181</v>
          </cell>
          <cell r="L113" t="str">
            <v>Alentejo Litoral</v>
          </cell>
          <cell r="M113" t="str">
            <v>181</v>
          </cell>
          <cell r="N113">
            <v>1264</v>
          </cell>
          <cell r="O113">
            <v>4.97</v>
          </cell>
          <cell r="P113">
            <v>0</v>
          </cell>
          <cell r="Q113">
            <v>0</v>
          </cell>
          <cell r="R113" t="str">
            <v>010.01.04.05/2021/1505</v>
          </cell>
        </row>
        <row r="114">
          <cell r="A114" t="str">
            <v>Guarda</v>
          </cell>
          <cell r="B114" t="str">
            <v>0907</v>
          </cell>
          <cell r="C114" t="str">
            <v>16J0907</v>
          </cell>
          <cell r="D114" t="str">
            <v>Continente</v>
          </cell>
          <cell r="E114" t="str">
            <v>1</v>
          </cell>
          <cell r="F114" t="str">
            <v>Centro</v>
          </cell>
          <cell r="G114" t="str">
            <v>16</v>
          </cell>
          <cell r="H114" t="str">
            <v>Centro</v>
          </cell>
          <cell r="I114" t="str">
            <v>16</v>
          </cell>
          <cell r="J114" t="str">
            <v>Beira Interior Norte</v>
          </cell>
          <cell r="K114" t="str">
            <v>168</v>
          </cell>
          <cell r="L114" t="str">
            <v>Beiras e Serra da Estrela</v>
          </cell>
          <cell r="M114" t="str">
            <v>16J</v>
          </cell>
          <cell r="N114">
            <v>709</v>
          </cell>
          <cell r="O114">
            <v>3.2</v>
          </cell>
          <cell r="P114">
            <v>5</v>
          </cell>
          <cell r="Q114">
            <v>35</v>
          </cell>
          <cell r="R114" t="str">
            <v>010.01.04.05/2021/0907</v>
          </cell>
        </row>
        <row r="115">
          <cell r="A115" t="str">
            <v>Guimarães</v>
          </cell>
          <cell r="B115" t="str">
            <v>0308</v>
          </cell>
          <cell r="C115" t="str">
            <v>1190308</v>
          </cell>
          <cell r="D115" t="str">
            <v>Continente</v>
          </cell>
          <cell r="E115" t="str">
            <v>1</v>
          </cell>
          <cell r="F115" t="str">
            <v>Norte</v>
          </cell>
          <cell r="G115" t="str">
            <v>11</v>
          </cell>
          <cell r="H115" t="str">
            <v>Norte</v>
          </cell>
          <cell r="I115" t="str">
            <v>11</v>
          </cell>
          <cell r="J115" t="str">
            <v>Ave</v>
          </cell>
          <cell r="K115" t="str">
            <v>113</v>
          </cell>
          <cell r="L115" t="str">
            <v>Ave</v>
          </cell>
          <cell r="M115" t="str">
            <v>119</v>
          </cell>
          <cell r="N115">
            <v>1000</v>
          </cell>
          <cell r="O115">
            <v>3.75</v>
          </cell>
          <cell r="P115">
            <v>2</v>
          </cell>
          <cell r="Q115">
            <v>610</v>
          </cell>
          <cell r="R115" t="str">
            <v>010.01.04.05/2021/0308</v>
          </cell>
        </row>
        <row r="116">
          <cell r="A116" t="str">
            <v>Horta</v>
          </cell>
          <cell r="B116" t="str">
            <v>4701</v>
          </cell>
          <cell r="C116" t="str">
            <v>2004701</v>
          </cell>
          <cell r="D116" t="str">
            <v>Região Autónoma dos Açores</v>
          </cell>
          <cell r="E116" t="str">
            <v>2</v>
          </cell>
          <cell r="F116" t="str">
            <v>Região Autónoma dos Açores</v>
          </cell>
          <cell r="G116" t="str">
            <v>20</v>
          </cell>
          <cell r="H116" t="str">
            <v>Região Autónoma dos Açores</v>
          </cell>
          <cell r="I116" t="str">
            <v>20</v>
          </cell>
          <cell r="J116" t="str">
            <v>Região Autónoma dos Açores</v>
          </cell>
          <cell r="K116" t="str">
            <v>200</v>
          </cell>
          <cell r="L116" t="str">
            <v>Região Autónoma dos Açores</v>
          </cell>
          <cell r="M116" t="str">
            <v>200</v>
          </cell>
          <cell r="N116">
            <v>906</v>
          </cell>
          <cell r="O116">
            <v>3.2</v>
          </cell>
          <cell r="P116">
            <v>0</v>
          </cell>
          <cell r="Q116">
            <v>0</v>
          </cell>
          <cell r="R116" t="str">
            <v>010.01.04.05/2021/4701</v>
          </cell>
        </row>
        <row r="117">
          <cell r="A117" t="str">
            <v>Idanha-a-Nova</v>
          </cell>
          <cell r="B117" t="str">
            <v>0505</v>
          </cell>
          <cell r="C117" t="str">
            <v>16H0505</v>
          </cell>
          <cell r="D117" t="str">
            <v>Continente</v>
          </cell>
          <cell r="E117" t="str">
            <v>1</v>
          </cell>
          <cell r="F117" t="str">
            <v>Centro</v>
          </cell>
          <cell r="G117" t="str">
            <v>16</v>
          </cell>
          <cell r="H117" t="str">
            <v>Centro</v>
          </cell>
          <cell r="I117" t="str">
            <v>16</v>
          </cell>
          <cell r="J117" t="str">
            <v>Beira Interior Sul</v>
          </cell>
          <cell r="K117" t="str">
            <v>169</v>
          </cell>
          <cell r="L117" t="str">
            <v>Beira Baixa</v>
          </cell>
          <cell r="M117" t="str">
            <v>16H</v>
          </cell>
          <cell r="N117">
            <v>880</v>
          </cell>
          <cell r="O117">
            <v>3.09</v>
          </cell>
          <cell r="P117">
            <v>6</v>
          </cell>
          <cell r="Q117">
            <v>6</v>
          </cell>
          <cell r="R117" t="str">
            <v>010.01.04.05/2021/0505</v>
          </cell>
        </row>
        <row r="118">
          <cell r="A118" t="str">
            <v>Ílhavo</v>
          </cell>
          <cell r="B118" t="str">
            <v>0110</v>
          </cell>
          <cell r="C118" t="str">
            <v>16D0110</v>
          </cell>
          <cell r="D118" t="str">
            <v>Continente</v>
          </cell>
          <cell r="E118" t="str">
            <v>1</v>
          </cell>
          <cell r="F118" t="str">
            <v>Centro</v>
          </cell>
          <cell r="G118" t="str">
            <v>16</v>
          </cell>
          <cell r="H118" t="str">
            <v>Centro</v>
          </cell>
          <cell r="I118" t="str">
            <v>16</v>
          </cell>
          <cell r="J118" t="str">
            <v>Baixo Vouga</v>
          </cell>
          <cell r="K118" t="str">
            <v>161</v>
          </cell>
          <cell r="L118" t="str">
            <v>Região de Aveiro</v>
          </cell>
          <cell r="M118" t="str">
            <v>16D</v>
          </cell>
          <cell r="N118">
            <v>1226</v>
          </cell>
          <cell r="O118">
            <v>5.1100000000000003</v>
          </cell>
          <cell r="P118">
            <v>12</v>
          </cell>
          <cell r="Q118">
            <v>106</v>
          </cell>
          <cell r="R118" t="str">
            <v>010.01.04.05/2021/0110</v>
          </cell>
        </row>
        <row r="119">
          <cell r="A119" t="str">
            <v>Lagoa</v>
          </cell>
          <cell r="B119" t="str">
            <v>0806</v>
          </cell>
          <cell r="C119" t="str">
            <v>1500806</v>
          </cell>
          <cell r="D119" t="str">
            <v>Continente</v>
          </cell>
          <cell r="E119" t="str">
            <v>1</v>
          </cell>
          <cell r="F119" t="str">
            <v>Algarve</v>
          </cell>
          <cell r="G119" t="str">
            <v>15</v>
          </cell>
          <cell r="H119" t="str">
            <v>Algarve</v>
          </cell>
          <cell r="I119" t="str">
            <v>15</v>
          </cell>
          <cell r="J119" t="str">
            <v>Algarve</v>
          </cell>
          <cell r="K119">
            <v>150</v>
          </cell>
          <cell r="L119" t="str">
            <v>Algarve</v>
          </cell>
          <cell r="M119">
            <v>150</v>
          </cell>
          <cell r="N119">
            <v>1919</v>
          </cell>
          <cell r="O119">
            <v>5.57</v>
          </cell>
          <cell r="P119">
            <v>6</v>
          </cell>
          <cell r="Q119">
            <v>42</v>
          </cell>
          <cell r="R119" t="str">
            <v>010.01.04.05/2021/0806</v>
          </cell>
        </row>
        <row r="120">
          <cell r="A120" t="str">
            <v>Lagoa [R.A.A.]</v>
          </cell>
          <cell r="B120" t="str">
            <v>4201</v>
          </cell>
          <cell r="C120" t="str">
            <v>2004201</v>
          </cell>
          <cell r="D120" t="str">
            <v>Região Autónoma dos Açores</v>
          </cell>
          <cell r="E120" t="str">
            <v>2</v>
          </cell>
          <cell r="F120" t="str">
            <v>Região Autónoma dos Açores</v>
          </cell>
          <cell r="G120" t="str">
            <v>20</v>
          </cell>
          <cell r="H120" t="str">
            <v>Região Autónoma dos Açores</v>
          </cell>
          <cell r="I120" t="str">
            <v>20</v>
          </cell>
          <cell r="J120" t="str">
            <v>Região Autónoma dos Açores</v>
          </cell>
          <cell r="K120" t="str">
            <v>200</v>
          </cell>
          <cell r="L120" t="str">
            <v>Região Autónoma dos Açores</v>
          </cell>
          <cell r="M120" t="str">
            <v>200</v>
          </cell>
          <cell r="N120">
            <v>906</v>
          </cell>
          <cell r="O120">
            <v>3.81</v>
          </cell>
          <cell r="P120">
            <v>0</v>
          </cell>
          <cell r="Q120">
            <v>0</v>
          </cell>
          <cell r="R120" t="str">
            <v>010.01.04.05/2021/4201</v>
          </cell>
        </row>
        <row r="121">
          <cell r="A121" t="str">
            <v>Lagos</v>
          </cell>
          <cell r="B121" t="str">
            <v>0807</v>
          </cell>
          <cell r="C121" t="str">
            <v>1500807</v>
          </cell>
          <cell r="D121" t="str">
            <v>Continente</v>
          </cell>
          <cell r="E121" t="str">
            <v>1</v>
          </cell>
          <cell r="F121" t="str">
            <v>Algarve</v>
          </cell>
          <cell r="G121" t="str">
            <v>15</v>
          </cell>
          <cell r="H121" t="str">
            <v>Algarve</v>
          </cell>
          <cell r="I121" t="str">
            <v>15</v>
          </cell>
          <cell r="J121" t="str">
            <v>Algarve</v>
          </cell>
          <cell r="K121">
            <v>150</v>
          </cell>
          <cell r="L121" t="str">
            <v>Algarve</v>
          </cell>
          <cell r="M121">
            <v>150</v>
          </cell>
          <cell r="N121">
            <v>2384</v>
          </cell>
          <cell r="O121">
            <v>7.5</v>
          </cell>
          <cell r="P121">
            <v>2</v>
          </cell>
          <cell r="Q121">
            <v>21</v>
          </cell>
          <cell r="R121" t="str">
            <v>010.01.04.05/2021/0807</v>
          </cell>
        </row>
        <row r="122">
          <cell r="A122" t="str">
            <v>Lajes das Flores</v>
          </cell>
          <cell r="B122" t="str">
            <v>4801</v>
          </cell>
          <cell r="C122" t="str">
            <v>2004801</v>
          </cell>
          <cell r="D122" t="str">
            <v>Região Autónoma dos Açores</v>
          </cell>
          <cell r="E122" t="str">
            <v>2</v>
          </cell>
          <cell r="F122" t="str">
            <v>Região Autónoma dos Açores</v>
          </cell>
          <cell r="G122" t="str">
            <v>20</v>
          </cell>
          <cell r="H122" t="str">
            <v>Região Autónoma dos Açores</v>
          </cell>
          <cell r="I122" t="str">
            <v>20</v>
          </cell>
          <cell r="J122" t="str">
            <v>Região Autónoma dos Açores</v>
          </cell>
          <cell r="K122" t="str">
            <v>200</v>
          </cell>
          <cell r="L122" t="str">
            <v>Região Autónoma dos Açores</v>
          </cell>
          <cell r="M122" t="str">
            <v>200</v>
          </cell>
          <cell r="N122">
            <v>906</v>
          </cell>
          <cell r="O122">
            <v>4.01</v>
          </cell>
          <cell r="P122">
            <v>0</v>
          </cell>
          <cell r="Q122">
            <v>0</v>
          </cell>
          <cell r="R122" t="str">
            <v>010.01.04.05/2021/4801</v>
          </cell>
        </row>
        <row r="123">
          <cell r="A123" t="str">
            <v>Lajes do Pico</v>
          </cell>
          <cell r="B123" t="str">
            <v>4601</v>
          </cell>
          <cell r="C123" t="str">
            <v>2004601</v>
          </cell>
          <cell r="D123" t="str">
            <v>Região Autónoma dos Açores</v>
          </cell>
          <cell r="E123" t="str">
            <v>2</v>
          </cell>
          <cell r="F123" t="str">
            <v>Região Autónoma dos Açores</v>
          </cell>
          <cell r="G123" t="str">
            <v>20</v>
          </cell>
          <cell r="H123" t="str">
            <v>Região Autónoma dos Açores</v>
          </cell>
          <cell r="I123" t="str">
            <v>20</v>
          </cell>
          <cell r="J123" t="str">
            <v>Região Autónoma dos Açores</v>
          </cell>
          <cell r="K123" t="str">
            <v>200</v>
          </cell>
          <cell r="L123" t="str">
            <v>Região Autónoma dos Açores</v>
          </cell>
          <cell r="M123" t="str">
            <v>200</v>
          </cell>
          <cell r="N123">
            <v>906</v>
          </cell>
          <cell r="O123">
            <v>4.01</v>
          </cell>
          <cell r="P123">
            <v>0</v>
          </cell>
          <cell r="Q123">
            <v>0</v>
          </cell>
          <cell r="R123" t="str">
            <v>010.01.04.05/2021/4601</v>
          </cell>
        </row>
        <row r="124">
          <cell r="A124" t="str">
            <v>Lamego</v>
          </cell>
          <cell r="B124" t="str">
            <v>1805</v>
          </cell>
          <cell r="C124" t="str">
            <v>11D1805</v>
          </cell>
          <cell r="D124" t="str">
            <v>Continente</v>
          </cell>
          <cell r="E124" t="str">
            <v>1</v>
          </cell>
          <cell r="F124" t="str">
            <v>Norte</v>
          </cell>
          <cell r="G124" t="str">
            <v>11</v>
          </cell>
          <cell r="H124" t="str">
            <v>Norte</v>
          </cell>
          <cell r="I124" t="str">
            <v>11</v>
          </cell>
          <cell r="J124" t="str">
            <v>Douro</v>
          </cell>
          <cell r="K124" t="str">
            <v>117</v>
          </cell>
          <cell r="L124" t="str">
            <v>Douro</v>
          </cell>
          <cell r="M124" t="str">
            <v>11D</v>
          </cell>
          <cell r="N124">
            <v>791</v>
          </cell>
          <cell r="O124">
            <v>2.41</v>
          </cell>
          <cell r="P124">
            <v>3</v>
          </cell>
          <cell r="Q124">
            <v>27</v>
          </cell>
          <cell r="R124" t="str">
            <v>010.01.04.05/2021/1805</v>
          </cell>
        </row>
        <row r="125">
          <cell r="A125" t="str">
            <v>Leiria</v>
          </cell>
          <cell r="B125" t="str">
            <v>1009</v>
          </cell>
          <cell r="C125" t="str">
            <v>16F1009</v>
          </cell>
          <cell r="D125" t="str">
            <v>Continente</v>
          </cell>
          <cell r="E125" t="str">
            <v>1</v>
          </cell>
          <cell r="F125" t="str">
            <v>Centro</v>
          </cell>
          <cell r="G125" t="str">
            <v>16</v>
          </cell>
          <cell r="H125" t="str">
            <v>Centro</v>
          </cell>
          <cell r="I125" t="str">
            <v>16</v>
          </cell>
          <cell r="J125" t="str">
            <v>Pinhal Litoral</v>
          </cell>
          <cell r="K125" t="str">
            <v>163</v>
          </cell>
          <cell r="L125" t="str">
            <v>Região de Leiria</v>
          </cell>
          <cell r="M125" t="str">
            <v>16F</v>
          </cell>
          <cell r="N125">
            <v>1029</v>
          </cell>
          <cell r="O125">
            <v>4.75</v>
          </cell>
          <cell r="P125">
            <v>0</v>
          </cell>
          <cell r="Q125">
            <v>0</v>
          </cell>
          <cell r="R125" t="str">
            <v>010.01.04.05/2021/1009</v>
          </cell>
        </row>
        <row r="126">
          <cell r="A126" t="str">
            <v>Lisboa</v>
          </cell>
          <cell r="B126" t="str">
            <v>1106</v>
          </cell>
          <cell r="C126" t="str">
            <v>1701106</v>
          </cell>
          <cell r="D126" t="str">
            <v>Continente</v>
          </cell>
          <cell r="E126" t="str">
            <v>1</v>
          </cell>
          <cell r="F126" t="str">
            <v>Lisboa</v>
          </cell>
          <cell r="G126" t="str">
            <v>17</v>
          </cell>
          <cell r="H126" t="str">
            <v>Área Metropolitana de Lisboa</v>
          </cell>
          <cell r="I126" t="str">
            <v>17</v>
          </cell>
          <cell r="J126" t="str">
            <v>Grande Lisboa</v>
          </cell>
          <cell r="K126" t="str">
            <v>171</v>
          </cell>
          <cell r="L126" t="str">
            <v>Área Metropolitana de Lisboa</v>
          </cell>
          <cell r="M126" t="str">
            <v>170</v>
          </cell>
          <cell r="N126">
            <v>4282</v>
          </cell>
          <cell r="O126">
            <v>11.46</v>
          </cell>
          <cell r="P126">
            <v>17</v>
          </cell>
          <cell r="Q126">
            <v>2867</v>
          </cell>
          <cell r="R126" t="str">
            <v>010.01.04.05/2021/1106</v>
          </cell>
        </row>
        <row r="127">
          <cell r="A127" t="str">
            <v>Loulé</v>
          </cell>
          <cell r="B127" t="str">
            <v>0808</v>
          </cell>
          <cell r="C127" t="str">
            <v>1500808</v>
          </cell>
          <cell r="D127" t="str">
            <v>Continente</v>
          </cell>
          <cell r="E127" t="str">
            <v>1</v>
          </cell>
          <cell r="F127" t="str">
            <v>Algarve</v>
          </cell>
          <cell r="G127" t="str">
            <v>15</v>
          </cell>
          <cell r="H127" t="str">
            <v>Algarve</v>
          </cell>
          <cell r="I127" t="str">
            <v>15</v>
          </cell>
          <cell r="J127" t="str">
            <v>Algarve</v>
          </cell>
          <cell r="K127">
            <v>150</v>
          </cell>
          <cell r="L127" t="str">
            <v>Algarve</v>
          </cell>
          <cell r="M127">
            <v>150</v>
          </cell>
          <cell r="N127">
            <v>2475</v>
          </cell>
          <cell r="O127">
            <v>7.44</v>
          </cell>
          <cell r="P127">
            <v>20</v>
          </cell>
          <cell r="Q127">
            <v>101</v>
          </cell>
          <cell r="R127" t="str">
            <v>010.01.04.05/2021/0808</v>
          </cell>
        </row>
        <row r="128">
          <cell r="A128" t="str">
            <v>Loures</v>
          </cell>
          <cell r="B128" t="str">
            <v>1107</v>
          </cell>
          <cell r="C128" t="str">
            <v>1701107</v>
          </cell>
          <cell r="D128" t="str">
            <v>Continente</v>
          </cell>
          <cell r="E128" t="str">
            <v>1</v>
          </cell>
          <cell r="F128" t="str">
            <v>Lisboa</v>
          </cell>
          <cell r="G128" t="str">
            <v>17</v>
          </cell>
          <cell r="H128" t="str">
            <v>Área Metropolitana de Lisboa</v>
          </cell>
          <cell r="I128" t="str">
            <v>17</v>
          </cell>
          <cell r="J128" t="str">
            <v>Grande Lisboa</v>
          </cell>
          <cell r="K128" t="str">
            <v>171</v>
          </cell>
          <cell r="L128" t="str">
            <v>Área Metropolitana de Lisboa</v>
          </cell>
          <cell r="M128" t="str">
            <v>170</v>
          </cell>
          <cell r="N128">
            <v>2111</v>
          </cell>
          <cell r="O128">
            <v>7.58</v>
          </cell>
          <cell r="P128">
            <v>122</v>
          </cell>
          <cell r="Q128">
            <v>2673</v>
          </cell>
          <cell r="R128" t="str">
            <v>010.01.04.05/2021/1107</v>
          </cell>
        </row>
        <row r="129">
          <cell r="A129" t="str">
            <v>Lourinhã</v>
          </cell>
          <cell r="B129" t="str">
            <v>1108</v>
          </cell>
          <cell r="C129" t="str">
            <v>16B1108</v>
          </cell>
          <cell r="D129" t="str">
            <v>Continente</v>
          </cell>
          <cell r="E129" t="str">
            <v>1</v>
          </cell>
          <cell r="F129" t="str">
            <v>Centro</v>
          </cell>
          <cell r="G129" t="str">
            <v>16</v>
          </cell>
          <cell r="H129" t="str">
            <v>Centro</v>
          </cell>
          <cell r="I129" t="str">
            <v>16</v>
          </cell>
          <cell r="J129" t="str">
            <v>Oeste</v>
          </cell>
          <cell r="K129" t="str">
            <v>16B</v>
          </cell>
          <cell r="L129" t="str">
            <v>Oeste</v>
          </cell>
          <cell r="M129" t="str">
            <v>16B</v>
          </cell>
          <cell r="N129">
            <v>1227</v>
          </cell>
          <cell r="O129">
            <v>4.17</v>
          </cell>
          <cell r="P129">
            <v>5</v>
          </cell>
          <cell r="Q129">
            <v>10</v>
          </cell>
          <cell r="R129" t="str">
            <v>010.01.04.05/2021/1108</v>
          </cell>
        </row>
        <row r="130">
          <cell r="A130" t="str">
            <v>Lousã</v>
          </cell>
          <cell r="B130" t="str">
            <v>0607</v>
          </cell>
          <cell r="C130" t="str">
            <v>16E0607</v>
          </cell>
          <cell r="D130" t="str">
            <v>Continente</v>
          </cell>
          <cell r="E130" t="str">
            <v>1</v>
          </cell>
          <cell r="F130" t="str">
            <v>Centro</v>
          </cell>
          <cell r="G130" t="str">
            <v>16</v>
          </cell>
          <cell r="H130" t="str">
            <v>Centro</v>
          </cell>
          <cell r="I130" t="str">
            <v>16</v>
          </cell>
          <cell r="J130" t="str">
            <v>Pinhal Interior Norte</v>
          </cell>
          <cell r="K130" t="str">
            <v>164</v>
          </cell>
          <cell r="L130" t="str">
            <v>Região de Coimbra</v>
          </cell>
          <cell r="M130" t="str">
            <v>16E</v>
          </cell>
          <cell r="N130">
            <v>1055</v>
          </cell>
          <cell r="O130">
            <v>3.17</v>
          </cell>
          <cell r="P130">
            <v>0</v>
          </cell>
          <cell r="Q130">
            <v>0</v>
          </cell>
          <cell r="R130" t="str">
            <v>010.01.04.05/2021/0607</v>
          </cell>
        </row>
        <row r="131">
          <cell r="A131" t="str">
            <v>Lousada</v>
          </cell>
          <cell r="B131" t="str">
            <v>1305</v>
          </cell>
          <cell r="C131" t="str">
            <v>11C1305</v>
          </cell>
          <cell r="D131" t="str">
            <v>Continente</v>
          </cell>
          <cell r="E131" t="str">
            <v>1</v>
          </cell>
          <cell r="F131" t="str">
            <v>Norte</v>
          </cell>
          <cell r="G131" t="str">
            <v>11</v>
          </cell>
          <cell r="H131" t="str">
            <v>Norte</v>
          </cell>
          <cell r="I131" t="str">
            <v>11</v>
          </cell>
          <cell r="J131" t="str">
            <v>Tâmega</v>
          </cell>
          <cell r="K131" t="str">
            <v>115</v>
          </cell>
          <cell r="L131" t="str">
            <v>Tâmega e Sousa</v>
          </cell>
          <cell r="M131" t="str">
            <v>11C</v>
          </cell>
          <cell r="N131">
            <v>875</v>
          </cell>
          <cell r="O131">
            <v>2.69</v>
          </cell>
          <cell r="P131">
            <v>0</v>
          </cell>
          <cell r="Q131">
            <v>0</v>
          </cell>
          <cell r="R131" t="str">
            <v>010.01.04.05/2021/1305</v>
          </cell>
        </row>
        <row r="132">
          <cell r="A132" t="str">
            <v>Mação</v>
          </cell>
          <cell r="B132" t="str">
            <v>1413</v>
          </cell>
          <cell r="C132" t="str">
            <v>16I1413</v>
          </cell>
          <cell r="D132" t="str">
            <v>Continente</v>
          </cell>
          <cell r="E132" t="str">
            <v>1</v>
          </cell>
          <cell r="F132" t="str">
            <v>Centro</v>
          </cell>
          <cell r="G132" t="str">
            <v>16</v>
          </cell>
          <cell r="H132" t="str">
            <v>Centro</v>
          </cell>
          <cell r="I132" t="str">
            <v>16</v>
          </cell>
          <cell r="J132" t="str">
            <v>Pinhal Interior Sul</v>
          </cell>
          <cell r="K132" t="str">
            <v>166</v>
          </cell>
          <cell r="L132" t="str">
            <v>Médio Tejo</v>
          </cell>
          <cell r="M132" t="str">
            <v>16I</v>
          </cell>
          <cell r="N132">
            <v>687</v>
          </cell>
          <cell r="O132">
            <v>3.6</v>
          </cell>
          <cell r="P132">
            <v>0</v>
          </cell>
          <cell r="Q132">
            <v>0</v>
          </cell>
          <cell r="R132" t="str">
            <v>010.01.04.05/2021/1413</v>
          </cell>
        </row>
        <row r="133">
          <cell r="A133" t="str">
            <v>Macedo de Cavaleiros</v>
          </cell>
          <cell r="B133" t="str">
            <v>0405</v>
          </cell>
          <cell r="C133" t="str">
            <v>11E0405</v>
          </cell>
          <cell r="D133" t="str">
            <v>Continente</v>
          </cell>
          <cell r="E133" t="str">
            <v>1</v>
          </cell>
          <cell r="F133" t="str">
            <v>Norte</v>
          </cell>
          <cell r="G133" t="str">
            <v>11</v>
          </cell>
          <cell r="H133" t="str">
            <v>Norte</v>
          </cell>
          <cell r="I133" t="str">
            <v>11</v>
          </cell>
          <cell r="J133" t="str">
            <v>Alto Trás-os-Montes</v>
          </cell>
          <cell r="K133" t="str">
            <v>118</v>
          </cell>
          <cell r="L133" t="str">
            <v>Terras de Trás-os-Montes</v>
          </cell>
          <cell r="M133" t="str">
            <v>11E</v>
          </cell>
          <cell r="N133">
            <v>890</v>
          </cell>
          <cell r="O133">
            <v>2.16</v>
          </cell>
          <cell r="P133">
            <v>1</v>
          </cell>
          <cell r="Q133">
            <v>25</v>
          </cell>
          <cell r="R133" t="str">
            <v>010.01.04.05/2021/0405</v>
          </cell>
        </row>
        <row r="134">
          <cell r="A134" t="str">
            <v>Machico</v>
          </cell>
          <cell r="B134" t="str">
            <v>3104</v>
          </cell>
          <cell r="C134" t="str">
            <v>3003104</v>
          </cell>
          <cell r="D134" t="str">
            <v>Região Autónoma da Madeira</v>
          </cell>
          <cell r="E134" t="str">
            <v>3</v>
          </cell>
          <cell r="F134" t="str">
            <v>Região Autónoma da Madeira</v>
          </cell>
          <cell r="G134" t="str">
            <v>30</v>
          </cell>
          <cell r="H134" t="str">
            <v>Região Autónoma da Madeira</v>
          </cell>
          <cell r="I134" t="str">
            <v>30</v>
          </cell>
          <cell r="J134" t="str">
            <v>Região Autónoma da Madeira</v>
          </cell>
          <cell r="K134" t="str">
            <v>300</v>
          </cell>
          <cell r="L134" t="str">
            <v>Região Autónoma da Madeira</v>
          </cell>
          <cell r="M134" t="str">
            <v>300</v>
          </cell>
          <cell r="N134">
            <v>1535</v>
          </cell>
          <cell r="O134">
            <v>3.95</v>
          </cell>
          <cell r="P134">
            <v>2</v>
          </cell>
          <cell r="Q134">
            <v>2</v>
          </cell>
          <cell r="R134" t="str">
            <v>010.01.04.05/2021/3104</v>
          </cell>
        </row>
        <row r="135">
          <cell r="A135" t="str">
            <v>Madalena</v>
          </cell>
          <cell r="B135" t="str">
            <v>4602</v>
          </cell>
          <cell r="C135" t="str">
            <v>2004602</v>
          </cell>
          <cell r="D135" t="str">
            <v>Região Autónoma dos Açores</v>
          </cell>
          <cell r="E135" t="str">
            <v>2</v>
          </cell>
          <cell r="F135" t="str">
            <v>Região Autónoma dos Açores</v>
          </cell>
          <cell r="G135" t="str">
            <v>20</v>
          </cell>
          <cell r="H135" t="str">
            <v>Região Autónoma dos Açores</v>
          </cell>
          <cell r="I135" t="str">
            <v>20</v>
          </cell>
          <cell r="J135" t="str">
            <v>Região Autónoma dos Açores</v>
          </cell>
          <cell r="K135" t="str">
            <v>200</v>
          </cell>
          <cell r="L135" t="str">
            <v>Região Autónoma dos Açores</v>
          </cell>
          <cell r="M135" t="str">
            <v>200</v>
          </cell>
          <cell r="N135">
            <v>906</v>
          </cell>
          <cell r="O135">
            <v>4.01</v>
          </cell>
          <cell r="P135">
            <v>0</v>
          </cell>
          <cell r="Q135">
            <v>0</v>
          </cell>
          <cell r="R135" t="str">
            <v>010.01.04.05/2021/4602</v>
          </cell>
        </row>
        <row r="136">
          <cell r="A136" t="str">
            <v>Mafra</v>
          </cell>
          <cell r="B136" t="str">
            <v>1109</v>
          </cell>
          <cell r="C136" t="str">
            <v>1701109</v>
          </cell>
          <cell r="D136" t="str">
            <v>Continente</v>
          </cell>
          <cell r="E136" t="str">
            <v>1</v>
          </cell>
          <cell r="F136" t="str">
            <v>Lisboa</v>
          </cell>
          <cell r="G136" t="str">
            <v>17</v>
          </cell>
          <cell r="H136" t="str">
            <v>Área Metropolitana de Lisboa</v>
          </cell>
          <cell r="I136" t="str">
            <v>17</v>
          </cell>
          <cell r="J136" t="str">
            <v>Grande Lisboa</v>
          </cell>
          <cell r="K136" t="str">
            <v>171</v>
          </cell>
          <cell r="L136" t="str">
            <v>Área Metropolitana de Lisboa</v>
          </cell>
          <cell r="M136" t="str">
            <v>170</v>
          </cell>
          <cell r="N136">
            <v>1720</v>
          </cell>
          <cell r="O136">
            <v>6.5</v>
          </cell>
          <cell r="P136">
            <v>8</v>
          </cell>
          <cell r="Q136">
            <v>18</v>
          </cell>
          <cell r="R136" t="str">
            <v>010.01.04.05/2021/1109</v>
          </cell>
        </row>
        <row r="137">
          <cell r="A137" t="str">
            <v>Maia</v>
          </cell>
          <cell r="B137" t="str">
            <v>1306</v>
          </cell>
          <cell r="C137" t="str">
            <v>11A1306</v>
          </cell>
          <cell r="D137" t="str">
            <v>Continente</v>
          </cell>
          <cell r="E137" t="str">
            <v>1</v>
          </cell>
          <cell r="F137" t="str">
            <v>Norte</v>
          </cell>
          <cell r="G137" t="str">
            <v>11</v>
          </cell>
          <cell r="H137" t="str">
            <v>Norte</v>
          </cell>
          <cell r="I137" t="str">
            <v>11</v>
          </cell>
          <cell r="J137" t="str">
            <v>Grande Porto</v>
          </cell>
          <cell r="K137" t="str">
            <v>114</v>
          </cell>
          <cell r="L137" t="str">
            <v>Área Metropolitana do Porto</v>
          </cell>
          <cell r="M137" t="str">
            <v>11A</v>
          </cell>
          <cell r="N137">
            <v>1616</v>
          </cell>
          <cell r="O137">
            <v>6.09</v>
          </cell>
          <cell r="P137">
            <v>400</v>
          </cell>
          <cell r="Q137">
            <v>794</v>
          </cell>
          <cell r="R137" t="str">
            <v>010.01.04.05/2021/1306</v>
          </cell>
        </row>
        <row r="138">
          <cell r="A138" t="str">
            <v>Mangualde</v>
          </cell>
          <cell r="B138" t="str">
            <v>1806</v>
          </cell>
          <cell r="C138" t="str">
            <v>16G1806</v>
          </cell>
          <cell r="D138" t="str">
            <v>Continente</v>
          </cell>
          <cell r="E138" t="str">
            <v>1</v>
          </cell>
          <cell r="F138" t="str">
            <v>Centro</v>
          </cell>
          <cell r="G138" t="str">
            <v>16</v>
          </cell>
          <cell r="H138" t="str">
            <v>Centro</v>
          </cell>
          <cell r="I138" t="str">
            <v>16</v>
          </cell>
          <cell r="J138" t="str">
            <v>Dão-Lafões</v>
          </cell>
          <cell r="K138" t="str">
            <v>165</v>
          </cell>
          <cell r="L138" t="str">
            <v>Viseu Dão Lafões</v>
          </cell>
          <cell r="M138" t="str">
            <v>16G</v>
          </cell>
          <cell r="N138">
            <v>1072</v>
          </cell>
          <cell r="O138">
            <v>2.75</v>
          </cell>
          <cell r="P138">
            <v>14</v>
          </cell>
          <cell r="Q138">
            <v>78</v>
          </cell>
          <cell r="R138" t="str">
            <v>010.01.04.05/2021/1806</v>
          </cell>
        </row>
        <row r="139">
          <cell r="A139" t="str">
            <v>Manteigas</v>
          </cell>
          <cell r="B139" t="str">
            <v>0908</v>
          </cell>
          <cell r="C139" t="str">
            <v>16J0908</v>
          </cell>
          <cell r="D139" t="str">
            <v>Continente</v>
          </cell>
          <cell r="E139" t="str">
            <v>1</v>
          </cell>
          <cell r="F139" t="str">
            <v>Centro</v>
          </cell>
          <cell r="G139" t="str">
            <v>16</v>
          </cell>
          <cell r="H139" t="str">
            <v>Centro</v>
          </cell>
          <cell r="I139" t="str">
            <v>16</v>
          </cell>
          <cell r="J139" t="str">
            <v>Beira Interior Norte</v>
          </cell>
          <cell r="K139" t="str">
            <v>168</v>
          </cell>
          <cell r="L139" t="str">
            <v>Beiras e Serra da Estrela</v>
          </cell>
          <cell r="M139" t="str">
            <v>16J</v>
          </cell>
          <cell r="N139">
            <v>709</v>
          </cell>
          <cell r="O139">
            <v>2.97</v>
          </cell>
          <cell r="P139">
            <v>0</v>
          </cell>
          <cell r="Q139">
            <v>0</v>
          </cell>
          <cell r="R139" t="str">
            <v>010.01.04.05/2021/0908</v>
          </cell>
        </row>
        <row r="140">
          <cell r="A140" t="str">
            <v>Marco de Canaveses</v>
          </cell>
          <cell r="B140" t="str">
            <v>1307</v>
          </cell>
          <cell r="C140" t="str">
            <v>11C1307</v>
          </cell>
          <cell r="D140" t="str">
            <v>Continente</v>
          </cell>
          <cell r="E140" t="str">
            <v>1</v>
          </cell>
          <cell r="F140" t="str">
            <v>Norte</v>
          </cell>
          <cell r="G140" t="str">
            <v>11</v>
          </cell>
          <cell r="H140" t="str">
            <v>Norte</v>
          </cell>
          <cell r="I140" t="str">
            <v>11</v>
          </cell>
          <cell r="J140" t="str">
            <v>Tâmega</v>
          </cell>
          <cell r="K140" t="str">
            <v>115</v>
          </cell>
          <cell r="L140" t="str">
            <v>Tâmega e Sousa</v>
          </cell>
          <cell r="M140" t="str">
            <v>11C</v>
          </cell>
          <cell r="N140">
            <v>875</v>
          </cell>
          <cell r="O140">
            <v>2.75</v>
          </cell>
          <cell r="P140">
            <v>0</v>
          </cell>
          <cell r="Q140">
            <v>0</v>
          </cell>
          <cell r="R140" t="str">
            <v>010.01.04.05/2021/1307</v>
          </cell>
        </row>
        <row r="141">
          <cell r="A141" t="str">
            <v>Marinha Grande</v>
          </cell>
          <cell r="B141" t="str">
            <v>1010</v>
          </cell>
          <cell r="C141" t="str">
            <v>16F1010</v>
          </cell>
          <cell r="D141" t="str">
            <v>Continente</v>
          </cell>
          <cell r="E141" t="str">
            <v>1</v>
          </cell>
          <cell r="F141" t="str">
            <v>Centro</v>
          </cell>
          <cell r="G141" t="str">
            <v>16</v>
          </cell>
          <cell r="H141" t="str">
            <v>Centro</v>
          </cell>
          <cell r="I141" t="str">
            <v>16</v>
          </cell>
          <cell r="J141" t="str">
            <v>Pinhal Litoral</v>
          </cell>
          <cell r="K141" t="str">
            <v>163</v>
          </cell>
          <cell r="L141" t="str">
            <v>Região de Leiria</v>
          </cell>
          <cell r="M141" t="str">
            <v>16F</v>
          </cell>
          <cell r="N141">
            <v>1029</v>
          </cell>
          <cell r="O141">
            <v>3.93</v>
          </cell>
          <cell r="P141">
            <v>5</v>
          </cell>
          <cell r="Q141">
            <v>31</v>
          </cell>
          <cell r="R141" t="str">
            <v>010.01.04.05/2021/1010</v>
          </cell>
        </row>
        <row r="142">
          <cell r="A142" t="str">
            <v>Marvão</v>
          </cell>
          <cell r="B142" t="str">
            <v>1210</v>
          </cell>
          <cell r="C142" t="str">
            <v>1861210</v>
          </cell>
          <cell r="D142" t="str">
            <v>Continente</v>
          </cell>
          <cell r="E142" t="str">
            <v>1</v>
          </cell>
          <cell r="F142" t="str">
            <v>Alentejo</v>
          </cell>
          <cell r="G142" t="str">
            <v>18</v>
          </cell>
          <cell r="H142" t="str">
            <v>Alentejo</v>
          </cell>
          <cell r="I142" t="str">
            <v>18</v>
          </cell>
          <cell r="J142" t="str">
            <v>Alto Alentejo</v>
          </cell>
          <cell r="K142" t="str">
            <v>182</v>
          </cell>
          <cell r="L142" t="str">
            <v>Alto Alentejo</v>
          </cell>
          <cell r="M142" t="str">
            <v>186</v>
          </cell>
          <cell r="N142">
            <v>640</v>
          </cell>
          <cell r="O142">
            <v>3.05</v>
          </cell>
          <cell r="P142">
            <v>1</v>
          </cell>
          <cell r="Q142">
            <v>5</v>
          </cell>
          <cell r="R142" t="str">
            <v>010.01.04.05/2021/1210</v>
          </cell>
        </row>
        <row r="143">
          <cell r="A143" t="str">
            <v>Matosinhos</v>
          </cell>
          <cell r="B143" t="str">
            <v>1308</v>
          </cell>
          <cell r="C143" t="str">
            <v>11A1308</v>
          </cell>
          <cell r="D143" t="str">
            <v>Continente</v>
          </cell>
          <cell r="E143" t="str">
            <v>1</v>
          </cell>
          <cell r="F143" t="str">
            <v>Norte</v>
          </cell>
          <cell r="G143" t="str">
            <v>11</v>
          </cell>
          <cell r="H143" t="str">
            <v>Norte</v>
          </cell>
          <cell r="I143" t="str">
            <v>11</v>
          </cell>
          <cell r="J143" t="str">
            <v>Grande Porto</v>
          </cell>
          <cell r="K143" t="str">
            <v>114</v>
          </cell>
          <cell r="L143" t="str">
            <v>Área Metropolitana do Porto</v>
          </cell>
          <cell r="M143" t="str">
            <v>11A</v>
          </cell>
          <cell r="N143">
            <v>2178</v>
          </cell>
          <cell r="O143">
            <v>7.72</v>
          </cell>
          <cell r="P143">
            <v>190</v>
          </cell>
          <cell r="Q143">
            <v>190</v>
          </cell>
          <cell r="R143" t="str">
            <v>010.01.04.05/2021/1308</v>
          </cell>
        </row>
        <row r="144">
          <cell r="A144" t="str">
            <v>Mealhada</v>
          </cell>
          <cell r="B144" t="str">
            <v>0111</v>
          </cell>
          <cell r="C144" t="str">
            <v>16E0111</v>
          </cell>
          <cell r="D144" t="str">
            <v>Continente</v>
          </cell>
          <cell r="E144" t="str">
            <v>1</v>
          </cell>
          <cell r="F144" t="str">
            <v>Centro</v>
          </cell>
          <cell r="G144" t="str">
            <v>16</v>
          </cell>
          <cell r="H144" t="str">
            <v>Centro</v>
          </cell>
          <cell r="I144" t="str">
            <v>16</v>
          </cell>
          <cell r="J144" t="str">
            <v>Baixo Vouga</v>
          </cell>
          <cell r="K144" t="str">
            <v>161</v>
          </cell>
          <cell r="L144" t="str">
            <v>Região de Coimbra</v>
          </cell>
          <cell r="M144" t="str">
            <v>16E</v>
          </cell>
          <cell r="N144">
            <v>1055</v>
          </cell>
          <cell r="O144">
            <v>3.31</v>
          </cell>
          <cell r="P144">
            <v>4</v>
          </cell>
          <cell r="Q144">
            <v>7</v>
          </cell>
          <cell r="R144" t="str">
            <v>010.01.04.05/2021/0111</v>
          </cell>
        </row>
        <row r="145">
          <cell r="A145" t="str">
            <v>Mêda</v>
          </cell>
          <cell r="B145" t="str">
            <v>0909</v>
          </cell>
          <cell r="C145" t="str">
            <v>16J0909</v>
          </cell>
          <cell r="D145" t="str">
            <v>Continente</v>
          </cell>
          <cell r="E145" t="str">
            <v>1</v>
          </cell>
          <cell r="F145" t="str">
            <v>Centro</v>
          </cell>
          <cell r="G145" t="str">
            <v>16</v>
          </cell>
          <cell r="H145" t="str">
            <v>Centro</v>
          </cell>
          <cell r="I145" t="str">
            <v>16</v>
          </cell>
          <cell r="J145" t="str">
            <v>Beira Interior Norte</v>
          </cell>
          <cell r="K145" t="str">
            <v>168</v>
          </cell>
          <cell r="L145" t="str">
            <v>Beiras e Serra da Estrela</v>
          </cell>
          <cell r="M145" t="str">
            <v>16J</v>
          </cell>
          <cell r="N145">
            <v>709</v>
          </cell>
          <cell r="O145">
            <v>2.97</v>
          </cell>
          <cell r="P145">
            <v>4</v>
          </cell>
          <cell r="Q145">
            <v>5</v>
          </cell>
          <cell r="R145" t="str">
            <v>010.01.04.05/2021/0909</v>
          </cell>
        </row>
        <row r="146">
          <cell r="A146" t="str">
            <v>Melgaço</v>
          </cell>
          <cell r="B146" t="str">
            <v>1603</v>
          </cell>
          <cell r="C146" t="str">
            <v>1111603</v>
          </cell>
          <cell r="D146" t="str">
            <v>Continente</v>
          </cell>
          <cell r="E146" t="str">
            <v>1</v>
          </cell>
          <cell r="F146" t="str">
            <v>Norte</v>
          </cell>
          <cell r="G146" t="str">
            <v>11</v>
          </cell>
          <cell r="H146" t="str">
            <v>Norte</v>
          </cell>
          <cell r="I146" t="str">
            <v>11</v>
          </cell>
          <cell r="J146" t="str">
            <v>Minho-Lima</v>
          </cell>
          <cell r="K146" t="str">
            <v>111</v>
          </cell>
          <cell r="L146" t="str">
            <v>Alto Minho</v>
          </cell>
          <cell r="M146" t="str">
            <v>111</v>
          </cell>
          <cell r="N146">
            <v>1048</v>
          </cell>
          <cell r="O146">
            <v>4</v>
          </cell>
          <cell r="P146">
            <v>0</v>
          </cell>
          <cell r="Q146">
            <v>0</v>
          </cell>
          <cell r="R146" t="str">
            <v>010.01.04.05/2021/1603</v>
          </cell>
        </row>
        <row r="147">
          <cell r="A147" t="str">
            <v>Mértola</v>
          </cell>
          <cell r="B147" t="str">
            <v>0209</v>
          </cell>
          <cell r="C147" t="str">
            <v>1840209</v>
          </cell>
          <cell r="D147" t="str">
            <v>Continente</v>
          </cell>
          <cell r="E147" t="str">
            <v>1</v>
          </cell>
          <cell r="F147" t="str">
            <v>Alentejo</v>
          </cell>
          <cell r="G147" t="str">
            <v>18</v>
          </cell>
          <cell r="H147" t="str">
            <v>Alentejo</v>
          </cell>
          <cell r="I147" t="str">
            <v>18</v>
          </cell>
          <cell r="J147" t="str">
            <v>Baixo Alentejo</v>
          </cell>
          <cell r="K147" t="str">
            <v>184</v>
          </cell>
          <cell r="L147" t="str">
            <v>Baixo Alentejo</v>
          </cell>
          <cell r="M147" t="str">
            <v>184</v>
          </cell>
          <cell r="N147">
            <v>631</v>
          </cell>
          <cell r="O147">
            <v>3.94</v>
          </cell>
          <cell r="P147">
            <v>3</v>
          </cell>
          <cell r="Q147">
            <v>3</v>
          </cell>
          <cell r="R147" t="str">
            <v>010.01.04.05/2021/0209</v>
          </cell>
        </row>
        <row r="148">
          <cell r="A148" t="str">
            <v>Mesão Frio</v>
          </cell>
          <cell r="B148" t="str">
            <v>1704</v>
          </cell>
          <cell r="C148" t="str">
            <v>11D1704</v>
          </cell>
          <cell r="D148" t="str">
            <v>Continente</v>
          </cell>
          <cell r="E148" t="str">
            <v>1</v>
          </cell>
          <cell r="F148" t="str">
            <v>Norte</v>
          </cell>
          <cell r="G148" t="str">
            <v>11</v>
          </cell>
          <cell r="H148" t="str">
            <v>Norte</v>
          </cell>
          <cell r="I148" t="str">
            <v>11</v>
          </cell>
          <cell r="J148" t="str">
            <v>Douro</v>
          </cell>
          <cell r="K148" t="str">
            <v>117</v>
          </cell>
          <cell r="L148" t="str">
            <v>Douro</v>
          </cell>
          <cell r="M148" t="str">
            <v>11D</v>
          </cell>
          <cell r="N148">
            <v>791</v>
          </cell>
          <cell r="O148">
            <v>3.22</v>
          </cell>
          <cell r="P148">
            <v>1</v>
          </cell>
          <cell r="Q148">
            <v>47</v>
          </cell>
          <cell r="R148" t="str">
            <v>010.01.04.05/2021/1704</v>
          </cell>
        </row>
        <row r="149">
          <cell r="A149" t="str">
            <v>Mira</v>
          </cell>
          <cell r="B149" t="str">
            <v>0608</v>
          </cell>
          <cell r="C149" t="str">
            <v>16E0608</v>
          </cell>
          <cell r="D149" t="str">
            <v>Continente</v>
          </cell>
          <cell r="E149" t="str">
            <v>1</v>
          </cell>
          <cell r="F149" t="str">
            <v>Centro</v>
          </cell>
          <cell r="G149" t="str">
            <v>16</v>
          </cell>
          <cell r="H149" t="str">
            <v>Centro</v>
          </cell>
          <cell r="I149" t="str">
            <v>16</v>
          </cell>
          <cell r="J149" t="str">
            <v>Baixo Mondego</v>
          </cell>
          <cell r="K149" t="str">
            <v>162</v>
          </cell>
          <cell r="L149" t="str">
            <v>Região de Coimbra</v>
          </cell>
          <cell r="M149" t="str">
            <v>16E</v>
          </cell>
          <cell r="N149">
            <v>1055</v>
          </cell>
          <cell r="O149">
            <v>2.99</v>
          </cell>
          <cell r="P149">
            <v>5</v>
          </cell>
          <cell r="Q149">
            <v>329</v>
          </cell>
          <cell r="R149" t="str">
            <v>010.01.04.05/2021/0608</v>
          </cell>
        </row>
        <row r="150">
          <cell r="A150" t="str">
            <v>Miranda do Corvo</v>
          </cell>
          <cell r="B150" t="str">
            <v>0609</v>
          </cell>
          <cell r="C150" t="str">
            <v>16E0609</v>
          </cell>
          <cell r="D150" t="str">
            <v>Continente</v>
          </cell>
          <cell r="E150" t="str">
            <v>1</v>
          </cell>
          <cell r="F150" t="str">
            <v>Centro</v>
          </cell>
          <cell r="G150" t="str">
            <v>16</v>
          </cell>
          <cell r="H150" t="str">
            <v>Centro</v>
          </cell>
          <cell r="I150" t="str">
            <v>16</v>
          </cell>
          <cell r="J150" t="str">
            <v>Pinhal Interior Norte</v>
          </cell>
          <cell r="K150" t="str">
            <v>164</v>
          </cell>
          <cell r="L150" t="str">
            <v>Região de Coimbra</v>
          </cell>
          <cell r="M150" t="str">
            <v>16E</v>
          </cell>
          <cell r="N150">
            <v>1055</v>
          </cell>
          <cell r="O150">
            <v>3</v>
          </cell>
          <cell r="P150">
            <v>6</v>
          </cell>
          <cell r="Q150">
            <v>6</v>
          </cell>
          <cell r="R150" t="str">
            <v>010.01.04.05/2021/0609</v>
          </cell>
        </row>
        <row r="151">
          <cell r="A151" t="str">
            <v>Miranda do Douro</v>
          </cell>
          <cell r="B151" t="str">
            <v>0406</v>
          </cell>
          <cell r="C151" t="str">
            <v>11E0406</v>
          </cell>
          <cell r="D151" t="str">
            <v>Continente</v>
          </cell>
          <cell r="E151" t="str">
            <v>1</v>
          </cell>
          <cell r="F151" t="str">
            <v>Norte</v>
          </cell>
          <cell r="G151" t="str">
            <v>11</v>
          </cell>
          <cell r="H151" t="str">
            <v>Norte</v>
          </cell>
          <cell r="I151" t="str">
            <v>11</v>
          </cell>
          <cell r="J151" t="str">
            <v>Alto Trás-os-Montes</v>
          </cell>
          <cell r="K151" t="str">
            <v>118</v>
          </cell>
          <cell r="L151" t="str">
            <v>Terras de Trás-os-Montes</v>
          </cell>
          <cell r="M151" t="str">
            <v>11E</v>
          </cell>
          <cell r="N151">
            <v>890</v>
          </cell>
          <cell r="O151">
            <v>2.4300000000000002</v>
          </cell>
          <cell r="P151">
            <v>2</v>
          </cell>
          <cell r="Q151">
            <v>65</v>
          </cell>
          <cell r="R151" t="str">
            <v>010.01.04.05/2021/0406</v>
          </cell>
        </row>
        <row r="152">
          <cell r="A152" t="str">
            <v>Mirandela</v>
          </cell>
          <cell r="B152" t="str">
            <v>0407</v>
          </cell>
          <cell r="C152" t="str">
            <v>11E0407</v>
          </cell>
          <cell r="D152" t="str">
            <v>Continente</v>
          </cell>
          <cell r="E152" t="str">
            <v>1</v>
          </cell>
          <cell r="F152" t="str">
            <v>Norte</v>
          </cell>
          <cell r="G152" t="str">
            <v>11</v>
          </cell>
          <cell r="H152" t="str">
            <v>Norte</v>
          </cell>
          <cell r="I152" t="str">
            <v>11</v>
          </cell>
          <cell r="J152" t="str">
            <v>Alto Trás-os-Montes</v>
          </cell>
          <cell r="K152" t="str">
            <v>118</v>
          </cell>
          <cell r="L152" t="str">
            <v>Terras de Trás-os-Montes</v>
          </cell>
          <cell r="M152" t="str">
            <v>11E</v>
          </cell>
          <cell r="N152">
            <v>890</v>
          </cell>
          <cell r="O152">
            <v>2.58</v>
          </cell>
          <cell r="P152">
            <v>1</v>
          </cell>
          <cell r="Q152">
            <v>16</v>
          </cell>
          <cell r="R152" t="str">
            <v>010.01.04.05/2021/0407</v>
          </cell>
        </row>
        <row r="153">
          <cell r="A153" t="str">
            <v>Mogadouro</v>
          </cell>
          <cell r="B153" t="str">
            <v>0408</v>
          </cell>
          <cell r="C153" t="str">
            <v>11E0408</v>
          </cell>
          <cell r="D153" t="str">
            <v>Continente</v>
          </cell>
          <cell r="E153" t="str">
            <v>1</v>
          </cell>
          <cell r="F153" t="str">
            <v>Norte</v>
          </cell>
          <cell r="G153" t="str">
            <v>11</v>
          </cell>
          <cell r="H153" t="str">
            <v>Norte</v>
          </cell>
          <cell r="I153" t="str">
            <v>11</v>
          </cell>
          <cell r="J153" t="str">
            <v>Alto Trás-os-Montes</v>
          </cell>
          <cell r="K153" t="str">
            <v>118</v>
          </cell>
          <cell r="L153" t="str">
            <v>Terras de Trás-os-Montes</v>
          </cell>
          <cell r="M153" t="str">
            <v>11E</v>
          </cell>
          <cell r="N153">
            <v>890</v>
          </cell>
          <cell r="O153">
            <v>2.4300000000000002</v>
          </cell>
          <cell r="P153">
            <v>0</v>
          </cell>
          <cell r="Q153">
            <v>0</v>
          </cell>
          <cell r="R153" t="str">
            <v>010.01.04.05/2021/0408</v>
          </cell>
        </row>
        <row r="154">
          <cell r="A154" t="str">
            <v>Moimenta da Beira</v>
          </cell>
          <cell r="B154" t="str">
            <v>1807</v>
          </cell>
          <cell r="C154" t="str">
            <v>11D1807</v>
          </cell>
          <cell r="D154" t="str">
            <v>Continente</v>
          </cell>
          <cell r="E154" t="str">
            <v>1</v>
          </cell>
          <cell r="F154" t="str">
            <v>Norte</v>
          </cell>
          <cell r="G154" t="str">
            <v>11</v>
          </cell>
          <cell r="H154" t="str">
            <v>Norte</v>
          </cell>
          <cell r="I154" t="str">
            <v>11</v>
          </cell>
          <cell r="J154" t="str">
            <v>Douro</v>
          </cell>
          <cell r="K154" t="str">
            <v>117</v>
          </cell>
          <cell r="L154" t="str">
            <v>Douro</v>
          </cell>
          <cell r="M154" t="str">
            <v>11D</v>
          </cell>
          <cell r="N154">
            <v>791</v>
          </cell>
          <cell r="O154">
            <v>2.5499999999999998</v>
          </cell>
          <cell r="P154">
            <v>5</v>
          </cell>
          <cell r="Q154">
            <v>27</v>
          </cell>
          <cell r="R154" t="str">
            <v>010.01.04.05/2021/1807</v>
          </cell>
        </row>
        <row r="155">
          <cell r="A155" t="str">
            <v>Moita</v>
          </cell>
          <cell r="B155" t="str">
            <v>1506</v>
          </cell>
          <cell r="C155" t="str">
            <v>1701506</v>
          </cell>
          <cell r="D155" t="str">
            <v>Continente</v>
          </cell>
          <cell r="E155" t="str">
            <v>1</v>
          </cell>
          <cell r="F155" t="str">
            <v>Lisboa</v>
          </cell>
          <cell r="G155" t="str">
            <v>17</v>
          </cell>
          <cell r="H155" t="str">
            <v>Área Metropolitana de Lisboa</v>
          </cell>
          <cell r="I155" t="str">
            <v>17</v>
          </cell>
          <cell r="J155" t="str">
            <v>Península de Setúbal</v>
          </cell>
          <cell r="K155" t="str">
            <v>172</v>
          </cell>
          <cell r="L155" t="str">
            <v>Área Metropolitana de Lisboa</v>
          </cell>
          <cell r="M155" t="str">
            <v>170</v>
          </cell>
          <cell r="N155">
            <v>1344</v>
          </cell>
          <cell r="O155">
            <v>5.47</v>
          </cell>
          <cell r="P155">
            <v>5</v>
          </cell>
          <cell r="Q155">
            <v>92</v>
          </cell>
          <cell r="R155" t="str">
            <v>010.01.04.05/2021/1506</v>
          </cell>
        </row>
        <row r="156">
          <cell r="A156" t="str">
            <v>Monção</v>
          </cell>
          <cell r="B156" t="str">
            <v>1604</v>
          </cell>
          <cell r="C156" t="str">
            <v>1111604</v>
          </cell>
          <cell r="D156" t="str">
            <v>Continente</v>
          </cell>
          <cell r="E156" t="str">
            <v>1</v>
          </cell>
          <cell r="F156" t="str">
            <v>Norte</v>
          </cell>
          <cell r="G156" t="str">
            <v>11</v>
          </cell>
          <cell r="H156" t="str">
            <v>Norte</v>
          </cell>
          <cell r="I156" t="str">
            <v>11</v>
          </cell>
          <cell r="J156" t="str">
            <v>Minho-Lima</v>
          </cell>
          <cell r="K156" t="str">
            <v>111</v>
          </cell>
          <cell r="L156" t="str">
            <v>Alto Minho</v>
          </cell>
          <cell r="M156" t="str">
            <v>111</v>
          </cell>
          <cell r="N156">
            <v>1048</v>
          </cell>
          <cell r="O156">
            <v>3.37</v>
          </cell>
          <cell r="P156">
            <v>2</v>
          </cell>
          <cell r="Q156">
            <v>72</v>
          </cell>
          <cell r="R156" t="str">
            <v>010.01.04.05/2021/1604</v>
          </cell>
        </row>
        <row r="157">
          <cell r="A157" t="str">
            <v>Monchique</v>
          </cell>
          <cell r="B157" t="str">
            <v>0809</v>
          </cell>
          <cell r="C157">
            <v>1500809</v>
          </cell>
          <cell r="D157" t="str">
            <v>Continente</v>
          </cell>
          <cell r="E157" t="str">
            <v>1</v>
          </cell>
          <cell r="F157" t="str">
            <v>Algarve</v>
          </cell>
          <cell r="G157" t="str">
            <v>15</v>
          </cell>
          <cell r="H157" t="str">
            <v>Algarve</v>
          </cell>
          <cell r="I157" t="str">
            <v>15</v>
          </cell>
          <cell r="J157" t="str">
            <v>Algarve</v>
          </cell>
          <cell r="K157">
            <v>150</v>
          </cell>
          <cell r="L157" t="str">
            <v>Algarve</v>
          </cell>
          <cell r="M157">
            <v>150</v>
          </cell>
          <cell r="N157">
            <v>1979</v>
          </cell>
          <cell r="O157" t="e">
            <v>#N/A</v>
          </cell>
          <cell r="P157">
            <v>5</v>
          </cell>
          <cell r="Q157">
            <v>24</v>
          </cell>
          <cell r="R157" t="str">
            <v>010.01.04.05/2021/0809</v>
          </cell>
        </row>
        <row r="158">
          <cell r="A158" t="str">
            <v>Mondim de Basto</v>
          </cell>
          <cell r="B158" t="str">
            <v>1705</v>
          </cell>
          <cell r="C158" t="str">
            <v>1191705</v>
          </cell>
          <cell r="D158" t="str">
            <v>Continente</v>
          </cell>
          <cell r="E158" t="str">
            <v>1</v>
          </cell>
          <cell r="F158" t="str">
            <v>Norte</v>
          </cell>
          <cell r="G158" t="str">
            <v>11</v>
          </cell>
          <cell r="H158" t="str">
            <v>Norte</v>
          </cell>
          <cell r="I158" t="str">
            <v>11</v>
          </cell>
          <cell r="J158" t="str">
            <v>Tâmega</v>
          </cell>
          <cell r="K158" t="str">
            <v>115</v>
          </cell>
          <cell r="L158" t="str">
            <v>Ave</v>
          </cell>
          <cell r="M158" t="str">
            <v>119</v>
          </cell>
          <cell r="N158">
            <v>1000</v>
          </cell>
          <cell r="O158">
            <v>3.57</v>
          </cell>
          <cell r="P158">
            <v>0</v>
          </cell>
          <cell r="Q158">
            <v>0</v>
          </cell>
          <cell r="R158" t="str">
            <v>010.01.04.05/2021/1705</v>
          </cell>
        </row>
        <row r="159">
          <cell r="A159" t="str">
            <v>Monforte</v>
          </cell>
          <cell r="B159" t="str">
            <v>1211</v>
          </cell>
          <cell r="C159" t="str">
            <v>1861211</v>
          </cell>
          <cell r="D159" t="str">
            <v>Continente</v>
          </cell>
          <cell r="E159" t="str">
            <v>1</v>
          </cell>
          <cell r="F159" t="str">
            <v>Alentejo</v>
          </cell>
          <cell r="G159" t="str">
            <v>18</v>
          </cell>
          <cell r="H159" t="str">
            <v>Alentejo</v>
          </cell>
          <cell r="I159" t="str">
            <v>18</v>
          </cell>
          <cell r="J159" t="str">
            <v>Alto Alentejo</v>
          </cell>
          <cell r="K159" t="str">
            <v>182</v>
          </cell>
          <cell r="L159" t="str">
            <v>Alto Alentejo</v>
          </cell>
          <cell r="M159" t="str">
            <v>186</v>
          </cell>
          <cell r="N159">
            <v>640</v>
          </cell>
          <cell r="O159">
            <v>3.05</v>
          </cell>
          <cell r="P159">
            <v>5</v>
          </cell>
          <cell r="Q159">
            <v>53</v>
          </cell>
          <cell r="R159" t="str">
            <v>010.01.04.05/2021/1211</v>
          </cell>
        </row>
        <row r="160">
          <cell r="A160" t="str">
            <v>Montalegre</v>
          </cell>
          <cell r="B160" t="str">
            <v>1706</v>
          </cell>
          <cell r="C160" t="str">
            <v>11B1706</v>
          </cell>
          <cell r="D160" t="str">
            <v>Continente</v>
          </cell>
          <cell r="E160" t="str">
            <v>1</v>
          </cell>
          <cell r="F160" t="str">
            <v>Norte</v>
          </cell>
          <cell r="G160" t="str">
            <v>11</v>
          </cell>
          <cell r="H160" t="str">
            <v>Norte</v>
          </cell>
          <cell r="I160" t="str">
            <v>11</v>
          </cell>
          <cell r="J160" t="str">
            <v>Alto Trás-os-Montes</v>
          </cell>
          <cell r="K160" t="str">
            <v>118</v>
          </cell>
          <cell r="L160" t="str">
            <v>Alto Tâmega</v>
          </cell>
          <cell r="M160" t="str">
            <v>11B</v>
          </cell>
          <cell r="N160">
            <v>790</v>
          </cell>
          <cell r="O160">
            <v>3.54</v>
          </cell>
          <cell r="P160">
            <v>0</v>
          </cell>
          <cell r="Q160">
            <v>0</v>
          </cell>
          <cell r="R160" t="str">
            <v>010.01.04.05/2021/1706</v>
          </cell>
        </row>
        <row r="161">
          <cell r="A161" t="str">
            <v>Montemor-o-Novo</v>
          </cell>
          <cell r="B161" t="str">
            <v>0706</v>
          </cell>
          <cell r="C161" t="str">
            <v>1870706</v>
          </cell>
          <cell r="D161" t="str">
            <v>Continente</v>
          </cell>
          <cell r="E161" t="str">
            <v>1</v>
          </cell>
          <cell r="F161" t="str">
            <v>Alentejo</v>
          </cell>
          <cell r="G161" t="str">
            <v>18</v>
          </cell>
          <cell r="H161" t="str">
            <v>Alentejo</v>
          </cell>
          <cell r="I161" t="str">
            <v>18</v>
          </cell>
          <cell r="J161" t="str">
            <v>Alentejo Central</v>
          </cell>
          <cell r="K161" t="str">
            <v>183</v>
          </cell>
          <cell r="L161" t="str">
            <v>Alentejo Central</v>
          </cell>
          <cell r="M161" t="str">
            <v>187</v>
          </cell>
          <cell r="N161">
            <v>855</v>
          </cell>
          <cell r="O161">
            <v>3.7</v>
          </cell>
          <cell r="P161">
            <v>0</v>
          </cell>
          <cell r="Q161">
            <v>0</v>
          </cell>
          <cell r="R161" t="str">
            <v>010.01.04.05/2021/0706</v>
          </cell>
        </row>
        <row r="162">
          <cell r="A162" t="str">
            <v>Montemor-o-Velho</v>
          </cell>
          <cell r="B162" t="str">
            <v>0610</v>
          </cell>
          <cell r="C162" t="str">
            <v>16E0610</v>
          </cell>
          <cell r="D162" t="str">
            <v>Continente</v>
          </cell>
          <cell r="E162" t="str">
            <v>1</v>
          </cell>
          <cell r="F162" t="str">
            <v>Centro</v>
          </cell>
          <cell r="G162" t="str">
            <v>16</v>
          </cell>
          <cell r="H162" t="str">
            <v>Centro</v>
          </cell>
          <cell r="I162" t="str">
            <v>16</v>
          </cell>
          <cell r="J162" t="str">
            <v>Baixo Mondego</v>
          </cell>
          <cell r="K162" t="str">
            <v>162</v>
          </cell>
          <cell r="L162" t="str">
            <v>Região de Coimbra</v>
          </cell>
          <cell r="M162" t="str">
            <v>16E</v>
          </cell>
          <cell r="N162">
            <v>1055</v>
          </cell>
          <cell r="O162">
            <v>3.6</v>
          </cell>
          <cell r="P162">
            <v>1</v>
          </cell>
          <cell r="Q162">
            <v>1</v>
          </cell>
          <cell r="R162" t="str">
            <v>010.01.04.05/2021/0610</v>
          </cell>
        </row>
        <row r="163">
          <cell r="A163" t="str">
            <v>Montijo</v>
          </cell>
          <cell r="B163" t="str">
            <v>1507</v>
          </cell>
          <cell r="C163" t="str">
            <v>1701507</v>
          </cell>
          <cell r="D163" t="str">
            <v>Continente</v>
          </cell>
          <cell r="E163" t="str">
            <v>1</v>
          </cell>
          <cell r="F163" t="str">
            <v>Lisboa</v>
          </cell>
          <cell r="G163" t="str">
            <v>17</v>
          </cell>
          <cell r="H163" t="str">
            <v>Área Metropolitana de Lisboa</v>
          </cell>
          <cell r="I163" t="str">
            <v>17</v>
          </cell>
          <cell r="J163" t="str">
            <v>Península de Setúbal</v>
          </cell>
          <cell r="K163" t="str">
            <v>172</v>
          </cell>
          <cell r="L163" t="str">
            <v>Área Metropolitana de Lisboa</v>
          </cell>
          <cell r="M163" t="str">
            <v>170</v>
          </cell>
          <cell r="N163">
            <v>1546</v>
          </cell>
          <cell r="O163">
            <v>6.32</v>
          </cell>
          <cell r="P163">
            <v>0</v>
          </cell>
          <cell r="Q163">
            <v>0</v>
          </cell>
          <cell r="R163" t="str">
            <v>010.01.04.05/2021/1507</v>
          </cell>
        </row>
        <row r="164">
          <cell r="A164" t="str">
            <v>Mora</v>
          </cell>
          <cell r="B164" t="str">
            <v>0707</v>
          </cell>
          <cell r="C164" t="str">
            <v>1870707</v>
          </cell>
          <cell r="D164" t="str">
            <v>Continente</v>
          </cell>
          <cell r="E164" t="str">
            <v>1</v>
          </cell>
          <cell r="F164" t="str">
            <v>Alentejo</v>
          </cell>
          <cell r="G164" t="str">
            <v>18</v>
          </cell>
          <cell r="H164" t="str">
            <v>Alentejo</v>
          </cell>
          <cell r="I164" t="str">
            <v>18</v>
          </cell>
          <cell r="J164" t="str">
            <v>Alto Alentejo</v>
          </cell>
          <cell r="K164" t="str">
            <v>182</v>
          </cell>
          <cell r="L164" t="str">
            <v>Alentejo Central</v>
          </cell>
          <cell r="M164" t="str">
            <v>187</v>
          </cell>
          <cell r="N164">
            <v>855</v>
          </cell>
          <cell r="O164">
            <v>3.79</v>
          </cell>
          <cell r="P164">
            <v>0</v>
          </cell>
          <cell r="Q164">
            <v>0</v>
          </cell>
          <cell r="R164" t="str">
            <v>010.01.04.05/2021/0707</v>
          </cell>
        </row>
        <row r="165">
          <cell r="A165" t="str">
            <v>Mortágua</v>
          </cell>
          <cell r="B165" t="str">
            <v>1808</v>
          </cell>
          <cell r="C165" t="str">
            <v>16E1808</v>
          </cell>
          <cell r="D165" t="str">
            <v>Continente</v>
          </cell>
          <cell r="E165" t="str">
            <v>1</v>
          </cell>
          <cell r="F165" t="str">
            <v>Centro</v>
          </cell>
          <cell r="G165" t="str">
            <v>16</v>
          </cell>
          <cell r="H165" t="str">
            <v>Centro</v>
          </cell>
          <cell r="I165" t="str">
            <v>16</v>
          </cell>
          <cell r="J165" t="str">
            <v>Dão-Lafões</v>
          </cell>
          <cell r="K165" t="str">
            <v>165</v>
          </cell>
          <cell r="L165" t="str">
            <v>Região de Coimbra</v>
          </cell>
          <cell r="M165" t="str">
            <v>16E</v>
          </cell>
          <cell r="N165">
            <v>1055</v>
          </cell>
          <cell r="O165">
            <v>2.58</v>
          </cell>
          <cell r="P165">
            <v>0</v>
          </cell>
          <cell r="Q165">
            <v>0</v>
          </cell>
          <cell r="R165" t="str">
            <v>010.01.04.05/2021/1808</v>
          </cell>
        </row>
        <row r="166">
          <cell r="A166" t="str">
            <v>Moura</v>
          </cell>
          <cell r="B166" t="str">
            <v>0210</v>
          </cell>
          <cell r="C166" t="str">
            <v>1840210</v>
          </cell>
          <cell r="D166" t="str">
            <v>Continente</v>
          </cell>
          <cell r="E166" t="str">
            <v>1</v>
          </cell>
          <cell r="F166" t="str">
            <v>Alentejo</v>
          </cell>
          <cell r="G166" t="str">
            <v>18</v>
          </cell>
          <cell r="H166" t="str">
            <v>Alentejo</v>
          </cell>
          <cell r="I166" t="str">
            <v>18</v>
          </cell>
          <cell r="J166" t="str">
            <v>Baixo Alentejo</v>
          </cell>
          <cell r="K166" t="str">
            <v>184</v>
          </cell>
          <cell r="L166" t="str">
            <v>Baixo Alentejo</v>
          </cell>
          <cell r="M166" t="str">
            <v>184</v>
          </cell>
          <cell r="N166">
            <v>631</v>
          </cell>
          <cell r="O166">
            <v>3.28</v>
          </cell>
          <cell r="P166">
            <v>4</v>
          </cell>
          <cell r="Q166">
            <v>102</v>
          </cell>
          <cell r="R166" t="str">
            <v>010.01.04.05/2021/0210</v>
          </cell>
        </row>
        <row r="167">
          <cell r="A167" t="str">
            <v>Mourão</v>
          </cell>
          <cell r="B167" t="str">
            <v>0708</v>
          </cell>
          <cell r="C167" t="str">
            <v>1870708</v>
          </cell>
          <cell r="D167" t="str">
            <v>Continente</v>
          </cell>
          <cell r="E167" t="str">
            <v>1</v>
          </cell>
          <cell r="F167" t="str">
            <v>Alentejo</v>
          </cell>
          <cell r="G167" t="str">
            <v>18</v>
          </cell>
          <cell r="H167" t="str">
            <v>Alentejo</v>
          </cell>
          <cell r="I167" t="str">
            <v>18</v>
          </cell>
          <cell r="J167" t="str">
            <v>Alentejo Central</v>
          </cell>
          <cell r="K167" t="str">
            <v>183</v>
          </cell>
          <cell r="L167" t="str">
            <v>Alentejo Central</v>
          </cell>
          <cell r="M167" t="str">
            <v>187</v>
          </cell>
          <cell r="N167">
            <v>855</v>
          </cell>
          <cell r="O167">
            <v>3.79</v>
          </cell>
          <cell r="P167">
            <v>4</v>
          </cell>
          <cell r="Q167">
            <v>48</v>
          </cell>
          <cell r="R167" t="str">
            <v>010.01.04.05/2021/0708</v>
          </cell>
        </row>
        <row r="168">
          <cell r="A168" t="str">
            <v>Murça</v>
          </cell>
          <cell r="B168" t="str">
            <v>1707</v>
          </cell>
          <cell r="C168" t="str">
            <v>11D1707</v>
          </cell>
          <cell r="D168" t="str">
            <v>Continente</v>
          </cell>
          <cell r="E168" t="str">
            <v>1</v>
          </cell>
          <cell r="F168" t="str">
            <v>Norte</v>
          </cell>
          <cell r="G168" t="str">
            <v>11</v>
          </cell>
          <cell r="H168" t="str">
            <v>Norte</v>
          </cell>
          <cell r="I168" t="str">
            <v>11</v>
          </cell>
          <cell r="J168" t="str">
            <v>Alto Trás-os-Montes</v>
          </cell>
          <cell r="K168" t="str">
            <v>118</v>
          </cell>
          <cell r="L168" t="str">
            <v>Douro</v>
          </cell>
          <cell r="M168" t="str">
            <v>11D</v>
          </cell>
          <cell r="N168">
            <v>791</v>
          </cell>
          <cell r="O168">
            <v>3.22</v>
          </cell>
          <cell r="P168">
            <v>5</v>
          </cell>
          <cell r="Q168">
            <v>5</v>
          </cell>
          <cell r="R168" t="str">
            <v>010.01.04.05/2021/1707</v>
          </cell>
        </row>
        <row r="169">
          <cell r="A169" t="str">
            <v>Murtosa</v>
          </cell>
          <cell r="B169" t="str">
            <v>0112</v>
          </cell>
          <cell r="C169" t="str">
            <v>16D0112</v>
          </cell>
          <cell r="D169" t="str">
            <v>Continente</v>
          </cell>
          <cell r="E169" t="str">
            <v>1</v>
          </cell>
          <cell r="F169" t="str">
            <v>Centro</v>
          </cell>
          <cell r="G169" t="str">
            <v>16</v>
          </cell>
          <cell r="H169" t="str">
            <v>Centro</v>
          </cell>
          <cell r="I169" t="str">
            <v>16</v>
          </cell>
          <cell r="J169" t="str">
            <v>Baixo Vouga</v>
          </cell>
          <cell r="K169" t="str">
            <v>161</v>
          </cell>
          <cell r="L169" t="str">
            <v>Região de Aveiro</v>
          </cell>
          <cell r="M169" t="str">
            <v>16D</v>
          </cell>
          <cell r="N169">
            <v>1226</v>
          </cell>
          <cell r="O169">
            <v>3.74</v>
          </cell>
          <cell r="P169">
            <v>6</v>
          </cell>
          <cell r="Q169">
            <v>152</v>
          </cell>
          <cell r="R169" t="str">
            <v>010.01.04.05/2021/0112</v>
          </cell>
        </row>
        <row r="170">
          <cell r="A170" t="str">
            <v>Nazaré</v>
          </cell>
          <cell r="B170" t="str">
            <v>1011</v>
          </cell>
          <cell r="C170" t="str">
            <v>16B1011</v>
          </cell>
          <cell r="D170" t="str">
            <v>Continente</v>
          </cell>
          <cell r="E170" t="str">
            <v>1</v>
          </cell>
          <cell r="F170" t="str">
            <v>Centro</v>
          </cell>
          <cell r="G170" t="str">
            <v>16</v>
          </cell>
          <cell r="H170" t="str">
            <v>Centro</v>
          </cell>
          <cell r="I170" t="str">
            <v>16</v>
          </cell>
          <cell r="J170" t="str">
            <v>Oeste</v>
          </cell>
          <cell r="K170" t="str">
            <v>16B</v>
          </cell>
          <cell r="L170" t="str">
            <v>Oeste</v>
          </cell>
          <cell r="M170" t="str">
            <v>16B</v>
          </cell>
          <cell r="N170">
            <v>1227</v>
          </cell>
          <cell r="O170">
            <v>4.24</v>
          </cell>
          <cell r="P170">
            <v>6</v>
          </cell>
          <cell r="Q170">
            <v>28</v>
          </cell>
          <cell r="R170" t="str">
            <v>010.01.04.05/2021/1011</v>
          </cell>
        </row>
        <row r="171">
          <cell r="A171" t="str">
            <v>Nelas</v>
          </cell>
          <cell r="B171" t="str">
            <v>1809</v>
          </cell>
          <cell r="C171" t="str">
            <v>16G1809</v>
          </cell>
          <cell r="D171" t="str">
            <v>Continente</v>
          </cell>
          <cell r="E171" t="str">
            <v>1</v>
          </cell>
          <cell r="F171" t="str">
            <v>Centro</v>
          </cell>
          <cell r="G171" t="str">
            <v>16</v>
          </cell>
          <cell r="H171" t="str">
            <v>Centro</v>
          </cell>
          <cell r="I171" t="str">
            <v>16</v>
          </cell>
          <cell r="J171" t="str">
            <v>Dão-Lafões</v>
          </cell>
          <cell r="K171" t="str">
            <v>165</v>
          </cell>
          <cell r="L171" t="str">
            <v>Viseu Dão Lafões</v>
          </cell>
          <cell r="M171" t="str">
            <v>16G</v>
          </cell>
          <cell r="N171">
            <v>1072</v>
          </cell>
          <cell r="O171">
            <v>2.85</v>
          </cell>
          <cell r="P171">
            <v>5</v>
          </cell>
          <cell r="Q171">
            <v>48</v>
          </cell>
          <cell r="R171" t="str">
            <v>010.01.04.05/2021/1809</v>
          </cell>
        </row>
        <row r="172">
          <cell r="A172" t="str">
            <v>Nisa</v>
          </cell>
          <cell r="B172" t="str">
            <v>1212</v>
          </cell>
          <cell r="C172" t="str">
            <v>1861212</v>
          </cell>
          <cell r="D172" t="str">
            <v>Continente</v>
          </cell>
          <cell r="E172" t="str">
            <v>1</v>
          </cell>
          <cell r="F172" t="str">
            <v>Alentejo</v>
          </cell>
          <cell r="G172" t="str">
            <v>18</v>
          </cell>
          <cell r="H172" t="str">
            <v>Alentejo</v>
          </cell>
          <cell r="I172" t="str">
            <v>18</v>
          </cell>
          <cell r="J172" t="str">
            <v>Alto Alentejo</v>
          </cell>
          <cell r="K172" t="str">
            <v>182</v>
          </cell>
          <cell r="L172" t="str">
            <v>Alto Alentejo</v>
          </cell>
          <cell r="M172" t="str">
            <v>186</v>
          </cell>
          <cell r="N172">
            <v>640</v>
          </cell>
          <cell r="O172">
            <v>3.05</v>
          </cell>
          <cell r="P172">
            <v>7</v>
          </cell>
          <cell r="Q172">
            <v>9</v>
          </cell>
          <cell r="R172" t="str">
            <v>010.01.04.05/2021/1212</v>
          </cell>
        </row>
        <row r="173">
          <cell r="A173" t="str">
            <v>Nordeste</v>
          </cell>
          <cell r="B173" t="str">
            <v>4202</v>
          </cell>
          <cell r="C173" t="str">
            <v>2004202</v>
          </cell>
          <cell r="D173" t="str">
            <v>Região Autónoma dos Açores</v>
          </cell>
          <cell r="E173" t="str">
            <v>2</v>
          </cell>
          <cell r="F173" t="str">
            <v>Região Autónoma dos Açores</v>
          </cell>
          <cell r="G173" t="str">
            <v>20</v>
          </cell>
          <cell r="H173" t="str">
            <v>Região Autónoma dos Açores</v>
          </cell>
          <cell r="I173" t="str">
            <v>20</v>
          </cell>
          <cell r="J173" t="str">
            <v>Região Autónoma dos Açores</v>
          </cell>
          <cell r="K173" t="str">
            <v>200</v>
          </cell>
          <cell r="L173" t="str">
            <v>Região Autónoma dos Açores</v>
          </cell>
          <cell r="M173" t="str">
            <v>200</v>
          </cell>
          <cell r="N173">
            <v>906</v>
          </cell>
          <cell r="O173">
            <v>4.01</v>
          </cell>
          <cell r="P173">
            <v>0</v>
          </cell>
          <cell r="Q173">
            <v>0</v>
          </cell>
          <cell r="R173" t="str">
            <v>010.01.04.05/2021/4202</v>
          </cell>
        </row>
        <row r="174">
          <cell r="A174" t="str">
            <v>Óbidos</v>
          </cell>
          <cell r="B174" t="str">
            <v>1012</v>
          </cell>
          <cell r="C174" t="str">
            <v>16B1012</v>
          </cell>
          <cell r="D174" t="str">
            <v>Continente</v>
          </cell>
          <cell r="E174" t="str">
            <v>1</v>
          </cell>
          <cell r="F174" t="str">
            <v>Centro</v>
          </cell>
          <cell r="G174" t="str">
            <v>16</v>
          </cell>
          <cell r="H174" t="str">
            <v>Centro</v>
          </cell>
          <cell r="I174" t="str">
            <v>16</v>
          </cell>
          <cell r="J174" t="str">
            <v>Oeste</v>
          </cell>
          <cell r="K174" t="str">
            <v>16B</v>
          </cell>
          <cell r="L174" t="str">
            <v>Oeste</v>
          </cell>
          <cell r="M174" t="str">
            <v>16B</v>
          </cell>
          <cell r="N174">
            <v>1227</v>
          </cell>
          <cell r="O174">
            <v>4.45</v>
          </cell>
          <cell r="P174">
            <v>1</v>
          </cell>
          <cell r="Q174">
            <v>6</v>
          </cell>
          <cell r="R174" t="str">
            <v>010.01.04.05/2021/1012</v>
          </cell>
        </row>
        <row r="175">
          <cell r="A175" t="str">
            <v>Odemira</v>
          </cell>
          <cell r="B175" t="str">
            <v>0211</v>
          </cell>
          <cell r="C175" t="str">
            <v>1810211</v>
          </cell>
          <cell r="D175" t="str">
            <v>Continente</v>
          </cell>
          <cell r="E175" t="str">
            <v>1</v>
          </cell>
          <cell r="F175" t="str">
            <v>Alentejo</v>
          </cell>
          <cell r="G175" t="str">
            <v>18</v>
          </cell>
          <cell r="H175" t="str">
            <v>Alentejo</v>
          </cell>
          <cell r="I175" t="str">
            <v>18</v>
          </cell>
          <cell r="J175" t="str">
            <v>Alentejo Litoral</v>
          </cell>
          <cell r="K175" t="str">
            <v>181</v>
          </cell>
          <cell r="L175" t="str">
            <v>Alentejo Litoral</v>
          </cell>
          <cell r="M175" t="str">
            <v>181</v>
          </cell>
          <cell r="N175">
            <v>1264</v>
          </cell>
          <cell r="O175">
            <v>4.21</v>
          </cell>
          <cell r="P175">
            <v>0</v>
          </cell>
          <cell r="Q175">
            <v>0</v>
          </cell>
          <cell r="R175" t="str">
            <v>010.01.04.05/2021/0211</v>
          </cell>
        </row>
        <row r="176">
          <cell r="A176" t="str">
            <v>Odivelas</v>
          </cell>
          <cell r="B176" t="str">
            <v>1116</v>
          </cell>
          <cell r="C176" t="str">
            <v>1701116</v>
          </cell>
          <cell r="D176" t="str">
            <v>Continente</v>
          </cell>
          <cell r="E176" t="str">
            <v>1</v>
          </cell>
          <cell r="F176" t="str">
            <v>Lisboa</v>
          </cell>
          <cell r="G176" t="str">
            <v>17</v>
          </cell>
          <cell r="H176" t="str">
            <v>Área Metropolitana de Lisboa</v>
          </cell>
          <cell r="I176" t="str">
            <v>17</v>
          </cell>
          <cell r="J176" t="str">
            <v>Grande Lisboa</v>
          </cell>
          <cell r="K176" t="str">
            <v>171</v>
          </cell>
          <cell r="L176" t="str">
            <v>Área Metropolitana de Lisboa</v>
          </cell>
          <cell r="M176" t="str">
            <v>170</v>
          </cell>
          <cell r="N176">
            <v>2541</v>
          </cell>
          <cell r="O176">
            <v>8.26</v>
          </cell>
          <cell r="P176">
            <v>15</v>
          </cell>
          <cell r="Q176">
            <v>156</v>
          </cell>
          <cell r="R176" t="str">
            <v>010.01.04.05/2021/1116</v>
          </cell>
        </row>
        <row r="177">
          <cell r="A177" t="str">
            <v>Oeiras</v>
          </cell>
          <cell r="B177" t="str">
            <v>1110</v>
          </cell>
          <cell r="C177" t="str">
            <v>1701110</v>
          </cell>
          <cell r="D177" t="str">
            <v>Continente</v>
          </cell>
          <cell r="E177" t="str">
            <v>1</v>
          </cell>
          <cell r="F177" t="str">
            <v>Lisboa</v>
          </cell>
          <cell r="G177" t="str">
            <v>17</v>
          </cell>
          <cell r="H177" t="str">
            <v>Área Metropolitana de Lisboa</v>
          </cell>
          <cell r="I177" t="str">
            <v>17</v>
          </cell>
          <cell r="J177" t="str">
            <v>Grande Lisboa</v>
          </cell>
          <cell r="K177" t="str">
            <v>171</v>
          </cell>
          <cell r="L177" t="str">
            <v>Área Metropolitana de Lisboa</v>
          </cell>
          <cell r="M177" t="str">
            <v>170</v>
          </cell>
          <cell r="N177">
            <v>2682</v>
          </cell>
          <cell r="O177">
            <v>10.01</v>
          </cell>
          <cell r="P177">
            <v>33</v>
          </cell>
          <cell r="Q177">
            <v>221</v>
          </cell>
          <cell r="R177" t="str">
            <v>010.01.04.05/2021/1110</v>
          </cell>
        </row>
        <row r="178">
          <cell r="A178" t="str">
            <v>Oleiros</v>
          </cell>
          <cell r="B178" t="str">
            <v>0506</v>
          </cell>
          <cell r="C178" t="str">
            <v>16H0506</v>
          </cell>
          <cell r="D178" t="str">
            <v>Continente</v>
          </cell>
          <cell r="E178" t="str">
            <v>1</v>
          </cell>
          <cell r="F178" t="str">
            <v>Centro</v>
          </cell>
          <cell r="G178" t="str">
            <v>16</v>
          </cell>
          <cell r="H178" t="str">
            <v>Centro</v>
          </cell>
          <cell r="I178" t="str">
            <v>16</v>
          </cell>
          <cell r="J178" t="str">
            <v>Pinhal Interior Sul</v>
          </cell>
          <cell r="K178" t="str">
            <v>166</v>
          </cell>
          <cell r="L178" t="str">
            <v>Beira Baixa</v>
          </cell>
          <cell r="M178" t="str">
            <v>16H</v>
          </cell>
          <cell r="N178">
            <v>880</v>
          </cell>
          <cell r="O178">
            <v>3.09</v>
          </cell>
          <cell r="P178">
            <v>0</v>
          </cell>
          <cell r="Q178">
            <v>0</v>
          </cell>
          <cell r="R178" t="str">
            <v>010.01.04.05/2021/0506</v>
          </cell>
        </row>
        <row r="179">
          <cell r="A179" t="str">
            <v>Olhão</v>
          </cell>
          <cell r="B179" t="str">
            <v>0810</v>
          </cell>
          <cell r="C179" t="str">
            <v>1500810</v>
          </cell>
          <cell r="D179" t="str">
            <v>Continente</v>
          </cell>
          <cell r="E179" t="str">
            <v>1</v>
          </cell>
          <cell r="F179" t="str">
            <v>Algarve</v>
          </cell>
          <cell r="G179" t="str">
            <v>15</v>
          </cell>
          <cell r="H179" t="str">
            <v>Algarve</v>
          </cell>
          <cell r="I179" t="str">
            <v>15</v>
          </cell>
          <cell r="J179" t="str">
            <v>Algarve</v>
          </cell>
          <cell r="K179">
            <v>150</v>
          </cell>
          <cell r="L179" t="str">
            <v>Algarve</v>
          </cell>
          <cell r="M179">
            <v>150</v>
          </cell>
          <cell r="N179">
            <v>1512</v>
          </cell>
          <cell r="O179">
            <v>5.47</v>
          </cell>
          <cell r="P179">
            <v>22</v>
          </cell>
          <cell r="Q179">
            <v>193</v>
          </cell>
          <cell r="R179" t="str">
            <v>010.01.04.05/2021/0810</v>
          </cell>
        </row>
        <row r="180">
          <cell r="A180" t="str">
            <v>Oliveira de Azeméis</v>
          </cell>
          <cell r="B180" t="str">
            <v>0113</v>
          </cell>
          <cell r="C180" t="str">
            <v>11A0113</v>
          </cell>
          <cell r="D180" t="str">
            <v>Continente</v>
          </cell>
          <cell r="E180" t="str">
            <v>1</v>
          </cell>
          <cell r="F180" t="str">
            <v>Norte</v>
          </cell>
          <cell r="G180" t="str">
            <v>11</v>
          </cell>
          <cell r="H180" t="str">
            <v>Norte</v>
          </cell>
          <cell r="I180" t="str">
            <v>11</v>
          </cell>
          <cell r="J180" t="str">
            <v>Entre Douro e Vouga</v>
          </cell>
          <cell r="K180" t="str">
            <v>116</v>
          </cell>
          <cell r="L180" t="str">
            <v>Área Metropolitana do Porto</v>
          </cell>
          <cell r="M180" t="str">
            <v>11A</v>
          </cell>
          <cell r="N180">
            <v>990</v>
          </cell>
          <cell r="O180">
            <v>3.32</v>
          </cell>
          <cell r="P180">
            <v>18</v>
          </cell>
          <cell r="Q180">
            <v>53</v>
          </cell>
          <cell r="R180" t="str">
            <v>010.01.04.05/2021/0113</v>
          </cell>
        </row>
        <row r="181">
          <cell r="A181" t="str">
            <v>Oliveira de Frades</v>
          </cell>
          <cell r="B181" t="str">
            <v>1810</v>
          </cell>
          <cell r="C181" t="str">
            <v>16G1810</v>
          </cell>
          <cell r="D181" t="str">
            <v>Continente</v>
          </cell>
          <cell r="E181" t="str">
            <v>1</v>
          </cell>
          <cell r="F181" t="str">
            <v>Centro</v>
          </cell>
          <cell r="G181" t="str">
            <v>16</v>
          </cell>
          <cell r="H181" t="str">
            <v>Centro</v>
          </cell>
          <cell r="I181" t="str">
            <v>16</v>
          </cell>
          <cell r="J181" t="str">
            <v>Dão-Lafões</v>
          </cell>
          <cell r="K181" t="str">
            <v>165</v>
          </cell>
          <cell r="L181" t="str">
            <v>Viseu Dão Lafões</v>
          </cell>
          <cell r="M181" t="str">
            <v>16G</v>
          </cell>
          <cell r="N181">
            <v>1072</v>
          </cell>
          <cell r="O181">
            <v>2.79</v>
          </cell>
          <cell r="P181">
            <v>0</v>
          </cell>
          <cell r="Q181">
            <v>0</v>
          </cell>
          <cell r="R181" t="str">
            <v>010.01.04.05/2021/1810</v>
          </cell>
        </row>
        <row r="182">
          <cell r="A182" t="str">
            <v>Oliveira do Bairro</v>
          </cell>
          <cell r="B182" t="str">
            <v>0114</v>
          </cell>
          <cell r="C182" t="str">
            <v>16D0114</v>
          </cell>
          <cell r="D182" t="str">
            <v>Continente</v>
          </cell>
          <cell r="E182" t="str">
            <v>1</v>
          </cell>
          <cell r="F182" t="str">
            <v>Centro</v>
          </cell>
          <cell r="G182" t="str">
            <v>16</v>
          </cell>
          <cell r="H182" t="str">
            <v>Centro</v>
          </cell>
          <cell r="I182" t="str">
            <v>16</v>
          </cell>
          <cell r="J182" t="str">
            <v>Baixo Vouga</v>
          </cell>
          <cell r="K182" t="str">
            <v>161</v>
          </cell>
          <cell r="L182" t="str">
            <v>Região de Aveiro</v>
          </cell>
          <cell r="M182" t="str">
            <v>16D</v>
          </cell>
          <cell r="N182">
            <v>1226</v>
          </cell>
          <cell r="O182">
            <v>3.63</v>
          </cell>
          <cell r="P182">
            <v>7</v>
          </cell>
          <cell r="Q182">
            <v>49</v>
          </cell>
          <cell r="R182" t="str">
            <v>010.01.04.05/2021/0114</v>
          </cell>
        </row>
        <row r="183">
          <cell r="A183" t="str">
            <v>Oliveira do Hospital</v>
          </cell>
          <cell r="B183" t="str">
            <v>0611</v>
          </cell>
          <cell r="C183" t="str">
            <v>16E0611</v>
          </cell>
          <cell r="D183" t="str">
            <v>Continente</v>
          </cell>
          <cell r="E183" t="str">
            <v>1</v>
          </cell>
          <cell r="F183" t="str">
            <v>Centro</v>
          </cell>
          <cell r="G183" t="str">
            <v>16</v>
          </cell>
          <cell r="H183" t="str">
            <v>Centro</v>
          </cell>
          <cell r="I183" t="str">
            <v>16</v>
          </cell>
          <cell r="J183" t="str">
            <v>Pinhal Interior Norte</v>
          </cell>
          <cell r="K183" t="str">
            <v>164</v>
          </cell>
          <cell r="L183" t="str">
            <v>Região de Coimbra</v>
          </cell>
          <cell r="M183" t="str">
            <v>16E</v>
          </cell>
          <cell r="N183">
            <v>1055</v>
          </cell>
          <cell r="O183">
            <v>2.88</v>
          </cell>
          <cell r="P183">
            <v>1</v>
          </cell>
          <cell r="Q183">
            <v>4</v>
          </cell>
          <cell r="R183" t="str">
            <v>010.01.04.05/2021/0611</v>
          </cell>
        </row>
        <row r="184">
          <cell r="A184" t="str">
            <v>Ourém</v>
          </cell>
          <cell r="B184" t="str">
            <v>1421</v>
          </cell>
          <cell r="C184" t="str">
            <v>16I1421</v>
          </cell>
          <cell r="D184" t="str">
            <v>Continente</v>
          </cell>
          <cell r="E184" t="str">
            <v>1</v>
          </cell>
          <cell r="F184" t="str">
            <v>Centro</v>
          </cell>
          <cell r="G184" t="str">
            <v>16</v>
          </cell>
          <cell r="H184" t="str">
            <v>Centro</v>
          </cell>
          <cell r="I184" t="str">
            <v>16</v>
          </cell>
          <cell r="J184" t="str">
            <v>Médio Tejo</v>
          </cell>
          <cell r="K184" t="str">
            <v>16C</v>
          </cell>
          <cell r="L184" t="str">
            <v>Médio Tejo</v>
          </cell>
          <cell r="M184" t="str">
            <v>16I</v>
          </cell>
          <cell r="N184">
            <v>687</v>
          </cell>
          <cell r="O184">
            <v>4</v>
          </cell>
          <cell r="P184">
            <v>0</v>
          </cell>
          <cell r="Q184">
            <v>0</v>
          </cell>
          <cell r="R184" t="str">
            <v>010.01.04.05/2021/1421</v>
          </cell>
        </row>
        <row r="185">
          <cell r="A185" t="str">
            <v>Ourique</v>
          </cell>
          <cell r="B185" t="str">
            <v>0212</v>
          </cell>
          <cell r="C185" t="str">
            <v>1840212</v>
          </cell>
          <cell r="D185" t="str">
            <v>Continente</v>
          </cell>
          <cell r="E185" t="str">
            <v>1</v>
          </cell>
          <cell r="F185" t="str">
            <v>Alentejo</v>
          </cell>
          <cell r="G185" t="str">
            <v>18</v>
          </cell>
          <cell r="H185" t="str">
            <v>Alentejo</v>
          </cell>
          <cell r="I185" t="str">
            <v>18</v>
          </cell>
          <cell r="J185" t="str">
            <v>Baixo Alentejo</v>
          </cell>
          <cell r="K185" t="str">
            <v>184</v>
          </cell>
          <cell r="L185" t="str">
            <v>Baixo Alentejo</v>
          </cell>
          <cell r="M185" t="str">
            <v>184</v>
          </cell>
          <cell r="N185">
            <v>631</v>
          </cell>
          <cell r="O185">
            <v>3.94</v>
          </cell>
          <cell r="P185">
            <v>0</v>
          </cell>
          <cell r="Q185">
            <v>0</v>
          </cell>
          <cell r="R185" t="str">
            <v>010.01.04.05/2021/0212</v>
          </cell>
        </row>
        <row r="186">
          <cell r="A186" t="str">
            <v>Ovar</v>
          </cell>
          <cell r="B186" t="str">
            <v>0115</v>
          </cell>
          <cell r="C186" t="str">
            <v>16D0115</v>
          </cell>
          <cell r="D186" t="str">
            <v>Continente</v>
          </cell>
          <cell r="E186" t="str">
            <v>1</v>
          </cell>
          <cell r="F186" t="str">
            <v>Centro</v>
          </cell>
          <cell r="G186" t="str">
            <v>16</v>
          </cell>
          <cell r="H186" t="str">
            <v>Centro</v>
          </cell>
          <cell r="I186" t="str">
            <v>16</v>
          </cell>
          <cell r="J186" t="str">
            <v>Baixo Vouga</v>
          </cell>
          <cell r="K186" t="str">
            <v>161</v>
          </cell>
          <cell r="L186" t="str">
            <v>Região de Aveiro</v>
          </cell>
          <cell r="M186" t="str">
            <v>16D</v>
          </cell>
          <cell r="N186">
            <v>1226</v>
          </cell>
          <cell r="O186">
            <v>4.63</v>
          </cell>
          <cell r="P186">
            <v>19</v>
          </cell>
          <cell r="Q186">
            <v>152</v>
          </cell>
          <cell r="R186" t="str">
            <v>010.01.04.05/2021/0115</v>
          </cell>
        </row>
        <row r="187">
          <cell r="A187" t="str">
            <v>Paços de Ferreira</v>
          </cell>
          <cell r="B187" t="str">
            <v>1309</v>
          </cell>
          <cell r="C187" t="str">
            <v>11C1309</v>
          </cell>
          <cell r="D187" t="str">
            <v>Continente</v>
          </cell>
          <cell r="E187" t="str">
            <v>1</v>
          </cell>
          <cell r="F187" t="str">
            <v>Norte</v>
          </cell>
          <cell r="G187" t="str">
            <v>11</v>
          </cell>
          <cell r="H187" t="str">
            <v>Norte</v>
          </cell>
          <cell r="I187" t="str">
            <v>11</v>
          </cell>
          <cell r="J187" t="str">
            <v>Tâmega</v>
          </cell>
          <cell r="K187" t="str">
            <v>115</v>
          </cell>
          <cell r="L187" t="str">
            <v>Tâmega e Sousa</v>
          </cell>
          <cell r="M187" t="str">
            <v>11C</v>
          </cell>
          <cell r="N187">
            <v>875</v>
          </cell>
          <cell r="O187">
            <v>3.17</v>
          </cell>
          <cell r="P187">
            <v>11</v>
          </cell>
          <cell r="Q187">
            <v>42</v>
          </cell>
          <cell r="R187" t="str">
            <v>010.01.04.05/2021/1309</v>
          </cell>
        </row>
        <row r="188">
          <cell r="A188" t="str">
            <v>Palmela</v>
          </cell>
          <cell r="B188" t="str">
            <v>1508</v>
          </cell>
          <cell r="C188" t="str">
            <v>1701508</v>
          </cell>
          <cell r="D188" t="str">
            <v>Continente</v>
          </cell>
          <cell r="E188" t="str">
            <v>1</v>
          </cell>
          <cell r="F188" t="str">
            <v>Lisboa</v>
          </cell>
          <cell r="G188" t="str">
            <v>17</v>
          </cell>
          <cell r="H188" t="str">
            <v>Área Metropolitana de Lisboa</v>
          </cell>
          <cell r="I188" t="str">
            <v>17</v>
          </cell>
          <cell r="J188" t="str">
            <v>Península de Setúbal</v>
          </cell>
          <cell r="K188" t="str">
            <v>172</v>
          </cell>
          <cell r="L188" t="str">
            <v>Área Metropolitana de Lisboa</v>
          </cell>
          <cell r="M188" t="str">
            <v>170</v>
          </cell>
          <cell r="N188">
            <v>1382</v>
          </cell>
          <cell r="O188">
            <v>5.7</v>
          </cell>
          <cell r="P188">
            <v>0</v>
          </cell>
          <cell r="Q188">
            <v>0</v>
          </cell>
          <cell r="R188" t="str">
            <v>010.01.04.05/2021/1508</v>
          </cell>
        </row>
        <row r="189">
          <cell r="A189" t="str">
            <v>Pampilhosa da Serra</v>
          </cell>
          <cell r="B189" t="str">
            <v>0612</v>
          </cell>
          <cell r="C189" t="str">
            <v>16E0612</v>
          </cell>
          <cell r="D189" t="str">
            <v>Continente</v>
          </cell>
          <cell r="E189" t="str">
            <v>1</v>
          </cell>
          <cell r="F189" t="str">
            <v>Centro</v>
          </cell>
          <cell r="G189" t="str">
            <v>16</v>
          </cell>
          <cell r="H189" t="str">
            <v>Centro</v>
          </cell>
          <cell r="I189" t="str">
            <v>16</v>
          </cell>
          <cell r="J189" t="str">
            <v>Pinhal Interior Norte</v>
          </cell>
          <cell r="K189" t="str">
            <v>164</v>
          </cell>
          <cell r="L189" t="str">
            <v>Região de Coimbra</v>
          </cell>
          <cell r="M189" t="str">
            <v>16E</v>
          </cell>
          <cell r="N189">
            <v>1055</v>
          </cell>
          <cell r="O189">
            <v>4.45</v>
          </cell>
          <cell r="P189">
            <v>0</v>
          </cell>
          <cell r="Q189">
            <v>0</v>
          </cell>
          <cell r="R189" t="str">
            <v>010.01.04.05/2021/0612</v>
          </cell>
        </row>
        <row r="190">
          <cell r="A190" t="str">
            <v>Paredes</v>
          </cell>
          <cell r="B190" t="str">
            <v>1310</v>
          </cell>
          <cell r="C190" t="str">
            <v>11A1310</v>
          </cell>
          <cell r="D190" t="str">
            <v>Continente</v>
          </cell>
          <cell r="E190" t="str">
            <v>1</v>
          </cell>
          <cell r="F190" t="str">
            <v>Norte</v>
          </cell>
          <cell r="G190" t="str">
            <v>11</v>
          </cell>
          <cell r="H190" t="str">
            <v>Norte</v>
          </cell>
          <cell r="I190" t="str">
            <v>11</v>
          </cell>
          <cell r="J190" t="str">
            <v>Tâmega</v>
          </cell>
          <cell r="K190" t="str">
            <v>115</v>
          </cell>
          <cell r="L190" t="str">
            <v>Área Metropolitana do Porto</v>
          </cell>
          <cell r="M190" t="str">
            <v>11A</v>
          </cell>
          <cell r="N190">
            <v>970</v>
          </cell>
          <cell r="O190">
            <v>3.62</v>
          </cell>
          <cell r="P190">
            <v>6</v>
          </cell>
          <cell r="Q190">
            <v>55</v>
          </cell>
          <cell r="R190" t="str">
            <v>010.01.04.05/2021/1310</v>
          </cell>
        </row>
        <row r="191">
          <cell r="A191" t="str">
            <v>Paredes de Coura</v>
          </cell>
          <cell r="B191" t="str">
            <v>1605</v>
          </cell>
          <cell r="C191" t="str">
            <v>1111605</v>
          </cell>
          <cell r="D191" t="str">
            <v>Continente</v>
          </cell>
          <cell r="E191" t="str">
            <v>1</v>
          </cell>
          <cell r="F191" t="str">
            <v>Norte</v>
          </cell>
          <cell r="G191" t="str">
            <v>11</v>
          </cell>
          <cell r="H191" t="str">
            <v>Norte</v>
          </cell>
          <cell r="I191" t="str">
            <v>11</v>
          </cell>
          <cell r="J191" t="str">
            <v>Minho-Lima</v>
          </cell>
          <cell r="K191" t="str">
            <v>111</v>
          </cell>
          <cell r="L191" t="str">
            <v>Alto Minho</v>
          </cell>
          <cell r="M191" t="str">
            <v>111</v>
          </cell>
          <cell r="N191">
            <v>1048</v>
          </cell>
          <cell r="O191">
            <v>2.86</v>
          </cell>
          <cell r="P191">
            <v>0</v>
          </cell>
          <cell r="Q191">
            <v>0</v>
          </cell>
          <cell r="R191" t="str">
            <v>010.01.04.05/2021/1605</v>
          </cell>
        </row>
        <row r="192">
          <cell r="A192" t="str">
            <v>Pedrógão Grande</v>
          </cell>
          <cell r="B192" t="str">
            <v>1013</v>
          </cell>
          <cell r="C192" t="str">
            <v>16F1013</v>
          </cell>
          <cell r="D192" t="str">
            <v>Continente</v>
          </cell>
          <cell r="E192" t="str">
            <v>1</v>
          </cell>
          <cell r="F192" t="str">
            <v>Centro</v>
          </cell>
          <cell r="G192" t="str">
            <v>16</v>
          </cell>
          <cell r="H192" t="str">
            <v>Centro</v>
          </cell>
          <cell r="I192" t="str">
            <v>16</v>
          </cell>
          <cell r="J192" t="str">
            <v>Pinhal Interior Norte</v>
          </cell>
          <cell r="K192" t="str">
            <v>164</v>
          </cell>
          <cell r="L192" t="str">
            <v>Região de Leiria</v>
          </cell>
          <cell r="M192" t="str">
            <v>16F</v>
          </cell>
          <cell r="N192">
            <v>1029</v>
          </cell>
          <cell r="O192">
            <v>4.16</v>
          </cell>
          <cell r="P192">
            <v>1</v>
          </cell>
          <cell r="Q192">
            <v>1</v>
          </cell>
          <cell r="R192" t="str">
            <v>010.01.04.05/2021/1013</v>
          </cell>
        </row>
        <row r="193">
          <cell r="A193" t="str">
            <v>Penacova</v>
          </cell>
          <cell r="B193" t="str">
            <v>0613</v>
          </cell>
          <cell r="C193" t="str">
            <v>16E0613</v>
          </cell>
          <cell r="D193" t="str">
            <v>Continente</v>
          </cell>
          <cell r="E193" t="str">
            <v>1</v>
          </cell>
          <cell r="F193" t="str">
            <v>Centro</v>
          </cell>
          <cell r="G193" t="str">
            <v>16</v>
          </cell>
          <cell r="H193" t="str">
            <v>Centro</v>
          </cell>
          <cell r="I193" t="str">
            <v>16</v>
          </cell>
          <cell r="J193" t="str">
            <v>Baixo Mondego</v>
          </cell>
          <cell r="K193" t="str">
            <v>162</v>
          </cell>
          <cell r="L193" t="str">
            <v>Região de Coimbra</v>
          </cell>
          <cell r="M193" t="str">
            <v>16E</v>
          </cell>
          <cell r="N193">
            <v>1055</v>
          </cell>
          <cell r="O193">
            <v>4.45</v>
          </cell>
          <cell r="P193">
            <v>0</v>
          </cell>
          <cell r="Q193">
            <v>0</v>
          </cell>
          <cell r="R193" t="str">
            <v>010.01.04.05/2021/0613</v>
          </cell>
        </row>
        <row r="194">
          <cell r="A194" t="str">
            <v>Penafiel</v>
          </cell>
          <cell r="B194" t="str">
            <v>1311</v>
          </cell>
          <cell r="C194" t="str">
            <v>11C1311</v>
          </cell>
          <cell r="D194" t="str">
            <v>Continente</v>
          </cell>
          <cell r="E194" t="str">
            <v>1</v>
          </cell>
          <cell r="F194" t="str">
            <v>Norte</v>
          </cell>
          <cell r="G194" t="str">
            <v>11</v>
          </cell>
          <cell r="H194" t="str">
            <v>Norte</v>
          </cell>
          <cell r="I194" t="str">
            <v>11</v>
          </cell>
          <cell r="J194" t="str">
            <v>Tâmega</v>
          </cell>
          <cell r="K194" t="str">
            <v>115</v>
          </cell>
          <cell r="L194" t="str">
            <v>Tâmega e Sousa</v>
          </cell>
          <cell r="M194" t="str">
            <v>11C</v>
          </cell>
          <cell r="N194">
            <v>875</v>
          </cell>
          <cell r="O194">
            <v>3.19</v>
          </cell>
          <cell r="P194">
            <v>27</v>
          </cell>
          <cell r="Q194">
            <v>27</v>
          </cell>
          <cell r="R194" t="str">
            <v>010.01.04.05/2021/1311</v>
          </cell>
        </row>
        <row r="195">
          <cell r="A195" t="str">
            <v>Penalva do Castelo</v>
          </cell>
          <cell r="B195" t="str">
            <v>1811</v>
          </cell>
          <cell r="C195" t="str">
            <v>16G1811</v>
          </cell>
          <cell r="D195" t="str">
            <v>Continente</v>
          </cell>
          <cell r="E195" t="str">
            <v>1</v>
          </cell>
          <cell r="F195" t="str">
            <v>Centro</v>
          </cell>
          <cell r="G195" t="str">
            <v>16</v>
          </cell>
          <cell r="H195" t="str">
            <v>Centro</v>
          </cell>
          <cell r="I195" t="str">
            <v>16</v>
          </cell>
          <cell r="J195" t="str">
            <v>Dão-Lafões</v>
          </cell>
          <cell r="K195" t="str">
            <v>165</v>
          </cell>
          <cell r="L195" t="str">
            <v>Viseu Dão Lafões</v>
          </cell>
          <cell r="M195" t="str">
            <v>16G</v>
          </cell>
          <cell r="N195">
            <v>1072</v>
          </cell>
          <cell r="O195">
            <v>3.54</v>
          </cell>
          <cell r="P195">
            <v>2</v>
          </cell>
          <cell r="Q195">
            <v>2</v>
          </cell>
          <cell r="R195" t="str">
            <v>010.01.04.05/2021/1811</v>
          </cell>
        </row>
        <row r="196">
          <cell r="A196" t="str">
            <v>Penamacor</v>
          </cell>
          <cell r="B196" t="str">
            <v>0507</v>
          </cell>
          <cell r="C196" t="str">
            <v>16H0507</v>
          </cell>
          <cell r="D196" t="str">
            <v>Continente</v>
          </cell>
          <cell r="E196" t="str">
            <v>1</v>
          </cell>
          <cell r="F196" t="str">
            <v>Centro</v>
          </cell>
          <cell r="G196" t="str">
            <v>16</v>
          </cell>
          <cell r="H196" t="str">
            <v>Centro</v>
          </cell>
          <cell r="I196" t="str">
            <v>16</v>
          </cell>
          <cell r="J196" t="str">
            <v>Beira Interior Sul</v>
          </cell>
          <cell r="K196" t="str">
            <v>169</v>
          </cell>
          <cell r="L196" t="str">
            <v>Beira Baixa</v>
          </cell>
          <cell r="M196" t="str">
            <v>16H</v>
          </cell>
          <cell r="N196">
            <v>880</v>
          </cell>
          <cell r="O196">
            <v>3.09</v>
          </cell>
          <cell r="P196">
            <v>0</v>
          </cell>
          <cell r="Q196">
            <v>0</v>
          </cell>
          <cell r="R196" t="str">
            <v>010.01.04.05/2021/0507</v>
          </cell>
        </row>
        <row r="197">
          <cell r="A197" t="str">
            <v>Penedono</v>
          </cell>
          <cell r="B197" t="str">
            <v>1812</v>
          </cell>
          <cell r="C197" t="str">
            <v>11D1812</v>
          </cell>
          <cell r="D197" t="str">
            <v>Continente</v>
          </cell>
          <cell r="E197" t="str">
            <v>1</v>
          </cell>
          <cell r="F197" t="str">
            <v>Norte</v>
          </cell>
          <cell r="G197" t="str">
            <v>11</v>
          </cell>
          <cell r="H197" t="str">
            <v>Norte</v>
          </cell>
          <cell r="I197" t="str">
            <v>11</v>
          </cell>
          <cell r="J197" t="str">
            <v>Douro</v>
          </cell>
          <cell r="K197" t="str">
            <v>117</v>
          </cell>
          <cell r="L197" t="str">
            <v>Douro</v>
          </cell>
          <cell r="M197" t="str">
            <v>11D</v>
          </cell>
          <cell r="N197">
            <v>791</v>
          </cell>
          <cell r="O197">
            <v>3.22</v>
          </cell>
          <cell r="P197">
            <v>0</v>
          </cell>
          <cell r="Q197">
            <v>0</v>
          </cell>
          <cell r="R197" t="str">
            <v>010.01.04.05/2021/1812</v>
          </cell>
        </row>
        <row r="198">
          <cell r="A198" t="str">
            <v>Penela</v>
          </cell>
          <cell r="B198" t="str">
            <v>0614</v>
          </cell>
          <cell r="C198" t="str">
            <v>16E0614</v>
          </cell>
          <cell r="D198" t="str">
            <v>Continente</v>
          </cell>
          <cell r="E198" t="str">
            <v>1</v>
          </cell>
          <cell r="F198" t="str">
            <v>Centro</v>
          </cell>
          <cell r="G198" t="str">
            <v>16</v>
          </cell>
          <cell r="H198" t="str">
            <v>Centro</v>
          </cell>
          <cell r="I198" t="str">
            <v>16</v>
          </cell>
          <cell r="J198" t="str">
            <v>Pinhal Interior Norte</v>
          </cell>
          <cell r="K198" t="str">
            <v>164</v>
          </cell>
          <cell r="L198" t="str">
            <v>Região de Coimbra</v>
          </cell>
          <cell r="M198" t="str">
            <v>16E</v>
          </cell>
          <cell r="N198">
            <v>1055</v>
          </cell>
          <cell r="O198">
            <v>4.45</v>
          </cell>
          <cell r="P198">
            <v>0</v>
          </cell>
          <cell r="Q198">
            <v>0</v>
          </cell>
          <cell r="R198" t="str">
            <v>010.01.04.05/2021/0614</v>
          </cell>
        </row>
        <row r="199">
          <cell r="A199" t="str">
            <v>Peniche</v>
          </cell>
          <cell r="B199" t="str">
            <v>1014</v>
          </cell>
          <cell r="C199" t="str">
            <v>16B1014</v>
          </cell>
          <cell r="D199" t="str">
            <v>Continente</v>
          </cell>
          <cell r="E199" t="str">
            <v>1</v>
          </cell>
          <cell r="F199" t="str">
            <v>Centro</v>
          </cell>
          <cell r="G199" t="str">
            <v>16</v>
          </cell>
          <cell r="H199" t="str">
            <v>Centro</v>
          </cell>
          <cell r="I199" t="str">
            <v>16</v>
          </cell>
          <cell r="J199" t="str">
            <v>Oeste</v>
          </cell>
          <cell r="K199" t="str">
            <v>16B</v>
          </cell>
          <cell r="L199" t="str">
            <v>Oeste</v>
          </cell>
          <cell r="M199" t="str">
            <v>16B</v>
          </cell>
          <cell r="N199">
            <v>1227</v>
          </cell>
          <cell r="O199">
            <v>4.42</v>
          </cell>
          <cell r="P199">
            <v>3</v>
          </cell>
          <cell r="Q199">
            <v>36</v>
          </cell>
          <cell r="R199" t="str">
            <v>010.01.04.05/2021/1014</v>
          </cell>
        </row>
        <row r="200">
          <cell r="A200" t="str">
            <v>Peso da Régua</v>
          </cell>
          <cell r="B200" t="str">
            <v>1708</v>
          </cell>
          <cell r="C200" t="str">
            <v>11D1708</v>
          </cell>
          <cell r="D200" t="str">
            <v>Continente</v>
          </cell>
          <cell r="E200" t="str">
            <v>1</v>
          </cell>
          <cell r="F200" t="str">
            <v>Norte</v>
          </cell>
          <cell r="G200" t="str">
            <v>11</v>
          </cell>
          <cell r="H200" t="str">
            <v>Norte</v>
          </cell>
          <cell r="I200" t="str">
            <v>11</v>
          </cell>
          <cell r="J200" t="str">
            <v>Douro</v>
          </cell>
          <cell r="K200" t="str">
            <v>117</v>
          </cell>
          <cell r="L200" t="str">
            <v>Douro</v>
          </cell>
          <cell r="M200" t="str">
            <v>11D</v>
          </cell>
          <cell r="N200">
            <v>791</v>
          </cell>
          <cell r="O200">
            <v>3.5</v>
          </cell>
          <cell r="P200">
            <v>0</v>
          </cell>
          <cell r="Q200">
            <v>0</v>
          </cell>
          <cell r="R200" t="str">
            <v>010.01.04.05/2021/1708</v>
          </cell>
        </row>
        <row r="201">
          <cell r="A201" t="str">
            <v>Pinhel</v>
          </cell>
          <cell r="B201" t="str">
            <v>0910</v>
          </cell>
          <cell r="C201" t="str">
            <v>16J0910</v>
          </cell>
          <cell r="D201" t="str">
            <v>Continente</v>
          </cell>
          <cell r="E201" t="str">
            <v>1</v>
          </cell>
          <cell r="F201" t="str">
            <v>Centro</v>
          </cell>
          <cell r="G201" t="str">
            <v>16</v>
          </cell>
          <cell r="H201" t="str">
            <v>Centro</v>
          </cell>
          <cell r="I201" t="str">
            <v>16</v>
          </cell>
          <cell r="J201" t="str">
            <v>Beira Interior Norte</v>
          </cell>
          <cell r="K201" t="str">
            <v>168</v>
          </cell>
          <cell r="L201" t="str">
            <v>Beiras e Serra da Estrela</v>
          </cell>
          <cell r="M201" t="str">
            <v>16J</v>
          </cell>
          <cell r="N201">
            <v>709</v>
          </cell>
          <cell r="O201">
            <v>2.97</v>
          </cell>
          <cell r="P201">
            <v>0</v>
          </cell>
          <cell r="Q201">
            <v>0</v>
          </cell>
          <cell r="R201" t="str">
            <v>010.01.04.05/2021/0910</v>
          </cell>
        </row>
        <row r="202">
          <cell r="A202" t="str">
            <v>Pombal</v>
          </cell>
          <cell r="B202" t="str">
            <v>1015</v>
          </cell>
          <cell r="C202" t="str">
            <v>16F1015</v>
          </cell>
          <cell r="D202" t="str">
            <v>Continente</v>
          </cell>
          <cell r="E202" t="str">
            <v>1</v>
          </cell>
          <cell r="F202" t="str">
            <v>Centro</v>
          </cell>
          <cell r="G202" t="str">
            <v>16</v>
          </cell>
          <cell r="H202" t="str">
            <v>Centro</v>
          </cell>
          <cell r="I202" t="str">
            <v>16</v>
          </cell>
          <cell r="J202" t="str">
            <v>Pinhal Litoral</v>
          </cell>
          <cell r="K202" t="str">
            <v>163</v>
          </cell>
          <cell r="L202" t="str">
            <v>Região de Leiria</v>
          </cell>
          <cell r="M202" t="str">
            <v>16F</v>
          </cell>
          <cell r="N202">
            <v>1029</v>
          </cell>
          <cell r="O202">
            <v>3.47</v>
          </cell>
          <cell r="P202">
            <v>14</v>
          </cell>
          <cell r="Q202">
            <v>15</v>
          </cell>
          <cell r="R202" t="str">
            <v>010.01.04.05/2021/1015</v>
          </cell>
        </row>
        <row r="203">
          <cell r="A203" t="str">
            <v>Ponta Delgada</v>
          </cell>
          <cell r="B203" t="str">
            <v>4203</v>
          </cell>
          <cell r="C203" t="str">
            <v>2004203</v>
          </cell>
          <cell r="D203" t="str">
            <v>Região Autónoma dos Açores</v>
          </cell>
          <cell r="E203" t="str">
            <v>2</v>
          </cell>
          <cell r="F203" t="str">
            <v>Região Autónoma dos Açores</v>
          </cell>
          <cell r="G203" t="str">
            <v>20</v>
          </cell>
          <cell r="H203" t="str">
            <v>Região Autónoma dos Açores</v>
          </cell>
          <cell r="I203" t="str">
            <v>20</v>
          </cell>
          <cell r="J203" t="str">
            <v>Região Autónoma dos Açores</v>
          </cell>
          <cell r="K203" t="str">
            <v>200</v>
          </cell>
          <cell r="L203" t="str">
            <v>Região Autónoma dos Açores</v>
          </cell>
          <cell r="M203" t="str">
            <v>200</v>
          </cell>
          <cell r="N203">
            <v>906</v>
          </cell>
          <cell r="O203">
            <v>4.88</v>
          </cell>
          <cell r="P203">
            <v>0</v>
          </cell>
          <cell r="Q203">
            <v>0</v>
          </cell>
          <cell r="R203" t="str">
            <v>010.01.04.05/2021/4203</v>
          </cell>
        </row>
        <row r="204">
          <cell r="A204" t="str">
            <v>Ponta do Sol</v>
          </cell>
          <cell r="B204" t="str">
            <v>3105</v>
          </cell>
          <cell r="C204" t="str">
            <v>3003105</v>
          </cell>
          <cell r="D204" t="str">
            <v>Região Autónoma da Madeira</v>
          </cell>
          <cell r="E204" t="str">
            <v>3</v>
          </cell>
          <cell r="F204" t="str">
            <v>Região Autónoma da Madeira</v>
          </cell>
          <cell r="G204" t="str">
            <v>30</v>
          </cell>
          <cell r="H204" t="str">
            <v>Região Autónoma da Madeira</v>
          </cell>
          <cell r="I204" t="str">
            <v>30</v>
          </cell>
          <cell r="J204" t="str">
            <v>Região Autónoma da Madeira</v>
          </cell>
          <cell r="K204" t="str">
            <v>300</v>
          </cell>
          <cell r="L204" t="str">
            <v>Região Autónoma da Madeira</v>
          </cell>
          <cell r="M204" t="str">
            <v>300</v>
          </cell>
          <cell r="N204">
            <v>1535</v>
          </cell>
          <cell r="O204">
            <v>5.99</v>
          </cell>
          <cell r="P204">
            <v>2</v>
          </cell>
          <cell r="Q204">
            <v>4</v>
          </cell>
          <cell r="R204" t="str">
            <v>010.01.04.05/2021/3105</v>
          </cell>
        </row>
        <row r="205">
          <cell r="A205" t="str">
            <v>Ponte da Barca</v>
          </cell>
          <cell r="B205" t="str">
            <v>1606</v>
          </cell>
          <cell r="C205" t="str">
            <v>1111606</v>
          </cell>
          <cell r="D205" t="str">
            <v>Continente</v>
          </cell>
          <cell r="E205" t="str">
            <v>1</v>
          </cell>
          <cell r="F205" t="str">
            <v>Norte</v>
          </cell>
          <cell r="G205" t="str">
            <v>11</v>
          </cell>
          <cell r="H205" t="str">
            <v>Norte</v>
          </cell>
          <cell r="I205" t="str">
            <v>11</v>
          </cell>
          <cell r="J205" t="str">
            <v>Minho-Lima</v>
          </cell>
          <cell r="K205" t="str">
            <v>111</v>
          </cell>
          <cell r="L205" t="str">
            <v>Alto Minho</v>
          </cell>
          <cell r="M205" t="str">
            <v>111</v>
          </cell>
          <cell r="N205">
            <v>1048</v>
          </cell>
          <cell r="O205">
            <v>2.88</v>
          </cell>
          <cell r="P205">
            <v>4</v>
          </cell>
          <cell r="Q205">
            <v>13</v>
          </cell>
          <cell r="R205" t="str">
            <v>010.01.04.05/2021/1606</v>
          </cell>
        </row>
        <row r="206">
          <cell r="A206" t="str">
            <v>Ponte de Lima</v>
          </cell>
          <cell r="B206" t="str">
            <v>1607</v>
          </cell>
          <cell r="C206" t="str">
            <v>1111607</v>
          </cell>
          <cell r="D206" t="str">
            <v>Continente</v>
          </cell>
          <cell r="E206" t="str">
            <v>1</v>
          </cell>
          <cell r="F206" t="str">
            <v>Norte</v>
          </cell>
          <cell r="G206" t="str">
            <v>11</v>
          </cell>
          <cell r="H206" t="str">
            <v>Norte</v>
          </cell>
          <cell r="I206" t="str">
            <v>11</v>
          </cell>
          <cell r="J206" t="str">
            <v>Minho-Lima</v>
          </cell>
          <cell r="K206" t="str">
            <v>111</v>
          </cell>
          <cell r="L206" t="str">
            <v>Alto Minho</v>
          </cell>
          <cell r="M206" t="str">
            <v>111</v>
          </cell>
          <cell r="N206">
            <v>1048</v>
          </cell>
          <cell r="O206">
            <v>3.51</v>
          </cell>
          <cell r="P206">
            <v>0</v>
          </cell>
          <cell r="Q206">
            <v>0</v>
          </cell>
          <cell r="R206" t="str">
            <v>010.01.04.05/2021/1607</v>
          </cell>
        </row>
        <row r="207">
          <cell r="A207" t="str">
            <v>Ponte de Sor</v>
          </cell>
          <cell r="B207" t="str">
            <v>1213</v>
          </cell>
          <cell r="C207" t="str">
            <v>1861213</v>
          </cell>
          <cell r="D207" t="str">
            <v>Continente</v>
          </cell>
          <cell r="E207" t="str">
            <v>1</v>
          </cell>
          <cell r="F207" t="str">
            <v>Alentejo</v>
          </cell>
          <cell r="G207" t="str">
            <v>18</v>
          </cell>
          <cell r="H207" t="str">
            <v>Alentejo</v>
          </cell>
          <cell r="I207" t="str">
            <v>18</v>
          </cell>
          <cell r="J207" t="str">
            <v>Alto Alentejo</v>
          </cell>
          <cell r="K207" t="str">
            <v>182</v>
          </cell>
          <cell r="L207" t="str">
            <v>Alto Alentejo</v>
          </cell>
          <cell r="M207" t="str">
            <v>186</v>
          </cell>
          <cell r="N207">
            <v>640</v>
          </cell>
          <cell r="O207">
            <v>3.29</v>
          </cell>
          <cell r="P207">
            <v>2</v>
          </cell>
          <cell r="Q207">
            <v>3</v>
          </cell>
          <cell r="R207" t="str">
            <v>010.01.04.05/2021/1213</v>
          </cell>
        </row>
        <row r="208">
          <cell r="A208" t="str">
            <v>Portalegre</v>
          </cell>
          <cell r="B208" t="str">
            <v>1214</v>
          </cell>
          <cell r="C208" t="str">
            <v>1861214</v>
          </cell>
          <cell r="D208" t="str">
            <v>Continente</v>
          </cell>
          <cell r="E208" t="str">
            <v>1</v>
          </cell>
          <cell r="F208" t="str">
            <v>Alentejo</v>
          </cell>
          <cell r="G208" t="str">
            <v>18</v>
          </cell>
          <cell r="H208" t="str">
            <v>Alentejo</v>
          </cell>
          <cell r="I208" t="str">
            <v>18</v>
          </cell>
          <cell r="J208" t="str">
            <v>Alto Alentejo</v>
          </cell>
          <cell r="K208" t="str">
            <v>182</v>
          </cell>
          <cell r="L208" t="str">
            <v>Alto Alentejo</v>
          </cell>
          <cell r="M208" t="str">
            <v>186</v>
          </cell>
          <cell r="N208">
            <v>640</v>
          </cell>
          <cell r="O208">
            <v>3.41</v>
          </cell>
          <cell r="P208">
            <v>1</v>
          </cell>
          <cell r="Q208">
            <v>3</v>
          </cell>
          <cell r="R208" t="str">
            <v>010.01.04.05/2021/1214</v>
          </cell>
        </row>
        <row r="209">
          <cell r="A209" t="str">
            <v>Portel</v>
          </cell>
          <cell r="B209" t="str">
            <v>0709</v>
          </cell>
          <cell r="C209" t="str">
            <v>1870709</v>
          </cell>
          <cell r="D209" t="str">
            <v>Continente</v>
          </cell>
          <cell r="E209" t="str">
            <v>1</v>
          </cell>
          <cell r="F209" t="str">
            <v>Alentejo</v>
          </cell>
          <cell r="G209" t="str">
            <v>18</v>
          </cell>
          <cell r="H209" t="str">
            <v>Alentejo</v>
          </cell>
          <cell r="I209" t="str">
            <v>18</v>
          </cell>
          <cell r="J209" t="str">
            <v>Alentejo Central</v>
          </cell>
          <cell r="K209" t="str">
            <v>183</v>
          </cell>
          <cell r="L209" t="str">
            <v>Alentejo Central</v>
          </cell>
          <cell r="M209" t="str">
            <v>187</v>
          </cell>
          <cell r="N209">
            <v>855</v>
          </cell>
          <cell r="O209">
            <v>3.79</v>
          </cell>
          <cell r="P209">
            <v>0</v>
          </cell>
          <cell r="Q209">
            <v>0</v>
          </cell>
          <cell r="R209" t="str">
            <v>010.01.04.05/2021/0709</v>
          </cell>
        </row>
        <row r="210">
          <cell r="A210" t="str">
            <v>Portimão</v>
          </cell>
          <cell r="B210" t="str">
            <v>0811</v>
          </cell>
          <cell r="C210" t="str">
            <v>1500811</v>
          </cell>
          <cell r="D210" t="str">
            <v>Continente</v>
          </cell>
          <cell r="E210" t="str">
            <v>1</v>
          </cell>
          <cell r="F210" t="str">
            <v>Algarve</v>
          </cell>
          <cell r="G210" t="str">
            <v>15</v>
          </cell>
          <cell r="H210" t="str">
            <v>Algarve</v>
          </cell>
          <cell r="I210" t="str">
            <v>15</v>
          </cell>
          <cell r="J210" t="str">
            <v>Algarve</v>
          </cell>
          <cell r="K210">
            <v>150</v>
          </cell>
          <cell r="L210" t="str">
            <v>Algarve</v>
          </cell>
          <cell r="M210">
            <v>150</v>
          </cell>
          <cell r="N210">
            <v>2042</v>
          </cell>
          <cell r="O210">
            <v>7.14</v>
          </cell>
          <cell r="P210">
            <v>10</v>
          </cell>
          <cell r="Q210">
            <v>79</v>
          </cell>
          <cell r="R210" t="str">
            <v>010.01.04.05/2021/0811</v>
          </cell>
        </row>
        <row r="211">
          <cell r="A211" t="str">
            <v>Porto</v>
          </cell>
          <cell r="B211" t="str">
            <v>1312</v>
          </cell>
          <cell r="C211" t="str">
            <v>11A1312</v>
          </cell>
          <cell r="D211" t="str">
            <v>Continente</v>
          </cell>
          <cell r="E211" t="str">
            <v>1</v>
          </cell>
          <cell r="F211" t="str">
            <v>Norte</v>
          </cell>
          <cell r="G211" t="str">
            <v>11</v>
          </cell>
          <cell r="H211" t="str">
            <v>Norte</v>
          </cell>
          <cell r="I211" t="str">
            <v>11</v>
          </cell>
          <cell r="J211" t="str">
            <v>Grande Porto</v>
          </cell>
          <cell r="K211" t="str">
            <v>114</v>
          </cell>
          <cell r="L211" t="str">
            <v>Área Metropolitana do Porto</v>
          </cell>
          <cell r="M211" t="str">
            <v>11A</v>
          </cell>
          <cell r="N211">
            <v>2709</v>
          </cell>
          <cell r="O211">
            <v>8.6999999999999993</v>
          </cell>
          <cell r="P211">
            <v>90</v>
          </cell>
          <cell r="Q211">
            <v>2094</v>
          </cell>
          <cell r="R211" t="str">
            <v>010.01.04.05/2021/1312</v>
          </cell>
        </row>
        <row r="212">
          <cell r="A212" t="str">
            <v>Porto de Mós</v>
          </cell>
          <cell r="B212" t="str">
            <v>1016</v>
          </cell>
          <cell r="C212" t="str">
            <v>16F1016</v>
          </cell>
          <cell r="D212" t="str">
            <v>Continente</v>
          </cell>
          <cell r="E212" t="str">
            <v>1</v>
          </cell>
          <cell r="F212" t="str">
            <v>Centro</v>
          </cell>
          <cell r="G212" t="str">
            <v>16</v>
          </cell>
          <cell r="H212" t="str">
            <v>Centro</v>
          </cell>
          <cell r="I212" t="str">
            <v>16</v>
          </cell>
          <cell r="J212" t="str">
            <v>Pinhal Litoral</v>
          </cell>
          <cell r="K212" t="str">
            <v>163</v>
          </cell>
          <cell r="L212" t="str">
            <v>Região de Leiria</v>
          </cell>
          <cell r="M212" t="str">
            <v>16F</v>
          </cell>
          <cell r="N212">
            <v>1029</v>
          </cell>
          <cell r="O212">
            <v>3</v>
          </cell>
          <cell r="P212">
            <v>0</v>
          </cell>
          <cell r="Q212">
            <v>0</v>
          </cell>
          <cell r="R212" t="str">
            <v>010.01.04.05/2021/1016</v>
          </cell>
        </row>
        <row r="213">
          <cell r="A213" t="str">
            <v>Porto Moniz</v>
          </cell>
          <cell r="B213" t="str">
            <v>3106</v>
          </cell>
          <cell r="C213" t="str">
            <v>3003106</v>
          </cell>
          <cell r="D213" t="str">
            <v>Região Autónoma da Madeira</v>
          </cell>
          <cell r="E213" t="str">
            <v>3</v>
          </cell>
          <cell r="F213" t="str">
            <v>Região Autónoma da Madeira</v>
          </cell>
          <cell r="G213" t="str">
            <v>30</v>
          </cell>
          <cell r="H213" t="str">
            <v>Região Autónoma da Madeira</v>
          </cell>
          <cell r="I213" t="str">
            <v>30</v>
          </cell>
          <cell r="J213" t="str">
            <v>Região Autónoma da Madeira</v>
          </cell>
          <cell r="K213" t="str">
            <v>300</v>
          </cell>
          <cell r="L213" t="str">
            <v>Região Autónoma da Madeira</v>
          </cell>
          <cell r="M213" t="str">
            <v>300</v>
          </cell>
          <cell r="N213">
            <v>1535</v>
          </cell>
          <cell r="O213">
            <v>5.99</v>
          </cell>
          <cell r="P213">
            <v>1</v>
          </cell>
          <cell r="Q213">
            <v>18</v>
          </cell>
          <cell r="R213" t="str">
            <v>010.01.04.05/2021/3106</v>
          </cell>
        </row>
        <row r="214">
          <cell r="A214" t="str">
            <v>Porto Santo</v>
          </cell>
          <cell r="B214" t="str">
            <v>3201</v>
          </cell>
          <cell r="C214" t="str">
            <v>3003201</v>
          </cell>
          <cell r="D214" t="str">
            <v>Região Autónoma da Madeira</v>
          </cell>
          <cell r="E214" t="str">
            <v>3</v>
          </cell>
          <cell r="F214" t="str">
            <v>Região Autónoma da Madeira</v>
          </cell>
          <cell r="G214" t="str">
            <v>30</v>
          </cell>
          <cell r="H214" t="str">
            <v>Região Autónoma da Madeira</v>
          </cell>
          <cell r="I214" t="str">
            <v>30</v>
          </cell>
          <cell r="J214" t="str">
            <v>Região Autónoma da Madeira</v>
          </cell>
          <cell r="K214" t="str">
            <v>300</v>
          </cell>
          <cell r="L214" t="str">
            <v>Região Autónoma da Madeira</v>
          </cell>
          <cell r="M214" t="str">
            <v>300</v>
          </cell>
          <cell r="N214">
            <v>1535</v>
          </cell>
          <cell r="O214">
            <v>5.99</v>
          </cell>
          <cell r="P214">
            <v>0</v>
          </cell>
          <cell r="Q214">
            <v>0</v>
          </cell>
          <cell r="R214" t="str">
            <v>010.01.04.05/2021/3201</v>
          </cell>
        </row>
        <row r="215">
          <cell r="A215" t="str">
            <v>Póvoa de Lanhoso</v>
          </cell>
          <cell r="B215" t="str">
            <v>0309</v>
          </cell>
          <cell r="C215" t="str">
            <v>1190309</v>
          </cell>
          <cell r="D215" t="str">
            <v>Continente</v>
          </cell>
          <cell r="E215" t="str">
            <v>1</v>
          </cell>
          <cell r="F215" t="str">
            <v>Norte</v>
          </cell>
          <cell r="G215" t="str">
            <v>11</v>
          </cell>
          <cell r="H215" t="str">
            <v>Norte</v>
          </cell>
          <cell r="I215" t="str">
            <v>11</v>
          </cell>
          <cell r="J215" t="str">
            <v>Ave</v>
          </cell>
          <cell r="K215" t="str">
            <v>113</v>
          </cell>
          <cell r="L215" t="str">
            <v>Ave</v>
          </cell>
          <cell r="M215" t="str">
            <v>119</v>
          </cell>
          <cell r="N215">
            <v>1000</v>
          </cell>
          <cell r="O215">
            <v>2.75</v>
          </cell>
          <cell r="P215">
            <v>0</v>
          </cell>
          <cell r="Q215">
            <v>0</v>
          </cell>
          <cell r="R215" t="str">
            <v>010.01.04.05/2021/0309</v>
          </cell>
        </row>
        <row r="216">
          <cell r="A216" t="str">
            <v>Póvoa de Varzim</v>
          </cell>
          <cell r="B216" t="str">
            <v>1313</v>
          </cell>
          <cell r="C216" t="str">
            <v>11A1313</v>
          </cell>
          <cell r="D216" t="str">
            <v>Continente</v>
          </cell>
          <cell r="E216" t="str">
            <v>1</v>
          </cell>
          <cell r="F216" t="str">
            <v>Norte</v>
          </cell>
          <cell r="G216" t="str">
            <v>11</v>
          </cell>
          <cell r="H216" t="str">
            <v>Norte</v>
          </cell>
          <cell r="I216" t="str">
            <v>11</v>
          </cell>
          <cell r="J216" t="str">
            <v>Grande Porto</v>
          </cell>
          <cell r="K216" t="str">
            <v>114</v>
          </cell>
          <cell r="L216" t="str">
            <v>Área Metropolitana do Porto</v>
          </cell>
          <cell r="M216" t="str">
            <v>11A</v>
          </cell>
          <cell r="N216">
            <v>1456</v>
          </cell>
          <cell r="O216">
            <v>5.41</v>
          </cell>
          <cell r="P216">
            <v>3</v>
          </cell>
          <cell r="Q216">
            <v>11</v>
          </cell>
          <cell r="R216" t="str">
            <v>010.01.04.05/2021/1313</v>
          </cell>
        </row>
        <row r="217">
          <cell r="A217" t="str">
            <v>Povoação</v>
          </cell>
          <cell r="B217" t="str">
            <v>4204</v>
          </cell>
          <cell r="C217" t="str">
            <v>2004204</v>
          </cell>
          <cell r="D217" t="str">
            <v>Região Autónoma dos Açores</v>
          </cell>
          <cell r="E217" t="str">
            <v>2</v>
          </cell>
          <cell r="F217" t="str">
            <v>Região Autónoma dos Açores</v>
          </cell>
          <cell r="G217" t="str">
            <v>20</v>
          </cell>
          <cell r="H217" t="str">
            <v>Região Autónoma dos Açores</v>
          </cell>
          <cell r="I217" t="str">
            <v>20</v>
          </cell>
          <cell r="J217" t="str">
            <v>Região Autónoma dos Açores</v>
          </cell>
          <cell r="K217" t="str">
            <v>200</v>
          </cell>
          <cell r="L217" t="str">
            <v>Região Autónoma dos Açores</v>
          </cell>
          <cell r="M217" t="str">
            <v>200</v>
          </cell>
          <cell r="N217">
            <v>906</v>
          </cell>
          <cell r="O217">
            <v>4.01</v>
          </cell>
          <cell r="P217">
            <v>0</v>
          </cell>
          <cell r="Q217">
            <v>0</v>
          </cell>
          <cell r="R217" t="str">
            <v>010.01.04.05/2021/4204</v>
          </cell>
        </row>
        <row r="218">
          <cell r="A218" t="str">
            <v>Proença-a-Nova</v>
          </cell>
          <cell r="B218" t="str">
            <v>0508</v>
          </cell>
          <cell r="C218" t="str">
            <v>16H0508</v>
          </cell>
          <cell r="D218" t="str">
            <v>Continente</v>
          </cell>
          <cell r="E218" t="str">
            <v>1</v>
          </cell>
          <cell r="F218" t="str">
            <v>Centro</v>
          </cell>
          <cell r="G218" t="str">
            <v>16</v>
          </cell>
          <cell r="H218" t="str">
            <v>Centro</v>
          </cell>
          <cell r="I218" t="str">
            <v>16</v>
          </cell>
          <cell r="J218" t="str">
            <v>Pinhal Interior Sul</v>
          </cell>
          <cell r="K218" t="str">
            <v>166</v>
          </cell>
          <cell r="L218" t="str">
            <v>Beira Baixa</v>
          </cell>
          <cell r="M218" t="str">
            <v>16H</v>
          </cell>
          <cell r="N218">
            <v>880</v>
          </cell>
          <cell r="O218">
            <v>3.09</v>
          </cell>
          <cell r="P218">
            <v>0</v>
          </cell>
          <cell r="Q218">
            <v>0</v>
          </cell>
          <cell r="R218" t="str">
            <v>010.01.04.05/2021/0508</v>
          </cell>
        </row>
        <row r="219">
          <cell r="A219" t="str">
            <v>Redondo</v>
          </cell>
          <cell r="B219" t="str">
            <v>0710</v>
          </cell>
          <cell r="C219" t="str">
            <v>1870710</v>
          </cell>
          <cell r="D219" t="str">
            <v>Continente</v>
          </cell>
          <cell r="E219" t="str">
            <v>1</v>
          </cell>
          <cell r="F219" t="str">
            <v>Alentejo</v>
          </cell>
          <cell r="G219" t="str">
            <v>18</v>
          </cell>
          <cell r="H219" t="str">
            <v>Alentejo</v>
          </cell>
          <cell r="I219" t="str">
            <v>18</v>
          </cell>
          <cell r="J219" t="str">
            <v>Alentejo Central</v>
          </cell>
          <cell r="K219" t="str">
            <v>183</v>
          </cell>
          <cell r="L219" t="str">
            <v>Alentejo Central</v>
          </cell>
          <cell r="M219" t="str">
            <v>187</v>
          </cell>
          <cell r="N219">
            <v>855</v>
          </cell>
          <cell r="O219">
            <v>3.79</v>
          </cell>
          <cell r="P219">
            <v>2</v>
          </cell>
          <cell r="Q219">
            <v>14</v>
          </cell>
          <cell r="R219" t="str">
            <v>010.01.04.05/2021/0710</v>
          </cell>
        </row>
        <row r="220">
          <cell r="A220" t="str">
            <v>Reguengos de Monsaraz</v>
          </cell>
          <cell r="B220" t="str">
            <v>0711</v>
          </cell>
          <cell r="C220" t="str">
            <v>1870711</v>
          </cell>
          <cell r="D220" t="str">
            <v>Continente</v>
          </cell>
          <cell r="E220" t="str">
            <v>1</v>
          </cell>
          <cell r="F220" t="str">
            <v>Alentejo</v>
          </cell>
          <cell r="G220" t="str">
            <v>18</v>
          </cell>
          <cell r="H220" t="str">
            <v>Alentejo</v>
          </cell>
          <cell r="I220" t="str">
            <v>18</v>
          </cell>
          <cell r="J220" t="str">
            <v>Alentejo Central</v>
          </cell>
          <cell r="K220" t="str">
            <v>183</v>
          </cell>
          <cell r="L220" t="str">
            <v>Alentejo Central</v>
          </cell>
          <cell r="M220" t="str">
            <v>187</v>
          </cell>
          <cell r="N220">
            <v>855</v>
          </cell>
          <cell r="O220">
            <v>3.75</v>
          </cell>
          <cell r="P220">
            <v>5</v>
          </cell>
          <cell r="Q220">
            <v>40</v>
          </cell>
          <cell r="R220" t="str">
            <v>010.01.04.05/2021/0711</v>
          </cell>
        </row>
        <row r="221">
          <cell r="A221" t="str">
            <v>Resende</v>
          </cell>
          <cell r="B221" t="str">
            <v>1813</v>
          </cell>
          <cell r="C221" t="str">
            <v>11C1813</v>
          </cell>
          <cell r="D221" t="str">
            <v>Continente</v>
          </cell>
          <cell r="E221" t="str">
            <v>1</v>
          </cell>
          <cell r="F221" t="str">
            <v>Norte</v>
          </cell>
          <cell r="G221" t="str">
            <v>11</v>
          </cell>
          <cell r="H221" t="str">
            <v>Norte</v>
          </cell>
          <cell r="I221" t="str">
            <v>11</v>
          </cell>
          <cell r="J221" t="str">
            <v>Tâmega</v>
          </cell>
          <cell r="K221" t="str">
            <v>115</v>
          </cell>
          <cell r="L221" t="str">
            <v>Tâmega e Sousa</v>
          </cell>
          <cell r="M221" t="str">
            <v>11C</v>
          </cell>
          <cell r="N221">
            <v>875</v>
          </cell>
          <cell r="O221">
            <v>2.86</v>
          </cell>
          <cell r="P221">
            <v>2</v>
          </cell>
          <cell r="Q221">
            <v>2</v>
          </cell>
          <cell r="R221" t="str">
            <v>010.01.04.05/2021/1813</v>
          </cell>
        </row>
        <row r="222">
          <cell r="A222" t="str">
            <v>Ribeira Brava</v>
          </cell>
          <cell r="B222" t="str">
            <v>3107</v>
          </cell>
          <cell r="C222" t="str">
            <v>3003107</v>
          </cell>
          <cell r="D222" t="str">
            <v>Região Autónoma da Madeira</v>
          </cell>
          <cell r="E222" t="str">
            <v>3</v>
          </cell>
          <cell r="F222" t="str">
            <v>Região Autónoma da Madeira</v>
          </cell>
          <cell r="G222" t="str">
            <v>30</v>
          </cell>
          <cell r="H222" t="str">
            <v>Região Autónoma da Madeira</v>
          </cell>
          <cell r="I222" t="str">
            <v>30</v>
          </cell>
          <cell r="J222" t="str">
            <v>Região Autónoma da Madeira</v>
          </cell>
          <cell r="K222" t="str">
            <v>300</v>
          </cell>
          <cell r="L222" t="str">
            <v>Região Autónoma da Madeira</v>
          </cell>
          <cell r="M222" t="str">
            <v>300</v>
          </cell>
          <cell r="N222">
            <v>1535</v>
          </cell>
          <cell r="O222">
            <v>4.28</v>
          </cell>
          <cell r="P222">
            <v>0</v>
          </cell>
          <cell r="Q222">
            <v>0</v>
          </cell>
          <cell r="R222" t="str">
            <v>010.01.04.05/2021/3107</v>
          </cell>
        </row>
        <row r="223">
          <cell r="A223" t="str">
            <v>Ribeira de Pena</v>
          </cell>
          <cell r="B223" t="str">
            <v>1709</v>
          </cell>
          <cell r="C223" t="str">
            <v>11B1709</v>
          </cell>
          <cell r="D223" t="str">
            <v>Continente</v>
          </cell>
          <cell r="E223" t="str">
            <v>1</v>
          </cell>
          <cell r="F223" t="str">
            <v>Norte</v>
          </cell>
          <cell r="G223" t="str">
            <v>11</v>
          </cell>
          <cell r="H223" t="str">
            <v>Norte</v>
          </cell>
          <cell r="I223" t="str">
            <v>11</v>
          </cell>
          <cell r="J223" t="str">
            <v>Tâmega</v>
          </cell>
          <cell r="K223" t="str">
            <v>115</v>
          </cell>
          <cell r="L223" t="str">
            <v>Alto Tâmega</v>
          </cell>
          <cell r="M223" t="str">
            <v>11B</v>
          </cell>
          <cell r="N223">
            <v>790</v>
          </cell>
          <cell r="O223">
            <v>3.54</v>
          </cell>
          <cell r="P223">
            <v>6</v>
          </cell>
          <cell r="Q223">
            <v>6</v>
          </cell>
          <cell r="R223" t="str">
            <v>010.01.04.05/2021/1709</v>
          </cell>
        </row>
        <row r="224">
          <cell r="A224" t="str">
            <v>Ribeira Grande</v>
          </cell>
          <cell r="B224" t="str">
            <v>4205</v>
          </cell>
          <cell r="C224" t="str">
            <v>2004205</v>
          </cell>
          <cell r="D224" t="str">
            <v>Região Autónoma dos Açores</v>
          </cell>
          <cell r="E224" t="str">
            <v>2</v>
          </cell>
          <cell r="F224" t="str">
            <v>Região Autónoma dos Açores</v>
          </cell>
          <cell r="G224" t="str">
            <v>20</v>
          </cell>
          <cell r="H224" t="str">
            <v>Região Autónoma dos Açores</v>
          </cell>
          <cell r="I224" t="str">
            <v>20</v>
          </cell>
          <cell r="J224" t="str">
            <v>Região Autónoma dos Açores</v>
          </cell>
          <cell r="K224" t="str">
            <v>200</v>
          </cell>
          <cell r="L224" t="str">
            <v>Região Autónoma dos Açores</v>
          </cell>
          <cell r="M224" t="str">
            <v>200</v>
          </cell>
          <cell r="N224">
            <v>906</v>
          </cell>
          <cell r="O224">
            <v>3.13</v>
          </cell>
          <cell r="P224">
            <v>6</v>
          </cell>
          <cell r="Q224">
            <v>7</v>
          </cell>
          <cell r="R224" t="str">
            <v>010.01.04.05/2021/4205</v>
          </cell>
        </row>
        <row r="225">
          <cell r="A225" t="str">
            <v>Rio Maior</v>
          </cell>
          <cell r="B225" t="str">
            <v>1414</v>
          </cell>
          <cell r="C225" t="str">
            <v>1851414</v>
          </cell>
          <cell r="D225" t="str">
            <v>Continente</v>
          </cell>
          <cell r="E225" t="str">
            <v>1</v>
          </cell>
          <cell r="F225" t="str">
            <v>Alentejo</v>
          </cell>
          <cell r="G225" t="str">
            <v>18</v>
          </cell>
          <cell r="H225" t="str">
            <v>Alentejo</v>
          </cell>
          <cell r="I225" t="str">
            <v>18</v>
          </cell>
          <cell r="J225" t="str">
            <v>Lezíria do Tejo</v>
          </cell>
          <cell r="K225" t="str">
            <v>185</v>
          </cell>
          <cell r="L225" t="str">
            <v>Lezíria do Tejo</v>
          </cell>
          <cell r="M225" t="str">
            <v>185</v>
          </cell>
          <cell r="N225">
            <v>900</v>
          </cell>
          <cell r="O225">
            <v>3.11</v>
          </cell>
          <cell r="P225">
            <v>15</v>
          </cell>
          <cell r="Q225">
            <v>17</v>
          </cell>
          <cell r="R225" t="str">
            <v>010.01.04.05/2021/1414</v>
          </cell>
        </row>
        <row r="226">
          <cell r="A226" t="str">
            <v>Sabrosa</v>
          </cell>
          <cell r="B226" t="str">
            <v>1710</v>
          </cell>
          <cell r="C226" t="str">
            <v>11D1710</v>
          </cell>
          <cell r="D226" t="str">
            <v>Continente</v>
          </cell>
          <cell r="E226" t="str">
            <v>1</v>
          </cell>
          <cell r="F226" t="str">
            <v>Norte</v>
          </cell>
          <cell r="G226" t="str">
            <v>11</v>
          </cell>
          <cell r="H226" t="str">
            <v>Norte</v>
          </cell>
          <cell r="I226" t="str">
            <v>11</v>
          </cell>
          <cell r="J226" t="str">
            <v>Douro</v>
          </cell>
          <cell r="K226" t="str">
            <v>117</v>
          </cell>
          <cell r="L226" t="str">
            <v>Douro</v>
          </cell>
          <cell r="M226" t="str">
            <v>11D</v>
          </cell>
          <cell r="N226">
            <v>791</v>
          </cell>
          <cell r="O226">
            <v>3.22</v>
          </cell>
          <cell r="P226">
            <v>1</v>
          </cell>
          <cell r="Q226">
            <v>2</v>
          </cell>
          <cell r="R226" t="str">
            <v>010.01.04.05/2021/1710</v>
          </cell>
        </row>
        <row r="227">
          <cell r="A227" t="str">
            <v>Sabugal</v>
          </cell>
          <cell r="B227" t="str">
            <v>0911</v>
          </cell>
          <cell r="C227" t="str">
            <v>16J0911</v>
          </cell>
          <cell r="D227" t="str">
            <v>Continente</v>
          </cell>
          <cell r="E227" t="str">
            <v>1</v>
          </cell>
          <cell r="F227" t="str">
            <v>Centro</v>
          </cell>
          <cell r="G227" t="str">
            <v>16</v>
          </cell>
          <cell r="H227" t="str">
            <v>Centro</v>
          </cell>
          <cell r="I227" t="str">
            <v>16</v>
          </cell>
          <cell r="J227" t="str">
            <v>Beira Interior Norte</v>
          </cell>
          <cell r="K227" t="str">
            <v>168</v>
          </cell>
          <cell r="L227" t="str">
            <v>Beiras e Serra da Estrela</v>
          </cell>
          <cell r="M227" t="str">
            <v>16J</v>
          </cell>
          <cell r="N227">
            <v>709</v>
          </cell>
          <cell r="O227">
            <v>2.97</v>
          </cell>
          <cell r="P227">
            <v>3</v>
          </cell>
          <cell r="Q227">
            <v>99</v>
          </cell>
          <cell r="R227" t="str">
            <v>010.01.04.05/2021/0911</v>
          </cell>
        </row>
        <row r="228">
          <cell r="A228" t="str">
            <v>Salvaterra de Magos</v>
          </cell>
          <cell r="B228" t="str">
            <v>1415</v>
          </cell>
          <cell r="C228" t="str">
            <v>1851415</v>
          </cell>
          <cell r="D228" t="str">
            <v>Continente</v>
          </cell>
          <cell r="E228" t="str">
            <v>1</v>
          </cell>
          <cell r="F228" t="str">
            <v>Alentejo</v>
          </cell>
          <cell r="G228" t="str">
            <v>18</v>
          </cell>
          <cell r="H228" t="str">
            <v>Alentejo</v>
          </cell>
          <cell r="I228" t="str">
            <v>18</v>
          </cell>
          <cell r="J228" t="str">
            <v>Lezíria do Tejo</v>
          </cell>
          <cell r="K228" t="str">
            <v>185</v>
          </cell>
          <cell r="L228" t="str">
            <v>Lezíria do Tejo</v>
          </cell>
          <cell r="M228" t="str">
            <v>185</v>
          </cell>
          <cell r="N228">
            <v>900</v>
          </cell>
          <cell r="O228">
            <v>3.91</v>
          </cell>
          <cell r="P228">
            <v>6</v>
          </cell>
          <cell r="Q228">
            <v>22</v>
          </cell>
          <cell r="R228" t="str">
            <v>010.01.04.05/2021/1415</v>
          </cell>
        </row>
        <row r="229">
          <cell r="A229" t="str">
            <v>Santa Comba Dão</v>
          </cell>
          <cell r="B229" t="str">
            <v>1814</v>
          </cell>
          <cell r="C229" t="str">
            <v>16G1814</v>
          </cell>
          <cell r="D229" t="str">
            <v>Continente</v>
          </cell>
          <cell r="E229" t="str">
            <v>1</v>
          </cell>
          <cell r="F229" t="str">
            <v>Centro</v>
          </cell>
          <cell r="G229" t="str">
            <v>16</v>
          </cell>
          <cell r="H229" t="str">
            <v>Centro</v>
          </cell>
          <cell r="I229" t="str">
            <v>16</v>
          </cell>
          <cell r="J229" t="str">
            <v>Dão-Lafões</v>
          </cell>
          <cell r="K229" t="str">
            <v>165</v>
          </cell>
          <cell r="L229" t="str">
            <v>Viseu Dão Lafões</v>
          </cell>
          <cell r="M229" t="str">
            <v>16G</v>
          </cell>
          <cell r="N229">
            <v>1072</v>
          </cell>
          <cell r="O229">
            <v>2.8</v>
          </cell>
          <cell r="P229">
            <v>1</v>
          </cell>
          <cell r="Q229">
            <v>8</v>
          </cell>
          <cell r="R229" t="str">
            <v>010.01.04.05/2021/1814</v>
          </cell>
        </row>
        <row r="230">
          <cell r="A230" t="str">
            <v>Santa Cruz</v>
          </cell>
          <cell r="B230" t="str">
            <v>3108</v>
          </cell>
          <cell r="C230" t="str">
            <v>3003108</v>
          </cell>
          <cell r="D230" t="str">
            <v>Região Autónoma da Madeira</v>
          </cell>
          <cell r="E230" t="str">
            <v>3</v>
          </cell>
          <cell r="F230" t="str">
            <v>Região Autónoma da Madeira</v>
          </cell>
          <cell r="G230" t="str">
            <v>30</v>
          </cell>
          <cell r="H230" t="str">
            <v>Região Autónoma da Madeira</v>
          </cell>
          <cell r="I230" t="str">
            <v>30</v>
          </cell>
          <cell r="J230" t="str">
            <v>Região Autónoma da Madeira</v>
          </cell>
          <cell r="K230" t="str">
            <v>300</v>
          </cell>
          <cell r="L230" t="str">
            <v>Região Autónoma da Madeira</v>
          </cell>
          <cell r="M230" t="str">
            <v>300</v>
          </cell>
          <cell r="N230">
            <v>1535</v>
          </cell>
          <cell r="O230">
            <v>5.7</v>
          </cell>
          <cell r="P230">
            <v>0</v>
          </cell>
          <cell r="Q230">
            <v>0</v>
          </cell>
          <cell r="R230" t="str">
            <v>010.01.04.05/2021/3108</v>
          </cell>
        </row>
        <row r="231">
          <cell r="A231" t="str">
            <v>Santa Cruz da Graciosa</v>
          </cell>
          <cell r="B231" t="str">
            <v>4401</v>
          </cell>
          <cell r="C231" t="str">
            <v>2004401</v>
          </cell>
          <cell r="D231" t="str">
            <v>Região Autónoma dos Açores</v>
          </cell>
          <cell r="E231" t="str">
            <v>2</v>
          </cell>
          <cell r="F231" t="str">
            <v>Região Autónoma dos Açores</v>
          </cell>
          <cell r="G231" t="str">
            <v>20</v>
          </cell>
          <cell r="H231" t="str">
            <v>Região Autónoma dos Açores</v>
          </cell>
          <cell r="I231" t="str">
            <v>20</v>
          </cell>
          <cell r="J231" t="str">
            <v>Região Autónoma dos Açores</v>
          </cell>
          <cell r="K231" t="str">
            <v>200</v>
          </cell>
          <cell r="L231" t="str">
            <v>Região Autónoma dos Açores</v>
          </cell>
          <cell r="M231" t="str">
            <v>200</v>
          </cell>
          <cell r="N231">
            <v>906</v>
          </cell>
          <cell r="O231">
            <v>4.01</v>
          </cell>
          <cell r="P231">
            <v>5</v>
          </cell>
          <cell r="Q231">
            <v>5</v>
          </cell>
          <cell r="R231" t="str">
            <v>010.01.04.05/2021/4401</v>
          </cell>
        </row>
        <row r="232">
          <cell r="A232" t="str">
            <v>Santa Cruz das Flores</v>
          </cell>
          <cell r="B232" t="str">
            <v>4802</v>
          </cell>
          <cell r="C232" t="str">
            <v>2004802</v>
          </cell>
          <cell r="D232" t="str">
            <v>Região Autónoma dos Açores</v>
          </cell>
          <cell r="E232" t="str">
            <v>2</v>
          </cell>
          <cell r="F232" t="str">
            <v>Região Autónoma dos Açores</v>
          </cell>
          <cell r="G232" t="str">
            <v>20</v>
          </cell>
          <cell r="H232" t="str">
            <v>Região Autónoma dos Açores</v>
          </cell>
          <cell r="I232" t="str">
            <v>20</v>
          </cell>
          <cell r="J232" t="str">
            <v>Região Autónoma dos Açores</v>
          </cell>
          <cell r="K232" t="str">
            <v>200</v>
          </cell>
          <cell r="L232" t="str">
            <v>Região Autónoma dos Açores</v>
          </cell>
          <cell r="M232" t="str">
            <v>200</v>
          </cell>
          <cell r="N232">
            <v>906</v>
          </cell>
          <cell r="O232">
            <v>4.01</v>
          </cell>
          <cell r="P232">
            <v>0</v>
          </cell>
          <cell r="Q232">
            <v>0</v>
          </cell>
          <cell r="R232" t="str">
            <v>010.01.04.05/2021/4802</v>
          </cell>
        </row>
        <row r="233">
          <cell r="A233" t="str">
            <v>Santa Maria da Feira</v>
          </cell>
          <cell r="B233" t="str">
            <v>0109</v>
          </cell>
          <cell r="C233" t="str">
            <v>11A0109</v>
          </cell>
          <cell r="D233" t="str">
            <v>Continente</v>
          </cell>
          <cell r="E233" t="str">
            <v>1</v>
          </cell>
          <cell r="F233" t="str">
            <v>Norte</v>
          </cell>
          <cell r="G233" t="str">
            <v>11</v>
          </cell>
          <cell r="H233" t="str">
            <v>Norte</v>
          </cell>
          <cell r="I233" t="str">
            <v>11</v>
          </cell>
          <cell r="J233" t="str">
            <v>Entre Douro e Vouga</v>
          </cell>
          <cell r="K233" t="str">
            <v>116</v>
          </cell>
          <cell r="L233" t="str">
            <v>Área Metropolitana do Porto</v>
          </cell>
          <cell r="M233" t="str">
            <v>11A</v>
          </cell>
          <cell r="N233">
            <v>1024</v>
          </cell>
          <cell r="O233">
            <v>3.96</v>
          </cell>
          <cell r="P233">
            <v>15</v>
          </cell>
          <cell r="Q233">
            <v>121</v>
          </cell>
          <cell r="R233" t="str">
            <v>010.01.04.05/2021/0109</v>
          </cell>
        </row>
        <row r="234">
          <cell r="A234" t="str">
            <v>Santa Marta de Penaguião</v>
          </cell>
          <cell r="B234" t="str">
            <v>1711</v>
          </cell>
          <cell r="C234" t="str">
            <v>11D1711</v>
          </cell>
          <cell r="D234" t="str">
            <v>Continente</v>
          </cell>
          <cell r="E234" t="str">
            <v>1</v>
          </cell>
          <cell r="F234" t="str">
            <v>Norte</v>
          </cell>
          <cell r="G234" t="str">
            <v>11</v>
          </cell>
          <cell r="H234" t="str">
            <v>Norte</v>
          </cell>
          <cell r="I234" t="str">
            <v>11</v>
          </cell>
          <cell r="J234" t="str">
            <v>Douro</v>
          </cell>
          <cell r="K234" t="str">
            <v>117</v>
          </cell>
          <cell r="L234" t="str">
            <v>Douro</v>
          </cell>
          <cell r="M234" t="str">
            <v>11D</v>
          </cell>
          <cell r="N234">
            <v>791</v>
          </cell>
          <cell r="O234">
            <v>3.22</v>
          </cell>
          <cell r="P234">
            <v>1</v>
          </cell>
          <cell r="Q234">
            <v>6</v>
          </cell>
          <cell r="R234" t="str">
            <v>010.01.04.05/2021/1711</v>
          </cell>
        </row>
        <row r="235">
          <cell r="A235" t="str">
            <v>Santana</v>
          </cell>
          <cell r="B235" t="str">
            <v>3109</v>
          </cell>
          <cell r="C235" t="str">
            <v>3003109</v>
          </cell>
          <cell r="D235" t="str">
            <v>Região Autónoma da Madeira</v>
          </cell>
          <cell r="E235" t="str">
            <v>3</v>
          </cell>
          <cell r="F235" t="str">
            <v>Região Autónoma da Madeira</v>
          </cell>
          <cell r="G235" t="str">
            <v>30</v>
          </cell>
          <cell r="H235" t="str">
            <v>Região Autónoma da Madeira</v>
          </cell>
          <cell r="I235" t="str">
            <v>30</v>
          </cell>
          <cell r="J235" t="str">
            <v>Região Autónoma da Madeira</v>
          </cell>
          <cell r="K235" t="str">
            <v>300</v>
          </cell>
          <cell r="L235" t="str">
            <v>Região Autónoma da Madeira</v>
          </cell>
          <cell r="M235" t="str">
            <v>300</v>
          </cell>
          <cell r="N235">
            <v>1535</v>
          </cell>
          <cell r="O235">
            <v>5.99</v>
          </cell>
          <cell r="P235">
            <v>0</v>
          </cell>
          <cell r="Q235">
            <v>0</v>
          </cell>
          <cell r="R235" t="str">
            <v>010.01.04.05/2021/3109</v>
          </cell>
        </row>
        <row r="236">
          <cell r="A236" t="str">
            <v>Santarém</v>
          </cell>
          <cell r="B236" t="str">
            <v>1416</v>
          </cell>
          <cell r="C236" t="str">
            <v>1851416</v>
          </cell>
          <cell r="D236" t="str">
            <v>Continente</v>
          </cell>
          <cell r="E236" t="str">
            <v>1</v>
          </cell>
          <cell r="F236" t="str">
            <v>Alentejo</v>
          </cell>
          <cell r="G236" t="str">
            <v>18</v>
          </cell>
          <cell r="H236" t="str">
            <v>Alentejo</v>
          </cell>
          <cell r="I236" t="str">
            <v>18</v>
          </cell>
          <cell r="J236" t="str">
            <v>Lezíria do Tejo</v>
          </cell>
          <cell r="K236" t="str">
            <v>185</v>
          </cell>
          <cell r="L236" t="str">
            <v>Lezíria do Tejo</v>
          </cell>
          <cell r="M236" t="str">
            <v>185</v>
          </cell>
          <cell r="N236">
            <v>900</v>
          </cell>
          <cell r="O236">
            <v>4.12</v>
          </cell>
          <cell r="P236">
            <v>5</v>
          </cell>
          <cell r="Q236">
            <v>32</v>
          </cell>
          <cell r="R236" t="str">
            <v>010.01.04.05/2021/1416</v>
          </cell>
        </row>
        <row r="237">
          <cell r="A237" t="str">
            <v>Santiago do Cacém</v>
          </cell>
          <cell r="B237" t="str">
            <v>1509</v>
          </cell>
          <cell r="C237" t="str">
            <v>1811509</v>
          </cell>
          <cell r="D237" t="str">
            <v>Continente</v>
          </cell>
          <cell r="E237" t="str">
            <v>1</v>
          </cell>
          <cell r="F237" t="str">
            <v>Alentejo</v>
          </cell>
          <cell r="G237" t="str">
            <v>18</v>
          </cell>
          <cell r="H237" t="str">
            <v>Alentejo</v>
          </cell>
          <cell r="I237" t="str">
            <v>18</v>
          </cell>
          <cell r="J237" t="str">
            <v>Alentejo Litoral</v>
          </cell>
          <cell r="K237" t="str">
            <v>181</v>
          </cell>
          <cell r="L237" t="str">
            <v>Alentejo Litoral</v>
          </cell>
          <cell r="M237" t="str">
            <v>181</v>
          </cell>
          <cell r="N237">
            <v>1264</v>
          </cell>
          <cell r="O237">
            <v>4.5999999999999996</v>
          </cell>
          <cell r="P237">
            <v>2</v>
          </cell>
          <cell r="Q237">
            <v>2</v>
          </cell>
          <cell r="R237" t="str">
            <v>010.01.04.05/2021/1509</v>
          </cell>
        </row>
        <row r="238">
          <cell r="A238" t="str">
            <v>Santo Tirso</v>
          </cell>
          <cell r="B238" t="str">
            <v>1314</v>
          </cell>
          <cell r="C238" t="str">
            <v>11A1314</v>
          </cell>
          <cell r="D238" t="str">
            <v>Continente</v>
          </cell>
          <cell r="E238" t="str">
            <v>1</v>
          </cell>
          <cell r="F238" t="str">
            <v>Norte</v>
          </cell>
          <cell r="G238" t="str">
            <v>11</v>
          </cell>
          <cell r="H238" t="str">
            <v>Norte</v>
          </cell>
          <cell r="I238" t="str">
            <v>11</v>
          </cell>
          <cell r="J238" t="str">
            <v>Ave</v>
          </cell>
          <cell r="K238" t="str">
            <v>113</v>
          </cell>
          <cell r="L238" t="str">
            <v>Área Metropolitana do Porto</v>
          </cell>
          <cell r="M238" t="str">
            <v>11A</v>
          </cell>
          <cell r="N238">
            <v>917</v>
          </cell>
          <cell r="O238">
            <v>3.53</v>
          </cell>
          <cell r="P238">
            <v>1</v>
          </cell>
          <cell r="Q238">
            <v>5</v>
          </cell>
          <cell r="R238" t="str">
            <v>010.01.04.05/2021/1314</v>
          </cell>
        </row>
        <row r="239">
          <cell r="A239" t="str">
            <v>São Brás de Alportel</v>
          </cell>
          <cell r="B239" t="str">
            <v>0812</v>
          </cell>
          <cell r="C239" t="str">
            <v>1500812</v>
          </cell>
          <cell r="D239" t="str">
            <v>Continente</v>
          </cell>
          <cell r="E239" t="str">
            <v>1</v>
          </cell>
          <cell r="F239" t="str">
            <v>Algarve</v>
          </cell>
          <cell r="G239" t="str">
            <v>15</v>
          </cell>
          <cell r="H239" t="str">
            <v>Algarve</v>
          </cell>
          <cell r="I239" t="str">
            <v>15</v>
          </cell>
          <cell r="J239" t="str">
            <v>Algarve</v>
          </cell>
          <cell r="K239">
            <v>150</v>
          </cell>
          <cell r="L239" t="str">
            <v>Algarve</v>
          </cell>
          <cell r="M239">
            <v>150</v>
          </cell>
          <cell r="N239">
            <v>1465</v>
          </cell>
          <cell r="O239">
            <v>5.46</v>
          </cell>
          <cell r="P239">
            <v>0</v>
          </cell>
          <cell r="Q239">
            <v>0</v>
          </cell>
          <cell r="R239" t="str">
            <v>010.01.04.05/2021/0812</v>
          </cell>
        </row>
        <row r="240">
          <cell r="A240" t="str">
            <v>São João da Madeira</v>
          </cell>
          <cell r="B240" t="str">
            <v>0116</v>
          </cell>
          <cell r="C240" t="str">
            <v>11A0116</v>
          </cell>
          <cell r="D240" t="str">
            <v>Continente</v>
          </cell>
          <cell r="E240" t="str">
            <v>1</v>
          </cell>
          <cell r="F240" t="str">
            <v>Norte</v>
          </cell>
          <cell r="G240" t="str">
            <v>11</v>
          </cell>
          <cell r="H240" t="str">
            <v>Norte</v>
          </cell>
          <cell r="I240" t="str">
            <v>11</v>
          </cell>
          <cell r="J240" t="str">
            <v>Entre Douro e Vouga</v>
          </cell>
          <cell r="K240" t="str">
            <v>116</v>
          </cell>
          <cell r="L240" t="str">
            <v>Área Metropolitana do Porto</v>
          </cell>
          <cell r="M240" t="str">
            <v>11A</v>
          </cell>
          <cell r="N240">
            <v>1223</v>
          </cell>
          <cell r="O240">
            <v>4.29</v>
          </cell>
          <cell r="P240">
            <v>0</v>
          </cell>
          <cell r="Q240">
            <v>0</v>
          </cell>
          <cell r="R240" t="str">
            <v>010.01.04.05/2021/0116</v>
          </cell>
        </row>
        <row r="241">
          <cell r="A241" t="str">
            <v>São João da Pesqueira</v>
          </cell>
          <cell r="B241" t="str">
            <v>1815</v>
          </cell>
          <cell r="C241" t="str">
            <v>11D1815</v>
          </cell>
          <cell r="D241" t="str">
            <v>Continente</v>
          </cell>
          <cell r="E241" t="str">
            <v>1</v>
          </cell>
          <cell r="F241" t="str">
            <v>Norte</v>
          </cell>
          <cell r="G241" t="str">
            <v>11</v>
          </cell>
          <cell r="H241" t="str">
            <v>Norte</v>
          </cell>
          <cell r="I241" t="str">
            <v>11</v>
          </cell>
          <cell r="J241" t="str">
            <v>Douro</v>
          </cell>
          <cell r="K241" t="str">
            <v>117</v>
          </cell>
          <cell r="L241" t="str">
            <v>Douro</v>
          </cell>
          <cell r="M241" t="str">
            <v>11D</v>
          </cell>
          <cell r="N241">
            <v>791</v>
          </cell>
          <cell r="O241">
            <v>3.22</v>
          </cell>
          <cell r="P241">
            <v>3</v>
          </cell>
          <cell r="Q241">
            <v>7</v>
          </cell>
          <cell r="R241" t="str">
            <v>010.01.04.05/2021/1815</v>
          </cell>
        </row>
        <row r="242">
          <cell r="A242" t="str">
            <v>São Pedro do Sul</v>
          </cell>
          <cell r="B242" t="str">
            <v>1816</v>
          </cell>
          <cell r="C242" t="str">
            <v>16G1816</v>
          </cell>
          <cell r="D242" t="str">
            <v>Continente</v>
          </cell>
          <cell r="E242" t="str">
            <v>1</v>
          </cell>
          <cell r="F242" t="str">
            <v>Centro</v>
          </cell>
          <cell r="G242" t="str">
            <v>16</v>
          </cell>
          <cell r="H242" t="str">
            <v>Centro</v>
          </cell>
          <cell r="I242" t="str">
            <v>16</v>
          </cell>
          <cell r="J242" t="str">
            <v>Dão-Lafões</v>
          </cell>
          <cell r="K242" t="str">
            <v>165</v>
          </cell>
          <cell r="L242" t="str">
            <v>Viseu Dão Lafões</v>
          </cell>
          <cell r="M242" t="str">
            <v>16G</v>
          </cell>
          <cell r="N242">
            <v>1072</v>
          </cell>
          <cell r="O242">
            <v>3.31</v>
          </cell>
          <cell r="P242">
            <v>0</v>
          </cell>
          <cell r="Q242">
            <v>0</v>
          </cell>
          <cell r="R242" t="str">
            <v>010.01.04.05/2021/1816</v>
          </cell>
        </row>
        <row r="243">
          <cell r="A243" t="str">
            <v>São Roque do Pico</v>
          </cell>
          <cell r="B243" t="str">
            <v>4603</v>
          </cell>
          <cell r="C243" t="str">
            <v>2004603</v>
          </cell>
          <cell r="D243" t="str">
            <v>Região Autónoma dos Açores</v>
          </cell>
          <cell r="E243" t="str">
            <v>2</v>
          </cell>
          <cell r="F243" t="str">
            <v>Região Autónoma dos Açores</v>
          </cell>
          <cell r="G243" t="str">
            <v>20</v>
          </cell>
          <cell r="H243" t="str">
            <v>Região Autónoma dos Açores</v>
          </cell>
          <cell r="I243" t="str">
            <v>20</v>
          </cell>
          <cell r="J243" t="str">
            <v>Região Autónoma dos Açores</v>
          </cell>
          <cell r="K243" t="str">
            <v>200</v>
          </cell>
          <cell r="L243" t="str">
            <v>Região Autónoma dos Açores</v>
          </cell>
          <cell r="M243" t="str">
            <v>200</v>
          </cell>
          <cell r="N243">
            <v>906</v>
          </cell>
          <cell r="O243">
            <v>4.01</v>
          </cell>
          <cell r="P243">
            <v>0</v>
          </cell>
          <cell r="Q243">
            <v>0</v>
          </cell>
          <cell r="R243" t="str">
            <v>010.01.04.05/2021/4603</v>
          </cell>
        </row>
        <row r="244">
          <cell r="A244" t="str">
            <v>São Vicente</v>
          </cell>
          <cell r="B244" t="str">
            <v>3110</v>
          </cell>
          <cell r="C244" t="str">
            <v>3003110</v>
          </cell>
          <cell r="D244" t="str">
            <v>Região Autónoma da Madeira</v>
          </cell>
          <cell r="E244" t="str">
            <v>3</v>
          </cell>
          <cell r="F244" t="str">
            <v>Região Autónoma da Madeira</v>
          </cell>
          <cell r="G244" t="str">
            <v>30</v>
          </cell>
          <cell r="H244" t="str">
            <v>Região Autónoma da Madeira</v>
          </cell>
          <cell r="I244" t="str">
            <v>30</v>
          </cell>
          <cell r="J244" t="str">
            <v>Região Autónoma da Madeira</v>
          </cell>
          <cell r="K244" t="str">
            <v>300</v>
          </cell>
          <cell r="L244" t="str">
            <v>Região Autónoma da Madeira</v>
          </cell>
          <cell r="M244" t="str">
            <v>300</v>
          </cell>
          <cell r="N244">
            <v>1535</v>
          </cell>
          <cell r="O244">
            <v>5.99</v>
          </cell>
          <cell r="P244">
            <v>0</v>
          </cell>
          <cell r="Q244">
            <v>0</v>
          </cell>
          <cell r="R244" t="str">
            <v>010.01.04.05/2021/3110</v>
          </cell>
        </row>
        <row r="245">
          <cell r="A245" t="str">
            <v>Sardoal</v>
          </cell>
          <cell r="B245" t="str">
            <v>1417</v>
          </cell>
          <cell r="C245" t="str">
            <v>16I1417</v>
          </cell>
          <cell r="D245" t="str">
            <v>Continente</v>
          </cell>
          <cell r="E245" t="str">
            <v>1</v>
          </cell>
          <cell r="F245" t="str">
            <v>Centro</v>
          </cell>
          <cell r="G245" t="str">
            <v>16</v>
          </cell>
          <cell r="H245" t="str">
            <v>Centro</v>
          </cell>
          <cell r="I245" t="str">
            <v>16</v>
          </cell>
          <cell r="J245" t="str">
            <v>Médio Tejo</v>
          </cell>
          <cell r="K245" t="str">
            <v>16C</v>
          </cell>
          <cell r="L245" t="str">
            <v>Médio Tejo</v>
          </cell>
          <cell r="M245" t="str">
            <v>16I</v>
          </cell>
          <cell r="N245">
            <v>687</v>
          </cell>
          <cell r="O245">
            <v>3.6</v>
          </cell>
          <cell r="P245">
            <v>0</v>
          </cell>
          <cell r="Q245">
            <v>0</v>
          </cell>
          <cell r="R245" t="str">
            <v>010.01.04.05/2021/1417</v>
          </cell>
        </row>
        <row r="246">
          <cell r="A246" t="str">
            <v>Sátão</v>
          </cell>
          <cell r="B246" t="str">
            <v>1817</v>
          </cell>
          <cell r="C246" t="str">
            <v>16G1817</v>
          </cell>
          <cell r="D246" t="str">
            <v>Continente</v>
          </cell>
          <cell r="E246" t="str">
            <v>1</v>
          </cell>
          <cell r="F246" t="str">
            <v>Centro</v>
          </cell>
          <cell r="G246" t="str">
            <v>16</v>
          </cell>
          <cell r="H246" t="str">
            <v>Centro</v>
          </cell>
          <cell r="I246" t="str">
            <v>16</v>
          </cell>
          <cell r="J246" t="str">
            <v>Dão-Lafões</v>
          </cell>
          <cell r="K246" t="str">
            <v>165</v>
          </cell>
          <cell r="L246" t="str">
            <v>Viseu Dão Lafões</v>
          </cell>
          <cell r="M246" t="str">
            <v>16G</v>
          </cell>
          <cell r="N246">
            <v>1072</v>
          </cell>
          <cell r="O246">
            <v>2.2799999999999998</v>
          </cell>
          <cell r="P246">
            <v>1</v>
          </cell>
          <cell r="Q246">
            <v>20</v>
          </cell>
          <cell r="R246" t="str">
            <v>010.01.04.05/2021/1817</v>
          </cell>
        </row>
        <row r="247">
          <cell r="A247" t="str">
            <v>Seia</v>
          </cell>
          <cell r="B247" t="str">
            <v>0912</v>
          </cell>
          <cell r="C247" t="str">
            <v>16J0912</v>
          </cell>
          <cell r="D247" t="str">
            <v>Continente</v>
          </cell>
          <cell r="E247" t="str">
            <v>1</v>
          </cell>
          <cell r="F247" t="str">
            <v>Centro</v>
          </cell>
          <cell r="G247" t="str">
            <v>16</v>
          </cell>
          <cell r="H247" t="str">
            <v>Centro</v>
          </cell>
          <cell r="I247" t="str">
            <v>16</v>
          </cell>
          <cell r="J247" t="str">
            <v>Serra da Estrela</v>
          </cell>
          <cell r="K247" t="str">
            <v>167</v>
          </cell>
          <cell r="L247" t="str">
            <v>Beiras e Serra da Estrela</v>
          </cell>
          <cell r="M247" t="str">
            <v>16J</v>
          </cell>
          <cell r="N247">
            <v>709</v>
          </cell>
          <cell r="O247">
            <v>2.7</v>
          </cell>
          <cell r="P247">
            <v>12</v>
          </cell>
          <cell r="Q247">
            <v>47</v>
          </cell>
          <cell r="R247" t="str">
            <v>010.01.04.05/2021/0912</v>
          </cell>
        </row>
        <row r="248">
          <cell r="A248" t="str">
            <v>Seixal</v>
          </cell>
          <cell r="B248" t="str">
            <v>1510</v>
          </cell>
          <cell r="C248" t="str">
            <v>1701510</v>
          </cell>
          <cell r="D248" t="str">
            <v>Continente</v>
          </cell>
          <cell r="E248" t="str">
            <v>1</v>
          </cell>
          <cell r="F248" t="str">
            <v>Lisboa</v>
          </cell>
          <cell r="G248" t="str">
            <v>17</v>
          </cell>
          <cell r="H248" t="str">
            <v>Área Metropolitana de Lisboa</v>
          </cell>
          <cell r="I248" t="str">
            <v>17</v>
          </cell>
          <cell r="J248" t="str">
            <v>Península de Setúbal</v>
          </cell>
          <cell r="K248" t="str">
            <v>172</v>
          </cell>
          <cell r="L248" t="str">
            <v>Área Metropolitana de Lisboa</v>
          </cell>
          <cell r="M248" t="str">
            <v>170</v>
          </cell>
          <cell r="N248">
            <v>1626</v>
          </cell>
          <cell r="O248">
            <v>6.57</v>
          </cell>
          <cell r="P248">
            <v>3</v>
          </cell>
          <cell r="Q248">
            <v>526</v>
          </cell>
          <cell r="R248" t="str">
            <v>010.01.04.05/2021/1510</v>
          </cell>
        </row>
        <row r="249">
          <cell r="A249" t="str">
            <v>Sernancelhe</v>
          </cell>
          <cell r="B249" t="str">
            <v>1818</v>
          </cell>
          <cell r="C249" t="str">
            <v>11D1818</v>
          </cell>
          <cell r="D249" t="str">
            <v>Continente</v>
          </cell>
          <cell r="E249" t="str">
            <v>1</v>
          </cell>
          <cell r="F249" t="str">
            <v>Norte</v>
          </cell>
          <cell r="G249" t="str">
            <v>11</v>
          </cell>
          <cell r="H249" t="str">
            <v>Norte</v>
          </cell>
          <cell r="I249" t="str">
            <v>11</v>
          </cell>
          <cell r="J249" t="str">
            <v>Douro</v>
          </cell>
          <cell r="K249" t="str">
            <v>117</v>
          </cell>
          <cell r="L249" t="str">
            <v>Douro</v>
          </cell>
          <cell r="M249" t="str">
            <v>11D</v>
          </cell>
          <cell r="N249">
            <v>791</v>
          </cell>
          <cell r="O249">
            <v>3.22</v>
          </cell>
          <cell r="P249">
            <v>0</v>
          </cell>
          <cell r="Q249">
            <v>0</v>
          </cell>
          <cell r="R249" t="str">
            <v>010.01.04.05/2021/1818</v>
          </cell>
        </row>
        <row r="250">
          <cell r="A250" t="str">
            <v>Serpa</v>
          </cell>
          <cell r="B250" t="str">
            <v>0213</v>
          </cell>
          <cell r="C250" t="str">
            <v>1840213</v>
          </cell>
          <cell r="D250" t="str">
            <v>Continente</v>
          </cell>
          <cell r="E250" t="str">
            <v>1</v>
          </cell>
          <cell r="F250" t="str">
            <v>Alentejo</v>
          </cell>
          <cell r="G250" t="str">
            <v>18</v>
          </cell>
          <cell r="H250" t="str">
            <v>Alentejo</v>
          </cell>
          <cell r="I250" t="str">
            <v>18</v>
          </cell>
          <cell r="J250" t="str">
            <v>Baixo Alentejo</v>
          </cell>
          <cell r="K250" t="str">
            <v>184</v>
          </cell>
          <cell r="L250" t="str">
            <v>Baixo Alentejo</v>
          </cell>
          <cell r="M250" t="str">
            <v>184</v>
          </cell>
          <cell r="N250">
            <v>631</v>
          </cell>
          <cell r="O250">
            <v>3.94</v>
          </cell>
          <cell r="P250">
            <v>9</v>
          </cell>
          <cell r="Q250">
            <v>111</v>
          </cell>
          <cell r="R250" t="str">
            <v>010.01.04.05/2021/0213</v>
          </cell>
        </row>
        <row r="251">
          <cell r="A251" t="str">
            <v>Sertã</v>
          </cell>
          <cell r="B251" t="str">
            <v>0509</v>
          </cell>
          <cell r="C251" t="str">
            <v>16I0509</v>
          </cell>
          <cell r="D251" t="str">
            <v>Continente</v>
          </cell>
          <cell r="E251" t="str">
            <v>1</v>
          </cell>
          <cell r="F251" t="str">
            <v>Centro</v>
          </cell>
          <cell r="G251" t="str">
            <v>16</v>
          </cell>
          <cell r="H251" t="str">
            <v>Centro</v>
          </cell>
          <cell r="I251" t="str">
            <v>16</v>
          </cell>
          <cell r="J251" t="str">
            <v>Pinhal Interior Sul</v>
          </cell>
          <cell r="K251" t="str">
            <v>166</v>
          </cell>
          <cell r="L251" t="str">
            <v>Médio Tejo</v>
          </cell>
          <cell r="M251" t="str">
            <v>16I</v>
          </cell>
          <cell r="N251">
            <v>687</v>
          </cell>
          <cell r="O251">
            <v>2.83</v>
          </cell>
          <cell r="P251">
            <v>0</v>
          </cell>
          <cell r="Q251">
            <v>0</v>
          </cell>
          <cell r="R251" t="str">
            <v>010.01.04.05/2021/0509</v>
          </cell>
        </row>
        <row r="252">
          <cell r="A252" t="str">
            <v>Sesimbra</v>
          </cell>
          <cell r="B252" t="str">
            <v>1511</v>
          </cell>
          <cell r="C252" t="str">
            <v>1701511</v>
          </cell>
          <cell r="D252" t="str">
            <v>Continente</v>
          </cell>
          <cell r="E252" t="str">
            <v>1</v>
          </cell>
          <cell r="F252" t="str">
            <v>Lisboa</v>
          </cell>
          <cell r="G252" t="str">
            <v>17</v>
          </cell>
          <cell r="H252" t="str">
            <v>Área Metropolitana de Lisboa</v>
          </cell>
          <cell r="I252" t="str">
            <v>17</v>
          </cell>
          <cell r="J252" t="str">
            <v>Península de Setúbal</v>
          </cell>
          <cell r="K252" t="str">
            <v>172</v>
          </cell>
          <cell r="L252" t="str">
            <v>Área Metropolitana de Lisboa</v>
          </cell>
          <cell r="M252" t="str">
            <v>170</v>
          </cell>
          <cell r="N252">
            <v>1591</v>
          </cell>
          <cell r="O252">
            <v>5.83</v>
          </cell>
          <cell r="P252">
            <v>1</v>
          </cell>
          <cell r="Q252">
            <v>20</v>
          </cell>
          <cell r="R252" t="str">
            <v>010.01.04.05/2021/1511</v>
          </cell>
        </row>
        <row r="253">
          <cell r="A253" t="str">
            <v>Setúbal</v>
          </cell>
          <cell r="B253" t="str">
            <v>1512</v>
          </cell>
          <cell r="C253" t="str">
            <v>1701512</v>
          </cell>
          <cell r="D253" t="str">
            <v>Continente</v>
          </cell>
          <cell r="E253" t="str">
            <v>1</v>
          </cell>
          <cell r="F253" t="str">
            <v>Lisboa</v>
          </cell>
          <cell r="G253" t="str">
            <v>17</v>
          </cell>
          <cell r="H253" t="str">
            <v>Área Metropolitana de Lisboa</v>
          </cell>
          <cell r="I253" t="str">
            <v>17</v>
          </cell>
          <cell r="J253" t="str">
            <v>Península de Setúbal</v>
          </cell>
          <cell r="K253" t="str">
            <v>172</v>
          </cell>
          <cell r="L253" t="str">
            <v>Área Metropolitana de Lisboa</v>
          </cell>
          <cell r="M253" t="str">
            <v>170</v>
          </cell>
          <cell r="N253">
            <v>1602</v>
          </cell>
          <cell r="O253">
            <v>6.48</v>
          </cell>
          <cell r="P253">
            <v>8</v>
          </cell>
          <cell r="Q253">
            <v>203</v>
          </cell>
          <cell r="R253" t="str">
            <v>010.01.04.05/2021/1512</v>
          </cell>
        </row>
        <row r="254">
          <cell r="A254" t="str">
            <v>Sever do Vouga</v>
          </cell>
          <cell r="B254" t="str">
            <v>0117</v>
          </cell>
          <cell r="C254" t="str">
            <v>16D0117</v>
          </cell>
          <cell r="D254" t="str">
            <v>Continente</v>
          </cell>
          <cell r="E254" t="str">
            <v>1</v>
          </cell>
          <cell r="F254" t="str">
            <v>Centro</v>
          </cell>
          <cell r="G254" t="str">
            <v>16</v>
          </cell>
          <cell r="H254" t="str">
            <v>Centro</v>
          </cell>
          <cell r="I254" t="str">
            <v>16</v>
          </cell>
          <cell r="J254" t="str">
            <v>Baixo Vouga</v>
          </cell>
          <cell r="K254" t="str">
            <v>161</v>
          </cell>
          <cell r="L254" t="str">
            <v>Região de Aveiro</v>
          </cell>
          <cell r="M254" t="str">
            <v>16D</v>
          </cell>
          <cell r="N254">
            <v>1226</v>
          </cell>
          <cell r="O254">
            <v>2.99</v>
          </cell>
          <cell r="P254">
            <v>1</v>
          </cell>
          <cell r="Q254">
            <v>1</v>
          </cell>
          <cell r="R254" t="str">
            <v>010.01.04.05/2021/0117</v>
          </cell>
        </row>
        <row r="255">
          <cell r="A255" t="str">
            <v>Silves</v>
          </cell>
          <cell r="B255" t="str">
            <v>0813</v>
          </cell>
          <cell r="C255" t="str">
            <v>1500813</v>
          </cell>
          <cell r="D255" t="str">
            <v>Continente</v>
          </cell>
          <cell r="E255" t="str">
            <v>1</v>
          </cell>
          <cell r="F255" t="str">
            <v>Algarve</v>
          </cell>
          <cell r="G255" t="str">
            <v>15</v>
          </cell>
          <cell r="H255" t="str">
            <v>Algarve</v>
          </cell>
          <cell r="I255" t="str">
            <v>15</v>
          </cell>
          <cell r="J255" t="str">
            <v>Algarve</v>
          </cell>
          <cell r="K255">
            <v>150</v>
          </cell>
          <cell r="L255" t="str">
            <v>Algarve</v>
          </cell>
          <cell r="M255">
            <v>150</v>
          </cell>
          <cell r="N255">
            <v>1546</v>
          </cell>
          <cell r="O255">
            <v>5.48</v>
          </cell>
          <cell r="P255">
            <v>4</v>
          </cell>
          <cell r="Q255">
            <v>15</v>
          </cell>
          <cell r="R255" t="str">
            <v>010.01.04.05/2021/0813</v>
          </cell>
        </row>
        <row r="256">
          <cell r="A256" t="str">
            <v>Sines</v>
          </cell>
          <cell r="B256" t="str">
            <v>1513</v>
          </cell>
          <cell r="C256" t="str">
            <v>1811513</v>
          </cell>
          <cell r="D256" t="str">
            <v>Continente</v>
          </cell>
          <cell r="E256" t="str">
            <v>1</v>
          </cell>
          <cell r="F256" t="str">
            <v>Alentejo</v>
          </cell>
          <cell r="G256" t="str">
            <v>18</v>
          </cell>
          <cell r="H256" t="str">
            <v>Alentejo</v>
          </cell>
          <cell r="I256" t="str">
            <v>18</v>
          </cell>
          <cell r="J256" t="str">
            <v>Alentejo Litoral</v>
          </cell>
          <cell r="K256" t="str">
            <v>181</v>
          </cell>
          <cell r="L256" t="str">
            <v>Alentejo Litoral</v>
          </cell>
          <cell r="M256" t="str">
            <v>181</v>
          </cell>
          <cell r="N256">
            <v>1264</v>
          </cell>
          <cell r="O256">
            <v>5.38</v>
          </cell>
          <cell r="P256">
            <v>25</v>
          </cell>
          <cell r="Q256">
            <v>147</v>
          </cell>
          <cell r="R256" t="str">
            <v>010.01.04.05/2021/1513</v>
          </cell>
        </row>
        <row r="257">
          <cell r="A257" t="str">
            <v>Sintra</v>
          </cell>
          <cell r="B257" t="str">
            <v>1111</v>
          </cell>
          <cell r="C257" t="str">
            <v>1701111</v>
          </cell>
          <cell r="D257" t="str">
            <v>Continente</v>
          </cell>
          <cell r="E257" t="str">
            <v>1</v>
          </cell>
          <cell r="F257" t="str">
            <v>Lisboa</v>
          </cell>
          <cell r="G257" t="str">
            <v>17</v>
          </cell>
          <cell r="H257" t="str">
            <v>Área Metropolitana de Lisboa</v>
          </cell>
          <cell r="I257" t="str">
            <v>17</v>
          </cell>
          <cell r="J257" t="str">
            <v>Grande Lisboa</v>
          </cell>
          <cell r="K257" t="str">
            <v>171</v>
          </cell>
          <cell r="L257" t="str">
            <v>Área Metropolitana de Lisboa</v>
          </cell>
          <cell r="M257" t="str">
            <v>170</v>
          </cell>
          <cell r="N257">
            <v>1696</v>
          </cell>
          <cell r="O257">
            <v>7.14</v>
          </cell>
          <cell r="P257">
            <v>158</v>
          </cell>
          <cell r="Q257">
            <v>238</v>
          </cell>
          <cell r="R257" t="str">
            <v>010.01.04.05/2021/1111</v>
          </cell>
        </row>
        <row r="258">
          <cell r="A258" t="str">
            <v>Sobral de Monte Agraço</v>
          </cell>
          <cell r="B258" t="str">
            <v>1112</v>
          </cell>
          <cell r="C258" t="str">
            <v>16B1112</v>
          </cell>
          <cell r="D258" t="str">
            <v>Continente</v>
          </cell>
          <cell r="E258" t="str">
            <v>1</v>
          </cell>
          <cell r="F258" t="str">
            <v>Centro</v>
          </cell>
          <cell r="G258" t="str">
            <v>16</v>
          </cell>
          <cell r="H258" t="str">
            <v>Centro</v>
          </cell>
          <cell r="I258" t="str">
            <v>16</v>
          </cell>
          <cell r="J258" t="str">
            <v>Oeste</v>
          </cell>
          <cell r="K258" t="str">
            <v>16B</v>
          </cell>
          <cell r="L258" t="str">
            <v>Oeste</v>
          </cell>
          <cell r="M258" t="str">
            <v>16B</v>
          </cell>
          <cell r="N258">
            <v>1227</v>
          </cell>
          <cell r="O258">
            <v>4.41</v>
          </cell>
          <cell r="P258">
            <v>1</v>
          </cell>
          <cell r="Q258">
            <v>1</v>
          </cell>
          <cell r="R258" t="str">
            <v>010.01.04.05/2021/1112</v>
          </cell>
        </row>
        <row r="259">
          <cell r="A259" t="str">
            <v>Soure</v>
          </cell>
          <cell r="B259" t="str">
            <v>0615</v>
          </cell>
          <cell r="C259" t="str">
            <v>16E0615</v>
          </cell>
          <cell r="D259" t="str">
            <v>Continente</v>
          </cell>
          <cell r="E259" t="str">
            <v>1</v>
          </cell>
          <cell r="F259" t="str">
            <v>Centro</v>
          </cell>
          <cell r="G259" t="str">
            <v>16</v>
          </cell>
          <cell r="H259" t="str">
            <v>Centro</v>
          </cell>
          <cell r="I259" t="str">
            <v>16</v>
          </cell>
          <cell r="J259" t="str">
            <v>Baixo Mondego</v>
          </cell>
          <cell r="K259" t="str">
            <v>162</v>
          </cell>
          <cell r="L259" t="str">
            <v>Região de Coimbra</v>
          </cell>
          <cell r="M259" t="str">
            <v>16E</v>
          </cell>
          <cell r="N259">
            <v>1055</v>
          </cell>
          <cell r="O259">
            <v>3.13</v>
          </cell>
          <cell r="P259">
            <v>0</v>
          </cell>
          <cell r="Q259">
            <v>0</v>
          </cell>
          <cell r="R259" t="str">
            <v>010.01.04.05/2021/0615</v>
          </cell>
        </row>
        <row r="260">
          <cell r="A260" t="str">
            <v>Sousel</v>
          </cell>
          <cell r="B260" t="str">
            <v>1215</v>
          </cell>
          <cell r="C260" t="str">
            <v>1861215</v>
          </cell>
          <cell r="D260" t="str">
            <v>Continente</v>
          </cell>
          <cell r="E260" t="str">
            <v>1</v>
          </cell>
          <cell r="F260" t="str">
            <v>Alentejo</v>
          </cell>
          <cell r="G260" t="str">
            <v>18</v>
          </cell>
          <cell r="H260" t="str">
            <v>Alentejo</v>
          </cell>
          <cell r="I260" t="str">
            <v>18</v>
          </cell>
          <cell r="J260" t="str">
            <v>Alentejo Central</v>
          </cell>
          <cell r="K260" t="str">
            <v>183</v>
          </cell>
          <cell r="L260" t="str">
            <v>Alto Alentejo</v>
          </cell>
          <cell r="M260" t="str">
            <v>186</v>
          </cell>
          <cell r="N260">
            <v>640</v>
          </cell>
          <cell r="O260">
            <v>3.05</v>
          </cell>
          <cell r="P260">
            <v>1</v>
          </cell>
          <cell r="Q260">
            <v>3</v>
          </cell>
          <cell r="R260" t="str">
            <v>010.01.04.05/2021/1215</v>
          </cell>
        </row>
        <row r="261">
          <cell r="A261" t="str">
            <v>Tábua</v>
          </cell>
          <cell r="B261" t="str">
            <v>0616</v>
          </cell>
          <cell r="C261" t="str">
            <v>16E0616</v>
          </cell>
          <cell r="D261" t="str">
            <v>Continente</v>
          </cell>
          <cell r="E261" t="str">
            <v>1</v>
          </cell>
          <cell r="F261" t="str">
            <v>Centro</v>
          </cell>
          <cell r="G261" t="str">
            <v>16</v>
          </cell>
          <cell r="H261" t="str">
            <v>Centro</v>
          </cell>
          <cell r="I261" t="str">
            <v>16</v>
          </cell>
          <cell r="J261" t="str">
            <v>Pinhal Interior Norte</v>
          </cell>
          <cell r="K261" t="str">
            <v>164</v>
          </cell>
          <cell r="L261" t="str">
            <v>Região de Coimbra</v>
          </cell>
          <cell r="M261" t="str">
            <v>16E</v>
          </cell>
          <cell r="N261">
            <v>1055</v>
          </cell>
          <cell r="O261">
            <v>3.05</v>
          </cell>
          <cell r="P261">
            <v>17</v>
          </cell>
          <cell r="Q261">
            <v>20</v>
          </cell>
          <cell r="R261" t="str">
            <v>010.01.04.05/2021/0616</v>
          </cell>
        </row>
        <row r="262">
          <cell r="A262" t="str">
            <v>Tabuaço</v>
          </cell>
          <cell r="B262" t="str">
            <v>1819</v>
          </cell>
          <cell r="C262" t="str">
            <v>11D1819</v>
          </cell>
          <cell r="D262" t="str">
            <v>Continente</v>
          </cell>
          <cell r="E262" t="str">
            <v>1</v>
          </cell>
          <cell r="F262" t="str">
            <v>Norte</v>
          </cell>
          <cell r="G262" t="str">
            <v>11</v>
          </cell>
          <cell r="H262" t="str">
            <v>Norte</v>
          </cell>
          <cell r="I262" t="str">
            <v>11</v>
          </cell>
          <cell r="J262" t="str">
            <v>Douro</v>
          </cell>
          <cell r="K262" t="str">
            <v>117</v>
          </cell>
          <cell r="L262" t="str">
            <v>Douro</v>
          </cell>
          <cell r="M262" t="str">
            <v>11D</v>
          </cell>
          <cell r="N262">
            <v>791</v>
          </cell>
          <cell r="O262">
            <v>3.22</v>
          </cell>
          <cell r="P262">
            <v>13</v>
          </cell>
          <cell r="Q262">
            <v>15</v>
          </cell>
          <cell r="R262" t="str">
            <v>010.01.04.05/2021/1819</v>
          </cell>
        </row>
        <row r="263">
          <cell r="A263" t="str">
            <v>Tarouca</v>
          </cell>
          <cell r="B263" t="str">
            <v>1820</v>
          </cell>
          <cell r="C263" t="str">
            <v>11D1820</v>
          </cell>
          <cell r="D263" t="str">
            <v>Continente</v>
          </cell>
          <cell r="E263" t="str">
            <v>1</v>
          </cell>
          <cell r="F263" t="str">
            <v>Norte</v>
          </cell>
          <cell r="G263" t="str">
            <v>11</v>
          </cell>
          <cell r="H263" t="str">
            <v>Norte</v>
          </cell>
          <cell r="I263" t="str">
            <v>11</v>
          </cell>
          <cell r="J263" t="str">
            <v>Douro</v>
          </cell>
          <cell r="K263" t="str">
            <v>117</v>
          </cell>
          <cell r="L263" t="str">
            <v>Douro</v>
          </cell>
          <cell r="M263" t="str">
            <v>11D</v>
          </cell>
          <cell r="N263">
            <v>791</v>
          </cell>
          <cell r="O263">
            <v>3.22</v>
          </cell>
          <cell r="P263">
            <v>0</v>
          </cell>
          <cell r="Q263">
            <v>0</v>
          </cell>
          <cell r="R263" t="str">
            <v>010.01.04.05/2021/1820</v>
          </cell>
        </row>
        <row r="264">
          <cell r="A264" t="str">
            <v>Tavira</v>
          </cell>
          <cell r="B264" t="str">
            <v>0814</v>
          </cell>
          <cell r="C264" t="str">
            <v>1500814</v>
          </cell>
          <cell r="D264" t="str">
            <v>Continente</v>
          </cell>
          <cell r="E264" t="str">
            <v>1</v>
          </cell>
          <cell r="F264" t="str">
            <v>Algarve</v>
          </cell>
          <cell r="G264" t="str">
            <v>15</v>
          </cell>
          <cell r="H264" t="str">
            <v>Algarve</v>
          </cell>
          <cell r="I264" t="str">
            <v>15</v>
          </cell>
          <cell r="J264" t="str">
            <v>Algarve</v>
          </cell>
          <cell r="K264">
            <v>150</v>
          </cell>
          <cell r="L264" t="str">
            <v>Algarve</v>
          </cell>
          <cell r="M264">
            <v>150</v>
          </cell>
          <cell r="N264">
            <v>2169</v>
          </cell>
          <cell r="O264">
            <v>6.89</v>
          </cell>
          <cell r="P264">
            <v>7</v>
          </cell>
          <cell r="Q264">
            <v>7</v>
          </cell>
          <cell r="R264" t="str">
            <v>010.01.04.05/2021/0814</v>
          </cell>
        </row>
        <row r="265">
          <cell r="A265" t="str">
            <v>Terras de Bouro</v>
          </cell>
          <cell r="B265" t="str">
            <v>0310</v>
          </cell>
          <cell r="C265" t="str">
            <v>1120310</v>
          </cell>
          <cell r="D265" t="str">
            <v>Continente</v>
          </cell>
          <cell r="E265" t="str">
            <v>1</v>
          </cell>
          <cell r="F265" t="str">
            <v>Norte</v>
          </cell>
          <cell r="G265" t="str">
            <v>11</v>
          </cell>
          <cell r="H265" t="str">
            <v>Norte</v>
          </cell>
          <cell r="I265" t="str">
            <v>11</v>
          </cell>
          <cell r="J265" t="str">
            <v>Cávado</v>
          </cell>
          <cell r="K265" t="str">
            <v>112</v>
          </cell>
          <cell r="L265" t="str">
            <v>Cávado</v>
          </cell>
          <cell r="M265" t="str">
            <v>112</v>
          </cell>
          <cell r="N265">
            <v>1181</v>
          </cell>
          <cell r="O265">
            <v>4.82</v>
          </cell>
          <cell r="P265">
            <v>0</v>
          </cell>
          <cell r="Q265">
            <v>0</v>
          </cell>
          <cell r="R265" t="str">
            <v>010.01.04.05/2021/0310</v>
          </cell>
        </row>
        <row r="266">
          <cell r="A266" t="str">
            <v>Tomar</v>
          </cell>
          <cell r="B266" t="str">
            <v>1418</v>
          </cell>
          <cell r="C266" t="str">
            <v>16I1418</v>
          </cell>
          <cell r="D266" t="str">
            <v>Continente</v>
          </cell>
          <cell r="E266" t="str">
            <v>1</v>
          </cell>
          <cell r="F266" t="str">
            <v>Centro</v>
          </cell>
          <cell r="G266" t="str">
            <v>16</v>
          </cell>
          <cell r="H266" t="str">
            <v>Centro</v>
          </cell>
          <cell r="I266" t="str">
            <v>16</v>
          </cell>
          <cell r="J266" t="str">
            <v>Médio Tejo</v>
          </cell>
          <cell r="K266" t="str">
            <v>16C</v>
          </cell>
          <cell r="L266" t="str">
            <v>Médio Tejo</v>
          </cell>
          <cell r="M266" t="str">
            <v>16I</v>
          </cell>
          <cell r="N266">
            <v>687</v>
          </cell>
          <cell r="O266">
            <v>4.1100000000000003</v>
          </cell>
          <cell r="P266">
            <v>3</v>
          </cell>
          <cell r="Q266">
            <v>68</v>
          </cell>
          <cell r="R266" t="str">
            <v>010.01.04.05/2021/1418</v>
          </cell>
        </row>
        <row r="267">
          <cell r="A267" t="str">
            <v>Tondela</v>
          </cell>
          <cell r="B267" t="str">
            <v>1821</v>
          </cell>
          <cell r="C267" t="str">
            <v>16G1821</v>
          </cell>
          <cell r="D267" t="str">
            <v>Continente</v>
          </cell>
          <cell r="E267" t="str">
            <v>1</v>
          </cell>
          <cell r="F267" t="str">
            <v>Centro</v>
          </cell>
          <cell r="G267" t="str">
            <v>16</v>
          </cell>
          <cell r="H267" t="str">
            <v>Centro</v>
          </cell>
          <cell r="I267" t="str">
            <v>16</v>
          </cell>
          <cell r="J267" t="str">
            <v>Dão-Lafões</v>
          </cell>
          <cell r="K267" t="str">
            <v>165</v>
          </cell>
          <cell r="L267" t="str">
            <v>Viseu Dão Lafões</v>
          </cell>
          <cell r="M267" t="str">
            <v>16G</v>
          </cell>
          <cell r="N267">
            <v>1072</v>
          </cell>
          <cell r="O267">
            <v>3.42</v>
          </cell>
          <cell r="P267">
            <v>0</v>
          </cell>
          <cell r="Q267">
            <v>0</v>
          </cell>
          <cell r="R267" t="str">
            <v>010.01.04.05/2021/1821</v>
          </cell>
        </row>
        <row r="268">
          <cell r="A268" t="str">
            <v>Torre de Moncorvo</v>
          </cell>
          <cell r="B268" t="str">
            <v>0409</v>
          </cell>
          <cell r="C268" t="str">
            <v>11D0409</v>
          </cell>
          <cell r="D268" t="str">
            <v>Continente</v>
          </cell>
          <cell r="E268" t="str">
            <v>1</v>
          </cell>
          <cell r="F268" t="str">
            <v>Norte</v>
          </cell>
          <cell r="G268" t="str">
            <v>11</v>
          </cell>
          <cell r="H268" t="str">
            <v>Norte</v>
          </cell>
          <cell r="I268" t="str">
            <v>11</v>
          </cell>
          <cell r="J268" t="str">
            <v>Douro</v>
          </cell>
          <cell r="K268" t="str">
            <v>117</v>
          </cell>
          <cell r="L268" t="str">
            <v>Douro</v>
          </cell>
          <cell r="M268" t="str">
            <v>11D</v>
          </cell>
          <cell r="N268">
            <v>791</v>
          </cell>
          <cell r="O268">
            <v>3.22</v>
          </cell>
          <cell r="P268">
            <v>1</v>
          </cell>
          <cell r="Q268">
            <v>15</v>
          </cell>
          <cell r="R268" t="str">
            <v>010.01.04.05/2021/0409</v>
          </cell>
        </row>
        <row r="269">
          <cell r="A269" t="str">
            <v>Torres Novas</v>
          </cell>
          <cell r="B269" t="str">
            <v>1419</v>
          </cell>
          <cell r="C269" t="str">
            <v>16I1419</v>
          </cell>
          <cell r="D269" t="str">
            <v>Continente</v>
          </cell>
          <cell r="E269" t="str">
            <v>1</v>
          </cell>
          <cell r="F269" t="str">
            <v>Centro</v>
          </cell>
          <cell r="G269" t="str">
            <v>16</v>
          </cell>
          <cell r="H269" t="str">
            <v>Centro</v>
          </cell>
          <cell r="I269" t="str">
            <v>16</v>
          </cell>
          <cell r="J269" t="str">
            <v>Médio Tejo</v>
          </cell>
          <cell r="K269" t="str">
            <v>16C</v>
          </cell>
          <cell r="L269" t="str">
            <v>Médio Tejo</v>
          </cell>
          <cell r="M269" t="str">
            <v>16I</v>
          </cell>
          <cell r="N269">
            <v>687</v>
          </cell>
          <cell r="O269">
            <v>3.51</v>
          </cell>
          <cell r="P269">
            <v>0</v>
          </cell>
          <cell r="Q269">
            <v>0</v>
          </cell>
          <cell r="R269" t="str">
            <v>010.01.04.05/2021/1419</v>
          </cell>
        </row>
        <row r="270">
          <cell r="A270" t="str">
            <v>Torres Vedras</v>
          </cell>
          <cell r="B270" t="str">
            <v>1113</v>
          </cell>
          <cell r="C270" t="str">
            <v>16B1113</v>
          </cell>
          <cell r="D270" t="str">
            <v>Continente</v>
          </cell>
          <cell r="E270" t="str">
            <v>1</v>
          </cell>
          <cell r="F270" t="str">
            <v>Centro</v>
          </cell>
          <cell r="G270" t="str">
            <v>16</v>
          </cell>
          <cell r="H270" t="str">
            <v>Centro</v>
          </cell>
          <cell r="I270" t="str">
            <v>16</v>
          </cell>
          <cell r="J270" t="str">
            <v>Oeste</v>
          </cell>
          <cell r="K270" t="str">
            <v>16B</v>
          </cell>
          <cell r="L270" t="str">
            <v>Oeste</v>
          </cell>
          <cell r="M270" t="str">
            <v>16B</v>
          </cell>
          <cell r="N270">
            <v>1227</v>
          </cell>
          <cell r="O270">
            <v>5.45</v>
          </cell>
          <cell r="P270">
            <v>9</v>
          </cell>
          <cell r="Q270">
            <v>10</v>
          </cell>
          <cell r="R270" t="str">
            <v>010.01.04.05/2021/1113</v>
          </cell>
        </row>
        <row r="271">
          <cell r="A271" t="str">
            <v>Trancoso</v>
          </cell>
          <cell r="B271" t="str">
            <v>0913</v>
          </cell>
          <cell r="C271" t="str">
            <v>16J0913</v>
          </cell>
          <cell r="D271" t="str">
            <v>Continente</v>
          </cell>
          <cell r="E271" t="str">
            <v>1</v>
          </cell>
          <cell r="F271" t="str">
            <v>Centro</v>
          </cell>
          <cell r="G271" t="str">
            <v>16</v>
          </cell>
          <cell r="H271" t="str">
            <v>Centro</v>
          </cell>
          <cell r="I271" t="str">
            <v>16</v>
          </cell>
          <cell r="J271" t="str">
            <v>Beira Interior Norte</v>
          </cell>
          <cell r="K271" t="str">
            <v>168</v>
          </cell>
          <cell r="L271" t="str">
            <v>Beiras e Serra da Estrela</v>
          </cell>
          <cell r="M271" t="str">
            <v>16J</v>
          </cell>
          <cell r="N271">
            <v>709</v>
          </cell>
          <cell r="O271">
            <v>2.97</v>
          </cell>
          <cell r="P271">
            <v>0</v>
          </cell>
          <cell r="Q271">
            <v>0</v>
          </cell>
          <cell r="R271" t="str">
            <v>010.01.04.05/2021/0913</v>
          </cell>
        </row>
        <row r="272">
          <cell r="A272" t="str">
            <v>Trofa</v>
          </cell>
          <cell r="B272" t="str">
            <v>1318</v>
          </cell>
          <cell r="C272" t="str">
            <v>11A1318</v>
          </cell>
          <cell r="D272" t="str">
            <v>Continente</v>
          </cell>
          <cell r="E272" t="str">
            <v>1</v>
          </cell>
          <cell r="F272" t="str">
            <v>Norte</v>
          </cell>
          <cell r="G272" t="str">
            <v>11</v>
          </cell>
          <cell r="H272" t="str">
            <v>Norte</v>
          </cell>
          <cell r="I272" t="str">
            <v>11</v>
          </cell>
          <cell r="J272" t="str">
            <v>Ave</v>
          </cell>
          <cell r="K272" t="str">
            <v>113</v>
          </cell>
          <cell r="L272" t="str">
            <v>Área Metropolitana do Porto</v>
          </cell>
          <cell r="M272" t="str">
            <v>11A</v>
          </cell>
          <cell r="N272">
            <v>948</v>
          </cell>
          <cell r="O272">
            <v>4.54</v>
          </cell>
          <cell r="P272">
            <v>49</v>
          </cell>
          <cell r="Q272">
            <v>121</v>
          </cell>
          <cell r="R272" t="str">
            <v>010.01.04.05/2021/1318</v>
          </cell>
        </row>
        <row r="273">
          <cell r="A273" t="str">
            <v>Vagos</v>
          </cell>
          <cell r="B273" t="str">
            <v>0118</v>
          </cell>
          <cell r="C273" t="str">
            <v>16D0118</v>
          </cell>
          <cell r="D273" t="str">
            <v>Continente</v>
          </cell>
          <cell r="E273" t="str">
            <v>1</v>
          </cell>
          <cell r="F273" t="str">
            <v>Centro</v>
          </cell>
          <cell r="G273" t="str">
            <v>16</v>
          </cell>
          <cell r="H273" t="str">
            <v>Centro</v>
          </cell>
          <cell r="I273" t="str">
            <v>16</v>
          </cell>
          <cell r="J273" t="str">
            <v>Baixo Vouga</v>
          </cell>
          <cell r="K273" t="str">
            <v>161</v>
          </cell>
          <cell r="L273" t="str">
            <v>Região de Aveiro</v>
          </cell>
          <cell r="M273" t="str">
            <v>16D</v>
          </cell>
          <cell r="N273">
            <v>1226</v>
          </cell>
          <cell r="O273">
            <v>3.48</v>
          </cell>
          <cell r="P273">
            <v>4</v>
          </cell>
          <cell r="Q273">
            <v>15</v>
          </cell>
          <cell r="R273" t="str">
            <v>010.01.04.05/2021/0118</v>
          </cell>
        </row>
        <row r="274">
          <cell r="A274" t="str">
            <v>Vale de Cambra</v>
          </cell>
          <cell r="B274" t="str">
            <v>0119</v>
          </cell>
          <cell r="C274" t="str">
            <v>11A0119</v>
          </cell>
          <cell r="D274" t="str">
            <v>Continente</v>
          </cell>
          <cell r="E274" t="str">
            <v>1</v>
          </cell>
          <cell r="F274" t="str">
            <v>Norte</v>
          </cell>
          <cell r="G274" t="str">
            <v>11</v>
          </cell>
          <cell r="H274" t="str">
            <v>Norte</v>
          </cell>
          <cell r="I274" t="str">
            <v>11</v>
          </cell>
          <cell r="J274" t="str">
            <v>Entre Douro e Vouga</v>
          </cell>
          <cell r="K274" t="str">
            <v>116</v>
          </cell>
          <cell r="L274" t="str">
            <v>Área Metropolitana do Porto</v>
          </cell>
          <cell r="M274" t="str">
            <v>11A</v>
          </cell>
          <cell r="N274">
            <v>814</v>
          </cell>
          <cell r="O274">
            <v>3.33</v>
          </cell>
          <cell r="P274">
            <v>3</v>
          </cell>
          <cell r="Q274">
            <v>5</v>
          </cell>
          <cell r="R274" t="str">
            <v>010.01.04.05/2021/0119</v>
          </cell>
        </row>
        <row r="275">
          <cell r="A275" t="str">
            <v>Valença</v>
          </cell>
          <cell r="B275" t="str">
            <v>1608</v>
          </cell>
          <cell r="C275" t="str">
            <v>1111608</v>
          </cell>
          <cell r="D275" t="str">
            <v>Continente</v>
          </cell>
          <cell r="E275" t="str">
            <v>1</v>
          </cell>
          <cell r="F275" t="str">
            <v>Norte</v>
          </cell>
          <cell r="G275" t="str">
            <v>11</v>
          </cell>
          <cell r="H275" t="str">
            <v>Norte</v>
          </cell>
          <cell r="I275" t="str">
            <v>11</v>
          </cell>
          <cell r="J275" t="str">
            <v>Minho-Lima</v>
          </cell>
          <cell r="K275" t="str">
            <v>111</v>
          </cell>
          <cell r="L275" t="str">
            <v>Alto Minho</v>
          </cell>
          <cell r="M275" t="str">
            <v>111</v>
          </cell>
          <cell r="N275">
            <v>1048</v>
          </cell>
          <cell r="O275">
            <v>3.48</v>
          </cell>
          <cell r="P275">
            <v>4</v>
          </cell>
          <cell r="Q275">
            <v>12</v>
          </cell>
          <cell r="R275" t="str">
            <v>010.01.04.05/2021/1608</v>
          </cell>
        </row>
        <row r="276">
          <cell r="A276" t="str">
            <v>Valongo</v>
          </cell>
          <cell r="B276" t="str">
            <v>1315</v>
          </cell>
          <cell r="C276" t="str">
            <v>11A1315</v>
          </cell>
          <cell r="D276" t="str">
            <v>Continente</v>
          </cell>
          <cell r="E276" t="str">
            <v>1</v>
          </cell>
          <cell r="F276" t="str">
            <v>Norte</v>
          </cell>
          <cell r="G276" t="str">
            <v>11</v>
          </cell>
          <cell r="H276" t="str">
            <v>Norte</v>
          </cell>
          <cell r="I276" t="str">
            <v>11</v>
          </cell>
          <cell r="J276" t="str">
            <v>Grande Porto</v>
          </cell>
          <cell r="K276" t="str">
            <v>114</v>
          </cell>
          <cell r="L276" t="str">
            <v>Área Metropolitana do Porto</v>
          </cell>
          <cell r="M276" t="str">
            <v>11A</v>
          </cell>
          <cell r="N276">
            <v>1314</v>
          </cell>
          <cell r="O276">
            <v>5.42</v>
          </cell>
          <cell r="P276">
            <v>137</v>
          </cell>
          <cell r="Q276">
            <v>363</v>
          </cell>
          <cell r="R276" t="str">
            <v>010.01.04.05/2021/1315</v>
          </cell>
        </row>
        <row r="277">
          <cell r="A277" t="str">
            <v>Valpaços</v>
          </cell>
          <cell r="B277" t="str">
            <v>1712</v>
          </cell>
          <cell r="C277" t="str">
            <v>11B1712</v>
          </cell>
          <cell r="D277" t="str">
            <v>Continente</v>
          </cell>
          <cell r="E277" t="str">
            <v>1</v>
          </cell>
          <cell r="F277" t="str">
            <v>Norte</v>
          </cell>
          <cell r="G277" t="str">
            <v>11</v>
          </cell>
          <cell r="H277" t="str">
            <v>Norte</v>
          </cell>
          <cell r="I277" t="str">
            <v>11</v>
          </cell>
          <cell r="J277" t="str">
            <v>Alto Trás-os-Montes</v>
          </cell>
          <cell r="K277" t="str">
            <v>118</v>
          </cell>
          <cell r="L277" t="str">
            <v>Alto Tâmega</v>
          </cell>
          <cell r="M277" t="str">
            <v>11B</v>
          </cell>
          <cell r="N277">
            <v>790</v>
          </cell>
          <cell r="O277">
            <v>2.27</v>
          </cell>
          <cell r="P277">
            <v>0</v>
          </cell>
          <cell r="Q277">
            <v>0</v>
          </cell>
          <cell r="R277" t="str">
            <v>010.01.04.05/2021/1712</v>
          </cell>
        </row>
        <row r="278">
          <cell r="A278" t="str">
            <v>Velas</v>
          </cell>
          <cell r="B278" t="str">
            <v>4502</v>
          </cell>
          <cell r="C278" t="str">
            <v>2004502</v>
          </cell>
          <cell r="D278" t="str">
            <v>Região Autónoma dos Açores</v>
          </cell>
          <cell r="E278" t="str">
            <v>2</v>
          </cell>
          <cell r="F278" t="str">
            <v>Região Autónoma dos Açores</v>
          </cell>
          <cell r="G278" t="str">
            <v>20</v>
          </cell>
          <cell r="H278" t="str">
            <v>Região Autónoma dos Açores</v>
          </cell>
          <cell r="I278" t="str">
            <v>20</v>
          </cell>
          <cell r="J278" t="str">
            <v>Região Autónoma dos Açores</v>
          </cell>
          <cell r="K278" t="str">
            <v>200</v>
          </cell>
          <cell r="L278" t="str">
            <v>Região Autónoma dos Açores</v>
          </cell>
          <cell r="M278" t="str">
            <v>200</v>
          </cell>
          <cell r="N278">
            <v>906</v>
          </cell>
          <cell r="O278">
            <v>3.36</v>
          </cell>
          <cell r="P278">
            <v>0</v>
          </cell>
          <cell r="Q278">
            <v>0</v>
          </cell>
          <cell r="R278" t="str">
            <v>010.01.04.05/2021/4502</v>
          </cell>
        </row>
        <row r="279">
          <cell r="A279" t="str">
            <v>Vendas Novas</v>
          </cell>
          <cell r="B279" t="str">
            <v>0712</v>
          </cell>
          <cell r="C279" t="str">
            <v>1870712</v>
          </cell>
          <cell r="D279" t="str">
            <v>Continente</v>
          </cell>
          <cell r="E279" t="str">
            <v>1</v>
          </cell>
          <cell r="F279" t="str">
            <v>Alentejo</v>
          </cell>
          <cell r="G279" t="str">
            <v>18</v>
          </cell>
          <cell r="H279" t="str">
            <v>Alentejo</v>
          </cell>
          <cell r="I279" t="str">
            <v>18</v>
          </cell>
          <cell r="J279" t="str">
            <v>Alentejo Central</v>
          </cell>
          <cell r="K279" t="str">
            <v>183</v>
          </cell>
          <cell r="L279" t="str">
            <v>Alentejo Central</v>
          </cell>
          <cell r="M279" t="str">
            <v>187</v>
          </cell>
          <cell r="N279">
            <v>855</v>
          </cell>
          <cell r="O279">
            <v>3.74</v>
          </cell>
          <cell r="P279">
            <v>1</v>
          </cell>
          <cell r="Q279">
            <v>12</v>
          </cell>
          <cell r="R279" t="str">
            <v>010.01.04.05/2021/0712</v>
          </cell>
        </row>
        <row r="280">
          <cell r="A280" t="str">
            <v>Viana do Alentejo</v>
          </cell>
          <cell r="B280" t="str">
            <v>0713</v>
          </cell>
          <cell r="C280" t="str">
            <v>1870713</v>
          </cell>
          <cell r="D280" t="str">
            <v>Continente</v>
          </cell>
          <cell r="E280" t="str">
            <v>1</v>
          </cell>
          <cell r="F280" t="str">
            <v>Alentejo</v>
          </cell>
          <cell r="G280" t="str">
            <v>18</v>
          </cell>
          <cell r="H280" t="str">
            <v>Alentejo</v>
          </cell>
          <cell r="I280" t="str">
            <v>18</v>
          </cell>
          <cell r="J280" t="str">
            <v>Alentejo Central</v>
          </cell>
          <cell r="K280" t="str">
            <v>183</v>
          </cell>
          <cell r="L280" t="str">
            <v>Alentejo Central</v>
          </cell>
          <cell r="M280" t="str">
            <v>187</v>
          </cell>
          <cell r="N280">
            <v>855</v>
          </cell>
          <cell r="O280">
            <v>3.79</v>
          </cell>
          <cell r="P280">
            <v>0</v>
          </cell>
          <cell r="Q280">
            <v>0</v>
          </cell>
          <cell r="R280" t="str">
            <v>010.01.04.05/2021/0713</v>
          </cell>
        </row>
        <row r="281">
          <cell r="A281" t="str">
            <v>Viana do Castelo</v>
          </cell>
          <cell r="B281" t="str">
            <v>1609</v>
          </cell>
          <cell r="C281" t="str">
            <v>1111609</v>
          </cell>
          <cell r="D281" t="str">
            <v>Continente</v>
          </cell>
          <cell r="E281" t="str">
            <v>1</v>
          </cell>
          <cell r="F281" t="str">
            <v>Norte</v>
          </cell>
          <cell r="G281" t="str">
            <v>11</v>
          </cell>
          <cell r="H281" t="str">
            <v>Norte</v>
          </cell>
          <cell r="I281" t="str">
            <v>11</v>
          </cell>
          <cell r="J281" t="str">
            <v>Minho-Lima</v>
          </cell>
          <cell r="K281" t="str">
            <v>111</v>
          </cell>
          <cell r="L281" t="str">
            <v>Alto Minho</v>
          </cell>
          <cell r="M281" t="str">
            <v>111</v>
          </cell>
          <cell r="N281">
            <v>1048</v>
          </cell>
          <cell r="O281">
            <v>4.7300000000000004</v>
          </cell>
          <cell r="P281">
            <v>7</v>
          </cell>
          <cell r="Q281">
            <v>129</v>
          </cell>
          <cell r="R281" t="str">
            <v>010.01.04.05/2021/1609</v>
          </cell>
        </row>
        <row r="282">
          <cell r="A282" t="str">
            <v>Vidigueira</v>
          </cell>
          <cell r="B282" t="str">
            <v>0214</v>
          </cell>
          <cell r="C282" t="str">
            <v>1840214</v>
          </cell>
          <cell r="D282" t="str">
            <v>Continente</v>
          </cell>
          <cell r="E282" t="str">
            <v>1</v>
          </cell>
          <cell r="F282" t="str">
            <v>Alentejo</v>
          </cell>
          <cell r="G282" t="str">
            <v>18</v>
          </cell>
          <cell r="H282" t="str">
            <v>Alentejo</v>
          </cell>
          <cell r="I282" t="str">
            <v>18</v>
          </cell>
          <cell r="J282" t="str">
            <v>Baixo Alentejo</v>
          </cell>
          <cell r="K282" t="str">
            <v>184</v>
          </cell>
          <cell r="L282" t="str">
            <v>Baixo Alentejo</v>
          </cell>
          <cell r="M282" t="str">
            <v>184</v>
          </cell>
          <cell r="N282">
            <v>631</v>
          </cell>
          <cell r="O282">
            <v>3.76</v>
          </cell>
          <cell r="P282">
            <v>5</v>
          </cell>
          <cell r="Q282">
            <v>29</v>
          </cell>
          <cell r="R282" t="str">
            <v>010.01.04.05/2021/0214</v>
          </cell>
        </row>
        <row r="283">
          <cell r="A283" t="str">
            <v>Vieira do Minho</v>
          </cell>
          <cell r="B283" t="str">
            <v>0311</v>
          </cell>
          <cell r="C283" t="str">
            <v>1190311</v>
          </cell>
          <cell r="D283" t="str">
            <v>Continente</v>
          </cell>
          <cell r="E283" t="str">
            <v>1</v>
          </cell>
          <cell r="F283" t="str">
            <v>Norte</v>
          </cell>
          <cell r="G283" t="str">
            <v>11</v>
          </cell>
          <cell r="H283" t="str">
            <v>Norte</v>
          </cell>
          <cell r="I283" t="str">
            <v>11</v>
          </cell>
          <cell r="J283" t="str">
            <v>Ave</v>
          </cell>
          <cell r="K283" t="str">
            <v>113</v>
          </cell>
          <cell r="L283" t="str">
            <v>Ave</v>
          </cell>
          <cell r="M283" t="str">
            <v>119</v>
          </cell>
          <cell r="N283">
            <v>1000</v>
          </cell>
          <cell r="O283">
            <v>3.57</v>
          </cell>
          <cell r="P283">
            <v>9</v>
          </cell>
          <cell r="Q283">
            <v>9</v>
          </cell>
          <cell r="R283" t="str">
            <v>010.01.04.05/2021/0311</v>
          </cell>
        </row>
        <row r="284">
          <cell r="A284" t="str">
            <v>Vila da Praia da Vitória</v>
          </cell>
          <cell r="B284" t="str">
            <v>4302</v>
          </cell>
          <cell r="C284" t="str">
            <v>2004302</v>
          </cell>
          <cell r="D284" t="str">
            <v>Região Autónoma dos Açores</v>
          </cell>
          <cell r="E284" t="str">
            <v>2</v>
          </cell>
          <cell r="F284" t="str">
            <v>Região Autónoma dos Açores</v>
          </cell>
          <cell r="G284" t="str">
            <v>20</v>
          </cell>
          <cell r="H284" t="str">
            <v>Região Autónoma dos Açores</v>
          </cell>
          <cell r="I284" t="str">
            <v>20</v>
          </cell>
          <cell r="J284" t="str">
            <v>Região Autónoma dos Açores</v>
          </cell>
          <cell r="K284" t="str">
            <v>200</v>
          </cell>
          <cell r="L284" t="str">
            <v>Região Autónoma dos Açores</v>
          </cell>
          <cell r="M284" t="str">
            <v>200</v>
          </cell>
          <cell r="N284">
            <v>906</v>
          </cell>
          <cell r="O284">
            <v>4.6399999999999997</v>
          </cell>
          <cell r="P284">
            <v>5</v>
          </cell>
          <cell r="Q284">
            <v>115</v>
          </cell>
          <cell r="R284" t="str">
            <v>010.01.04.05/2021/4302</v>
          </cell>
        </row>
        <row r="285">
          <cell r="A285" t="str">
            <v>Vila de Rei</v>
          </cell>
          <cell r="B285" t="str">
            <v>0510</v>
          </cell>
          <cell r="C285" t="str">
            <v>16I0510</v>
          </cell>
          <cell r="D285" t="str">
            <v>Continente</v>
          </cell>
          <cell r="E285" t="str">
            <v>1</v>
          </cell>
          <cell r="F285" t="str">
            <v>Centro</v>
          </cell>
          <cell r="G285" t="str">
            <v>16</v>
          </cell>
          <cell r="H285" t="str">
            <v>Centro</v>
          </cell>
          <cell r="I285" t="str">
            <v>16</v>
          </cell>
          <cell r="J285" t="str">
            <v>Pinhal Interior Sul</v>
          </cell>
          <cell r="K285" t="str">
            <v>166</v>
          </cell>
          <cell r="L285" t="str">
            <v>Médio Tejo</v>
          </cell>
          <cell r="M285" t="str">
            <v>16I</v>
          </cell>
          <cell r="N285">
            <v>687</v>
          </cell>
          <cell r="O285">
            <v>3.6</v>
          </cell>
          <cell r="P285">
            <v>0</v>
          </cell>
          <cell r="Q285">
            <v>0</v>
          </cell>
          <cell r="R285" t="str">
            <v>010.01.04.05/2021/0510</v>
          </cell>
        </row>
        <row r="286">
          <cell r="A286" t="str">
            <v>Vila do Bispo</v>
          </cell>
          <cell r="B286" t="str">
            <v>0815</v>
          </cell>
          <cell r="C286" t="str">
            <v>1500815</v>
          </cell>
          <cell r="D286" t="str">
            <v>Continente</v>
          </cell>
          <cell r="E286" t="str">
            <v>1</v>
          </cell>
          <cell r="F286" t="str">
            <v>Algarve</v>
          </cell>
          <cell r="G286" t="str">
            <v>15</v>
          </cell>
          <cell r="H286" t="str">
            <v>Algarve</v>
          </cell>
          <cell r="I286" t="str">
            <v>15</v>
          </cell>
          <cell r="J286" t="str">
            <v>Algarve</v>
          </cell>
          <cell r="K286">
            <v>150</v>
          </cell>
          <cell r="L286" t="str">
            <v>Algarve</v>
          </cell>
          <cell r="M286">
            <v>150</v>
          </cell>
          <cell r="N286">
            <v>2025</v>
          </cell>
          <cell r="O286">
            <v>4.8499999999999996</v>
          </cell>
          <cell r="P286">
            <v>0</v>
          </cell>
          <cell r="Q286">
            <v>0</v>
          </cell>
          <cell r="R286" t="str">
            <v>010.01.04.05/2021/0815</v>
          </cell>
        </row>
        <row r="287">
          <cell r="A287" t="str">
            <v>Vila do Conde</v>
          </cell>
          <cell r="B287" t="str">
            <v>1316</v>
          </cell>
          <cell r="C287" t="str">
            <v>11A1316</v>
          </cell>
          <cell r="D287" t="str">
            <v>Continente</v>
          </cell>
          <cell r="E287" t="str">
            <v>1</v>
          </cell>
          <cell r="F287" t="str">
            <v>Norte</v>
          </cell>
          <cell r="G287" t="str">
            <v>11</v>
          </cell>
          <cell r="H287" t="str">
            <v>Norte</v>
          </cell>
          <cell r="I287" t="str">
            <v>11</v>
          </cell>
          <cell r="J287" t="str">
            <v>Grande Porto</v>
          </cell>
          <cell r="K287" t="str">
            <v>114</v>
          </cell>
          <cell r="L287" t="str">
            <v>Área Metropolitana do Porto</v>
          </cell>
          <cell r="M287" t="str">
            <v>11A</v>
          </cell>
          <cell r="N287">
            <v>1301</v>
          </cell>
          <cell r="O287">
            <v>5</v>
          </cell>
          <cell r="P287">
            <v>0</v>
          </cell>
          <cell r="Q287">
            <v>0</v>
          </cell>
          <cell r="R287" t="str">
            <v>010.01.04.05/2021/1316</v>
          </cell>
        </row>
        <row r="288">
          <cell r="A288" t="str">
            <v>Vila do Porto</v>
          </cell>
          <cell r="B288" t="str">
            <v>4101</v>
          </cell>
          <cell r="C288" t="str">
            <v>2004101</v>
          </cell>
          <cell r="D288" t="str">
            <v>Região Autónoma dos Açores</v>
          </cell>
          <cell r="E288" t="str">
            <v>2</v>
          </cell>
          <cell r="F288" t="str">
            <v>Região Autónoma dos Açores</v>
          </cell>
          <cell r="G288" t="str">
            <v>20</v>
          </cell>
          <cell r="H288" t="str">
            <v>Região Autónoma dos Açores</v>
          </cell>
          <cell r="I288" t="str">
            <v>20</v>
          </cell>
          <cell r="J288" t="str">
            <v>Região Autónoma dos Açores</v>
          </cell>
          <cell r="K288" t="str">
            <v>200</v>
          </cell>
          <cell r="L288" t="str">
            <v>Região Autónoma dos Açores</v>
          </cell>
          <cell r="M288" t="str">
            <v>200</v>
          </cell>
          <cell r="N288">
            <v>906</v>
          </cell>
          <cell r="O288">
            <v>4.01</v>
          </cell>
          <cell r="P288">
            <v>0</v>
          </cell>
          <cell r="Q288">
            <v>0</v>
          </cell>
          <cell r="R288" t="str">
            <v>010.01.04.05/2021/4101</v>
          </cell>
        </row>
        <row r="289">
          <cell r="A289" t="str">
            <v>Vila Flor</v>
          </cell>
          <cell r="B289" t="str">
            <v>0410</v>
          </cell>
          <cell r="C289" t="str">
            <v>11E0410</v>
          </cell>
          <cell r="D289" t="str">
            <v>Continente</v>
          </cell>
          <cell r="E289" t="str">
            <v>1</v>
          </cell>
          <cell r="F289" t="str">
            <v>Norte</v>
          </cell>
          <cell r="G289" t="str">
            <v>11</v>
          </cell>
          <cell r="H289" t="str">
            <v>Norte</v>
          </cell>
          <cell r="I289" t="str">
            <v>11</v>
          </cell>
          <cell r="J289" t="str">
            <v>Douro</v>
          </cell>
          <cell r="K289" t="str">
            <v>117</v>
          </cell>
          <cell r="L289" t="str">
            <v>Terras de Trás-os-Montes</v>
          </cell>
          <cell r="M289" t="str">
            <v>11E</v>
          </cell>
          <cell r="N289">
            <v>890</v>
          </cell>
          <cell r="O289">
            <v>1.86</v>
          </cell>
          <cell r="P289">
            <v>3</v>
          </cell>
          <cell r="Q289">
            <v>4</v>
          </cell>
          <cell r="R289" t="str">
            <v>010.01.04.05/2021/0410</v>
          </cell>
        </row>
        <row r="290">
          <cell r="A290" t="str">
            <v>Vila Franca de Xira</v>
          </cell>
          <cell r="B290" t="str">
            <v>1114</v>
          </cell>
          <cell r="C290" t="str">
            <v>1701114</v>
          </cell>
          <cell r="D290" t="str">
            <v>Continente</v>
          </cell>
          <cell r="E290" t="str">
            <v>1</v>
          </cell>
          <cell r="F290" t="str">
            <v>Lisboa</v>
          </cell>
          <cell r="G290" t="str">
            <v>17</v>
          </cell>
          <cell r="H290" t="str">
            <v>Área Metropolitana de Lisboa</v>
          </cell>
          <cell r="I290" t="str">
            <v>17</v>
          </cell>
          <cell r="J290" t="str">
            <v>Grande Lisboa</v>
          </cell>
          <cell r="K290" t="str">
            <v>171</v>
          </cell>
          <cell r="L290" t="str">
            <v>Área Metropolitana de Lisboa</v>
          </cell>
          <cell r="M290" t="str">
            <v>170</v>
          </cell>
          <cell r="N290">
            <v>1838</v>
          </cell>
          <cell r="O290">
            <v>6.82</v>
          </cell>
          <cell r="P290">
            <v>3</v>
          </cell>
          <cell r="Q290">
            <v>44</v>
          </cell>
          <cell r="R290" t="str">
            <v>010.01.04.05/2021/1114</v>
          </cell>
        </row>
        <row r="291">
          <cell r="A291" t="str">
            <v>Vila Franca do Campo</v>
          </cell>
          <cell r="B291" t="str">
            <v>4206</v>
          </cell>
          <cell r="C291" t="str">
            <v>2004206</v>
          </cell>
          <cell r="D291" t="str">
            <v>Região Autónoma dos Açores</v>
          </cell>
          <cell r="E291" t="str">
            <v>2</v>
          </cell>
          <cell r="F291" t="str">
            <v>Região Autónoma dos Açores</v>
          </cell>
          <cell r="G291" t="str">
            <v>20</v>
          </cell>
          <cell r="H291" t="str">
            <v>Região Autónoma dos Açores</v>
          </cell>
          <cell r="I291" t="str">
            <v>20</v>
          </cell>
          <cell r="J291" t="str">
            <v>Região Autónoma dos Açores</v>
          </cell>
          <cell r="K291" t="str">
            <v>200</v>
          </cell>
          <cell r="L291" t="str">
            <v>Região Autónoma dos Açores</v>
          </cell>
          <cell r="M291" t="str">
            <v>200</v>
          </cell>
          <cell r="N291">
            <v>906</v>
          </cell>
          <cell r="O291">
            <v>4.01</v>
          </cell>
          <cell r="P291">
            <v>0</v>
          </cell>
          <cell r="Q291">
            <v>0</v>
          </cell>
          <cell r="R291" t="str">
            <v>010.01.04.05/2021/4206</v>
          </cell>
        </row>
        <row r="292">
          <cell r="A292" t="str">
            <v>Vila Nova da Barquinha</v>
          </cell>
          <cell r="B292" t="str">
            <v>1420</v>
          </cell>
          <cell r="C292" t="str">
            <v>16I1420</v>
          </cell>
          <cell r="D292" t="str">
            <v>Continente</v>
          </cell>
          <cell r="E292" t="str">
            <v>1</v>
          </cell>
          <cell r="F292" t="str">
            <v>Centro</v>
          </cell>
          <cell r="G292" t="str">
            <v>16</v>
          </cell>
          <cell r="H292" t="str">
            <v>Centro</v>
          </cell>
          <cell r="I292" t="str">
            <v>16</v>
          </cell>
          <cell r="J292" t="str">
            <v>Médio Tejo</v>
          </cell>
          <cell r="K292" t="str">
            <v>16C</v>
          </cell>
          <cell r="L292" t="str">
            <v>Médio Tejo</v>
          </cell>
          <cell r="M292" t="str">
            <v>16I</v>
          </cell>
          <cell r="N292">
            <v>687</v>
          </cell>
          <cell r="O292">
            <v>3.27</v>
          </cell>
          <cell r="P292">
            <v>1</v>
          </cell>
          <cell r="Q292">
            <v>10</v>
          </cell>
          <cell r="R292" t="str">
            <v>010.01.04.05/2021/1420</v>
          </cell>
        </row>
        <row r="293">
          <cell r="A293" t="str">
            <v>Vila Nova de Cerveira</v>
          </cell>
          <cell r="B293" t="str">
            <v>1610</v>
          </cell>
          <cell r="C293" t="str">
            <v>1111610</v>
          </cell>
          <cell r="D293" t="str">
            <v>Continente</v>
          </cell>
          <cell r="E293" t="str">
            <v>1</v>
          </cell>
          <cell r="F293" t="str">
            <v>Norte</v>
          </cell>
          <cell r="G293" t="str">
            <v>11</v>
          </cell>
          <cell r="H293" t="str">
            <v>Norte</v>
          </cell>
          <cell r="I293" t="str">
            <v>11</v>
          </cell>
          <cell r="J293" t="str">
            <v>Minho-Lima</v>
          </cell>
          <cell r="K293" t="str">
            <v>111</v>
          </cell>
          <cell r="L293" t="str">
            <v>Alto Minho</v>
          </cell>
          <cell r="M293" t="str">
            <v>111</v>
          </cell>
          <cell r="N293">
            <v>1048</v>
          </cell>
          <cell r="O293">
            <v>3.13</v>
          </cell>
          <cell r="P293">
            <v>0</v>
          </cell>
          <cell r="Q293">
            <v>0</v>
          </cell>
          <cell r="R293" t="str">
            <v>010.01.04.05/2021/1610</v>
          </cell>
        </row>
        <row r="294">
          <cell r="A294" t="str">
            <v>Vila Nova de Famalicão</v>
          </cell>
          <cell r="B294" t="str">
            <v>0312</v>
          </cell>
          <cell r="C294" t="str">
            <v>1190312</v>
          </cell>
          <cell r="D294" t="str">
            <v>Continente</v>
          </cell>
          <cell r="E294" t="str">
            <v>1</v>
          </cell>
          <cell r="F294" t="str">
            <v>Norte</v>
          </cell>
          <cell r="G294" t="str">
            <v>11</v>
          </cell>
          <cell r="H294" t="str">
            <v>Norte</v>
          </cell>
          <cell r="I294" t="str">
            <v>11</v>
          </cell>
          <cell r="J294" t="str">
            <v>Ave</v>
          </cell>
          <cell r="K294" t="str">
            <v>113</v>
          </cell>
          <cell r="L294" t="str">
            <v>Ave</v>
          </cell>
          <cell r="M294" t="str">
            <v>119</v>
          </cell>
          <cell r="N294">
            <v>1000</v>
          </cell>
          <cell r="O294">
            <v>4</v>
          </cell>
          <cell r="P294">
            <v>1</v>
          </cell>
          <cell r="Q294">
            <v>17</v>
          </cell>
          <cell r="R294" t="str">
            <v>010.01.04.05/2021/0312</v>
          </cell>
        </row>
        <row r="295">
          <cell r="A295" t="str">
            <v>Vila Nova de Foz Côa</v>
          </cell>
          <cell r="B295" t="str">
            <v>0914</v>
          </cell>
          <cell r="C295" t="str">
            <v>11D0914</v>
          </cell>
          <cell r="D295" t="str">
            <v>Continente</v>
          </cell>
          <cell r="E295" t="str">
            <v>1</v>
          </cell>
          <cell r="F295" t="str">
            <v>Norte</v>
          </cell>
          <cell r="G295" t="str">
            <v>11</v>
          </cell>
          <cell r="H295" t="str">
            <v>Norte</v>
          </cell>
          <cell r="I295" t="str">
            <v>11</v>
          </cell>
          <cell r="J295" t="str">
            <v>Douro</v>
          </cell>
          <cell r="K295" t="str">
            <v>117</v>
          </cell>
          <cell r="L295" t="str">
            <v>Douro</v>
          </cell>
          <cell r="M295" t="str">
            <v>11D</v>
          </cell>
          <cell r="N295">
            <v>791</v>
          </cell>
          <cell r="O295">
            <v>3.22</v>
          </cell>
          <cell r="P295">
            <v>0</v>
          </cell>
          <cell r="Q295">
            <v>0</v>
          </cell>
          <cell r="R295" t="str">
            <v>010.01.04.05/2021/0914</v>
          </cell>
        </row>
        <row r="296">
          <cell r="A296" t="str">
            <v>Vila Nova de Gaia</v>
          </cell>
          <cell r="B296" t="str">
            <v>1317</v>
          </cell>
          <cell r="C296" t="str">
            <v>11A1317</v>
          </cell>
          <cell r="D296" t="str">
            <v>Continente</v>
          </cell>
          <cell r="E296" t="str">
            <v>1</v>
          </cell>
          <cell r="F296" t="str">
            <v>Norte</v>
          </cell>
          <cell r="G296" t="str">
            <v>11</v>
          </cell>
          <cell r="H296" t="str">
            <v>Norte</v>
          </cell>
          <cell r="I296" t="str">
            <v>11</v>
          </cell>
          <cell r="J296" t="str">
            <v>Grande Porto</v>
          </cell>
          <cell r="K296" t="str">
            <v>114</v>
          </cell>
          <cell r="L296" t="str">
            <v>Área Metropolitana do Porto</v>
          </cell>
          <cell r="M296" t="str">
            <v>11A</v>
          </cell>
          <cell r="N296">
            <v>1847</v>
          </cell>
          <cell r="O296">
            <v>6.5</v>
          </cell>
          <cell r="P296">
            <v>339</v>
          </cell>
          <cell r="Q296">
            <v>824</v>
          </cell>
          <cell r="R296" t="str">
            <v>010.01.04.05/2021/1317</v>
          </cell>
        </row>
        <row r="297">
          <cell r="A297" t="str">
            <v>Vila Nova de Paiva</v>
          </cell>
          <cell r="B297" t="str">
            <v>1822</v>
          </cell>
          <cell r="C297" t="str">
            <v>16G1822</v>
          </cell>
          <cell r="D297" t="str">
            <v>Continente</v>
          </cell>
          <cell r="E297" t="str">
            <v>1</v>
          </cell>
          <cell r="F297" t="str">
            <v>Centro</v>
          </cell>
          <cell r="G297" t="str">
            <v>16</v>
          </cell>
          <cell r="H297" t="str">
            <v>Centro</v>
          </cell>
          <cell r="I297" t="str">
            <v>16</v>
          </cell>
          <cell r="J297" t="str">
            <v>Dão-Lafões</v>
          </cell>
          <cell r="K297" t="str">
            <v>165</v>
          </cell>
          <cell r="L297" t="str">
            <v>Viseu Dão Lafões</v>
          </cell>
          <cell r="M297" t="str">
            <v>16G</v>
          </cell>
          <cell r="N297">
            <v>1072</v>
          </cell>
          <cell r="O297">
            <v>3.54</v>
          </cell>
          <cell r="P297">
            <v>0</v>
          </cell>
          <cell r="Q297">
            <v>0</v>
          </cell>
          <cell r="R297" t="str">
            <v>010.01.04.05/2021/1822</v>
          </cell>
        </row>
        <row r="298">
          <cell r="A298" t="str">
            <v>Vila Nova de Poiares</v>
          </cell>
          <cell r="B298" t="str">
            <v>0617</v>
          </cell>
          <cell r="C298" t="str">
            <v>16E0617</v>
          </cell>
          <cell r="D298" t="str">
            <v>Continente</v>
          </cell>
          <cell r="E298" t="str">
            <v>1</v>
          </cell>
          <cell r="F298" t="str">
            <v>Centro</v>
          </cell>
          <cell r="G298" t="str">
            <v>16</v>
          </cell>
          <cell r="H298" t="str">
            <v>Centro</v>
          </cell>
          <cell r="I298" t="str">
            <v>16</v>
          </cell>
          <cell r="J298" t="str">
            <v>Pinhal Interior Norte</v>
          </cell>
          <cell r="K298" t="str">
            <v>164</v>
          </cell>
          <cell r="L298" t="str">
            <v>Região de Coimbra</v>
          </cell>
          <cell r="M298" t="str">
            <v>16E</v>
          </cell>
          <cell r="N298">
            <v>1055</v>
          </cell>
          <cell r="O298">
            <v>2.64</v>
          </cell>
          <cell r="P298">
            <v>0</v>
          </cell>
          <cell r="Q298">
            <v>0</v>
          </cell>
          <cell r="R298" t="str">
            <v>010.01.04.05/2021/0617</v>
          </cell>
        </row>
        <row r="299">
          <cell r="A299" t="str">
            <v>Vila Pouca de Aguiar</v>
          </cell>
          <cell r="B299" t="str">
            <v>1713</v>
          </cell>
          <cell r="C299" t="str">
            <v>11B1713</v>
          </cell>
          <cell r="D299" t="str">
            <v>Continente</v>
          </cell>
          <cell r="E299" t="str">
            <v>1</v>
          </cell>
          <cell r="F299" t="str">
            <v>Norte</v>
          </cell>
          <cell r="G299" t="str">
            <v>11</v>
          </cell>
          <cell r="H299" t="str">
            <v>Norte</v>
          </cell>
          <cell r="I299" t="str">
            <v>11</v>
          </cell>
          <cell r="J299" t="str">
            <v>Alto Trás-os-Montes</v>
          </cell>
          <cell r="K299" t="str">
            <v>118</v>
          </cell>
          <cell r="L299" t="str">
            <v>Alto Tâmega</v>
          </cell>
          <cell r="M299" t="str">
            <v>11B</v>
          </cell>
          <cell r="N299">
            <v>790</v>
          </cell>
          <cell r="O299">
            <v>3.38</v>
          </cell>
          <cell r="P299">
            <v>0</v>
          </cell>
          <cell r="Q299">
            <v>0</v>
          </cell>
          <cell r="R299" t="str">
            <v>010.01.04.05/2021/1713</v>
          </cell>
        </row>
        <row r="300">
          <cell r="A300" t="str">
            <v>Vila Real</v>
          </cell>
          <cell r="B300" t="str">
            <v>1714</v>
          </cell>
          <cell r="C300" t="str">
            <v>11D1714</v>
          </cell>
          <cell r="D300" t="str">
            <v>Continente</v>
          </cell>
          <cell r="E300" t="str">
            <v>1</v>
          </cell>
          <cell r="F300" t="str">
            <v>Norte</v>
          </cell>
          <cell r="G300" t="str">
            <v>11</v>
          </cell>
          <cell r="H300" t="str">
            <v>Norte</v>
          </cell>
          <cell r="I300" t="str">
            <v>11</v>
          </cell>
          <cell r="J300" t="str">
            <v>Douro</v>
          </cell>
          <cell r="K300" t="str">
            <v>117</v>
          </cell>
          <cell r="L300" t="str">
            <v>Douro</v>
          </cell>
          <cell r="M300" t="str">
            <v>11D</v>
          </cell>
          <cell r="N300">
            <v>791</v>
          </cell>
          <cell r="O300">
            <v>3.9</v>
          </cell>
          <cell r="P300">
            <v>6</v>
          </cell>
          <cell r="Q300">
            <v>17</v>
          </cell>
          <cell r="R300" t="str">
            <v>010.01.04.05/2021/1714</v>
          </cell>
        </row>
        <row r="301">
          <cell r="A301" t="str">
            <v>Vila Real de Santo António</v>
          </cell>
          <cell r="B301" t="str">
            <v>0816</v>
          </cell>
          <cell r="C301" t="str">
            <v>1500816</v>
          </cell>
          <cell r="D301" t="str">
            <v>Continente</v>
          </cell>
          <cell r="E301" t="str">
            <v>1</v>
          </cell>
          <cell r="F301" t="str">
            <v>Algarve</v>
          </cell>
          <cell r="G301" t="str">
            <v>15</v>
          </cell>
          <cell r="H301" t="str">
            <v>Algarve</v>
          </cell>
          <cell r="I301" t="str">
            <v>15</v>
          </cell>
          <cell r="J301" t="str">
            <v>Algarve</v>
          </cell>
          <cell r="K301">
            <v>150</v>
          </cell>
          <cell r="L301" t="str">
            <v>Algarve</v>
          </cell>
          <cell r="M301">
            <v>150</v>
          </cell>
          <cell r="N301">
            <v>1856</v>
          </cell>
          <cell r="O301">
            <v>6.1</v>
          </cell>
          <cell r="P301">
            <v>19</v>
          </cell>
          <cell r="Q301">
            <v>34</v>
          </cell>
          <cell r="R301" t="str">
            <v>010.01.04.05/2021/0816</v>
          </cell>
        </row>
        <row r="302">
          <cell r="A302" t="str">
            <v>Vila Velha de Ródão</v>
          </cell>
          <cell r="B302" t="str">
            <v>0511</v>
          </cell>
          <cell r="C302" t="str">
            <v>16H0511</v>
          </cell>
          <cell r="D302" t="str">
            <v>Continente</v>
          </cell>
          <cell r="E302" t="str">
            <v>1</v>
          </cell>
          <cell r="F302" t="str">
            <v>Centro</v>
          </cell>
          <cell r="G302" t="str">
            <v>16</v>
          </cell>
          <cell r="H302" t="str">
            <v>Centro</v>
          </cell>
          <cell r="I302" t="str">
            <v>16</v>
          </cell>
          <cell r="J302" t="str">
            <v>Beira Interior Sul</v>
          </cell>
          <cell r="K302" t="str">
            <v>169</v>
          </cell>
          <cell r="L302" t="str">
            <v>Beira Baixa</v>
          </cell>
          <cell r="M302" t="str">
            <v>16H</v>
          </cell>
          <cell r="N302">
            <v>880</v>
          </cell>
          <cell r="O302">
            <v>3.09</v>
          </cell>
          <cell r="P302">
            <v>0</v>
          </cell>
          <cell r="Q302">
            <v>0</v>
          </cell>
          <cell r="R302" t="str">
            <v>010.01.04.05/2021/0511</v>
          </cell>
        </row>
        <row r="303">
          <cell r="A303" t="str">
            <v>Vila Verde</v>
          </cell>
          <cell r="B303" t="str">
            <v>0313</v>
          </cell>
          <cell r="C303" t="str">
            <v>1120313</v>
          </cell>
          <cell r="D303" t="str">
            <v>Continente</v>
          </cell>
          <cell r="E303" t="str">
            <v>1</v>
          </cell>
          <cell r="F303" t="str">
            <v>Norte</v>
          </cell>
          <cell r="G303" t="str">
            <v>11</v>
          </cell>
          <cell r="H303" t="str">
            <v>Norte</v>
          </cell>
          <cell r="I303" t="str">
            <v>11</v>
          </cell>
          <cell r="J303" t="str">
            <v>Cávado</v>
          </cell>
          <cell r="K303" t="str">
            <v>112</v>
          </cell>
          <cell r="L303" t="str">
            <v>Cávado</v>
          </cell>
          <cell r="M303" t="str">
            <v>112</v>
          </cell>
          <cell r="N303">
            <v>1181</v>
          </cell>
          <cell r="O303">
            <v>3.39</v>
          </cell>
          <cell r="P303">
            <v>4</v>
          </cell>
          <cell r="Q303">
            <v>48</v>
          </cell>
          <cell r="R303" t="str">
            <v>010.01.04.05/2021/0313</v>
          </cell>
        </row>
        <row r="304">
          <cell r="A304" t="str">
            <v>Vila Viçosa</v>
          </cell>
          <cell r="B304" t="str">
            <v>0714</v>
          </cell>
          <cell r="C304" t="str">
            <v>1870714</v>
          </cell>
          <cell r="D304" t="str">
            <v>Continente</v>
          </cell>
          <cell r="E304" t="str">
            <v>1</v>
          </cell>
          <cell r="F304" t="str">
            <v>Alentejo</v>
          </cell>
          <cell r="G304" t="str">
            <v>18</v>
          </cell>
          <cell r="H304" t="str">
            <v>Alentejo</v>
          </cell>
          <cell r="I304" t="str">
            <v>18</v>
          </cell>
          <cell r="J304" t="str">
            <v>Alentejo Central</v>
          </cell>
          <cell r="K304" t="str">
            <v>183</v>
          </cell>
          <cell r="L304" t="str">
            <v>Alentejo Central</v>
          </cell>
          <cell r="M304" t="str">
            <v>187</v>
          </cell>
          <cell r="N304">
            <v>855</v>
          </cell>
          <cell r="O304">
            <v>2.82</v>
          </cell>
          <cell r="P304">
            <v>0</v>
          </cell>
          <cell r="Q304">
            <v>0</v>
          </cell>
          <cell r="R304" t="str">
            <v>010.01.04.05/2021/0714</v>
          </cell>
        </row>
        <row r="305">
          <cell r="A305" t="str">
            <v>Vimioso</v>
          </cell>
          <cell r="B305" t="str">
            <v>0411</v>
          </cell>
          <cell r="C305" t="str">
            <v>11E0411</v>
          </cell>
          <cell r="D305" t="str">
            <v>Continente</v>
          </cell>
          <cell r="E305" t="str">
            <v>1</v>
          </cell>
          <cell r="F305" t="str">
            <v>Norte</v>
          </cell>
          <cell r="G305" t="str">
            <v>11</v>
          </cell>
          <cell r="H305" t="str">
            <v>Norte</v>
          </cell>
          <cell r="I305" t="str">
            <v>11</v>
          </cell>
          <cell r="J305" t="str">
            <v>Alto Trás-os-Montes</v>
          </cell>
          <cell r="K305" t="str">
            <v>118</v>
          </cell>
          <cell r="L305" t="str">
            <v>Terras de Trás-os-Montes</v>
          </cell>
          <cell r="M305" t="str">
            <v>11E</v>
          </cell>
          <cell r="N305">
            <v>890</v>
          </cell>
          <cell r="O305">
            <v>2.4300000000000002</v>
          </cell>
          <cell r="P305">
            <v>5</v>
          </cell>
          <cell r="Q305">
            <v>13</v>
          </cell>
          <cell r="R305" t="str">
            <v>010.01.04.05/2021/0411</v>
          </cell>
        </row>
        <row r="306">
          <cell r="A306" t="str">
            <v>Vinhais</v>
          </cell>
          <cell r="B306" t="str">
            <v>0412</v>
          </cell>
          <cell r="C306" t="str">
            <v>11E0412</v>
          </cell>
          <cell r="D306" t="str">
            <v>Continente</v>
          </cell>
          <cell r="E306" t="str">
            <v>1</v>
          </cell>
          <cell r="F306" t="str">
            <v>Norte</v>
          </cell>
          <cell r="G306" t="str">
            <v>11</v>
          </cell>
          <cell r="H306" t="str">
            <v>Norte</v>
          </cell>
          <cell r="I306" t="str">
            <v>11</v>
          </cell>
          <cell r="J306" t="str">
            <v>Alto Trás-os-Montes</v>
          </cell>
          <cell r="K306" t="str">
            <v>118</v>
          </cell>
          <cell r="L306" t="str">
            <v>Terras de Trás-os-Montes</v>
          </cell>
          <cell r="M306" t="str">
            <v>11E</v>
          </cell>
          <cell r="N306">
            <v>890</v>
          </cell>
          <cell r="O306">
            <v>2.4300000000000002</v>
          </cell>
          <cell r="P306">
            <v>45</v>
          </cell>
          <cell r="Q306">
            <v>45</v>
          </cell>
          <cell r="R306" t="str">
            <v>010.01.04.05/2021/0412</v>
          </cell>
        </row>
        <row r="307">
          <cell r="A307" t="str">
            <v>Viseu</v>
          </cell>
          <cell r="B307" t="str">
            <v>1823</v>
          </cell>
          <cell r="C307" t="str">
            <v>16G1823</v>
          </cell>
          <cell r="D307" t="str">
            <v>Continente</v>
          </cell>
          <cell r="E307" t="str">
            <v>1</v>
          </cell>
          <cell r="F307" t="str">
            <v>Centro</v>
          </cell>
          <cell r="G307" t="str">
            <v>16</v>
          </cell>
          <cell r="H307" t="str">
            <v>Centro</v>
          </cell>
          <cell r="I307" t="str">
            <v>16</v>
          </cell>
          <cell r="J307" t="str">
            <v>Dão-Lafões</v>
          </cell>
          <cell r="K307" t="str">
            <v>165</v>
          </cell>
          <cell r="L307" t="str">
            <v>Viseu Dão Lafões</v>
          </cell>
          <cell r="M307" t="str">
            <v>16G</v>
          </cell>
          <cell r="N307">
            <v>1072</v>
          </cell>
          <cell r="O307">
            <v>4.07</v>
          </cell>
          <cell r="P307">
            <v>4</v>
          </cell>
          <cell r="Q307">
            <v>72</v>
          </cell>
          <cell r="R307" t="str">
            <v>010.01.04.05/2021/1823</v>
          </cell>
        </row>
        <row r="308">
          <cell r="A308" t="str">
            <v>Vizela</v>
          </cell>
          <cell r="B308" t="str">
            <v>0314</v>
          </cell>
          <cell r="C308" t="str">
            <v>1190314</v>
          </cell>
          <cell r="D308" t="str">
            <v>Continente</v>
          </cell>
          <cell r="E308" t="str">
            <v>1</v>
          </cell>
          <cell r="F308" t="str">
            <v>Norte</v>
          </cell>
          <cell r="G308" t="str">
            <v>11</v>
          </cell>
          <cell r="H308" t="str">
            <v>Norte</v>
          </cell>
          <cell r="I308" t="str">
            <v>11</v>
          </cell>
          <cell r="J308" t="str">
            <v>Ave</v>
          </cell>
          <cell r="K308" t="str">
            <v>113</v>
          </cell>
          <cell r="L308" t="str">
            <v>Ave</v>
          </cell>
          <cell r="M308" t="str">
            <v>119</v>
          </cell>
          <cell r="N308">
            <v>1000</v>
          </cell>
          <cell r="O308">
            <v>3.12</v>
          </cell>
          <cell r="P308">
            <v>54</v>
          </cell>
          <cell r="Q308">
            <v>62</v>
          </cell>
          <cell r="R308" t="str">
            <v>010.01.04.05/2021/0314</v>
          </cell>
        </row>
        <row r="309">
          <cell r="A309" t="str">
            <v>Vouzela</v>
          </cell>
          <cell r="B309" t="str">
            <v>1824</v>
          </cell>
          <cell r="C309" t="str">
            <v>16G1824</v>
          </cell>
          <cell r="D309" t="str">
            <v>Continente</v>
          </cell>
          <cell r="E309" t="str">
            <v>1</v>
          </cell>
          <cell r="F309" t="str">
            <v>Centro</v>
          </cell>
          <cell r="G309" t="str">
            <v>16</v>
          </cell>
          <cell r="H309" t="str">
            <v>Centro</v>
          </cell>
          <cell r="I309" t="str">
            <v>16</v>
          </cell>
          <cell r="J309" t="str">
            <v>Dão-Lafões</v>
          </cell>
          <cell r="K309" t="str">
            <v>165</v>
          </cell>
          <cell r="L309" t="str">
            <v>Viseu Dão Lafões</v>
          </cell>
          <cell r="M309" t="str">
            <v>16G</v>
          </cell>
          <cell r="N309">
            <v>1072</v>
          </cell>
          <cell r="O309">
            <v>3.54</v>
          </cell>
          <cell r="P309">
            <v>0</v>
          </cell>
          <cell r="Q309">
            <v>0</v>
          </cell>
          <cell r="R309" t="str">
            <v>010.01.04.05/2021/1824</v>
          </cell>
        </row>
      </sheetData>
      <sheetData sheetId="11"/>
      <sheetData sheetId="12"/>
      <sheetData sheetId="13">
        <row r="5">
          <cell r="C5">
            <v>733.75</v>
          </cell>
        </row>
        <row r="15">
          <cell r="C15" t="e">
            <v>#REF!</v>
          </cell>
        </row>
      </sheetData>
      <sheetData sheetId="14"/>
      <sheetData sheetId="15"/>
      <sheetData sheetId="16"/>
      <sheetData sheetId="17">
        <row r="2">
          <cell r="E2" t="str">
            <v>Ana Valente</v>
          </cell>
          <cell r="F2">
            <v>225439838</v>
          </cell>
        </row>
        <row r="3">
          <cell r="E3" t="str">
            <v>Joaquim Monteiro</v>
          </cell>
          <cell r="F3" t="str">
            <v>217 237 109</v>
          </cell>
        </row>
        <row r="4">
          <cell r="E4" t="str">
            <v>Margarida Cavaleiro</v>
          </cell>
          <cell r="F4" t="str">
            <v>217 231 653</v>
          </cell>
        </row>
        <row r="5">
          <cell r="E5" t="str">
            <v>Margarida Colaço</v>
          </cell>
          <cell r="F5" t="str">
            <v>217 231 713</v>
          </cell>
        </row>
        <row r="6">
          <cell r="E6" t="str">
            <v>Maria Tibério</v>
          </cell>
          <cell r="F6" t="str">
            <v>217 231 741</v>
          </cell>
        </row>
        <row r="7">
          <cell r="E7" t="str">
            <v>Paulo Patrício</v>
          </cell>
          <cell r="F7" t="str">
            <v>225 439 839</v>
          </cell>
        </row>
        <row r="8">
          <cell r="E8" t="str">
            <v>Marta Duque</v>
          </cell>
          <cell r="F8">
            <v>217231652</v>
          </cell>
        </row>
      </sheetData>
      <sheetData sheetId="18"/>
      <sheetData sheetId="19"/>
      <sheetData sheetId="20"/>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x"/>
      <sheetName val="SH"/>
      <sheetName val="Agregado_simples"/>
      <sheetName val="Enquadramento"/>
      <sheetName val="Agregado"/>
      <sheetName val="Despesas Elegíveis"/>
      <sheetName val="Simulador"/>
      <sheetName val="Plano Tx de Esforço"/>
      <sheetName val="Critérios"/>
      <sheetName val="Plano Prestação Mensal Proposta"/>
      <sheetName val="Documentos"/>
      <sheetName val="Parecer do Município"/>
      <sheetName val="Simulador Reab e Const (2)"/>
      <sheetName val="HCC"/>
      <sheetName val="Municipios"/>
      <sheetName val="Lista"/>
      <sheetName val="Checklist BK"/>
      <sheetName val="Tabelas"/>
      <sheetName val="VRefAquis"/>
      <sheetName val="VRefArren"/>
    </sheetNames>
    <sheetDataSet>
      <sheetData sheetId="0" refreshError="1"/>
      <sheetData sheetId="1" refreshError="1"/>
      <sheetData sheetId="2" refreshError="1"/>
      <sheetData sheetId="3">
        <row r="11">
          <cell r="I11" t="str">
            <v>1D.0903.0001.01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
      <sheetName val="Anexo II"/>
    </sheetNames>
    <sheetDataSet>
      <sheetData sheetId="0" refreshError="1"/>
      <sheetData sheetId="1" refreshError="1"/>
    </sheetDataSet>
  </externalBook>
</externalLink>
</file>

<file path=xl/tables/table1.xml><?xml version="1.0" encoding="utf-8"?>
<table xmlns="http://schemas.openxmlformats.org/spreadsheetml/2006/main" id="21" name="Table222" displayName="Table222" ref="B3:L15" totalsRowShown="0" headerRowDxfId="468" dataDxfId="467" tableBorderDxfId="466">
  <autoFilter ref="B3:L15"/>
  <tableColumns count="11">
    <tableColumn id="1" name="Column1" dataDxfId="465">
      <calculatedColumnFormula>IF(C4="","",CONCATENATE(Enquadramento!$I$11,".",H4))</calculatedColumnFormula>
    </tableColumn>
    <tableColumn id="2" name="Column2" dataDxfId="464"/>
    <tableColumn id="3" name="Column3" dataDxfId="463"/>
    <tableColumn id="4" name="Column4" dataDxfId="462"/>
    <tableColumn id="5" name="Column5" dataDxfId="461"/>
    <tableColumn id="6" name="Column6" dataDxfId="460"/>
    <tableColumn id="7" name="Column7" dataDxfId="459"/>
    <tableColumn id="8" name="Column8" dataDxfId="458">
      <calculatedColumnFormula>IFERROR(IF(OR(RIGHT(C4,1)-(11-((9*LEFT(C4,1)+8*MID(C4,2,1)+7*MID(C4,3,1)+6*MID(C4,4,1)+5*MID(C4,5,1)+4*MID(C4,6,1)+3*MID(C4,7,1)+2*MID(C4,8,1))-(11*INT((9*LEFT(C4,1)+8*MID(C4,2,1)+7*MID(C4,3,1)+6*MID(C4,4,1)+5*MID(C4,5,1)+4*MID(C4,6,1)+3*MID(C4,7,1)+2*MID(C4,8,1))/11))))=0,RIGHT(C4,1)-(11-((9*LEFT(C4,1)+8*MID(C4,2,1)+7*MID(C4,3,1)+6*MID(C4,4,1)+5*MID(C4,5,1)+4*MID(C4,6,1)+3*MID(C4,7,1)+2*MID(C4,8,1))-(11*INT((9*LEFT(C4,1)+8*MID(C4,2,1)+7*MID(C4,3,1)+6*MID(C4,4,1)+5*MID(C4,5,1)+4*MID(C4,6,1)+3*MID(C4,7,1)+2*MID(C4,8,1))/11))))=-11,RIGHT(C4,1)-(11-((9*LEFT(C4,1)+8*MID(C4,2,1)+7*MID(C4,3,1)+6*MID(C4,4,1)+5*MID(C4,5,1)+4*MID(C4,6,1)+3*MID(C4,7,1)+2*MID(C4,8,1))-(11*INT((9*LEFT(C4,1)+8*MID(C4,2,1)+7*MID(C4,3,1)+6*MID(C4,4,1)+5*MID(C4,5,1)+4*MID(C4,6,1)+3*MID(C4,7,1)+2*MID(C4,8,1))/11))))=-10),"","X"),"")</calculatedColumnFormula>
    </tableColumn>
    <tableColumn id="9" name="Column9" dataDxfId="457">
      <calculatedColumnFormula>IF(RIGHT(B4,1)="A","",IF(B4="","",IF(OR(D4&lt;Aux!$AE$3,AND(D4&gt;Aux!$AE$6,D4&lt;Aux!$AE$9)),"Rend","")))</calculatedColumnFormula>
    </tableColumn>
    <tableColumn id="10" name="Column10" dataDxfId="456">
      <calculatedColumnFormula>IF(OR(D4&gt;Aux!$AE$9,AND(F4="Não",J4="Rend")),"Dep","")</calculatedColumnFormula>
    </tableColumn>
    <tableColumn id="11" name="Column11" dataDxfId="455">
      <calculatedColumnFormula>DATEDIF(Table222[[#This Row],[Column3]],$L$1,"Y")</calculatedColumnFormula>
    </tableColumn>
  </tableColumns>
  <tableStyleInfo showFirstColumn="0" showLastColumn="0" showRowStripes="1" showColumnStripes="0"/>
</table>
</file>

<file path=xl/tables/table10.xml><?xml version="1.0" encoding="utf-8"?>
<table xmlns="http://schemas.openxmlformats.org/spreadsheetml/2006/main" id="20" name="Table221" displayName="Table221" ref="B2:F14" totalsRowShown="0" headerRowDxfId="260" dataDxfId="259" tableBorderDxfId="258">
  <autoFilter ref="B2:F14"/>
  <tableColumns count="5">
    <tableColumn id="1" name="Solução Habitacional" dataDxfId="257">
      <calculatedColumnFormula>IF(C3="","",CONCATENATE(Enquadramento!$I$11,".",#REF!))</calculatedColumnFormula>
    </tableColumn>
    <tableColumn id="2" name="Column2" dataDxfId="256"/>
    <tableColumn id="3" name="Column3" dataDxfId="255"/>
    <tableColumn id="4" name="Column4" dataDxfId="254"/>
    <tableColumn id="5" name="Column5" dataDxfId="253"/>
  </tableColumns>
  <tableStyleInfo showFirstColumn="0" showLastColumn="0" showRowStripes="1" showColumnStripes="0"/>
</table>
</file>

<file path=xl/tables/table11.xml><?xml version="1.0" encoding="utf-8"?>
<table xmlns="http://schemas.openxmlformats.org/spreadsheetml/2006/main" id="3" name="Table3" displayName="Table3" ref="A1:C8" totalsRowShown="0" headerRowDxfId="248" dataDxfId="246" headerRowBorderDxfId="247" tableBorderDxfId="245">
  <autoFilter ref="A1:C8"/>
  <tableColumns count="3">
    <tableColumn id="1" name="Tipo de Beneficiário" dataDxfId="244"/>
    <tableColumn id="2" name="Descrição completa" dataDxfId="243"/>
    <tableColumn id="3" name="COD" dataDxfId="242"/>
  </tableColumns>
  <tableStyleInfo name="TableStyleMedium19" showFirstColumn="0" showLastColumn="0" showRowStripes="1" showColumnStripes="0"/>
</table>
</file>

<file path=xl/tables/table12.xml><?xml version="1.0" encoding="utf-8"?>
<table xmlns="http://schemas.openxmlformats.org/spreadsheetml/2006/main" id="4" name="SHEstado" displayName="SHEstado" ref="E1:H8" totalsRowShown="0" headerRowDxfId="241" dataDxfId="240">
  <autoFilter ref="E1:H8"/>
  <tableColumns count="4">
    <tableColumn id="1" name="SH26abc" dataDxfId="239"/>
    <tableColumn id="2" name="VRef" dataDxfId="238"/>
    <tableColumn id="3" name="% Máx Comp Vinv" dataDxfId="237"/>
    <tableColumn id="4" name="% Máx Comp Vref" dataDxfId="236"/>
  </tableColumns>
  <tableStyleInfo name="TableStyleMedium17" showFirstColumn="0" showLastColumn="0" showRowStripes="1" showColumnStripes="0"/>
</table>
</file>

<file path=xl/tables/table13.xml><?xml version="1.0" encoding="utf-8"?>
<table xmlns="http://schemas.openxmlformats.org/spreadsheetml/2006/main" id="5" name="Table5" displayName="Table5" ref="N1:O5" totalsRowShown="0" headerRowDxfId="235" dataDxfId="234">
  <autoFilter ref="N1:O5"/>
  <tableColumns count="2">
    <tableColumn id="1" name="SH25_BD" dataDxfId="233"/>
    <tableColumn id="2" name="VRef" dataDxfId="232">
      <calculatedColumnFormula>CP_HCC</calculatedColumnFormula>
    </tableColumn>
  </tableColumns>
  <tableStyleInfo name="TableStyleMedium21" showFirstColumn="0" showLastColumn="0" showRowStripes="1" showColumnStripes="0"/>
</table>
</file>

<file path=xl/tables/table14.xml><?xml version="1.0" encoding="utf-8"?>
<table xmlns="http://schemas.openxmlformats.org/spreadsheetml/2006/main" id="6" name="Table6" displayName="Table6" ref="J1:J6" totalsRowShown="0" headerRowDxfId="231" dataDxfId="230">
  <autoFilter ref="J1:J6"/>
  <tableColumns count="1">
    <tableColumn id="1" name="SH26d" dataDxfId="229"/>
  </tableColumns>
  <tableStyleInfo name="TableStyleMedium18" showFirstColumn="0" showLastColumn="0" showRowStripes="1" showColumnStripes="0"/>
</table>
</file>

<file path=xl/tables/table15.xml><?xml version="1.0" encoding="utf-8"?>
<table xmlns="http://schemas.openxmlformats.org/spreadsheetml/2006/main" id="7" name="Table7" displayName="Table7" ref="L1:L2" totalsRowShown="0" headerRowDxfId="228" dataDxfId="227">
  <autoFilter ref="L1:L2"/>
  <tableColumns count="1">
    <tableColumn id="1" name="SH26e" dataDxfId="226"/>
  </tableColumns>
  <tableStyleInfo name="TableStyleMedium18" showFirstColumn="0" showLastColumn="0" showRowStripes="1" showColumnStripes="0"/>
</table>
</file>

<file path=xl/tables/table16.xml><?xml version="1.0" encoding="utf-8"?>
<table xmlns="http://schemas.openxmlformats.org/spreadsheetml/2006/main" id="16" name="Table53" displayName="Table53" ref="Q1:Q4" totalsRowShown="0" headerRowDxfId="225" dataDxfId="224">
  <autoFilter ref="Q1:Q4"/>
  <tableColumns count="1">
    <tableColumn id="1" name="FASES" dataDxfId="223"/>
  </tableColumns>
  <tableStyleInfo name="TableStyleMedium17" showFirstColumn="0" showLastColumn="0" showRowStripes="1" showColumnStripes="0"/>
</table>
</file>

<file path=xl/tables/table17.xml><?xml version="1.0" encoding="utf-8"?>
<table xmlns="http://schemas.openxmlformats.org/spreadsheetml/2006/main" id="17" name="Table54" displayName="Table54" ref="U1:U4" totalsRowShown="0" headerRowDxfId="222" dataDxfId="221">
  <autoFilter ref="U1:U4"/>
  <tableColumns count="1">
    <tableColumn id="1" name="Verificação" dataDxfId="220"/>
  </tableColumns>
  <tableStyleInfo name="TableStyleMedium19" showFirstColumn="0" showLastColumn="0" showRowStripes="1" showColumnStripes="0"/>
</table>
</file>

<file path=xl/tables/table18.xml><?xml version="1.0" encoding="utf-8"?>
<table xmlns="http://schemas.openxmlformats.org/spreadsheetml/2006/main" id="18" name="Table20" displayName="Table20" ref="S1:S8" totalsRowShown="0" headerRowDxfId="219" dataDxfId="218">
  <autoFilter ref="S1:S8"/>
  <sortState ref="S2:S8">
    <sortCondition ref="S1:S8"/>
  </sortState>
  <tableColumns count="1">
    <tableColumn id="1" name="Objetivo" dataDxfId="217"/>
  </tableColumns>
  <tableStyleInfo name="TableStyleMedium20" showFirstColumn="0" showLastColumn="0" showRowStripes="1" showColumnStripes="0"/>
</table>
</file>

<file path=xl/tables/table19.xml><?xml version="1.0" encoding="utf-8"?>
<table xmlns="http://schemas.openxmlformats.org/spreadsheetml/2006/main" id="19" name="Table520" displayName="Table520" ref="W1:W9" totalsRowShown="0" headerRowDxfId="216" dataDxfId="215">
  <autoFilter ref="W1:W9"/>
  <tableColumns count="1">
    <tableColumn id="1" name="lista de elementos" dataDxfId="214"/>
  </tableColumns>
  <tableStyleInfo name="TableStyleMedium21" showFirstColumn="0" showLastColumn="0" showRowStripes="1" showColumnStripes="0"/>
</table>
</file>

<file path=xl/tables/table2.xml><?xml version="1.0" encoding="utf-8"?>
<table xmlns="http://schemas.openxmlformats.org/spreadsheetml/2006/main" id="39" name="Table22129422940" displayName="Table22129422940" ref="A6:G23" totalsRowShown="0" headerRowDxfId="445" dataDxfId="443" headerRowBorderDxfId="444" tableBorderDxfId="442" totalsRowBorderDxfId="441">
  <autoFilter ref="A6:G23"/>
  <tableColumns count="7">
    <tableColumn id="4" name="N.º" dataDxfId="440" dataCellStyle="Hyperlink"/>
    <tableColumn id="7" name="REQUISITOS LEGAIS" dataDxfId="439" dataCellStyle="Hyperlink"/>
    <tableColumn id="1" name="ENQUADRAMENTO LEGAL" dataDxfId="438"/>
    <tableColumn id="2" name="Verificação pelo município dos requisitos nos termos do número 3.3.2" dataDxfId="437"/>
    <tableColumn id="6" name="Fase em que é obrigatória a apresentação dos elementos." dataDxfId="436"/>
    <tableColumn id="11" name="Fundamentação" dataDxfId="435"/>
    <tableColumn id="3" name="OBSERVAÇÕES" dataDxfId="434"/>
  </tableColumns>
  <tableStyleInfo name="TableStyleMedium19" showFirstColumn="0" showLastColumn="0" showRowStripes="1" showColumnStripes="0"/>
</table>
</file>

<file path=xl/tables/table20.xml><?xml version="1.0" encoding="utf-8"?>
<table xmlns="http://schemas.openxmlformats.org/spreadsheetml/2006/main" id="31" name="Table1432" displayName="Table1432" ref="A1:Q310" totalsRowCount="1" headerRowDxfId="209" dataDxfId="208" headerRowCellStyle="TableOddline">
  <autoFilter ref="A1:Q309"/>
  <sortState ref="A2:Q309">
    <sortCondition ref="A1:A309"/>
  </sortState>
  <tableColumns count="17">
    <tableColumn id="1" name="Município" totalsRowFunction="count" dataDxfId="207" totalsRowDxfId="206" dataCellStyle="TableEvenline"/>
    <tableColumn id="11" name="CodINE Mun2011" dataDxfId="205" totalsRowDxfId="204" dataCellStyle="TableEvenline"/>
    <tableColumn id="7" name="CodINE Mun2013" dataDxfId="203" totalsRowDxfId="202" dataCellStyle="TableEvenline"/>
    <tableColumn id="2" name="NUTS I" dataDxfId="201" totalsRowDxfId="200" dataCellStyle="TableEvenline"/>
    <tableColumn id="8" name="CodINE NUTI" dataDxfId="199" totalsRowDxfId="198" dataCellStyle="TableEvenline">
      <calculatedColumnFormula>VLOOKUP(Table1432[[#This Row],[NUTS I]],Table1533[],2,FALSE)</calculatedColumnFormula>
    </tableColumn>
    <tableColumn id="17" name="NUTS II 2011" dataDxfId="197" totalsRowDxfId="196" dataCellStyle="TableEvenline"/>
    <tableColumn id="16" name="CodINE NUTII 2011" dataDxfId="195" totalsRowDxfId="194" dataCellStyle="TableEvenline">
      <calculatedColumnFormula>VLOOKUP(Table1432[[#This Row],[NUTS II 2011]],Table1634[],2,FALSE)</calculatedColumnFormula>
    </tableColumn>
    <tableColumn id="3" name="NUTS II 2013" dataDxfId="193" totalsRowDxfId="192" dataCellStyle="TableOddline"/>
    <tableColumn id="9" name="CodINE NUTII 2013" dataDxfId="191" totalsRowDxfId="190" dataCellStyle="TableOddline">
      <calculatedColumnFormula>VLOOKUP(Table1432[[#This Row],[NUTS II 2013]],Table162436[],2,FALSE)</calculatedColumnFormula>
    </tableColumn>
    <tableColumn id="19" name="NUTS III 2011" dataDxfId="189" totalsRowDxfId="188" dataCellStyle="TableOddline"/>
    <tableColumn id="18" name="CodINE NUTIII 2011" dataDxfId="187" totalsRowDxfId="186" dataCellStyle="TableOddline">
      <calculatedColumnFormula>VLOOKUP(Table1432[[#This Row],[NUTS III 2011]],Table1735[],2,FALSE)</calculatedColumnFormula>
    </tableColumn>
    <tableColumn id="4" name="NUTS III 2013" dataDxfId="185" totalsRowDxfId="184" dataCellStyle="TableEvenline"/>
    <tableColumn id="10" name="CodINE NUTIII 2013" dataDxfId="183" totalsRowDxfId="182" dataCellStyle="TableEvenline">
      <calculatedColumnFormula>VLOOKUP(Table1432[[#This Row],[NUTS III 2013]],Table172537[],2,FALSE)</calculatedColumnFormula>
    </tableColumn>
    <tableColumn id="5" name="VRefAq" dataDxfId="181" totalsRowDxfId="180">
      <calculatedColumnFormula>IFERROR(VLOOKUP(Table1432[[#This Row],[CodINE Mun2013]],VRefAquis!B:H,2,FALSE),IFERROR(VLOOKUP(Table1432[[#This Row],[CodINE NUTIII 2013]],VRefAquis!B:H,2,FALSE),VLOOKUP(Table1432[[#This Row],[CodINE NUTII 2013]],VRefAquis!B:H,2,FALSE)))</calculatedColumnFormula>
    </tableColumn>
    <tableColumn id="6" name="VRefAr" dataDxfId="179" totalsRowDxfId="178">
      <calculatedColumnFormula>IF(VLOOKUP(Table1432[[#This Row],[CodINE Mun2013]],VRefArren!B:H,2,FALSE)&lt;&gt;"",VLOOKUP(Table1432[[#This Row],[CodINE Mun2013]],VRefArren!B:H,2,FALSE),IFERROR(VLOOKUP(Table1432[[#This Row],[CodINE NUTIII 2013]],VRefArren!B:H,2,FALSE),VLOOKUP(Table1432[[#This Row],[CodINE NUTII 2013]],VRefArren!B:H,2,FALSE)))</calculatedColumnFormula>
    </tableColumn>
    <tableColumn id="12" name="Lev. 2018 NÚCLEOS" totalsRowFunction="sum" dataDxfId="177" totalsRowDxfId="176"/>
    <tableColumn id="13" name="Lev. 2019 FAMÍLIAS" totalsRowFunction="sum" dataDxfId="175" totalsRowDxfId="174"/>
  </tableColumns>
  <tableStyleInfo name="TableStyleMedium17" showFirstColumn="0" showLastColumn="0" showRowStripes="1" showColumnStripes="0"/>
</table>
</file>

<file path=xl/tables/table21.xml><?xml version="1.0" encoding="utf-8"?>
<table xmlns="http://schemas.openxmlformats.org/spreadsheetml/2006/main" id="32" name="Table1533" displayName="Table1533" ref="S1:T5" totalsRowCount="1" headerRowDxfId="173" dataDxfId="172" totalsRowDxfId="170" tableBorderDxfId="171">
  <autoFilter ref="S1:T4"/>
  <tableColumns count="2">
    <tableColumn id="1" name="NUTI" totalsRowLabel="Total" dataDxfId="169" totalsRowDxfId="168"/>
    <tableColumn id="2" name="CodNUTI" totalsRowFunction="count" dataDxfId="167" totalsRowDxfId="166"/>
  </tableColumns>
  <tableStyleInfo name="TableStyleMedium21" showFirstColumn="0" showLastColumn="0" showRowStripes="1" showColumnStripes="0"/>
</table>
</file>

<file path=xl/tables/table22.xml><?xml version="1.0" encoding="utf-8"?>
<table xmlns="http://schemas.openxmlformats.org/spreadsheetml/2006/main" id="33" name="Table1634" displayName="Table1634" ref="V1:W9" totalsRowCount="1" headerRowDxfId="165" dataDxfId="164" totalsRowDxfId="162" tableBorderDxfId="163" totalsRowBorderDxfId="161">
  <autoFilter ref="V1:W8"/>
  <tableColumns count="2">
    <tableColumn id="1" name="NUTII 2011" totalsRowLabel="Total" dataDxfId="160" totalsRowDxfId="159" dataCellStyle="Normal 2 2 2"/>
    <tableColumn id="2" name="CodNUTII 2011" totalsRowFunction="count" dataDxfId="158" totalsRowDxfId="157" dataCellStyle="Normal 2 2 2"/>
  </tableColumns>
  <tableStyleInfo name="TableStyleMedium20" showFirstColumn="0" showLastColumn="0" showRowStripes="1" showColumnStripes="0"/>
</table>
</file>

<file path=xl/tables/table23.xml><?xml version="1.0" encoding="utf-8"?>
<table xmlns="http://schemas.openxmlformats.org/spreadsheetml/2006/main" id="34" name="Table1735" displayName="Table1735" ref="Y1:Z32" totalsRowCount="1" headerRowDxfId="156" dataDxfId="155" totalsRowDxfId="154">
  <autoFilter ref="Y1:Z31"/>
  <sortState ref="Y2:Z26">
    <sortCondition ref="Y1:Y26"/>
  </sortState>
  <tableColumns count="2">
    <tableColumn id="1" name="NUTIII 2011" totalsRowLabel="Total" dataDxfId="153" totalsRowDxfId="152"/>
    <tableColumn id="2" name="CodINE_NUTIII 2011" totalsRowFunction="count" dataDxfId="151" totalsRowDxfId="150"/>
  </tableColumns>
  <tableStyleInfo name="TableStyleMedium19" showFirstColumn="0" showLastColumn="0" showRowStripes="1" showColumnStripes="0"/>
</table>
</file>

<file path=xl/tables/table24.xml><?xml version="1.0" encoding="utf-8"?>
<table xmlns="http://schemas.openxmlformats.org/spreadsheetml/2006/main" id="35" name="Table162436" displayName="Table162436" ref="AB1:AC9" totalsRowCount="1" headerRowDxfId="149" dataDxfId="148" totalsRowDxfId="146" tableBorderDxfId="147" totalsRowBorderDxfId="145">
  <autoFilter ref="AB1:AC8"/>
  <tableColumns count="2">
    <tableColumn id="1" name="NUTII 2013" totalsRowLabel="Total" dataDxfId="144" totalsRowDxfId="143"/>
    <tableColumn id="2" name="CodNUTII 2013" totalsRowFunction="count" dataDxfId="142" totalsRowDxfId="141"/>
  </tableColumns>
  <tableStyleInfo name="TableStyleMedium20" showFirstColumn="0" showLastColumn="0" showRowStripes="1" showColumnStripes="0"/>
</table>
</file>

<file path=xl/tables/table25.xml><?xml version="1.0" encoding="utf-8"?>
<table xmlns="http://schemas.openxmlformats.org/spreadsheetml/2006/main" id="36" name="Table172537" displayName="Table172537" ref="AE1:AF27" totalsRowCount="1" headerRowDxfId="140" dataDxfId="139" totalsRowDxfId="138">
  <autoFilter ref="AE1:AF26"/>
  <sortState ref="AE2:AF26">
    <sortCondition ref="AE1:AE26"/>
  </sortState>
  <tableColumns count="2">
    <tableColumn id="1" name="NUTIII 2013" totalsRowLabel="Total" dataDxfId="137" totalsRowDxfId="136"/>
    <tableColumn id="2" name="CodINE_NUTIII 2013" totalsRowFunction="count" dataDxfId="135" totalsRowDxfId="134"/>
  </tableColumns>
  <tableStyleInfo name="TableStyleMedium19" showFirstColumn="0" showLastColumn="0" showRowStripes="1" showColumnStripes="0"/>
</table>
</file>

<file path=xl/tables/table26.xml><?xml version="1.0" encoding="utf-8"?>
<table xmlns="http://schemas.openxmlformats.org/spreadsheetml/2006/main" id="1" name="Table1" displayName="Table1" ref="A1:A3" totalsRowShown="0" headerRowDxfId="133" dataDxfId="132">
  <autoFilter ref="A1:A3"/>
  <tableColumns count="1">
    <tableColumn id="1" name="Tipo de núcleo" dataDxfId="131"/>
  </tableColumns>
  <tableStyleInfo name="TableStyleMedium17" showFirstColumn="0" showLastColumn="0" showRowStripes="1" showColumnStripes="0"/>
</table>
</file>

<file path=xl/tables/table27.xml><?xml version="1.0" encoding="utf-8"?>
<table xmlns="http://schemas.openxmlformats.org/spreadsheetml/2006/main" id="8" name="Table8" displayName="Table8" ref="C1:C4" totalsRowShown="0" headerRowDxfId="130" dataDxfId="129">
  <autoFilter ref="C1:C4"/>
  <tableColumns count="1">
    <tableColumn id="1" name="Situação atual da família" dataDxfId="128"/>
  </tableColumns>
  <tableStyleInfo name="TableStyleMedium16" showFirstColumn="0" showLastColumn="0" showRowStripes="1" showColumnStripes="0"/>
</table>
</file>

<file path=xl/tables/table28.xml><?xml version="1.0" encoding="utf-8"?>
<table xmlns="http://schemas.openxmlformats.org/spreadsheetml/2006/main" id="9" name="Table9" displayName="Table9" ref="E1:F8" totalsRowShown="0" headerRowDxfId="127" dataDxfId="126">
  <autoFilter ref="E1:F8"/>
  <tableColumns count="2">
    <tableColumn id="1" name="Técnico" dataDxfId="125"/>
    <tableColumn id="2" name="Contacto" dataDxfId="124"/>
  </tableColumns>
  <tableStyleInfo name="TableStyleMedium20" showFirstColumn="0" showLastColumn="0" showRowStripes="1" showColumnStripes="0"/>
</table>
</file>

<file path=xl/tables/table29.xml><?xml version="1.0" encoding="utf-8"?>
<table xmlns="http://schemas.openxmlformats.org/spreadsheetml/2006/main" id="10" name="Table10" displayName="Table10" ref="H1:H9" totalsRowShown="0" headerRowDxfId="123" dataDxfId="122">
  <autoFilter ref="H1:H9"/>
  <tableColumns count="1">
    <tableColumn id="1" name="Artigo 5.º Classificação da situação indigna, art. 5ª do D.L. 37/2018" dataDxfId="121"/>
  </tableColumns>
  <tableStyleInfo name="TableStyleMedium21" showFirstColumn="0" showLastColumn="0" showRowStripes="1" showColumnStripes="0"/>
</table>
</file>

<file path=xl/tables/table3.xml><?xml version="1.0" encoding="utf-8"?>
<table xmlns="http://schemas.openxmlformats.org/spreadsheetml/2006/main" id="40" name="Table2041" displayName="Table2041" ref="D26:D30" totalsRowShown="0" headerRowDxfId="433" tableBorderDxfId="432">
  <autoFilter ref="D26:D30"/>
  <tableColumns count="1">
    <tableColumn id="1" name="Fase"/>
  </tableColumns>
  <tableStyleInfo name="TableStyleMedium2" showFirstColumn="0" showLastColumn="0" showRowStripes="1" showColumnStripes="0"/>
</table>
</file>

<file path=xl/tables/table30.xml><?xml version="1.0" encoding="utf-8"?>
<table xmlns="http://schemas.openxmlformats.org/spreadsheetml/2006/main" id="11" name="Table11" displayName="Table11" ref="C6:C9" totalsRowShown="0" headerRowDxfId="120" dataDxfId="119">
  <autoFilter ref="C6:C9"/>
  <tableColumns count="1">
    <tableColumn id="1" name="Situações Específicas - Art.º10 / Art.º11 / Art.º12" dataDxfId="118"/>
  </tableColumns>
  <tableStyleInfo name="TableStyleMedium16" showFirstColumn="0" showLastColumn="0" showRowStripes="1" showColumnStripes="0"/>
</table>
</file>

<file path=xl/tables/table31.xml><?xml version="1.0" encoding="utf-8"?>
<table xmlns="http://schemas.openxmlformats.org/spreadsheetml/2006/main" id="13" name="Table13" displayName="Table13" ref="J1:J6" totalsRowShown="0" headerRowDxfId="117" dataDxfId="116">
  <autoFilter ref="J1:J6"/>
  <tableColumns count="1">
    <tableColumn id="1" name="Prior." dataDxfId="115"/>
  </tableColumns>
  <tableStyleInfo name="TableStyleMedium21" showFirstColumn="0" showLastColumn="0" showRowStripes="1" showColumnStripes="0"/>
</table>
</file>

<file path=xl/tables/table32.xml><?xml version="1.0" encoding="utf-8"?>
<table xmlns="http://schemas.openxmlformats.org/spreadsheetml/2006/main" id="12" name="Table813" displayName="Table813" ref="L1:M4" totalsRowShown="0" headerRowDxfId="114" dataDxfId="113">
  <autoFilter ref="L1:M4"/>
  <tableColumns count="2">
    <tableColumn id="1" name="Art.º 83" dataDxfId="112"/>
    <tableColumn id="2" name="Art.º 84" dataDxfId="111"/>
  </tableColumns>
  <tableStyleInfo name="TableStyleMedium16" showFirstColumn="0" showLastColumn="0" showRowStripes="1" showColumnStripes="0"/>
</table>
</file>

<file path=xl/tables/table33.xml><?xml version="1.0" encoding="utf-8"?>
<table xmlns="http://schemas.openxmlformats.org/spreadsheetml/2006/main" id="14" name="Table14" displayName="Table14" ref="E9:E11" totalsRowShown="0" headerRowDxfId="110" dataDxfId="109">
  <autoFilter ref="E9:E11"/>
  <tableColumns count="1">
    <tableColumn id="1" name="Enquadramento da solução" dataDxfId="108"/>
  </tableColumns>
  <tableStyleInfo name="TableStyleMedium19" showFirstColumn="0" showLastColumn="0" showRowStripes="1" showColumnStripes="0"/>
</table>
</file>

<file path=xl/tables/table34.xml><?xml version="1.0" encoding="utf-8"?>
<table xmlns="http://schemas.openxmlformats.org/spreadsheetml/2006/main" id="22" name="Table143223" displayName="Table143223" ref="A1:R310" totalsRowCount="1" headerRowDxfId="95" dataDxfId="94" headerRowCellStyle="TableOddline">
  <autoFilter ref="A1:R309"/>
  <sortState ref="A2:Q309">
    <sortCondition ref="A1:A309"/>
  </sortState>
  <tableColumns count="18">
    <tableColumn id="1" name="Município" totalsRowFunction="count" dataDxfId="93" totalsRowDxfId="92" dataCellStyle="TableEvenline"/>
    <tableColumn id="11" name="CodINE Mun2011" dataDxfId="91" totalsRowDxfId="90" dataCellStyle="TableEvenline"/>
    <tableColumn id="7" name="CodINE Mun2013" dataDxfId="89" totalsRowDxfId="88" dataCellStyle="TableEvenline"/>
    <tableColumn id="2" name="NUTS I" dataDxfId="87" totalsRowDxfId="86" dataCellStyle="TableEvenline"/>
    <tableColumn id="8" name="CodINE NUTI" dataDxfId="85" totalsRowDxfId="84" dataCellStyle="TableEvenline">
      <calculatedColumnFormula>VLOOKUP(Table143223[[#This Row],[NUTS I]],Table153324[],2,FALSE)</calculatedColumnFormula>
    </tableColumn>
    <tableColumn id="17" name="NUTS II 2011" dataDxfId="83" totalsRowDxfId="82" dataCellStyle="TableEvenline"/>
    <tableColumn id="16" name="CodINE NUTII 2011" dataDxfId="81" totalsRowDxfId="80" dataCellStyle="TableEvenline">
      <calculatedColumnFormula>VLOOKUP(Table143223[[#This Row],[NUTS II 2011]],Table163425[],2,FALSE)</calculatedColumnFormula>
    </tableColumn>
    <tableColumn id="3" name="NUTS II 2013" dataDxfId="79" totalsRowDxfId="78" dataCellStyle="TableOddline"/>
    <tableColumn id="9" name="CodINE NUTII 2013" dataDxfId="77" totalsRowDxfId="76" dataCellStyle="TableOddline">
      <calculatedColumnFormula>VLOOKUP(Table143223[[#This Row],[NUTS II 2013]],Table16243627[],2,FALSE)</calculatedColumnFormula>
    </tableColumn>
    <tableColumn id="19" name="NUTS III 2011" dataDxfId="75" totalsRowDxfId="74" dataCellStyle="TableOddline"/>
    <tableColumn id="18" name="CodINE NUTIII 2011" dataDxfId="73" totalsRowDxfId="72" dataCellStyle="TableOddline">
      <calculatedColumnFormula>VLOOKUP(Table143223[[#This Row],[NUTS III 2011]],Table173526[],2,FALSE)</calculatedColumnFormula>
    </tableColumn>
    <tableColumn id="4" name="NUTS III 2013" dataDxfId="71" totalsRowDxfId="70" dataCellStyle="TableEvenline"/>
    <tableColumn id="10" name="CodINE NUTIII 2013" dataDxfId="69" totalsRowDxfId="68" dataCellStyle="TableEvenline">
      <calculatedColumnFormula>VLOOKUP(Table143223[[#This Row],[NUTS III 2013]],Table17253728[],2,FALSE)</calculatedColumnFormula>
    </tableColumn>
    <tableColumn id="5" name="VRefAq" dataDxfId="67" totalsRowDxfId="66">
      <calculatedColumnFormula>IFERROR(VLOOKUP(Table143223[[#This Row],[CodINE Mun2013]],[3]VRefAquis!B:H,2,FALSE),IFERROR(VLOOKUP(Table143223[[#This Row],[CodINE NUTIII 2013]],[3]VRefAquis!B:H,2,FALSE),VLOOKUP(Table143223[[#This Row],[CodINE NUTII 2013]],[3]VRefAquis!B:H,2,FALSE)))</calculatedColumnFormula>
    </tableColumn>
    <tableColumn id="6" name="VRefAr" dataDxfId="65" totalsRowDxfId="64">
      <calculatedColumnFormula>IF(VLOOKUP(Table143223[[#This Row],[CodINE Mun2013]],[3]VRefArren!B:H,2,FALSE)&lt;&gt;"",VLOOKUP(Table143223[[#This Row],[CodINE Mun2013]],[3]VRefArren!B:H,2,FALSE),IFERROR(VLOOKUP(Table143223[[#This Row],[CodINE NUTIII 2013]],[3]VRefArren!B:H,2,FALSE),VLOOKUP(Table143223[[#This Row],[CodINE NUTII 2013]],[3]VRefArren!B:H,2,FALSE)))</calculatedColumnFormula>
    </tableColumn>
    <tableColumn id="12" name="Lev. 2018 NÚCLEOS" totalsRowFunction="sum" dataDxfId="63" totalsRowDxfId="62"/>
    <tableColumn id="13" name="Lev. 2019 FAMÍLIAS" totalsRowFunction="sum" dataDxfId="61" totalsRowDxfId="60"/>
    <tableColumn id="14" name="Processo Edoclink" dataDxfId="59">
      <calculatedColumnFormula>CONCATENATE("010.01.04.05/2021/",Table143223[[#This Row],[CodINE Mun2011]])</calculatedColumnFormula>
    </tableColumn>
  </tableColumns>
  <tableStyleInfo name="TableStyleMedium17" showFirstColumn="0" showLastColumn="0" showRowStripes="1" showColumnStripes="0"/>
</table>
</file>

<file path=xl/tables/table35.xml><?xml version="1.0" encoding="utf-8"?>
<table xmlns="http://schemas.openxmlformats.org/spreadsheetml/2006/main" id="23" name="Table153324" displayName="Table153324" ref="T1:U5" totalsRowCount="1" headerRowDxfId="58" dataDxfId="57" totalsRowDxfId="55" tableBorderDxfId="56">
  <autoFilter ref="T1:U4"/>
  <tableColumns count="2">
    <tableColumn id="1" name="NUTI" totalsRowLabel="Total" dataDxfId="54" totalsRowDxfId="53"/>
    <tableColumn id="2" name="CodNUTI" totalsRowFunction="count" dataDxfId="52" totalsRowDxfId="51"/>
  </tableColumns>
  <tableStyleInfo name="TableStyleMedium21" showFirstColumn="0" showLastColumn="0" showRowStripes="1" showColumnStripes="0"/>
</table>
</file>

<file path=xl/tables/table36.xml><?xml version="1.0" encoding="utf-8"?>
<table xmlns="http://schemas.openxmlformats.org/spreadsheetml/2006/main" id="24" name="Table163425" displayName="Table163425" ref="W1:X9" totalsRowCount="1" headerRowDxfId="50" dataDxfId="49" totalsRowDxfId="47" tableBorderDxfId="48" totalsRowBorderDxfId="46">
  <autoFilter ref="W1:X8"/>
  <tableColumns count="2">
    <tableColumn id="1" name="NUTII 2011" totalsRowLabel="Total" dataDxfId="45" totalsRowDxfId="44" dataCellStyle="Normal 2 2 2"/>
    <tableColumn id="2" name="CodNUTII 2011" totalsRowFunction="count" dataDxfId="43" totalsRowDxfId="42" dataCellStyle="Normal 2 2 2"/>
  </tableColumns>
  <tableStyleInfo name="TableStyleMedium20" showFirstColumn="0" showLastColumn="0" showRowStripes="1" showColumnStripes="0"/>
</table>
</file>

<file path=xl/tables/table37.xml><?xml version="1.0" encoding="utf-8"?>
<table xmlns="http://schemas.openxmlformats.org/spreadsheetml/2006/main" id="25" name="Table173526" displayName="Table173526" ref="Z1:AA32" totalsRowCount="1" headerRowDxfId="41" dataDxfId="40" totalsRowDxfId="39">
  <autoFilter ref="Z1:AA31"/>
  <sortState ref="Z2:AA26">
    <sortCondition ref="Z1:Z26"/>
  </sortState>
  <tableColumns count="2">
    <tableColumn id="1" name="NUTIII 2011" totalsRowLabel="Total" dataDxfId="38" totalsRowDxfId="37"/>
    <tableColumn id="2" name="CodINE_NUTIII 2011" totalsRowFunction="count" dataDxfId="36" totalsRowDxfId="35"/>
  </tableColumns>
  <tableStyleInfo name="TableStyleMedium19" showFirstColumn="0" showLastColumn="0" showRowStripes="1" showColumnStripes="0"/>
</table>
</file>

<file path=xl/tables/table38.xml><?xml version="1.0" encoding="utf-8"?>
<table xmlns="http://schemas.openxmlformats.org/spreadsheetml/2006/main" id="26" name="Table16243627" displayName="Table16243627" ref="AC1:AD9" totalsRowCount="1" headerRowDxfId="34" dataDxfId="33" totalsRowDxfId="31" tableBorderDxfId="32" totalsRowBorderDxfId="30">
  <autoFilter ref="AC1:AD8"/>
  <tableColumns count="2">
    <tableColumn id="1" name="NUTII 2013" totalsRowLabel="Total" dataDxfId="29" totalsRowDxfId="28"/>
    <tableColumn id="2" name="CodNUTII 2013" totalsRowFunction="count" dataDxfId="27" totalsRowDxfId="26"/>
  </tableColumns>
  <tableStyleInfo name="TableStyleMedium20" showFirstColumn="0" showLastColumn="0" showRowStripes="1" showColumnStripes="0"/>
</table>
</file>

<file path=xl/tables/table39.xml><?xml version="1.0" encoding="utf-8"?>
<table xmlns="http://schemas.openxmlformats.org/spreadsheetml/2006/main" id="27" name="Table17253728" displayName="Table17253728" ref="AF1:AG27" totalsRowCount="1" headerRowDxfId="25" dataDxfId="24" totalsRowDxfId="23">
  <autoFilter ref="AF1:AG26"/>
  <sortState ref="AF2:AG26">
    <sortCondition ref="AF1:AF26"/>
  </sortState>
  <tableColumns count="2">
    <tableColumn id="1" name="NUTIII 2013" totalsRowLabel="Total" dataDxfId="22" totalsRowDxfId="21"/>
    <tableColumn id="2" name="CodINE_NUTIII 2013" totalsRowFunction="count" dataDxfId="20" totalsRowDxfId="19"/>
  </tableColumns>
  <tableStyleInfo name="TableStyleMedium19" showFirstColumn="0" showLastColumn="0" showRowStripes="1" showColumnStripes="0"/>
</table>
</file>

<file path=xl/tables/table4.xml><?xml version="1.0" encoding="utf-8"?>
<table xmlns="http://schemas.openxmlformats.org/spreadsheetml/2006/main" id="41" name="Table21" displayName="Table21" ref="C27:C30" totalsRowShown="0" headerRowDxfId="431" dataDxfId="430">
  <autoFilter ref="C27:C30"/>
  <tableColumns count="1">
    <tableColumn id="1" name="Verificação pelo município" dataDxfId="429"/>
  </tableColumns>
  <tableStyleInfo name="TableStyleMedium2" showFirstColumn="0" showLastColumn="0" showRowStripes="1" showColumnStripes="0"/>
</table>
</file>

<file path=xl/tables/table40.xml><?xml version="1.0" encoding="utf-8"?>
<table xmlns="http://schemas.openxmlformats.org/spreadsheetml/2006/main" id="15" name="Table2212942" displayName="Table2212942" ref="A8:M27" totalsRowShown="0" headerRowDxfId="18" dataDxfId="16" headerRowBorderDxfId="17" tableBorderDxfId="15" totalsRowBorderDxfId="14">
  <autoFilter ref="A8:M27"/>
  <sortState ref="A9:M24">
    <sortCondition ref="F8:F24"/>
  </sortState>
  <tableColumns count="13">
    <tableColumn id="5" name="TIPO DE ENTIDADE" dataDxfId="13"/>
    <tableColumn id="12" name="COD Pedido" dataDxfId="12">
      <calculatedColumnFormula>VLOOKUP(Table2212942[[#This Row],[TIPO DE ENTIDADE]],[12]!Table3[#Data],3,FALSE)</calculatedColumnFormula>
    </tableColumn>
    <tableColumn id="13" name="COD SH" dataDxfId="11">
      <calculatedColumnFormula>VLOOKUP(Table2212942[[#This Row],[TIPO DE ENTIDADE]],[12]!Table3[#Data],4,FALSE)</calculatedColumnFormula>
    </tableColumn>
    <tableColumn id="11" name="SOLUÇÃO HABITACIONAL" dataDxfId="10"/>
    <tableColumn id="9" name="FASE" dataDxfId="9"/>
    <tableColumn id="8" name="Objetivo" dataDxfId="8"/>
    <tableColumn id="1" name="REQUISITOS LEGAIS" dataDxfId="7"/>
    <tableColumn id="2" name="ENQUADRAMENTO LEGAL" dataDxfId="6"/>
    <tableColumn id="3" name="VERIFICAÇÃO" dataDxfId="5"/>
    <tableColumn id="4" name="OBSERVAÇÕES" dataDxfId="4"/>
    <tableColumn id="6" name="VER" dataDxfId="3"/>
    <tableColumn id="7" name="Modelos" dataDxfId="2"/>
    <tableColumn id="10" name="Column1" dataDxfId="1"/>
  </tableColumns>
  <tableStyleInfo name="TableStyleMedium19" showFirstColumn="0" showLastColumn="0" showRowStripes="1" showColumnStripes="0"/>
</table>
</file>

<file path=xl/tables/table5.xml><?xml version="1.0" encoding="utf-8"?>
<table xmlns="http://schemas.openxmlformats.org/spreadsheetml/2006/main" id="2" name="Table2" displayName="Table2" ref="A3:Q15" totalsRowShown="0" headerRowDxfId="395" dataDxfId="394" tableBorderDxfId="393">
  <autoFilter ref="A3:Q15"/>
  <tableColumns count="17">
    <tableColumn id="1" name="Código" dataDxfId="392">
      <calculatedColumnFormula>+Formulário!M7</calculatedColumnFormula>
    </tableColumn>
    <tableColumn id="12" name="Nome completo" dataDxfId="391"/>
    <tableColumn id="13" name="Estado Civil" dataDxfId="390"/>
    <tableColumn id="14" name="Parentesco" dataDxfId="389"/>
    <tableColumn id="15" name="Tipo de documento de identificação" dataDxfId="388"/>
    <tableColumn id="16" name="Número do documento de indentificação" dataDxfId="387"/>
    <tableColumn id="2" name="NIF" dataDxfId="386"/>
    <tableColumn id="3" name="Data de nascimento_x000a_(AAAA-MM-DD)" dataDxfId="385"/>
    <tableColumn id="9" name="Sexo" dataDxfId="384"/>
    <tableColumn id="4" name="Incapacidade igual ou superior a 60%?" dataDxfId="383"/>
    <tableColumn id="5" name="Rendimento anual do membro do agregado superior à pensão social (€)" dataDxfId="382"/>
    <tableColumn id="6" name="Informação completa?" dataDxfId="381">
      <calculatedColumnFormula>IF(Table2[[#This Row],[Nome completo]]="","",IF(COUNTA(Table2[[#This Row],[Estado Civil]:[Incapacidade igual ou superior a 60%?]])&lt;8,"NÃO","OK"))</calculatedColumnFormula>
    </tableColumn>
    <tableColumn id="7" name="ID" dataDxfId="380"/>
    <tableColumn id="8" name="Verif. NIF" dataDxfId="379">
      <calculatedColumnFormula>IFERROR(IF(OR(RIGHT(G4,1)-(11-((9*LEFT(G4,1)+8*MID(G4,2,1)+7*MID(G4,3,1)+6*MID(G4,4,1)+5*MID(G4,5,1)+4*MID(G4,6,1)+3*MID(G4,7,1)+2*MID(G4,8,1))-(11*INT((9*LEFT(G4,1)+8*MID(G4,2,1)+7*MID(G4,3,1)+6*MID(G4,4,1)+5*MID(G4,5,1)+4*MID(G4,6,1)+3*MID(G4,7,1)+2*MID(G4,8,1))/11))))=0,RIGHT(G4,1)-(11-((9*LEFT(G4,1)+8*MID(G4,2,1)+7*MID(G4,3,1)+6*MID(G4,4,1)+5*MID(G4,5,1)+4*MID(G4,6,1)+3*MID(G4,7,1)+2*MID(G4,8,1))-(11*INT((9*LEFT(G4,1)+8*MID(G4,2,1)+7*MID(G4,3,1)+6*MID(G4,4,1)+5*MID(G4,5,1)+4*MID(G4,6,1)+3*MID(G4,7,1)+2*MID(G4,8,1))/11))))=-11,RIGHT(G4,1)-(11-((9*LEFT(G4,1)+8*MID(G4,2,1)+7*MID(G4,3,1)+6*MID(G4,4,1)+5*MID(G4,5,1)+4*MID(G4,6,1)+3*MID(G4,7,1)+2*MID(G4,8,1))-(11*INT((9*LEFT(G4,1)+8*MID(G4,2,1)+7*MID(G4,3,1)+6*MID(G4,4,1)+5*MID(G4,5,1)+4*MID(G4,6,1)+3*MID(G4,7,1)+2*MID(G4,8,1))/11))))=-10),"","X"),"")</calculatedColumnFormula>
    </tableColumn>
    <tableColumn id="18" name="Verif. Rend." dataDxfId="378">
      <calculatedColumnFormula>IF(Table2[[#This Row],[Idade]]="","",IF(OR(Table2[[#This Row],[Idade]]&gt;65,AND(Table2[[#This Row],[Idade]]&gt;17,Table2[[#This Row],[Idade]]&lt;26)),"Rend",""))</calculatedColumnFormula>
    </tableColumn>
    <tableColumn id="10" name="Dependente" dataDxfId="377">
      <calculatedColumnFormula>IF(Table2[[#This Row],[Idade]]="","",IF(OR(Table2[[#This Row],[Rendimento anual do membro do agregado superior à pensão social (€)]]="Não",Table2[[#This Row],[Idade]]&lt;18),"Dep"))</calculatedColumnFormula>
    </tableColumn>
    <tableColumn id="11" name="Idade" dataDxfId="376">
      <calculatedColumnFormula>IF(Table2[[#This Row],[Data de nascimento
(AAAA-MM-DD)]]="","",DATEDIF(Table2[[#This Row],[Data de nascimento
(AAAA-MM-DD)]],$Q$2,"Y"))</calculatedColumnFormula>
    </tableColumn>
  </tableColumns>
  <tableStyleInfo showFirstColumn="0" showLastColumn="0" showRowStripes="1" showColumnStripes="0"/>
</table>
</file>

<file path=xl/tables/table6.xml><?xml version="1.0" encoding="utf-8"?>
<table xmlns="http://schemas.openxmlformats.org/spreadsheetml/2006/main" id="28" name="Table1817" displayName="Table1817" ref="A5:H6" totalsRowShown="0" headerRowDxfId="373" dataDxfId="371" totalsRowDxfId="369" headerRowBorderDxfId="372" tableBorderDxfId="370">
  <autoFilter ref="A5:H6"/>
  <tableColumns count="8">
    <tableColumn id="10" name="Identificação prédio ou fração (conforme propriedade horizontal ou designação que permita a identificação)" dataDxfId="368" totalsRowDxfId="367">
      <calculatedColumnFormula>#REF!</calculatedColumnFormula>
    </tableColumn>
    <tableColumn id="7" name="Código do fogo para efeitos de ligação ao ficheiro de agregados (númeração automática)" dataDxfId="366" totalsRowDxfId="365">
      <calculatedColumnFormula>CONCATENATE("Candidatura ",Formulário!N19,"|",Table1817[Identificação prédio ou fração (conforme propriedade horizontal ou designação que permita a identificação)])</calculatedColumnFormula>
    </tableColumn>
    <tableColumn id="17" name="Morada (designação e n.º de polícia)" dataDxfId="364" totalsRowDxfId="363"/>
    <tableColumn id="18" name="Código Postal" dataDxfId="362" totalsRowDxfId="361"/>
    <tableColumn id="3" name="Código da freguesia" dataDxfId="360" totalsRowDxfId="359"/>
    <tableColumn id="4" name="Artigo Matricial conforme caderneta predial" dataDxfId="358" totalsRowDxfId="357"/>
    <tableColumn id="5" name="Descrição Conservatória do Registo Predial" dataDxfId="356" totalsRowDxfId="355"/>
    <tableColumn id="6" name="Tipologia" dataDxfId="354" totalsRowDxfId="353"/>
  </tableColumns>
  <tableStyleInfo showFirstColumn="0" showLastColumn="0" showRowStripes="1" showColumnStripes="0"/>
</table>
</file>

<file path=xl/tables/table7.xml><?xml version="1.0" encoding="utf-8"?>
<table xmlns="http://schemas.openxmlformats.org/spreadsheetml/2006/main" id="29" name="Table183" displayName="Table183" ref="A7:P8" totalsRowShown="0" headerRowDxfId="351" dataDxfId="350" totalsRowDxfId="348" tableBorderDxfId="349">
  <autoFilter ref="A7:P8"/>
  <tableColumns count="16">
    <tableColumn id="10" name="Identificação prédio ou fração (conforme propriedade horizontal ou desginação que permita a identificação)" dataDxfId="347" totalsRowDxfId="346">
      <calculatedColumnFormula>+'[5]Anexo I'!A6</calculatedColumnFormula>
    </tableColumn>
    <tableColumn id="22" name="Área bruta privativa (m²)" dataDxfId="345" totalsRowDxfId="344"/>
    <tableColumn id="23" name="Área bruta de construção (m²)" dataDxfId="343" totalsRowDxfId="342"/>
    <tableColumn id="21" name="Coeficiente localização do IMI (consultar link acima)" dataDxfId="341" totalsRowDxfId="340"/>
    <tableColumn id="3" name="Empreitadas_x000a_(apenas elegível para contratos de empreiatada celebrados a partir de 2020-02-01)_x000a_" dataDxfId="339" totalsRowDxfId="338"/>
    <tableColumn id="2" name="Preço de aquisição" dataDxfId="337" totalsRowDxfId="336" dataCellStyle="Currency"/>
    <tableColumn id="1" name="Trabalhos e fornecimentos com acessibilidades e de sustentabilidade ambiental" dataDxfId="335" totalsRowDxfId="334" dataCellStyle="Currency"/>
    <tableColumn id="4" name="Fiscalização" dataDxfId="333" totalsRowDxfId="332"/>
    <tableColumn id="6" name="Publicitação" dataDxfId="331" totalsRowDxfId="330"/>
    <tableColumn id="7" name="Registos" dataDxfId="329" totalsRowDxfId="328"/>
    <tableColumn id="15" name="Projetos" dataDxfId="327" totalsRowDxfId="326" dataCellStyle="Percent"/>
    <tableColumn id="16" name="Segurança de Obra" dataDxfId="325" totalsRowDxfId="324" dataCellStyle="Percent"/>
    <tableColumn id="12" name="Atos Notariais" dataDxfId="323" totalsRowDxfId="322" dataCellStyle="Currency"/>
    <tableColumn id="18" name="Despesas com arrendamento temporário" dataDxfId="321" totalsRowDxfId="320" dataCellStyle="Currency"/>
    <tableColumn id="20" name="Certificações Energéticas" dataDxfId="319" totalsRowDxfId="318" dataCellStyle="Currency"/>
    <tableColumn id="19" name="Total" dataDxfId="317" totalsRowDxfId="316" dataCellStyle="Currency">
      <calculatedColumnFormula>SUM(Table183[[#This Row],[Empreitadas
(apenas elegível para contratos de empreiatada celebrados a partir de 2020-02-01)
]:[Certificações Energéticas]])</calculatedColumnFormula>
    </tableColumn>
  </tableColumns>
  <tableStyleInfo showFirstColumn="0" showLastColumn="0" showRowStripes="1" showColumnStripes="0"/>
</table>
</file>

<file path=xl/tables/table8.xml><?xml version="1.0" encoding="utf-8"?>
<table xmlns="http://schemas.openxmlformats.org/spreadsheetml/2006/main" id="30" name="Table1832621" displayName="Table1832621" ref="A5:F15" totalsRowShown="0" headerRowDxfId="311" dataDxfId="310" totalsRowDxfId="308" tableBorderDxfId="309">
  <autoFilter ref="A5:F15"/>
  <tableColumns count="6">
    <tableColumn id="10" name="Identificação prédio ou fração (conforme propriedade horizontal ou desginação que permita a identificação)" dataDxfId="307" totalsRowDxfId="306">
      <calculatedColumnFormula>+[5]!Table18[[#This Row],[Identificação prédio ou fração (conforme propriedade horizontal ou designação que permita a identificação)]]</calculatedColumnFormula>
    </tableColumn>
    <tableColumn id="21" name="Identificação prédio ou fração conforme anexo 1" dataDxfId="305" totalsRowDxfId="304"/>
    <tableColumn id="17" name="NIF prestador/empreiteiro" dataDxfId="303" totalsRowDxfId="302" dataCellStyle="Currency"/>
    <tableColumn id="20" name="Nome Legal do prestador" dataDxfId="301" totalsRowDxfId="300" dataCellStyle="Currency"/>
    <tableColumn id="3" name="Despesa total do contrato" dataDxfId="299" totalsRowDxfId="298">
      <calculatedColumnFormula>VLOOKUP(Table1832621[[#This Row],[Identificação prédio ou fração (conforme propriedade horizontal ou desginação que permita a identificação)]],#REF!,2,FALSE)</calculatedColumnFormula>
    </tableColumn>
    <tableColumn id="4" name="Despesa elegível PRR (conforme condições do aviso e sem IVA)" dataDxfId="297" totalsRowDxfId="296">
      <calculatedColumnFormula>VLOOKUP(Table1832621[[#This Row],[Identificação prédio ou fração (conforme propriedade horizontal ou desginação que permita a identificação)]],#REF!,6,FALSE)</calculatedColumnFormula>
    </tableColumn>
  </tableColumns>
  <tableStyleInfo showFirstColumn="0" showLastColumn="0" showRowStripes="1" showColumnStripes="0"/>
</table>
</file>

<file path=xl/tables/table9.xml><?xml version="1.0" encoding="utf-8"?>
<table xmlns="http://schemas.openxmlformats.org/spreadsheetml/2006/main" id="37" name="Table18329" displayName="Table18329" ref="A11:H12" totalsRowShown="0" headerRowDxfId="294" dataDxfId="293" totalsRowDxfId="291" tableBorderDxfId="292">
  <autoFilter ref="A11:H12"/>
  <tableColumns count="8">
    <tableColumn id="10" name="Identificação prédio ou fração (conforme propriedade horizontal ou designação que permita a identificação)" dataDxfId="290" totalsRowDxfId="289">
      <calculatedColumnFormula>+'[5]Anexo I'!A6</calculatedColumnFormula>
    </tableColumn>
    <tableColumn id="20" name="Data da consignação da empreitada" dataDxfId="288" totalsRowDxfId="287"/>
    <tableColumn id="3" name="1º Componente" dataDxfId="286" totalsRowDxfId="285">
      <calculatedColumnFormula>VLOOKUP(Table18329[[#This Row],[Identificação prédio ou fração (conforme propriedade horizontal ou designação que permita a identificação)]],#REF!,2,FALSE)</calculatedColumnFormula>
    </tableColumn>
    <tableColumn id="4" name="2º Componente" dataDxfId="284" totalsRowDxfId="283">
      <calculatedColumnFormula>VLOOKUP(Table18329[[#This Row],[Identificação prédio ou fração (conforme propriedade horizontal ou designação que permita a identificação)]],#REF!,6,FALSE)</calculatedColumnFormula>
    </tableColumn>
    <tableColumn id="6" name="antes da obra_x000a__x000a_%" dataDxfId="282" totalsRowDxfId="281">
      <calculatedColumnFormula>VLOOKUP(Table18329[[#This Row],[Identificação prédio ou fração (conforme propriedade horizontal ou designação que permita a identificação)]],#REF!,3,FALSE)</calculatedColumnFormula>
    </tableColumn>
    <tableColumn id="7" name="após a obra_x000a__x000a_%" dataDxfId="280" totalsRowDxfId="279">
      <calculatedColumnFormula>VLOOKUP(Table18329[[#This Row],[Identificação prédio ou fração (conforme propriedade horizontal ou designação que permita a identificação)]],#REF!,5,FALSE)</calculatedColumnFormula>
    </tableColumn>
    <tableColumn id="15" name="antes da obra_x000a_ _x000a_%" dataDxfId="278" totalsRowDxfId="277" dataCellStyle="Percent"/>
    <tableColumn id="12" name="após a obra_x000a_ _x000a_%" dataDxfId="276" totalsRowDxfId="275" dataCellStyle="Currency"/>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4.bin"/><Relationship Id="rId1" Type="http://schemas.openxmlformats.org/officeDocument/2006/relationships/hyperlink" Target="https://zonamentopf.portaldasfinancas.gov.pt/simulador/default.jsp"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zonamentopf.portaldasfinancas.gov.pt/simulador/default.js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hyperlink" Target="https://dre.pt/web/guest/pesquisa/-/search/447325/details/normal?l=1" TargetMode="External"/><Relationship Id="rId7" Type="http://schemas.openxmlformats.org/officeDocument/2006/relationships/drawing" Target="../drawings/drawing11.xml"/><Relationship Id="rId2" Type="http://schemas.openxmlformats.org/officeDocument/2006/relationships/hyperlink" Target="https://www.ine.pt/xportal/xmain?xpid=INE&amp;xpgid=ine_indicadores&amp;contecto=pi&amp;indOcorrCod=0009201&amp;selTab=tab0" TargetMode="External"/><Relationship Id="rId1" Type="http://schemas.openxmlformats.org/officeDocument/2006/relationships/hyperlink" Target="https://zonamentopf.portaldasfinancas.gov.pt/simulador/default.jsp" TargetMode="External"/><Relationship Id="rId6" Type="http://schemas.openxmlformats.org/officeDocument/2006/relationships/printerSettings" Target="../printerSettings/printerSettings18.bin"/><Relationship Id="rId5" Type="http://schemas.openxmlformats.org/officeDocument/2006/relationships/hyperlink" Target="https://www.portaldahabitacao.pt/documents/20126/35996/Anexo+2+Atualiza%C3%A7%C3%A3o+CS+%281%29.pdf/03f2542a-bb95-e046-e3da-2b37b0015e08?t=1616519144698" TargetMode="External"/><Relationship Id="rId4" Type="http://schemas.openxmlformats.org/officeDocument/2006/relationships/hyperlink" Target="https://dre.pt/web/guest/pesquisa/-/search/447325/details/normal?l=1" TargetMode="External"/></Relationships>
</file>

<file path=xl/worksheets/_rels/sheet22.xml.rels><?xml version="1.0" encoding="UTF-8" standalone="yes"?>
<Relationships xmlns="http://schemas.openxmlformats.org/package/2006/relationships"><Relationship Id="rId8" Type="http://schemas.openxmlformats.org/officeDocument/2006/relationships/table" Target="../tables/table17.xml"/><Relationship Id="rId3" Type="http://schemas.openxmlformats.org/officeDocument/2006/relationships/table" Target="../tables/table12.xml"/><Relationship Id="rId7" Type="http://schemas.openxmlformats.org/officeDocument/2006/relationships/table" Target="../tables/table16.xml"/><Relationship Id="rId2" Type="http://schemas.openxmlformats.org/officeDocument/2006/relationships/table" Target="../tables/table11.xml"/><Relationship Id="rId1" Type="http://schemas.openxmlformats.org/officeDocument/2006/relationships/printerSettings" Target="../printerSettings/printerSettings19.bin"/><Relationship Id="rId6" Type="http://schemas.openxmlformats.org/officeDocument/2006/relationships/table" Target="../tables/table15.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1.xml"/><Relationship Id="rId7" Type="http://schemas.openxmlformats.org/officeDocument/2006/relationships/table" Target="../tables/table25.xml"/><Relationship Id="rId2" Type="http://schemas.openxmlformats.org/officeDocument/2006/relationships/table" Target="../tables/table20.xml"/><Relationship Id="rId1" Type="http://schemas.openxmlformats.org/officeDocument/2006/relationships/printerSettings" Target="../printerSettings/printerSettings20.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8" Type="http://schemas.openxmlformats.org/officeDocument/2006/relationships/table" Target="../tables/table32.xml"/><Relationship Id="rId3" Type="http://schemas.openxmlformats.org/officeDocument/2006/relationships/table" Target="../tables/table27.xml"/><Relationship Id="rId7" Type="http://schemas.openxmlformats.org/officeDocument/2006/relationships/table" Target="../tables/table31.xml"/><Relationship Id="rId2" Type="http://schemas.openxmlformats.org/officeDocument/2006/relationships/table" Target="../tables/table26.xml"/><Relationship Id="rId1" Type="http://schemas.openxmlformats.org/officeDocument/2006/relationships/printerSettings" Target="../printerSettings/printerSettings23.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 Id="rId9" Type="http://schemas.openxmlformats.org/officeDocument/2006/relationships/table" Target="../tables/table3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24.bin"/><Relationship Id="rId4" Type="http://schemas.openxmlformats.org/officeDocument/2006/relationships/comments" Target="../comments5.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35.xml"/><Relationship Id="rId7" Type="http://schemas.openxmlformats.org/officeDocument/2006/relationships/table" Target="../tables/table39.xml"/><Relationship Id="rId2" Type="http://schemas.openxmlformats.org/officeDocument/2006/relationships/table" Target="../tables/table34.xml"/><Relationship Id="rId1" Type="http://schemas.openxmlformats.org/officeDocument/2006/relationships/printerSettings" Target="../printerSettings/printerSettings25.bin"/><Relationship Id="rId6" Type="http://schemas.openxmlformats.org/officeDocument/2006/relationships/table" Target="../tables/table38.xml"/><Relationship Id="rId5" Type="http://schemas.openxmlformats.org/officeDocument/2006/relationships/table" Target="../tables/table37.xml"/><Relationship Id="rId4" Type="http://schemas.openxmlformats.org/officeDocument/2006/relationships/table" Target="../tables/table3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ine.pt/xportal/xmain?xpid=INE&amp;xpgid=ine_indicadores&amp;indOcorrCod=0009484&amp;contexto=bd&amp;selTab=tab2&amp;xlang=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ine.pt/xportal/xmain?xpid=INE&amp;xpgid=ine_indicadores&amp;indOcorrCod=0009817&amp;contexto=bd&amp;selTab=tab2"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AG44"/>
  <sheetViews>
    <sheetView topLeftCell="B1" zoomScale="102" zoomScaleNormal="102" zoomScaleSheetLayoutView="100" workbookViewId="0">
      <selection activeCell="D25" sqref="D25"/>
    </sheetView>
  </sheetViews>
  <sheetFormatPr defaultColWidth="23.1796875" defaultRowHeight="14.5"/>
  <cols>
    <col min="1" max="1" width="4.54296875" style="438" customWidth="1"/>
    <col min="2" max="2" width="17.453125" style="199" customWidth="1"/>
    <col min="3" max="5" width="19.81640625" style="199" customWidth="1"/>
    <col min="6" max="6" width="20.1796875" style="199" bestFit="1" customWidth="1"/>
    <col min="7" max="10" width="11.81640625" style="199" hidden="1" customWidth="1"/>
    <col min="11" max="11" width="12.54296875" style="199" hidden="1" customWidth="1"/>
    <col min="12" max="13" width="12.1796875" style="199" hidden="1" customWidth="1"/>
    <col min="14" max="14" width="12.1796875" style="438" customWidth="1"/>
    <col min="15" max="27" width="23.1796875" style="438"/>
    <col min="28" max="16384" width="23.1796875" style="199"/>
  </cols>
  <sheetData>
    <row r="1" spans="1:33" ht="38.5">
      <c r="A1" s="437"/>
      <c r="B1" s="1106" t="s">
        <v>11175</v>
      </c>
      <c r="C1" s="1106"/>
      <c r="D1" s="1106"/>
      <c r="E1" s="1106"/>
      <c r="F1" s="1106"/>
      <c r="G1" s="267"/>
      <c r="L1" s="263">
        <f ca="1">TODAY()</f>
        <v>44508</v>
      </c>
    </row>
    <row r="2" spans="1:33" ht="43.5">
      <c r="B2" s="237" t="s">
        <v>1969</v>
      </c>
      <c r="C2" s="238" t="s">
        <v>11162</v>
      </c>
      <c r="D2" s="239" t="s">
        <v>11192</v>
      </c>
      <c r="E2" s="239" t="s">
        <v>11191</v>
      </c>
      <c r="F2" s="236" t="str">
        <f>CONCATENATE("Rendimento anual do membro do agregado superior a ",14*Aux!J2," €?")</f>
        <v>Rendimento anual do membro do agregado superior a 2965,06 €?</v>
      </c>
      <c r="G2" s="261" t="s">
        <v>11163</v>
      </c>
      <c r="I2" s="243" t="s">
        <v>11176</v>
      </c>
      <c r="J2" s="244" t="s">
        <v>11177</v>
      </c>
      <c r="K2" s="245" t="s">
        <v>11178</v>
      </c>
      <c r="L2" s="84" t="s">
        <v>11201</v>
      </c>
      <c r="M2" s="84"/>
      <c r="N2" s="423"/>
      <c r="O2" s="423"/>
      <c r="P2" s="423"/>
      <c r="Q2" s="423"/>
      <c r="R2" s="423"/>
      <c r="S2" s="423"/>
      <c r="T2" s="423"/>
      <c r="U2" s="423"/>
      <c r="V2" s="423"/>
      <c r="W2" s="423"/>
      <c r="X2" s="423"/>
      <c r="Y2" s="423"/>
      <c r="Z2" s="423"/>
      <c r="AA2" s="423"/>
      <c r="AB2" s="84"/>
      <c r="AC2" s="84"/>
      <c r="AD2" s="84"/>
      <c r="AE2" s="84"/>
      <c r="AF2" s="84"/>
      <c r="AG2" s="84"/>
    </row>
    <row r="3" spans="1:33" s="217" customFormat="1" ht="12" hidden="1">
      <c r="A3" s="439"/>
      <c r="B3" s="226" t="s">
        <v>11161</v>
      </c>
      <c r="C3" s="214" t="s">
        <v>11179</v>
      </c>
      <c r="D3" s="215" t="s">
        <v>11180</v>
      </c>
      <c r="E3" s="215" t="s">
        <v>11181</v>
      </c>
      <c r="F3" s="216" t="s">
        <v>11182</v>
      </c>
      <c r="G3" s="223" t="s">
        <v>11183</v>
      </c>
      <c r="H3" s="222" t="s">
        <v>11184</v>
      </c>
      <c r="I3" s="246" t="s">
        <v>11185</v>
      </c>
      <c r="J3" s="247" t="s">
        <v>11186</v>
      </c>
      <c r="K3" s="248" t="s">
        <v>11187</v>
      </c>
      <c r="L3" s="249" t="s">
        <v>11202</v>
      </c>
      <c r="M3" s="249"/>
      <c r="N3" s="441"/>
      <c r="O3" s="441"/>
      <c r="P3" s="441"/>
      <c r="Q3" s="441"/>
      <c r="R3" s="441"/>
      <c r="S3" s="441"/>
      <c r="T3" s="441"/>
      <c r="U3" s="441"/>
      <c r="V3" s="441"/>
      <c r="W3" s="441"/>
      <c r="X3" s="441"/>
      <c r="Y3" s="441"/>
      <c r="Z3" s="441"/>
      <c r="AA3" s="441"/>
      <c r="AB3" s="249"/>
      <c r="AC3" s="249"/>
      <c r="AD3" s="249"/>
      <c r="AE3" s="249"/>
      <c r="AF3" s="249"/>
      <c r="AG3" s="249"/>
    </row>
    <row r="4" spans="1:33">
      <c r="B4" s="227" t="str">
        <f>IF(C4="","",CONCATENATE(Enquadramento!$I$11,".",H4))</f>
        <v>1D.0903.0001.01.A</v>
      </c>
      <c r="C4" s="208">
        <v>201409828</v>
      </c>
      <c r="D4" s="209">
        <v>10989</v>
      </c>
      <c r="E4" s="210"/>
      <c r="F4" s="228"/>
      <c r="G4" s="224"/>
      <c r="H4" s="207" t="s">
        <v>11164</v>
      </c>
      <c r="I4" s="250" t="str">
        <f t="shared" ref="I4:I15" si="0">IFERROR(IF(OR(RIGHT(C4,1)-(11-((9*LEFT(C4,1)+8*MID(C4,2,1)+7*MID(C4,3,1)+6*MID(C4,4,1)+5*MID(C4,5,1)+4*MID(C4,6,1)+3*MID(C4,7,1)+2*MID(C4,8,1))-(11*INT((9*LEFT(C4,1)+8*MID(C4,2,1)+7*MID(C4,3,1)+6*MID(C4,4,1)+5*MID(C4,5,1)+4*MID(C4,6,1)+3*MID(C4,7,1)+2*MID(C4,8,1))/11))))=0,RIGHT(C4,1)-(11-((9*LEFT(C4,1)+8*MID(C4,2,1)+7*MID(C4,3,1)+6*MID(C4,4,1)+5*MID(C4,5,1)+4*MID(C4,6,1)+3*MID(C4,7,1)+2*MID(C4,8,1))-(11*INT((9*LEFT(C4,1)+8*MID(C4,2,1)+7*MID(C4,3,1)+6*MID(C4,4,1)+5*MID(C4,5,1)+4*MID(C4,6,1)+3*MID(C4,7,1)+2*MID(C4,8,1))/11))))=-11,RIGHT(C4,1)-(11-((9*LEFT(C4,1)+8*MID(C4,2,1)+7*MID(C4,3,1)+6*MID(C4,4,1)+5*MID(C4,5,1)+4*MID(C4,6,1)+3*MID(C4,7,1)+2*MID(C4,8,1))-(11*INT((9*LEFT(C4,1)+8*MID(C4,2,1)+7*MID(C4,3,1)+6*MID(C4,4,1)+5*MID(C4,5,1)+4*MID(C4,6,1)+3*MID(C4,7,1)+2*MID(C4,8,1))/11))))=-10),"","X"),"")</f>
        <v/>
      </c>
      <c r="J4" s="251" t="str">
        <f>IF(RIGHT(B4,1)="A","",IF(B4="","",IF(OR(D4&lt;Aux!$AE$3,AND(D4&gt;Aux!$AE$6,D4&lt;Aux!$AE$9)),"Rend","")))</f>
        <v/>
      </c>
      <c r="K4" s="252" t="str">
        <f>IF(OR(D4&gt;Aux!$AE$9,AND(F4="Não",J4="Rend")),"Dep","")</f>
        <v/>
      </c>
      <c r="L4" s="264">
        <f ca="1">DATEDIF(Table222[[#This Row],[Column3]],$L$1,"Y")</f>
        <v>91</v>
      </c>
      <c r="M4" s="253"/>
      <c r="N4" s="442"/>
      <c r="O4" s="442"/>
      <c r="P4" s="442"/>
      <c r="Q4" s="442"/>
      <c r="R4" s="442"/>
      <c r="S4" s="442"/>
      <c r="T4" s="442"/>
      <c r="U4" s="442"/>
      <c r="V4" s="442"/>
      <c r="W4" s="442"/>
      <c r="X4" s="442"/>
      <c r="Y4" s="442"/>
      <c r="Z4" s="442"/>
      <c r="AA4" s="442"/>
      <c r="AB4" s="253"/>
      <c r="AC4" s="253"/>
      <c r="AD4" s="253"/>
      <c r="AE4" s="253"/>
      <c r="AF4" s="253"/>
      <c r="AG4" s="253"/>
    </row>
    <row r="5" spans="1:33">
      <c r="B5" s="229" t="str">
        <f>IF(C5="","",CONCATENATE(Enquadramento!$I$11,".",H5))</f>
        <v/>
      </c>
      <c r="C5" s="211"/>
      <c r="D5" s="212"/>
      <c r="E5" s="213"/>
      <c r="F5" s="230"/>
      <c r="G5" s="225"/>
      <c r="H5" s="207" t="s">
        <v>11165</v>
      </c>
      <c r="I5" s="254" t="str">
        <f t="shared" si="0"/>
        <v/>
      </c>
      <c r="J5" s="255" t="str">
        <f>IF(RIGHT(B5,1)="A","",IF(B5="","",IF(OR(D5&lt;Aux!$AE$3,AND(D5&gt;Aux!$AE$6,D5&lt;Aux!$AE$9)),"Rend","")))</f>
        <v/>
      </c>
      <c r="K5" s="256" t="str">
        <f>IF(OR(D5&gt;Aux!$AE$9,AND(F5="Não",J5="Rend")),"Dep","")</f>
        <v/>
      </c>
      <c r="L5" s="264">
        <f ca="1">DATEDIF(Table222[[#This Row],[Column3]],$L$1,"Y")</f>
        <v>121</v>
      </c>
      <c r="M5" s="253"/>
      <c r="N5" s="442"/>
      <c r="O5" s="442"/>
      <c r="P5" s="442"/>
      <c r="Q5" s="442"/>
      <c r="R5" s="442"/>
      <c r="S5" s="442"/>
      <c r="T5" s="442"/>
      <c r="U5" s="442"/>
      <c r="V5" s="442"/>
      <c r="W5" s="442"/>
      <c r="X5" s="442"/>
      <c r="Y5" s="442"/>
      <c r="Z5" s="442"/>
      <c r="AA5" s="442"/>
      <c r="AB5" s="253"/>
      <c r="AC5" s="253"/>
      <c r="AD5" s="253"/>
      <c r="AE5" s="253"/>
      <c r="AF5" s="253"/>
      <c r="AG5" s="253"/>
    </row>
    <row r="6" spans="1:33">
      <c r="B6" s="229" t="str">
        <f>IF(C6="","",CONCATENATE(Enquadramento!$I$11,".",H6))</f>
        <v/>
      </c>
      <c r="C6" s="211"/>
      <c r="D6" s="212"/>
      <c r="E6" s="213"/>
      <c r="F6" s="230"/>
      <c r="G6" s="225"/>
      <c r="H6" s="207" t="s">
        <v>11166</v>
      </c>
      <c r="I6" s="254" t="str">
        <f t="shared" si="0"/>
        <v/>
      </c>
      <c r="J6" s="255" t="str">
        <f>IF(RIGHT(B6,1)="A","",IF(B6="","",IF(OR(D6&lt;Aux!$AE$3,AND(D6&gt;Aux!$AE$6,D6&lt;Aux!$AE$9)),"Rend","")))</f>
        <v/>
      </c>
      <c r="K6" s="256" t="str">
        <f>IF(OR(D6&gt;Aux!$AE$9,AND(F6="Não",J6="Rend")),"Dep","")</f>
        <v/>
      </c>
      <c r="L6" s="264">
        <f ca="1">DATEDIF(Table222[[#This Row],[Column3]],$L$1,"Y")</f>
        <v>121</v>
      </c>
      <c r="M6" s="253"/>
      <c r="N6" s="442"/>
      <c r="O6" s="442"/>
      <c r="P6" s="442"/>
      <c r="Q6" s="442"/>
      <c r="R6" s="442"/>
      <c r="S6" s="442"/>
      <c r="T6" s="442"/>
      <c r="U6" s="442"/>
      <c r="V6" s="442"/>
      <c r="W6" s="442"/>
      <c r="X6" s="442"/>
      <c r="Y6" s="442"/>
      <c r="Z6" s="442"/>
      <c r="AA6" s="442"/>
      <c r="AB6" s="253"/>
      <c r="AC6" s="253"/>
      <c r="AD6" s="253"/>
      <c r="AE6" s="253"/>
      <c r="AF6" s="253"/>
      <c r="AG6" s="253"/>
    </row>
    <row r="7" spans="1:33">
      <c r="B7" s="229" t="str">
        <f>IF(C7="","",CONCATENATE(Enquadramento!$I$11,".",H7))</f>
        <v/>
      </c>
      <c r="C7" s="211"/>
      <c r="D7" s="212"/>
      <c r="E7" s="213"/>
      <c r="F7" s="230"/>
      <c r="G7" s="225"/>
      <c r="H7" s="207" t="s">
        <v>11167</v>
      </c>
      <c r="I7" s="254" t="str">
        <f t="shared" si="0"/>
        <v/>
      </c>
      <c r="J7" s="255" t="str">
        <f>IF(RIGHT(B7,1)="A","",IF(B7="","",IF(OR(D7&lt;Aux!$AE$3,AND(D7&gt;Aux!$AE$6,D7&lt;Aux!$AE$9)),"Rend","")))</f>
        <v/>
      </c>
      <c r="K7" s="256" t="str">
        <f>IF(OR(D7&gt;Aux!$AE$9,AND(F7="Não",J7="Rend")),"Dep","")</f>
        <v/>
      </c>
      <c r="L7" s="264">
        <f ca="1">DATEDIF(Table222[[#This Row],[Column3]],$L$1,"Y")</f>
        <v>121</v>
      </c>
      <c r="M7" s="253"/>
      <c r="N7" s="442"/>
      <c r="O7" s="442"/>
      <c r="P7" s="442"/>
      <c r="Q7" s="442"/>
      <c r="R7" s="442"/>
      <c r="S7" s="442"/>
      <c r="T7" s="442"/>
      <c r="U7" s="442"/>
      <c r="V7" s="442"/>
      <c r="W7" s="442"/>
      <c r="X7" s="442"/>
      <c r="Y7" s="442"/>
      <c r="Z7" s="442"/>
      <c r="AA7" s="442"/>
      <c r="AB7" s="253"/>
      <c r="AC7" s="253"/>
      <c r="AD7" s="253"/>
      <c r="AE7" s="253"/>
      <c r="AF7" s="253"/>
      <c r="AG7" s="253"/>
    </row>
    <row r="8" spans="1:33">
      <c r="B8" s="229" t="str">
        <f>IF(C8="","",CONCATENATE(Enquadramento!$I$11,".",H8))</f>
        <v/>
      </c>
      <c r="C8" s="211"/>
      <c r="D8" s="212"/>
      <c r="E8" s="213"/>
      <c r="F8" s="230"/>
      <c r="G8" s="225"/>
      <c r="H8" s="207" t="s">
        <v>11168</v>
      </c>
      <c r="I8" s="254" t="str">
        <f t="shared" si="0"/>
        <v/>
      </c>
      <c r="J8" s="255" t="str">
        <f>IF(RIGHT(B8,1)="A","",IF(B8="","",IF(OR(D8&lt;Aux!$AE$3,AND(D8&gt;Aux!$AE$6,D8&lt;Aux!$AE$9)),"Rend","")))</f>
        <v/>
      </c>
      <c r="K8" s="256" t="str">
        <f>IF(OR(D8&gt;Aux!$AE$9,AND(F8="Não",J8="Rend")),"Dep","")</f>
        <v/>
      </c>
      <c r="L8" s="264">
        <f ca="1">DATEDIF(Table222[[#This Row],[Column3]],$L$1,"Y")</f>
        <v>121</v>
      </c>
      <c r="M8" s="253"/>
      <c r="N8" s="442"/>
      <c r="O8" s="442"/>
      <c r="P8" s="442"/>
      <c r="Q8" s="442"/>
      <c r="R8" s="442"/>
      <c r="S8" s="442"/>
      <c r="T8" s="442"/>
      <c r="U8" s="442"/>
      <c r="V8" s="442"/>
      <c r="W8" s="442"/>
      <c r="X8" s="442"/>
      <c r="Y8" s="442"/>
      <c r="Z8" s="442"/>
      <c r="AA8" s="442"/>
      <c r="AB8" s="253"/>
      <c r="AC8" s="253"/>
      <c r="AD8" s="253"/>
      <c r="AE8" s="253"/>
      <c r="AF8" s="253"/>
      <c r="AG8" s="253"/>
    </row>
    <row r="9" spans="1:33">
      <c r="B9" s="229" t="str">
        <f>IF(C9="","",CONCATENATE(Enquadramento!$I$11,".",H9))</f>
        <v/>
      </c>
      <c r="C9" s="211"/>
      <c r="D9" s="212"/>
      <c r="E9" s="213"/>
      <c r="F9" s="230"/>
      <c r="G9" s="225"/>
      <c r="H9" s="207" t="s">
        <v>11169</v>
      </c>
      <c r="I9" s="254" t="str">
        <f t="shared" si="0"/>
        <v/>
      </c>
      <c r="J9" s="255" t="str">
        <f>IF(RIGHT(B9,1)="A","",IF(B9="","",IF(OR(D9&lt;Aux!$AE$3,AND(D9&gt;Aux!$AE$6,D9&lt;Aux!$AE$9)),"Rend","")))</f>
        <v/>
      </c>
      <c r="K9" s="256" t="str">
        <f>IF(OR(D9&gt;Aux!$AE$9,AND(F9="Não",J9="Rend")),"Dep","")</f>
        <v/>
      </c>
      <c r="L9" s="264">
        <f ca="1">DATEDIF(Table222[[#This Row],[Column3]],$L$1,"Y")</f>
        <v>121</v>
      </c>
      <c r="M9" s="253"/>
      <c r="N9" s="442"/>
      <c r="O9" s="442"/>
      <c r="P9" s="442"/>
      <c r="Q9" s="442"/>
      <c r="R9" s="442"/>
      <c r="S9" s="442"/>
      <c r="T9" s="442"/>
      <c r="U9" s="442"/>
      <c r="V9" s="442"/>
      <c r="W9" s="442"/>
      <c r="X9" s="442"/>
      <c r="Y9" s="442"/>
      <c r="Z9" s="442"/>
      <c r="AA9" s="442"/>
      <c r="AB9" s="253"/>
      <c r="AC9" s="253"/>
      <c r="AD9" s="253"/>
      <c r="AE9" s="253"/>
      <c r="AF9" s="253"/>
      <c r="AG9" s="253"/>
    </row>
    <row r="10" spans="1:33">
      <c r="B10" s="229" t="str">
        <f>IF(C10="","",CONCATENATE(Enquadramento!$I$11,".",H10))</f>
        <v/>
      </c>
      <c r="C10" s="211"/>
      <c r="D10" s="212"/>
      <c r="E10" s="213"/>
      <c r="F10" s="230"/>
      <c r="G10" s="225"/>
      <c r="H10" s="207" t="s">
        <v>11170</v>
      </c>
      <c r="I10" s="254" t="str">
        <f t="shared" si="0"/>
        <v/>
      </c>
      <c r="J10" s="255" t="str">
        <f>IF(RIGHT(B10,1)="A","",IF(B10="","",IF(OR(D10&lt;Aux!$AE$3,AND(D10&gt;Aux!$AE$6,D10&lt;Aux!$AE$9)),"Rend","")))</f>
        <v/>
      </c>
      <c r="K10" s="256" t="str">
        <f>IF(OR(D10&gt;Aux!$AE$9,AND(F10="Não",J10="Rend")),"Dep","")</f>
        <v/>
      </c>
      <c r="L10" s="264">
        <f ca="1">DATEDIF(Table222[[#This Row],[Column3]],$L$1,"Y")</f>
        <v>121</v>
      </c>
      <c r="M10" s="253"/>
      <c r="N10" s="442"/>
      <c r="O10" s="442"/>
      <c r="P10" s="442"/>
      <c r="Q10" s="442"/>
      <c r="R10" s="442"/>
      <c r="S10" s="442"/>
      <c r="T10" s="442"/>
      <c r="U10" s="442"/>
      <c r="V10" s="442"/>
      <c r="W10" s="442"/>
      <c r="X10" s="442"/>
      <c r="Y10" s="442"/>
      <c r="Z10" s="442"/>
      <c r="AA10" s="442"/>
      <c r="AB10" s="253"/>
      <c r="AC10" s="253"/>
      <c r="AD10" s="253"/>
      <c r="AE10" s="253"/>
      <c r="AF10" s="253"/>
      <c r="AG10" s="253"/>
    </row>
    <row r="11" spans="1:33">
      <c r="B11" s="229" t="str">
        <f>IF(C11="","",CONCATENATE(Enquadramento!$I$11,".",H11))</f>
        <v/>
      </c>
      <c r="C11" s="211"/>
      <c r="D11" s="212"/>
      <c r="E11" s="213"/>
      <c r="F11" s="230"/>
      <c r="G11" s="225"/>
      <c r="H11" s="207" t="s">
        <v>1055</v>
      </c>
      <c r="I11" s="254" t="str">
        <f t="shared" si="0"/>
        <v/>
      </c>
      <c r="J11" s="255" t="str">
        <f>IF(RIGHT(B11,1)="A","",IF(B11="","",IF(OR(D11&lt;Aux!$AE$3,AND(D11&gt;Aux!$AE$6,D11&lt;Aux!$AE$9)),"Rend","")))</f>
        <v/>
      </c>
      <c r="K11" s="256" t="str">
        <f>IF(OR(D11&gt;Aux!$AE$9,AND(F11="Não",J11="Rend")),"Dep","")</f>
        <v/>
      </c>
      <c r="L11" s="264">
        <f ca="1">DATEDIF(Table222[[#This Row],[Column3]],$L$1,"Y")</f>
        <v>121</v>
      </c>
      <c r="M11" s="253"/>
      <c r="N11" s="442"/>
      <c r="O11" s="442"/>
      <c r="P11" s="442"/>
      <c r="Q11" s="442"/>
      <c r="R11" s="442"/>
      <c r="S11" s="442"/>
      <c r="T11" s="442"/>
      <c r="U11" s="442"/>
      <c r="V11" s="442"/>
      <c r="W11" s="442"/>
      <c r="X11" s="442"/>
      <c r="Y11" s="442"/>
      <c r="Z11" s="442"/>
      <c r="AA11" s="442"/>
      <c r="AB11" s="253"/>
      <c r="AC11" s="253"/>
      <c r="AD11" s="253"/>
      <c r="AE11" s="253"/>
      <c r="AF11" s="253"/>
      <c r="AG11" s="253"/>
    </row>
    <row r="12" spans="1:33">
      <c r="B12" s="229" t="str">
        <f>IF(C12="","",CONCATENATE(Enquadramento!$I$11,".",H12))</f>
        <v/>
      </c>
      <c r="C12" s="211"/>
      <c r="D12" s="212"/>
      <c r="E12" s="213"/>
      <c r="F12" s="230"/>
      <c r="G12" s="225"/>
      <c r="H12" s="207" t="s">
        <v>11171</v>
      </c>
      <c r="I12" s="254" t="str">
        <f t="shared" si="0"/>
        <v/>
      </c>
      <c r="J12" s="255" t="str">
        <f>IF(RIGHT(B12,1)="A","",IF(B12="","",IF(OR(D12&lt;Aux!$AE$3,AND(D12&gt;Aux!$AE$6,D12&lt;Aux!$AE$9)),"Rend","")))</f>
        <v/>
      </c>
      <c r="K12" s="256" t="str">
        <f>IF(OR(D12&gt;Aux!$AE$9,AND(F12="Não",J12="Rend")),"Dep","")</f>
        <v/>
      </c>
      <c r="L12" s="264">
        <f ca="1">DATEDIF(Table222[[#This Row],[Column3]],$L$1,"Y")</f>
        <v>121</v>
      </c>
      <c r="M12" s="253"/>
      <c r="N12" s="442"/>
      <c r="O12" s="442"/>
      <c r="P12" s="442"/>
      <c r="Q12" s="442"/>
      <c r="R12" s="442"/>
      <c r="S12" s="442"/>
      <c r="T12" s="442"/>
      <c r="U12" s="442"/>
      <c r="V12" s="442"/>
      <c r="W12" s="442"/>
      <c r="X12" s="442"/>
      <c r="Y12" s="442"/>
      <c r="Z12" s="442"/>
      <c r="AA12" s="442"/>
      <c r="AB12" s="253"/>
      <c r="AC12" s="253"/>
      <c r="AD12" s="253"/>
      <c r="AE12" s="253"/>
      <c r="AF12" s="253"/>
      <c r="AG12" s="253"/>
    </row>
    <row r="13" spans="1:33">
      <c r="B13" s="229" t="str">
        <f>IF(C13="","",CONCATENATE(Enquadramento!$I$11,".",H13))</f>
        <v/>
      </c>
      <c r="C13" s="211"/>
      <c r="D13" s="212"/>
      <c r="E13" s="213"/>
      <c r="F13" s="230"/>
      <c r="G13" s="225"/>
      <c r="H13" s="207" t="s">
        <v>11172</v>
      </c>
      <c r="I13" s="254" t="str">
        <f t="shared" si="0"/>
        <v/>
      </c>
      <c r="J13" s="255" t="str">
        <f>IF(RIGHT(B13,1)="A","",IF(B13="","",IF(OR(D13&lt;Aux!$AE$3,AND(D13&gt;Aux!$AE$6,D13&lt;Aux!$AE$9)),"Rend","")))</f>
        <v/>
      </c>
      <c r="K13" s="256" t="str">
        <f>IF(OR(D13&gt;Aux!$AE$9,AND(F13="Não",J13="Rend")),"Dep","")</f>
        <v/>
      </c>
      <c r="L13" s="264">
        <f ca="1">DATEDIF(Table222[[#This Row],[Column3]],$L$1,"Y")</f>
        <v>121</v>
      </c>
      <c r="M13" s="253"/>
      <c r="N13" s="442"/>
      <c r="O13" s="442"/>
      <c r="P13" s="442"/>
      <c r="Q13" s="442"/>
      <c r="R13" s="442"/>
      <c r="S13" s="442"/>
      <c r="T13" s="442"/>
      <c r="U13" s="442"/>
      <c r="V13" s="442"/>
      <c r="W13" s="442"/>
      <c r="X13" s="442"/>
      <c r="Y13" s="442"/>
      <c r="Z13" s="442"/>
      <c r="AA13" s="442"/>
      <c r="AB13" s="253"/>
      <c r="AC13" s="253"/>
      <c r="AD13" s="253"/>
      <c r="AE13" s="253"/>
      <c r="AF13" s="253"/>
      <c r="AG13" s="253"/>
    </row>
    <row r="14" spans="1:33">
      <c r="B14" s="229" t="str">
        <f>IF(C14="","",CONCATENATE(Enquadramento!$I$11,".",H14))</f>
        <v/>
      </c>
      <c r="C14" s="211"/>
      <c r="D14" s="212"/>
      <c r="E14" s="213"/>
      <c r="F14" s="230"/>
      <c r="G14" s="225"/>
      <c r="H14" s="207" t="s">
        <v>11173</v>
      </c>
      <c r="I14" s="254" t="str">
        <f t="shared" si="0"/>
        <v/>
      </c>
      <c r="J14" s="255" t="str">
        <f>IF(RIGHT(B14,1)="A","",IF(B14="","",IF(OR(D14&lt;Aux!$AE$3,AND(D14&gt;Aux!$AE$6,D14&lt;Aux!$AE$9)),"Rend","")))</f>
        <v/>
      </c>
      <c r="K14" s="256" t="str">
        <f>IF(OR(D14&gt;Aux!$AE$9,AND(F14="Não",J14="Rend")),"Dep","")</f>
        <v/>
      </c>
      <c r="L14" s="264">
        <f ca="1">DATEDIF(Table222[[#This Row],[Column3]],$L$1,"Y")</f>
        <v>121</v>
      </c>
      <c r="M14" s="253"/>
      <c r="N14" s="442"/>
      <c r="O14" s="442"/>
      <c r="P14" s="442"/>
      <c r="Q14" s="442"/>
      <c r="R14" s="442"/>
      <c r="S14" s="442"/>
      <c r="T14" s="442"/>
      <c r="U14" s="442"/>
      <c r="V14" s="442"/>
      <c r="W14" s="442"/>
      <c r="X14" s="442"/>
      <c r="Y14" s="442"/>
      <c r="Z14" s="442"/>
      <c r="AA14" s="442"/>
      <c r="AB14" s="253"/>
      <c r="AC14" s="253"/>
      <c r="AD14" s="253"/>
      <c r="AE14" s="253"/>
      <c r="AF14" s="253"/>
      <c r="AG14" s="253"/>
    </row>
    <row r="15" spans="1:33">
      <c r="B15" s="231" t="str">
        <f>IF(C15="","",CONCATENATE(Enquadramento!$I$11,".",H15))</f>
        <v/>
      </c>
      <c r="C15" s="232"/>
      <c r="D15" s="233"/>
      <c r="E15" s="234"/>
      <c r="F15" s="235"/>
      <c r="G15" s="260"/>
      <c r="H15" s="207" t="s">
        <v>11174</v>
      </c>
      <c r="I15" s="257" t="str">
        <f t="shared" si="0"/>
        <v/>
      </c>
      <c r="J15" s="258" t="str">
        <f>IF(RIGHT(B15,1)="A","",IF(B15="","",IF(OR(D15&lt;Aux!$AE$3,AND(D15&gt;Aux!$AE$6,D15&lt;Aux!$AE$9)),"Rend","")))</f>
        <v/>
      </c>
      <c r="K15" s="259" t="str">
        <f>IF(OR(D15&gt;Aux!$AE$9,AND(F15="Não",J15="Rend")),"Dep","")</f>
        <v/>
      </c>
      <c r="L15" s="265">
        <f ca="1">DATEDIF(Table222[[#This Row],[Column3]],$L$1,"Y")</f>
        <v>121</v>
      </c>
    </row>
    <row r="16" spans="1:33">
      <c r="B16" s="240"/>
      <c r="C16" s="240"/>
      <c r="D16" s="240"/>
      <c r="E16" s="240"/>
      <c r="F16" s="240"/>
    </row>
    <row r="17" spans="1:27" ht="15" customHeight="1">
      <c r="B17" s="1107" t="s">
        <v>11193</v>
      </c>
      <c r="C17" s="1107"/>
      <c r="D17" s="505">
        <v>12997</v>
      </c>
      <c r="E17" s="266" t="s">
        <v>11203</v>
      </c>
      <c r="F17" s="296">
        <f ca="1">IF(B4="","",D17/12/D31)</f>
        <v>866.46666666666658</v>
      </c>
    </row>
    <row r="18" spans="1:27" s="242" customFormat="1" ht="6.5">
      <c r="A18" s="440"/>
      <c r="B18" s="262"/>
      <c r="C18" s="262"/>
      <c r="D18" s="262"/>
      <c r="E18" s="262"/>
      <c r="F18" s="262"/>
      <c r="N18" s="440"/>
      <c r="O18" s="440"/>
      <c r="P18" s="440"/>
      <c r="Q18" s="440"/>
      <c r="R18" s="440"/>
      <c r="S18" s="440"/>
      <c r="T18" s="440"/>
      <c r="U18" s="440"/>
      <c r="V18" s="440"/>
      <c r="W18" s="440"/>
      <c r="X18" s="440"/>
      <c r="Y18" s="440"/>
      <c r="Z18" s="440"/>
      <c r="AA18" s="440"/>
    </row>
    <row r="19" spans="1:27" ht="15" customHeight="1">
      <c r="B19" s="1107" t="s">
        <v>11241</v>
      </c>
      <c r="C19" s="1107"/>
      <c r="D19" s="505"/>
      <c r="E19" s="527" t="s">
        <v>11297</v>
      </c>
      <c r="F19" s="296">
        <f ca="1">IF(C4="","",F17-D19)</f>
        <v>866.46666666666658</v>
      </c>
    </row>
    <row r="20" spans="1:27" s="242" customFormat="1" ht="6.5">
      <c r="A20" s="440"/>
      <c r="B20" s="262"/>
      <c r="C20" s="262"/>
      <c r="D20" s="262"/>
      <c r="E20" s="241"/>
      <c r="F20" s="241"/>
      <c r="N20" s="440"/>
      <c r="O20" s="440"/>
      <c r="P20" s="440"/>
      <c r="Q20" s="440"/>
      <c r="R20" s="440"/>
      <c r="S20" s="440"/>
      <c r="T20" s="440"/>
      <c r="U20" s="440"/>
      <c r="V20" s="440"/>
      <c r="W20" s="440"/>
      <c r="X20" s="440"/>
      <c r="Y20" s="440"/>
      <c r="Z20" s="440"/>
      <c r="AA20" s="440"/>
    </row>
    <row r="21" spans="1:27" ht="26">
      <c r="B21" s="1108" t="str">
        <f ca="1">IF(B4="","",IF(F17&gt;(4*Aux!I2),"NÃO ELEGÍVEL","ELEGÍVEL"))</f>
        <v>ELEGÍVEL</v>
      </c>
      <c r="C21" s="1108"/>
      <c r="D21" s="1108"/>
      <c r="E21" s="1108"/>
      <c r="F21" s="1108"/>
      <c r="N21" s="443"/>
    </row>
    <row r="22" spans="1:27" s="242" customFormat="1" ht="6.5">
      <c r="A22" s="440"/>
      <c r="B22" s="262"/>
      <c r="C22" s="262"/>
      <c r="D22" s="262"/>
      <c r="E22" s="241"/>
      <c r="F22" s="241"/>
      <c r="N22" s="440"/>
      <c r="O22" s="440"/>
      <c r="P22" s="440"/>
      <c r="Q22" s="440"/>
      <c r="R22" s="440"/>
      <c r="S22" s="440"/>
      <c r="T22" s="440"/>
      <c r="U22" s="440"/>
      <c r="V22" s="440"/>
      <c r="W22" s="440"/>
      <c r="X22" s="440"/>
      <c r="Y22" s="440"/>
      <c r="Z22" s="440"/>
      <c r="AA22" s="440"/>
    </row>
    <row r="23" spans="1:27" s="242" customFormat="1">
      <c r="A23" s="440"/>
      <c r="B23" s="438"/>
      <c r="C23" s="438"/>
      <c r="D23" s="438"/>
      <c r="E23" s="438"/>
      <c r="F23" s="501"/>
      <c r="N23" s="440"/>
      <c r="O23" s="440"/>
      <c r="P23" s="440"/>
      <c r="Q23" s="440"/>
      <c r="R23" s="440"/>
      <c r="S23" s="440"/>
      <c r="T23" s="440"/>
      <c r="U23" s="440"/>
      <c r="V23" s="440"/>
      <c r="W23" s="440"/>
      <c r="X23" s="440"/>
      <c r="Y23" s="440"/>
      <c r="Z23" s="440"/>
      <c r="AA23" s="440"/>
    </row>
    <row r="24" spans="1:27" s="242" customFormat="1">
      <c r="A24" s="440"/>
      <c r="B24" s="438"/>
      <c r="C24" s="438"/>
      <c r="D24" s="438"/>
      <c r="E24" s="438"/>
      <c r="F24" s="501" t="s">
        <v>11344</v>
      </c>
      <c r="N24" s="440"/>
      <c r="O24" s="440"/>
      <c r="P24" s="440"/>
      <c r="Q24" s="440"/>
      <c r="R24" s="440"/>
      <c r="S24" s="440"/>
      <c r="T24" s="440"/>
      <c r="U24" s="440"/>
      <c r="V24" s="440"/>
      <c r="W24" s="440"/>
      <c r="X24" s="440"/>
      <c r="Y24" s="440"/>
      <c r="Z24" s="440"/>
      <c r="AA24" s="440"/>
    </row>
    <row r="25" spans="1:27" s="440" customFormat="1">
      <c r="B25" s="444" t="str">
        <f>IF(B12="","",IF(AND(K12-M12=1,K12&gt;1.5),"Sim","Não"))</f>
        <v/>
      </c>
      <c r="C25" s="445" t="s">
        <v>11195</v>
      </c>
      <c r="D25" s="446">
        <f>IF(B4="","",COUNT($C4:$C15))</f>
        <v>1</v>
      </c>
      <c r="E25" s="451"/>
      <c r="F25" s="503" t="s">
        <v>11334</v>
      </c>
    </row>
    <row r="26" spans="1:27" s="438" customFormat="1">
      <c r="B26" s="444" t="str">
        <f>IF(B13="","",IF(AND(K13-M13=1,K13&gt;1.5),"Sim","Não"))</f>
        <v/>
      </c>
      <c r="C26" s="447" t="s">
        <v>11196</v>
      </c>
      <c r="D26" s="446">
        <f>IF(B4="","",COUNTIF(Table222[Column10],"Dep"))</f>
        <v>0</v>
      </c>
      <c r="E26" s="502" t="s">
        <v>11343</v>
      </c>
      <c r="F26" s="503" t="s">
        <v>11336</v>
      </c>
    </row>
    <row r="27" spans="1:27" s="440" customFormat="1">
      <c r="B27" s="444"/>
      <c r="C27" s="447" t="s">
        <v>11197</v>
      </c>
      <c r="D27" s="446">
        <f>IF(B4="","",MAX(D25-D26-1,0))</f>
        <v>0</v>
      </c>
      <c r="E27" s="502" t="s">
        <v>11342</v>
      </c>
      <c r="F27" s="503" t="s">
        <v>11335</v>
      </c>
    </row>
    <row r="28" spans="1:27" s="438" customFormat="1">
      <c r="B28" s="448"/>
      <c r="C28" s="447" t="s">
        <v>11198</v>
      </c>
      <c r="D28" s="446">
        <f>IF(B4="","",COUNTIF(Table222[Column4],"Sim"))</f>
        <v>0</v>
      </c>
      <c r="E28" s="502">
        <v>0.25</v>
      </c>
      <c r="F28" s="503" t="s">
        <v>11337</v>
      </c>
    </row>
    <row r="29" spans="1:27" s="438" customFormat="1">
      <c r="C29" s="449" t="s">
        <v>11194</v>
      </c>
      <c r="D29" s="450" t="str">
        <f>IF(B4="","",IF(AND(D25-D26=1,D25&gt;1.5),"Sim","Não"))</f>
        <v>Não</v>
      </c>
      <c r="E29" s="502" t="s">
        <v>11341</v>
      </c>
      <c r="F29" s="503" t="s">
        <v>11336</v>
      </c>
    </row>
    <row r="30" spans="1:27" s="438" customFormat="1">
      <c r="C30" s="449" t="s">
        <v>11200</v>
      </c>
      <c r="D30" s="450" t="str">
        <f ca="1">IF(B4="","",IF(AND(D25=1,L4&gt;64),"Sim","Não"))</f>
        <v>Sim</v>
      </c>
      <c r="E30" s="502">
        <f ca="1">IF(B4="","",IF(AND(D25=1,L4&gt;64),0.25,0))</f>
        <v>0.25</v>
      </c>
      <c r="F30" s="503" t="s">
        <v>11338</v>
      </c>
    </row>
    <row r="31" spans="1:27" s="438" customFormat="1">
      <c r="C31" s="449" t="s">
        <v>11199</v>
      </c>
      <c r="D31" s="504">
        <f ca="1">IFERROR(IF(B4="","",IF(D29="Não",1+0.7*D27+0.25*D26+0.25*D28,IF(D29="Sim",1+0.7*D27+0.5*D26+0.25*D28,"")))+E30,"")</f>
        <v>1.25</v>
      </c>
      <c r="E31" s="502" t="s">
        <v>11340</v>
      </c>
      <c r="F31" s="503" t="s">
        <v>11339</v>
      </c>
    </row>
    <row r="32" spans="1:27" s="438" customFormat="1"/>
    <row r="33" spans="6:6" s="438" customFormat="1">
      <c r="F33" s="501"/>
    </row>
    <row r="34" spans="6:6" s="438" customFormat="1"/>
    <row r="35" spans="6:6" s="438" customFormat="1"/>
    <row r="36" spans="6:6" s="438" customFormat="1"/>
    <row r="37" spans="6:6" s="438" customFormat="1"/>
    <row r="38" spans="6:6" s="438" customFormat="1"/>
    <row r="39" spans="6:6" s="438" customFormat="1"/>
    <row r="40" spans="6:6" s="438" customFormat="1"/>
    <row r="41" spans="6:6" s="438" customFormat="1"/>
    <row r="42" spans="6:6" s="438" customFormat="1"/>
    <row r="43" spans="6:6" s="438" customFormat="1"/>
    <row r="44" spans="6:6" s="438" customFormat="1"/>
  </sheetData>
  <sheetProtection algorithmName="SHA-512" hashValue="UNormwdWyMKwRbxz3dH4YFMOUAHhK32qjP5rm1Tmstd6oDH4ZR3r76TUXIL6+IUPBy/ERmnmdvP9QVgpe13fLg==" saltValue="cmiuhZkALO0DnY2nxtE7Yg==" spinCount="100000" sheet="1" objects="1" scenarios="1"/>
  <mergeCells count="4">
    <mergeCell ref="B1:F1"/>
    <mergeCell ref="B17:C17"/>
    <mergeCell ref="B19:C19"/>
    <mergeCell ref="B21:F21"/>
  </mergeCells>
  <conditionalFormatting sqref="C4:C15">
    <cfRule type="expression" dxfId="477" priority="8">
      <formula>$J4="X"</formula>
    </cfRule>
  </conditionalFormatting>
  <conditionalFormatting sqref="F4:F15">
    <cfRule type="expression" dxfId="476" priority="9">
      <formula>AND($C4&lt;&gt;"",$J4&lt;&gt;"Rend")</formula>
    </cfRule>
  </conditionalFormatting>
  <conditionalFormatting sqref="C4:C15">
    <cfRule type="duplicateValues" dxfId="475" priority="7"/>
  </conditionalFormatting>
  <conditionalFormatting sqref="C4">
    <cfRule type="expression" dxfId="474" priority="6">
      <formula>$I4="X"</formula>
    </cfRule>
  </conditionalFormatting>
  <conditionalFormatting sqref="C5">
    <cfRule type="expression" dxfId="473" priority="5">
      <formula>$I5="X"</formula>
    </cfRule>
  </conditionalFormatting>
  <conditionalFormatting sqref="C6:C15">
    <cfRule type="expression" dxfId="472" priority="4">
      <formula>$I6="X"</formula>
    </cfRule>
  </conditionalFormatting>
  <conditionalFormatting sqref="B21:F21">
    <cfRule type="containsText" dxfId="471" priority="2" operator="containsText" text="NÃO ELEGÍVEL">
      <formula>NOT(ISERROR(SEARCH("NÃO ELEGÍVEL",B21)))</formula>
    </cfRule>
    <cfRule type="containsText" dxfId="470" priority="3" operator="containsText" text="ELEGÍVEL">
      <formula>NOT(ISERROR(SEARCH("ELEGÍVEL",B21)))</formula>
    </cfRule>
  </conditionalFormatting>
  <conditionalFormatting sqref="D17 D19">
    <cfRule type="containsBlanks" dxfId="469" priority="1">
      <formula>LEN(TRIM(D17))=0</formula>
    </cfRule>
  </conditionalFormatting>
  <dataValidations count="1">
    <dataValidation type="whole" allowBlank="1" showInputMessage="1" showErrorMessage="1" sqref="C4:C15">
      <formula1>100000000</formula1>
      <formula2>300000000</formula2>
    </dataValidation>
  </dataValidations>
  <pageMargins left="0.23622047244094491" right="0.23622047244094491" top="0.74803149606299213" bottom="0.74803149606299213" header="0.31496062992125984" footer="0.31496062992125984"/>
  <pageSetup paperSize="9" fitToHeight="0" orientation="portrait" r:id="rId1"/>
  <headerFooter>
    <oddFooter>&amp;L&amp;"Calibri Light,Regular"&amp;10&amp;D&amp;C&amp;"Calibri Light,Regular"&amp;10GABINETE DE PROGRAMAS DE APOIO À HABITAÇÃO&amp;R&amp;"Calibri Light,Regular"&amp;10&amp;P</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Aux!$H$2:$H$3</xm:f>
          </x14:formula1>
          <xm:sqref>E4:F15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J43"/>
  <sheetViews>
    <sheetView view="pageBreakPreview" zoomScaleNormal="100" zoomScaleSheetLayoutView="100" workbookViewId="0">
      <selection activeCell="M30" sqref="M30"/>
    </sheetView>
  </sheetViews>
  <sheetFormatPr defaultColWidth="9.1796875" defaultRowHeight="14.5"/>
  <cols>
    <col min="1" max="1" width="9.1796875" style="162"/>
    <col min="2" max="6" width="9.1796875" style="987"/>
    <col min="7" max="7" width="26.54296875" style="987" customWidth="1"/>
    <col min="8" max="8" width="11" style="987" customWidth="1"/>
    <col min="9" max="9" width="11" style="162" customWidth="1"/>
    <col min="10" max="10" width="11" style="987" customWidth="1"/>
    <col min="11" max="16384" width="9.1796875" style="162"/>
  </cols>
  <sheetData>
    <row r="1" spans="2:10" ht="40.5" customHeight="1">
      <c r="B1" s="1252" t="s">
        <v>12168</v>
      </c>
      <c r="C1" s="1252"/>
      <c r="D1" s="1252"/>
      <c r="E1" s="1252"/>
      <c r="F1" s="1252"/>
      <c r="G1" s="1252"/>
      <c r="H1" s="1252"/>
      <c r="I1" s="1252"/>
      <c r="J1" s="1252"/>
    </row>
    <row r="3" spans="2:10" s="199" customFormat="1">
      <c r="B3" s="1086" t="s">
        <v>12169</v>
      </c>
      <c r="C3" s="1087"/>
      <c r="D3" s="1087"/>
      <c r="E3" s="1087"/>
      <c r="F3" s="1087"/>
      <c r="G3" s="1087"/>
      <c r="H3" s="1088" t="s">
        <v>12035</v>
      </c>
      <c r="I3" s="1088" t="s">
        <v>11290</v>
      </c>
      <c r="J3" s="1088" t="s">
        <v>12034</v>
      </c>
    </row>
    <row r="4" spans="2:10" s="1090" customFormat="1" ht="4">
      <c r="B4" s="1089"/>
      <c r="C4" s="1089"/>
      <c r="D4" s="1089"/>
      <c r="E4" s="1089"/>
      <c r="F4" s="1089"/>
      <c r="G4" s="1089"/>
      <c r="H4" s="1089"/>
      <c r="I4" s="1089"/>
      <c r="J4" s="1089"/>
    </row>
    <row r="5" spans="2:10" ht="15">
      <c r="B5" s="1253" t="s">
        <v>12170</v>
      </c>
      <c r="C5" s="1254"/>
      <c r="D5" s="1254"/>
      <c r="E5" s="1254"/>
      <c r="F5" s="1254"/>
      <c r="G5" s="1255"/>
      <c r="H5" s="1091">
        <v>0.5</v>
      </c>
      <c r="I5" s="1005"/>
      <c r="J5" s="1249">
        <f>IF(I5="ü",H5,0)+IF(I6="ü",H6,0)</f>
        <v>0</v>
      </c>
    </row>
    <row r="6" spans="2:10" ht="15">
      <c r="B6" s="1246" t="s">
        <v>12171</v>
      </c>
      <c r="C6" s="1247"/>
      <c r="D6" s="1247"/>
      <c r="E6" s="1247"/>
      <c r="F6" s="1247"/>
      <c r="G6" s="1248"/>
      <c r="H6" s="1091">
        <v>0.5</v>
      </c>
      <c r="I6" s="1005"/>
      <c r="J6" s="1251"/>
    </row>
    <row r="7" spans="2:10">
      <c r="B7" s="991"/>
      <c r="C7" s="991"/>
      <c r="D7" s="991"/>
      <c r="E7" s="991"/>
      <c r="F7" s="991"/>
      <c r="G7" s="991"/>
      <c r="H7" s="1092"/>
      <c r="I7" s="1093"/>
      <c r="J7" s="1094"/>
    </row>
    <row r="8" spans="2:10">
      <c r="B8" s="1095" t="s">
        <v>12172</v>
      </c>
      <c r="C8" s="991"/>
      <c r="D8" s="991"/>
      <c r="E8" s="991"/>
      <c r="F8" s="991"/>
      <c r="G8" s="991"/>
      <c r="H8" s="1092"/>
      <c r="I8" s="1093"/>
      <c r="J8" s="1094"/>
    </row>
    <row r="9" spans="2:10" s="1090" customFormat="1" ht="4">
      <c r="B9" s="1089"/>
      <c r="C9" s="1089"/>
      <c r="D9" s="1089"/>
      <c r="E9" s="1089"/>
      <c r="F9" s="1089"/>
      <c r="G9" s="1089"/>
      <c r="H9" s="1096"/>
      <c r="I9" s="1097"/>
      <c r="J9" s="1098"/>
    </row>
    <row r="10" spans="2:10" ht="15">
      <c r="B10" s="1246" t="s">
        <v>12173</v>
      </c>
      <c r="C10" s="1247"/>
      <c r="D10" s="1247"/>
      <c r="E10" s="1247"/>
      <c r="F10" s="1247"/>
      <c r="G10" s="1248"/>
      <c r="H10" s="1091">
        <v>1</v>
      </c>
      <c r="I10" s="1005"/>
      <c r="J10" s="1249" t="str">
        <f>IF(I10="ü",H10,IF(I11="ü",H11,""))</f>
        <v/>
      </c>
    </row>
    <row r="11" spans="2:10" ht="15">
      <c r="B11" s="1246" t="s">
        <v>12174</v>
      </c>
      <c r="C11" s="1247"/>
      <c r="D11" s="1247"/>
      <c r="E11" s="1247"/>
      <c r="F11" s="1247"/>
      <c r="G11" s="1248"/>
      <c r="H11" s="1091">
        <v>0.5</v>
      </c>
      <c r="I11" s="1005"/>
      <c r="J11" s="1250"/>
    </row>
    <row r="12" spans="2:10" ht="15">
      <c r="B12" s="1246" t="s">
        <v>12175</v>
      </c>
      <c r="C12" s="1247"/>
      <c r="D12" s="1247"/>
      <c r="E12" s="1247"/>
      <c r="F12" s="1247"/>
      <c r="G12" s="1248"/>
      <c r="H12" s="1091">
        <v>0</v>
      </c>
      <c r="I12" s="1005"/>
      <c r="J12" s="1251"/>
    </row>
    <row r="13" spans="2:10">
      <c r="B13" s="991"/>
      <c r="C13" s="991"/>
      <c r="D13" s="991"/>
      <c r="E13" s="991"/>
      <c r="F13" s="991"/>
      <c r="G13" s="991"/>
      <c r="H13" s="1092"/>
      <c r="I13" s="1099"/>
      <c r="J13" s="1094"/>
    </row>
    <row r="14" spans="2:10">
      <c r="B14" s="1095" t="s">
        <v>12176</v>
      </c>
      <c r="C14" s="991"/>
      <c r="D14" s="991"/>
      <c r="E14" s="991"/>
      <c r="F14" s="991"/>
      <c r="G14" s="991"/>
      <c r="H14" s="1092"/>
      <c r="I14" s="1099"/>
      <c r="J14" s="1094"/>
    </row>
    <row r="15" spans="2:10" s="1090" customFormat="1" ht="4">
      <c r="B15" s="1089"/>
      <c r="C15" s="1089"/>
      <c r="D15" s="1089"/>
      <c r="E15" s="1089"/>
      <c r="F15" s="1089"/>
      <c r="G15" s="1089"/>
      <c r="H15" s="1096"/>
      <c r="I15" s="1100"/>
      <c r="J15" s="1098"/>
    </row>
    <row r="16" spans="2:10" ht="15">
      <c r="B16" s="1246" t="s">
        <v>12177</v>
      </c>
      <c r="C16" s="1247"/>
      <c r="D16" s="1247"/>
      <c r="E16" s="1247"/>
      <c r="F16" s="1247"/>
      <c r="G16" s="1248"/>
      <c r="H16" s="1091">
        <v>1.5</v>
      </c>
      <c r="I16" s="1005"/>
      <c r="J16" s="1249" t="str">
        <f>IF(I16="ü",H16,IF(I17="ü",H17,IF(I18="ü",H18,"")))</f>
        <v/>
      </c>
    </row>
    <row r="17" spans="2:10" ht="15">
      <c r="B17" s="1246" t="s">
        <v>12178</v>
      </c>
      <c r="C17" s="1247"/>
      <c r="D17" s="1247"/>
      <c r="E17" s="1247"/>
      <c r="F17" s="1247"/>
      <c r="G17" s="1248"/>
      <c r="H17" s="1091">
        <v>1</v>
      </c>
      <c r="I17" s="1005"/>
      <c r="J17" s="1250"/>
    </row>
    <row r="18" spans="2:10" ht="15">
      <c r="B18" s="1246" t="s">
        <v>12179</v>
      </c>
      <c r="C18" s="1247"/>
      <c r="D18" s="1247"/>
      <c r="E18" s="1247"/>
      <c r="F18" s="1247"/>
      <c r="G18" s="1248"/>
      <c r="H18" s="1091">
        <v>0.5</v>
      </c>
      <c r="I18" s="1005"/>
      <c r="J18" s="1250"/>
    </row>
    <row r="19" spans="2:10" ht="15">
      <c r="B19" s="1246" t="s">
        <v>12180</v>
      </c>
      <c r="C19" s="1247"/>
      <c r="D19" s="1247"/>
      <c r="E19" s="1247"/>
      <c r="F19" s="1247"/>
      <c r="G19" s="1248"/>
      <c r="H19" s="1091">
        <v>0</v>
      </c>
      <c r="I19" s="1005"/>
      <c r="J19" s="1251"/>
    </row>
    <row r="20" spans="2:10">
      <c r="B20" s="991"/>
      <c r="C20" s="991"/>
      <c r="D20" s="991"/>
      <c r="E20" s="991"/>
      <c r="F20" s="991"/>
      <c r="G20" s="991"/>
      <c r="H20" s="1092"/>
      <c r="I20" s="1099"/>
      <c r="J20" s="1094"/>
    </row>
    <row r="21" spans="2:10">
      <c r="B21" s="1095" t="s">
        <v>12181</v>
      </c>
      <c r="C21" s="991"/>
      <c r="D21" s="991"/>
      <c r="E21" s="991"/>
      <c r="F21" s="991"/>
      <c r="G21" s="991"/>
      <c r="H21" s="1092"/>
      <c r="I21" s="1099"/>
      <c r="J21" s="1094"/>
    </row>
    <row r="22" spans="2:10" s="1090" customFormat="1" ht="4">
      <c r="B22" s="1089"/>
      <c r="C22" s="1089"/>
      <c r="D22" s="1089"/>
      <c r="E22" s="1089"/>
      <c r="F22" s="1089"/>
      <c r="G22" s="1089"/>
      <c r="H22" s="1096"/>
      <c r="I22" s="1100"/>
      <c r="J22" s="1098"/>
    </row>
    <row r="23" spans="2:10" ht="15">
      <c r="B23" s="1246" t="s">
        <v>12182</v>
      </c>
      <c r="C23" s="1247"/>
      <c r="D23" s="1247"/>
      <c r="E23" s="1247"/>
      <c r="F23" s="1247"/>
      <c r="G23" s="1248"/>
      <c r="H23" s="1091">
        <v>1</v>
      </c>
      <c r="I23" s="1005"/>
      <c r="J23" s="1249" t="str">
        <f>IF(I23="ü",H23,IF(I24="ü",H24,IF(I25="ü",H25,IF(I26="ü",H26,""))))</f>
        <v/>
      </c>
    </row>
    <row r="24" spans="2:10" ht="15">
      <c r="B24" s="1246" t="s">
        <v>12183</v>
      </c>
      <c r="C24" s="1247"/>
      <c r="D24" s="1247"/>
      <c r="E24" s="1247"/>
      <c r="F24" s="1247"/>
      <c r="G24" s="1248"/>
      <c r="H24" s="1091">
        <v>0</v>
      </c>
      <c r="I24" s="1005"/>
      <c r="J24" s="1250"/>
    </row>
    <row r="25" spans="2:10" ht="15">
      <c r="B25" s="1246" t="s">
        <v>12184</v>
      </c>
      <c r="C25" s="1247"/>
      <c r="D25" s="1247"/>
      <c r="E25" s="1247"/>
      <c r="F25" s="1247"/>
      <c r="G25" s="1248"/>
      <c r="H25" s="1091">
        <v>0.5</v>
      </c>
      <c r="I25" s="1005"/>
      <c r="J25" s="1250"/>
    </row>
    <row r="26" spans="2:10" ht="15">
      <c r="B26" s="1246" t="s">
        <v>12185</v>
      </c>
      <c r="C26" s="1247"/>
      <c r="D26" s="1247"/>
      <c r="E26" s="1247"/>
      <c r="F26" s="1247"/>
      <c r="G26" s="1248"/>
      <c r="H26" s="1091">
        <v>0.75</v>
      </c>
      <c r="I26" s="1005"/>
      <c r="J26" s="1251"/>
    </row>
    <row r="27" spans="2:10">
      <c r="B27" s="991"/>
      <c r="C27" s="991"/>
      <c r="D27" s="991"/>
      <c r="E27" s="991"/>
      <c r="F27" s="991"/>
      <c r="G27" s="991"/>
      <c r="H27" s="1092"/>
      <c r="I27" s="1099"/>
      <c r="J27" s="1094"/>
    </row>
    <row r="28" spans="2:10">
      <c r="B28" s="1095" t="s">
        <v>12186</v>
      </c>
      <c r="C28" s="991"/>
      <c r="D28" s="991"/>
      <c r="E28" s="991"/>
      <c r="F28" s="991"/>
      <c r="G28" s="991"/>
      <c r="H28" s="1092"/>
      <c r="I28" s="1099"/>
      <c r="J28" s="1094"/>
    </row>
    <row r="29" spans="2:10" s="1090" customFormat="1" ht="4">
      <c r="B29" s="1089"/>
      <c r="C29" s="1089"/>
      <c r="D29" s="1089"/>
      <c r="E29" s="1089"/>
      <c r="F29" s="1089"/>
      <c r="G29" s="1089"/>
      <c r="H29" s="1096"/>
      <c r="I29" s="1100"/>
      <c r="J29" s="1098"/>
    </row>
    <row r="30" spans="2:10" ht="15">
      <c r="B30" s="1246" t="s">
        <v>12187</v>
      </c>
      <c r="C30" s="1247"/>
      <c r="D30" s="1247"/>
      <c r="E30" s="1247"/>
      <c r="F30" s="1247"/>
      <c r="G30" s="1248"/>
      <c r="H30" s="1091">
        <v>1.5</v>
      </c>
      <c r="I30" s="1005"/>
      <c r="J30" s="1249" t="str">
        <f>IF(I30="ü",H30,IF(I31="ü",H31,IF(I32="ü",H32,"")))</f>
        <v/>
      </c>
    </row>
    <row r="31" spans="2:10" ht="15">
      <c r="B31" s="1246" t="s">
        <v>12188</v>
      </c>
      <c r="C31" s="1247"/>
      <c r="D31" s="1247"/>
      <c r="E31" s="1247"/>
      <c r="F31" s="1247"/>
      <c r="G31" s="1248"/>
      <c r="H31" s="1091">
        <v>1</v>
      </c>
      <c r="I31" s="1005"/>
      <c r="J31" s="1250"/>
    </row>
    <row r="32" spans="2:10" ht="15">
      <c r="B32" s="1246" t="s">
        <v>12189</v>
      </c>
      <c r="C32" s="1247"/>
      <c r="D32" s="1247"/>
      <c r="E32" s="1247"/>
      <c r="F32" s="1247"/>
      <c r="G32" s="1248"/>
      <c r="H32" s="1091">
        <v>0.5</v>
      </c>
      <c r="I32" s="1005"/>
      <c r="J32" s="1250"/>
    </row>
    <row r="33" spans="2:10" ht="15">
      <c r="B33" s="1246" t="s">
        <v>12190</v>
      </c>
      <c r="C33" s="1247"/>
      <c r="D33" s="1247"/>
      <c r="E33" s="1247"/>
      <c r="F33" s="1247"/>
      <c r="G33" s="1248"/>
      <c r="H33" s="1091">
        <v>0</v>
      </c>
      <c r="I33" s="1005"/>
      <c r="J33" s="1251"/>
    </row>
    <row r="34" spans="2:10">
      <c r="B34" s="991"/>
      <c r="C34" s="991"/>
      <c r="D34" s="991"/>
      <c r="E34" s="991"/>
      <c r="F34" s="991"/>
      <c r="G34" s="991"/>
      <c r="H34" s="1092"/>
      <c r="I34" s="1099"/>
      <c r="J34" s="1094"/>
    </row>
    <row r="35" spans="2:10">
      <c r="B35" s="1095" t="s">
        <v>12191</v>
      </c>
      <c r="C35" s="991"/>
      <c r="D35" s="991"/>
      <c r="E35" s="991"/>
      <c r="F35" s="991"/>
      <c r="G35" s="991"/>
      <c r="H35" s="1092"/>
      <c r="I35" s="1099"/>
      <c r="J35" s="1094"/>
    </row>
    <row r="36" spans="2:10" s="1090" customFormat="1" ht="4">
      <c r="B36" s="1089"/>
      <c r="C36" s="1089"/>
      <c r="D36" s="1089"/>
      <c r="E36" s="1089"/>
      <c r="F36" s="1089"/>
      <c r="G36" s="1089"/>
      <c r="H36" s="1096"/>
      <c r="I36" s="1100"/>
      <c r="J36" s="1098"/>
    </row>
    <row r="37" spans="2:10">
      <c r="B37" s="1246" t="s">
        <v>12192</v>
      </c>
      <c r="C37" s="1247"/>
      <c r="D37" s="1247"/>
      <c r="E37" s="1247"/>
      <c r="F37" s="1247"/>
      <c r="G37" s="1248"/>
      <c r="H37" s="1091">
        <v>6</v>
      </c>
      <c r="I37" s="1101">
        <f>[4]NQ!F153</f>
        <v>0</v>
      </c>
      <c r="J37" s="1102">
        <f>I37/10</f>
        <v>0</v>
      </c>
    </row>
    <row r="39" spans="2:10" ht="18.5">
      <c r="B39" s="1240" t="s">
        <v>12193</v>
      </c>
      <c r="C39" s="1241"/>
      <c r="D39" s="1241"/>
      <c r="E39" s="1241"/>
      <c r="F39" s="1241"/>
      <c r="G39" s="1241"/>
      <c r="H39" s="1242">
        <f>1+SUM(J5:J33)/100</f>
        <v>1</v>
      </c>
      <c r="I39" s="1243"/>
      <c r="J39" s="1244"/>
    </row>
    <row r="40" spans="2:10" s="1090" customFormat="1" ht="4">
      <c r="B40" s="1103"/>
      <c r="C40" s="1103"/>
      <c r="D40" s="1103"/>
      <c r="E40" s="1103"/>
      <c r="F40" s="1103"/>
      <c r="G40" s="1103"/>
      <c r="H40" s="1103"/>
      <c r="J40" s="1103"/>
    </row>
    <row r="41" spans="2:10" s="1090" customFormat="1" ht="4">
      <c r="B41" s="1103"/>
      <c r="C41" s="1103"/>
      <c r="D41" s="1103"/>
      <c r="E41" s="1103"/>
      <c r="F41" s="1103"/>
      <c r="G41" s="1103"/>
      <c r="H41" s="1103"/>
      <c r="J41" s="1103"/>
    </row>
    <row r="42" spans="2:10" s="1090" customFormat="1" ht="4">
      <c r="B42" s="1103"/>
      <c r="C42" s="1103"/>
      <c r="D42" s="1103"/>
      <c r="E42" s="1103"/>
      <c r="F42" s="1103"/>
      <c r="G42" s="1103"/>
      <c r="H42" s="1103"/>
      <c r="J42" s="1103"/>
    </row>
    <row r="43" spans="2:10">
      <c r="B43" s="1245" t="s">
        <v>12194</v>
      </c>
      <c r="C43" s="1245"/>
      <c r="D43" s="1245"/>
      <c r="E43" s="1245"/>
      <c r="F43" s="1245"/>
      <c r="G43" s="1245"/>
      <c r="H43" s="1245"/>
      <c r="I43" s="1104"/>
      <c r="J43" s="991"/>
    </row>
  </sheetData>
  <mergeCells count="27">
    <mergeCell ref="B1:J1"/>
    <mergeCell ref="B5:G5"/>
    <mergeCell ref="J5:J6"/>
    <mergeCell ref="B6:G6"/>
    <mergeCell ref="B10:G10"/>
    <mergeCell ref="J10:J12"/>
    <mergeCell ref="B11:G11"/>
    <mergeCell ref="B12:G12"/>
    <mergeCell ref="B23:G23"/>
    <mergeCell ref="J23:J26"/>
    <mergeCell ref="B24:G24"/>
    <mergeCell ref="B25:G25"/>
    <mergeCell ref="B26:G26"/>
    <mergeCell ref="B16:G16"/>
    <mergeCell ref="J16:J19"/>
    <mergeCell ref="B17:G17"/>
    <mergeCell ref="B18:G18"/>
    <mergeCell ref="B19:G19"/>
    <mergeCell ref="B39:G39"/>
    <mergeCell ref="H39:J39"/>
    <mergeCell ref="B43:H43"/>
    <mergeCell ref="B30:G30"/>
    <mergeCell ref="J30:J33"/>
    <mergeCell ref="B31:G31"/>
    <mergeCell ref="B32:G32"/>
    <mergeCell ref="B33:G33"/>
    <mergeCell ref="B37:G37"/>
  </mergeCells>
  <pageMargins left="0.25" right="0.25" top="0.75" bottom="0.75" header="0.3" footer="0.3"/>
  <pageSetup paperSize="9" scale="93"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Tabelas!$A$12</xm:f>
          </x14:formula1>
          <xm:sqref>I5:I6 I10:I12 I16:I19 I23:I27 I30:I33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workbookViewId="0">
      <selection activeCell="G32" sqref="G32"/>
    </sheetView>
  </sheetViews>
  <sheetFormatPr defaultRowHeight="14.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15"/>
  <sheetViews>
    <sheetView showGridLines="0" view="pageBreakPreview" zoomScaleNormal="100" zoomScaleSheetLayoutView="100" workbookViewId="0">
      <pane ySplit="5" topLeftCell="A6" activePane="bottomLeft" state="frozen"/>
      <selection activeCell="G32" sqref="G32"/>
      <selection pane="bottomLeft" activeCell="G32" sqref="G32"/>
    </sheetView>
  </sheetViews>
  <sheetFormatPr defaultColWidth="9.1796875" defaultRowHeight="13"/>
  <cols>
    <col min="1" max="1" width="36" style="882" customWidth="1"/>
    <col min="2" max="2" width="23.26953125" style="882" customWidth="1"/>
    <col min="3" max="3" width="26.7265625" style="882" customWidth="1"/>
    <col min="4" max="5" width="13.26953125" style="882" customWidth="1"/>
    <col min="6" max="6" width="22.26953125" style="882" customWidth="1"/>
    <col min="7" max="16384" width="9.1796875" style="882"/>
  </cols>
  <sheetData>
    <row r="1" spans="1:6" ht="39.75" customHeight="1"/>
    <row r="2" spans="1:6" ht="12.75" customHeight="1">
      <c r="A2" s="1197" t="str">
        <f>CONCATENATE("FINANCIAMENTO ao ",[5]Formulário!D15," para ",[5]Formulário!D23)</f>
        <v xml:space="preserve">FINANCIAMENTO ao Município de ___ para Reabilitação de 150 fogos - </v>
      </c>
      <c r="B2" s="1197"/>
      <c r="C2" s="1197"/>
      <c r="D2" s="1197"/>
      <c r="E2" s="1197"/>
      <c r="F2" s="1197"/>
    </row>
    <row r="3" spans="1:6" ht="15.75" customHeight="1">
      <c r="A3" s="1198" t="s">
        <v>11921</v>
      </c>
      <c r="B3" s="1198"/>
      <c r="C3" s="1198"/>
      <c r="D3" s="1198"/>
      <c r="E3" s="1198"/>
      <c r="F3" s="1198"/>
    </row>
    <row r="4" spans="1:6">
      <c r="F4" s="901" t="s">
        <v>11857</v>
      </c>
    </row>
    <row r="5" spans="1:6" ht="39">
      <c r="A5" s="895" t="s">
        <v>11858</v>
      </c>
      <c r="B5" s="895" t="s">
        <v>11874</v>
      </c>
      <c r="C5" s="895" t="s">
        <v>11873</v>
      </c>
      <c r="D5" s="895" t="s">
        <v>11872</v>
      </c>
      <c r="E5" s="895" t="s">
        <v>11871</v>
      </c>
      <c r="F5" s="895" t="s">
        <v>11870</v>
      </c>
    </row>
    <row r="6" spans="1:6" ht="26">
      <c r="A6" s="900" t="s">
        <v>11862</v>
      </c>
      <c r="B6" s="900"/>
      <c r="C6" s="899">
        <v>1876873441</v>
      </c>
      <c r="D6" s="897"/>
      <c r="E6" s="897">
        <v>1</v>
      </c>
      <c r="F6" s="897">
        <v>1</v>
      </c>
    </row>
    <row r="7" spans="1:6">
      <c r="A7" s="900" t="s">
        <v>11863</v>
      </c>
      <c r="B7" s="900"/>
      <c r="C7" s="899">
        <v>1</v>
      </c>
      <c r="D7" s="897"/>
      <c r="E7" s="897">
        <v>1</v>
      </c>
      <c r="F7" s="897">
        <v>1</v>
      </c>
    </row>
    <row r="8" spans="1:6">
      <c r="A8" s="900" t="s">
        <v>11864</v>
      </c>
      <c r="B8" s="900"/>
      <c r="C8" s="899">
        <v>1</v>
      </c>
      <c r="D8" s="897"/>
      <c r="E8" s="897">
        <v>1</v>
      </c>
      <c r="F8" s="897">
        <v>1</v>
      </c>
    </row>
    <row r="9" spans="1:6">
      <c r="A9" s="900" t="s">
        <v>11865</v>
      </c>
      <c r="B9" s="900"/>
      <c r="C9" s="899">
        <v>1</v>
      </c>
      <c r="D9" s="897"/>
      <c r="E9" s="897">
        <v>1</v>
      </c>
      <c r="F9" s="897">
        <v>1</v>
      </c>
    </row>
    <row r="10" spans="1:6">
      <c r="A10" s="900" t="s">
        <v>11465</v>
      </c>
      <c r="B10" s="900"/>
      <c r="C10" s="899">
        <v>1</v>
      </c>
      <c r="D10" s="897"/>
      <c r="E10" s="897">
        <v>1</v>
      </c>
      <c r="F10" s="897">
        <v>1</v>
      </c>
    </row>
    <row r="11" spans="1:6">
      <c r="A11" s="900" t="s">
        <v>11866</v>
      </c>
      <c r="B11" s="900"/>
      <c r="C11" s="899">
        <v>1</v>
      </c>
      <c r="D11" s="897"/>
      <c r="E11" s="897">
        <v>1</v>
      </c>
      <c r="F11" s="897">
        <v>1</v>
      </c>
    </row>
    <row r="12" spans="1:6">
      <c r="A12" s="900" t="s">
        <v>11867</v>
      </c>
      <c r="B12" s="900"/>
      <c r="C12" s="899">
        <v>1</v>
      </c>
      <c r="D12" s="897"/>
      <c r="E12" s="897">
        <v>1</v>
      </c>
      <c r="F12" s="897">
        <v>1</v>
      </c>
    </row>
    <row r="13" spans="1:6">
      <c r="A13" s="900" t="s">
        <v>11868</v>
      </c>
      <c r="B13" s="900"/>
      <c r="C13" s="899">
        <v>1</v>
      </c>
      <c r="D13" s="897"/>
      <c r="E13" s="897">
        <v>1</v>
      </c>
      <c r="F13" s="897">
        <v>1</v>
      </c>
    </row>
    <row r="14" spans="1:6">
      <c r="A14" s="900" t="s">
        <v>11869</v>
      </c>
      <c r="B14" s="900"/>
      <c r="C14" s="899">
        <v>1</v>
      </c>
      <c r="D14" s="897"/>
      <c r="E14" s="897">
        <v>1</v>
      </c>
      <c r="F14" s="897">
        <v>1</v>
      </c>
    </row>
    <row r="15" spans="1:6">
      <c r="A15" s="900"/>
      <c r="B15" s="900"/>
      <c r="C15" s="899">
        <v>1</v>
      </c>
      <c r="D15" s="897"/>
      <c r="E15" s="897">
        <v>1</v>
      </c>
      <c r="F15" s="897">
        <v>1</v>
      </c>
    </row>
  </sheetData>
  <mergeCells count="2">
    <mergeCell ref="A2:F2"/>
    <mergeCell ref="A3:F3"/>
  </mergeCells>
  <conditionalFormatting sqref="A15:B15 B6:B14">
    <cfRule type="duplicateValues" dxfId="314" priority="3"/>
  </conditionalFormatting>
  <conditionalFormatting sqref="A6:A13">
    <cfRule type="duplicateValues" dxfId="313" priority="2"/>
  </conditionalFormatting>
  <conditionalFormatting sqref="A14">
    <cfRule type="duplicateValues" dxfId="312" priority="1"/>
  </conditionalFormatting>
  <printOptions horizontalCentered="1"/>
  <pageMargins left="0.23622047244094491" right="0.23622047244094491" top="0.74803149606299213" bottom="0.74803149606299213" header="0.31496062992125984" footer="0.31496062992125984"/>
  <pageSetup paperSize="9" scale="73" fitToHeight="0"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'\\FSSSrvLbLx.Domain.Local\Vol1\Geral\GPAH\8 - PRR\Modelos\[1D_EntBenef_Reabilitacao_v03.xlsx]Anexo II'!#REF!</xm:f>
          </x14:formula1>
          <xm:sqref>A6:A15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12"/>
  <sheetViews>
    <sheetView showGridLines="0" view="pageBreakPreview" zoomScaleNormal="100" zoomScaleSheetLayoutView="100" workbookViewId="0">
      <pane ySplit="11" topLeftCell="A12" activePane="bottomLeft" state="frozen"/>
      <selection activeCell="G32" sqref="G32"/>
      <selection pane="bottomLeft" activeCell="G32" sqref="G32"/>
    </sheetView>
  </sheetViews>
  <sheetFormatPr defaultColWidth="9.1796875" defaultRowHeight="13"/>
  <cols>
    <col min="1" max="1" width="40.453125" style="882" customWidth="1"/>
    <col min="2" max="2" width="18" style="882" customWidth="1"/>
    <col min="3" max="6" width="21.1796875" style="882" customWidth="1"/>
    <col min="7" max="8" width="21.1796875" style="883" customWidth="1"/>
    <col min="9" max="9" width="9.1796875" style="882"/>
    <col min="10" max="10" width="10.1796875" style="882" bestFit="1" customWidth="1"/>
    <col min="11" max="16384" width="9.1796875" style="882"/>
  </cols>
  <sheetData>
    <row r="1" spans="1:8" ht="39.75" customHeight="1"/>
    <row r="2" spans="1:8" ht="12.75" customHeight="1">
      <c r="A2" s="1197" t="str">
        <f>CONCATENATE("FINANCIAMENTO ao ",[5]Formulário!D15," para ",[5]Formulário!D23)</f>
        <v xml:space="preserve">FINANCIAMENTO ao Município de ___ para Reabilitação de 150 fogos - </v>
      </c>
      <c r="B2" s="1197"/>
      <c r="C2" s="1197"/>
      <c r="D2" s="1197"/>
      <c r="E2" s="1197"/>
      <c r="F2" s="1197"/>
      <c r="G2" s="1197"/>
      <c r="H2" s="1197"/>
    </row>
    <row r="3" spans="1:8" ht="15.75" customHeight="1">
      <c r="A3" s="1198" t="s">
        <v>11922</v>
      </c>
      <c r="B3" s="1198"/>
      <c r="C3" s="1198"/>
      <c r="D3" s="1198"/>
      <c r="E3" s="1198"/>
      <c r="F3" s="1198"/>
      <c r="G3" s="1198"/>
      <c r="H3" s="1198"/>
    </row>
    <row r="5" spans="1:8">
      <c r="A5" s="902" t="s">
        <v>11875</v>
      </c>
    </row>
    <row r="7" spans="1:8" s="905" customFormat="1" ht="26">
      <c r="A7" s="1256" t="s">
        <v>11876</v>
      </c>
      <c r="B7" s="1256"/>
      <c r="C7" s="1256"/>
      <c r="D7" s="903" t="s">
        <v>11877</v>
      </c>
      <c r="E7" s="903" t="s">
        <v>11878</v>
      </c>
      <c r="F7" s="904" t="s">
        <v>11879</v>
      </c>
      <c r="G7" s="904" t="s">
        <v>11880</v>
      </c>
      <c r="H7" s="904" t="s">
        <v>11881</v>
      </c>
    </row>
    <row r="8" spans="1:8">
      <c r="A8" s="906" t="s">
        <v>11882</v>
      </c>
      <c r="B8" s="906"/>
      <c r="C8" s="907"/>
      <c r="D8" s="907"/>
      <c r="E8" s="906"/>
      <c r="F8" s="906"/>
      <c r="G8" s="908"/>
      <c r="H8" s="908"/>
    </row>
    <row r="9" spans="1:8">
      <c r="C9" s="909"/>
      <c r="D9" s="909"/>
    </row>
    <row r="10" spans="1:8" ht="54.75" customHeight="1">
      <c r="A10" s="1257" t="s">
        <v>11883</v>
      </c>
      <c r="B10" s="1258"/>
      <c r="C10" s="1259" t="s">
        <v>11884</v>
      </c>
      <c r="D10" s="1260"/>
      <c r="E10" s="1259" t="s">
        <v>11885</v>
      </c>
      <c r="F10" s="1260"/>
      <c r="G10" s="1259" t="s">
        <v>11886</v>
      </c>
      <c r="H10" s="1260"/>
    </row>
    <row r="11" spans="1:8" ht="39">
      <c r="A11" s="895" t="s">
        <v>11856</v>
      </c>
      <c r="B11" s="895" t="s">
        <v>11887</v>
      </c>
      <c r="C11" s="895" t="s">
        <v>11888</v>
      </c>
      <c r="D11" s="895" t="s">
        <v>11889</v>
      </c>
      <c r="E11" s="895" t="s">
        <v>11890</v>
      </c>
      <c r="F11" s="895" t="s">
        <v>11891</v>
      </c>
      <c r="G11" s="911" t="s">
        <v>11892</v>
      </c>
      <c r="H11" s="895" t="s">
        <v>11893</v>
      </c>
    </row>
    <row r="12" spans="1:8" ht="30.75" customHeight="1">
      <c r="A12" s="884" t="str">
        <f>+'[5]Anexo I'!A6</f>
        <v>F1</v>
      </c>
      <c r="B12" s="884"/>
      <c r="C12" s="897"/>
      <c r="D12" s="897"/>
      <c r="E12" s="897"/>
      <c r="F12" s="897"/>
      <c r="G12" s="897"/>
      <c r="H12" s="897"/>
    </row>
  </sheetData>
  <mergeCells count="7">
    <mergeCell ref="A2:H2"/>
    <mergeCell ref="A3:H3"/>
    <mergeCell ref="A7:C7"/>
    <mergeCell ref="A10:B10"/>
    <mergeCell ref="C10:D10"/>
    <mergeCell ref="E10:F10"/>
    <mergeCell ref="G10:H10"/>
  </mergeCells>
  <conditionalFormatting sqref="A12:B12">
    <cfRule type="duplicateValues" dxfId="295" priority="47"/>
  </conditionalFormatting>
  <dataValidations count="1">
    <dataValidation type="list" allowBlank="1" showInputMessage="1" showErrorMessage="1" sqref="C12:D12">
      <formula1>$D$7:$H$7</formula1>
    </dataValidation>
  </dataValidations>
  <printOptions horizontalCentered="1"/>
  <pageMargins left="0.23622047244094491" right="0.23622047244094491" top="0.74803149606299213" bottom="0.74803149606299213" header="0.31496062992125984" footer="0.31496062992125984"/>
  <pageSetup paperSize="9" scale="53" fitToHeight="0"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
  <sheetViews>
    <sheetView workbookViewId="0">
      <selection activeCell="G24" sqref="G24"/>
    </sheetView>
  </sheetViews>
  <sheetFormatPr defaultRowHeight="14.5"/>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7" tint="0.59999389629810485"/>
    <pageSetUpPr fitToPage="1"/>
  </sheetPr>
  <dimension ref="A1:AX75"/>
  <sheetViews>
    <sheetView showGridLines="0" zoomScaleNormal="100" zoomScaleSheetLayoutView="100" workbookViewId="0">
      <selection activeCell="A26" sqref="A26:XFD26"/>
    </sheetView>
  </sheetViews>
  <sheetFormatPr defaultColWidth="8.81640625" defaultRowHeight="14.5"/>
  <cols>
    <col min="1" max="1" width="1.81640625" style="3" customWidth="1"/>
    <col min="2" max="2" width="14.54296875" style="3" customWidth="1"/>
    <col min="3" max="3" width="16" style="84" customWidth="1"/>
    <col min="4" max="4" width="13.81640625" style="3" customWidth="1"/>
    <col min="5" max="5" width="7.1796875" style="84" customWidth="1"/>
    <col min="6" max="6" width="11.1796875" style="84" customWidth="1"/>
    <col min="7" max="7" width="7.81640625" style="3" customWidth="1"/>
    <col min="8" max="8" width="15.1796875" style="3" customWidth="1"/>
    <col min="9" max="9" width="8.1796875" style="3" customWidth="1"/>
    <col min="10" max="10" width="14.81640625" style="3" customWidth="1"/>
    <col min="11" max="11" width="1.81640625" style="3" customWidth="1"/>
    <col min="12" max="12" width="2.1796875" style="423" customWidth="1"/>
    <col min="13" max="13" width="8.81640625" style="423" hidden="1" customWidth="1"/>
    <col min="14" max="14" width="2.81640625" style="423" hidden="1" customWidth="1"/>
    <col min="15" max="15" width="8.81640625" style="423" hidden="1" customWidth="1"/>
    <col min="16" max="16" width="68.81640625" style="423" hidden="1" customWidth="1"/>
    <col min="17" max="17" width="8.81640625" style="423" hidden="1" customWidth="1"/>
    <col min="18" max="18" width="5.54296875" style="423" hidden="1" customWidth="1"/>
    <col min="19" max="50" width="8.81640625" style="423"/>
    <col min="51" max="16384" width="8.81640625" style="3"/>
  </cols>
  <sheetData>
    <row r="1" spans="1:50">
      <c r="A1" s="5"/>
      <c r="B1" s="5"/>
      <c r="C1" s="85"/>
      <c r="D1" s="5"/>
      <c r="E1" s="85"/>
      <c r="F1" s="85"/>
      <c r="G1" s="5"/>
      <c r="H1" s="5"/>
      <c r="I1" s="5"/>
      <c r="J1" s="5"/>
      <c r="K1" s="5"/>
      <c r="P1" s="528" t="s">
        <v>11367</v>
      </c>
    </row>
    <row r="2" spans="1:50">
      <c r="A2" s="5"/>
      <c r="B2" s="1142"/>
      <c r="C2" s="1142"/>
      <c r="D2" s="1142"/>
      <c r="E2" s="1142"/>
      <c r="F2" s="1142"/>
      <c r="G2" s="1142"/>
      <c r="H2" s="1142"/>
      <c r="I2" s="1142"/>
      <c r="J2" s="1142"/>
      <c r="K2" s="5"/>
      <c r="P2" s="528" t="s">
        <v>11369</v>
      </c>
    </row>
    <row r="3" spans="1:50" ht="17.25" customHeight="1">
      <c r="A3" s="5"/>
      <c r="B3" s="6"/>
      <c r="C3" s="122"/>
      <c r="D3" s="6"/>
      <c r="E3" s="86"/>
      <c r="F3" s="118"/>
      <c r="G3" s="68"/>
      <c r="H3" s="68"/>
      <c r="I3" s="6"/>
      <c r="J3" s="6"/>
      <c r="K3" s="5"/>
      <c r="P3" s="528"/>
    </row>
    <row r="4" spans="1:50" s="84" customFormat="1" ht="21">
      <c r="A4" s="85"/>
      <c r="B4" s="1143" t="s">
        <v>1958</v>
      </c>
      <c r="C4" s="1143"/>
      <c r="D4" s="1143"/>
      <c r="E4" s="1143"/>
      <c r="F4" s="1143"/>
      <c r="G4" s="1143"/>
      <c r="H4" s="1143"/>
      <c r="I4" s="1143"/>
      <c r="J4" s="1143"/>
      <c r="K4" s="85"/>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row>
    <row r="5" spans="1:50" ht="18.5">
      <c r="A5" s="5"/>
      <c r="B5" s="1262" t="s">
        <v>1917</v>
      </c>
      <c r="C5" s="1262"/>
      <c r="D5" s="1262"/>
      <c r="E5" s="1262"/>
      <c r="F5" s="1262"/>
      <c r="G5" s="1262"/>
      <c r="H5" s="1262"/>
      <c r="I5" s="1262"/>
      <c r="J5" s="1262"/>
      <c r="K5" s="5"/>
    </row>
    <row r="6" spans="1:50" s="75" customFormat="1" ht="6.5">
      <c r="A6" s="71"/>
      <c r="B6" s="76"/>
      <c r="C6" s="76"/>
      <c r="D6" s="76"/>
      <c r="E6" s="76"/>
      <c r="F6" s="76"/>
      <c r="G6" s="76"/>
      <c r="H6" s="76"/>
      <c r="I6" s="76"/>
      <c r="J6" s="76"/>
      <c r="K6" s="71"/>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row>
    <row r="7" spans="1:50" ht="15.5">
      <c r="A7" s="5"/>
      <c r="B7" s="85"/>
      <c r="C7" s="89" t="s">
        <v>1918</v>
      </c>
      <c r="D7" s="1129" t="s">
        <v>116</v>
      </c>
      <c r="E7" s="1129"/>
      <c r="F7" s="1129"/>
      <c r="G7" s="69"/>
      <c r="H7" s="89" t="s">
        <v>1883</v>
      </c>
      <c r="I7" s="1263" t="s">
        <v>1901</v>
      </c>
      <c r="J7" s="1263"/>
      <c r="K7" s="5"/>
      <c r="M7" s="425" t="s">
        <v>1919</v>
      </c>
      <c r="O7" s="425" t="s">
        <v>1838</v>
      </c>
    </row>
    <row r="8" spans="1:50" s="75" customFormat="1" ht="6.5">
      <c r="A8" s="71"/>
      <c r="B8" s="71"/>
      <c r="C8" s="72"/>
      <c r="D8" s="119"/>
      <c r="E8" s="119"/>
      <c r="F8" s="119"/>
      <c r="G8" s="73"/>
      <c r="H8" s="72"/>
      <c r="I8" s="74"/>
      <c r="J8" s="74"/>
      <c r="K8" s="71"/>
      <c r="L8" s="424"/>
      <c r="M8" s="424"/>
      <c r="N8" s="424"/>
      <c r="O8" s="426"/>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row>
    <row r="9" spans="1:50">
      <c r="A9" s="5"/>
      <c r="B9" s="85"/>
      <c r="C9" s="70" t="s">
        <v>1905</v>
      </c>
      <c r="D9" s="1134" t="s">
        <v>11843</v>
      </c>
      <c r="E9" s="1134"/>
      <c r="F9" s="1134"/>
      <c r="G9" s="69"/>
      <c r="H9" s="70" t="s">
        <v>1899</v>
      </c>
      <c r="I9" s="1134">
        <v>917593272</v>
      </c>
      <c r="J9" s="1134"/>
      <c r="K9" s="5"/>
      <c r="M9" s="427" t="str">
        <f>VLOOKUP(D7,Table1432[],4,FALSE)</f>
        <v>Continente</v>
      </c>
      <c r="O9" s="427" t="str">
        <f>VLOOKUP(D7,Table1432[],4,FALSE)</f>
        <v>Continente</v>
      </c>
    </row>
    <row r="10" spans="1:50" s="75" customFormat="1" ht="6.5">
      <c r="A10" s="71"/>
      <c r="B10" s="71"/>
      <c r="C10" s="158"/>
      <c r="D10" s="158"/>
      <c r="E10" s="158"/>
      <c r="F10" s="158"/>
      <c r="G10" s="158"/>
      <c r="H10" s="158"/>
      <c r="I10" s="158"/>
      <c r="J10" s="158"/>
      <c r="K10" s="71"/>
      <c r="L10" s="424"/>
      <c r="M10" s="429"/>
      <c r="N10" s="424"/>
      <c r="O10" s="429"/>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row>
    <row r="11" spans="1:50" s="84" customFormat="1">
      <c r="A11" s="85"/>
      <c r="B11" s="85"/>
      <c r="C11" s="158"/>
      <c r="D11" s="70" t="s">
        <v>11347</v>
      </c>
      <c r="E11" s="1134" t="s">
        <v>11476</v>
      </c>
      <c r="F11" s="1134"/>
      <c r="G11" s="70"/>
      <c r="H11" s="70" t="s">
        <v>1960</v>
      </c>
      <c r="I11" s="1145" t="str">
        <f>IF(D15="","",CONCATENATE("1D.",VLOOKUP(município,Municipios!A2:B309,2,FALSE),".",(TEXT(D15,"0000")),".",(TEXT(D13,"00"))))</f>
        <v>1D.0903.0001.01</v>
      </c>
      <c r="J11" s="1145"/>
      <c r="K11" s="85"/>
      <c r="L11" s="423"/>
      <c r="M11" s="427"/>
      <c r="N11" s="423"/>
      <c r="O11" s="427"/>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row>
    <row r="12" spans="1:50" s="75" customFormat="1" ht="6.5">
      <c r="A12" s="71"/>
      <c r="B12" s="71"/>
      <c r="C12" s="158"/>
      <c r="D12" s="158"/>
      <c r="E12" s="71"/>
      <c r="F12" s="71"/>
      <c r="G12" s="73"/>
      <c r="H12" s="158"/>
      <c r="I12" s="158"/>
      <c r="J12" s="158"/>
      <c r="K12" s="71"/>
      <c r="L12" s="424"/>
      <c r="M12" s="429"/>
      <c r="N12" s="424"/>
      <c r="O12" s="429"/>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row>
    <row r="13" spans="1:50" s="84" customFormat="1">
      <c r="A13" s="85"/>
      <c r="B13" s="85"/>
      <c r="C13" s="70" t="s">
        <v>11463</v>
      </c>
      <c r="D13" s="746">
        <v>1</v>
      </c>
      <c r="E13" s="747" t="s">
        <v>11464</v>
      </c>
      <c r="F13" s="71"/>
      <c r="G13" s="71"/>
      <c r="H13" s="71"/>
      <c r="I13" s="71"/>
      <c r="J13" s="71"/>
      <c r="K13" s="85"/>
      <c r="L13" s="423"/>
      <c r="M13" s="427"/>
      <c r="N13" s="423"/>
      <c r="O13" s="427"/>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row>
    <row r="14" spans="1:50" s="75" customFormat="1" ht="6.5">
      <c r="A14" s="71"/>
      <c r="B14" s="71"/>
      <c r="C14" s="158"/>
      <c r="D14" s="71"/>
      <c r="E14" s="71"/>
      <c r="F14" s="71"/>
      <c r="G14" s="73"/>
      <c r="H14" s="72"/>
      <c r="I14" s="74"/>
      <c r="J14" s="74"/>
      <c r="K14" s="71"/>
      <c r="L14" s="424"/>
      <c r="M14" s="428"/>
      <c r="N14" s="424"/>
      <c r="O14" s="426"/>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row>
    <row r="15" spans="1:50">
      <c r="A15" s="5"/>
      <c r="B15" s="85"/>
      <c r="C15" s="70" t="s">
        <v>11348</v>
      </c>
      <c r="D15" s="496">
        <v>1</v>
      </c>
      <c r="E15" s="747" t="s">
        <v>1961</v>
      </c>
      <c r="F15" s="71"/>
      <c r="G15" s="71"/>
      <c r="H15" s="71"/>
      <c r="I15" s="71"/>
      <c r="J15" s="71"/>
      <c r="K15" s="5"/>
      <c r="M15" s="427" t="str">
        <f>VLOOKUP(D7,Table1432[],8,FALSE)</f>
        <v>Centro</v>
      </c>
      <c r="O15" s="427" t="str">
        <f>VLOOKUP(D7,Table1432[],6,FALSE)</f>
        <v>Centro</v>
      </c>
    </row>
    <row r="16" spans="1:50" s="75" customFormat="1" ht="6.5">
      <c r="A16" s="71"/>
      <c r="B16" s="71"/>
      <c r="C16" s="158"/>
      <c r="D16" s="158"/>
      <c r="E16" s="71"/>
      <c r="F16" s="71"/>
      <c r="G16" s="73"/>
      <c r="H16" s="158"/>
      <c r="I16" s="158"/>
      <c r="J16" s="158"/>
      <c r="K16" s="71"/>
      <c r="L16" s="424"/>
      <c r="M16" s="429"/>
      <c r="N16" s="424"/>
      <c r="O16" s="429"/>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row>
    <row r="17" spans="1:50" s="84" customFormat="1">
      <c r="A17" s="71"/>
      <c r="B17" s="71"/>
      <c r="C17" s="158"/>
      <c r="D17" s="70" t="s">
        <v>11238</v>
      </c>
      <c r="E17" s="754">
        <v>0.4</v>
      </c>
      <c r="F17" s="290" t="s">
        <v>1878</v>
      </c>
      <c r="G17" s="73"/>
      <c r="H17" s="73"/>
      <c r="I17" s="73"/>
      <c r="J17" s="73"/>
      <c r="K17" s="85"/>
      <c r="L17" s="423"/>
      <c r="M17" s="427" t="str">
        <f>VLOOKUP(D7,Table1432[],12,FALSE)</f>
        <v>Beiras e Serra da Estrela</v>
      </c>
      <c r="N17" s="423"/>
      <c r="O17" s="427" t="str">
        <f>VLOOKUP(D7,Table1432[],10,FALSE)</f>
        <v>Beira Interior Norte</v>
      </c>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row>
    <row r="18" spans="1:50" s="161" customFormat="1" ht="26">
      <c r="A18" s="159"/>
      <c r="B18" s="159"/>
      <c r="C18" s="160"/>
      <c r="D18" s="160"/>
      <c r="E18" s="160"/>
      <c r="F18" s="160"/>
      <c r="G18" s="160"/>
      <c r="H18" s="160"/>
      <c r="I18" s="160"/>
      <c r="J18" s="160"/>
      <c r="K18" s="159"/>
      <c r="L18" s="430"/>
      <c r="M18" s="431"/>
      <c r="N18" s="430"/>
      <c r="O18" s="431"/>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0"/>
      <c r="AU18" s="430"/>
      <c r="AV18" s="430"/>
      <c r="AW18" s="430"/>
      <c r="AX18" s="430"/>
    </row>
    <row r="19" spans="1:50" ht="15" customHeight="1">
      <c r="A19" s="5"/>
      <c r="B19" s="1131" t="s">
        <v>1889</v>
      </c>
      <c r="C19" s="1131"/>
      <c r="D19" s="1131"/>
      <c r="E19" s="1131"/>
      <c r="F19" s="1131"/>
      <c r="G19" s="1131"/>
      <c r="H19" s="1131"/>
      <c r="I19" s="1131"/>
      <c r="J19" s="1131"/>
      <c r="K19" s="5"/>
    </row>
    <row r="20" spans="1:50" s="71" customFormat="1">
      <c r="B20" s="1132" t="s">
        <v>11461</v>
      </c>
      <c r="C20" s="1132"/>
      <c r="D20" s="1132"/>
      <c r="E20" s="1132"/>
      <c r="F20" s="1132"/>
      <c r="G20" s="1132"/>
      <c r="H20" s="1132"/>
      <c r="I20" s="1132"/>
      <c r="J20" s="1132"/>
      <c r="L20" s="424"/>
      <c r="M20" s="432"/>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row>
    <row r="21" spans="1:50" s="75" customFormat="1" ht="6.5">
      <c r="A21" s="71"/>
      <c r="B21" s="77"/>
      <c r="C21" s="77"/>
      <c r="D21" s="77"/>
      <c r="E21" s="77"/>
      <c r="F21" s="77"/>
      <c r="G21" s="77"/>
      <c r="H21" s="77"/>
      <c r="I21" s="77"/>
      <c r="J21" s="77"/>
      <c r="K21" s="71"/>
      <c r="L21" s="424"/>
      <c r="M21" s="424"/>
      <c r="N21" s="424"/>
      <c r="O21" s="424"/>
      <c r="P21" s="424"/>
      <c r="Q21" s="424"/>
      <c r="R21" s="424"/>
      <c r="S21" s="424"/>
      <c r="T21" s="424"/>
      <c r="U21" s="424"/>
      <c r="V21" s="424"/>
      <c r="W21" s="424"/>
      <c r="X21" s="424"/>
      <c r="Y21" s="424"/>
      <c r="Z21" s="424"/>
      <c r="AA21" s="424"/>
      <c r="AB21" s="424"/>
      <c r="AC21" s="424"/>
      <c r="AD21" s="424"/>
      <c r="AE21" s="424"/>
      <c r="AF21" s="424"/>
      <c r="AG21" s="424"/>
      <c r="AH21" s="424"/>
      <c r="AI21" s="424"/>
      <c r="AJ21" s="424"/>
      <c r="AK21" s="424"/>
      <c r="AL21" s="424"/>
      <c r="AM21" s="424"/>
      <c r="AN21" s="424"/>
      <c r="AO21" s="424"/>
      <c r="AP21" s="424"/>
      <c r="AQ21" s="424"/>
      <c r="AR21" s="424"/>
      <c r="AS21" s="424"/>
      <c r="AT21" s="424"/>
      <c r="AU21" s="424"/>
      <c r="AV21" s="424"/>
      <c r="AW21" s="424"/>
      <c r="AX21" s="424"/>
    </row>
    <row r="22" spans="1:50" s="71" customFormat="1">
      <c r="B22" s="85"/>
      <c r="C22" s="70" t="s">
        <v>1881</v>
      </c>
      <c r="D22" s="1134"/>
      <c r="E22" s="1134"/>
      <c r="F22" s="1134"/>
      <c r="G22" s="69"/>
      <c r="H22" s="70" t="s">
        <v>1899</v>
      </c>
      <c r="I22" s="1134"/>
      <c r="J22" s="1134"/>
      <c r="L22" s="424"/>
      <c r="M22" s="432"/>
      <c r="N22" s="424"/>
      <c r="O22" s="424"/>
      <c r="P22" s="424"/>
      <c r="Q22" s="424"/>
      <c r="R22" s="424"/>
      <c r="S22" s="424"/>
      <c r="T22" s="424"/>
      <c r="U22" s="424"/>
      <c r="V22" s="424"/>
      <c r="W22" s="424"/>
      <c r="X22" s="424"/>
      <c r="Y22" s="424"/>
      <c r="Z22" s="424"/>
      <c r="AA22" s="424"/>
      <c r="AB22" s="424"/>
      <c r="AC22" s="424"/>
      <c r="AD22" s="424"/>
      <c r="AE22" s="424"/>
      <c r="AF22" s="424"/>
      <c r="AG22" s="424"/>
      <c r="AH22" s="424"/>
      <c r="AI22" s="424"/>
      <c r="AJ22" s="424"/>
      <c r="AK22" s="424"/>
      <c r="AL22" s="424"/>
      <c r="AM22" s="424"/>
      <c r="AN22" s="424"/>
      <c r="AO22" s="424"/>
      <c r="AP22" s="424"/>
      <c r="AQ22" s="424"/>
      <c r="AR22" s="424"/>
      <c r="AS22" s="424"/>
      <c r="AT22" s="424"/>
      <c r="AU22" s="424"/>
      <c r="AV22" s="424"/>
      <c r="AW22" s="424"/>
      <c r="AX22" s="424"/>
    </row>
    <row r="23" spans="1:50" s="71" customFormat="1" ht="6.5">
      <c r="D23" s="158"/>
      <c r="E23" s="158"/>
      <c r="F23" s="158"/>
      <c r="G23" s="158"/>
      <c r="H23" s="158"/>
      <c r="I23" s="158"/>
      <c r="J23" s="158"/>
      <c r="L23" s="424"/>
      <c r="M23" s="432"/>
      <c r="N23" s="424"/>
      <c r="O23" s="424"/>
      <c r="P23" s="424"/>
      <c r="Q23" s="424"/>
      <c r="R23" s="424"/>
      <c r="S23" s="424"/>
      <c r="T23" s="424"/>
      <c r="U23" s="424"/>
      <c r="V23" s="424"/>
      <c r="W23" s="424"/>
      <c r="X23" s="424"/>
      <c r="Y23" s="424"/>
      <c r="Z23" s="424"/>
      <c r="AA23" s="424"/>
      <c r="AB23" s="424"/>
      <c r="AC23" s="424"/>
      <c r="AD23" s="424"/>
      <c r="AE23" s="424"/>
      <c r="AF23" s="424"/>
      <c r="AG23" s="424"/>
      <c r="AH23" s="424"/>
      <c r="AI23" s="424"/>
      <c r="AJ23" s="424"/>
      <c r="AK23" s="424"/>
      <c r="AL23" s="424"/>
      <c r="AM23" s="424"/>
      <c r="AN23" s="424"/>
      <c r="AO23" s="424"/>
      <c r="AP23" s="424"/>
      <c r="AQ23" s="424"/>
      <c r="AR23" s="424"/>
      <c r="AS23" s="424"/>
      <c r="AT23" s="424"/>
      <c r="AU23" s="424"/>
      <c r="AV23" s="424"/>
      <c r="AW23" s="424"/>
      <c r="AX23" s="424"/>
    </row>
    <row r="24" spans="1:50" s="71" customFormat="1">
      <c r="B24" s="85"/>
      <c r="C24" s="70" t="s">
        <v>1882</v>
      </c>
      <c r="D24" s="1134"/>
      <c r="E24" s="1134"/>
      <c r="F24" s="85"/>
      <c r="G24" s="85"/>
      <c r="H24" s="89" t="s">
        <v>1920</v>
      </c>
      <c r="I24" s="1261"/>
      <c r="J24" s="1261"/>
      <c r="L24" s="424"/>
      <c r="M24" s="432"/>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24"/>
      <c r="AL24" s="424"/>
      <c r="AM24" s="424"/>
      <c r="AN24" s="424"/>
      <c r="AO24" s="424"/>
      <c r="AP24" s="424"/>
      <c r="AQ24" s="424"/>
      <c r="AR24" s="424"/>
      <c r="AS24" s="424"/>
      <c r="AT24" s="424"/>
      <c r="AU24" s="424"/>
      <c r="AV24" s="424"/>
      <c r="AW24" s="424"/>
      <c r="AX24" s="424"/>
    </row>
    <row r="25" spans="1:50" s="71" customFormat="1" ht="26">
      <c r="B25" s="159"/>
      <c r="C25" s="85"/>
      <c r="D25" s="70"/>
      <c r="E25" s="70"/>
      <c r="F25" s="70"/>
      <c r="G25" s="70"/>
      <c r="H25" s="70"/>
      <c r="I25" s="70"/>
      <c r="J25" s="70"/>
      <c r="L25" s="424"/>
      <c r="M25" s="432"/>
      <c r="N25" s="424"/>
      <c r="O25" s="424"/>
      <c r="P25" s="424"/>
      <c r="Q25" s="424"/>
      <c r="R25" s="424"/>
      <c r="S25" s="424"/>
      <c r="T25" s="424"/>
      <c r="U25" s="424"/>
      <c r="V25" s="424"/>
      <c r="W25" s="424"/>
      <c r="X25" s="424"/>
      <c r="Y25" s="424"/>
      <c r="Z25" s="424"/>
      <c r="AA25" s="424"/>
      <c r="AB25" s="424"/>
      <c r="AC25" s="424"/>
      <c r="AD25" s="424"/>
      <c r="AE25" s="424"/>
      <c r="AF25" s="424"/>
      <c r="AG25" s="424"/>
      <c r="AH25" s="424"/>
      <c r="AI25" s="424"/>
      <c r="AJ25" s="424"/>
      <c r="AK25" s="424"/>
      <c r="AL25" s="424"/>
      <c r="AM25" s="424"/>
      <c r="AN25" s="424"/>
      <c r="AO25" s="424"/>
      <c r="AP25" s="424"/>
      <c r="AQ25" s="424"/>
      <c r="AR25" s="424"/>
      <c r="AS25" s="424"/>
      <c r="AT25" s="424"/>
      <c r="AU25" s="424"/>
      <c r="AV25" s="424"/>
      <c r="AW25" s="424"/>
      <c r="AX25" s="424"/>
    </row>
    <row r="26" spans="1:50" s="71" customFormat="1">
      <c r="D26" s="89" t="s">
        <v>11239</v>
      </c>
      <c r="E26" s="221"/>
      <c r="F26" s="218" t="s">
        <v>11189</v>
      </c>
      <c r="G26" s="220"/>
      <c r="H26" s="218" t="s">
        <v>11188</v>
      </c>
      <c r="I26" s="219"/>
      <c r="J26" s="218" t="s">
        <v>11190</v>
      </c>
      <c r="L26" s="424"/>
      <c r="M26" s="432"/>
      <c r="N26" s="424"/>
      <c r="O26" s="424"/>
      <c r="P26" s="424"/>
      <c r="Q26" s="424"/>
      <c r="R26" s="424"/>
      <c r="S26" s="424"/>
      <c r="T26" s="424"/>
      <c r="U26" s="424"/>
      <c r="V26" s="424"/>
      <c r="W26" s="424"/>
      <c r="X26" s="424"/>
      <c r="Y26" s="424"/>
      <c r="Z26" s="424"/>
      <c r="AA26" s="424"/>
      <c r="AB26" s="424"/>
      <c r="AC26" s="424"/>
      <c r="AD26" s="424"/>
      <c r="AE26" s="424"/>
      <c r="AF26" s="424"/>
      <c r="AG26" s="424"/>
      <c r="AH26" s="424"/>
      <c r="AI26" s="424"/>
      <c r="AJ26" s="424"/>
      <c r="AK26" s="424"/>
      <c r="AL26" s="424"/>
      <c r="AM26" s="424"/>
      <c r="AN26" s="424"/>
      <c r="AO26" s="424"/>
      <c r="AP26" s="424"/>
      <c r="AQ26" s="424"/>
      <c r="AR26" s="424"/>
      <c r="AS26" s="424"/>
      <c r="AT26" s="424"/>
      <c r="AU26" s="424"/>
      <c r="AV26" s="424"/>
      <c r="AW26" s="424"/>
      <c r="AX26" s="424"/>
    </row>
    <row r="27" spans="1:50" s="71" customFormat="1" ht="4.1500000000000004" customHeight="1">
      <c r="D27" s="158"/>
      <c r="E27" s="158"/>
      <c r="F27" s="158"/>
      <c r="G27" s="158"/>
      <c r="H27" s="158"/>
      <c r="I27" s="158"/>
      <c r="J27" s="158"/>
      <c r="L27" s="424"/>
      <c r="M27" s="432"/>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c r="AL27" s="424"/>
      <c r="AM27" s="424"/>
      <c r="AN27" s="424"/>
      <c r="AO27" s="424"/>
      <c r="AP27" s="424"/>
      <c r="AQ27" s="424"/>
      <c r="AR27" s="424"/>
      <c r="AS27" s="424"/>
      <c r="AT27" s="424"/>
      <c r="AU27" s="424"/>
      <c r="AV27" s="424"/>
      <c r="AW27" s="424"/>
      <c r="AX27" s="424"/>
    </row>
    <row r="28" spans="1:50" s="423" customFormat="1">
      <c r="F28" s="434"/>
      <c r="G28" s="435"/>
      <c r="H28" s="435"/>
      <c r="M28" s="433"/>
    </row>
    <row r="29" spans="1:50" s="424" customFormat="1" ht="6.5"/>
    <row r="30" spans="1:50" s="423" customFormat="1">
      <c r="E30" s="453"/>
      <c r="F30" s="434"/>
      <c r="P30" s="535" t="s">
        <v>11378</v>
      </c>
      <c r="Q30" s="536" t="s">
        <v>11379</v>
      </c>
      <c r="R30" s="537" t="s">
        <v>11380</v>
      </c>
    </row>
    <row r="31" spans="1:50" s="423" customFormat="1">
      <c r="P31" s="535" t="s">
        <v>11381</v>
      </c>
      <c r="Q31" s="538">
        <v>438.81</v>
      </c>
      <c r="R31" s="537">
        <v>2021</v>
      </c>
    </row>
    <row r="32" spans="1:50" s="423" customFormat="1">
      <c r="P32" s="609" t="s">
        <v>1963</v>
      </c>
      <c r="Q32" s="610">
        <v>211.79</v>
      </c>
      <c r="R32" s="611">
        <v>2021</v>
      </c>
    </row>
    <row r="33" spans="16:18" s="423" customFormat="1">
      <c r="P33" s="535" t="s">
        <v>11394</v>
      </c>
      <c r="Q33" s="612">
        <v>1.4999999999999999E-2</v>
      </c>
      <c r="R33" s="613"/>
    </row>
    <row r="34" spans="16:18" s="423" customFormat="1"/>
    <row r="35" spans="16:18" s="423" customFormat="1"/>
    <row r="36" spans="16:18" s="423" customFormat="1"/>
    <row r="37" spans="16:18" s="423" customFormat="1"/>
    <row r="38" spans="16:18" s="423" customFormat="1"/>
    <row r="39" spans="16:18" s="423" customFormat="1"/>
    <row r="40" spans="16:18" s="423" customFormat="1"/>
    <row r="41" spans="16:18" s="423" customFormat="1"/>
    <row r="42" spans="16:18" s="423" customFormat="1"/>
    <row r="43" spans="16:18" s="423" customFormat="1"/>
    <row r="44" spans="16:18" s="423" customFormat="1"/>
    <row r="45" spans="16:18" s="423" customFormat="1"/>
    <row r="46" spans="16:18" s="423" customFormat="1"/>
    <row r="47" spans="16:18" s="423" customFormat="1"/>
    <row r="48" spans="16:18" s="423" customFormat="1"/>
    <row r="49" s="423" customFormat="1"/>
    <row r="50" s="423" customFormat="1"/>
    <row r="51" s="423" customFormat="1"/>
    <row r="52" s="423" customFormat="1"/>
    <row r="53" s="423" customFormat="1"/>
    <row r="54" s="423" customFormat="1"/>
    <row r="55" s="423" customFormat="1"/>
    <row r="56" s="423" customFormat="1"/>
    <row r="57" s="423" customFormat="1"/>
    <row r="58" s="423" customFormat="1"/>
    <row r="59" s="423" customFormat="1"/>
    <row r="60" s="423" customFormat="1"/>
    <row r="61" s="423" customFormat="1"/>
    <row r="62" s="423" customFormat="1"/>
    <row r="63" s="423" customFormat="1"/>
    <row r="64" s="423" customFormat="1"/>
    <row r="65" s="423" customFormat="1"/>
    <row r="66" s="423" customFormat="1"/>
    <row r="67" s="423" customFormat="1"/>
    <row r="68" s="423" customFormat="1"/>
    <row r="69" s="423" customFormat="1"/>
    <row r="70" s="423" customFormat="1"/>
    <row r="71" s="423" customFormat="1"/>
    <row r="72" s="423" customFormat="1"/>
    <row r="73" s="423" customFormat="1"/>
    <row r="74" s="423" customFormat="1"/>
    <row r="75" s="423" customFormat="1"/>
  </sheetData>
  <mergeCells count="15">
    <mergeCell ref="I24:J24"/>
    <mergeCell ref="D24:E24"/>
    <mergeCell ref="B2:J2"/>
    <mergeCell ref="B19:J19"/>
    <mergeCell ref="B4:J4"/>
    <mergeCell ref="B20:J20"/>
    <mergeCell ref="B5:J5"/>
    <mergeCell ref="D7:F7"/>
    <mergeCell ref="I7:J7"/>
    <mergeCell ref="I11:J11"/>
    <mergeCell ref="I9:J9"/>
    <mergeCell ref="D22:F22"/>
    <mergeCell ref="I22:J22"/>
    <mergeCell ref="D9:F9"/>
    <mergeCell ref="E11:F11"/>
  </mergeCells>
  <conditionalFormatting sqref="D7">
    <cfRule type="containsBlanks" dxfId="274" priority="14">
      <formula>LEN(TRIM(D7))=0</formula>
    </cfRule>
  </conditionalFormatting>
  <conditionalFormatting sqref="I7">
    <cfRule type="containsBlanks" dxfId="273" priority="13">
      <formula>LEN(TRIM(I7))=0</formula>
    </cfRule>
  </conditionalFormatting>
  <conditionalFormatting sqref="D15 E24 D13">
    <cfRule type="containsBlanks" dxfId="272" priority="15">
      <formula>LEN(TRIM(D13))=0</formula>
    </cfRule>
  </conditionalFormatting>
  <conditionalFormatting sqref="E11">
    <cfRule type="containsBlanks" dxfId="271" priority="4">
      <formula>LEN(TRIM(E11))=0</formula>
    </cfRule>
  </conditionalFormatting>
  <conditionalFormatting sqref="D9:F9">
    <cfRule type="containsBlanks" dxfId="270" priority="3">
      <formula>LEN(TRIM(D9))=0</formula>
    </cfRule>
  </conditionalFormatting>
  <conditionalFormatting sqref="I9">
    <cfRule type="containsBlanks" dxfId="269" priority="2">
      <formula>LEN(TRIM(I9))=0</formula>
    </cfRule>
  </conditionalFormatting>
  <conditionalFormatting sqref="E17">
    <cfRule type="containsBlanks" dxfId="268" priority="1">
      <formula>LEN(TRIM(E17))=0</formula>
    </cfRule>
  </conditionalFormatting>
  <dataValidations disablePrompts="1" count="1">
    <dataValidation type="custom" allowBlank="1" showInputMessage="1" showErrorMessage="1" promptTitle="Preenchimento incorreto" prompt="O valor deverá ser superior ou igual a 0,35 e inferior ou igual a 3,5." sqref="E17">
      <formula1>AND(E17&gt;0.34,E17&lt;3.6)</formula1>
    </dataValidation>
  </dataValidations>
  <hyperlinks>
    <hyperlink ref="F17" r:id="rId1" display="Consulta"/>
  </hyperlinks>
  <printOptions horizontalCentered="1"/>
  <pageMargins left="0.70866141732283472" right="0.70866141732283472" top="0.74803149606299213" bottom="0.74803149606299213" header="0.31496062992125984" footer="0.31496062992125984"/>
  <pageSetup paperSize="9" scale="77" orientation="portrait" r:id="rId2"/>
  <headerFooter>
    <oddFooter>&amp;L&amp;"Calibri Light,Regular"&amp;10&amp;D&amp;C&amp;"Calibri Light,Regular"&amp;10GABINETE DE PROGRAMAS DE APOIO À HABITAÇÃO&amp;R&amp;"Calibri Light,Regular"&amp;10&amp;P/&amp;N</oddFooter>
  </headerFooter>
  <ignoredErrors>
    <ignoredError sqref="M9 M15" unlockedFormula="1"/>
  </ignoredErrors>
  <drawing r:id="rId3"/>
  <legacyDrawing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Municipios!$A$2:$A$309</xm:f>
          </x14:formula1>
          <xm:sqref>D7</xm:sqref>
        </x14:dataValidation>
        <x14:dataValidation type="list" allowBlank="1" showInputMessage="1" showErrorMessage="1">
          <x14:formula1>
            <xm:f>Tabelas!$C$11:$C$13</xm:f>
          </x14:formula1>
          <xm:sqref>I7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Y32"/>
  <sheetViews>
    <sheetView topLeftCell="B1" zoomScale="102" zoomScaleNormal="102" zoomScaleSheetLayoutView="100" workbookViewId="0">
      <selection activeCell="C2" sqref="C2"/>
    </sheetView>
  </sheetViews>
  <sheetFormatPr defaultColWidth="23.1796875" defaultRowHeight="14.5"/>
  <cols>
    <col min="1" max="1" width="4.54296875" style="438" customWidth="1"/>
    <col min="2" max="2" width="13.54296875" style="199" customWidth="1"/>
    <col min="3" max="3" width="11.81640625" style="199" bestFit="1" customWidth="1"/>
    <col min="4" max="4" width="18.1796875" style="199" bestFit="1" customWidth="1"/>
    <col min="5" max="5" width="19.81640625" style="199" customWidth="1"/>
    <col min="6" max="6" width="20.1796875" style="199" bestFit="1" customWidth="1"/>
    <col min="7" max="19" width="23.1796875" style="438"/>
    <col min="20" max="16384" width="23.1796875" style="199"/>
  </cols>
  <sheetData>
    <row r="1" spans="1:25" ht="38.5">
      <c r="A1" s="437"/>
      <c r="B1" s="1106" t="s">
        <v>11349</v>
      </c>
      <c r="C1" s="1106"/>
      <c r="D1" s="1106"/>
      <c r="E1" s="1106"/>
      <c r="F1" s="1106"/>
    </row>
    <row r="2" spans="1:25" s="217" customFormat="1" ht="26">
      <c r="A2" s="439"/>
      <c r="B2" s="522" t="s">
        <v>11350</v>
      </c>
      <c r="C2" s="523" t="s">
        <v>11179</v>
      </c>
      <c r="D2" s="524" t="s">
        <v>11180</v>
      </c>
      <c r="E2" s="524" t="s">
        <v>11181</v>
      </c>
      <c r="F2" s="525" t="s">
        <v>11182</v>
      </c>
      <c r="G2" s="441"/>
      <c r="H2" s="441"/>
      <c r="I2" s="441"/>
      <c r="J2" s="441"/>
      <c r="K2" s="441"/>
      <c r="L2" s="441"/>
      <c r="M2" s="441"/>
      <c r="N2" s="441"/>
      <c r="O2" s="441"/>
      <c r="P2" s="441"/>
      <c r="Q2" s="441"/>
      <c r="R2" s="441"/>
      <c r="S2" s="441"/>
      <c r="T2" s="249"/>
      <c r="U2" s="249"/>
      <c r="V2" s="249"/>
      <c r="W2" s="249"/>
      <c r="X2" s="249"/>
      <c r="Y2" s="249"/>
    </row>
    <row r="3" spans="1:25">
      <c r="B3" s="227"/>
      <c r="C3" s="208"/>
      <c r="D3" s="209"/>
      <c r="E3" s="210"/>
      <c r="F3" s="228"/>
      <c r="G3" s="442"/>
      <c r="H3" s="442"/>
      <c r="I3" s="442"/>
      <c r="J3" s="442"/>
      <c r="K3" s="442"/>
      <c r="L3" s="442"/>
      <c r="M3" s="442"/>
      <c r="N3" s="442"/>
      <c r="O3" s="442"/>
      <c r="P3" s="442"/>
      <c r="Q3" s="442"/>
      <c r="R3" s="442"/>
      <c r="S3" s="442"/>
      <c r="T3" s="253"/>
      <c r="U3" s="253"/>
      <c r="V3" s="253"/>
      <c r="W3" s="253"/>
      <c r="X3" s="253"/>
      <c r="Y3" s="253"/>
    </row>
    <row r="4" spans="1:25">
      <c r="B4" s="229" t="str">
        <f>IF(C4="","",CONCATENATE(Enquadramento!$I$11,".",#REF!))</f>
        <v/>
      </c>
      <c r="C4" s="211"/>
      <c r="D4" s="212"/>
      <c r="E4" s="213"/>
      <c r="F4" s="230"/>
      <c r="G4" s="442"/>
      <c r="H4" s="442"/>
      <c r="I4" s="442"/>
      <c r="J4" s="442"/>
      <c r="K4" s="442"/>
      <c r="L4" s="442"/>
      <c r="M4" s="442"/>
      <c r="N4" s="442"/>
      <c r="O4" s="442"/>
      <c r="P4" s="442"/>
      <c r="Q4" s="442"/>
      <c r="R4" s="442"/>
      <c r="S4" s="442"/>
      <c r="T4" s="253"/>
      <c r="U4" s="253"/>
      <c r="V4" s="253"/>
      <c r="W4" s="253"/>
      <c r="X4" s="253"/>
      <c r="Y4" s="253"/>
    </row>
    <row r="5" spans="1:25">
      <c r="B5" s="229" t="str">
        <f>IF(C5="","",CONCATENATE(Enquadramento!$I$11,".",#REF!))</f>
        <v/>
      </c>
      <c r="C5" s="211"/>
      <c r="D5" s="212"/>
      <c r="E5" s="213"/>
      <c r="F5" s="230"/>
      <c r="G5" s="442"/>
      <c r="H5" s="442"/>
      <c r="I5" s="442"/>
      <c r="J5" s="442"/>
      <c r="K5" s="442"/>
      <c r="L5" s="442"/>
      <c r="M5" s="442"/>
      <c r="N5" s="442"/>
      <c r="O5" s="442"/>
      <c r="P5" s="442"/>
      <c r="Q5" s="442"/>
      <c r="R5" s="442"/>
      <c r="S5" s="442"/>
      <c r="T5" s="253"/>
      <c r="U5" s="253"/>
      <c r="V5" s="253"/>
      <c r="W5" s="253"/>
      <c r="X5" s="253"/>
      <c r="Y5" s="253"/>
    </row>
    <row r="6" spans="1:25">
      <c r="B6" s="229" t="str">
        <f>IF(C6="","",CONCATENATE(Enquadramento!$I$11,".",#REF!))</f>
        <v/>
      </c>
      <c r="C6" s="211"/>
      <c r="D6" s="212"/>
      <c r="E6" s="213"/>
      <c r="F6" s="230"/>
      <c r="G6" s="442"/>
      <c r="H6" s="442"/>
      <c r="I6" s="442"/>
      <c r="J6" s="442"/>
      <c r="K6" s="442"/>
      <c r="L6" s="442"/>
      <c r="M6" s="442"/>
      <c r="N6" s="442"/>
      <c r="O6" s="442"/>
      <c r="P6" s="442"/>
      <c r="Q6" s="442"/>
      <c r="R6" s="442"/>
      <c r="S6" s="442"/>
      <c r="T6" s="253"/>
      <c r="U6" s="253"/>
      <c r="V6" s="253"/>
      <c r="W6" s="253"/>
      <c r="X6" s="253"/>
      <c r="Y6" s="253"/>
    </row>
    <row r="7" spans="1:25">
      <c r="B7" s="229" t="str">
        <f>IF(C7="","",CONCATENATE(Enquadramento!$I$11,".",#REF!))</f>
        <v/>
      </c>
      <c r="C7" s="211"/>
      <c r="D7" s="212"/>
      <c r="E7" s="213"/>
      <c r="F7" s="230"/>
      <c r="G7" s="442"/>
      <c r="H7" s="442"/>
      <c r="I7" s="442"/>
      <c r="J7" s="442"/>
      <c r="K7" s="442"/>
      <c r="L7" s="442"/>
      <c r="M7" s="442"/>
      <c r="N7" s="442"/>
      <c r="O7" s="442"/>
      <c r="P7" s="442"/>
      <c r="Q7" s="442"/>
      <c r="R7" s="442"/>
      <c r="S7" s="442"/>
      <c r="T7" s="253"/>
      <c r="U7" s="253"/>
      <c r="V7" s="253"/>
      <c r="W7" s="253"/>
      <c r="X7" s="253"/>
      <c r="Y7" s="253"/>
    </row>
    <row r="8" spans="1:25">
      <c r="B8" s="229" t="str">
        <f>IF(C8="","",CONCATENATE(Enquadramento!$I$11,".",#REF!))</f>
        <v/>
      </c>
      <c r="C8" s="211"/>
      <c r="D8" s="212"/>
      <c r="E8" s="213"/>
      <c r="F8" s="230"/>
      <c r="G8" s="442"/>
      <c r="H8" s="442"/>
      <c r="I8" s="442"/>
      <c r="J8" s="442"/>
      <c r="K8" s="442"/>
      <c r="L8" s="442"/>
      <c r="M8" s="442"/>
      <c r="N8" s="442"/>
      <c r="O8" s="442"/>
      <c r="P8" s="442"/>
      <c r="Q8" s="442"/>
      <c r="R8" s="442"/>
      <c r="S8" s="442"/>
      <c r="T8" s="253"/>
      <c r="U8" s="253"/>
      <c r="V8" s="253"/>
      <c r="W8" s="253"/>
      <c r="X8" s="253"/>
      <c r="Y8" s="253"/>
    </row>
    <row r="9" spans="1:25">
      <c r="B9" s="229" t="str">
        <f>IF(C9="","",CONCATENATE(Enquadramento!$I$11,".",#REF!))</f>
        <v/>
      </c>
      <c r="C9" s="211"/>
      <c r="D9" s="212"/>
      <c r="E9" s="213"/>
      <c r="F9" s="230"/>
      <c r="G9" s="442"/>
      <c r="H9" s="442"/>
      <c r="I9" s="442"/>
      <c r="J9" s="442"/>
      <c r="K9" s="442"/>
      <c r="L9" s="442"/>
      <c r="M9" s="442"/>
      <c r="N9" s="442"/>
      <c r="O9" s="442"/>
      <c r="P9" s="442"/>
      <c r="Q9" s="442"/>
      <c r="R9" s="442"/>
      <c r="S9" s="442"/>
      <c r="T9" s="253"/>
      <c r="U9" s="253"/>
      <c r="V9" s="253"/>
      <c r="W9" s="253"/>
      <c r="X9" s="253"/>
      <c r="Y9" s="253"/>
    </row>
    <row r="10" spans="1:25">
      <c r="B10" s="229" t="str">
        <f>IF(C10="","",CONCATENATE(Enquadramento!$I$11,".",#REF!))</f>
        <v/>
      </c>
      <c r="C10" s="211"/>
      <c r="D10" s="212"/>
      <c r="E10" s="213"/>
      <c r="F10" s="230"/>
      <c r="G10" s="442"/>
      <c r="H10" s="442"/>
      <c r="I10" s="442"/>
      <c r="J10" s="442"/>
      <c r="K10" s="442"/>
      <c r="L10" s="442"/>
      <c r="M10" s="442"/>
      <c r="N10" s="442"/>
      <c r="O10" s="442"/>
      <c r="P10" s="442"/>
      <c r="Q10" s="442"/>
      <c r="R10" s="442"/>
      <c r="S10" s="442"/>
      <c r="T10" s="253"/>
      <c r="U10" s="253"/>
      <c r="V10" s="253"/>
      <c r="W10" s="253"/>
      <c r="X10" s="253"/>
      <c r="Y10" s="253"/>
    </row>
    <row r="11" spans="1:25">
      <c r="B11" s="229" t="str">
        <f>IF(C11="","",CONCATENATE(Enquadramento!$I$11,".",#REF!))</f>
        <v/>
      </c>
      <c r="C11" s="211"/>
      <c r="D11" s="212"/>
      <c r="E11" s="213"/>
      <c r="F11" s="230"/>
      <c r="G11" s="442"/>
      <c r="H11" s="442"/>
      <c r="I11" s="442"/>
      <c r="J11" s="442"/>
      <c r="K11" s="442"/>
      <c r="L11" s="442"/>
      <c r="M11" s="442"/>
      <c r="N11" s="442"/>
      <c r="O11" s="442"/>
      <c r="P11" s="442"/>
      <c r="Q11" s="442"/>
      <c r="R11" s="442"/>
      <c r="S11" s="442"/>
      <c r="T11" s="253"/>
      <c r="U11" s="253"/>
      <c r="V11" s="253"/>
      <c r="W11" s="253"/>
      <c r="X11" s="253"/>
      <c r="Y11" s="253"/>
    </row>
    <row r="12" spans="1:25">
      <c r="B12" s="229" t="str">
        <f>IF(C12="","",CONCATENATE(Enquadramento!$I$11,".",#REF!))</f>
        <v/>
      </c>
      <c r="C12" s="211"/>
      <c r="D12" s="212"/>
      <c r="E12" s="213"/>
      <c r="F12" s="230"/>
      <c r="G12" s="442"/>
      <c r="H12" s="442"/>
      <c r="I12" s="442"/>
      <c r="J12" s="442"/>
      <c r="K12" s="442"/>
      <c r="L12" s="442"/>
      <c r="M12" s="442"/>
      <c r="N12" s="442"/>
      <c r="O12" s="442"/>
      <c r="P12" s="442"/>
      <c r="Q12" s="442"/>
      <c r="R12" s="442"/>
      <c r="S12" s="442"/>
      <c r="T12" s="253"/>
      <c r="U12" s="253"/>
      <c r="V12" s="253"/>
      <c r="W12" s="253"/>
      <c r="X12" s="253"/>
      <c r="Y12" s="253"/>
    </row>
    <row r="13" spans="1:25">
      <c r="B13" s="229" t="str">
        <f>IF(C13="","",CONCATENATE(Enquadramento!$I$11,".",#REF!))</f>
        <v/>
      </c>
      <c r="C13" s="211"/>
      <c r="D13" s="212"/>
      <c r="E13" s="213"/>
      <c r="F13" s="230"/>
      <c r="G13" s="442"/>
      <c r="H13" s="442"/>
      <c r="I13" s="442"/>
      <c r="J13" s="442"/>
      <c r="K13" s="442"/>
      <c r="L13" s="442"/>
      <c r="M13" s="442"/>
      <c r="N13" s="442"/>
      <c r="O13" s="442"/>
      <c r="P13" s="442"/>
      <c r="Q13" s="442"/>
      <c r="R13" s="442"/>
      <c r="S13" s="442"/>
      <c r="T13" s="253"/>
      <c r="U13" s="253"/>
      <c r="V13" s="253"/>
      <c r="W13" s="253"/>
      <c r="X13" s="253"/>
      <c r="Y13" s="253"/>
    </row>
    <row r="14" spans="1:25">
      <c r="B14" s="231" t="str">
        <f>IF(C14="","",CONCATENATE(Enquadramento!$I$11,".",#REF!))</f>
        <v/>
      </c>
      <c r="C14" s="232"/>
      <c r="D14" s="233"/>
      <c r="E14" s="234"/>
      <c r="F14" s="235"/>
    </row>
    <row r="15" spans="1:25">
      <c r="B15" s="240"/>
      <c r="C15" s="240"/>
      <c r="D15" s="240"/>
      <c r="E15" s="240"/>
      <c r="F15" s="240"/>
    </row>
    <row r="16" spans="1:25" ht="15" customHeight="1">
      <c r="B16" s="1107" t="s">
        <v>11193</v>
      </c>
      <c r="C16" s="1107"/>
      <c r="D16" s="505">
        <v>12997</v>
      </c>
      <c r="E16" s="266" t="s">
        <v>11203</v>
      </c>
      <c r="F16" s="296" t="str">
        <f>IF(B3="","",D16/12/#REF!)</f>
        <v/>
      </c>
    </row>
    <row r="17" spans="1:19" s="242" customFormat="1" ht="6.5">
      <c r="A17" s="440"/>
      <c r="B17" s="262"/>
      <c r="C17" s="262"/>
      <c r="D17" s="262"/>
      <c r="E17" s="262"/>
      <c r="F17" s="262"/>
      <c r="G17" s="440"/>
      <c r="H17" s="440"/>
      <c r="I17" s="440"/>
      <c r="J17" s="440"/>
      <c r="K17" s="440"/>
      <c r="L17" s="440"/>
      <c r="M17" s="440"/>
      <c r="N17" s="440"/>
      <c r="O17" s="440"/>
      <c r="P17" s="440"/>
      <c r="Q17" s="440"/>
      <c r="R17" s="440"/>
      <c r="S17" s="440"/>
    </row>
    <row r="18" spans="1:19" ht="15" customHeight="1">
      <c r="B18" s="1107" t="s">
        <v>11241</v>
      </c>
      <c r="C18" s="1107"/>
      <c r="D18" s="505"/>
      <c r="E18" s="521" t="s">
        <v>11297</v>
      </c>
      <c r="F18" s="296" t="str">
        <f>IF(C3="","",F16-D18)</f>
        <v/>
      </c>
    </row>
    <row r="19" spans="1:19" s="242" customFormat="1" ht="6.5">
      <c r="A19" s="440"/>
      <c r="B19" s="262"/>
      <c r="C19" s="262"/>
      <c r="D19" s="262"/>
      <c r="E19" s="241"/>
      <c r="F19" s="241"/>
      <c r="G19" s="440"/>
      <c r="H19" s="440"/>
      <c r="I19" s="440"/>
      <c r="J19" s="440"/>
      <c r="K19" s="440"/>
      <c r="L19" s="440"/>
      <c r="M19" s="440"/>
      <c r="N19" s="440"/>
      <c r="O19" s="440"/>
      <c r="P19" s="440"/>
      <c r="Q19" s="440"/>
      <c r="R19" s="440"/>
      <c r="S19" s="440"/>
    </row>
    <row r="20" spans="1:19" ht="26">
      <c r="B20" s="1108" t="str">
        <f>IF(B3="","",IF(F16&gt;(4*Aux!I2),"NÃO ELEGÍVEL","ELEGÍVEL"))</f>
        <v/>
      </c>
      <c r="C20" s="1108"/>
      <c r="D20" s="1108"/>
      <c r="E20" s="1108"/>
      <c r="F20" s="1108"/>
    </row>
    <row r="21" spans="1:19" s="242" customFormat="1" ht="6.5">
      <c r="A21" s="440"/>
      <c r="B21" s="262"/>
      <c r="C21" s="262"/>
      <c r="D21" s="262"/>
      <c r="E21" s="241"/>
      <c r="F21" s="241"/>
      <c r="G21" s="440"/>
      <c r="H21" s="440"/>
      <c r="I21" s="440"/>
      <c r="J21" s="440"/>
      <c r="K21" s="440"/>
      <c r="L21" s="440"/>
      <c r="M21" s="440"/>
      <c r="N21" s="440"/>
      <c r="O21" s="440"/>
      <c r="P21" s="440"/>
      <c r="Q21" s="440"/>
      <c r="R21" s="440"/>
      <c r="S21" s="440"/>
    </row>
    <row r="22" spans="1:19" s="242" customFormat="1">
      <c r="A22" s="440"/>
      <c r="B22" s="438"/>
      <c r="C22" s="438"/>
      <c r="D22" s="438"/>
      <c r="E22" s="438"/>
      <c r="F22" s="501"/>
      <c r="G22" s="440"/>
      <c r="H22" s="440"/>
      <c r="I22" s="440"/>
      <c r="J22" s="440"/>
      <c r="K22" s="440"/>
      <c r="L22" s="440"/>
      <c r="M22" s="440"/>
      <c r="N22" s="440"/>
      <c r="O22" s="440"/>
      <c r="P22" s="440"/>
      <c r="Q22" s="440"/>
      <c r="R22" s="440"/>
      <c r="S22" s="440"/>
    </row>
    <row r="23" spans="1:19" s="438" customFormat="1"/>
    <row r="24" spans="1:19" s="438" customFormat="1"/>
    <row r="25" spans="1:19" s="438" customFormat="1"/>
    <row r="26" spans="1:19" s="438" customFormat="1"/>
    <row r="27" spans="1:19" s="438" customFormat="1"/>
    <row r="28" spans="1:19" s="438" customFormat="1"/>
    <row r="29" spans="1:19" s="438" customFormat="1"/>
    <row r="30" spans="1:19" s="438" customFormat="1"/>
    <row r="31" spans="1:19" s="438" customFormat="1"/>
    <row r="32" spans="1:19" s="438" customFormat="1"/>
  </sheetData>
  <mergeCells count="4">
    <mergeCell ref="B1:F1"/>
    <mergeCell ref="B16:C16"/>
    <mergeCell ref="B18:C18"/>
    <mergeCell ref="B20:F20"/>
  </mergeCells>
  <conditionalFormatting sqref="C3:C14">
    <cfRule type="duplicateValues" dxfId="267" priority="7"/>
  </conditionalFormatting>
  <conditionalFormatting sqref="B20:F20">
    <cfRule type="containsText" dxfId="266" priority="2" operator="containsText" text="NÃO ELEGÍVEL">
      <formula>NOT(ISERROR(SEARCH("NÃO ELEGÍVEL",B20)))</formula>
    </cfRule>
    <cfRule type="containsText" dxfId="265" priority="3" operator="containsText" text="ELEGÍVEL">
      <formula>NOT(ISERROR(SEARCH("ELEGÍVEL",B20)))</formula>
    </cfRule>
  </conditionalFormatting>
  <conditionalFormatting sqref="D16 D18">
    <cfRule type="containsBlanks" dxfId="264" priority="1">
      <formula>LEN(TRIM(D16))=0</formula>
    </cfRule>
  </conditionalFormatting>
  <conditionalFormatting sqref="C3:C14">
    <cfRule type="expression" dxfId="263" priority="28">
      <formula>#REF!="X"</formula>
    </cfRule>
  </conditionalFormatting>
  <conditionalFormatting sqref="F3:F14">
    <cfRule type="expression" dxfId="262" priority="29">
      <formula>AND($C3&lt;&gt;"",#REF!&lt;&gt;"Rend")</formula>
    </cfRule>
  </conditionalFormatting>
  <conditionalFormatting sqref="C3:C14">
    <cfRule type="expression" dxfId="261" priority="30">
      <formula>#REF!="X"</formula>
    </cfRule>
  </conditionalFormatting>
  <dataValidations count="1">
    <dataValidation type="whole" allowBlank="1" showInputMessage="1" showErrorMessage="1" sqref="C3:C14">
      <formula1>100000000</formula1>
      <formula2>300000000</formula2>
    </dataValidation>
  </dataValidations>
  <pageMargins left="0.23622047244094491" right="0.23622047244094491" top="0.74803149606299213" bottom="0.74803149606299213" header="0.31496062992125984" footer="0.31496062992125984"/>
  <pageSetup paperSize="9" fitToHeight="0" orientation="portrait" r:id="rId1"/>
  <headerFooter>
    <oddFooter>&amp;L&amp;"Calibri Light,Regular"&amp;10&amp;D&amp;C&amp;"Calibri Light,Regular"&amp;10GABINETE DE PROGRAMAS DE APOIO À HABITAÇÃO&amp;R&amp;"Calibri Light,Regular"&amp;10&amp;P</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Aux!$H$2:$H$3</xm:f>
          </x14:formula1>
          <xm:sqref>E3:F14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65"/>
  <sheetViews>
    <sheetView workbookViewId="0">
      <selection activeCell="A23" sqref="A23"/>
    </sheetView>
  </sheetViews>
  <sheetFormatPr defaultColWidth="9.1796875" defaultRowHeight="14.5"/>
  <cols>
    <col min="1" max="1" width="9.81640625" style="571" customWidth="1"/>
    <col min="2" max="2" width="8.1796875" style="573" customWidth="1"/>
    <col min="3" max="3" width="8.453125" style="573" bestFit="1" customWidth="1"/>
    <col min="4" max="4" width="9.1796875" style="573" customWidth="1"/>
    <col min="5" max="5" width="14.1796875" style="572" customWidth="1"/>
    <col min="6" max="6" width="12.54296875" style="572" customWidth="1"/>
    <col min="7" max="7" width="12.1796875" style="572" hidden="1" customWidth="1"/>
    <col min="8" max="8" width="12.54296875" style="572" customWidth="1"/>
    <col min="9" max="9" width="11.81640625" style="572" hidden="1" customWidth="1"/>
    <col min="10" max="10" width="15.453125" style="572" customWidth="1"/>
    <col min="11" max="16384" width="9.1796875" style="571"/>
  </cols>
  <sheetData>
    <row r="2" spans="1:14" ht="24" customHeight="1">
      <c r="A2" s="1264" t="s">
        <v>11418</v>
      </c>
      <c r="B2" s="1265"/>
      <c r="C2" s="1265"/>
      <c r="D2" s="1265"/>
      <c r="E2" s="1265"/>
      <c r="F2" s="1265"/>
      <c r="G2" s="1265"/>
      <c r="H2" s="1265"/>
      <c r="I2" s="1265"/>
      <c r="J2" s="1266"/>
    </row>
    <row r="3" spans="1:14" ht="15.5">
      <c r="A3" s="583"/>
      <c r="B3" s="583"/>
      <c r="C3" s="583"/>
      <c r="D3" s="583"/>
      <c r="E3" s="583"/>
      <c r="F3" s="584"/>
      <c r="G3" s="583"/>
      <c r="H3" s="583"/>
      <c r="I3" s="583"/>
      <c r="J3" s="583"/>
    </row>
    <row r="4" spans="1:14" ht="12.75" customHeight="1">
      <c r="A4" s="1267" t="s">
        <v>11417</v>
      </c>
      <c r="B4" s="1269" t="s">
        <v>11416</v>
      </c>
      <c r="C4" s="1270"/>
      <c r="D4" s="1270"/>
      <c r="E4" s="1271" t="s">
        <v>11415</v>
      </c>
      <c r="F4" s="1271" t="s">
        <v>11414</v>
      </c>
      <c r="G4" s="1271" t="s">
        <v>11413</v>
      </c>
      <c r="H4" s="1271" t="s">
        <v>11412</v>
      </c>
      <c r="I4" s="1271" t="s">
        <v>11411</v>
      </c>
      <c r="J4" s="1271" t="s">
        <v>11410</v>
      </c>
    </row>
    <row r="5" spans="1:14" ht="12.75" customHeight="1">
      <c r="A5" s="1268"/>
      <c r="B5" s="582" t="s">
        <v>11409</v>
      </c>
      <c r="C5" s="582" t="s">
        <v>11408</v>
      </c>
      <c r="D5" s="582" t="s">
        <v>11407</v>
      </c>
      <c r="E5" s="1268"/>
      <c r="F5" s="1268"/>
      <c r="G5" s="1268"/>
      <c r="H5" s="1268"/>
      <c r="I5" s="1268"/>
      <c r="J5" s="1268"/>
    </row>
    <row r="6" spans="1:14">
      <c r="A6" s="577" t="e">
        <f>IF(#REF!="","",1)</f>
        <v>#REF!</v>
      </c>
      <c r="B6" s="576" t="e">
        <f>IF(A6="","",+#REF!)</f>
        <v>#REF!</v>
      </c>
      <c r="C6" s="576" t="e">
        <f>IF(A6="","",IF(#REF!+'Plano Tx de Esforço'!A6&gt;120,0,ROUND(IF(B6&gt;0.045,(0.045*0.5),(0.5)*B6),7)))</f>
        <v>#REF!</v>
      </c>
      <c r="D6" s="576" t="e">
        <f t="shared" ref="D6:D69" si="0">IF(A6="","",+B6-C6)</f>
        <v>#REF!</v>
      </c>
      <c r="E6" s="575" t="e">
        <f>IF(A6="","",+#REF!)</f>
        <v>#REF!</v>
      </c>
      <c r="F6" s="575" t="e">
        <f t="shared" ref="F6:F69" si="1">IF(A6="","",+J6-H6)</f>
        <v>#REF!</v>
      </c>
      <c r="G6" s="575" t="e">
        <f t="shared" ref="G6:G69" si="2">IF(A6="","",ROUND(+E6*((1+B6)^(1/12)-1),2))</f>
        <v>#REF!</v>
      </c>
      <c r="H6" s="575" t="e">
        <f>IF(A6="","",ROUND(+E6*((1+D6)^(1/12)-1),2))</f>
        <v>#REF!</v>
      </c>
      <c r="I6" s="575" t="e">
        <f t="shared" ref="I6:I69" si="3">IF(A6="","",+G6-H6)</f>
        <v>#REF!</v>
      </c>
      <c r="J6" s="575" t="e">
        <f>IF(A6="","",PMT((1+D6)^(1/12)-1,(#REF!*12)-A6+1,-E6))</f>
        <v>#REF!</v>
      </c>
      <c r="K6" s="574"/>
      <c r="L6" s="581"/>
      <c r="M6" s="579"/>
      <c r="N6" s="580"/>
    </row>
    <row r="7" spans="1:14">
      <c r="A7" s="577" t="e">
        <f>IF(A6="","",IF(A6=#REF!*12,"",+A6+1))</f>
        <v>#REF!</v>
      </c>
      <c r="B7" s="576" t="e">
        <f t="shared" ref="B7:B70" si="4">IF(A7="","",+B6)</f>
        <v>#REF!</v>
      </c>
      <c r="C7" s="576" t="e">
        <f>IF(A7="","",IF(#REF!+'Plano Tx de Esforço'!A7&gt;120,0,ROUND(IF(B7&gt;0.045,(0.045*0.5),(0.5)*B7),7)))</f>
        <v>#REF!</v>
      </c>
      <c r="D7" s="576" t="e">
        <f t="shared" si="0"/>
        <v>#REF!</v>
      </c>
      <c r="E7" s="575" t="e">
        <f t="shared" ref="E7:E70" si="5">IF(A7="","",+E6-F6)</f>
        <v>#REF!</v>
      </c>
      <c r="F7" s="575" t="e">
        <f t="shared" si="1"/>
        <v>#REF!</v>
      </c>
      <c r="G7" s="575" t="e">
        <f t="shared" si="2"/>
        <v>#REF!</v>
      </c>
      <c r="H7" s="575" t="e">
        <f t="shared" ref="H7:H70" si="6">IF(A7="","",ROUND(+E7*((1+B7-C7)^(1/12)-1),2))</f>
        <v>#REF!</v>
      </c>
      <c r="I7" s="575" t="e">
        <f t="shared" si="3"/>
        <v>#REF!</v>
      </c>
      <c r="J7" s="575" t="e">
        <f>IF(A7="","",PMT((1+D7)^(1/12)-1,(#REF!*12)-A7+1,-E7))</f>
        <v>#REF!</v>
      </c>
      <c r="K7" s="574"/>
      <c r="M7" s="579"/>
    </row>
    <row r="8" spans="1:14">
      <c r="A8" s="577" t="e">
        <f>IF(A7="","",IF(A7=#REF!*12,"",+A7+1))</f>
        <v>#REF!</v>
      </c>
      <c r="B8" s="576" t="e">
        <f t="shared" si="4"/>
        <v>#REF!</v>
      </c>
      <c r="C8" s="576" t="e">
        <f>IF(A8="","",IF(#REF!+'Plano Tx de Esforço'!A8&gt;120,0,ROUND(IF(B8&gt;0.045,(0.045*0.5),(0.5)*B8),7)))</f>
        <v>#REF!</v>
      </c>
      <c r="D8" s="576" t="e">
        <f t="shared" si="0"/>
        <v>#REF!</v>
      </c>
      <c r="E8" s="575" t="e">
        <f t="shared" si="5"/>
        <v>#REF!</v>
      </c>
      <c r="F8" s="575" t="e">
        <f t="shared" si="1"/>
        <v>#REF!</v>
      </c>
      <c r="G8" s="575" t="e">
        <f t="shared" si="2"/>
        <v>#REF!</v>
      </c>
      <c r="H8" s="575" t="e">
        <f t="shared" si="6"/>
        <v>#REF!</v>
      </c>
      <c r="I8" s="575" t="e">
        <f t="shared" si="3"/>
        <v>#REF!</v>
      </c>
      <c r="J8" s="575" t="e">
        <f>IF(A8="","",PMT((1+D8)^(1/12)-1,(#REF!*12)-A8+1,-E8))</f>
        <v>#REF!</v>
      </c>
      <c r="K8" s="574"/>
    </row>
    <row r="9" spans="1:14">
      <c r="A9" s="577" t="e">
        <f>IF(A8="","",IF(A8=#REF!*12,"",+A8+1))</f>
        <v>#REF!</v>
      </c>
      <c r="B9" s="576" t="e">
        <f t="shared" si="4"/>
        <v>#REF!</v>
      </c>
      <c r="C9" s="576" t="e">
        <f>IF(A9="","",IF(#REF!+'Plano Tx de Esforço'!A9&gt;120,0,ROUND(IF(B9&gt;0.045,(0.045*0.5),(0.5)*B9),7)))</f>
        <v>#REF!</v>
      </c>
      <c r="D9" s="576" t="e">
        <f t="shared" si="0"/>
        <v>#REF!</v>
      </c>
      <c r="E9" s="575" t="e">
        <f t="shared" si="5"/>
        <v>#REF!</v>
      </c>
      <c r="F9" s="575" t="e">
        <f t="shared" si="1"/>
        <v>#REF!</v>
      </c>
      <c r="G9" s="575" t="e">
        <f t="shared" si="2"/>
        <v>#REF!</v>
      </c>
      <c r="H9" s="575" t="e">
        <f t="shared" si="6"/>
        <v>#REF!</v>
      </c>
      <c r="I9" s="575" t="e">
        <f t="shared" si="3"/>
        <v>#REF!</v>
      </c>
      <c r="J9" s="575" t="e">
        <f>IF(A9="","",PMT((1+D9)^(1/12)-1,(#REF!*12)-A9+1,-E9))</f>
        <v>#REF!</v>
      </c>
      <c r="K9" s="574"/>
    </row>
    <row r="10" spans="1:14">
      <c r="A10" s="577" t="e">
        <f>IF(A9="","",IF(A9=#REF!*12,"",+A9+1))</f>
        <v>#REF!</v>
      </c>
      <c r="B10" s="576" t="e">
        <f t="shared" si="4"/>
        <v>#REF!</v>
      </c>
      <c r="C10" s="576" t="e">
        <f>IF(A10="","",IF(#REF!+'Plano Tx de Esforço'!A10&gt;120,0,ROUND(IF(B10&gt;0.045,(0.045*0.5),(0.5)*B10),7)))</f>
        <v>#REF!</v>
      </c>
      <c r="D10" s="576" t="e">
        <f t="shared" si="0"/>
        <v>#REF!</v>
      </c>
      <c r="E10" s="575" t="e">
        <f t="shared" si="5"/>
        <v>#REF!</v>
      </c>
      <c r="F10" s="575" t="e">
        <f t="shared" si="1"/>
        <v>#REF!</v>
      </c>
      <c r="G10" s="575" t="e">
        <f t="shared" si="2"/>
        <v>#REF!</v>
      </c>
      <c r="H10" s="575" t="e">
        <f t="shared" si="6"/>
        <v>#REF!</v>
      </c>
      <c r="I10" s="575" t="e">
        <f t="shared" si="3"/>
        <v>#REF!</v>
      </c>
      <c r="J10" s="575" t="e">
        <f>IF(A10="","",PMT((1+D10)^(1/12)-1,(#REF!*12)-A10+1,-E10))</f>
        <v>#REF!</v>
      </c>
      <c r="K10" s="574"/>
    </row>
    <row r="11" spans="1:14">
      <c r="A11" s="577" t="e">
        <f>IF(A10="","",IF(A10=#REF!*12,"",+A10+1))</f>
        <v>#REF!</v>
      </c>
      <c r="B11" s="576" t="e">
        <f t="shared" si="4"/>
        <v>#REF!</v>
      </c>
      <c r="C11" s="576" t="e">
        <f>IF(A11="","",IF(#REF!+'Plano Tx de Esforço'!A11&gt;120,0,ROUND(IF(B11&gt;0.045,(0.045*0.5),(0.5)*B11),7)))</f>
        <v>#REF!</v>
      </c>
      <c r="D11" s="576" t="e">
        <f t="shared" si="0"/>
        <v>#REF!</v>
      </c>
      <c r="E11" s="575" t="e">
        <f t="shared" si="5"/>
        <v>#REF!</v>
      </c>
      <c r="F11" s="575" t="e">
        <f t="shared" si="1"/>
        <v>#REF!</v>
      </c>
      <c r="G11" s="575" t="e">
        <f t="shared" si="2"/>
        <v>#REF!</v>
      </c>
      <c r="H11" s="575" t="e">
        <f t="shared" si="6"/>
        <v>#REF!</v>
      </c>
      <c r="I11" s="575" t="e">
        <f t="shared" si="3"/>
        <v>#REF!</v>
      </c>
      <c r="J11" s="575" t="e">
        <f>IF(A11="","",PMT((1+D11)^(1/12)-1,(#REF!*12)-A11+1,-E11))</f>
        <v>#REF!</v>
      </c>
      <c r="K11" s="574"/>
    </row>
    <row r="12" spans="1:14">
      <c r="A12" s="577" t="e">
        <f>IF(A11="","",IF(A11=#REF!*12,"",+A11+1))</f>
        <v>#REF!</v>
      </c>
      <c r="B12" s="576" t="e">
        <f t="shared" si="4"/>
        <v>#REF!</v>
      </c>
      <c r="C12" s="576" t="e">
        <f>IF(A12="","",IF(#REF!+'Plano Tx de Esforço'!A12&gt;120,0,ROUND(IF(B12&gt;0.045,(0.045*0.5),(0.5)*B12),7)))</f>
        <v>#REF!</v>
      </c>
      <c r="D12" s="576" t="e">
        <f t="shared" si="0"/>
        <v>#REF!</v>
      </c>
      <c r="E12" s="575" t="e">
        <f t="shared" si="5"/>
        <v>#REF!</v>
      </c>
      <c r="F12" s="575" t="e">
        <f t="shared" si="1"/>
        <v>#REF!</v>
      </c>
      <c r="G12" s="575" t="e">
        <f t="shared" si="2"/>
        <v>#REF!</v>
      </c>
      <c r="H12" s="575" t="e">
        <f t="shared" si="6"/>
        <v>#REF!</v>
      </c>
      <c r="I12" s="575" t="e">
        <f t="shared" si="3"/>
        <v>#REF!</v>
      </c>
      <c r="J12" s="575" t="e">
        <f>IF(A12="","",PMT((1+D12)^(1/12)-1,(#REF!*12)-A12+1,-E12))</f>
        <v>#REF!</v>
      </c>
      <c r="K12" s="574"/>
    </row>
    <row r="13" spans="1:14">
      <c r="A13" s="577" t="e">
        <f>IF(A12="","",IF(A12=#REF!*12,"",+A12+1))</f>
        <v>#REF!</v>
      </c>
      <c r="B13" s="576" t="e">
        <f t="shared" si="4"/>
        <v>#REF!</v>
      </c>
      <c r="C13" s="576" t="e">
        <f>IF(A13="","",IF(#REF!+'Plano Tx de Esforço'!A13&gt;120,0,ROUND(IF(B13&gt;0.045,(0.045*0.5),(0.5)*B13),7)))</f>
        <v>#REF!</v>
      </c>
      <c r="D13" s="576" t="e">
        <f t="shared" si="0"/>
        <v>#REF!</v>
      </c>
      <c r="E13" s="575" t="e">
        <f t="shared" si="5"/>
        <v>#REF!</v>
      </c>
      <c r="F13" s="575" t="e">
        <f t="shared" si="1"/>
        <v>#REF!</v>
      </c>
      <c r="G13" s="575" t="e">
        <f t="shared" si="2"/>
        <v>#REF!</v>
      </c>
      <c r="H13" s="575" t="e">
        <f t="shared" si="6"/>
        <v>#REF!</v>
      </c>
      <c r="I13" s="575" t="e">
        <f t="shared" si="3"/>
        <v>#REF!</v>
      </c>
      <c r="J13" s="575" t="e">
        <f>IF(A13="","",PMT((1+D13)^(1/12)-1,(#REF!*12)-A13+1,-E13))</f>
        <v>#REF!</v>
      </c>
      <c r="K13" s="574"/>
    </row>
    <row r="14" spans="1:14">
      <c r="A14" s="577" t="e">
        <f>IF(A13="","",IF(A13=#REF!*12,"",+A13+1))</f>
        <v>#REF!</v>
      </c>
      <c r="B14" s="576" t="e">
        <f t="shared" si="4"/>
        <v>#REF!</v>
      </c>
      <c r="C14" s="576" t="e">
        <f>IF(A14="","",IF(#REF!+'Plano Tx de Esforço'!A14&gt;120,0,ROUND(IF(B14&gt;0.045,(0.045*0.5),(0.5)*B14),7)))</f>
        <v>#REF!</v>
      </c>
      <c r="D14" s="576" t="e">
        <f t="shared" si="0"/>
        <v>#REF!</v>
      </c>
      <c r="E14" s="575" t="e">
        <f t="shared" si="5"/>
        <v>#REF!</v>
      </c>
      <c r="F14" s="575" t="e">
        <f t="shared" si="1"/>
        <v>#REF!</v>
      </c>
      <c r="G14" s="575" t="e">
        <f t="shared" si="2"/>
        <v>#REF!</v>
      </c>
      <c r="H14" s="575" t="e">
        <f t="shared" si="6"/>
        <v>#REF!</v>
      </c>
      <c r="I14" s="575" t="e">
        <f t="shared" si="3"/>
        <v>#REF!</v>
      </c>
      <c r="J14" s="575" t="e">
        <f>IF(A14="","",PMT((1+D14)^(1/12)-1,(#REF!*12)-A14+1,-E14))</f>
        <v>#REF!</v>
      </c>
      <c r="K14" s="574"/>
    </row>
    <row r="15" spans="1:14">
      <c r="A15" s="577" t="e">
        <f>IF(A14="","",IF(A14=#REF!*12,"",+A14+1))</f>
        <v>#REF!</v>
      </c>
      <c r="B15" s="576" t="e">
        <f t="shared" si="4"/>
        <v>#REF!</v>
      </c>
      <c r="C15" s="576" t="e">
        <f>IF(A15="","",IF(#REF!+'Plano Tx de Esforço'!A15&gt;120,0,ROUND(IF(B15&gt;0.045,(0.045*0.5),(0.5)*B15),7)))</f>
        <v>#REF!</v>
      </c>
      <c r="D15" s="576" t="e">
        <f t="shared" si="0"/>
        <v>#REF!</v>
      </c>
      <c r="E15" s="575" t="e">
        <f t="shared" si="5"/>
        <v>#REF!</v>
      </c>
      <c r="F15" s="575" t="e">
        <f t="shared" si="1"/>
        <v>#REF!</v>
      </c>
      <c r="G15" s="575" t="e">
        <f t="shared" si="2"/>
        <v>#REF!</v>
      </c>
      <c r="H15" s="575" t="e">
        <f t="shared" si="6"/>
        <v>#REF!</v>
      </c>
      <c r="I15" s="575" t="e">
        <f t="shared" si="3"/>
        <v>#REF!</v>
      </c>
      <c r="J15" s="575" t="e">
        <f>IF(A15="","",PMT((1+D15)^(1/12)-1,(#REF!*12)-A15+1,-E15))</f>
        <v>#REF!</v>
      </c>
      <c r="K15" s="574"/>
    </row>
    <row r="16" spans="1:14">
      <c r="A16" s="577" t="e">
        <f>IF(A15="","",IF(A15=#REF!*12,"",+A15+1))</f>
        <v>#REF!</v>
      </c>
      <c r="B16" s="576" t="e">
        <f t="shared" si="4"/>
        <v>#REF!</v>
      </c>
      <c r="C16" s="576" t="e">
        <f>IF(A16="","",IF(#REF!+'Plano Tx de Esforço'!A16&gt;120,0,ROUND(IF(B16&gt;0.045,(0.045*0.5),(0.5)*B16),7)))</f>
        <v>#REF!</v>
      </c>
      <c r="D16" s="576" t="e">
        <f t="shared" si="0"/>
        <v>#REF!</v>
      </c>
      <c r="E16" s="575" t="e">
        <f t="shared" si="5"/>
        <v>#REF!</v>
      </c>
      <c r="F16" s="575" t="e">
        <f t="shared" si="1"/>
        <v>#REF!</v>
      </c>
      <c r="G16" s="575" t="e">
        <f t="shared" si="2"/>
        <v>#REF!</v>
      </c>
      <c r="H16" s="575" t="e">
        <f t="shared" si="6"/>
        <v>#REF!</v>
      </c>
      <c r="I16" s="575" t="e">
        <f t="shared" si="3"/>
        <v>#REF!</v>
      </c>
      <c r="J16" s="575" t="e">
        <f>IF(A16="","",PMT((1+D16)^(1/12)-1,(#REF!*12)-A16+1,-E16))</f>
        <v>#REF!</v>
      </c>
      <c r="K16" s="574"/>
    </row>
    <row r="17" spans="1:11">
      <c r="A17" s="577" t="e">
        <f>IF(A16="","",IF(A16=#REF!*12,"",+A16+1))</f>
        <v>#REF!</v>
      </c>
      <c r="B17" s="576" t="e">
        <f t="shared" si="4"/>
        <v>#REF!</v>
      </c>
      <c r="C17" s="576" t="e">
        <f>IF(A17="","",IF(#REF!+'Plano Tx de Esforço'!A17&gt;120,0,ROUND(IF(B17&gt;0.045,(0.045*0.5),(0.5)*B17),7)))</f>
        <v>#REF!</v>
      </c>
      <c r="D17" s="576" t="e">
        <f t="shared" si="0"/>
        <v>#REF!</v>
      </c>
      <c r="E17" s="575" t="e">
        <f t="shared" si="5"/>
        <v>#REF!</v>
      </c>
      <c r="F17" s="575" t="e">
        <f t="shared" si="1"/>
        <v>#REF!</v>
      </c>
      <c r="G17" s="575" t="e">
        <f t="shared" si="2"/>
        <v>#REF!</v>
      </c>
      <c r="H17" s="575" t="e">
        <f t="shared" si="6"/>
        <v>#REF!</v>
      </c>
      <c r="I17" s="575" t="e">
        <f t="shared" si="3"/>
        <v>#REF!</v>
      </c>
      <c r="J17" s="575" t="e">
        <f>IF(A17="","",PMT((1+D17)^(1/12)-1,(#REF!*12)-A17+1,-E17))</f>
        <v>#REF!</v>
      </c>
      <c r="K17" s="574"/>
    </row>
    <row r="18" spans="1:11">
      <c r="A18" s="577" t="e">
        <f>IF(A17="","",IF(A17=#REF!*12,"",+A17+1))</f>
        <v>#REF!</v>
      </c>
      <c r="B18" s="576" t="e">
        <f t="shared" si="4"/>
        <v>#REF!</v>
      </c>
      <c r="C18" s="576" t="e">
        <f>IF(A18="","",IF(#REF!+'Plano Tx de Esforço'!A18&gt;120,0,ROUND(IF(B18&gt;0.045,(0.045*0.5),(0.5)*B18),7)))</f>
        <v>#REF!</v>
      </c>
      <c r="D18" s="576" t="e">
        <f t="shared" si="0"/>
        <v>#REF!</v>
      </c>
      <c r="E18" s="575" t="e">
        <f t="shared" si="5"/>
        <v>#REF!</v>
      </c>
      <c r="F18" s="575" t="e">
        <f t="shared" si="1"/>
        <v>#REF!</v>
      </c>
      <c r="G18" s="575" t="e">
        <f t="shared" si="2"/>
        <v>#REF!</v>
      </c>
      <c r="H18" s="575" t="e">
        <f t="shared" si="6"/>
        <v>#REF!</v>
      </c>
      <c r="I18" s="575" t="e">
        <f t="shared" si="3"/>
        <v>#REF!</v>
      </c>
      <c r="J18" s="575" t="e">
        <f>IF(A18="","",PMT((1+D18)^(1/12)-1,(#REF!*12)-A18+1,-E18))</f>
        <v>#REF!</v>
      </c>
      <c r="K18" s="574"/>
    </row>
    <row r="19" spans="1:11">
      <c r="A19" s="577" t="e">
        <f>IF(A18="","",IF(A18=#REF!*12,"",+A18+1))</f>
        <v>#REF!</v>
      </c>
      <c r="B19" s="576" t="e">
        <f t="shared" si="4"/>
        <v>#REF!</v>
      </c>
      <c r="C19" s="576" t="e">
        <f>IF(A19="","",IF(#REF!+'Plano Tx de Esforço'!A19&gt;120,0,ROUND(IF(B19&gt;0.045,(0.045*0.5),(0.5)*B19),7)))</f>
        <v>#REF!</v>
      </c>
      <c r="D19" s="576" t="e">
        <f t="shared" si="0"/>
        <v>#REF!</v>
      </c>
      <c r="E19" s="575" t="e">
        <f t="shared" si="5"/>
        <v>#REF!</v>
      </c>
      <c r="F19" s="575" t="e">
        <f t="shared" si="1"/>
        <v>#REF!</v>
      </c>
      <c r="G19" s="575" t="e">
        <f t="shared" si="2"/>
        <v>#REF!</v>
      </c>
      <c r="H19" s="575" t="e">
        <f t="shared" si="6"/>
        <v>#REF!</v>
      </c>
      <c r="I19" s="575" t="e">
        <f t="shared" si="3"/>
        <v>#REF!</v>
      </c>
      <c r="J19" s="575" t="e">
        <f>IF(A19="","",PMT((1+D19)^(1/12)-1,(#REF!*12)-A19+1,-E19))</f>
        <v>#REF!</v>
      </c>
      <c r="K19" s="574"/>
    </row>
    <row r="20" spans="1:11">
      <c r="A20" s="577" t="e">
        <f>IF(A19="","",IF(A19=#REF!*12,"",+A19+1))</f>
        <v>#REF!</v>
      </c>
      <c r="B20" s="576" t="e">
        <f t="shared" si="4"/>
        <v>#REF!</v>
      </c>
      <c r="C20" s="576" t="e">
        <f>IF(A20="","",IF(#REF!+'Plano Tx de Esforço'!A20&gt;120,0,ROUND(IF(B20&gt;0.045,(0.045*0.5),(0.5)*B20),7)))</f>
        <v>#REF!</v>
      </c>
      <c r="D20" s="576" t="e">
        <f t="shared" si="0"/>
        <v>#REF!</v>
      </c>
      <c r="E20" s="575" t="e">
        <f t="shared" si="5"/>
        <v>#REF!</v>
      </c>
      <c r="F20" s="575" t="e">
        <f t="shared" si="1"/>
        <v>#REF!</v>
      </c>
      <c r="G20" s="575" t="e">
        <f t="shared" si="2"/>
        <v>#REF!</v>
      </c>
      <c r="H20" s="575" t="e">
        <f t="shared" si="6"/>
        <v>#REF!</v>
      </c>
      <c r="I20" s="575" t="e">
        <f t="shared" si="3"/>
        <v>#REF!</v>
      </c>
      <c r="J20" s="575" t="e">
        <f>IF(A20="","",PMT((1+D20)^(1/12)-1,(#REF!*12)-A20+1,-E20))</f>
        <v>#REF!</v>
      </c>
      <c r="K20" s="574"/>
    </row>
    <row r="21" spans="1:11">
      <c r="A21" s="577" t="e">
        <f>IF(A20="","",IF(A20=#REF!*12,"",+A20+1))</f>
        <v>#REF!</v>
      </c>
      <c r="B21" s="576" t="e">
        <f t="shared" si="4"/>
        <v>#REF!</v>
      </c>
      <c r="C21" s="576" t="e">
        <f>IF(A21="","",IF(#REF!+'Plano Tx de Esforço'!A21&gt;120,0,ROUND(IF(B21&gt;0.045,(0.045*0.5),(0.5)*B21),7)))</f>
        <v>#REF!</v>
      </c>
      <c r="D21" s="576" t="e">
        <f t="shared" si="0"/>
        <v>#REF!</v>
      </c>
      <c r="E21" s="575" t="e">
        <f t="shared" si="5"/>
        <v>#REF!</v>
      </c>
      <c r="F21" s="575" t="e">
        <f t="shared" si="1"/>
        <v>#REF!</v>
      </c>
      <c r="G21" s="575" t="e">
        <f t="shared" si="2"/>
        <v>#REF!</v>
      </c>
      <c r="H21" s="575" t="e">
        <f t="shared" si="6"/>
        <v>#REF!</v>
      </c>
      <c r="I21" s="575" t="e">
        <f t="shared" si="3"/>
        <v>#REF!</v>
      </c>
      <c r="J21" s="575" t="e">
        <f>IF(A21="","",PMT((1+D21)^(1/12)-1,(#REF!*12)-A21+1,-E21))</f>
        <v>#REF!</v>
      </c>
      <c r="K21" s="574"/>
    </row>
    <row r="22" spans="1:11">
      <c r="A22" s="577" t="e">
        <f>IF(A21="","",IF(A21=#REF!*12,"",+A21+1))</f>
        <v>#REF!</v>
      </c>
      <c r="B22" s="576" t="e">
        <f t="shared" si="4"/>
        <v>#REF!</v>
      </c>
      <c r="C22" s="576" t="e">
        <f>IF(A22="","",IF(#REF!+'Plano Tx de Esforço'!A22&gt;120,0,ROUND(IF(B22&gt;0.045,(0.045*0.5),(0.5)*B22),7)))</f>
        <v>#REF!</v>
      </c>
      <c r="D22" s="576" t="e">
        <f t="shared" si="0"/>
        <v>#REF!</v>
      </c>
      <c r="E22" s="575" t="e">
        <f t="shared" si="5"/>
        <v>#REF!</v>
      </c>
      <c r="F22" s="575" t="e">
        <f t="shared" si="1"/>
        <v>#REF!</v>
      </c>
      <c r="G22" s="575" t="e">
        <f t="shared" si="2"/>
        <v>#REF!</v>
      </c>
      <c r="H22" s="575" t="e">
        <f t="shared" si="6"/>
        <v>#REF!</v>
      </c>
      <c r="I22" s="575" t="e">
        <f t="shared" si="3"/>
        <v>#REF!</v>
      </c>
      <c r="J22" s="575" t="e">
        <f>IF(A22="","",PMT((1+D22)^(1/12)-1,(#REF!*12)-A22+1,-E22))</f>
        <v>#REF!</v>
      </c>
      <c r="K22" s="574"/>
    </row>
    <row r="23" spans="1:11">
      <c r="A23" s="577" t="e">
        <f>IF(A22="","",IF(A22=#REF!*12,"",+A22+1))</f>
        <v>#REF!</v>
      </c>
      <c r="B23" s="576" t="e">
        <f t="shared" si="4"/>
        <v>#REF!</v>
      </c>
      <c r="C23" s="576" t="e">
        <f>IF(A23="","",IF(#REF!+'Plano Tx de Esforço'!A23&gt;120,0,ROUND(IF(B23&gt;0.045,(0.045*0.5),(0.5)*B23),7)))</f>
        <v>#REF!</v>
      </c>
      <c r="D23" s="576" t="e">
        <f t="shared" si="0"/>
        <v>#REF!</v>
      </c>
      <c r="E23" s="575" t="e">
        <f t="shared" si="5"/>
        <v>#REF!</v>
      </c>
      <c r="F23" s="575" t="e">
        <f t="shared" si="1"/>
        <v>#REF!</v>
      </c>
      <c r="G23" s="575" t="e">
        <f t="shared" si="2"/>
        <v>#REF!</v>
      </c>
      <c r="H23" s="575" t="e">
        <f t="shared" si="6"/>
        <v>#REF!</v>
      </c>
      <c r="I23" s="575" t="e">
        <f t="shared" si="3"/>
        <v>#REF!</v>
      </c>
      <c r="J23" s="575" t="e">
        <f>IF(A23="","",PMT((1+D23)^(1/12)-1,(#REF!*12)-A23+1,-E23))</f>
        <v>#REF!</v>
      </c>
      <c r="K23" s="574"/>
    </row>
    <row r="24" spans="1:11">
      <c r="A24" s="577" t="e">
        <f>IF(A23="","",IF(A23=#REF!*12,"",+A23+1))</f>
        <v>#REF!</v>
      </c>
      <c r="B24" s="576" t="e">
        <f t="shared" si="4"/>
        <v>#REF!</v>
      </c>
      <c r="C24" s="576" t="e">
        <f>IF(A24="","",IF(#REF!+'Plano Tx de Esforço'!A24&gt;120,0,ROUND(IF(B24&gt;0.045,(0.045*0.5),(0.5)*B24),7)))</f>
        <v>#REF!</v>
      </c>
      <c r="D24" s="576" t="e">
        <f t="shared" si="0"/>
        <v>#REF!</v>
      </c>
      <c r="E24" s="575" t="e">
        <f t="shared" si="5"/>
        <v>#REF!</v>
      </c>
      <c r="F24" s="575" t="e">
        <f t="shared" si="1"/>
        <v>#REF!</v>
      </c>
      <c r="G24" s="575" t="e">
        <f t="shared" si="2"/>
        <v>#REF!</v>
      </c>
      <c r="H24" s="575" t="e">
        <f t="shared" si="6"/>
        <v>#REF!</v>
      </c>
      <c r="I24" s="575" t="e">
        <f t="shared" si="3"/>
        <v>#REF!</v>
      </c>
      <c r="J24" s="575" t="e">
        <f>IF(A24="","",PMT((1+D24)^(1/12)-1,(#REF!*12)-A24+1,-E24))</f>
        <v>#REF!</v>
      </c>
      <c r="K24" s="574"/>
    </row>
    <row r="25" spans="1:11">
      <c r="A25" s="577" t="e">
        <f>IF(A24="","",IF(A24=#REF!*12,"",+A24+1))</f>
        <v>#REF!</v>
      </c>
      <c r="B25" s="576" t="e">
        <f t="shared" si="4"/>
        <v>#REF!</v>
      </c>
      <c r="C25" s="576" t="e">
        <f>IF(A25="","",IF(#REF!+'Plano Tx de Esforço'!A25&gt;120,0,ROUND(IF(B25&gt;0.045,(0.045*0.5),(0.5)*B25),7)))</f>
        <v>#REF!</v>
      </c>
      <c r="D25" s="576" t="e">
        <f t="shared" si="0"/>
        <v>#REF!</v>
      </c>
      <c r="E25" s="575" t="e">
        <f t="shared" si="5"/>
        <v>#REF!</v>
      </c>
      <c r="F25" s="575" t="e">
        <f t="shared" si="1"/>
        <v>#REF!</v>
      </c>
      <c r="G25" s="575" t="e">
        <f t="shared" si="2"/>
        <v>#REF!</v>
      </c>
      <c r="H25" s="575" t="e">
        <f t="shared" si="6"/>
        <v>#REF!</v>
      </c>
      <c r="I25" s="575" t="e">
        <f t="shared" si="3"/>
        <v>#REF!</v>
      </c>
      <c r="J25" s="575" t="e">
        <f>IF(A25="","",PMT((1+D25)^(1/12)-1,(#REF!*12)-A25+1,-E25))</f>
        <v>#REF!</v>
      </c>
      <c r="K25" s="574"/>
    </row>
    <row r="26" spans="1:11">
      <c r="A26" s="577" t="e">
        <f>IF(A25="","",IF(A25=#REF!*12,"",+A25+1))</f>
        <v>#REF!</v>
      </c>
      <c r="B26" s="576" t="e">
        <f t="shared" si="4"/>
        <v>#REF!</v>
      </c>
      <c r="C26" s="576" t="e">
        <f>IF(A26="","",IF(#REF!+'Plano Tx de Esforço'!A26&gt;120,0,ROUND(IF(B26&gt;0.045,(0.045*0.5),(0.5)*B26),7)))</f>
        <v>#REF!</v>
      </c>
      <c r="D26" s="576" t="e">
        <f t="shared" si="0"/>
        <v>#REF!</v>
      </c>
      <c r="E26" s="575" t="e">
        <f t="shared" si="5"/>
        <v>#REF!</v>
      </c>
      <c r="F26" s="575" t="e">
        <f t="shared" si="1"/>
        <v>#REF!</v>
      </c>
      <c r="G26" s="575" t="e">
        <f t="shared" si="2"/>
        <v>#REF!</v>
      </c>
      <c r="H26" s="575" t="e">
        <f t="shared" si="6"/>
        <v>#REF!</v>
      </c>
      <c r="I26" s="575" t="e">
        <f t="shared" si="3"/>
        <v>#REF!</v>
      </c>
      <c r="J26" s="575" t="e">
        <f>IF(A26="","",PMT((1+D26)^(1/12)-1,(#REF!*12)-A26+1,-E26))</f>
        <v>#REF!</v>
      </c>
      <c r="K26" s="574"/>
    </row>
    <row r="27" spans="1:11">
      <c r="A27" s="577" t="e">
        <f>IF(A26="","",IF(A26=#REF!*12,"",+A26+1))</f>
        <v>#REF!</v>
      </c>
      <c r="B27" s="576" t="e">
        <f t="shared" si="4"/>
        <v>#REF!</v>
      </c>
      <c r="C27" s="576" t="e">
        <f>IF(A27="","",IF(#REF!+'Plano Tx de Esforço'!A27&gt;120,0,ROUND(IF(B27&gt;0.045,(0.045*0.5),(0.5)*B27),7)))</f>
        <v>#REF!</v>
      </c>
      <c r="D27" s="576" t="e">
        <f t="shared" si="0"/>
        <v>#REF!</v>
      </c>
      <c r="E27" s="575" t="e">
        <f t="shared" si="5"/>
        <v>#REF!</v>
      </c>
      <c r="F27" s="575" t="e">
        <f t="shared" si="1"/>
        <v>#REF!</v>
      </c>
      <c r="G27" s="575" t="e">
        <f t="shared" si="2"/>
        <v>#REF!</v>
      </c>
      <c r="H27" s="575" t="e">
        <f t="shared" si="6"/>
        <v>#REF!</v>
      </c>
      <c r="I27" s="575" t="e">
        <f t="shared" si="3"/>
        <v>#REF!</v>
      </c>
      <c r="J27" s="575" t="e">
        <f>IF(A27="","",PMT((1+D27)^(1/12)-1,(#REF!*12)-A27+1,-E27))</f>
        <v>#REF!</v>
      </c>
      <c r="K27" s="574"/>
    </row>
    <row r="28" spans="1:11">
      <c r="A28" s="577" t="e">
        <f>IF(A27="","",IF(A27=#REF!*12,"",+A27+1))</f>
        <v>#REF!</v>
      </c>
      <c r="B28" s="576" t="e">
        <f t="shared" si="4"/>
        <v>#REF!</v>
      </c>
      <c r="C28" s="576" t="e">
        <f>IF(A28="","",IF(#REF!+'Plano Tx de Esforço'!A28&gt;120,0,ROUND(IF(B28&gt;0.045,(0.045*0.5),(0.5)*B28),7)))</f>
        <v>#REF!</v>
      </c>
      <c r="D28" s="576" t="e">
        <f t="shared" si="0"/>
        <v>#REF!</v>
      </c>
      <c r="E28" s="575" t="e">
        <f t="shared" si="5"/>
        <v>#REF!</v>
      </c>
      <c r="F28" s="575" t="e">
        <f t="shared" si="1"/>
        <v>#REF!</v>
      </c>
      <c r="G28" s="575" t="e">
        <f t="shared" si="2"/>
        <v>#REF!</v>
      </c>
      <c r="H28" s="575" t="e">
        <f t="shared" si="6"/>
        <v>#REF!</v>
      </c>
      <c r="I28" s="575" t="e">
        <f t="shared" si="3"/>
        <v>#REF!</v>
      </c>
      <c r="J28" s="575" t="e">
        <f>IF(A28="","",PMT((1+D28)^(1/12)-1,(#REF!*12)-A28+1,-E28))</f>
        <v>#REF!</v>
      </c>
      <c r="K28" s="574"/>
    </row>
    <row r="29" spans="1:11">
      <c r="A29" s="577" t="e">
        <f>IF(A28="","",IF(A28=#REF!*12,"",+A28+1))</f>
        <v>#REF!</v>
      </c>
      <c r="B29" s="576" t="e">
        <f t="shared" si="4"/>
        <v>#REF!</v>
      </c>
      <c r="C29" s="576" t="e">
        <f>IF(A29="","",IF(#REF!+'Plano Tx de Esforço'!A29&gt;120,0,ROUND(IF(B29&gt;0.045,(0.045*0.5),(0.5)*B29),7)))</f>
        <v>#REF!</v>
      </c>
      <c r="D29" s="576" t="e">
        <f t="shared" si="0"/>
        <v>#REF!</v>
      </c>
      <c r="E29" s="575" t="e">
        <f t="shared" si="5"/>
        <v>#REF!</v>
      </c>
      <c r="F29" s="575" t="e">
        <f t="shared" si="1"/>
        <v>#REF!</v>
      </c>
      <c r="G29" s="575" t="e">
        <f t="shared" si="2"/>
        <v>#REF!</v>
      </c>
      <c r="H29" s="575" t="e">
        <f t="shared" si="6"/>
        <v>#REF!</v>
      </c>
      <c r="I29" s="575" t="e">
        <f t="shared" si="3"/>
        <v>#REF!</v>
      </c>
      <c r="J29" s="575" t="e">
        <f>IF(A29="","",PMT((1+D29)^(1/12)-1,(#REF!*12)-A29+1,-E29))</f>
        <v>#REF!</v>
      </c>
      <c r="K29" s="574"/>
    </row>
    <row r="30" spans="1:11">
      <c r="A30" s="577" t="e">
        <f>IF(A29="","",IF(A29=#REF!*12,"",+A29+1))</f>
        <v>#REF!</v>
      </c>
      <c r="B30" s="576" t="e">
        <f t="shared" si="4"/>
        <v>#REF!</v>
      </c>
      <c r="C30" s="576" t="e">
        <f>IF(A30="","",IF(#REF!+'Plano Tx de Esforço'!A30&gt;120,0,ROUND(IF(B30&gt;0.045,(0.045*0.5),(0.5)*B30),7)))</f>
        <v>#REF!</v>
      </c>
      <c r="D30" s="576" t="e">
        <f t="shared" si="0"/>
        <v>#REF!</v>
      </c>
      <c r="E30" s="575" t="e">
        <f t="shared" si="5"/>
        <v>#REF!</v>
      </c>
      <c r="F30" s="575" t="e">
        <f t="shared" si="1"/>
        <v>#REF!</v>
      </c>
      <c r="G30" s="575" t="e">
        <f t="shared" si="2"/>
        <v>#REF!</v>
      </c>
      <c r="H30" s="575" t="e">
        <f t="shared" si="6"/>
        <v>#REF!</v>
      </c>
      <c r="I30" s="575" t="e">
        <f t="shared" si="3"/>
        <v>#REF!</v>
      </c>
      <c r="J30" s="575" t="e">
        <f>IF(A30="","",PMT((1+D30)^(1/12)-1,(#REF!*12)-A30+1,-E30))</f>
        <v>#REF!</v>
      </c>
      <c r="K30" s="574"/>
    </row>
    <row r="31" spans="1:11">
      <c r="A31" s="577" t="e">
        <f>IF(A30="","",IF(A30=#REF!*12,"",+A30+1))</f>
        <v>#REF!</v>
      </c>
      <c r="B31" s="576" t="e">
        <f t="shared" si="4"/>
        <v>#REF!</v>
      </c>
      <c r="C31" s="576" t="e">
        <f>IF(A31="","",IF(#REF!+'Plano Tx de Esforço'!A31&gt;120,0,ROUND(IF(B31&gt;0.045,(0.045*0.5),(0.5)*B31),7)))</f>
        <v>#REF!</v>
      </c>
      <c r="D31" s="576" t="e">
        <f t="shared" si="0"/>
        <v>#REF!</v>
      </c>
      <c r="E31" s="575" t="e">
        <f t="shared" si="5"/>
        <v>#REF!</v>
      </c>
      <c r="F31" s="575" t="e">
        <f t="shared" si="1"/>
        <v>#REF!</v>
      </c>
      <c r="G31" s="575" t="e">
        <f t="shared" si="2"/>
        <v>#REF!</v>
      </c>
      <c r="H31" s="575" t="e">
        <f t="shared" si="6"/>
        <v>#REF!</v>
      </c>
      <c r="I31" s="575" t="e">
        <f t="shared" si="3"/>
        <v>#REF!</v>
      </c>
      <c r="J31" s="575" t="e">
        <f>IF(A31="","",PMT((1+D31)^(1/12)-1,(#REF!*12)-A31+1,-E31))</f>
        <v>#REF!</v>
      </c>
      <c r="K31" s="574"/>
    </row>
    <row r="32" spans="1:11">
      <c r="A32" s="577" t="e">
        <f>IF(A31="","",IF(A31=#REF!*12,"",+A31+1))</f>
        <v>#REF!</v>
      </c>
      <c r="B32" s="576" t="e">
        <f t="shared" si="4"/>
        <v>#REF!</v>
      </c>
      <c r="C32" s="576" t="e">
        <f>IF(A32="","",IF(#REF!+'Plano Tx de Esforço'!A32&gt;120,0,ROUND(IF(B32&gt;0.045,(0.045*0.5),(0.5)*B32),7)))</f>
        <v>#REF!</v>
      </c>
      <c r="D32" s="576" t="e">
        <f t="shared" si="0"/>
        <v>#REF!</v>
      </c>
      <c r="E32" s="575" t="e">
        <f t="shared" si="5"/>
        <v>#REF!</v>
      </c>
      <c r="F32" s="575" t="e">
        <f t="shared" si="1"/>
        <v>#REF!</v>
      </c>
      <c r="G32" s="575" t="e">
        <f t="shared" si="2"/>
        <v>#REF!</v>
      </c>
      <c r="H32" s="575" t="e">
        <f t="shared" si="6"/>
        <v>#REF!</v>
      </c>
      <c r="I32" s="575" t="e">
        <f t="shared" si="3"/>
        <v>#REF!</v>
      </c>
      <c r="J32" s="575" t="e">
        <f>IF(A32="","",PMT((1+D32)^(1/12)-1,(#REF!*12)-A32+1,-E32))</f>
        <v>#REF!</v>
      </c>
      <c r="K32" s="574"/>
    </row>
    <row r="33" spans="1:11">
      <c r="A33" s="577" t="e">
        <f>IF(A32="","",IF(A32=#REF!*12,"",+A32+1))</f>
        <v>#REF!</v>
      </c>
      <c r="B33" s="576" t="e">
        <f t="shared" si="4"/>
        <v>#REF!</v>
      </c>
      <c r="C33" s="576" t="e">
        <f>IF(A33="","",IF(#REF!+'Plano Tx de Esforço'!A33&gt;120,0,ROUND(IF(B33&gt;0.045,(0.045*0.5),(0.5)*B33),7)))</f>
        <v>#REF!</v>
      </c>
      <c r="D33" s="576" t="e">
        <f t="shared" si="0"/>
        <v>#REF!</v>
      </c>
      <c r="E33" s="575" t="e">
        <f t="shared" si="5"/>
        <v>#REF!</v>
      </c>
      <c r="F33" s="575" t="e">
        <f t="shared" si="1"/>
        <v>#REF!</v>
      </c>
      <c r="G33" s="575" t="e">
        <f t="shared" si="2"/>
        <v>#REF!</v>
      </c>
      <c r="H33" s="575" t="e">
        <f t="shared" si="6"/>
        <v>#REF!</v>
      </c>
      <c r="I33" s="575" t="e">
        <f t="shared" si="3"/>
        <v>#REF!</v>
      </c>
      <c r="J33" s="575" t="e">
        <f>IF(A33="","",PMT((1+D33)^(1/12)-1,(#REF!*12)-A33+1,-E33))</f>
        <v>#REF!</v>
      </c>
      <c r="K33" s="574"/>
    </row>
    <row r="34" spans="1:11">
      <c r="A34" s="577" t="e">
        <f>IF(A33="","",IF(A33=#REF!*12,"",+A33+1))</f>
        <v>#REF!</v>
      </c>
      <c r="B34" s="576" t="e">
        <f t="shared" si="4"/>
        <v>#REF!</v>
      </c>
      <c r="C34" s="576" t="e">
        <f>IF(A34="","",IF(#REF!+'Plano Tx de Esforço'!A34&gt;120,0,ROUND(IF(B34&gt;0.045,(0.045*0.5),(0.5)*B34),7)))</f>
        <v>#REF!</v>
      </c>
      <c r="D34" s="576" t="e">
        <f t="shared" si="0"/>
        <v>#REF!</v>
      </c>
      <c r="E34" s="575" t="e">
        <f t="shared" si="5"/>
        <v>#REF!</v>
      </c>
      <c r="F34" s="575" t="e">
        <f t="shared" si="1"/>
        <v>#REF!</v>
      </c>
      <c r="G34" s="575" t="e">
        <f t="shared" si="2"/>
        <v>#REF!</v>
      </c>
      <c r="H34" s="575" t="e">
        <f t="shared" si="6"/>
        <v>#REF!</v>
      </c>
      <c r="I34" s="575" t="e">
        <f t="shared" si="3"/>
        <v>#REF!</v>
      </c>
      <c r="J34" s="575" t="e">
        <f>IF(A34="","",PMT((1+D34)^(1/12)-1,(#REF!*12)-A34+1,-E34))</f>
        <v>#REF!</v>
      </c>
      <c r="K34" s="574"/>
    </row>
    <row r="35" spans="1:11">
      <c r="A35" s="577" t="e">
        <f>IF(A34="","",IF(A34=#REF!*12,"",+A34+1))</f>
        <v>#REF!</v>
      </c>
      <c r="B35" s="576" t="e">
        <f t="shared" si="4"/>
        <v>#REF!</v>
      </c>
      <c r="C35" s="576" t="e">
        <f>IF(A35="","",IF(#REF!+'Plano Tx de Esforço'!A35&gt;120,0,ROUND(IF(B35&gt;0.045,(0.045*0.5),(0.5)*B35),7)))</f>
        <v>#REF!</v>
      </c>
      <c r="D35" s="576" t="e">
        <f t="shared" si="0"/>
        <v>#REF!</v>
      </c>
      <c r="E35" s="575" t="e">
        <f t="shared" si="5"/>
        <v>#REF!</v>
      </c>
      <c r="F35" s="575" t="e">
        <f t="shared" si="1"/>
        <v>#REF!</v>
      </c>
      <c r="G35" s="575" t="e">
        <f t="shared" si="2"/>
        <v>#REF!</v>
      </c>
      <c r="H35" s="575" t="e">
        <f t="shared" si="6"/>
        <v>#REF!</v>
      </c>
      <c r="I35" s="575" t="e">
        <f t="shared" si="3"/>
        <v>#REF!</v>
      </c>
      <c r="J35" s="575" t="e">
        <f>IF(A35="","",PMT((1+D35)^(1/12)-1,(#REF!*12)-A35+1,-E35))</f>
        <v>#REF!</v>
      </c>
      <c r="K35" s="574"/>
    </row>
    <row r="36" spans="1:11">
      <c r="A36" s="577" t="e">
        <f>IF(A35="","",IF(A35=#REF!*12,"",+A35+1))</f>
        <v>#REF!</v>
      </c>
      <c r="B36" s="576" t="e">
        <f t="shared" si="4"/>
        <v>#REF!</v>
      </c>
      <c r="C36" s="576" t="e">
        <f>IF(A36="","",IF(#REF!+'Plano Tx de Esforço'!A36&gt;120,0,ROUND(IF(B36&gt;0.045,(0.045*0.5),(0.5)*B36),7)))</f>
        <v>#REF!</v>
      </c>
      <c r="D36" s="576" t="e">
        <f t="shared" si="0"/>
        <v>#REF!</v>
      </c>
      <c r="E36" s="575" t="e">
        <f t="shared" si="5"/>
        <v>#REF!</v>
      </c>
      <c r="F36" s="575" t="e">
        <f t="shared" si="1"/>
        <v>#REF!</v>
      </c>
      <c r="G36" s="575" t="e">
        <f t="shared" si="2"/>
        <v>#REF!</v>
      </c>
      <c r="H36" s="575" t="e">
        <f t="shared" si="6"/>
        <v>#REF!</v>
      </c>
      <c r="I36" s="575" t="e">
        <f t="shared" si="3"/>
        <v>#REF!</v>
      </c>
      <c r="J36" s="575" t="e">
        <f>IF(A36="","",PMT((1+D36)^(1/12)-1,(#REF!*12)-A36+1,-E36))</f>
        <v>#REF!</v>
      </c>
      <c r="K36" s="574"/>
    </row>
    <row r="37" spans="1:11">
      <c r="A37" s="577" t="e">
        <f>IF(A36="","",IF(A36=#REF!*12,"",+A36+1))</f>
        <v>#REF!</v>
      </c>
      <c r="B37" s="576" t="e">
        <f t="shared" si="4"/>
        <v>#REF!</v>
      </c>
      <c r="C37" s="576" t="e">
        <f>IF(A37="","",IF(#REF!+'Plano Tx de Esforço'!A37&gt;120,0,ROUND(IF(B37&gt;0.045,(0.045*0.5),(0.5)*B37),7)))</f>
        <v>#REF!</v>
      </c>
      <c r="D37" s="576" t="e">
        <f t="shared" si="0"/>
        <v>#REF!</v>
      </c>
      <c r="E37" s="575" t="e">
        <f t="shared" si="5"/>
        <v>#REF!</v>
      </c>
      <c r="F37" s="575" t="e">
        <f t="shared" si="1"/>
        <v>#REF!</v>
      </c>
      <c r="G37" s="575" t="e">
        <f t="shared" si="2"/>
        <v>#REF!</v>
      </c>
      <c r="H37" s="575" t="e">
        <f t="shared" si="6"/>
        <v>#REF!</v>
      </c>
      <c r="I37" s="575" t="e">
        <f t="shared" si="3"/>
        <v>#REF!</v>
      </c>
      <c r="J37" s="575" t="e">
        <f>IF(A37="","",PMT((1+D37)^(1/12)-1,(#REF!*12)-A37+1,-E37))</f>
        <v>#REF!</v>
      </c>
      <c r="K37" s="574"/>
    </row>
    <row r="38" spans="1:11">
      <c r="A38" s="577" t="e">
        <f>IF(A37="","",IF(A37=#REF!*12,"",+A37+1))</f>
        <v>#REF!</v>
      </c>
      <c r="B38" s="576" t="e">
        <f t="shared" si="4"/>
        <v>#REF!</v>
      </c>
      <c r="C38" s="576" t="e">
        <f>IF(A38="","",IF(#REF!+'Plano Tx de Esforço'!A38&gt;120,0,ROUND(IF(B38&gt;0.045,(0.045*0.5),(0.5)*B38),7)))</f>
        <v>#REF!</v>
      </c>
      <c r="D38" s="576" t="e">
        <f t="shared" si="0"/>
        <v>#REF!</v>
      </c>
      <c r="E38" s="575" t="e">
        <f t="shared" si="5"/>
        <v>#REF!</v>
      </c>
      <c r="F38" s="575" t="e">
        <f t="shared" si="1"/>
        <v>#REF!</v>
      </c>
      <c r="G38" s="575" t="e">
        <f t="shared" si="2"/>
        <v>#REF!</v>
      </c>
      <c r="H38" s="575" t="e">
        <f t="shared" si="6"/>
        <v>#REF!</v>
      </c>
      <c r="I38" s="575" t="e">
        <f t="shared" si="3"/>
        <v>#REF!</v>
      </c>
      <c r="J38" s="575" t="e">
        <f>IF(A38="","",PMT((1+D38)^(1/12)-1,(#REF!*12)-A38+1,-E38))</f>
        <v>#REF!</v>
      </c>
      <c r="K38" s="574"/>
    </row>
    <row r="39" spans="1:11">
      <c r="A39" s="577" t="e">
        <f>IF(A38="","",IF(A38=#REF!*12,"",+A38+1))</f>
        <v>#REF!</v>
      </c>
      <c r="B39" s="576" t="e">
        <f t="shared" si="4"/>
        <v>#REF!</v>
      </c>
      <c r="C39" s="576" t="e">
        <f>IF(A39="","",IF(#REF!+'Plano Tx de Esforço'!A39&gt;120,0,ROUND(IF(B39&gt;0.045,(0.045*0.5),(0.5)*B39),7)))</f>
        <v>#REF!</v>
      </c>
      <c r="D39" s="576" t="e">
        <f t="shared" si="0"/>
        <v>#REF!</v>
      </c>
      <c r="E39" s="575" t="e">
        <f t="shared" si="5"/>
        <v>#REF!</v>
      </c>
      <c r="F39" s="575" t="e">
        <f t="shared" si="1"/>
        <v>#REF!</v>
      </c>
      <c r="G39" s="575" t="e">
        <f t="shared" si="2"/>
        <v>#REF!</v>
      </c>
      <c r="H39" s="575" t="e">
        <f t="shared" si="6"/>
        <v>#REF!</v>
      </c>
      <c r="I39" s="575" t="e">
        <f t="shared" si="3"/>
        <v>#REF!</v>
      </c>
      <c r="J39" s="575" t="e">
        <f>IF(A39="","",PMT((1+D39)^(1/12)-1,(#REF!*12)-A39+1,-E39))</f>
        <v>#REF!</v>
      </c>
      <c r="K39" s="574"/>
    </row>
    <row r="40" spans="1:11">
      <c r="A40" s="577" t="e">
        <f>IF(A39="","",IF(A39=#REF!*12,"",+A39+1))</f>
        <v>#REF!</v>
      </c>
      <c r="B40" s="576" t="e">
        <f t="shared" si="4"/>
        <v>#REF!</v>
      </c>
      <c r="C40" s="576" t="e">
        <f>IF(A40="","",IF(#REF!+'Plano Tx de Esforço'!A40&gt;120,0,ROUND(IF(B40&gt;0.045,(0.045*0.5),(0.5)*B40),7)))</f>
        <v>#REF!</v>
      </c>
      <c r="D40" s="576" t="e">
        <f t="shared" si="0"/>
        <v>#REF!</v>
      </c>
      <c r="E40" s="575" t="e">
        <f t="shared" si="5"/>
        <v>#REF!</v>
      </c>
      <c r="F40" s="575" t="e">
        <f t="shared" si="1"/>
        <v>#REF!</v>
      </c>
      <c r="G40" s="575" t="e">
        <f t="shared" si="2"/>
        <v>#REF!</v>
      </c>
      <c r="H40" s="575" t="e">
        <f t="shared" si="6"/>
        <v>#REF!</v>
      </c>
      <c r="I40" s="575" t="e">
        <f t="shared" si="3"/>
        <v>#REF!</v>
      </c>
      <c r="J40" s="575" t="e">
        <f>IF(A40="","",PMT((1+D40)^(1/12)-1,(#REF!*12)-A40+1,-E40))</f>
        <v>#REF!</v>
      </c>
      <c r="K40" s="574"/>
    </row>
    <row r="41" spans="1:11">
      <c r="A41" s="577" t="e">
        <f>IF(A40="","",IF(A40=#REF!*12,"",+A40+1))</f>
        <v>#REF!</v>
      </c>
      <c r="B41" s="576" t="e">
        <f t="shared" si="4"/>
        <v>#REF!</v>
      </c>
      <c r="C41" s="576" t="e">
        <f>IF(A41="","",IF(#REF!+'Plano Tx de Esforço'!A41&gt;120,0,ROUND(IF(B41&gt;0.045,(0.045*0.5),(0.5)*B41),7)))</f>
        <v>#REF!</v>
      </c>
      <c r="D41" s="576" t="e">
        <f t="shared" si="0"/>
        <v>#REF!</v>
      </c>
      <c r="E41" s="575" t="e">
        <f t="shared" si="5"/>
        <v>#REF!</v>
      </c>
      <c r="F41" s="575" t="e">
        <f t="shared" si="1"/>
        <v>#REF!</v>
      </c>
      <c r="G41" s="575" t="e">
        <f t="shared" si="2"/>
        <v>#REF!</v>
      </c>
      <c r="H41" s="575" t="e">
        <f t="shared" si="6"/>
        <v>#REF!</v>
      </c>
      <c r="I41" s="575" t="e">
        <f t="shared" si="3"/>
        <v>#REF!</v>
      </c>
      <c r="J41" s="575" t="e">
        <f>IF(A41="","",PMT((1+D41)^(1/12)-1,(#REF!*12)-A41+1,-E41))</f>
        <v>#REF!</v>
      </c>
      <c r="K41" s="574"/>
    </row>
    <row r="42" spans="1:11">
      <c r="A42" s="577" t="e">
        <f>IF(A41="","",IF(A41=#REF!*12,"",+A41+1))</f>
        <v>#REF!</v>
      </c>
      <c r="B42" s="576" t="e">
        <f t="shared" si="4"/>
        <v>#REF!</v>
      </c>
      <c r="C42" s="576" t="e">
        <f>IF(A42="","",IF(#REF!+'Plano Tx de Esforço'!A42&gt;120,0,ROUND(IF(B42&gt;0.045,(0.045*0.5),(0.5)*B42),7)))</f>
        <v>#REF!</v>
      </c>
      <c r="D42" s="576" t="e">
        <f t="shared" si="0"/>
        <v>#REF!</v>
      </c>
      <c r="E42" s="575" t="e">
        <f t="shared" si="5"/>
        <v>#REF!</v>
      </c>
      <c r="F42" s="575" t="e">
        <f t="shared" si="1"/>
        <v>#REF!</v>
      </c>
      <c r="G42" s="575" t="e">
        <f t="shared" si="2"/>
        <v>#REF!</v>
      </c>
      <c r="H42" s="575" t="e">
        <f t="shared" si="6"/>
        <v>#REF!</v>
      </c>
      <c r="I42" s="575" t="e">
        <f t="shared" si="3"/>
        <v>#REF!</v>
      </c>
      <c r="J42" s="575" t="e">
        <f>IF(A42="","",PMT((1+D42)^(1/12)-1,(#REF!*12)-A42+1,-E42))</f>
        <v>#REF!</v>
      </c>
      <c r="K42" s="574"/>
    </row>
    <row r="43" spans="1:11">
      <c r="A43" s="577" t="e">
        <f>IF(A42="","",IF(A42=#REF!*12,"",+A42+1))</f>
        <v>#REF!</v>
      </c>
      <c r="B43" s="576" t="e">
        <f t="shared" si="4"/>
        <v>#REF!</v>
      </c>
      <c r="C43" s="576" t="e">
        <f>IF(A43="","",IF(#REF!+'Plano Tx de Esforço'!A43&gt;120,0,ROUND(IF(B43&gt;0.045,(0.045*0.5),(0.5)*B43),7)))</f>
        <v>#REF!</v>
      </c>
      <c r="D43" s="576" t="e">
        <f t="shared" si="0"/>
        <v>#REF!</v>
      </c>
      <c r="E43" s="575" t="e">
        <f t="shared" si="5"/>
        <v>#REF!</v>
      </c>
      <c r="F43" s="575" t="e">
        <f t="shared" si="1"/>
        <v>#REF!</v>
      </c>
      <c r="G43" s="575" t="e">
        <f t="shared" si="2"/>
        <v>#REF!</v>
      </c>
      <c r="H43" s="575" t="e">
        <f t="shared" si="6"/>
        <v>#REF!</v>
      </c>
      <c r="I43" s="575" t="e">
        <f t="shared" si="3"/>
        <v>#REF!</v>
      </c>
      <c r="J43" s="575" t="e">
        <f>IF(A43="","",PMT((1+D43)^(1/12)-1,(#REF!*12)-A43+1,-E43))</f>
        <v>#REF!</v>
      </c>
      <c r="K43" s="574"/>
    </row>
    <row r="44" spans="1:11">
      <c r="A44" s="577" t="e">
        <f>IF(A43="","",IF(A43=#REF!*12,"",+A43+1))</f>
        <v>#REF!</v>
      </c>
      <c r="B44" s="576" t="e">
        <f t="shared" si="4"/>
        <v>#REF!</v>
      </c>
      <c r="C44" s="576" t="e">
        <f>IF(A44="","",IF(#REF!+'Plano Tx de Esforço'!A44&gt;120,0,ROUND(IF(B44&gt;0.045,(0.045*0.5),(0.5)*B44),7)))</f>
        <v>#REF!</v>
      </c>
      <c r="D44" s="576" t="e">
        <f t="shared" si="0"/>
        <v>#REF!</v>
      </c>
      <c r="E44" s="575" t="e">
        <f t="shared" si="5"/>
        <v>#REF!</v>
      </c>
      <c r="F44" s="575" t="e">
        <f t="shared" si="1"/>
        <v>#REF!</v>
      </c>
      <c r="G44" s="575" t="e">
        <f t="shared" si="2"/>
        <v>#REF!</v>
      </c>
      <c r="H44" s="575" t="e">
        <f t="shared" si="6"/>
        <v>#REF!</v>
      </c>
      <c r="I44" s="575" t="e">
        <f t="shared" si="3"/>
        <v>#REF!</v>
      </c>
      <c r="J44" s="575" t="e">
        <f>IF(A44="","",PMT((1+D44)^(1/12)-1,(#REF!*12)-A44+1,-E44))</f>
        <v>#REF!</v>
      </c>
      <c r="K44" s="574"/>
    </row>
    <row r="45" spans="1:11">
      <c r="A45" s="577" t="e">
        <f>IF(A44="","",IF(A44=#REF!*12,"",+A44+1))</f>
        <v>#REF!</v>
      </c>
      <c r="B45" s="576" t="e">
        <f t="shared" si="4"/>
        <v>#REF!</v>
      </c>
      <c r="C45" s="576" t="e">
        <f>IF(A45="","",IF(#REF!+'Plano Tx de Esforço'!A45&gt;120,0,ROUND(IF(B45&gt;0.045,(0.045*0.5),(0.5)*B45),7)))</f>
        <v>#REF!</v>
      </c>
      <c r="D45" s="576" t="e">
        <f t="shared" si="0"/>
        <v>#REF!</v>
      </c>
      <c r="E45" s="575" t="e">
        <f t="shared" si="5"/>
        <v>#REF!</v>
      </c>
      <c r="F45" s="575" t="e">
        <f t="shared" si="1"/>
        <v>#REF!</v>
      </c>
      <c r="G45" s="575" t="e">
        <f t="shared" si="2"/>
        <v>#REF!</v>
      </c>
      <c r="H45" s="575" t="e">
        <f t="shared" si="6"/>
        <v>#REF!</v>
      </c>
      <c r="I45" s="575" t="e">
        <f t="shared" si="3"/>
        <v>#REF!</v>
      </c>
      <c r="J45" s="575" t="e">
        <f>IF(A45="","",PMT((1+D45)^(1/12)-1,(#REF!*12)-A45+1,-E45))</f>
        <v>#REF!</v>
      </c>
      <c r="K45" s="574"/>
    </row>
    <row r="46" spans="1:11">
      <c r="A46" s="577" t="e">
        <f>IF(A45="","",IF(A45=#REF!*12,"",+A45+1))</f>
        <v>#REF!</v>
      </c>
      <c r="B46" s="576" t="e">
        <f t="shared" si="4"/>
        <v>#REF!</v>
      </c>
      <c r="C46" s="576" t="e">
        <f>IF(A46="","",IF(#REF!+'Plano Tx de Esforço'!A46&gt;120,0,ROUND(IF(B46&gt;0.045,(0.045*0.5),(0.5)*B46),7)))</f>
        <v>#REF!</v>
      </c>
      <c r="D46" s="576" t="e">
        <f t="shared" si="0"/>
        <v>#REF!</v>
      </c>
      <c r="E46" s="575" t="e">
        <f t="shared" si="5"/>
        <v>#REF!</v>
      </c>
      <c r="F46" s="575" t="e">
        <f t="shared" si="1"/>
        <v>#REF!</v>
      </c>
      <c r="G46" s="575" t="e">
        <f t="shared" si="2"/>
        <v>#REF!</v>
      </c>
      <c r="H46" s="575" t="e">
        <f t="shared" si="6"/>
        <v>#REF!</v>
      </c>
      <c r="I46" s="575" t="e">
        <f t="shared" si="3"/>
        <v>#REF!</v>
      </c>
      <c r="J46" s="575" t="e">
        <f>IF(A46="","",PMT((1+D46)^(1/12)-1,(#REF!*12)-A46+1,-E46))</f>
        <v>#REF!</v>
      </c>
      <c r="K46" s="574"/>
    </row>
    <row r="47" spans="1:11">
      <c r="A47" s="577" t="e">
        <f>IF(A46="","",IF(A46=#REF!*12,"",+A46+1))</f>
        <v>#REF!</v>
      </c>
      <c r="B47" s="576" t="e">
        <f t="shared" si="4"/>
        <v>#REF!</v>
      </c>
      <c r="C47" s="576" t="e">
        <f>IF(A47="","",IF(#REF!+'Plano Tx de Esforço'!A47&gt;120,0,ROUND(IF(B47&gt;0.045,(0.045*0.5),(0.5)*B47),7)))</f>
        <v>#REF!</v>
      </c>
      <c r="D47" s="576" t="e">
        <f t="shared" si="0"/>
        <v>#REF!</v>
      </c>
      <c r="E47" s="575" t="e">
        <f t="shared" si="5"/>
        <v>#REF!</v>
      </c>
      <c r="F47" s="575" t="e">
        <f t="shared" si="1"/>
        <v>#REF!</v>
      </c>
      <c r="G47" s="575" t="e">
        <f t="shared" si="2"/>
        <v>#REF!</v>
      </c>
      <c r="H47" s="575" t="e">
        <f t="shared" si="6"/>
        <v>#REF!</v>
      </c>
      <c r="I47" s="575" t="e">
        <f t="shared" si="3"/>
        <v>#REF!</v>
      </c>
      <c r="J47" s="575" t="e">
        <f>IF(A47="","",PMT((1+D47)^(1/12)-1,(#REF!*12)-A47+1,-E47))</f>
        <v>#REF!</v>
      </c>
      <c r="K47" s="574"/>
    </row>
    <row r="48" spans="1:11">
      <c r="A48" s="577" t="e">
        <f>IF(A47="","",IF(A47=#REF!*12,"",+A47+1))</f>
        <v>#REF!</v>
      </c>
      <c r="B48" s="576" t="e">
        <f t="shared" si="4"/>
        <v>#REF!</v>
      </c>
      <c r="C48" s="576" t="e">
        <f>IF(A48="","",IF(#REF!+'Plano Tx de Esforço'!A48&gt;120,0,ROUND(IF(B48&gt;0.045,(0.045*0.5),(0.5)*B48),7)))</f>
        <v>#REF!</v>
      </c>
      <c r="D48" s="576" t="e">
        <f t="shared" si="0"/>
        <v>#REF!</v>
      </c>
      <c r="E48" s="575" t="e">
        <f t="shared" si="5"/>
        <v>#REF!</v>
      </c>
      <c r="F48" s="575" t="e">
        <f t="shared" si="1"/>
        <v>#REF!</v>
      </c>
      <c r="G48" s="575" t="e">
        <f t="shared" si="2"/>
        <v>#REF!</v>
      </c>
      <c r="H48" s="575" t="e">
        <f t="shared" si="6"/>
        <v>#REF!</v>
      </c>
      <c r="I48" s="575" t="e">
        <f t="shared" si="3"/>
        <v>#REF!</v>
      </c>
      <c r="J48" s="575" t="e">
        <f>IF(A48="","",PMT((1+D48)^(1/12)-1,(#REF!*12)-A48+1,-E48))</f>
        <v>#REF!</v>
      </c>
      <c r="K48" s="574"/>
    </row>
    <row r="49" spans="1:11">
      <c r="A49" s="577" t="e">
        <f>IF(A48="","",IF(A48=#REF!*12,"",+A48+1))</f>
        <v>#REF!</v>
      </c>
      <c r="B49" s="576" t="e">
        <f t="shared" si="4"/>
        <v>#REF!</v>
      </c>
      <c r="C49" s="576" t="e">
        <f>IF(A49="","",IF(#REF!+'Plano Tx de Esforço'!A49&gt;120,0,ROUND(IF(B49&gt;0.045,(0.045*0.5),(0.5)*B49),7)))</f>
        <v>#REF!</v>
      </c>
      <c r="D49" s="576" t="e">
        <f t="shared" si="0"/>
        <v>#REF!</v>
      </c>
      <c r="E49" s="575" t="e">
        <f t="shared" si="5"/>
        <v>#REF!</v>
      </c>
      <c r="F49" s="575" t="e">
        <f t="shared" si="1"/>
        <v>#REF!</v>
      </c>
      <c r="G49" s="575" t="e">
        <f t="shared" si="2"/>
        <v>#REF!</v>
      </c>
      <c r="H49" s="575" t="e">
        <f t="shared" si="6"/>
        <v>#REF!</v>
      </c>
      <c r="I49" s="575" t="e">
        <f t="shared" si="3"/>
        <v>#REF!</v>
      </c>
      <c r="J49" s="575" t="e">
        <f>IF(A49="","",PMT((1+D49)^(1/12)-1,(#REF!*12)-A49+1,-E49))</f>
        <v>#REF!</v>
      </c>
      <c r="K49" s="574"/>
    </row>
    <row r="50" spans="1:11">
      <c r="A50" s="577" t="e">
        <f>IF(A49="","",IF(A49=#REF!*12,"",+A49+1))</f>
        <v>#REF!</v>
      </c>
      <c r="B50" s="576" t="e">
        <f t="shared" si="4"/>
        <v>#REF!</v>
      </c>
      <c r="C50" s="576" t="e">
        <f>IF(A50="","",IF(#REF!+'Plano Tx de Esforço'!A50&gt;120,0,ROUND(IF(B50&gt;0.045,(0.045*0.5),(0.5)*B50),7)))</f>
        <v>#REF!</v>
      </c>
      <c r="D50" s="576" t="e">
        <f t="shared" si="0"/>
        <v>#REF!</v>
      </c>
      <c r="E50" s="575" t="e">
        <f t="shared" si="5"/>
        <v>#REF!</v>
      </c>
      <c r="F50" s="575" t="e">
        <f t="shared" si="1"/>
        <v>#REF!</v>
      </c>
      <c r="G50" s="575" t="e">
        <f t="shared" si="2"/>
        <v>#REF!</v>
      </c>
      <c r="H50" s="575" t="e">
        <f t="shared" si="6"/>
        <v>#REF!</v>
      </c>
      <c r="I50" s="575" t="e">
        <f t="shared" si="3"/>
        <v>#REF!</v>
      </c>
      <c r="J50" s="575" t="e">
        <f>IF(A50="","",PMT((1+D50)^(1/12)-1,(#REF!*12)-A50+1,-E50))</f>
        <v>#REF!</v>
      </c>
      <c r="K50" s="574"/>
    </row>
    <row r="51" spans="1:11">
      <c r="A51" s="577" t="e">
        <f>IF(A50="","",IF(A50=#REF!*12,"",+A50+1))</f>
        <v>#REF!</v>
      </c>
      <c r="B51" s="576" t="e">
        <f t="shared" si="4"/>
        <v>#REF!</v>
      </c>
      <c r="C51" s="576" t="e">
        <f>IF(A51="","",IF(#REF!+'Plano Tx de Esforço'!A51&gt;120,0,ROUND(IF(B51&gt;0.045,(0.045*0.5),(0.5)*B51),7)))</f>
        <v>#REF!</v>
      </c>
      <c r="D51" s="576" t="e">
        <f t="shared" si="0"/>
        <v>#REF!</v>
      </c>
      <c r="E51" s="575" t="e">
        <f t="shared" si="5"/>
        <v>#REF!</v>
      </c>
      <c r="F51" s="575" t="e">
        <f t="shared" si="1"/>
        <v>#REF!</v>
      </c>
      <c r="G51" s="575" t="e">
        <f t="shared" si="2"/>
        <v>#REF!</v>
      </c>
      <c r="H51" s="575" t="e">
        <f t="shared" si="6"/>
        <v>#REF!</v>
      </c>
      <c r="I51" s="575" t="e">
        <f t="shared" si="3"/>
        <v>#REF!</v>
      </c>
      <c r="J51" s="575" t="e">
        <f>IF(A51="","",PMT((1+D51)^(1/12)-1,(#REF!*12)-A51+1,-E51))</f>
        <v>#REF!</v>
      </c>
      <c r="K51" s="574"/>
    </row>
    <row r="52" spans="1:11">
      <c r="A52" s="577" t="e">
        <f>IF(A51="","",IF(A51=#REF!*12,"",+A51+1))</f>
        <v>#REF!</v>
      </c>
      <c r="B52" s="576" t="e">
        <f t="shared" si="4"/>
        <v>#REF!</v>
      </c>
      <c r="C52" s="576" t="e">
        <f>IF(A52="","",IF(#REF!+'Plano Tx de Esforço'!A52&gt;120,0,ROUND(IF(B52&gt;0.045,(0.045*0.5),(0.5)*B52),7)))</f>
        <v>#REF!</v>
      </c>
      <c r="D52" s="576" t="e">
        <f t="shared" si="0"/>
        <v>#REF!</v>
      </c>
      <c r="E52" s="575" t="e">
        <f t="shared" si="5"/>
        <v>#REF!</v>
      </c>
      <c r="F52" s="575" t="e">
        <f t="shared" si="1"/>
        <v>#REF!</v>
      </c>
      <c r="G52" s="575" t="e">
        <f t="shared" si="2"/>
        <v>#REF!</v>
      </c>
      <c r="H52" s="575" t="e">
        <f t="shared" si="6"/>
        <v>#REF!</v>
      </c>
      <c r="I52" s="575" t="e">
        <f t="shared" si="3"/>
        <v>#REF!</v>
      </c>
      <c r="J52" s="575" t="e">
        <f>IF(A52="","",PMT((1+D52)^(1/12)-1,(#REF!*12)-A52+1,-E52))</f>
        <v>#REF!</v>
      </c>
      <c r="K52" s="574"/>
    </row>
    <row r="53" spans="1:11">
      <c r="A53" s="577" t="e">
        <f>IF(A52="","",IF(A52=#REF!*12,"",+A52+1))</f>
        <v>#REF!</v>
      </c>
      <c r="B53" s="576" t="e">
        <f t="shared" si="4"/>
        <v>#REF!</v>
      </c>
      <c r="C53" s="576" t="e">
        <f>IF(A53="","",IF(#REF!+'Plano Tx de Esforço'!A53&gt;120,0,ROUND(IF(B53&gt;0.045,(0.045*0.5),(0.5)*B53),7)))</f>
        <v>#REF!</v>
      </c>
      <c r="D53" s="576" t="e">
        <f t="shared" si="0"/>
        <v>#REF!</v>
      </c>
      <c r="E53" s="575" t="e">
        <f t="shared" si="5"/>
        <v>#REF!</v>
      </c>
      <c r="F53" s="575" t="e">
        <f t="shared" si="1"/>
        <v>#REF!</v>
      </c>
      <c r="G53" s="575" t="e">
        <f t="shared" si="2"/>
        <v>#REF!</v>
      </c>
      <c r="H53" s="575" t="e">
        <f t="shared" si="6"/>
        <v>#REF!</v>
      </c>
      <c r="I53" s="575" t="e">
        <f t="shared" si="3"/>
        <v>#REF!</v>
      </c>
      <c r="J53" s="575" t="e">
        <f>IF(A53="","",PMT((1+D53)^(1/12)-1,(#REF!*12)-A53+1,-E53))</f>
        <v>#REF!</v>
      </c>
      <c r="K53" s="574"/>
    </row>
    <row r="54" spans="1:11">
      <c r="A54" s="577" t="e">
        <f>IF(A53="","",IF(A53=#REF!*12,"",+A53+1))</f>
        <v>#REF!</v>
      </c>
      <c r="B54" s="576" t="e">
        <f t="shared" si="4"/>
        <v>#REF!</v>
      </c>
      <c r="C54" s="576" t="e">
        <f>IF(A54="","",IF(#REF!+'Plano Tx de Esforço'!A54&gt;120,0,ROUND(IF(B54&gt;0.045,(0.045*0.5),(0.5)*B54),7)))</f>
        <v>#REF!</v>
      </c>
      <c r="D54" s="576" t="e">
        <f t="shared" si="0"/>
        <v>#REF!</v>
      </c>
      <c r="E54" s="575" t="e">
        <f t="shared" si="5"/>
        <v>#REF!</v>
      </c>
      <c r="F54" s="575" t="e">
        <f t="shared" si="1"/>
        <v>#REF!</v>
      </c>
      <c r="G54" s="575" t="e">
        <f t="shared" si="2"/>
        <v>#REF!</v>
      </c>
      <c r="H54" s="575" t="e">
        <f t="shared" si="6"/>
        <v>#REF!</v>
      </c>
      <c r="I54" s="575" t="e">
        <f t="shared" si="3"/>
        <v>#REF!</v>
      </c>
      <c r="J54" s="575" t="e">
        <f>IF(A54="","",PMT((1+D54)^(1/12)-1,(#REF!*12)-A54+1,-E54))</f>
        <v>#REF!</v>
      </c>
      <c r="K54" s="574"/>
    </row>
    <row r="55" spans="1:11">
      <c r="A55" s="577" t="e">
        <f>IF(A54="","",IF(A54=#REF!*12,"",+A54+1))</f>
        <v>#REF!</v>
      </c>
      <c r="B55" s="576" t="e">
        <f t="shared" si="4"/>
        <v>#REF!</v>
      </c>
      <c r="C55" s="576" t="e">
        <f>IF(A55="","",IF(#REF!+'Plano Tx de Esforço'!A55&gt;120,0,ROUND(IF(B55&gt;0.045,(0.045*0.5),(0.5)*B55),7)))</f>
        <v>#REF!</v>
      </c>
      <c r="D55" s="576" t="e">
        <f t="shared" si="0"/>
        <v>#REF!</v>
      </c>
      <c r="E55" s="575" t="e">
        <f t="shared" si="5"/>
        <v>#REF!</v>
      </c>
      <c r="F55" s="575" t="e">
        <f t="shared" si="1"/>
        <v>#REF!</v>
      </c>
      <c r="G55" s="575" t="e">
        <f t="shared" si="2"/>
        <v>#REF!</v>
      </c>
      <c r="H55" s="575" t="e">
        <f t="shared" si="6"/>
        <v>#REF!</v>
      </c>
      <c r="I55" s="575" t="e">
        <f t="shared" si="3"/>
        <v>#REF!</v>
      </c>
      <c r="J55" s="575" t="e">
        <f>IF(A55="","",PMT((1+D55)^(1/12)-1,(#REF!*12)-A55+1,-E55))</f>
        <v>#REF!</v>
      </c>
      <c r="K55" s="574"/>
    </row>
    <row r="56" spans="1:11">
      <c r="A56" s="577" t="e">
        <f>IF(A55="","",IF(A55=#REF!*12,"",+A55+1))</f>
        <v>#REF!</v>
      </c>
      <c r="B56" s="576" t="e">
        <f t="shared" si="4"/>
        <v>#REF!</v>
      </c>
      <c r="C56" s="576" t="e">
        <f>IF(A56="","",IF(#REF!+'Plano Tx de Esforço'!A56&gt;120,0,ROUND(IF(B56&gt;0.045,(0.045*0.5),(0.5)*B56),7)))</f>
        <v>#REF!</v>
      </c>
      <c r="D56" s="576" t="e">
        <f t="shared" si="0"/>
        <v>#REF!</v>
      </c>
      <c r="E56" s="575" t="e">
        <f t="shared" si="5"/>
        <v>#REF!</v>
      </c>
      <c r="F56" s="575" t="e">
        <f t="shared" si="1"/>
        <v>#REF!</v>
      </c>
      <c r="G56" s="575" t="e">
        <f t="shared" si="2"/>
        <v>#REF!</v>
      </c>
      <c r="H56" s="575" t="e">
        <f t="shared" si="6"/>
        <v>#REF!</v>
      </c>
      <c r="I56" s="575" t="e">
        <f t="shared" si="3"/>
        <v>#REF!</v>
      </c>
      <c r="J56" s="575" t="e">
        <f>IF(A56="","",PMT((1+D56)^(1/12)-1,(#REF!*12)-A56+1,-E56))</f>
        <v>#REF!</v>
      </c>
      <c r="K56" s="574"/>
    </row>
    <row r="57" spans="1:11" s="573" customFormat="1">
      <c r="A57" s="577" t="e">
        <f>IF(A56="","",IF(A56=#REF!*12,"",+A56+1))</f>
        <v>#REF!</v>
      </c>
      <c r="B57" s="576" t="e">
        <f t="shared" si="4"/>
        <v>#REF!</v>
      </c>
      <c r="C57" s="576" t="e">
        <f>IF(A57="","",IF(#REF!+'Plano Tx de Esforço'!A57&gt;120,0,ROUND(IF(B57&gt;0.045,(0.045*0.5),(0.5)*B57),7)))</f>
        <v>#REF!</v>
      </c>
      <c r="D57" s="576" t="e">
        <f t="shared" si="0"/>
        <v>#REF!</v>
      </c>
      <c r="E57" s="575" t="e">
        <f t="shared" si="5"/>
        <v>#REF!</v>
      </c>
      <c r="F57" s="575" t="e">
        <f t="shared" si="1"/>
        <v>#REF!</v>
      </c>
      <c r="G57" s="575" t="e">
        <f t="shared" si="2"/>
        <v>#REF!</v>
      </c>
      <c r="H57" s="575" t="e">
        <f t="shared" si="6"/>
        <v>#REF!</v>
      </c>
      <c r="I57" s="575" t="e">
        <f t="shared" si="3"/>
        <v>#REF!</v>
      </c>
      <c r="J57" s="575" t="e">
        <f>IF(A57="","",PMT((1+D57)^(1/12)-1,(#REF!*12)-A57+1,-E57))</f>
        <v>#REF!</v>
      </c>
      <c r="K57" s="574"/>
    </row>
    <row r="58" spans="1:11" s="573" customFormat="1">
      <c r="A58" s="577" t="e">
        <f>IF(A57="","",IF(A57=#REF!*12,"",+A57+1))</f>
        <v>#REF!</v>
      </c>
      <c r="B58" s="576" t="e">
        <f t="shared" si="4"/>
        <v>#REF!</v>
      </c>
      <c r="C58" s="576" t="e">
        <f>IF(A58="","",IF(#REF!+'Plano Tx de Esforço'!A58&gt;120,0,ROUND(IF(B58&gt;0.045,(0.045*0.5),(0.5)*B58),7)))</f>
        <v>#REF!</v>
      </c>
      <c r="D58" s="576" t="e">
        <f t="shared" si="0"/>
        <v>#REF!</v>
      </c>
      <c r="E58" s="575" t="e">
        <f t="shared" si="5"/>
        <v>#REF!</v>
      </c>
      <c r="F58" s="575" t="e">
        <f t="shared" si="1"/>
        <v>#REF!</v>
      </c>
      <c r="G58" s="575" t="e">
        <f t="shared" si="2"/>
        <v>#REF!</v>
      </c>
      <c r="H58" s="575" t="e">
        <f t="shared" si="6"/>
        <v>#REF!</v>
      </c>
      <c r="I58" s="575" t="e">
        <f t="shared" si="3"/>
        <v>#REF!</v>
      </c>
      <c r="J58" s="575" t="e">
        <f>IF(A58="","",PMT((1+D58)^(1/12)-1,(#REF!*12)-A58+1,-E58))</f>
        <v>#REF!</v>
      </c>
      <c r="K58" s="574"/>
    </row>
    <row r="59" spans="1:11" s="573" customFormat="1">
      <c r="A59" s="577" t="e">
        <f>IF(A58="","",IF(A58=#REF!*12,"",+A58+1))</f>
        <v>#REF!</v>
      </c>
      <c r="B59" s="576" t="e">
        <f t="shared" si="4"/>
        <v>#REF!</v>
      </c>
      <c r="C59" s="576" t="e">
        <f>IF(A59="","",IF(#REF!+'Plano Tx de Esforço'!A59&gt;120,0,ROUND(IF(B59&gt;0.045,(0.045*0.5),(0.5)*B59),7)))</f>
        <v>#REF!</v>
      </c>
      <c r="D59" s="576" t="e">
        <f t="shared" si="0"/>
        <v>#REF!</v>
      </c>
      <c r="E59" s="575" t="e">
        <f t="shared" si="5"/>
        <v>#REF!</v>
      </c>
      <c r="F59" s="575" t="e">
        <f t="shared" si="1"/>
        <v>#REF!</v>
      </c>
      <c r="G59" s="575" t="e">
        <f t="shared" si="2"/>
        <v>#REF!</v>
      </c>
      <c r="H59" s="575" t="e">
        <f t="shared" si="6"/>
        <v>#REF!</v>
      </c>
      <c r="I59" s="575" t="e">
        <f t="shared" si="3"/>
        <v>#REF!</v>
      </c>
      <c r="J59" s="575" t="e">
        <f>IF(A59="","",PMT((1+D59)^(1/12)-1,(#REF!*12)-A59+1,-E59))</f>
        <v>#REF!</v>
      </c>
      <c r="K59" s="574"/>
    </row>
    <row r="60" spans="1:11" s="573" customFormat="1">
      <c r="A60" s="577" t="e">
        <f>IF(A59="","",IF(A59=#REF!*12,"",+A59+1))</f>
        <v>#REF!</v>
      </c>
      <c r="B60" s="576" t="e">
        <f t="shared" si="4"/>
        <v>#REF!</v>
      </c>
      <c r="C60" s="576" t="e">
        <f>IF(A60="","",IF(#REF!+'Plano Tx de Esforço'!A60&gt;120,0,ROUND(IF(B60&gt;0.045,(0.045*0.5),(0.5)*B60),7)))</f>
        <v>#REF!</v>
      </c>
      <c r="D60" s="576" t="e">
        <f t="shared" si="0"/>
        <v>#REF!</v>
      </c>
      <c r="E60" s="575" t="e">
        <f t="shared" si="5"/>
        <v>#REF!</v>
      </c>
      <c r="F60" s="575" t="e">
        <f t="shared" si="1"/>
        <v>#REF!</v>
      </c>
      <c r="G60" s="575" t="e">
        <f t="shared" si="2"/>
        <v>#REF!</v>
      </c>
      <c r="H60" s="575" t="e">
        <f t="shared" si="6"/>
        <v>#REF!</v>
      </c>
      <c r="I60" s="575" t="e">
        <f t="shared" si="3"/>
        <v>#REF!</v>
      </c>
      <c r="J60" s="575" t="e">
        <f>IF(A60="","",PMT((1+D60)^(1/12)-1,(#REF!*12)-A60+1,-E60))</f>
        <v>#REF!</v>
      </c>
      <c r="K60" s="574"/>
    </row>
    <row r="61" spans="1:11" s="573" customFormat="1">
      <c r="A61" s="577" t="e">
        <f>IF(A60="","",IF(A60=#REF!*12,"",+A60+1))</f>
        <v>#REF!</v>
      </c>
      <c r="B61" s="576" t="e">
        <f t="shared" si="4"/>
        <v>#REF!</v>
      </c>
      <c r="C61" s="576" t="e">
        <f>IF(A61="","",IF(#REF!+'Plano Tx de Esforço'!A61&gt;120,0,ROUND(IF(B61&gt;0.045,(0.045*0.5),(0.5)*B61),7)))</f>
        <v>#REF!</v>
      </c>
      <c r="D61" s="576" t="e">
        <f t="shared" si="0"/>
        <v>#REF!</v>
      </c>
      <c r="E61" s="575" t="e">
        <f t="shared" si="5"/>
        <v>#REF!</v>
      </c>
      <c r="F61" s="575" t="e">
        <f t="shared" si="1"/>
        <v>#REF!</v>
      </c>
      <c r="G61" s="575" t="e">
        <f t="shared" si="2"/>
        <v>#REF!</v>
      </c>
      <c r="H61" s="575" t="e">
        <f t="shared" si="6"/>
        <v>#REF!</v>
      </c>
      <c r="I61" s="575" t="e">
        <f t="shared" si="3"/>
        <v>#REF!</v>
      </c>
      <c r="J61" s="575" t="e">
        <f>IF(A61="","",PMT((1+D61)^(1/12)-1,(#REF!*12)-A61+1,-E61))</f>
        <v>#REF!</v>
      </c>
      <c r="K61" s="574"/>
    </row>
    <row r="62" spans="1:11" s="573" customFormat="1">
      <c r="A62" s="577" t="e">
        <f>IF(A61="","",IF(A61=#REF!*12,"",+A61+1))</f>
        <v>#REF!</v>
      </c>
      <c r="B62" s="576" t="e">
        <f t="shared" si="4"/>
        <v>#REF!</v>
      </c>
      <c r="C62" s="576" t="e">
        <f>IF(A62="","",IF(#REF!+'Plano Tx de Esforço'!A62&gt;120,0,ROUND(IF(B62&gt;0.045,(0.045*0.5),(0.5)*B62),7)))</f>
        <v>#REF!</v>
      </c>
      <c r="D62" s="576" t="e">
        <f t="shared" si="0"/>
        <v>#REF!</v>
      </c>
      <c r="E62" s="575" t="e">
        <f t="shared" si="5"/>
        <v>#REF!</v>
      </c>
      <c r="F62" s="575" t="e">
        <f t="shared" si="1"/>
        <v>#REF!</v>
      </c>
      <c r="G62" s="575" t="e">
        <f t="shared" si="2"/>
        <v>#REF!</v>
      </c>
      <c r="H62" s="575" t="e">
        <f t="shared" si="6"/>
        <v>#REF!</v>
      </c>
      <c r="I62" s="575" t="e">
        <f t="shared" si="3"/>
        <v>#REF!</v>
      </c>
      <c r="J62" s="575" t="e">
        <f>IF(A62="","",PMT((1+D62)^(1/12)-1,(#REF!*12)-A62+1,-E62))</f>
        <v>#REF!</v>
      </c>
      <c r="K62" s="574"/>
    </row>
    <row r="63" spans="1:11" s="573" customFormat="1">
      <c r="A63" s="577" t="e">
        <f>IF(A62="","",IF(A62=#REF!*12,"",+A62+1))</f>
        <v>#REF!</v>
      </c>
      <c r="B63" s="576" t="e">
        <f t="shared" si="4"/>
        <v>#REF!</v>
      </c>
      <c r="C63" s="576" t="e">
        <f>IF(A63="","",IF(#REF!+'Plano Tx de Esforço'!A63&gt;120,0,ROUND(IF(B63&gt;0.045,(0.045*0.5),(0.5)*B63),7)))</f>
        <v>#REF!</v>
      </c>
      <c r="D63" s="576" t="e">
        <f t="shared" si="0"/>
        <v>#REF!</v>
      </c>
      <c r="E63" s="575" t="e">
        <f t="shared" si="5"/>
        <v>#REF!</v>
      </c>
      <c r="F63" s="575" t="e">
        <f t="shared" si="1"/>
        <v>#REF!</v>
      </c>
      <c r="G63" s="575" t="e">
        <f t="shared" si="2"/>
        <v>#REF!</v>
      </c>
      <c r="H63" s="575" t="e">
        <f t="shared" si="6"/>
        <v>#REF!</v>
      </c>
      <c r="I63" s="575" t="e">
        <f t="shared" si="3"/>
        <v>#REF!</v>
      </c>
      <c r="J63" s="575" t="e">
        <f>IF(A63="","",PMT((1+D63)^(1/12)-1,(#REF!*12)-A63+1,-E63))</f>
        <v>#REF!</v>
      </c>
      <c r="K63" s="574"/>
    </row>
    <row r="64" spans="1:11" s="573" customFormat="1">
      <c r="A64" s="577" t="e">
        <f>IF(A63="","",IF(A63=#REF!*12,"",+A63+1))</f>
        <v>#REF!</v>
      </c>
      <c r="B64" s="576" t="e">
        <f t="shared" si="4"/>
        <v>#REF!</v>
      </c>
      <c r="C64" s="576" t="e">
        <f>IF(A64="","",IF(#REF!+'Plano Tx de Esforço'!A64&gt;120,0,ROUND(IF(B64&gt;0.045,(0.045*0.5),(0.5)*B64),7)))</f>
        <v>#REF!</v>
      </c>
      <c r="D64" s="576" t="e">
        <f t="shared" si="0"/>
        <v>#REF!</v>
      </c>
      <c r="E64" s="575" t="e">
        <f t="shared" si="5"/>
        <v>#REF!</v>
      </c>
      <c r="F64" s="575" t="e">
        <f t="shared" si="1"/>
        <v>#REF!</v>
      </c>
      <c r="G64" s="575" t="e">
        <f t="shared" si="2"/>
        <v>#REF!</v>
      </c>
      <c r="H64" s="575" t="e">
        <f t="shared" si="6"/>
        <v>#REF!</v>
      </c>
      <c r="I64" s="575" t="e">
        <f t="shared" si="3"/>
        <v>#REF!</v>
      </c>
      <c r="J64" s="575" t="e">
        <f>IF(A64="","",PMT((1+D64)^(1/12)-1,(#REF!*12)-A64+1,-E64))</f>
        <v>#REF!</v>
      </c>
      <c r="K64" s="574"/>
    </row>
    <row r="65" spans="1:11" s="573" customFormat="1">
      <c r="A65" s="577" t="e">
        <f>IF(A64="","",IF(A64=#REF!*12,"",+A64+1))</f>
        <v>#REF!</v>
      </c>
      <c r="B65" s="576" t="e">
        <f t="shared" si="4"/>
        <v>#REF!</v>
      </c>
      <c r="C65" s="576" t="e">
        <f>IF(A65="","",IF(#REF!+'Plano Tx de Esforço'!A65&gt;120,0,ROUND(IF(B65&gt;0.045,(0.045*0.5),(0.5)*B65),7)))</f>
        <v>#REF!</v>
      </c>
      <c r="D65" s="576" t="e">
        <f t="shared" si="0"/>
        <v>#REF!</v>
      </c>
      <c r="E65" s="575" t="e">
        <f t="shared" si="5"/>
        <v>#REF!</v>
      </c>
      <c r="F65" s="575" t="e">
        <f t="shared" si="1"/>
        <v>#REF!</v>
      </c>
      <c r="G65" s="575" t="e">
        <f t="shared" si="2"/>
        <v>#REF!</v>
      </c>
      <c r="H65" s="575" t="e">
        <f t="shared" si="6"/>
        <v>#REF!</v>
      </c>
      <c r="I65" s="575" t="e">
        <f t="shared" si="3"/>
        <v>#REF!</v>
      </c>
      <c r="J65" s="575" t="e">
        <f>IF(A65="","",PMT((1+D65)^(1/12)-1,(#REF!*12)-A65+1,-E65))</f>
        <v>#REF!</v>
      </c>
      <c r="K65" s="574"/>
    </row>
    <row r="66" spans="1:11" s="573" customFormat="1">
      <c r="A66" s="577" t="e">
        <f>IF(A65="","",IF(A65=#REF!*12,"",+A65+1))</f>
        <v>#REF!</v>
      </c>
      <c r="B66" s="576" t="e">
        <f t="shared" si="4"/>
        <v>#REF!</v>
      </c>
      <c r="C66" s="576" t="e">
        <f>IF(A66="","",IF(#REF!+'Plano Tx de Esforço'!A66&gt;120,0,ROUND(IF(B66&gt;0.045,(0.045*0.5),(0.5)*B66),7)))</f>
        <v>#REF!</v>
      </c>
      <c r="D66" s="576" t="e">
        <f t="shared" si="0"/>
        <v>#REF!</v>
      </c>
      <c r="E66" s="575" t="e">
        <f t="shared" si="5"/>
        <v>#REF!</v>
      </c>
      <c r="F66" s="575" t="e">
        <f t="shared" si="1"/>
        <v>#REF!</v>
      </c>
      <c r="G66" s="575" t="e">
        <f t="shared" si="2"/>
        <v>#REF!</v>
      </c>
      <c r="H66" s="575" t="e">
        <f t="shared" si="6"/>
        <v>#REF!</v>
      </c>
      <c r="I66" s="575" t="e">
        <f t="shared" si="3"/>
        <v>#REF!</v>
      </c>
      <c r="J66" s="575" t="e">
        <f>IF(A66="","",PMT((1+D66)^(1/12)-1,(#REF!*12)-A66+1,-E66))</f>
        <v>#REF!</v>
      </c>
      <c r="K66" s="574"/>
    </row>
    <row r="67" spans="1:11" s="573" customFormat="1">
      <c r="A67" s="577" t="e">
        <f>IF(A66="","",IF(A66=#REF!*12,"",+A66+1))</f>
        <v>#REF!</v>
      </c>
      <c r="B67" s="576" t="e">
        <f t="shared" si="4"/>
        <v>#REF!</v>
      </c>
      <c r="C67" s="576" t="e">
        <f>IF(A67="","",IF(#REF!+'Plano Tx de Esforço'!A67&gt;120,0,ROUND(IF(B67&gt;0.045,(0.045*0.5),(0.5)*B67),7)))</f>
        <v>#REF!</v>
      </c>
      <c r="D67" s="576" t="e">
        <f t="shared" si="0"/>
        <v>#REF!</v>
      </c>
      <c r="E67" s="575" t="e">
        <f t="shared" si="5"/>
        <v>#REF!</v>
      </c>
      <c r="F67" s="575" t="e">
        <f t="shared" si="1"/>
        <v>#REF!</v>
      </c>
      <c r="G67" s="575" t="e">
        <f t="shared" si="2"/>
        <v>#REF!</v>
      </c>
      <c r="H67" s="575" t="e">
        <f t="shared" si="6"/>
        <v>#REF!</v>
      </c>
      <c r="I67" s="575" t="e">
        <f t="shared" si="3"/>
        <v>#REF!</v>
      </c>
      <c r="J67" s="575" t="e">
        <f>IF(A67="","",PMT((1+D67)^(1/12)-1,(#REF!*12)-A67+1,-E67))</f>
        <v>#REF!</v>
      </c>
      <c r="K67" s="574"/>
    </row>
    <row r="68" spans="1:11" s="573" customFormat="1">
      <c r="A68" s="577" t="e">
        <f>IF(A67="","",IF(A67=#REF!*12,"",+A67+1))</f>
        <v>#REF!</v>
      </c>
      <c r="B68" s="576" t="e">
        <f t="shared" si="4"/>
        <v>#REF!</v>
      </c>
      <c r="C68" s="576" t="e">
        <f>IF(A68="","",IF(#REF!+'Plano Tx de Esforço'!A68&gt;120,0,ROUND(IF(B68&gt;0.045,(0.045*0.5),(0.5)*B68),7)))</f>
        <v>#REF!</v>
      </c>
      <c r="D68" s="576" t="e">
        <f t="shared" si="0"/>
        <v>#REF!</v>
      </c>
      <c r="E68" s="575" t="e">
        <f t="shared" si="5"/>
        <v>#REF!</v>
      </c>
      <c r="F68" s="575" t="e">
        <f t="shared" si="1"/>
        <v>#REF!</v>
      </c>
      <c r="G68" s="575" t="e">
        <f t="shared" si="2"/>
        <v>#REF!</v>
      </c>
      <c r="H68" s="575" t="e">
        <f t="shared" si="6"/>
        <v>#REF!</v>
      </c>
      <c r="I68" s="575" t="e">
        <f t="shared" si="3"/>
        <v>#REF!</v>
      </c>
      <c r="J68" s="575" t="e">
        <f>IF(A68="","",PMT((1+D68)^(1/12)-1,(#REF!*12)-A68+1,-E68))</f>
        <v>#REF!</v>
      </c>
      <c r="K68" s="574"/>
    </row>
    <row r="69" spans="1:11" s="573" customFormat="1">
      <c r="A69" s="577" t="e">
        <f>IF(A68="","",IF(A68=#REF!*12,"",+A68+1))</f>
        <v>#REF!</v>
      </c>
      <c r="B69" s="576" t="e">
        <f t="shared" si="4"/>
        <v>#REF!</v>
      </c>
      <c r="C69" s="576" t="e">
        <f>IF(A69="","",IF(#REF!+'Plano Tx de Esforço'!A69&gt;120,0,ROUND(IF(B69&gt;0.045,(0.045*0.5),(0.5)*B69),7)))</f>
        <v>#REF!</v>
      </c>
      <c r="D69" s="576" t="e">
        <f t="shared" si="0"/>
        <v>#REF!</v>
      </c>
      <c r="E69" s="575" t="e">
        <f t="shared" si="5"/>
        <v>#REF!</v>
      </c>
      <c r="F69" s="575" t="e">
        <f t="shared" si="1"/>
        <v>#REF!</v>
      </c>
      <c r="G69" s="575" t="e">
        <f t="shared" si="2"/>
        <v>#REF!</v>
      </c>
      <c r="H69" s="575" t="e">
        <f t="shared" si="6"/>
        <v>#REF!</v>
      </c>
      <c r="I69" s="575" t="e">
        <f t="shared" si="3"/>
        <v>#REF!</v>
      </c>
      <c r="J69" s="575" t="e">
        <f>IF(A69="","",PMT((1+D69)^(1/12)-1,(#REF!*12)-A69+1,-E69))</f>
        <v>#REF!</v>
      </c>
      <c r="K69" s="574"/>
    </row>
    <row r="70" spans="1:11" s="573" customFormat="1">
      <c r="A70" s="577" t="e">
        <f>IF(A69="","",IF(A69=#REF!*12,"",+A69+1))</f>
        <v>#REF!</v>
      </c>
      <c r="B70" s="576" t="e">
        <f t="shared" si="4"/>
        <v>#REF!</v>
      </c>
      <c r="C70" s="576" t="e">
        <f>IF(A70="","",IF(#REF!+'Plano Tx de Esforço'!A70&gt;120,0,ROUND(IF(B70&gt;0.045,(0.045*0.5),(0.5)*B70),7)))</f>
        <v>#REF!</v>
      </c>
      <c r="D70" s="576" t="e">
        <f t="shared" ref="D70:D133" si="7">IF(A70="","",+B70-C70)</f>
        <v>#REF!</v>
      </c>
      <c r="E70" s="575" t="e">
        <f t="shared" si="5"/>
        <v>#REF!</v>
      </c>
      <c r="F70" s="575" t="e">
        <f t="shared" ref="F70:F133" si="8">IF(A70="","",+J70-H70)</f>
        <v>#REF!</v>
      </c>
      <c r="G70" s="575" t="e">
        <f t="shared" ref="G70:G133" si="9">IF(A70="","",ROUND(+E70*((1+B70)^(1/12)-1),2))</f>
        <v>#REF!</v>
      </c>
      <c r="H70" s="575" t="e">
        <f t="shared" si="6"/>
        <v>#REF!</v>
      </c>
      <c r="I70" s="575" t="e">
        <f t="shared" ref="I70:I133" si="10">IF(A70="","",+G70-H70)</f>
        <v>#REF!</v>
      </c>
      <c r="J70" s="575" t="e">
        <f>IF(A70="","",PMT((1+D70)^(1/12)-1,(#REF!*12)-A70+1,-E70))</f>
        <v>#REF!</v>
      </c>
      <c r="K70" s="574"/>
    </row>
    <row r="71" spans="1:11" s="573" customFormat="1">
      <c r="A71" s="577" t="e">
        <f>IF(A70="","",IF(A70=#REF!*12,"",+A70+1))</f>
        <v>#REF!</v>
      </c>
      <c r="B71" s="576" t="e">
        <f t="shared" ref="B71:B134" si="11">IF(A71="","",+B70)</f>
        <v>#REF!</v>
      </c>
      <c r="C71" s="576" t="e">
        <f>IF(A71="","",IF(#REF!+'Plano Tx de Esforço'!A71&gt;120,0,ROUND(IF(B71&gt;0.045,(0.045*0.5),(0.5)*B71),7)))</f>
        <v>#REF!</v>
      </c>
      <c r="D71" s="576" t="e">
        <f t="shared" si="7"/>
        <v>#REF!</v>
      </c>
      <c r="E71" s="575" t="e">
        <f t="shared" ref="E71:E134" si="12">IF(A71="","",+E70-F70)</f>
        <v>#REF!</v>
      </c>
      <c r="F71" s="575" t="e">
        <f t="shared" si="8"/>
        <v>#REF!</v>
      </c>
      <c r="G71" s="575" t="e">
        <f t="shared" si="9"/>
        <v>#REF!</v>
      </c>
      <c r="H71" s="575" t="e">
        <f t="shared" ref="H71:H134" si="13">IF(A71="","",ROUND(+E71*((1+B71-C71)^(1/12)-1),2))</f>
        <v>#REF!</v>
      </c>
      <c r="I71" s="575" t="e">
        <f t="shared" si="10"/>
        <v>#REF!</v>
      </c>
      <c r="J71" s="575" t="e">
        <f>IF(A71="","",PMT((1+D71)^(1/12)-1,(#REF!*12)-A71+1,-E71))</f>
        <v>#REF!</v>
      </c>
      <c r="K71" s="574"/>
    </row>
    <row r="72" spans="1:11" s="573" customFormat="1">
      <c r="A72" s="577" t="e">
        <f>IF(A71="","",IF(A71=#REF!*12,"",+A71+1))</f>
        <v>#REF!</v>
      </c>
      <c r="B72" s="576" t="e">
        <f t="shared" si="11"/>
        <v>#REF!</v>
      </c>
      <c r="C72" s="576" t="e">
        <f>IF(A72="","",IF(#REF!+'Plano Tx de Esforço'!A72&gt;120,0,ROUND(IF(B72&gt;0.045,(0.045*0.5),(0.5)*B72),7)))</f>
        <v>#REF!</v>
      </c>
      <c r="D72" s="576" t="e">
        <f t="shared" si="7"/>
        <v>#REF!</v>
      </c>
      <c r="E72" s="575" t="e">
        <f t="shared" si="12"/>
        <v>#REF!</v>
      </c>
      <c r="F72" s="575" t="e">
        <f t="shared" si="8"/>
        <v>#REF!</v>
      </c>
      <c r="G72" s="575" t="e">
        <f t="shared" si="9"/>
        <v>#REF!</v>
      </c>
      <c r="H72" s="575" t="e">
        <f t="shared" si="13"/>
        <v>#REF!</v>
      </c>
      <c r="I72" s="575" t="e">
        <f t="shared" si="10"/>
        <v>#REF!</v>
      </c>
      <c r="J72" s="575" t="e">
        <f>IF(A72="","",PMT((1+D72)^(1/12)-1,(#REF!*12)-A72+1,-E72))</f>
        <v>#REF!</v>
      </c>
      <c r="K72" s="574"/>
    </row>
    <row r="73" spans="1:11" s="573" customFormat="1">
      <c r="A73" s="577" t="e">
        <f>IF(A72="","",IF(A72=#REF!*12,"",+A72+1))</f>
        <v>#REF!</v>
      </c>
      <c r="B73" s="576" t="e">
        <f t="shared" si="11"/>
        <v>#REF!</v>
      </c>
      <c r="C73" s="576" t="e">
        <f>IF(A73="","",IF(#REF!+'Plano Tx de Esforço'!A73&gt;120,0,ROUND(IF(B73&gt;0.045,(0.045*0.5),(0.5)*B73),7)))</f>
        <v>#REF!</v>
      </c>
      <c r="D73" s="576" t="e">
        <f t="shared" si="7"/>
        <v>#REF!</v>
      </c>
      <c r="E73" s="575" t="e">
        <f t="shared" si="12"/>
        <v>#REF!</v>
      </c>
      <c r="F73" s="575" t="e">
        <f t="shared" si="8"/>
        <v>#REF!</v>
      </c>
      <c r="G73" s="575" t="e">
        <f t="shared" si="9"/>
        <v>#REF!</v>
      </c>
      <c r="H73" s="575" t="e">
        <f t="shared" si="13"/>
        <v>#REF!</v>
      </c>
      <c r="I73" s="575" t="e">
        <f t="shared" si="10"/>
        <v>#REF!</v>
      </c>
      <c r="J73" s="575" t="e">
        <f>IF(A73="","",PMT((1+D73)^(1/12)-1,(#REF!*12)-A73+1,-E73))</f>
        <v>#REF!</v>
      </c>
      <c r="K73" s="574"/>
    </row>
    <row r="74" spans="1:11" s="573" customFormat="1">
      <c r="A74" s="577" t="e">
        <f>IF(A73="","",IF(A73=#REF!*12,"",+A73+1))</f>
        <v>#REF!</v>
      </c>
      <c r="B74" s="576" t="e">
        <f t="shared" si="11"/>
        <v>#REF!</v>
      </c>
      <c r="C74" s="576" t="e">
        <f>IF(A74="","",IF(#REF!+'Plano Tx de Esforço'!A74&gt;120,0,ROUND(IF(B74&gt;0.045,(0.045*0.5),(0.5)*B74),7)))</f>
        <v>#REF!</v>
      </c>
      <c r="D74" s="576" t="e">
        <f t="shared" si="7"/>
        <v>#REF!</v>
      </c>
      <c r="E74" s="575" t="e">
        <f t="shared" si="12"/>
        <v>#REF!</v>
      </c>
      <c r="F74" s="575" t="e">
        <f t="shared" si="8"/>
        <v>#REF!</v>
      </c>
      <c r="G74" s="575" t="e">
        <f t="shared" si="9"/>
        <v>#REF!</v>
      </c>
      <c r="H74" s="575" t="e">
        <f t="shared" si="13"/>
        <v>#REF!</v>
      </c>
      <c r="I74" s="575" t="e">
        <f t="shared" si="10"/>
        <v>#REF!</v>
      </c>
      <c r="J74" s="575" t="e">
        <f>IF(A74="","",PMT((1+D74)^(1/12)-1,(#REF!*12)-A74+1,-E74))</f>
        <v>#REF!</v>
      </c>
      <c r="K74" s="574"/>
    </row>
    <row r="75" spans="1:11" s="573" customFormat="1">
      <c r="A75" s="577" t="e">
        <f>IF(A74="","",IF(A74=#REF!*12,"",+A74+1))</f>
        <v>#REF!</v>
      </c>
      <c r="B75" s="576" t="e">
        <f t="shared" si="11"/>
        <v>#REF!</v>
      </c>
      <c r="C75" s="576" t="e">
        <f>IF(A75="","",IF(#REF!+'Plano Tx de Esforço'!A75&gt;120,0,ROUND(IF(B75&gt;0.045,(0.045*0.5),(0.5)*B75),7)))</f>
        <v>#REF!</v>
      </c>
      <c r="D75" s="576" t="e">
        <f t="shared" si="7"/>
        <v>#REF!</v>
      </c>
      <c r="E75" s="575" t="e">
        <f t="shared" si="12"/>
        <v>#REF!</v>
      </c>
      <c r="F75" s="575" t="e">
        <f t="shared" si="8"/>
        <v>#REF!</v>
      </c>
      <c r="G75" s="575" t="e">
        <f t="shared" si="9"/>
        <v>#REF!</v>
      </c>
      <c r="H75" s="575" t="e">
        <f t="shared" si="13"/>
        <v>#REF!</v>
      </c>
      <c r="I75" s="575" t="e">
        <f t="shared" si="10"/>
        <v>#REF!</v>
      </c>
      <c r="J75" s="575" t="e">
        <f>IF(A75="","",PMT((1+D75)^(1/12)-1,(#REF!*12)-A75+1,-E75))</f>
        <v>#REF!</v>
      </c>
      <c r="K75" s="574"/>
    </row>
    <row r="76" spans="1:11" s="573" customFormat="1">
      <c r="A76" s="577" t="e">
        <f>IF(A75="","",IF(A75=#REF!*12,"",+A75+1))</f>
        <v>#REF!</v>
      </c>
      <c r="B76" s="576" t="e">
        <f t="shared" si="11"/>
        <v>#REF!</v>
      </c>
      <c r="C76" s="576" t="e">
        <f>IF(A76="","",IF(#REF!+'Plano Tx de Esforço'!A76&gt;120,0,ROUND(IF(B76&gt;0.045,(0.045*0.5),(0.5)*B76),7)))</f>
        <v>#REF!</v>
      </c>
      <c r="D76" s="576" t="e">
        <f t="shared" si="7"/>
        <v>#REF!</v>
      </c>
      <c r="E76" s="575" t="e">
        <f t="shared" si="12"/>
        <v>#REF!</v>
      </c>
      <c r="F76" s="575" t="e">
        <f t="shared" si="8"/>
        <v>#REF!</v>
      </c>
      <c r="G76" s="575" t="e">
        <f t="shared" si="9"/>
        <v>#REF!</v>
      </c>
      <c r="H76" s="575" t="e">
        <f t="shared" si="13"/>
        <v>#REF!</v>
      </c>
      <c r="I76" s="575" t="e">
        <f t="shared" si="10"/>
        <v>#REF!</v>
      </c>
      <c r="J76" s="575" t="e">
        <f>IF(A76="","",PMT((1+D76)^(1/12)-1,(#REF!*12)-A76+1,-E76))</f>
        <v>#REF!</v>
      </c>
      <c r="K76" s="574"/>
    </row>
    <row r="77" spans="1:11" s="573" customFormat="1">
      <c r="A77" s="577" t="e">
        <f>IF(A76="","",IF(A76=#REF!*12,"",+A76+1))</f>
        <v>#REF!</v>
      </c>
      <c r="B77" s="576" t="e">
        <f t="shared" si="11"/>
        <v>#REF!</v>
      </c>
      <c r="C77" s="576" t="e">
        <f>IF(A77="","",IF(#REF!+'Plano Tx de Esforço'!A77&gt;120,0,ROUND(IF(B77&gt;0.045,(0.045*0.5),(0.5)*B77),7)))</f>
        <v>#REF!</v>
      </c>
      <c r="D77" s="576" t="e">
        <f t="shared" si="7"/>
        <v>#REF!</v>
      </c>
      <c r="E77" s="575" t="e">
        <f t="shared" si="12"/>
        <v>#REF!</v>
      </c>
      <c r="F77" s="575" t="e">
        <f t="shared" si="8"/>
        <v>#REF!</v>
      </c>
      <c r="G77" s="575" t="e">
        <f t="shared" si="9"/>
        <v>#REF!</v>
      </c>
      <c r="H77" s="575" t="e">
        <f t="shared" si="13"/>
        <v>#REF!</v>
      </c>
      <c r="I77" s="575" t="e">
        <f t="shared" si="10"/>
        <v>#REF!</v>
      </c>
      <c r="J77" s="575" t="e">
        <f>IF(A77="","",PMT((1+D77)^(1/12)-1,(#REF!*12)-A77+1,-E77))</f>
        <v>#REF!</v>
      </c>
      <c r="K77" s="574"/>
    </row>
    <row r="78" spans="1:11" s="573" customFormat="1">
      <c r="A78" s="577" t="e">
        <f>IF(A77="","",IF(A77=#REF!*12,"",+A77+1))</f>
        <v>#REF!</v>
      </c>
      <c r="B78" s="576" t="e">
        <f t="shared" si="11"/>
        <v>#REF!</v>
      </c>
      <c r="C78" s="576" t="e">
        <f>IF(A78="","",IF(#REF!+'Plano Tx de Esforço'!A78&gt;120,0,ROUND(IF(B78&gt;0.045,(0.045*0.5),(0.5)*B78),7)))</f>
        <v>#REF!</v>
      </c>
      <c r="D78" s="576" t="e">
        <f t="shared" si="7"/>
        <v>#REF!</v>
      </c>
      <c r="E78" s="575" t="e">
        <f t="shared" si="12"/>
        <v>#REF!</v>
      </c>
      <c r="F78" s="575" t="e">
        <f t="shared" si="8"/>
        <v>#REF!</v>
      </c>
      <c r="G78" s="575" t="e">
        <f t="shared" si="9"/>
        <v>#REF!</v>
      </c>
      <c r="H78" s="575" t="e">
        <f t="shared" si="13"/>
        <v>#REF!</v>
      </c>
      <c r="I78" s="575" t="e">
        <f t="shared" si="10"/>
        <v>#REF!</v>
      </c>
      <c r="J78" s="575" t="e">
        <f>IF(A78="","",PMT((1+D78)^(1/12)-1,(#REF!*12)-A78+1,-E78))</f>
        <v>#REF!</v>
      </c>
      <c r="K78" s="574"/>
    </row>
    <row r="79" spans="1:11" s="573" customFormat="1">
      <c r="A79" s="577" t="e">
        <f>IF(A78="","",IF(A78=#REF!*12,"",+A78+1))</f>
        <v>#REF!</v>
      </c>
      <c r="B79" s="576" t="e">
        <f t="shared" si="11"/>
        <v>#REF!</v>
      </c>
      <c r="C79" s="576" t="e">
        <f>IF(A79="","",IF(#REF!+'Plano Tx de Esforço'!A79&gt;120,0,ROUND(IF(B79&gt;0.045,(0.045*0.5),(0.5)*B79),7)))</f>
        <v>#REF!</v>
      </c>
      <c r="D79" s="576" t="e">
        <f t="shared" si="7"/>
        <v>#REF!</v>
      </c>
      <c r="E79" s="575" t="e">
        <f t="shared" si="12"/>
        <v>#REF!</v>
      </c>
      <c r="F79" s="575" t="e">
        <f t="shared" si="8"/>
        <v>#REF!</v>
      </c>
      <c r="G79" s="575" t="e">
        <f t="shared" si="9"/>
        <v>#REF!</v>
      </c>
      <c r="H79" s="575" t="e">
        <f t="shared" si="13"/>
        <v>#REF!</v>
      </c>
      <c r="I79" s="575" t="e">
        <f t="shared" si="10"/>
        <v>#REF!</v>
      </c>
      <c r="J79" s="575" t="e">
        <f>IF(A79="","",PMT((1+D79)^(1/12)-1,(#REF!*12)-A79+1,-E79))</f>
        <v>#REF!</v>
      </c>
      <c r="K79" s="574"/>
    </row>
    <row r="80" spans="1:11" s="573" customFormat="1">
      <c r="A80" s="577" t="e">
        <f>IF(A79="","",IF(A79=#REF!*12,"",+A79+1))</f>
        <v>#REF!</v>
      </c>
      <c r="B80" s="576" t="e">
        <f t="shared" si="11"/>
        <v>#REF!</v>
      </c>
      <c r="C80" s="576" t="e">
        <f>IF(A80="","",IF(#REF!+'Plano Tx de Esforço'!A80&gt;120,0,ROUND(IF(B80&gt;0.045,(0.045*0.5),(0.5)*B80),7)))</f>
        <v>#REF!</v>
      </c>
      <c r="D80" s="576" t="e">
        <f t="shared" si="7"/>
        <v>#REF!</v>
      </c>
      <c r="E80" s="575" t="e">
        <f t="shared" si="12"/>
        <v>#REF!</v>
      </c>
      <c r="F80" s="575" t="e">
        <f t="shared" si="8"/>
        <v>#REF!</v>
      </c>
      <c r="G80" s="575" t="e">
        <f t="shared" si="9"/>
        <v>#REF!</v>
      </c>
      <c r="H80" s="575" t="e">
        <f t="shared" si="13"/>
        <v>#REF!</v>
      </c>
      <c r="I80" s="575" t="e">
        <f t="shared" si="10"/>
        <v>#REF!</v>
      </c>
      <c r="J80" s="575" t="e">
        <f>IF(A80="","",PMT((1+D80)^(1/12)-1,(#REF!*12)-A80+1,-E80))</f>
        <v>#REF!</v>
      </c>
      <c r="K80" s="574"/>
    </row>
    <row r="81" spans="1:11" s="573" customFormat="1">
      <c r="A81" s="577" t="e">
        <f>IF(A80="","",IF(A80=#REF!*12,"",+A80+1))</f>
        <v>#REF!</v>
      </c>
      <c r="B81" s="576" t="e">
        <f t="shared" si="11"/>
        <v>#REF!</v>
      </c>
      <c r="C81" s="576" t="e">
        <f>IF(A81="","",IF(#REF!+'Plano Tx de Esforço'!A81&gt;120,0,ROUND(IF(B81&gt;0.045,(0.045*0.5),(0.5)*B81),7)))</f>
        <v>#REF!</v>
      </c>
      <c r="D81" s="576" t="e">
        <f t="shared" si="7"/>
        <v>#REF!</v>
      </c>
      <c r="E81" s="575" t="e">
        <f t="shared" si="12"/>
        <v>#REF!</v>
      </c>
      <c r="F81" s="575" t="e">
        <f t="shared" si="8"/>
        <v>#REF!</v>
      </c>
      <c r="G81" s="575" t="e">
        <f t="shared" si="9"/>
        <v>#REF!</v>
      </c>
      <c r="H81" s="575" t="e">
        <f t="shared" si="13"/>
        <v>#REF!</v>
      </c>
      <c r="I81" s="575" t="e">
        <f t="shared" si="10"/>
        <v>#REF!</v>
      </c>
      <c r="J81" s="575" t="e">
        <f>IF(A81="","",PMT((1+D81)^(1/12)-1,(#REF!*12)-A81+1,-E81))</f>
        <v>#REF!</v>
      </c>
      <c r="K81" s="574"/>
    </row>
    <row r="82" spans="1:11" s="573" customFormat="1">
      <c r="A82" s="577" t="e">
        <f>IF(A81="","",IF(A81=#REF!*12,"",+A81+1))</f>
        <v>#REF!</v>
      </c>
      <c r="B82" s="576" t="e">
        <f t="shared" si="11"/>
        <v>#REF!</v>
      </c>
      <c r="C82" s="576" t="e">
        <f>IF(A82="","",IF(#REF!+'Plano Tx de Esforço'!A82&gt;120,0,ROUND(IF(B82&gt;0.045,(0.045*0.5),(0.5)*B82),7)))</f>
        <v>#REF!</v>
      </c>
      <c r="D82" s="576" t="e">
        <f t="shared" si="7"/>
        <v>#REF!</v>
      </c>
      <c r="E82" s="575" t="e">
        <f t="shared" si="12"/>
        <v>#REF!</v>
      </c>
      <c r="F82" s="575" t="e">
        <f t="shared" si="8"/>
        <v>#REF!</v>
      </c>
      <c r="G82" s="575" t="e">
        <f t="shared" si="9"/>
        <v>#REF!</v>
      </c>
      <c r="H82" s="575" t="e">
        <f t="shared" si="13"/>
        <v>#REF!</v>
      </c>
      <c r="I82" s="575" t="e">
        <f t="shared" si="10"/>
        <v>#REF!</v>
      </c>
      <c r="J82" s="575" t="e">
        <f>IF(A82="","",PMT((1+D82)^(1/12)-1,(#REF!*12)-A82+1,-E82))</f>
        <v>#REF!</v>
      </c>
      <c r="K82" s="574"/>
    </row>
    <row r="83" spans="1:11" s="573" customFormat="1">
      <c r="A83" s="577" t="e">
        <f>IF(A82="","",IF(A82=#REF!*12,"",+A82+1))</f>
        <v>#REF!</v>
      </c>
      <c r="B83" s="576" t="e">
        <f t="shared" si="11"/>
        <v>#REF!</v>
      </c>
      <c r="C83" s="576" t="e">
        <f>IF(A83="","",IF(#REF!+'Plano Tx de Esforço'!A83&gt;120,0,ROUND(IF(B83&gt;0.045,(0.045*0.5),(0.5)*B83),7)))</f>
        <v>#REF!</v>
      </c>
      <c r="D83" s="576" t="e">
        <f t="shared" si="7"/>
        <v>#REF!</v>
      </c>
      <c r="E83" s="575" t="e">
        <f t="shared" si="12"/>
        <v>#REF!</v>
      </c>
      <c r="F83" s="575" t="e">
        <f t="shared" si="8"/>
        <v>#REF!</v>
      </c>
      <c r="G83" s="575" t="e">
        <f t="shared" si="9"/>
        <v>#REF!</v>
      </c>
      <c r="H83" s="575" t="e">
        <f t="shared" si="13"/>
        <v>#REF!</v>
      </c>
      <c r="I83" s="575" t="e">
        <f t="shared" si="10"/>
        <v>#REF!</v>
      </c>
      <c r="J83" s="575" t="e">
        <f>IF(A83="","",PMT((1+D83)^(1/12)-1,(#REF!*12)-A83+1,-E83))</f>
        <v>#REF!</v>
      </c>
      <c r="K83" s="574"/>
    </row>
    <row r="84" spans="1:11" s="573" customFormat="1">
      <c r="A84" s="577" t="e">
        <f>IF(A83="","",IF(A83=#REF!*12,"",+A83+1))</f>
        <v>#REF!</v>
      </c>
      <c r="B84" s="576" t="e">
        <f t="shared" si="11"/>
        <v>#REF!</v>
      </c>
      <c r="C84" s="576" t="e">
        <f>IF(A84="","",IF(#REF!+'Plano Tx de Esforço'!A84&gt;120,0,ROUND(IF(B84&gt;0.045,(0.045*0.5),(0.5)*B84),7)))</f>
        <v>#REF!</v>
      </c>
      <c r="D84" s="576" t="e">
        <f t="shared" si="7"/>
        <v>#REF!</v>
      </c>
      <c r="E84" s="575" t="e">
        <f t="shared" si="12"/>
        <v>#REF!</v>
      </c>
      <c r="F84" s="575" t="e">
        <f t="shared" si="8"/>
        <v>#REF!</v>
      </c>
      <c r="G84" s="575" t="e">
        <f t="shared" si="9"/>
        <v>#REF!</v>
      </c>
      <c r="H84" s="575" t="e">
        <f t="shared" si="13"/>
        <v>#REF!</v>
      </c>
      <c r="I84" s="575" t="e">
        <f t="shared" si="10"/>
        <v>#REF!</v>
      </c>
      <c r="J84" s="575" t="e">
        <f>IF(A84="","",PMT((1+D84)^(1/12)-1,(#REF!*12)-A84+1,-E84))</f>
        <v>#REF!</v>
      </c>
      <c r="K84" s="574"/>
    </row>
    <row r="85" spans="1:11" s="573" customFormat="1">
      <c r="A85" s="577" t="e">
        <f>IF(A84="","",IF(A84=#REF!*12,"",+A84+1))</f>
        <v>#REF!</v>
      </c>
      <c r="B85" s="576" t="e">
        <f t="shared" si="11"/>
        <v>#REF!</v>
      </c>
      <c r="C85" s="576" t="e">
        <f>IF(A85="","",IF(#REF!+'Plano Tx de Esforço'!A85&gt;120,0,ROUND(IF(B85&gt;0.045,(0.045*0.5),(0.5)*B85),7)))</f>
        <v>#REF!</v>
      </c>
      <c r="D85" s="576" t="e">
        <f t="shared" si="7"/>
        <v>#REF!</v>
      </c>
      <c r="E85" s="575" t="e">
        <f t="shared" si="12"/>
        <v>#REF!</v>
      </c>
      <c r="F85" s="575" t="e">
        <f t="shared" si="8"/>
        <v>#REF!</v>
      </c>
      <c r="G85" s="575" t="e">
        <f t="shared" si="9"/>
        <v>#REF!</v>
      </c>
      <c r="H85" s="575" t="e">
        <f t="shared" si="13"/>
        <v>#REF!</v>
      </c>
      <c r="I85" s="575" t="e">
        <f t="shared" si="10"/>
        <v>#REF!</v>
      </c>
      <c r="J85" s="575" t="e">
        <f>IF(A85="","",PMT((1+D85)^(1/12)-1,(#REF!*12)-A85+1,-E85))</f>
        <v>#REF!</v>
      </c>
      <c r="K85" s="574"/>
    </row>
    <row r="86" spans="1:11" s="573" customFormat="1">
      <c r="A86" s="577" t="e">
        <f>IF(A85="","",IF(A85=#REF!*12,"",+A85+1))</f>
        <v>#REF!</v>
      </c>
      <c r="B86" s="576" t="e">
        <f t="shared" si="11"/>
        <v>#REF!</v>
      </c>
      <c r="C86" s="576" t="e">
        <f>IF(A86="","",IF(#REF!+'Plano Tx de Esforço'!A86&gt;120,0,ROUND(IF(B86&gt;0.045,(0.045*0.5),(0.5)*B86),7)))</f>
        <v>#REF!</v>
      </c>
      <c r="D86" s="576" t="e">
        <f t="shared" si="7"/>
        <v>#REF!</v>
      </c>
      <c r="E86" s="575" t="e">
        <f t="shared" si="12"/>
        <v>#REF!</v>
      </c>
      <c r="F86" s="575" t="e">
        <f t="shared" si="8"/>
        <v>#REF!</v>
      </c>
      <c r="G86" s="575" t="e">
        <f t="shared" si="9"/>
        <v>#REF!</v>
      </c>
      <c r="H86" s="575" t="e">
        <f t="shared" si="13"/>
        <v>#REF!</v>
      </c>
      <c r="I86" s="575" t="e">
        <f t="shared" si="10"/>
        <v>#REF!</v>
      </c>
      <c r="J86" s="575" t="e">
        <f>IF(A86="","",PMT((1+D86)^(1/12)-1,(#REF!*12)-A86+1,-E86))</f>
        <v>#REF!</v>
      </c>
      <c r="K86" s="574"/>
    </row>
    <row r="87" spans="1:11" s="573" customFormat="1">
      <c r="A87" s="577" t="e">
        <f>IF(A86="","",IF(A86=#REF!*12,"",+A86+1))</f>
        <v>#REF!</v>
      </c>
      <c r="B87" s="576" t="e">
        <f t="shared" si="11"/>
        <v>#REF!</v>
      </c>
      <c r="C87" s="576" t="e">
        <f>IF(A87="","",IF(#REF!+'Plano Tx de Esforço'!A87&gt;120,0,ROUND(IF(B87&gt;0.045,(0.045*0.5),(0.5)*B87),7)))</f>
        <v>#REF!</v>
      </c>
      <c r="D87" s="576" t="e">
        <f t="shared" si="7"/>
        <v>#REF!</v>
      </c>
      <c r="E87" s="575" t="e">
        <f t="shared" si="12"/>
        <v>#REF!</v>
      </c>
      <c r="F87" s="575" t="e">
        <f t="shared" si="8"/>
        <v>#REF!</v>
      </c>
      <c r="G87" s="575" t="e">
        <f t="shared" si="9"/>
        <v>#REF!</v>
      </c>
      <c r="H87" s="575" t="e">
        <f t="shared" si="13"/>
        <v>#REF!</v>
      </c>
      <c r="I87" s="575" t="e">
        <f t="shared" si="10"/>
        <v>#REF!</v>
      </c>
      <c r="J87" s="575" t="e">
        <f>IF(A87="","",PMT((1+D87)^(1/12)-1,(#REF!*12)-A87+1,-E87))</f>
        <v>#REF!</v>
      </c>
      <c r="K87" s="574"/>
    </row>
    <row r="88" spans="1:11" s="573" customFormat="1">
      <c r="A88" s="577" t="e">
        <f>IF(A87="","",IF(A87=#REF!*12,"",+A87+1))</f>
        <v>#REF!</v>
      </c>
      <c r="B88" s="576" t="e">
        <f t="shared" si="11"/>
        <v>#REF!</v>
      </c>
      <c r="C88" s="576" t="e">
        <f>IF(A88="","",IF(#REF!+'Plano Tx de Esforço'!A88&gt;120,0,ROUND(IF(B88&gt;0.045,(0.045*0.5),(0.5)*B88),7)))</f>
        <v>#REF!</v>
      </c>
      <c r="D88" s="576" t="e">
        <f t="shared" si="7"/>
        <v>#REF!</v>
      </c>
      <c r="E88" s="575" t="e">
        <f t="shared" si="12"/>
        <v>#REF!</v>
      </c>
      <c r="F88" s="575" t="e">
        <f t="shared" si="8"/>
        <v>#REF!</v>
      </c>
      <c r="G88" s="575" t="e">
        <f t="shared" si="9"/>
        <v>#REF!</v>
      </c>
      <c r="H88" s="575" t="e">
        <f t="shared" si="13"/>
        <v>#REF!</v>
      </c>
      <c r="I88" s="575" t="e">
        <f t="shared" si="10"/>
        <v>#REF!</v>
      </c>
      <c r="J88" s="575" t="e">
        <f>IF(A88="","",PMT((1+D88)^(1/12)-1,(#REF!*12)-A88+1,-E88))</f>
        <v>#REF!</v>
      </c>
      <c r="K88" s="574"/>
    </row>
    <row r="89" spans="1:11">
      <c r="A89" s="577" t="e">
        <f>IF(A88="","",IF(A88=#REF!*12,"",+A88+1))</f>
        <v>#REF!</v>
      </c>
      <c r="B89" s="576" t="e">
        <f t="shared" si="11"/>
        <v>#REF!</v>
      </c>
      <c r="C89" s="576" t="e">
        <f>IF(A89="","",IF(#REF!+'Plano Tx de Esforço'!A89&gt;120,0,ROUND(IF(B89&gt;0.045,(0.045*0.5),(0.5)*B89),7)))</f>
        <v>#REF!</v>
      </c>
      <c r="D89" s="576" t="e">
        <f t="shared" si="7"/>
        <v>#REF!</v>
      </c>
      <c r="E89" s="575" t="e">
        <f t="shared" si="12"/>
        <v>#REF!</v>
      </c>
      <c r="F89" s="575" t="e">
        <f t="shared" si="8"/>
        <v>#REF!</v>
      </c>
      <c r="G89" s="575" t="e">
        <f t="shared" si="9"/>
        <v>#REF!</v>
      </c>
      <c r="H89" s="575" t="e">
        <f t="shared" si="13"/>
        <v>#REF!</v>
      </c>
      <c r="I89" s="575" t="e">
        <f t="shared" si="10"/>
        <v>#REF!</v>
      </c>
      <c r="J89" s="575" t="e">
        <f>IF(A89="","",PMT((1+D89)^(1/12)-1,(#REF!*12)-A89+1,-E89))</f>
        <v>#REF!</v>
      </c>
      <c r="K89" s="574"/>
    </row>
    <row r="90" spans="1:11">
      <c r="A90" s="577" t="e">
        <f>IF(A89="","",IF(A89=#REF!*12,"",+A89+1))</f>
        <v>#REF!</v>
      </c>
      <c r="B90" s="576" t="e">
        <f t="shared" si="11"/>
        <v>#REF!</v>
      </c>
      <c r="C90" s="576" t="e">
        <f>IF(A90="","",IF(#REF!+'Plano Tx de Esforço'!A90&gt;120,0,ROUND(IF(B90&gt;0.045,(0.045*0.5),(0.5)*B90),7)))</f>
        <v>#REF!</v>
      </c>
      <c r="D90" s="576" t="e">
        <f t="shared" si="7"/>
        <v>#REF!</v>
      </c>
      <c r="E90" s="575" t="e">
        <f t="shared" si="12"/>
        <v>#REF!</v>
      </c>
      <c r="F90" s="575" t="e">
        <f t="shared" si="8"/>
        <v>#REF!</v>
      </c>
      <c r="G90" s="575" t="e">
        <f t="shared" si="9"/>
        <v>#REF!</v>
      </c>
      <c r="H90" s="575" t="e">
        <f t="shared" si="13"/>
        <v>#REF!</v>
      </c>
      <c r="I90" s="575" t="e">
        <f t="shared" si="10"/>
        <v>#REF!</v>
      </c>
      <c r="J90" s="575" t="e">
        <f>IF(A90="","",PMT((1+D90)^(1/12)-1,(#REF!*12)-A90+1,-E90))</f>
        <v>#REF!</v>
      </c>
      <c r="K90" s="574"/>
    </row>
    <row r="91" spans="1:11">
      <c r="A91" s="577" t="e">
        <f>IF(A90="","",IF(A90=#REF!*12,"",+A90+1))</f>
        <v>#REF!</v>
      </c>
      <c r="B91" s="576" t="e">
        <f t="shared" si="11"/>
        <v>#REF!</v>
      </c>
      <c r="C91" s="576" t="e">
        <f>IF(A91="","",IF(#REF!+'Plano Tx de Esforço'!A91&gt;120,0,ROUND(IF(B91&gt;0.045,(0.045*0.5),(0.5)*B91),7)))</f>
        <v>#REF!</v>
      </c>
      <c r="D91" s="576" t="e">
        <f t="shared" si="7"/>
        <v>#REF!</v>
      </c>
      <c r="E91" s="575" t="e">
        <f t="shared" si="12"/>
        <v>#REF!</v>
      </c>
      <c r="F91" s="575" t="e">
        <f t="shared" si="8"/>
        <v>#REF!</v>
      </c>
      <c r="G91" s="575" t="e">
        <f t="shared" si="9"/>
        <v>#REF!</v>
      </c>
      <c r="H91" s="575" t="e">
        <f t="shared" si="13"/>
        <v>#REF!</v>
      </c>
      <c r="I91" s="575" t="e">
        <f t="shared" si="10"/>
        <v>#REF!</v>
      </c>
      <c r="J91" s="575" t="e">
        <f>IF(A91="","",PMT((1+D91)^(1/12)-1,(#REF!*12)-A91+1,-E91))</f>
        <v>#REF!</v>
      </c>
      <c r="K91" s="574"/>
    </row>
    <row r="92" spans="1:11">
      <c r="A92" s="577" t="e">
        <f>IF(A91="","",IF(A91=#REF!*12,"",+A91+1))</f>
        <v>#REF!</v>
      </c>
      <c r="B92" s="576" t="e">
        <f t="shared" si="11"/>
        <v>#REF!</v>
      </c>
      <c r="C92" s="576" t="e">
        <f>IF(A92="","",IF(#REF!+'Plano Tx de Esforço'!A92&gt;120,0,ROUND(IF(B92&gt;0.045,(0.045*0.5),(0.5)*B92),7)))</f>
        <v>#REF!</v>
      </c>
      <c r="D92" s="576" t="e">
        <f t="shared" si="7"/>
        <v>#REF!</v>
      </c>
      <c r="E92" s="575" t="e">
        <f t="shared" si="12"/>
        <v>#REF!</v>
      </c>
      <c r="F92" s="575" t="e">
        <f t="shared" si="8"/>
        <v>#REF!</v>
      </c>
      <c r="G92" s="575" t="e">
        <f t="shared" si="9"/>
        <v>#REF!</v>
      </c>
      <c r="H92" s="575" t="e">
        <f t="shared" si="13"/>
        <v>#REF!</v>
      </c>
      <c r="I92" s="575" t="e">
        <f t="shared" si="10"/>
        <v>#REF!</v>
      </c>
      <c r="J92" s="575" t="e">
        <f>IF(A92="","",PMT((1+D92)^(1/12)-1,(#REF!*12)-A92+1,-E92))</f>
        <v>#REF!</v>
      </c>
      <c r="K92" s="574"/>
    </row>
    <row r="93" spans="1:11">
      <c r="A93" s="577" t="e">
        <f>IF(A92="","",IF(A92=#REF!*12,"",+A92+1))</f>
        <v>#REF!</v>
      </c>
      <c r="B93" s="576" t="e">
        <f t="shared" si="11"/>
        <v>#REF!</v>
      </c>
      <c r="C93" s="576" t="e">
        <f>IF(A93="","",IF(#REF!+'Plano Tx de Esforço'!A93&gt;120,0,ROUND(IF(B93&gt;0.045,(0.045*0.5),(0.5)*B93),7)))</f>
        <v>#REF!</v>
      </c>
      <c r="D93" s="576" t="e">
        <f t="shared" si="7"/>
        <v>#REF!</v>
      </c>
      <c r="E93" s="575" t="e">
        <f t="shared" si="12"/>
        <v>#REF!</v>
      </c>
      <c r="F93" s="575" t="e">
        <f t="shared" si="8"/>
        <v>#REF!</v>
      </c>
      <c r="G93" s="575" t="e">
        <f t="shared" si="9"/>
        <v>#REF!</v>
      </c>
      <c r="H93" s="575" t="e">
        <f t="shared" si="13"/>
        <v>#REF!</v>
      </c>
      <c r="I93" s="575" t="e">
        <f t="shared" si="10"/>
        <v>#REF!</v>
      </c>
      <c r="J93" s="575" t="e">
        <f>IF(A93="","",PMT((1+D93)^(1/12)-1,(#REF!*12)-A93+1,-E93))</f>
        <v>#REF!</v>
      </c>
      <c r="K93" s="574"/>
    </row>
    <row r="94" spans="1:11">
      <c r="A94" s="577" t="e">
        <f>IF(A93="","",IF(A93=#REF!*12,"",+A93+1))</f>
        <v>#REF!</v>
      </c>
      <c r="B94" s="576" t="e">
        <f t="shared" si="11"/>
        <v>#REF!</v>
      </c>
      <c r="C94" s="576" t="e">
        <f>IF(A94="","",IF(#REF!+'Plano Tx de Esforço'!A94&gt;120,0,ROUND(IF(B94&gt;0.045,(0.045*0.5),(0.5)*B94),7)))</f>
        <v>#REF!</v>
      </c>
      <c r="D94" s="576" t="e">
        <f t="shared" si="7"/>
        <v>#REF!</v>
      </c>
      <c r="E94" s="575" t="e">
        <f t="shared" si="12"/>
        <v>#REF!</v>
      </c>
      <c r="F94" s="575" t="e">
        <f t="shared" si="8"/>
        <v>#REF!</v>
      </c>
      <c r="G94" s="575" t="e">
        <f t="shared" si="9"/>
        <v>#REF!</v>
      </c>
      <c r="H94" s="575" t="e">
        <f t="shared" si="13"/>
        <v>#REF!</v>
      </c>
      <c r="I94" s="575" t="e">
        <f t="shared" si="10"/>
        <v>#REF!</v>
      </c>
      <c r="J94" s="575" t="e">
        <f>IF(A94="","",PMT((1+D94)^(1/12)-1,(#REF!*12)-A94+1,-E94))</f>
        <v>#REF!</v>
      </c>
      <c r="K94" s="574"/>
    </row>
    <row r="95" spans="1:11">
      <c r="A95" s="577" t="e">
        <f>IF(A94="","",IF(A94=#REF!*12,"",+A94+1))</f>
        <v>#REF!</v>
      </c>
      <c r="B95" s="576" t="e">
        <f t="shared" si="11"/>
        <v>#REF!</v>
      </c>
      <c r="C95" s="576" t="e">
        <f>IF(A95="","",IF(#REF!+'Plano Tx de Esforço'!A95&gt;120,0,ROUND(IF(B95&gt;0.045,(0.045*0.5),(0.5)*B95),7)))</f>
        <v>#REF!</v>
      </c>
      <c r="D95" s="576" t="e">
        <f t="shared" si="7"/>
        <v>#REF!</v>
      </c>
      <c r="E95" s="575" t="e">
        <f t="shared" si="12"/>
        <v>#REF!</v>
      </c>
      <c r="F95" s="575" t="e">
        <f t="shared" si="8"/>
        <v>#REF!</v>
      </c>
      <c r="G95" s="575" t="e">
        <f t="shared" si="9"/>
        <v>#REF!</v>
      </c>
      <c r="H95" s="575" t="e">
        <f t="shared" si="13"/>
        <v>#REF!</v>
      </c>
      <c r="I95" s="575" t="e">
        <f t="shared" si="10"/>
        <v>#REF!</v>
      </c>
      <c r="J95" s="575" t="e">
        <f>IF(A95="","",PMT((1+D95)^(1/12)-1,(#REF!*12)-A95+1,-E95))</f>
        <v>#REF!</v>
      </c>
      <c r="K95" s="574"/>
    </row>
    <row r="96" spans="1:11">
      <c r="A96" s="577" t="e">
        <f>IF(A95="","",IF(A95=#REF!*12,"",+A95+1))</f>
        <v>#REF!</v>
      </c>
      <c r="B96" s="576" t="e">
        <f t="shared" si="11"/>
        <v>#REF!</v>
      </c>
      <c r="C96" s="576" t="e">
        <f>IF(A96="","",IF(#REF!+'Plano Tx de Esforço'!A96&gt;120,0,ROUND(IF(B96&gt;0.045,(0.045*0.5),(0.5)*B96),7)))</f>
        <v>#REF!</v>
      </c>
      <c r="D96" s="576" t="e">
        <f t="shared" si="7"/>
        <v>#REF!</v>
      </c>
      <c r="E96" s="575" t="e">
        <f t="shared" si="12"/>
        <v>#REF!</v>
      </c>
      <c r="F96" s="575" t="e">
        <f t="shared" si="8"/>
        <v>#REF!</v>
      </c>
      <c r="G96" s="575" t="e">
        <f t="shared" si="9"/>
        <v>#REF!</v>
      </c>
      <c r="H96" s="575" t="e">
        <f t="shared" si="13"/>
        <v>#REF!</v>
      </c>
      <c r="I96" s="575" t="e">
        <f t="shared" si="10"/>
        <v>#REF!</v>
      </c>
      <c r="J96" s="575" t="e">
        <f>IF(A96="","",PMT((1+D96)^(1/12)-1,(#REF!*12)-A96+1,-E96))</f>
        <v>#REF!</v>
      </c>
      <c r="K96" s="574"/>
    </row>
    <row r="97" spans="1:11">
      <c r="A97" s="577" t="e">
        <f>IF(A96="","",IF(A96=#REF!*12,"",+A96+1))</f>
        <v>#REF!</v>
      </c>
      <c r="B97" s="576" t="e">
        <f t="shared" si="11"/>
        <v>#REF!</v>
      </c>
      <c r="C97" s="576" t="e">
        <f>IF(A97="","",IF(#REF!+'Plano Tx de Esforço'!A97&gt;120,0,ROUND(IF(B97&gt;0.045,(0.045*0.5),(0.5)*B97),7)))</f>
        <v>#REF!</v>
      </c>
      <c r="D97" s="576" t="e">
        <f t="shared" si="7"/>
        <v>#REF!</v>
      </c>
      <c r="E97" s="575" t="e">
        <f t="shared" si="12"/>
        <v>#REF!</v>
      </c>
      <c r="F97" s="575" t="e">
        <f t="shared" si="8"/>
        <v>#REF!</v>
      </c>
      <c r="G97" s="575" t="e">
        <f t="shared" si="9"/>
        <v>#REF!</v>
      </c>
      <c r="H97" s="575" t="e">
        <f t="shared" si="13"/>
        <v>#REF!</v>
      </c>
      <c r="I97" s="575" t="e">
        <f t="shared" si="10"/>
        <v>#REF!</v>
      </c>
      <c r="J97" s="575" t="e">
        <f>IF(A97="","",PMT((1+D97)^(1/12)-1,(#REF!*12)-A97+1,-E97))</f>
        <v>#REF!</v>
      </c>
      <c r="K97" s="574"/>
    </row>
    <row r="98" spans="1:11">
      <c r="A98" s="577" t="e">
        <f>IF(A97="","",IF(A97=#REF!*12,"",+A97+1))</f>
        <v>#REF!</v>
      </c>
      <c r="B98" s="576" t="e">
        <f t="shared" si="11"/>
        <v>#REF!</v>
      </c>
      <c r="C98" s="576" t="e">
        <f>IF(A98="","",IF(#REF!+'Plano Tx de Esforço'!A98&gt;120,0,ROUND(IF(B98&gt;0.045,(0.045*0.5),(0.5)*B98),7)))</f>
        <v>#REF!</v>
      </c>
      <c r="D98" s="576" t="e">
        <f t="shared" si="7"/>
        <v>#REF!</v>
      </c>
      <c r="E98" s="575" t="e">
        <f t="shared" si="12"/>
        <v>#REF!</v>
      </c>
      <c r="F98" s="575" t="e">
        <f t="shared" si="8"/>
        <v>#REF!</v>
      </c>
      <c r="G98" s="575" t="e">
        <f t="shared" si="9"/>
        <v>#REF!</v>
      </c>
      <c r="H98" s="575" t="e">
        <f t="shared" si="13"/>
        <v>#REF!</v>
      </c>
      <c r="I98" s="575" t="e">
        <f t="shared" si="10"/>
        <v>#REF!</v>
      </c>
      <c r="J98" s="575" t="e">
        <f>IF(A98="","",PMT((1+D98)^(1/12)-1,(#REF!*12)-A98+1,-E98))</f>
        <v>#REF!</v>
      </c>
      <c r="K98" s="574"/>
    </row>
    <row r="99" spans="1:11">
      <c r="A99" s="577" t="e">
        <f>IF(A98="","",IF(A98=#REF!*12,"",+A98+1))</f>
        <v>#REF!</v>
      </c>
      <c r="B99" s="576" t="e">
        <f t="shared" si="11"/>
        <v>#REF!</v>
      </c>
      <c r="C99" s="576" t="e">
        <f>IF(A99="","",IF(#REF!+'Plano Tx de Esforço'!A99&gt;120,0,ROUND(IF(B99&gt;0.045,(0.045*0.5),(0.5)*B99),7)))</f>
        <v>#REF!</v>
      </c>
      <c r="D99" s="576" t="e">
        <f t="shared" si="7"/>
        <v>#REF!</v>
      </c>
      <c r="E99" s="575" t="e">
        <f t="shared" si="12"/>
        <v>#REF!</v>
      </c>
      <c r="F99" s="575" t="e">
        <f t="shared" si="8"/>
        <v>#REF!</v>
      </c>
      <c r="G99" s="575" t="e">
        <f t="shared" si="9"/>
        <v>#REF!</v>
      </c>
      <c r="H99" s="575" t="e">
        <f t="shared" si="13"/>
        <v>#REF!</v>
      </c>
      <c r="I99" s="575" t="e">
        <f t="shared" si="10"/>
        <v>#REF!</v>
      </c>
      <c r="J99" s="575" t="e">
        <f>IF(A99="","",PMT((1+D99)^(1/12)-1,(#REF!*12)-A99+1,-E99))</f>
        <v>#REF!</v>
      </c>
      <c r="K99" s="574"/>
    </row>
    <row r="100" spans="1:11">
      <c r="A100" s="577" t="e">
        <f>IF(A99="","",IF(A99=#REF!*12,"",+A99+1))</f>
        <v>#REF!</v>
      </c>
      <c r="B100" s="576" t="e">
        <f t="shared" si="11"/>
        <v>#REF!</v>
      </c>
      <c r="C100" s="576" t="e">
        <f>IF(A100="","",IF(#REF!+'Plano Tx de Esforço'!A100&gt;120,0,ROUND(IF(B100&gt;0.045,(0.045*0.5),(0.5)*B100),7)))</f>
        <v>#REF!</v>
      </c>
      <c r="D100" s="576" t="e">
        <f t="shared" si="7"/>
        <v>#REF!</v>
      </c>
      <c r="E100" s="575" t="e">
        <f t="shared" si="12"/>
        <v>#REF!</v>
      </c>
      <c r="F100" s="575" t="e">
        <f t="shared" si="8"/>
        <v>#REF!</v>
      </c>
      <c r="G100" s="575" t="e">
        <f t="shared" si="9"/>
        <v>#REF!</v>
      </c>
      <c r="H100" s="575" t="e">
        <f t="shared" si="13"/>
        <v>#REF!</v>
      </c>
      <c r="I100" s="575" t="e">
        <f t="shared" si="10"/>
        <v>#REF!</v>
      </c>
      <c r="J100" s="575" t="e">
        <f>IF(A100="","",PMT((1+D100)^(1/12)-1,(#REF!*12)-A100+1,-E100))</f>
        <v>#REF!</v>
      </c>
      <c r="K100" s="574"/>
    </row>
    <row r="101" spans="1:11">
      <c r="A101" s="577" t="e">
        <f>IF(A100="","",IF(A100=#REF!*12,"",+A100+1))</f>
        <v>#REF!</v>
      </c>
      <c r="B101" s="576" t="e">
        <f t="shared" si="11"/>
        <v>#REF!</v>
      </c>
      <c r="C101" s="576" t="e">
        <f>IF(A101="","",IF(#REF!+'Plano Tx de Esforço'!A101&gt;120,0,ROUND(IF(B101&gt;0.045,(0.045*0.5),(0.5)*B101),7)))</f>
        <v>#REF!</v>
      </c>
      <c r="D101" s="576" t="e">
        <f t="shared" si="7"/>
        <v>#REF!</v>
      </c>
      <c r="E101" s="575" t="e">
        <f t="shared" si="12"/>
        <v>#REF!</v>
      </c>
      <c r="F101" s="575" t="e">
        <f t="shared" si="8"/>
        <v>#REF!</v>
      </c>
      <c r="G101" s="575" t="e">
        <f t="shared" si="9"/>
        <v>#REF!</v>
      </c>
      <c r="H101" s="575" t="e">
        <f t="shared" si="13"/>
        <v>#REF!</v>
      </c>
      <c r="I101" s="575" t="e">
        <f t="shared" si="10"/>
        <v>#REF!</v>
      </c>
      <c r="J101" s="575" t="e">
        <f>IF(A101="","",PMT((1+D101)^(1/12)-1,(#REF!*12)-A101+1,-E101))</f>
        <v>#REF!</v>
      </c>
      <c r="K101" s="574"/>
    </row>
    <row r="102" spans="1:11">
      <c r="A102" s="577" t="e">
        <f>IF(A101="","",IF(A101=#REF!*12,"",+A101+1))</f>
        <v>#REF!</v>
      </c>
      <c r="B102" s="576" t="e">
        <f t="shared" si="11"/>
        <v>#REF!</v>
      </c>
      <c r="C102" s="576" t="e">
        <f>IF(A102="","",IF(#REF!+'Plano Tx de Esforço'!A102&gt;120,0,ROUND(IF(B102&gt;0.045,(0.045*0.5),(0.5)*B102),7)))</f>
        <v>#REF!</v>
      </c>
      <c r="D102" s="576" t="e">
        <f t="shared" si="7"/>
        <v>#REF!</v>
      </c>
      <c r="E102" s="575" t="e">
        <f t="shared" si="12"/>
        <v>#REF!</v>
      </c>
      <c r="F102" s="575" t="e">
        <f t="shared" si="8"/>
        <v>#REF!</v>
      </c>
      <c r="G102" s="575" t="e">
        <f t="shared" si="9"/>
        <v>#REF!</v>
      </c>
      <c r="H102" s="575" t="e">
        <f t="shared" si="13"/>
        <v>#REF!</v>
      </c>
      <c r="I102" s="575" t="e">
        <f t="shared" si="10"/>
        <v>#REF!</v>
      </c>
      <c r="J102" s="575" t="e">
        <f>IF(A102="","",PMT((1+D102)^(1/12)-1,(#REF!*12)-A102+1,-E102))</f>
        <v>#REF!</v>
      </c>
      <c r="K102" s="574"/>
    </row>
    <row r="103" spans="1:11">
      <c r="A103" s="577" t="e">
        <f>IF(A102="","",IF(A102=#REF!*12,"",+A102+1))</f>
        <v>#REF!</v>
      </c>
      <c r="B103" s="576" t="e">
        <f t="shared" si="11"/>
        <v>#REF!</v>
      </c>
      <c r="C103" s="576" t="e">
        <f>IF(A103="","",IF(#REF!+'Plano Tx de Esforço'!A103&gt;120,0,ROUND(IF(B103&gt;0.045,(0.045*0.5),(0.5)*B103),7)))</f>
        <v>#REF!</v>
      </c>
      <c r="D103" s="576" t="e">
        <f t="shared" si="7"/>
        <v>#REF!</v>
      </c>
      <c r="E103" s="575" t="e">
        <f t="shared" si="12"/>
        <v>#REF!</v>
      </c>
      <c r="F103" s="575" t="e">
        <f t="shared" si="8"/>
        <v>#REF!</v>
      </c>
      <c r="G103" s="575" t="e">
        <f t="shared" si="9"/>
        <v>#REF!</v>
      </c>
      <c r="H103" s="575" t="e">
        <f t="shared" si="13"/>
        <v>#REF!</v>
      </c>
      <c r="I103" s="575" t="e">
        <f t="shared" si="10"/>
        <v>#REF!</v>
      </c>
      <c r="J103" s="575" t="e">
        <f>IF(A103="","",PMT((1+D103)^(1/12)-1,(#REF!*12)-A103+1,-E103))</f>
        <v>#REF!</v>
      </c>
      <c r="K103" s="574"/>
    </row>
    <row r="104" spans="1:11">
      <c r="A104" s="577" t="e">
        <f>IF(A103="","",IF(A103=#REF!*12,"",+A103+1))</f>
        <v>#REF!</v>
      </c>
      <c r="B104" s="576" t="e">
        <f t="shared" si="11"/>
        <v>#REF!</v>
      </c>
      <c r="C104" s="576" t="e">
        <f>IF(A104="","",IF(#REF!+'Plano Tx de Esforço'!A104&gt;120,0,ROUND(IF(B104&gt;0.045,(0.045*0.5),(0.5)*B104),7)))</f>
        <v>#REF!</v>
      </c>
      <c r="D104" s="576" t="e">
        <f t="shared" si="7"/>
        <v>#REF!</v>
      </c>
      <c r="E104" s="575" t="e">
        <f t="shared" si="12"/>
        <v>#REF!</v>
      </c>
      <c r="F104" s="575" t="e">
        <f t="shared" si="8"/>
        <v>#REF!</v>
      </c>
      <c r="G104" s="575" t="e">
        <f t="shared" si="9"/>
        <v>#REF!</v>
      </c>
      <c r="H104" s="575" t="e">
        <f t="shared" si="13"/>
        <v>#REF!</v>
      </c>
      <c r="I104" s="575" t="e">
        <f t="shared" si="10"/>
        <v>#REF!</v>
      </c>
      <c r="J104" s="575" t="e">
        <f>IF(A104="","",PMT((1+D104)^(1/12)-1,(#REF!*12)-A104+1,-E104))</f>
        <v>#REF!</v>
      </c>
      <c r="K104" s="574"/>
    </row>
    <row r="105" spans="1:11">
      <c r="A105" s="577" t="e">
        <f>IF(A104="","",IF(A104=#REF!*12,"",+A104+1))</f>
        <v>#REF!</v>
      </c>
      <c r="B105" s="576" t="e">
        <f t="shared" si="11"/>
        <v>#REF!</v>
      </c>
      <c r="C105" s="576" t="e">
        <f>IF(A105="","",IF(#REF!+'Plano Tx de Esforço'!A105&gt;120,0,ROUND(IF(B105&gt;0.045,(0.045*0.5),(0.5)*B105),7)))</f>
        <v>#REF!</v>
      </c>
      <c r="D105" s="576" t="e">
        <f t="shared" si="7"/>
        <v>#REF!</v>
      </c>
      <c r="E105" s="575" t="e">
        <f t="shared" si="12"/>
        <v>#REF!</v>
      </c>
      <c r="F105" s="575" t="e">
        <f t="shared" si="8"/>
        <v>#REF!</v>
      </c>
      <c r="G105" s="575" t="e">
        <f t="shared" si="9"/>
        <v>#REF!</v>
      </c>
      <c r="H105" s="575" t="e">
        <f t="shared" si="13"/>
        <v>#REF!</v>
      </c>
      <c r="I105" s="575" t="e">
        <f t="shared" si="10"/>
        <v>#REF!</v>
      </c>
      <c r="J105" s="575" t="e">
        <f>IF(A105="","",PMT((1+D105)^(1/12)-1,(#REF!*12)-A105+1,-E105))</f>
        <v>#REF!</v>
      </c>
      <c r="K105" s="574"/>
    </row>
    <row r="106" spans="1:11">
      <c r="A106" s="577" t="e">
        <f>IF(A105="","",IF(A105=#REF!*12,"",+A105+1))</f>
        <v>#REF!</v>
      </c>
      <c r="B106" s="576" t="e">
        <f t="shared" si="11"/>
        <v>#REF!</v>
      </c>
      <c r="C106" s="576" t="e">
        <f>IF(A106="","",IF(#REF!+'Plano Tx de Esforço'!A106&gt;120,0,ROUND(IF(B106&gt;0.045,(0.045*0.5),(0.5)*B106),7)))</f>
        <v>#REF!</v>
      </c>
      <c r="D106" s="576" t="e">
        <f t="shared" si="7"/>
        <v>#REF!</v>
      </c>
      <c r="E106" s="575" t="e">
        <f t="shared" si="12"/>
        <v>#REF!</v>
      </c>
      <c r="F106" s="575" t="e">
        <f t="shared" si="8"/>
        <v>#REF!</v>
      </c>
      <c r="G106" s="575" t="e">
        <f t="shared" si="9"/>
        <v>#REF!</v>
      </c>
      <c r="H106" s="575" t="e">
        <f t="shared" si="13"/>
        <v>#REF!</v>
      </c>
      <c r="I106" s="575" t="e">
        <f t="shared" si="10"/>
        <v>#REF!</v>
      </c>
      <c r="J106" s="575" t="e">
        <f>IF(A106="","",PMT((1+D106)^(1/12)-1,(#REF!*12)-A106+1,-E106))</f>
        <v>#REF!</v>
      </c>
      <c r="K106" s="574"/>
    </row>
    <row r="107" spans="1:11">
      <c r="A107" s="577" t="e">
        <f>IF(A106="","",IF(A106=#REF!*12,"",+A106+1))</f>
        <v>#REF!</v>
      </c>
      <c r="B107" s="576" t="e">
        <f t="shared" si="11"/>
        <v>#REF!</v>
      </c>
      <c r="C107" s="576" t="e">
        <f>IF(A107="","",IF(#REF!+'Plano Tx de Esforço'!A107&gt;120,0,ROUND(IF(B107&gt;0.045,(0.045*0.5),(0.5)*B107),7)))</f>
        <v>#REF!</v>
      </c>
      <c r="D107" s="576" t="e">
        <f t="shared" si="7"/>
        <v>#REF!</v>
      </c>
      <c r="E107" s="575" t="e">
        <f t="shared" si="12"/>
        <v>#REF!</v>
      </c>
      <c r="F107" s="575" t="e">
        <f t="shared" si="8"/>
        <v>#REF!</v>
      </c>
      <c r="G107" s="575" t="e">
        <f t="shared" si="9"/>
        <v>#REF!</v>
      </c>
      <c r="H107" s="575" t="e">
        <f t="shared" si="13"/>
        <v>#REF!</v>
      </c>
      <c r="I107" s="575" t="e">
        <f t="shared" si="10"/>
        <v>#REF!</v>
      </c>
      <c r="J107" s="575" t="e">
        <f>IF(A107="","",PMT((1+D107)^(1/12)-1,(#REF!*12)-A107+1,-E107))</f>
        <v>#REF!</v>
      </c>
      <c r="K107" s="574"/>
    </row>
    <row r="108" spans="1:11">
      <c r="A108" s="577" t="e">
        <f>IF(A107="","",IF(A107=#REF!*12,"",+A107+1))</f>
        <v>#REF!</v>
      </c>
      <c r="B108" s="576" t="e">
        <f t="shared" si="11"/>
        <v>#REF!</v>
      </c>
      <c r="C108" s="576" t="e">
        <f>IF(A108="","",IF(#REF!+'Plano Tx de Esforço'!A108&gt;120,0,ROUND(IF(B108&gt;0.045,(0.045*0.5),(0.5)*B108),7)))</f>
        <v>#REF!</v>
      </c>
      <c r="D108" s="576" t="e">
        <f t="shared" si="7"/>
        <v>#REF!</v>
      </c>
      <c r="E108" s="575" t="e">
        <f t="shared" si="12"/>
        <v>#REF!</v>
      </c>
      <c r="F108" s="575" t="e">
        <f t="shared" si="8"/>
        <v>#REF!</v>
      </c>
      <c r="G108" s="575" t="e">
        <f t="shared" si="9"/>
        <v>#REF!</v>
      </c>
      <c r="H108" s="575" t="e">
        <f t="shared" si="13"/>
        <v>#REF!</v>
      </c>
      <c r="I108" s="575" t="e">
        <f t="shared" si="10"/>
        <v>#REF!</v>
      </c>
      <c r="J108" s="575" t="e">
        <f>IF(A108="","",PMT((1+D108)^(1/12)-1,(#REF!*12)-A108+1,-E108))</f>
        <v>#REF!</v>
      </c>
      <c r="K108" s="574"/>
    </row>
    <row r="109" spans="1:11">
      <c r="A109" s="577" t="e">
        <f>IF(A108="","",IF(A108=#REF!*12,"",+A108+1))</f>
        <v>#REF!</v>
      </c>
      <c r="B109" s="576" t="e">
        <f t="shared" si="11"/>
        <v>#REF!</v>
      </c>
      <c r="C109" s="576" t="e">
        <f>IF(A109="","",IF(#REF!+'Plano Tx de Esforço'!A109&gt;120,0,ROUND(IF(B109&gt;0.045,(0.045*0.5),(0.5)*B109),7)))</f>
        <v>#REF!</v>
      </c>
      <c r="D109" s="576" t="e">
        <f t="shared" si="7"/>
        <v>#REF!</v>
      </c>
      <c r="E109" s="575" t="e">
        <f t="shared" si="12"/>
        <v>#REF!</v>
      </c>
      <c r="F109" s="575" t="e">
        <f t="shared" si="8"/>
        <v>#REF!</v>
      </c>
      <c r="G109" s="575" t="e">
        <f t="shared" si="9"/>
        <v>#REF!</v>
      </c>
      <c r="H109" s="575" t="e">
        <f t="shared" si="13"/>
        <v>#REF!</v>
      </c>
      <c r="I109" s="575" t="e">
        <f t="shared" si="10"/>
        <v>#REF!</v>
      </c>
      <c r="J109" s="575" t="e">
        <f>IF(A109="","",PMT((1+D109)^(1/12)-1,(#REF!*12)-A109+1,-E109))</f>
        <v>#REF!</v>
      </c>
      <c r="K109" s="574"/>
    </row>
    <row r="110" spans="1:11">
      <c r="A110" s="577" t="e">
        <f>IF(A109="","",IF(A109=#REF!*12,"",+A109+1))</f>
        <v>#REF!</v>
      </c>
      <c r="B110" s="576" t="e">
        <f t="shared" si="11"/>
        <v>#REF!</v>
      </c>
      <c r="C110" s="576" t="e">
        <f>IF(A110="","",IF(#REF!+'Plano Tx de Esforço'!A110&gt;120,0,ROUND(IF(B110&gt;0.045,(0.045*0.5),(0.5)*B110),7)))</f>
        <v>#REF!</v>
      </c>
      <c r="D110" s="576" t="e">
        <f t="shared" si="7"/>
        <v>#REF!</v>
      </c>
      <c r="E110" s="575" t="e">
        <f t="shared" si="12"/>
        <v>#REF!</v>
      </c>
      <c r="F110" s="575" t="e">
        <f t="shared" si="8"/>
        <v>#REF!</v>
      </c>
      <c r="G110" s="575" t="e">
        <f t="shared" si="9"/>
        <v>#REF!</v>
      </c>
      <c r="H110" s="575" t="e">
        <f t="shared" si="13"/>
        <v>#REF!</v>
      </c>
      <c r="I110" s="575" t="e">
        <f t="shared" si="10"/>
        <v>#REF!</v>
      </c>
      <c r="J110" s="575" t="e">
        <f>IF(A110="","",PMT((1+D110)^(1/12)-1,(#REF!*12)-A110+1,-E110))</f>
        <v>#REF!</v>
      </c>
      <c r="K110" s="574"/>
    </row>
    <row r="111" spans="1:11">
      <c r="A111" s="577" t="e">
        <f>IF(A110="","",IF(A110=#REF!*12,"",+A110+1))</f>
        <v>#REF!</v>
      </c>
      <c r="B111" s="576" t="e">
        <f t="shared" si="11"/>
        <v>#REF!</v>
      </c>
      <c r="C111" s="576" t="e">
        <f>IF(A111="","",IF(#REF!+'Plano Tx de Esforço'!A111&gt;120,0,ROUND(IF(B111&gt;0.045,(0.045*0.5),(0.5)*B111),7)))</f>
        <v>#REF!</v>
      </c>
      <c r="D111" s="576" t="e">
        <f t="shared" si="7"/>
        <v>#REF!</v>
      </c>
      <c r="E111" s="575" t="e">
        <f t="shared" si="12"/>
        <v>#REF!</v>
      </c>
      <c r="F111" s="575" t="e">
        <f t="shared" si="8"/>
        <v>#REF!</v>
      </c>
      <c r="G111" s="575" t="e">
        <f t="shared" si="9"/>
        <v>#REF!</v>
      </c>
      <c r="H111" s="575" t="e">
        <f t="shared" si="13"/>
        <v>#REF!</v>
      </c>
      <c r="I111" s="575" t="e">
        <f t="shared" si="10"/>
        <v>#REF!</v>
      </c>
      <c r="J111" s="575" t="e">
        <f>IF(A111="","",PMT((1+D111)^(1/12)-1,(#REF!*12)-A111+1,-E111))</f>
        <v>#REF!</v>
      </c>
      <c r="K111" s="574"/>
    </row>
    <row r="112" spans="1:11">
      <c r="A112" s="577" t="e">
        <f>IF(A111="","",IF(A111=#REF!*12,"",+A111+1))</f>
        <v>#REF!</v>
      </c>
      <c r="B112" s="576" t="e">
        <f t="shared" si="11"/>
        <v>#REF!</v>
      </c>
      <c r="C112" s="576" t="e">
        <f>IF(A112="","",IF(#REF!+'Plano Tx de Esforço'!A112&gt;120,0,ROUND(IF(B112&gt;0.045,(0.045*0.5),(0.5)*B112),7)))</f>
        <v>#REF!</v>
      </c>
      <c r="D112" s="576" t="e">
        <f t="shared" si="7"/>
        <v>#REF!</v>
      </c>
      <c r="E112" s="575" t="e">
        <f t="shared" si="12"/>
        <v>#REF!</v>
      </c>
      <c r="F112" s="575" t="e">
        <f t="shared" si="8"/>
        <v>#REF!</v>
      </c>
      <c r="G112" s="575" t="e">
        <f t="shared" si="9"/>
        <v>#REF!</v>
      </c>
      <c r="H112" s="575" t="e">
        <f t="shared" si="13"/>
        <v>#REF!</v>
      </c>
      <c r="I112" s="575" t="e">
        <f t="shared" si="10"/>
        <v>#REF!</v>
      </c>
      <c r="J112" s="575" t="e">
        <f>IF(A112="","",PMT((1+D112)^(1/12)-1,(#REF!*12)-A112+1,-E112))</f>
        <v>#REF!</v>
      </c>
      <c r="K112" s="574"/>
    </row>
    <row r="113" spans="1:11">
      <c r="A113" s="577" t="e">
        <f>IF(A112="","",IF(A112=#REF!*12,"",+A112+1))</f>
        <v>#REF!</v>
      </c>
      <c r="B113" s="576" t="e">
        <f t="shared" si="11"/>
        <v>#REF!</v>
      </c>
      <c r="C113" s="576" t="e">
        <f>IF(A113="","",IF(#REF!+'Plano Tx de Esforço'!A113&gt;120,0,ROUND(IF(B113&gt;0.045,(0.045*0.5),(0.5)*B113),7)))</f>
        <v>#REF!</v>
      </c>
      <c r="D113" s="576" t="e">
        <f t="shared" si="7"/>
        <v>#REF!</v>
      </c>
      <c r="E113" s="575" t="e">
        <f t="shared" si="12"/>
        <v>#REF!</v>
      </c>
      <c r="F113" s="575" t="e">
        <f t="shared" si="8"/>
        <v>#REF!</v>
      </c>
      <c r="G113" s="575" t="e">
        <f t="shared" si="9"/>
        <v>#REF!</v>
      </c>
      <c r="H113" s="575" t="e">
        <f t="shared" si="13"/>
        <v>#REF!</v>
      </c>
      <c r="I113" s="575" t="e">
        <f t="shared" si="10"/>
        <v>#REF!</v>
      </c>
      <c r="J113" s="575" t="e">
        <f>IF(A113="","",PMT((1+D113)^(1/12)-1,(#REF!*12)-A113+1,-E113))</f>
        <v>#REF!</v>
      </c>
      <c r="K113" s="574"/>
    </row>
    <row r="114" spans="1:11">
      <c r="A114" s="577" t="e">
        <f>IF(A113="","",IF(A113=#REF!*12,"",+A113+1))</f>
        <v>#REF!</v>
      </c>
      <c r="B114" s="576" t="e">
        <f t="shared" si="11"/>
        <v>#REF!</v>
      </c>
      <c r="C114" s="576" t="e">
        <f>IF(A114="","",IF(#REF!+'Plano Tx de Esforço'!A114&gt;120,0,ROUND(IF(B114&gt;0.045,(0.045*0.5),(0.5)*B114),7)))</f>
        <v>#REF!</v>
      </c>
      <c r="D114" s="576" t="e">
        <f t="shared" si="7"/>
        <v>#REF!</v>
      </c>
      <c r="E114" s="575" t="e">
        <f t="shared" si="12"/>
        <v>#REF!</v>
      </c>
      <c r="F114" s="575" t="e">
        <f t="shared" si="8"/>
        <v>#REF!</v>
      </c>
      <c r="G114" s="575" t="e">
        <f t="shared" si="9"/>
        <v>#REF!</v>
      </c>
      <c r="H114" s="575" t="e">
        <f t="shared" si="13"/>
        <v>#REF!</v>
      </c>
      <c r="I114" s="575" t="e">
        <f t="shared" si="10"/>
        <v>#REF!</v>
      </c>
      <c r="J114" s="575" t="e">
        <f>IF(A114="","",PMT((1+D114)^(1/12)-1,(#REF!*12)-A114+1,-E114))</f>
        <v>#REF!</v>
      </c>
      <c r="K114" s="574"/>
    </row>
    <row r="115" spans="1:11">
      <c r="A115" s="577" t="e">
        <f>IF(A114="","",IF(A114=#REF!*12,"",+A114+1))</f>
        <v>#REF!</v>
      </c>
      <c r="B115" s="576" t="e">
        <f t="shared" si="11"/>
        <v>#REF!</v>
      </c>
      <c r="C115" s="576" t="e">
        <f>IF(A115="","",IF(#REF!+'Plano Tx de Esforço'!A115&gt;120,0,ROUND(IF(B115&gt;0.045,(0.045*0.5),(0.5)*B115),7)))</f>
        <v>#REF!</v>
      </c>
      <c r="D115" s="576" t="e">
        <f t="shared" si="7"/>
        <v>#REF!</v>
      </c>
      <c r="E115" s="575" t="e">
        <f t="shared" si="12"/>
        <v>#REF!</v>
      </c>
      <c r="F115" s="575" t="e">
        <f t="shared" si="8"/>
        <v>#REF!</v>
      </c>
      <c r="G115" s="575" t="e">
        <f t="shared" si="9"/>
        <v>#REF!</v>
      </c>
      <c r="H115" s="575" t="e">
        <f t="shared" si="13"/>
        <v>#REF!</v>
      </c>
      <c r="I115" s="575" t="e">
        <f t="shared" si="10"/>
        <v>#REF!</v>
      </c>
      <c r="J115" s="575" t="e">
        <f>IF(A115="","",PMT((1+D115)^(1/12)-1,(#REF!*12)-A115+1,-E115))</f>
        <v>#REF!</v>
      </c>
      <c r="K115" s="574"/>
    </row>
    <row r="116" spans="1:11">
      <c r="A116" s="577" t="e">
        <f>IF(A115="","",IF(A115=#REF!*12,"",+A115+1))</f>
        <v>#REF!</v>
      </c>
      <c r="B116" s="576" t="e">
        <f t="shared" si="11"/>
        <v>#REF!</v>
      </c>
      <c r="C116" s="576" t="e">
        <f>IF(A116="","",IF(#REF!+'Plano Tx de Esforço'!A116&gt;120,0,ROUND(IF(B116&gt;0.045,(0.045*0.5),(0.5)*B116),7)))</f>
        <v>#REF!</v>
      </c>
      <c r="D116" s="576" t="e">
        <f t="shared" si="7"/>
        <v>#REF!</v>
      </c>
      <c r="E116" s="575" t="e">
        <f t="shared" si="12"/>
        <v>#REF!</v>
      </c>
      <c r="F116" s="575" t="e">
        <f t="shared" si="8"/>
        <v>#REF!</v>
      </c>
      <c r="G116" s="575" t="e">
        <f t="shared" si="9"/>
        <v>#REF!</v>
      </c>
      <c r="H116" s="575" t="e">
        <f t="shared" si="13"/>
        <v>#REF!</v>
      </c>
      <c r="I116" s="575" t="e">
        <f t="shared" si="10"/>
        <v>#REF!</v>
      </c>
      <c r="J116" s="575" t="e">
        <f>IF(A116="","",PMT((1+D116)^(1/12)-1,(#REF!*12)-A116+1,-E116))</f>
        <v>#REF!</v>
      </c>
      <c r="K116" s="574"/>
    </row>
    <row r="117" spans="1:11">
      <c r="A117" s="577" t="e">
        <f>IF(A116="","",IF(A116=#REF!*12,"",+A116+1))</f>
        <v>#REF!</v>
      </c>
      <c r="B117" s="576" t="e">
        <f t="shared" si="11"/>
        <v>#REF!</v>
      </c>
      <c r="C117" s="576" t="e">
        <f>IF(A117="","",IF(#REF!+'Plano Tx de Esforço'!A117&gt;120,0,ROUND(IF(B117&gt;0.045,(0.045*0.5),(0.5)*B117),7)))</f>
        <v>#REF!</v>
      </c>
      <c r="D117" s="576" t="e">
        <f t="shared" si="7"/>
        <v>#REF!</v>
      </c>
      <c r="E117" s="575" t="e">
        <f t="shared" si="12"/>
        <v>#REF!</v>
      </c>
      <c r="F117" s="575" t="e">
        <f t="shared" si="8"/>
        <v>#REF!</v>
      </c>
      <c r="G117" s="575" t="e">
        <f t="shared" si="9"/>
        <v>#REF!</v>
      </c>
      <c r="H117" s="575" t="e">
        <f t="shared" si="13"/>
        <v>#REF!</v>
      </c>
      <c r="I117" s="575" t="e">
        <f t="shared" si="10"/>
        <v>#REF!</v>
      </c>
      <c r="J117" s="575" t="e">
        <f>IF(A117="","",PMT((1+D117)^(1/12)-1,(#REF!*12)-A117+1,-E117))</f>
        <v>#REF!</v>
      </c>
      <c r="K117" s="574"/>
    </row>
    <row r="118" spans="1:11">
      <c r="A118" s="577" t="e">
        <f>IF(A117="","",IF(A117=#REF!*12,"",+A117+1))</f>
        <v>#REF!</v>
      </c>
      <c r="B118" s="576" t="e">
        <f t="shared" si="11"/>
        <v>#REF!</v>
      </c>
      <c r="C118" s="576" t="e">
        <f>IF(A118="","",IF(#REF!+'Plano Tx de Esforço'!A118&gt;120,0,ROUND(IF(B118&gt;0.045,(0.045*0.5),(0.5)*B118),7)))</f>
        <v>#REF!</v>
      </c>
      <c r="D118" s="576" t="e">
        <f t="shared" si="7"/>
        <v>#REF!</v>
      </c>
      <c r="E118" s="575" t="e">
        <f t="shared" si="12"/>
        <v>#REF!</v>
      </c>
      <c r="F118" s="575" t="e">
        <f t="shared" si="8"/>
        <v>#REF!</v>
      </c>
      <c r="G118" s="575" t="e">
        <f t="shared" si="9"/>
        <v>#REF!</v>
      </c>
      <c r="H118" s="575" t="e">
        <f t="shared" si="13"/>
        <v>#REF!</v>
      </c>
      <c r="I118" s="575" t="e">
        <f t="shared" si="10"/>
        <v>#REF!</v>
      </c>
      <c r="J118" s="575" t="e">
        <f>IF(A118="","",PMT((1+D118)^(1/12)-1,(#REF!*12)-A118+1,-E118))</f>
        <v>#REF!</v>
      </c>
      <c r="K118" s="574"/>
    </row>
    <row r="119" spans="1:11">
      <c r="A119" s="577" t="e">
        <f>IF(A118="","",IF(A118=#REF!*12,"",+A118+1))</f>
        <v>#REF!</v>
      </c>
      <c r="B119" s="576" t="e">
        <f t="shared" si="11"/>
        <v>#REF!</v>
      </c>
      <c r="C119" s="576" t="e">
        <f>IF(A119="","",IF(#REF!+'Plano Tx de Esforço'!A119&gt;120,0,ROUND(IF(B119&gt;0.045,(0.045*0.5),(0.5)*B119),7)))</f>
        <v>#REF!</v>
      </c>
      <c r="D119" s="576" t="e">
        <f t="shared" si="7"/>
        <v>#REF!</v>
      </c>
      <c r="E119" s="575" t="e">
        <f t="shared" si="12"/>
        <v>#REF!</v>
      </c>
      <c r="F119" s="575" t="e">
        <f t="shared" si="8"/>
        <v>#REF!</v>
      </c>
      <c r="G119" s="575" t="e">
        <f t="shared" si="9"/>
        <v>#REF!</v>
      </c>
      <c r="H119" s="575" t="e">
        <f t="shared" si="13"/>
        <v>#REF!</v>
      </c>
      <c r="I119" s="575" t="e">
        <f t="shared" si="10"/>
        <v>#REF!</v>
      </c>
      <c r="J119" s="575" t="e">
        <f>IF(A119="","",PMT((1+D119)^(1/12)-1,(#REF!*12)-A119+1,-E119))</f>
        <v>#REF!</v>
      </c>
      <c r="K119" s="574"/>
    </row>
    <row r="120" spans="1:11">
      <c r="A120" s="577" t="e">
        <f>IF(A119="","",IF(A119=#REF!*12,"",+A119+1))</f>
        <v>#REF!</v>
      </c>
      <c r="B120" s="576" t="e">
        <f t="shared" si="11"/>
        <v>#REF!</v>
      </c>
      <c r="C120" s="576" t="e">
        <f>IF(A120="","",IF(#REF!+'Plano Tx de Esforço'!A120&gt;120,0,ROUND(IF(B120&gt;0.045,(0.045*0.5),(0.5)*B120),7)))</f>
        <v>#REF!</v>
      </c>
      <c r="D120" s="576" t="e">
        <f t="shared" si="7"/>
        <v>#REF!</v>
      </c>
      <c r="E120" s="575" t="e">
        <f t="shared" si="12"/>
        <v>#REF!</v>
      </c>
      <c r="F120" s="575" t="e">
        <f t="shared" si="8"/>
        <v>#REF!</v>
      </c>
      <c r="G120" s="575" t="e">
        <f t="shared" si="9"/>
        <v>#REF!</v>
      </c>
      <c r="H120" s="575" t="e">
        <f t="shared" si="13"/>
        <v>#REF!</v>
      </c>
      <c r="I120" s="575" t="e">
        <f t="shared" si="10"/>
        <v>#REF!</v>
      </c>
      <c r="J120" s="575" t="e">
        <f>IF(A120="","",PMT((1+D120)^(1/12)-1,(#REF!*12)-A120+1,-E120))</f>
        <v>#REF!</v>
      </c>
      <c r="K120" s="574"/>
    </row>
    <row r="121" spans="1:11">
      <c r="A121" s="577" t="e">
        <f>IF(A120="","",IF(A120=#REF!*12,"",+A120+1))</f>
        <v>#REF!</v>
      </c>
      <c r="B121" s="576" t="e">
        <f t="shared" si="11"/>
        <v>#REF!</v>
      </c>
      <c r="C121" s="576" t="e">
        <f>IF(A121="","",IF(#REF!+'Plano Tx de Esforço'!A121&gt;120,0,ROUND(IF(B121&gt;0.045,(0.045*0.5),(0.5)*B121),7)))</f>
        <v>#REF!</v>
      </c>
      <c r="D121" s="576" t="e">
        <f t="shared" si="7"/>
        <v>#REF!</v>
      </c>
      <c r="E121" s="575" t="e">
        <f t="shared" si="12"/>
        <v>#REF!</v>
      </c>
      <c r="F121" s="575" t="e">
        <f t="shared" si="8"/>
        <v>#REF!</v>
      </c>
      <c r="G121" s="575" t="e">
        <f t="shared" si="9"/>
        <v>#REF!</v>
      </c>
      <c r="H121" s="575" t="e">
        <f t="shared" si="13"/>
        <v>#REF!</v>
      </c>
      <c r="I121" s="575" t="e">
        <f t="shared" si="10"/>
        <v>#REF!</v>
      </c>
      <c r="J121" s="575" t="e">
        <f>IF(A121="","",PMT((1+D121)^(1/12)-1,(#REF!*12)-A121+1,-E121))</f>
        <v>#REF!</v>
      </c>
      <c r="K121" s="574"/>
    </row>
    <row r="122" spans="1:11">
      <c r="A122" s="577" t="e">
        <f>IF(A121="","",IF(A121=#REF!*12,"",+A121+1))</f>
        <v>#REF!</v>
      </c>
      <c r="B122" s="576" t="e">
        <f t="shared" si="11"/>
        <v>#REF!</v>
      </c>
      <c r="C122" s="576" t="e">
        <f>IF(A122="","",IF(#REF!+'Plano Tx de Esforço'!A122&gt;120,0,ROUND(IF(B122&gt;0.045,(0.045*0.5),(0.5)*B122),7)))</f>
        <v>#REF!</v>
      </c>
      <c r="D122" s="576" t="e">
        <f t="shared" si="7"/>
        <v>#REF!</v>
      </c>
      <c r="E122" s="575" t="e">
        <f t="shared" si="12"/>
        <v>#REF!</v>
      </c>
      <c r="F122" s="575" t="e">
        <f t="shared" si="8"/>
        <v>#REF!</v>
      </c>
      <c r="G122" s="575" t="e">
        <f t="shared" si="9"/>
        <v>#REF!</v>
      </c>
      <c r="H122" s="575" t="e">
        <f t="shared" si="13"/>
        <v>#REF!</v>
      </c>
      <c r="I122" s="575" t="e">
        <f t="shared" si="10"/>
        <v>#REF!</v>
      </c>
      <c r="J122" s="575" t="e">
        <f>IF(A122="","",PMT((1+D122)^(1/12)-1,(#REF!*12)-A122+1,-E122))</f>
        <v>#REF!</v>
      </c>
      <c r="K122" s="574"/>
    </row>
    <row r="123" spans="1:11">
      <c r="A123" s="577" t="e">
        <f>IF(A122="","",IF(A122=#REF!*12,"",+A122+1))</f>
        <v>#REF!</v>
      </c>
      <c r="B123" s="576" t="e">
        <f t="shared" si="11"/>
        <v>#REF!</v>
      </c>
      <c r="C123" s="576" t="e">
        <f>IF(A123="","",IF(#REF!+'Plano Tx de Esforço'!A123&gt;120,0,ROUND(IF(B123&gt;0.045,(0.045*0.5),(0.5)*B123),7)))</f>
        <v>#REF!</v>
      </c>
      <c r="D123" s="576" t="e">
        <f t="shared" si="7"/>
        <v>#REF!</v>
      </c>
      <c r="E123" s="575" t="e">
        <f t="shared" si="12"/>
        <v>#REF!</v>
      </c>
      <c r="F123" s="575" t="e">
        <f t="shared" si="8"/>
        <v>#REF!</v>
      </c>
      <c r="G123" s="575" t="e">
        <f t="shared" si="9"/>
        <v>#REF!</v>
      </c>
      <c r="H123" s="575" t="e">
        <f t="shared" si="13"/>
        <v>#REF!</v>
      </c>
      <c r="I123" s="575" t="e">
        <f t="shared" si="10"/>
        <v>#REF!</v>
      </c>
      <c r="J123" s="575" t="e">
        <f>IF(A123="","",PMT((1+D123)^(1/12)-1,(#REF!*12)-A123+1,-E123))</f>
        <v>#REF!</v>
      </c>
      <c r="K123" s="574"/>
    </row>
    <row r="124" spans="1:11">
      <c r="A124" s="577" t="e">
        <f>IF(A123="","",IF(A123=#REF!*12,"",+A123+1))</f>
        <v>#REF!</v>
      </c>
      <c r="B124" s="576" t="e">
        <f t="shared" si="11"/>
        <v>#REF!</v>
      </c>
      <c r="C124" s="576" t="e">
        <f>IF(A124="","",IF(#REF!+'Plano Tx de Esforço'!A124&gt;120,0,ROUND(IF(B124&gt;0.045,(0.045*0.5),(0.5)*B124),7)))</f>
        <v>#REF!</v>
      </c>
      <c r="D124" s="576" t="e">
        <f t="shared" si="7"/>
        <v>#REF!</v>
      </c>
      <c r="E124" s="575" t="e">
        <f t="shared" si="12"/>
        <v>#REF!</v>
      </c>
      <c r="F124" s="575" t="e">
        <f t="shared" si="8"/>
        <v>#REF!</v>
      </c>
      <c r="G124" s="575" t="e">
        <f t="shared" si="9"/>
        <v>#REF!</v>
      </c>
      <c r="H124" s="575" t="e">
        <f t="shared" si="13"/>
        <v>#REF!</v>
      </c>
      <c r="I124" s="575" t="e">
        <f t="shared" si="10"/>
        <v>#REF!</v>
      </c>
      <c r="J124" s="575" t="e">
        <f>IF(A124="","",PMT((1+D124)^(1/12)-1,(#REF!*12)-A124+1,-E124))</f>
        <v>#REF!</v>
      </c>
      <c r="K124" s="574"/>
    </row>
    <row r="125" spans="1:11">
      <c r="A125" s="577" t="e">
        <f>IF(A124="","",IF(A124=#REF!*12,"",+A124+1))</f>
        <v>#REF!</v>
      </c>
      <c r="B125" s="576" t="e">
        <f t="shared" si="11"/>
        <v>#REF!</v>
      </c>
      <c r="C125" s="576" t="e">
        <f>IF(A125="","",IF(#REF!+'Plano Tx de Esforço'!A125&gt;120,0,ROUND(IF(B125&gt;0.045,(0.045*0.5),(0.5)*B125),7)))</f>
        <v>#REF!</v>
      </c>
      <c r="D125" s="576" t="e">
        <f t="shared" si="7"/>
        <v>#REF!</v>
      </c>
      <c r="E125" s="575" t="e">
        <f t="shared" si="12"/>
        <v>#REF!</v>
      </c>
      <c r="F125" s="575" t="e">
        <f t="shared" si="8"/>
        <v>#REF!</v>
      </c>
      <c r="G125" s="575" t="e">
        <f t="shared" si="9"/>
        <v>#REF!</v>
      </c>
      <c r="H125" s="575" t="e">
        <f t="shared" si="13"/>
        <v>#REF!</v>
      </c>
      <c r="I125" s="575" t="e">
        <f t="shared" si="10"/>
        <v>#REF!</v>
      </c>
      <c r="J125" s="575" t="e">
        <f>IF(A125="","",PMT((1+D125)^(1/12)-1,(#REF!*12)-A125+1,-E125))</f>
        <v>#REF!</v>
      </c>
      <c r="K125" s="574"/>
    </row>
    <row r="126" spans="1:11">
      <c r="A126" s="577" t="e">
        <f>IF(A125="","",IF(A125=#REF!*12,"",+A125+1))</f>
        <v>#REF!</v>
      </c>
      <c r="B126" s="576" t="e">
        <f t="shared" si="11"/>
        <v>#REF!</v>
      </c>
      <c r="C126" s="576" t="e">
        <f>IF(A126="","",IF(#REF!+'Plano Tx de Esforço'!A126&gt;120,0,ROUND(IF(B126&gt;0.045,(0.045*0.5),(0.5)*B126),7)))</f>
        <v>#REF!</v>
      </c>
      <c r="D126" s="576" t="e">
        <f t="shared" si="7"/>
        <v>#REF!</v>
      </c>
      <c r="E126" s="575" t="e">
        <f t="shared" si="12"/>
        <v>#REF!</v>
      </c>
      <c r="F126" s="575" t="e">
        <f t="shared" si="8"/>
        <v>#REF!</v>
      </c>
      <c r="G126" s="575" t="e">
        <f t="shared" si="9"/>
        <v>#REF!</v>
      </c>
      <c r="H126" s="575" t="e">
        <f t="shared" si="13"/>
        <v>#REF!</v>
      </c>
      <c r="I126" s="575" t="e">
        <f t="shared" si="10"/>
        <v>#REF!</v>
      </c>
      <c r="J126" s="575" t="e">
        <f>IF(A126="","",PMT((1+D126)^(1/12)-1,(#REF!*12)-A126+1,-E126))</f>
        <v>#REF!</v>
      </c>
      <c r="K126" s="574"/>
    </row>
    <row r="127" spans="1:11">
      <c r="A127" s="577" t="e">
        <f>IF(A126="","",IF(A126=#REF!*12,"",+A126+1))</f>
        <v>#REF!</v>
      </c>
      <c r="B127" s="576" t="e">
        <f t="shared" si="11"/>
        <v>#REF!</v>
      </c>
      <c r="C127" s="576" t="e">
        <f>IF(A127="","",IF(#REF!+'Plano Tx de Esforço'!A127&gt;120,0,ROUND(IF(B127&gt;0.045,(0.045*0.5),(0.5)*B127),7)))</f>
        <v>#REF!</v>
      </c>
      <c r="D127" s="576" t="e">
        <f t="shared" si="7"/>
        <v>#REF!</v>
      </c>
      <c r="E127" s="575" t="e">
        <f t="shared" si="12"/>
        <v>#REF!</v>
      </c>
      <c r="F127" s="575" t="e">
        <f t="shared" si="8"/>
        <v>#REF!</v>
      </c>
      <c r="G127" s="575" t="e">
        <f t="shared" si="9"/>
        <v>#REF!</v>
      </c>
      <c r="H127" s="575" t="e">
        <f t="shared" si="13"/>
        <v>#REF!</v>
      </c>
      <c r="I127" s="575" t="e">
        <f t="shared" si="10"/>
        <v>#REF!</v>
      </c>
      <c r="J127" s="575" t="e">
        <f>IF(A127="","",PMT((1+D127)^(1/12)-1,(#REF!*12)-A127+1,-E127))</f>
        <v>#REF!</v>
      </c>
      <c r="K127" s="574"/>
    </row>
    <row r="128" spans="1:11">
      <c r="A128" s="577" t="e">
        <f>IF(A127="","",IF(A127=#REF!*12,"",+A127+1))</f>
        <v>#REF!</v>
      </c>
      <c r="B128" s="576" t="e">
        <f t="shared" si="11"/>
        <v>#REF!</v>
      </c>
      <c r="C128" s="576" t="e">
        <f>IF(A128="","",IF(#REF!+'Plano Tx de Esforço'!A128&gt;120,0,ROUND(IF(B128&gt;0.045,(0.045*0.5),(0.5)*B128),7)))</f>
        <v>#REF!</v>
      </c>
      <c r="D128" s="576" t="e">
        <f t="shared" si="7"/>
        <v>#REF!</v>
      </c>
      <c r="E128" s="575" t="e">
        <f t="shared" si="12"/>
        <v>#REF!</v>
      </c>
      <c r="F128" s="575" t="e">
        <f t="shared" si="8"/>
        <v>#REF!</v>
      </c>
      <c r="G128" s="575" t="e">
        <f t="shared" si="9"/>
        <v>#REF!</v>
      </c>
      <c r="H128" s="575" t="e">
        <f t="shared" si="13"/>
        <v>#REF!</v>
      </c>
      <c r="I128" s="575" t="e">
        <f t="shared" si="10"/>
        <v>#REF!</v>
      </c>
      <c r="J128" s="575" t="e">
        <f>IF(A128="","",PMT((1+D128)^(1/12)-1,(#REF!*12)-A128+1,-E128))</f>
        <v>#REF!</v>
      </c>
      <c r="K128" s="574"/>
    </row>
    <row r="129" spans="1:11">
      <c r="A129" s="577" t="e">
        <f>IF(A128="","",IF(A128=#REF!*12,"",+A128+1))</f>
        <v>#REF!</v>
      </c>
      <c r="B129" s="576" t="e">
        <f t="shared" si="11"/>
        <v>#REF!</v>
      </c>
      <c r="C129" s="576" t="e">
        <f>IF(A129="","",IF(#REF!+'Plano Tx de Esforço'!A129&gt;120,0,ROUND(IF(B129&gt;0.045,(0.045*0.5),(0.5)*B129),7)))</f>
        <v>#REF!</v>
      </c>
      <c r="D129" s="576" t="e">
        <f t="shared" si="7"/>
        <v>#REF!</v>
      </c>
      <c r="E129" s="575" t="e">
        <f t="shared" si="12"/>
        <v>#REF!</v>
      </c>
      <c r="F129" s="575" t="e">
        <f t="shared" si="8"/>
        <v>#REF!</v>
      </c>
      <c r="G129" s="575" t="e">
        <f t="shared" si="9"/>
        <v>#REF!</v>
      </c>
      <c r="H129" s="575" t="e">
        <f t="shared" si="13"/>
        <v>#REF!</v>
      </c>
      <c r="I129" s="575" t="e">
        <f t="shared" si="10"/>
        <v>#REF!</v>
      </c>
      <c r="J129" s="575" t="e">
        <f>IF(A129="","",PMT((1+D129)^(1/12)-1,(#REF!*12)-A129+1,-E129))</f>
        <v>#REF!</v>
      </c>
      <c r="K129" s="574"/>
    </row>
    <row r="130" spans="1:11">
      <c r="A130" s="577" t="e">
        <f>IF(A129="","",IF(A129=#REF!*12,"",+A129+1))</f>
        <v>#REF!</v>
      </c>
      <c r="B130" s="576" t="e">
        <f t="shared" si="11"/>
        <v>#REF!</v>
      </c>
      <c r="C130" s="576" t="e">
        <f>IF(A130="","",IF(#REF!+'Plano Tx de Esforço'!A130&gt;120,0,ROUND(IF(B130&gt;0.045,(0.045*0.5),(0.5)*B130),7)))</f>
        <v>#REF!</v>
      </c>
      <c r="D130" s="576" t="e">
        <f t="shared" si="7"/>
        <v>#REF!</v>
      </c>
      <c r="E130" s="575" t="e">
        <f t="shared" si="12"/>
        <v>#REF!</v>
      </c>
      <c r="F130" s="575" t="e">
        <f t="shared" si="8"/>
        <v>#REF!</v>
      </c>
      <c r="G130" s="575" t="e">
        <f t="shared" si="9"/>
        <v>#REF!</v>
      </c>
      <c r="H130" s="575" t="e">
        <f t="shared" si="13"/>
        <v>#REF!</v>
      </c>
      <c r="I130" s="575" t="e">
        <f t="shared" si="10"/>
        <v>#REF!</v>
      </c>
      <c r="J130" s="575" t="e">
        <f>IF(A130="","",PMT((1+D130)^(1/12)-1,(#REF!*12)-A130+1,-E130))</f>
        <v>#REF!</v>
      </c>
      <c r="K130" s="574"/>
    </row>
    <row r="131" spans="1:11">
      <c r="A131" s="577" t="e">
        <f>IF(A130="","",IF(A130=#REF!*12,"",+A130+1))</f>
        <v>#REF!</v>
      </c>
      <c r="B131" s="576" t="e">
        <f t="shared" si="11"/>
        <v>#REF!</v>
      </c>
      <c r="C131" s="576" t="e">
        <f>IF(A131="","",IF(#REF!+'Plano Tx de Esforço'!A131&gt;120,0,ROUND(IF(B131&gt;0.045,(0.045*0.5),(0.5)*B131),7)))</f>
        <v>#REF!</v>
      </c>
      <c r="D131" s="576" t="e">
        <f t="shared" si="7"/>
        <v>#REF!</v>
      </c>
      <c r="E131" s="575" t="e">
        <f t="shared" si="12"/>
        <v>#REF!</v>
      </c>
      <c r="F131" s="575" t="e">
        <f t="shared" si="8"/>
        <v>#REF!</v>
      </c>
      <c r="G131" s="575" t="e">
        <f t="shared" si="9"/>
        <v>#REF!</v>
      </c>
      <c r="H131" s="575" t="e">
        <f t="shared" si="13"/>
        <v>#REF!</v>
      </c>
      <c r="I131" s="575" t="e">
        <f t="shared" si="10"/>
        <v>#REF!</v>
      </c>
      <c r="J131" s="575" t="e">
        <f>IF(A131="","",PMT((1+D131)^(1/12)-1,(#REF!*12)-A131+1,-E131))</f>
        <v>#REF!</v>
      </c>
      <c r="K131" s="574"/>
    </row>
    <row r="132" spans="1:11">
      <c r="A132" s="577" t="e">
        <f>IF(A131="","",IF(A131=#REF!*12,"",+A131+1))</f>
        <v>#REF!</v>
      </c>
      <c r="B132" s="576" t="e">
        <f t="shared" si="11"/>
        <v>#REF!</v>
      </c>
      <c r="C132" s="576" t="e">
        <f>IF(A132="","",IF(#REF!+'Plano Tx de Esforço'!A132&gt;120,0,ROUND(IF(B132&gt;0.045,(0.045*0.5),(0.5)*B132),7)))</f>
        <v>#REF!</v>
      </c>
      <c r="D132" s="576" t="e">
        <f t="shared" si="7"/>
        <v>#REF!</v>
      </c>
      <c r="E132" s="575" t="e">
        <f t="shared" si="12"/>
        <v>#REF!</v>
      </c>
      <c r="F132" s="575" t="e">
        <f t="shared" si="8"/>
        <v>#REF!</v>
      </c>
      <c r="G132" s="575" t="e">
        <f t="shared" si="9"/>
        <v>#REF!</v>
      </c>
      <c r="H132" s="575" t="e">
        <f t="shared" si="13"/>
        <v>#REF!</v>
      </c>
      <c r="I132" s="575" t="e">
        <f t="shared" si="10"/>
        <v>#REF!</v>
      </c>
      <c r="J132" s="575" t="e">
        <f>IF(A132="","",PMT((1+D132)^(1/12)-1,(#REF!*12)-A132+1,-E132))</f>
        <v>#REF!</v>
      </c>
      <c r="K132" s="574"/>
    </row>
    <row r="133" spans="1:11">
      <c r="A133" s="577" t="e">
        <f>IF(A132="","",IF(A132=#REF!*12,"",+A132+1))</f>
        <v>#REF!</v>
      </c>
      <c r="B133" s="576" t="e">
        <f t="shared" si="11"/>
        <v>#REF!</v>
      </c>
      <c r="C133" s="576" t="e">
        <f>IF(A133="","",IF(#REF!+'Plano Tx de Esforço'!A133&gt;120,0,ROUND(IF(B133&gt;0.045,(0.045*0.5),(0.5)*B133),7)))</f>
        <v>#REF!</v>
      </c>
      <c r="D133" s="576" t="e">
        <f t="shared" si="7"/>
        <v>#REF!</v>
      </c>
      <c r="E133" s="575" t="e">
        <f t="shared" si="12"/>
        <v>#REF!</v>
      </c>
      <c r="F133" s="575" t="e">
        <f t="shared" si="8"/>
        <v>#REF!</v>
      </c>
      <c r="G133" s="575" t="e">
        <f t="shared" si="9"/>
        <v>#REF!</v>
      </c>
      <c r="H133" s="575" t="e">
        <f t="shared" si="13"/>
        <v>#REF!</v>
      </c>
      <c r="I133" s="575" t="e">
        <f t="shared" si="10"/>
        <v>#REF!</v>
      </c>
      <c r="J133" s="575" t="e">
        <f>IF(A133="","",PMT((1+D133)^(1/12)-1,(#REF!*12)-A133+1,-E133))</f>
        <v>#REF!</v>
      </c>
      <c r="K133" s="574"/>
    </row>
    <row r="134" spans="1:11">
      <c r="A134" s="577" t="e">
        <f>IF(A133="","",IF(A133=#REF!*12,"",+A133+1))</f>
        <v>#REF!</v>
      </c>
      <c r="B134" s="576" t="e">
        <f t="shared" si="11"/>
        <v>#REF!</v>
      </c>
      <c r="C134" s="576" t="e">
        <f>IF(A134="","",IF(#REF!+'Plano Tx de Esforço'!A134&gt;120,0,ROUND(IF(B134&gt;0.045,(0.045*0.5),(0.5)*B134),7)))</f>
        <v>#REF!</v>
      </c>
      <c r="D134" s="576" t="e">
        <f t="shared" ref="D134:D197" si="14">IF(A134="","",+B134-C134)</f>
        <v>#REF!</v>
      </c>
      <c r="E134" s="575" t="e">
        <f t="shared" si="12"/>
        <v>#REF!</v>
      </c>
      <c r="F134" s="575" t="e">
        <f t="shared" ref="F134:F197" si="15">IF(A134="","",+J134-H134)</f>
        <v>#REF!</v>
      </c>
      <c r="G134" s="575" t="e">
        <f t="shared" ref="G134:G197" si="16">IF(A134="","",ROUND(+E134*((1+B134)^(1/12)-1),2))</f>
        <v>#REF!</v>
      </c>
      <c r="H134" s="575" t="e">
        <f t="shared" si="13"/>
        <v>#REF!</v>
      </c>
      <c r="I134" s="575" t="e">
        <f t="shared" ref="I134:I197" si="17">IF(A134="","",+G134-H134)</f>
        <v>#REF!</v>
      </c>
      <c r="J134" s="575" t="e">
        <f>IF(A134="","",PMT((1+D134)^(1/12)-1,(#REF!*12)-A134+1,-E134))</f>
        <v>#REF!</v>
      </c>
      <c r="K134" s="574"/>
    </row>
    <row r="135" spans="1:11">
      <c r="A135" s="577" t="e">
        <f>IF(A134="","",IF(A134=#REF!*12,"",+A134+1))</f>
        <v>#REF!</v>
      </c>
      <c r="B135" s="576" t="e">
        <f t="shared" ref="B135:B198" si="18">IF(A135="","",+B134)</f>
        <v>#REF!</v>
      </c>
      <c r="C135" s="576" t="e">
        <f>IF(A135="","",IF(#REF!+'Plano Tx de Esforço'!A135&gt;120,0,ROUND(IF(B135&gt;0.045,(0.045*0.5),(0.5)*B135),7)))</f>
        <v>#REF!</v>
      </c>
      <c r="D135" s="576" t="e">
        <f t="shared" si="14"/>
        <v>#REF!</v>
      </c>
      <c r="E135" s="575" t="e">
        <f t="shared" ref="E135:E198" si="19">IF(A135="","",+E134-F134)</f>
        <v>#REF!</v>
      </c>
      <c r="F135" s="575" t="e">
        <f t="shared" si="15"/>
        <v>#REF!</v>
      </c>
      <c r="G135" s="575" t="e">
        <f t="shared" si="16"/>
        <v>#REF!</v>
      </c>
      <c r="H135" s="575" t="e">
        <f t="shared" ref="H135:H198" si="20">IF(A135="","",ROUND(+E135*((1+B135-C135)^(1/12)-1),2))</f>
        <v>#REF!</v>
      </c>
      <c r="I135" s="575" t="e">
        <f t="shared" si="17"/>
        <v>#REF!</v>
      </c>
      <c r="J135" s="575" t="e">
        <f>IF(A135="","",PMT((1+D135)^(1/12)-1,(#REF!*12)-A135+1,-E135))</f>
        <v>#REF!</v>
      </c>
      <c r="K135" s="574"/>
    </row>
    <row r="136" spans="1:11">
      <c r="A136" s="577" t="e">
        <f>IF(A135="","",IF(A135=#REF!*12,"",+A135+1))</f>
        <v>#REF!</v>
      </c>
      <c r="B136" s="576" t="e">
        <f t="shared" si="18"/>
        <v>#REF!</v>
      </c>
      <c r="C136" s="576" t="e">
        <f>IF(A136="","",IF(#REF!+'Plano Tx de Esforço'!A136&gt;120,0,ROUND(IF(B136&gt;0.045,(0.045*0.5),(0.5)*B136),7)))</f>
        <v>#REF!</v>
      </c>
      <c r="D136" s="576" t="e">
        <f t="shared" si="14"/>
        <v>#REF!</v>
      </c>
      <c r="E136" s="575" t="e">
        <f t="shared" si="19"/>
        <v>#REF!</v>
      </c>
      <c r="F136" s="575" t="e">
        <f t="shared" si="15"/>
        <v>#REF!</v>
      </c>
      <c r="G136" s="575" t="e">
        <f t="shared" si="16"/>
        <v>#REF!</v>
      </c>
      <c r="H136" s="575" t="e">
        <f t="shared" si="20"/>
        <v>#REF!</v>
      </c>
      <c r="I136" s="575" t="e">
        <f t="shared" si="17"/>
        <v>#REF!</v>
      </c>
      <c r="J136" s="575" t="e">
        <f>IF(A136="","",PMT((1+D136)^(1/12)-1,(#REF!*12)-A136+1,-E136))</f>
        <v>#REF!</v>
      </c>
      <c r="K136" s="574"/>
    </row>
    <row r="137" spans="1:11">
      <c r="A137" s="577" t="e">
        <f>IF(A136="","",IF(A136=#REF!*12,"",+A136+1))</f>
        <v>#REF!</v>
      </c>
      <c r="B137" s="576" t="e">
        <f t="shared" si="18"/>
        <v>#REF!</v>
      </c>
      <c r="C137" s="576" t="e">
        <f>IF(A137="","",IF(#REF!+'Plano Tx de Esforço'!A137&gt;120,0,ROUND(IF(B137&gt;0.045,(0.045*0.5),(0.5)*B137),7)))</f>
        <v>#REF!</v>
      </c>
      <c r="D137" s="576" t="e">
        <f t="shared" si="14"/>
        <v>#REF!</v>
      </c>
      <c r="E137" s="575" t="e">
        <f t="shared" si="19"/>
        <v>#REF!</v>
      </c>
      <c r="F137" s="575" t="e">
        <f t="shared" si="15"/>
        <v>#REF!</v>
      </c>
      <c r="G137" s="575" t="e">
        <f t="shared" si="16"/>
        <v>#REF!</v>
      </c>
      <c r="H137" s="575" t="e">
        <f t="shared" si="20"/>
        <v>#REF!</v>
      </c>
      <c r="I137" s="575" t="e">
        <f t="shared" si="17"/>
        <v>#REF!</v>
      </c>
      <c r="J137" s="575" t="e">
        <f>IF(A137="","",PMT((1+D137)^(1/12)-1,(#REF!*12)-A137+1,-E137))</f>
        <v>#REF!</v>
      </c>
      <c r="K137" s="574"/>
    </row>
    <row r="138" spans="1:11">
      <c r="A138" s="577" t="e">
        <f>IF(A137="","",IF(A137=#REF!*12,"",+A137+1))</f>
        <v>#REF!</v>
      </c>
      <c r="B138" s="576" t="e">
        <f t="shared" si="18"/>
        <v>#REF!</v>
      </c>
      <c r="C138" s="576" t="e">
        <f>IF(A138="","",IF(#REF!+'Plano Tx de Esforço'!A138&gt;120,0,ROUND(IF(B138&gt;0.045,(0.045*0.5),(0.5)*B138),7)))</f>
        <v>#REF!</v>
      </c>
      <c r="D138" s="576" t="e">
        <f t="shared" si="14"/>
        <v>#REF!</v>
      </c>
      <c r="E138" s="575" t="e">
        <f t="shared" si="19"/>
        <v>#REF!</v>
      </c>
      <c r="F138" s="575" t="e">
        <f t="shared" si="15"/>
        <v>#REF!</v>
      </c>
      <c r="G138" s="575" t="e">
        <f t="shared" si="16"/>
        <v>#REF!</v>
      </c>
      <c r="H138" s="575" t="e">
        <f t="shared" si="20"/>
        <v>#REF!</v>
      </c>
      <c r="I138" s="575" t="e">
        <f t="shared" si="17"/>
        <v>#REF!</v>
      </c>
      <c r="J138" s="575" t="e">
        <f>IF(A138="","",PMT((1+D138)^(1/12)-1,(#REF!*12)-A138+1,-E138))</f>
        <v>#REF!</v>
      </c>
      <c r="K138" s="574"/>
    </row>
    <row r="139" spans="1:11">
      <c r="A139" s="577" t="e">
        <f>IF(A138="","",IF(A138=#REF!*12,"",+A138+1))</f>
        <v>#REF!</v>
      </c>
      <c r="B139" s="576" t="e">
        <f t="shared" si="18"/>
        <v>#REF!</v>
      </c>
      <c r="C139" s="576" t="e">
        <f>IF(A139="","",IF(#REF!+'Plano Tx de Esforço'!A139&gt;120,0,ROUND(IF(B139&gt;0.045,(0.045*0.5),(0.5)*B139),7)))</f>
        <v>#REF!</v>
      </c>
      <c r="D139" s="576" t="e">
        <f t="shared" si="14"/>
        <v>#REF!</v>
      </c>
      <c r="E139" s="575" t="e">
        <f t="shared" si="19"/>
        <v>#REF!</v>
      </c>
      <c r="F139" s="575" t="e">
        <f t="shared" si="15"/>
        <v>#REF!</v>
      </c>
      <c r="G139" s="575" t="e">
        <f t="shared" si="16"/>
        <v>#REF!</v>
      </c>
      <c r="H139" s="575" t="e">
        <f t="shared" si="20"/>
        <v>#REF!</v>
      </c>
      <c r="I139" s="575" t="e">
        <f t="shared" si="17"/>
        <v>#REF!</v>
      </c>
      <c r="J139" s="575" t="e">
        <f>IF(A139="","",PMT((1+D139)^(1/12)-1,(#REF!*12)-A139+1,-E139))</f>
        <v>#REF!</v>
      </c>
      <c r="K139" s="574"/>
    </row>
    <row r="140" spans="1:11">
      <c r="A140" s="577" t="e">
        <f>IF(A139="","",IF(A139=#REF!*12,"",+A139+1))</f>
        <v>#REF!</v>
      </c>
      <c r="B140" s="576" t="e">
        <f t="shared" si="18"/>
        <v>#REF!</v>
      </c>
      <c r="C140" s="576" t="e">
        <f>IF(A140="","",IF(#REF!+'Plano Tx de Esforço'!A140&gt;120,0,ROUND(IF(B140&gt;0.045,(0.045*0.5),(0.5)*B140),7)))</f>
        <v>#REF!</v>
      </c>
      <c r="D140" s="576" t="e">
        <f t="shared" si="14"/>
        <v>#REF!</v>
      </c>
      <c r="E140" s="575" t="e">
        <f t="shared" si="19"/>
        <v>#REF!</v>
      </c>
      <c r="F140" s="575" t="e">
        <f t="shared" si="15"/>
        <v>#REF!</v>
      </c>
      <c r="G140" s="575" t="e">
        <f t="shared" si="16"/>
        <v>#REF!</v>
      </c>
      <c r="H140" s="575" t="e">
        <f t="shared" si="20"/>
        <v>#REF!</v>
      </c>
      <c r="I140" s="575" t="e">
        <f t="shared" si="17"/>
        <v>#REF!</v>
      </c>
      <c r="J140" s="575" t="e">
        <f>IF(A140="","",PMT((1+D140)^(1/12)-1,(#REF!*12)-A140+1,-E140))</f>
        <v>#REF!</v>
      </c>
      <c r="K140" s="574"/>
    </row>
    <row r="141" spans="1:11">
      <c r="A141" s="577" t="e">
        <f>IF(A140="","",IF(A140=#REF!*12,"",+A140+1))</f>
        <v>#REF!</v>
      </c>
      <c r="B141" s="576" t="e">
        <f t="shared" si="18"/>
        <v>#REF!</v>
      </c>
      <c r="C141" s="576" t="e">
        <f>IF(A141="","",IF(#REF!+'Plano Tx de Esforço'!A141&gt;120,0,ROUND(IF(B141&gt;0.045,(0.045*0.5),(0.5)*B141),7)))</f>
        <v>#REF!</v>
      </c>
      <c r="D141" s="576" t="e">
        <f t="shared" si="14"/>
        <v>#REF!</v>
      </c>
      <c r="E141" s="575" t="e">
        <f t="shared" si="19"/>
        <v>#REF!</v>
      </c>
      <c r="F141" s="575" t="e">
        <f t="shared" si="15"/>
        <v>#REF!</v>
      </c>
      <c r="G141" s="575" t="e">
        <f t="shared" si="16"/>
        <v>#REF!</v>
      </c>
      <c r="H141" s="575" t="e">
        <f t="shared" si="20"/>
        <v>#REF!</v>
      </c>
      <c r="I141" s="575" t="e">
        <f t="shared" si="17"/>
        <v>#REF!</v>
      </c>
      <c r="J141" s="575" t="e">
        <f>IF(A141="","",PMT((1+D141)^(1/12)-1,(#REF!*12)-A141+1,-E141))</f>
        <v>#REF!</v>
      </c>
      <c r="K141" s="574"/>
    </row>
    <row r="142" spans="1:11">
      <c r="A142" s="577" t="e">
        <f>IF(A141="","",IF(A141=#REF!*12,"",+A141+1))</f>
        <v>#REF!</v>
      </c>
      <c r="B142" s="576" t="e">
        <f t="shared" si="18"/>
        <v>#REF!</v>
      </c>
      <c r="C142" s="576" t="e">
        <f>IF(A142="","",IF(#REF!+'Plano Tx de Esforço'!A142&gt;120,0,ROUND(IF(B142&gt;0.045,(0.045*0.5),(0.5)*B142),7)))</f>
        <v>#REF!</v>
      </c>
      <c r="D142" s="576" t="e">
        <f t="shared" si="14"/>
        <v>#REF!</v>
      </c>
      <c r="E142" s="575" t="e">
        <f t="shared" si="19"/>
        <v>#REF!</v>
      </c>
      <c r="F142" s="575" t="e">
        <f t="shared" si="15"/>
        <v>#REF!</v>
      </c>
      <c r="G142" s="575" t="e">
        <f t="shared" si="16"/>
        <v>#REF!</v>
      </c>
      <c r="H142" s="575" t="e">
        <f t="shared" si="20"/>
        <v>#REF!</v>
      </c>
      <c r="I142" s="575" t="e">
        <f t="shared" si="17"/>
        <v>#REF!</v>
      </c>
      <c r="J142" s="575" t="e">
        <f>IF(A142="","",PMT((1+D142)^(1/12)-1,(#REF!*12)-A142+1,-E142))</f>
        <v>#REF!</v>
      </c>
      <c r="K142" s="574"/>
    </row>
    <row r="143" spans="1:11">
      <c r="A143" s="577" t="e">
        <f>IF(A142="","",IF(A142=#REF!*12,"",+A142+1))</f>
        <v>#REF!</v>
      </c>
      <c r="B143" s="576" t="e">
        <f t="shared" si="18"/>
        <v>#REF!</v>
      </c>
      <c r="C143" s="576" t="e">
        <f>IF(A143="","",IF(#REF!+'Plano Tx de Esforço'!A143&gt;120,0,ROUND(IF(B143&gt;0.045,(0.045*0.5),(0.5)*B143),7)))</f>
        <v>#REF!</v>
      </c>
      <c r="D143" s="576" t="e">
        <f t="shared" si="14"/>
        <v>#REF!</v>
      </c>
      <c r="E143" s="575" t="e">
        <f t="shared" si="19"/>
        <v>#REF!</v>
      </c>
      <c r="F143" s="575" t="e">
        <f t="shared" si="15"/>
        <v>#REF!</v>
      </c>
      <c r="G143" s="575" t="e">
        <f t="shared" si="16"/>
        <v>#REF!</v>
      </c>
      <c r="H143" s="575" t="e">
        <f t="shared" si="20"/>
        <v>#REF!</v>
      </c>
      <c r="I143" s="575" t="e">
        <f t="shared" si="17"/>
        <v>#REF!</v>
      </c>
      <c r="J143" s="575" t="e">
        <f>IF(A143="","",PMT((1+D143)^(1/12)-1,(#REF!*12)-A143+1,-E143))</f>
        <v>#REF!</v>
      </c>
      <c r="K143" s="574"/>
    </row>
    <row r="144" spans="1:11">
      <c r="A144" s="577" t="e">
        <f>IF(A143="","",IF(A143=#REF!*12,"",+A143+1))</f>
        <v>#REF!</v>
      </c>
      <c r="B144" s="576" t="e">
        <f t="shared" si="18"/>
        <v>#REF!</v>
      </c>
      <c r="C144" s="576" t="e">
        <f>IF(A144="","",IF(#REF!+'Plano Tx de Esforço'!A144&gt;120,0,ROUND(IF(B144&gt;0.045,(0.045*0.5),(0.5)*B144),7)))</f>
        <v>#REF!</v>
      </c>
      <c r="D144" s="576" t="e">
        <f t="shared" si="14"/>
        <v>#REF!</v>
      </c>
      <c r="E144" s="575" t="e">
        <f t="shared" si="19"/>
        <v>#REF!</v>
      </c>
      <c r="F144" s="575" t="e">
        <f t="shared" si="15"/>
        <v>#REF!</v>
      </c>
      <c r="G144" s="575" t="e">
        <f t="shared" si="16"/>
        <v>#REF!</v>
      </c>
      <c r="H144" s="575" t="e">
        <f t="shared" si="20"/>
        <v>#REF!</v>
      </c>
      <c r="I144" s="575" t="e">
        <f t="shared" si="17"/>
        <v>#REF!</v>
      </c>
      <c r="J144" s="575" t="e">
        <f>IF(A144="","",PMT((1+D144)^(1/12)-1,(#REF!*12)-A144+1,-E144))</f>
        <v>#REF!</v>
      </c>
      <c r="K144" s="574"/>
    </row>
    <row r="145" spans="1:11">
      <c r="A145" s="577" t="e">
        <f>IF(A144="","",IF(A144=#REF!*12,"",+A144+1))</f>
        <v>#REF!</v>
      </c>
      <c r="B145" s="576" t="e">
        <f t="shared" si="18"/>
        <v>#REF!</v>
      </c>
      <c r="C145" s="576" t="e">
        <f>IF(A145="","",IF(#REF!+'Plano Tx de Esforço'!A145&gt;120,0,ROUND(IF(B145&gt;0.045,(0.045*0.5),(0.5)*B145),7)))</f>
        <v>#REF!</v>
      </c>
      <c r="D145" s="576" t="e">
        <f t="shared" si="14"/>
        <v>#REF!</v>
      </c>
      <c r="E145" s="575" t="e">
        <f t="shared" si="19"/>
        <v>#REF!</v>
      </c>
      <c r="F145" s="575" t="e">
        <f t="shared" si="15"/>
        <v>#REF!</v>
      </c>
      <c r="G145" s="575" t="e">
        <f t="shared" si="16"/>
        <v>#REF!</v>
      </c>
      <c r="H145" s="575" t="e">
        <f t="shared" si="20"/>
        <v>#REF!</v>
      </c>
      <c r="I145" s="575" t="e">
        <f t="shared" si="17"/>
        <v>#REF!</v>
      </c>
      <c r="J145" s="575" t="e">
        <f>IF(A145="","",PMT((1+D145)^(1/12)-1,(#REF!*12)-A145+1,-E145))</f>
        <v>#REF!</v>
      </c>
      <c r="K145" s="574"/>
    </row>
    <row r="146" spans="1:11">
      <c r="A146" s="577" t="e">
        <f>IF(A145="","",IF(A145=#REF!*12,"",+A145+1))</f>
        <v>#REF!</v>
      </c>
      <c r="B146" s="576" t="e">
        <f t="shared" si="18"/>
        <v>#REF!</v>
      </c>
      <c r="C146" s="576" t="e">
        <f>IF(A146="","",IF(#REF!+'Plano Tx de Esforço'!A146&gt;120,0,ROUND(IF(B146&gt;0.045,(0.045*0.5),(0.5)*B146),7)))</f>
        <v>#REF!</v>
      </c>
      <c r="D146" s="576" t="e">
        <f t="shared" si="14"/>
        <v>#REF!</v>
      </c>
      <c r="E146" s="575" t="e">
        <f t="shared" si="19"/>
        <v>#REF!</v>
      </c>
      <c r="F146" s="575" t="e">
        <f t="shared" si="15"/>
        <v>#REF!</v>
      </c>
      <c r="G146" s="575" t="e">
        <f t="shared" si="16"/>
        <v>#REF!</v>
      </c>
      <c r="H146" s="575" t="e">
        <f t="shared" si="20"/>
        <v>#REF!</v>
      </c>
      <c r="I146" s="575" t="e">
        <f t="shared" si="17"/>
        <v>#REF!</v>
      </c>
      <c r="J146" s="575" t="e">
        <f>IF(A146="","",PMT((1+D146)^(1/12)-1,(#REF!*12)-A146+1,-E146))</f>
        <v>#REF!</v>
      </c>
      <c r="K146" s="574"/>
    </row>
    <row r="147" spans="1:11">
      <c r="A147" s="577" t="e">
        <f>IF(A146="","",IF(A146=#REF!*12,"",+A146+1))</f>
        <v>#REF!</v>
      </c>
      <c r="B147" s="576" t="e">
        <f t="shared" si="18"/>
        <v>#REF!</v>
      </c>
      <c r="C147" s="576" t="e">
        <f>IF(A147="","",IF(#REF!+'Plano Tx de Esforço'!A147&gt;120,0,ROUND(IF(B147&gt;0.045,(0.045*0.5),(0.5)*B147),7)))</f>
        <v>#REF!</v>
      </c>
      <c r="D147" s="576" t="e">
        <f t="shared" si="14"/>
        <v>#REF!</v>
      </c>
      <c r="E147" s="575" t="e">
        <f t="shared" si="19"/>
        <v>#REF!</v>
      </c>
      <c r="F147" s="575" t="e">
        <f t="shared" si="15"/>
        <v>#REF!</v>
      </c>
      <c r="G147" s="575" t="e">
        <f t="shared" si="16"/>
        <v>#REF!</v>
      </c>
      <c r="H147" s="575" t="e">
        <f t="shared" si="20"/>
        <v>#REF!</v>
      </c>
      <c r="I147" s="575" t="e">
        <f t="shared" si="17"/>
        <v>#REF!</v>
      </c>
      <c r="J147" s="575" t="e">
        <f>IF(A147="","",PMT((1+D147)^(1/12)-1,(#REF!*12)-A147+1,-E147))</f>
        <v>#REF!</v>
      </c>
      <c r="K147" s="574"/>
    </row>
    <row r="148" spans="1:11">
      <c r="A148" s="577" t="e">
        <f>IF(A147="","",IF(A147=#REF!*12,"",+A147+1))</f>
        <v>#REF!</v>
      </c>
      <c r="B148" s="576" t="e">
        <f t="shared" si="18"/>
        <v>#REF!</v>
      </c>
      <c r="C148" s="576" t="e">
        <f>IF(A148="","",IF(#REF!+'Plano Tx de Esforço'!A148&gt;120,0,ROUND(IF(B148&gt;0.045,(0.045*0.5),(0.5)*B148),7)))</f>
        <v>#REF!</v>
      </c>
      <c r="D148" s="576" t="e">
        <f t="shared" si="14"/>
        <v>#REF!</v>
      </c>
      <c r="E148" s="575" t="e">
        <f t="shared" si="19"/>
        <v>#REF!</v>
      </c>
      <c r="F148" s="575" t="e">
        <f t="shared" si="15"/>
        <v>#REF!</v>
      </c>
      <c r="G148" s="575" t="e">
        <f t="shared" si="16"/>
        <v>#REF!</v>
      </c>
      <c r="H148" s="575" t="e">
        <f t="shared" si="20"/>
        <v>#REF!</v>
      </c>
      <c r="I148" s="575" t="e">
        <f t="shared" si="17"/>
        <v>#REF!</v>
      </c>
      <c r="J148" s="575" t="e">
        <f>IF(A148="","",PMT((1+D148)^(1/12)-1,(#REF!*12)-A148+1,-E148))</f>
        <v>#REF!</v>
      </c>
      <c r="K148" s="574"/>
    </row>
    <row r="149" spans="1:11">
      <c r="A149" s="577" t="e">
        <f>IF(A148="","",IF(A148=#REF!*12,"",+A148+1))</f>
        <v>#REF!</v>
      </c>
      <c r="B149" s="576" t="e">
        <f t="shared" si="18"/>
        <v>#REF!</v>
      </c>
      <c r="C149" s="576" t="e">
        <f>IF(A149="","",IF(#REF!+'Plano Tx de Esforço'!A149&gt;120,0,ROUND(IF(B149&gt;0.045,(0.045*0.5),(0.5)*B149),7)))</f>
        <v>#REF!</v>
      </c>
      <c r="D149" s="576" t="e">
        <f t="shared" si="14"/>
        <v>#REF!</v>
      </c>
      <c r="E149" s="575" t="e">
        <f t="shared" si="19"/>
        <v>#REF!</v>
      </c>
      <c r="F149" s="575" t="e">
        <f t="shared" si="15"/>
        <v>#REF!</v>
      </c>
      <c r="G149" s="575" t="e">
        <f t="shared" si="16"/>
        <v>#REF!</v>
      </c>
      <c r="H149" s="575" t="e">
        <f t="shared" si="20"/>
        <v>#REF!</v>
      </c>
      <c r="I149" s="575" t="e">
        <f t="shared" si="17"/>
        <v>#REF!</v>
      </c>
      <c r="J149" s="575" t="e">
        <f>IF(A149="","",PMT((1+D149)^(1/12)-1,(#REF!*12)-A149+1,-E149))</f>
        <v>#REF!</v>
      </c>
      <c r="K149" s="574"/>
    </row>
    <row r="150" spans="1:11">
      <c r="A150" s="577" t="e">
        <f>IF(A149="","",IF(A149=#REF!*12,"",+A149+1))</f>
        <v>#REF!</v>
      </c>
      <c r="B150" s="576" t="e">
        <f t="shared" si="18"/>
        <v>#REF!</v>
      </c>
      <c r="C150" s="576" t="e">
        <f>IF(A150="","",IF(#REF!+'Plano Tx de Esforço'!A150&gt;120,0,ROUND(IF(B150&gt;0.045,(0.045*0.5),(0.5)*B150),7)))</f>
        <v>#REF!</v>
      </c>
      <c r="D150" s="576" t="e">
        <f t="shared" si="14"/>
        <v>#REF!</v>
      </c>
      <c r="E150" s="575" t="e">
        <f t="shared" si="19"/>
        <v>#REF!</v>
      </c>
      <c r="F150" s="575" t="e">
        <f t="shared" si="15"/>
        <v>#REF!</v>
      </c>
      <c r="G150" s="575" t="e">
        <f t="shared" si="16"/>
        <v>#REF!</v>
      </c>
      <c r="H150" s="575" t="e">
        <f t="shared" si="20"/>
        <v>#REF!</v>
      </c>
      <c r="I150" s="575" t="e">
        <f t="shared" si="17"/>
        <v>#REF!</v>
      </c>
      <c r="J150" s="575" t="e">
        <f>IF(A150="","",PMT((1+D150)^(1/12)-1,(#REF!*12)-A150+1,-E150))</f>
        <v>#REF!</v>
      </c>
      <c r="K150" s="574"/>
    </row>
    <row r="151" spans="1:11">
      <c r="A151" s="577" t="e">
        <f>IF(A150="","",IF(A150=#REF!*12,"",+A150+1))</f>
        <v>#REF!</v>
      </c>
      <c r="B151" s="576" t="e">
        <f t="shared" si="18"/>
        <v>#REF!</v>
      </c>
      <c r="C151" s="576" t="e">
        <f>IF(A151="","",IF(#REF!+'Plano Tx de Esforço'!A151&gt;120,0,ROUND(IF(B151&gt;0.045,(0.045*0.5),(0.5)*B151),7)))</f>
        <v>#REF!</v>
      </c>
      <c r="D151" s="576" t="e">
        <f t="shared" si="14"/>
        <v>#REF!</v>
      </c>
      <c r="E151" s="575" t="e">
        <f t="shared" si="19"/>
        <v>#REF!</v>
      </c>
      <c r="F151" s="575" t="e">
        <f t="shared" si="15"/>
        <v>#REF!</v>
      </c>
      <c r="G151" s="575" t="e">
        <f t="shared" si="16"/>
        <v>#REF!</v>
      </c>
      <c r="H151" s="575" t="e">
        <f t="shared" si="20"/>
        <v>#REF!</v>
      </c>
      <c r="I151" s="575" t="e">
        <f t="shared" si="17"/>
        <v>#REF!</v>
      </c>
      <c r="J151" s="575" t="e">
        <f>IF(A151="","",PMT((1+D151)^(1/12)-1,(#REF!*12)-A151+1,-E151))</f>
        <v>#REF!</v>
      </c>
      <c r="K151" s="574"/>
    </row>
    <row r="152" spans="1:11">
      <c r="A152" s="577" t="e">
        <f>IF(A151="","",IF(A151=#REF!*12,"",+A151+1))</f>
        <v>#REF!</v>
      </c>
      <c r="B152" s="576" t="e">
        <f t="shared" si="18"/>
        <v>#REF!</v>
      </c>
      <c r="C152" s="576" t="e">
        <f>IF(A152="","",IF(#REF!+'Plano Tx de Esforço'!A152&gt;120,0,ROUND(IF(B152&gt;0.045,(0.045*0.5),(0.5)*B152),7)))</f>
        <v>#REF!</v>
      </c>
      <c r="D152" s="576" t="e">
        <f t="shared" si="14"/>
        <v>#REF!</v>
      </c>
      <c r="E152" s="575" t="e">
        <f t="shared" si="19"/>
        <v>#REF!</v>
      </c>
      <c r="F152" s="575" t="e">
        <f t="shared" si="15"/>
        <v>#REF!</v>
      </c>
      <c r="G152" s="575" t="e">
        <f t="shared" si="16"/>
        <v>#REF!</v>
      </c>
      <c r="H152" s="575" t="e">
        <f t="shared" si="20"/>
        <v>#REF!</v>
      </c>
      <c r="I152" s="575" t="e">
        <f t="shared" si="17"/>
        <v>#REF!</v>
      </c>
      <c r="J152" s="575" t="e">
        <f>IF(A152="","",PMT((1+D152)^(1/12)-1,(#REF!*12)-A152+1,-E152))</f>
        <v>#REF!</v>
      </c>
      <c r="K152" s="574"/>
    </row>
    <row r="153" spans="1:11">
      <c r="A153" s="577" t="e">
        <f>IF(A152="","",IF(A152=#REF!*12,"",+A152+1))</f>
        <v>#REF!</v>
      </c>
      <c r="B153" s="576" t="e">
        <f t="shared" si="18"/>
        <v>#REF!</v>
      </c>
      <c r="C153" s="576" t="e">
        <f>IF(A153="","",IF(#REF!+'Plano Tx de Esforço'!A153&gt;120,0,ROUND(IF(B153&gt;0.045,(0.045*0.5),(0.5)*B153),7)))</f>
        <v>#REF!</v>
      </c>
      <c r="D153" s="576" t="e">
        <f t="shared" si="14"/>
        <v>#REF!</v>
      </c>
      <c r="E153" s="575" t="e">
        <f t="shared" si="19"/>
        <v>#REF!</v>
      </c>
      <c r="F153" s="575" t="e">
        <f t="shared" si="15"/>
        <v>#REF!</v>
      </c>
      <c r="G153" s="575" t="e">
        <f t="shared" si="16"/>
        <v>#REF!</v>
      </c>
      <c r="H153" s="575" t="e">
        <f t="shared" si="20"/>
        <v>#REF!</v>
      </c>
      <c r="I153" s="575" t="e">
        <f t="shared" si="17"/>
        <v>#REF!</v>
      </c>
      <c r="J153" s="575" t="e">
        <f>IF(A153="","",PMT((1+D153)^(1/12)-1,(#REF!*12)-A153+1,-E153))</f>
        <v>#REF!</v>
      </c>
      <c r="K153" s="574"/>
    </row>
    <row r="154" spans="1:11">
      <c r="A154" s="577" t="e">
        <f>IF(A153="","",IF(A153=#REF!*12,"",+A153+1))</f>
        <v>#REF!</v>
      </c>
      <c r="B154" s="576" t="e">
        <f t="shared" si="18"/>
        <v>#REF!</v>
      </c>
      <c r="C154" s="576" t="e">
        <f>IF(A154="","",IF(#REF!+'Plano Tx de Esforço'!A154&gt;120,0,ROUND(IF(B154&gt;0.045,(0.045*0.5),(0.5)*B154),7)))</f>
        <v>#REF!</v>
      </c>
      <c r="D154" s="576" t="e">
        <f t="shared" si="14"/>
        <v>#REF!</v>
      </c>
      <c r="E154" s="575" t="e">
        <f t="shared" si="19"/>
        <v>#REF!</v>
      </c>
      <c r="F154" s="575" t="e">
        <f t="shared" si="15"/>
        <v>#REF!</v>
      </c>
      <c r="G154" s="575" t="e">
        <f t="shared" si="16"/>
        <v>#REF!</v>
      </c>
      <c r="H154" s="575" t="e">
        <f t="shared" si="20"/>
        <v>#REF!</v>
      </c>
      <c r="I154" s="575" t="e">
        <f t="shared" si="17"/>
        <v>#REF!</v>
      </c>
      <c r="J154" s="575" t="e">
        <f>IF(A154="","",PMT((1+D154)^(1/12)-1,(#REF!*12)-A154+1,-E154))</f>
        <v>#REF!</v>
      </c>
      <c r="K154" s="574"/>
    </row>
    <row r="155" spans="1:11">
      <c r="A155" s="577" t="e">
        <f>IF(A154="","",IF(A154=#REF!*12,"",+A154+1))</f>
        <v>#REF!</v>
      </c>
      <c r="B155" s="576" t="e">
        <f t="shared" si="18"/>
        <v>#REF!</v>
      </c>
      <c r="C155" s="576" t="e">
        <f>IF(A155="","",IF(#REF!+'Plano Tx de Esforço'!A155&gt;120,0,ROUND(IF(B155&gt;0.045,(0.045*0.5),(0.5)*B155),7)))</f>
        <v>#REF!</v>
      </c>
      <c r="D155" s="576" t="e">
        <f t="shared" si="14"/>
        <v>#REF!</v>
      </c>
      <c r="E155" s="575" t="e">
        <f t="shared" si="19"/>
        <v>#REF!</v>
      </c>
      <c r="F155" s="575" t="e">
        <f t="shared" si="15"/>
        <v>#REF!</v>
      </c>
      <c r="G155" s="575" t="e">
        <f t="shared" si="16"/>
        <v>#REF!</v>
      </c>
      <c r="H155" s="575" t="e">
        <f t="shared" si="20"/>
        <v>#REF!</v>
      </c>
      <c r="I155" s="575" t="e">
        <f t="shared" si="17"/>
        <v>#REF!</v>
      </c>
      <c r="J155" s="575" t="e">
        <f>IF(A155="","",PMT((1+D155)^(1/12)-1,(#REF!*12)-A155+1,-E155))</f>
        <v>#REF!</v>
      </c>
      <c r="K155" s="574"/>
    </row>
    <row r="156" spans="1:11">
      <c r="A156" s="577" t="e">
        <f>IF(A155="","",IF(A155=#REF!*12,"",+A155+1))</f>
        <v>#REF!</v>
      </c>
      <c r="B156" s="576" t="e">
        <f t="shared" si="18"/>
        <v>#REF!</v>
      </c>
      <c r="C156" s="576" t="e">
        <f>IF(A156="","",IF(#REF!+'Plano Tx de Esforço'!A156&gt;120,0,ROUND(IF(B156&gt;0.045,(0.045*0.5),(0.5)*B156),7)))</f>
        <v>#REF!</v>
      </c>
      <c r="D156" s="576" t="e">
        <f t="shared" si="14"/>
        <v>#REF!</v>
      </c>
      <c r="E156" s="575" t="e">
        <f t="shared" si="19"/>
        <v>#REF!</v>
      </c>
      <c r="F156" s="575" t="e">
        <f t="shared" si="15"/>
        <v>#REF!</v>
      </c>
      <c r="G156" s="575" t="e">
        <f t="shared" si="16"/>
        <v>#REF!</v>
      </c>
      <c r="H156" s="575" t="e">
        <f t="shared" si="20"/>
        <v>#REF!</v>
      </c>
      <c r="I156" s="575" t="e">
        <f t="shared" si="17"/>
        <v>#REF!</v>
      </c>
      <c r="J156" s="575" t="e">
        <f>IF(A156="","",PMT((1+D156)^(1/12)-1,(#REF!*12)-A156+1,-E156))</f>
        <v>#REF!</v>
      </c>
      <c r="K156" s="574"/>
    </row>
    <row r="157" spans="1:11">
      <c r="A157" s="577" t="e">
        <f>IF(A156="","",IF(A156=#REF!*12,"",+A156+1))</f>
        <v>#REF!</v>
      </c>
      <c r="B157" s="576" t="e">
        <f t="shared" si="18"/>
        <v>#REF!</v>
      </c>
      <c r="C157" s="576" t="e">
        <f>IF(A157="","",IF(#REF!+'Plano Tx de Esforço'!A157&gt;120,0,ROUND(IF(B157&gt;0.045,(0.045*0.5),(0.5)*B157),7)))</f>
        <v>#REF!</v>
      </c>
      <c r="D157" s="576" t="e">
        <f t="shared" si="14"/>
        <v>#REF!</v>
      </c>
      <c r="E157" s="575" t="e">
        <f t="shared" si="19"/>
        <v>#REF!</v>
      </c>
      <c r="F157" s="575" t="e">
        <f t="shared" si="15"/>
        <v>#REF!</v>
      </c>
      <c r="G157" s="575" t="e">
        <f t="shared" si="16"/>
        <v>#REF!</v>
      </c>
      <c r="H157" s="575" t="e">
        <f t="shared" si="20"/>
        <v>#REF!</v>
      </c>
      <c r="I157" s="575" t="e">
        <f t="shared" si="17"/>
        <v>#REF!</v>
      </c>
      <c r="J157" s="575" t="e">
        <f>IF(A157="","",PMT((1+D157)^(1/12)-1,(#REF!*12)-A157+1,-E157))</f>
        <v>#REF!</v>
      </c>
      <c r="K157" s="574"/>
    </row>
    <row r="158" spans="1:11">
      <c r="A158" s="577" t="e">
        <f>IF(A157="","",IF(A157=#REF!*12,"",+A157+1))</f>
        <v>#REF!</v>
      </c>
      <c r="B158" s="576" t="e">
        <f t="shared" si="18"/>
        <v>#REF!</v>
      </c>
      <c r="C158" s="576" t="e">
        <f>IF(A158="","",IF(#REF!+'Plano Tx de Esforço'!A158&gt;120,0,ROUND(IF(B158&gt;0.045,(0.045*0.5),(0.5)*B158),7)))</f>
        <v>#REF!</v>
      </c>
      <c r="D158" s="576" t="e">
        <f t="shared" si="14"/>
        <v>#REF!</v>
      </c>
      <c r="E158" s="575" t="e">
        <f t="shared" si="19"/>
        <v>#REF!</v>
      </c>
      <c r="F158" s="575" t="e">
        <f t="shared" si="15"/>
        <v>#REF!</v>
      </c>
      <c r="G158" s="575" t="e">
        <f t="shared" si="16"/>
        <v>#REF!</v>
      </c>
      <c r="H158" s="575" t="e">
        <f t="shared" si="20"/>
        <v>#REF!</v>
      </c>
      <c r="I158" s="575" t="e">
        <f t="shared" si="17"/>
        <v>#REF!</v>
      </c>
      <c r="J158" s="575" t="e">
        <f>IF(A158="","",PMT((1+D158)^(1/12)-1,(#REF!*12)-A158+1,-E158))</f>
        <v>#REF!</v>
      </c>
      <c r="K158" s="574"/>
    </row>
    <row r="159" spans="1:11">
      <c r="A159" s="577" t="e">
        <f>IF(A158="","",IF(A158=#REF!*12,"",+A158+1))</f>
        <v>#REF!</v>
      </c>
      <c r="B159" s="576" t="e">
        <f t="shared" si="18"/>
        <v>#REF!</v>
      </c>
      <c r="C159" s="576" t="e">
        <f>IF(A159="","",IF(#REF!+'Plano Tx de Esforço'!A159&gt;120,0,ROUND(IF(B159&gt;0.045,(0.045*0.5),(0.5)*B159),7)))</f>
        <v>#REF!</v>
      </c>
      <c r="D159" s="576" t="e">
        <f t="shared" si="14"/>
        <v>#REF!</v>
      </c>
      <c r="E159" s="575" t="e">
        <f t="shared" si="19"/>
        <v>#REF!</v>
      </c>
      <c r="F159" s="575" t="e">
        <f t="shared" si="15"/>
        <v>#REF!</v>
      </c>
      <c r="G159" s="575" t="e">
        <f t="shared" si="16"/>
        <v>#REF!</v>
      </c>
      <c r="H159" s="575" t="e">
        <f t="shared" si="20"/>
        <v>#REF!</v>
      </c>
      <c r="I159" s="575" t="e">
        <f t="shared" si="17"/>
        <v>#REF!</v>
      </c>
      <c r="J159" s="575" t="e">
        <f>IF(A159="","",PMT((1+D159)^(1/12)-1,(#REF!*12)-A159+1,-E159))</f>
        <v>#REF!</v>
      </c>
      <c r="K159" s="574"/>
    </row>
    <row r="160" spans="1:11">
      <c r="A160" s="577" t="e">
        <f>IF(A159="","",IF(A159=#REF!*12,"",+A159+1))</f>
        <v>#REF!</v>
      </c>
      <c r="B160" s="576" t="e">
        <f t="shared" si="18"/>
        <v>#REF!</v>
      </c>
      <c r="C160" s="576" t="e">
        <f>IF(A160="","",IF(#REF!+'Plano Tx de Esforço'!A160&gt;120,0,ROUND(IF(B160&gt;0.045,(0.045*0.5),(0.5)*B160),7)))</f>
        <v>#REF!</v>
      </c>
      <c r="D160" s="576" t="e">
        <f t="shared" si="14"/>
        <v>#REF!</v>
      </c>
      <c r="E160" s="575" t="e">
        <f t="shared" si="19"/>
        <v>#REF!</v>
      </c>
      <c r="F160" s="575" t="e">
        <f t="shared" si="15"/>
        <v>#REF!</v>
      </c>
      <c r="G160" s="575" t="e">
        <f t="shared" si="16"/>
        <v>#REF!</v>
      </c>
      <c r="H160" s="575" t="e">
        <f t="shared" si="20"/>
        <v>#REF!</v>
      </c>
      <c r="I160" s="575" t="e">
        <f t="shared" si="17"/>
        <v>#REF!</v>
      </c>
      <c r="J160" s="575" t="e">
        <f>IF(A160="","",PMT((1+D160)^(1/12)-1,(#REF!*12)-A160+1,-E160))</f>
        <v>#REF!</v>
      </c>
      <c r="K160" s="574"/>
    </row>
    <row r="161" spans="1:11">
      <c r="A161" s="577" t="e">
        <f>IF(A160="","",IF(A160=#REF!*12,"",+A160+1))</f>
        <v>#REF!</v>
      </c>
      <c r="B161" s="576" t="e">
        <f t="shared" si="18"/>
        <v>#REF!</v>
      </c>
      <c r="C161" s="576" t="e">
        <f>IF(A161="","",IF(#REF!+'Plano Tx de Esforço'!A161&gt;120,0,ROUND(IF(B161&gt;0.045,(0.045*0.5),(0.5)*B161),7)))</f>
        <v>#REF!</v>
      </c>
      <c r="D161" s="576" t="e">
        <f t="shared" si="14"/>
        <v>#REF!</v>
      </c>
      <c r="E161" s="575" t="e">
        <f t="shared" si="19"/>
        <v>#REF!</v>
      </c>
      <c r="F161" s="575" t="e">
        <f t="shared" si="15"/>
        <v>#REF!</v>
      </c>
      <c r="G161" s="575" t="e">
        <f t="shared" si="16"/>
        <v>#REF!</v>
      </c>
      <c r="H161" s="575" t="e">
        <f t="shared" si="20"/>
        <v>#REF!</v>
      </c>
      <c r="I161" s="575" t="e">
        <f t="shared" si="17"/>
        <v>#REF!</v>
      </c>
      <c r="J161" s="575" t="e">
        <f>IF(A161="","",PMT((1+D161)^(1/12)-1,(#REF!*12)-A161+1,-E161))</f>
        <v>#REF!</v>
      </c>
      <c r="K161" s="574"/>
    </row>
    <row r="162" spans="1:11">
      <c r="A162" s="577" t="e">
        <f>IF(A161="","",IF(A161=#REF!*12,"",+A161+1))</f>
        <v>#REF!</v>
      </c>
      <c r="B162" s="576" t="e">
        <f t="shared" si="18"/>
        <v>#REF!</v>
      </c>
      <c r="C162" s="576" t="e">
        <f>IF(A162="","",IF(#REF!+'Plano Tx de Esforço'!A162&gt;120,0,ROUND(IF(B162&gt;0.045,(0.045*0.5),(0.5)*B162),7)))</f>
        <v>#REF!</v>
      </c>
      <c r="D162" s="576" t="e">
        <f t="shared" si="14"/>
        <v>#REF!</v>
      </c>
      <c r="E162" s="575" t="e">
        <f t="shared" si="19"/>
        <v>#REF!</v>
      </c>
      <c r="F162" s="575" t="e">
        <f t="shared" si="15"/>
        <v>#REF!</v>
      </c>
      <c r="G162" s="575" t="e">
        <f t="shared" si="16"/>
        <v>#REF!</v>
      </c>
      <c r="H162" s="575" t="e">
        <f t="shared" si="20"/>
        <v>#REF!</v>
      </c>
      <c r="I162" s="575" t="e">
        <f t="shared" si="17"/>
        <v>#REF!</v>
      </c>
      <c r="J162" s="575" t="e">
        <f>IF(A162="","",PMT((1+D162)^(1/12)-1,(#REF!*12)-A162+1,-E162))</f>
        <v>#REF!</v>
      </c>
      <c r="K162" s="574"/>
    </row>
    <row r="163" spans="1:11">
      <c r="A163" s="577" t="e">
        <f>IF(A162="","",IF(A162=#REF!*12,"",+A162+1))</f>
        <v>#REF!</v>
      </c>
      <c r="B163" s="576" t="e">
        <f t="shared" si="18"/>
        <v>#REF!</v>
      </c>
      <c r="C163" s="576" t="e">
        <f>IF(A163="","",IF(#REF!+'Plano Tx de Esforço'!A163&gt;120,0,ROUND(IF(B163&gt;0.045,(0.045*0.5),(0.5)*B163),7)))</f>
        <v>#REF!</v>
      </c>
      <c r="D163" s="576" t="e">
        <f t="shared" si="14"/>
        <v>#REF!</v>
      </c>
      <c r="E163" s="575" t="e">
        <f t="shared" si="19"/>
        <v>#REF!</v>
      </c>
      <c r="F163" s="575" t="e">
        <f t="shared" si="15"/>
        <v>#REF!</v>
      </c>
      <c r="G163" s="575" t="e">
        <f t="shared" si="16"/>
        <v>#REF!</v>
      </c>
      <c r="H163" s="575" t="e">
        <f t="shared" si="20"/>
        <v>#REF!</v>
      </c>
      <c r="I163" s="575" t="e">
        <f t="shared" si="17"/>
        <v>#REF!</v>
      </c>
      <c r="J163" s="575" t="e">
        <f>IF(A163="","",PMT((1+D163)^(1/12)-1,(#REF!*12)-A163+1,-E163))</f>
        <v>#REF!</v>
      </c>
      <c r="K163" s="574"/>
    </row>
    <row r="164" spans="1:11">
      <c r="A164" s="577" t="e">
        <f>IF(A163="","",IF(A163=#REF!*12,"",+A163+1))</f>
        <v>#REF!</v>
      </c>
      <c r="B164" s="576" t="e">
        <f t="shared" si="18"/>
        <v>#REF!</v>
      </c>
      <c r="C164" s="576" t="e">
        <f>IF(A164="","",IF(#REF!+'Plano Tx de Esforço'!A164&gt;120,0,ROUND(IF(B164&gt;0.045,(0.045*0.5),(0.5)*B164),7)))</f>
        <v>#REF!</v>
      </c>
      <c r="D164" s="576" t="e">
        <f t="shared" si="14"/>
        <v>#REF!</v>
      </c>
      <c r="E164" s="575" t="e">
        <f t="shared" si="19"/>
        <v>#REF!</v>
      </c>
      <c r="F164" s="575" t="e">
        <f t="shared" si="15"/>
        <v>#REF!</v>
      </c>
      <c r="G164" s="575" t="e">
        <f t="shared" si="16"/>
        <v>#REF!</v>
      </c>
      <c r="H164" s="575" t="e">
        <f t="shared" si="20"/>
        <v>#REF!</v>
      </c>
      <c r="I164" s="575" t="e">
        <f t="shared" si="17"/>
        <v>#REF!</v>
      </c>
      <c r="J164" s="575" t="e">
        <f>IF(A164="","",PMT((1+D164)^(1/12)-1,(#REF!*12)-A164+1,-E164))</f>
        <v>#REF!</v>
      </c>
      <c r="K164" s="574"/>
    </row>
    <row r="165" spans="1:11">
      <c r="A165" s="577" t="e">
        <f>IF(A164="","",IF(A164=#REF!*12,"",+A164+1))</f>
        <v>#REF!</v>
      </c>
      <c r="B165" s="576" t="e">
        <f t="shared" si="18"/>
        <v>#REF!</v>
      </c>
      <c r="C165" s="576" t="e">
        <f>IF(A165="","",IF(#REF!+'Plano Tx de Esforço'!A165&gt;120,0,ROUND(IF(B165&gt;0.045,(0.045*0.5),(0.5)*B165),7)))</f>
        <v>#REF!</v>
      </c>
      <c r="D165" s="576" t="e">
        <f t="shared" si="14"/>
        <v>#REF!</v>
      </c>
      <c r="E165" s="575" t="e">
        <f t="shared" si="19"/>
        <v>#REF!</v>
      </c>
      <c r="F165" s="575" t="e">
        <f t="shared" si="15"/>
        <v>#REF!</v>
      </c>
      <c r="G165" s="575" t="e">
        <f t="shared" si="16"/>
        <v>#REF!</v>
      </c>
      <c r="H165" s="575" t="e">
        <f t="shared" si="20"/>
        <v>#REF!</v>
      </c>
      <c r="I165" s="575" t="e">
        <f t="shared" si="17"/>
        <v>#REF!</v>
      </c>
      <c r="J165" s="575" t="e">
        <f>IF(A165="","",PMT((1+D165)^(1/12)-1,(#REF!*12)-A165+1,-E165))</f>
        <v>#REF!</v>
      </c>
      <c r="K165" s="574"/>
    </row>
    <row r="166" spans="1:11">
      <c r="A166" s="577" t="e">
        <f>IF(A165="","",IF(A165=#REF!*12,"",+A165+1))</f>
        <v>#REF!</v>
      </c>
      <c r="B166" s="576" t="e">
        <f t="shared" si="18"/>
        <v>#REF!</v>
      </c>
      <c r="C166" s="576" t="e">
        <f>IF(A166="","",IF(#REF!+'Plano Tx de Esforço'!A166&gt;120,0,ROUND(IF(B166&gt;0.045,(0.045*0.5),(0.5)*B166),7)))</f>
        <v>#REF!</v>
      </c>
      <c r="D166" s="576" t="e">
        <f t="shared" si="14"/>
        <v>#REF!</v>
      </c>
      <c r="E166" s="575" t="e">
        <f t="shared" si="19"/>
        <v>#REF!</v>
      </c>
      <c r="F166" s="575" t="e">
        <f t="shared" si="15"/>
        <v>#REF!</v>
      </c>
      <c r="G166" s="575" t="e">
        <f t="shared" si="16"/>
        <v>#REF!</v>
      </c>
      <c r="H166" s="575" t="e">
        <f t="shared" si="20"/>
        <v>#REF!</v>
      </c>
      <c r="I166" s="575" t="e">
        <f t="shared" si="17"/>
        <v>#REF!</v>
      </c>
      <c r="J166" s="575" t="e">
        <f>IF(A166="","",PMT((1+D166)^(1/12)-1,(#REF!*12)-A166+1,-E166))</f>
        <v>#REF!</v>
      </c>
      <c r="K166" s="574"/>
    </row>
    <row r="167" spans="1:11">
      <c r="A167" s="577" t="e">
        <f>IF(A166="","",IF(A166=#REF!*12,"",+A166+1))</f>
        <v>#REF!</v>
      </c>
      <c r="B167" s="576" t="e">
        <f t="shared" si="18"/>
        <v>#REF!</v>
      </c>
      <c r="C167" s="576" t="e">
        <f>IF(A167="","",IF(#REF!+'Plano Tx de Esforço'!A167&gt;120,0,ROUND(IF(B167&gt;0.045,(0.045*0.5),(0.5)*B167),7)))</f>
        <v>#REF!</v>
      </c>
      <c r="D167" s="576" t="e">
        <f t="shared" si="14"/>
        <v>#REF!</v>
      </c>
      <c r="E167" s="575" t="e">
        <f t="shared" si="19"/>
        <v>#REF!</v>
      </c>
      <c r="F167" s="575" t="e">
        <f t="shared" si="15"/>
        <v>#REF!</v>
      </c>
      <c r="G167" s="575" t="e">
        <f t="shared" si="16"/>
        <v>#REF!</v>
      </c>
      <c r="H167" s="575" t="e">
        <f t="shared" si="20"/>
        <v>#REF!</v>
      </c>
      <c r="I167" s="575" t="e">
        <f t="shared" si="17"/>
        <v>#REF!</v>
      </c>
      <c r="J167" s="575" t="e">
        <f>IF(A167="","",PMT((1+D167)^(1/12)-1,(#REF!*12)-A167+1,-E167))</f>
        <v>#REF!</v>
      </c>
      <c r="K167" s="574"/>
    </row>
    <row r="168" spans="1:11">
      <c r="A168" s="577" t="e">
        <f>IF(A167="","",IF(A167=#REF!*12,"",+A167+1))</f>
        <v>#REF!</v>
      </c>
      <c r="B168" s="576" t="e">
        <f t="shared" si="18"/>
        <v>#REF!</v>
      </c>
      <c r="C168" s="576" t="e">
        <f>IF(A168="","",IF(#REF!+'Plano Tx de Esforço'!A168&gt;120,0,ROUND(IF(B168&gt;0.045,(0.045*0.5),(0.5)*B168),7)))</f>
        <v>#REF!</v>
      </c>
      <c r="D168" s="576" t="e">
        <f t="shared" si="14"/>
        <v>#REF!</v>
      </c>
      <c r="E168" s="575" t="e">
        <f t="shared" si="19"/>
        <v>#REF!</v>
      </c>
      <c r="F168" s="575" t="e">
        <f t="shared" si="15"/>
        <v>#REF!</v>
      </c>
      <c r="G168" s="575" t="e">
        <f t="shared" si="16"/>
        <v>#REF!</v>
      </c>
      <c r="H168" s="575" t="e">
        <f t="shared" si="20"/>
        <v>#REF!</v>
      </c>
      <c r="I168" s="575" t="e">
        <f t="shared" si="17"/>
        <v>#REF!</v>
      </c>
      <c r="J168" s="575" t="e">
        <f>IF(A168="","",PMT((1+D168)^(1/12)-1,(#REF!*12)-A168+1,-E168))</f>
        <v>#REF!</v>
      </c>
      <c r="K168" s="574"/>
    </row>
    <row r="169" spans="1:11">
      <c r="A169" s="577" t="e">
        <f>IF(A168="","",IF(A168=#REF!*12,"",+A168+1))</f>
        <v>#REF!</v>
      </c>
      <c r="B169" s="576" t="e">
        <f t="shared" si="18"/>
        <v>#REF!</v>
      </c>
      <c r="C169" s="576" t="e">
        <f>IF(A169="","",IF(#REF!+'Plano Tx de Esforço'!A169&gt;120,0,ROUND(IF(B169&gt;0.045,(0.045*0.5),(0.5)*B169),7)))</f>
        <v>#REF!</v>
      </c>
      <c r="D169" s="576" t="e">
        <f t="shared" si="14"/>
        <v>#REF!</v>
      </c>
      <c r="E169" s="575" t="e">
        <f t="shared" si="19"/>
        <v>#REF!</v>
      </c>
      <c r="F169" s="575" t="e">
        <f t="shared" si="15"/>
        <v>#REF!</v>
      </c>
      <c r="G169" s="575" t="e">
        <f t="shared" si="16"/>
        <v>#REF!</v>
      </c>
      <c r="H169" s="575" t="e">
        <f t="shared" si="20"/>
        <v>#REF!</v>
      </c>
      <c r="I169" s="575" t="e">
        <f t="shared" si="17"/>
        <v>#REF!</v>
      </c>
      <c r="J169" s="575" t="e">
        <f>IF(A169="","",PMT((1+D169)^(1/12)-1,(#REF!*12)-A169+1,-E169))</f>
        <v>#REF!</v>
      </c>
      <c r="K169" s="574"/>
    </row>
    <row r="170" spans="1:11">
      <c r="A170" s="577" t="e">
        <f>IF(A169="","",IF(A169=#REF!*12,"",+A169+1))</f>
        <v>#REF!</v>
      </c>
      <c r="B170" s="576" t="e">
        <f t="shared" si="18"/>
        <v>#REF!</v>
      </c>
      <c r="C170" s="576" t="e">
        <f>IF(A170="","",IF(#REF!+'Plano Tx de Esforço'!A170&gt;120,0,ROUND(IF(B170&gt;0.045,(0.045*0.5),(0.5)*B170),7)))</f>
        <v>#REF!</v>
      </c>
      <c r="D170" s="576" t="e">
        <f t="shared" si="14"/>
        <v>#REF!</v>
      </c>
      <c r="E170" s="575" t="e">
        <f t="shared" si="19"/>
        <v>#REF!</v>
      </c>
      <c r="F170" s="575" t="e">
        <f t="shared" si="15"/>
        <v>#REF!</v>
      </c>
      <c r="G170" s="575" t="e">
        <f t="shared" si="16"/>
        <v>#REF!</v>
      </c>
      <c r="H170" s="575" t="e">
        <f t="shared" si="20"/>
        <v>#REF!</v>
      </c>
      <c r="I170" s="575" t="e">
        <f t="shared" si="17"/>
        <v>#REF!</v>
      </c>
      <c r="J170" s="575" t="e">
        <f>IF(A170="","",PMT((1+D170)^(1/12)-1,(#REF!*12)-A170+1,-E170))</f>
        <v>#REF!</v>
      </c>
      <c r="K170" s="574"/>
    </row>
    <row r="171" spans="1:11">
      <c r="A171" s="577" t="e">
        <f>IF(A170="","",IF(A170=#REF!*12,"",+A170+1))</f>
        <v>#REF!</v>
      </c>
      <c r="B171" s="576" t="e">
        <f t="shared" si="18"/>
        <v>#REF!</v>
      </c>
      <c r="C171" s="576" t="e">
        <f>IF(A171="","",IF(#REF!+'Plano Tx de Esforço'!A171&gt;120,0,ROUND(IF(B171&gt;0.045,(0.045*0.5),(0.5)*B171),7)))</f>
        <v>#REF!</v>
      </c>
      <c r="D171" s="576" t="e">
        <f t="shared" si="14"/>
        <v>#REF!</v>
      </c>
      <c r="E171" s="575" t="e">
        <f t="shared" si="19"/>
        <v>#REF!</v>
      </c>
      <c r="F171" s="575" t="e">
        <f t="shared" si="15"/>
        <v>#REF!</v>
      </c>
      <c r="G171" s="575" t="e">
        <f t="shared" si="16"/>
        <v>#REF!</v>
      </c>
      <c r="H171" s="575" t="e">
        <f t="shared" si="20"/>
        <v>#REF!</v>
      </c>
      <c r="I171" s="575" t="e">
        <f t="shared" si="17"/>
        <v>#REF!</v>
      </c>
      <c r="J171" s="575" t="e">
        <f>IF(A171="","",PMT((1+D171)^(1/12)-1,(#REF!*12)-A171+1,-E171))</f>
        <v>#REF!</v>
      </c>
      <c r="K171" s="574"/>
    </row>
    <row r="172" spans="1:11">
      <c r="A172" s="577" t="e">
        <f>IF(A171="","",IF(A171=#REF!*12,"",+A171+1))</f>
        <v>#REF!</v>
      </c>
      <c r="B172" s="576" t="e">
        <f t="shared" si="18"/>
        <v>#REF!</v>
      </c>
      <c r="C172" s="576" t="e">
        <f>IF(A172="","",IF(#REF!+'Plano Tx de Esforço'!A172&gt;120,0,ROUND(IF(B172&gt;0.045,(0.045*0.5),(0.5)*B172),7)))</f>
        <v>#REF!</v>
      </c>
      <c r="D172" s="576" t="e">
        <f t="shared" si="14"/>
        <v>#REF!</v>
      </c>
      <c r="E172" s="575" t="e">
        <f t="shared" si="19"/>
        <v>#REF!</v>
      </c>
      <c r="F172" s="575" t="e">
        <f t="shared" si="15"/>
        <v>#REF!</v>
      </c>
      <c r="G172" s="575" t="e">
        <f t="shared" si="16"/>
        <v>#REF!</v>
      </c>
      <c r="H172" s="575" t="e">
        <f t="shared" si="20"/>
        <v>#REF!</v>
      </c>
      <c r="I172" s="575" t="e">
        <f t="shared" si="17"/>
        <v>#REF!</v>
      </c>
      <c r="J172" s="575" t="e">
        <f>IF(A172="","",PMT((1+D172)^(1/12)-1,(#REF!*12)-A172+1,-E172))</f>
        <v>#REF!</v>
      </c>
      <c r="K172" s="574"/>
    </row>
    <row r="173" spans="1:11">
      <c r="A173" s="577" t="e">
        <f>IF(A172="","",IF(A172=#REF!*12,"",+A172+1))</f>
        <v>#REF!</v>
      </c>
      <c r="B173" s="576" t="e">
        <f t="shared" si="18"/>
        <v>#REF!</v>
      </c>
      <c r="C173" s="576" t="e">
        <f>IF(A173="","",IF(#REF!+'Plano Tx de Esforço'!A173&gt;120,0,ROUND(IF(B173&gt;0.045,(0.045*0.5),(0.5)*B173),7)))</f>
        <v>#REF!</v>
      </c>
      <c r="D173" s="576" t="e">
        <f t="shared" si="14"/>
        <v>#REF!</v>
      </c>
      <c r="E173" s="575" t="e">
        <f t="shared" si="19"/>
        <v>#REF!</v>
      </c>
      <c r="F173" s="575" t="e">
        <f t="shared" si="15"/>
        <v>#REF!</v>
      </c>
      <c r="G173" s="575" t="e">
        <f t="shared" si="16"/>
        <v>#REF!</v>
      </c>
      <c r="H173" s="575" t="e">
        <f t="shared" si="20"/>
        <v>#REF!</v>
      </c>
      <c r="I173" s="575" t="e">
        <f t="shared" si="17"/>
        <v>#REF!</v>
      </c>
      <c r="J173" s="575" t="e">
        <f>IF(A173="","",PMT((1+D173)^(1/12)-1,(#REF!*12)-A173+1,-E173))</f>
        <v>#REF!</v>
      </c>
      <c r="K173" s="574"/>
    </row>
    <row r="174" spans="1:11">
      <c r="A174" s="577" t="e">
        <f>IF(A173="","",IF(A173=#REF!*12,"",+A173+1))</f>
        <v>#REF!</v>
      </c>
      <c r="B174" s="576" t="e">
        <f t="shared" si="18"/>
        <v>#REF!</v>
      </c>
      <c r="C174" s="576" t="e">
        <f>IF(A174="","",IF(#REF!+'Plano Tx de Esforço'!A174&gt;120,0,ROUND(IF(B174&gt;0.045,(0.045*0.5),(0.5)*B174),7)))</f>
        <v>#REF!</v>
      </c>
      <c r="D174" s="576" t="e">
        <f t="shared" si="14"/>
        <v>#REF!</v>
      </c>
      <c r="E174" s="575" t="e">
        <f t="shared" si="19"/>
        <v>#REF!</v>
      </c>
      <c r="F174" s="575" t="e">
        <f t="shared" si="15"/>
        <v>#REF!</v>
      </c>
      <c r="G174" s="575" t="e">
        <f t="shared" si="16"/>
        <v>#REF!</v>
      </c>
      <c r="H174" s="575" t="e">
        <f t="shared" si="20"/>
        <v>#REF!</v>
      </c>
      <c r="I174" s="575" t="e">
        <f t="shared" si="17"/>
        <v>#REF!</v>
      </c>
      <c r="J174" s="575" t="e">
        <f>IF(A174="","",PMT((1+D174)^(1/12)-1,(#REF!*12)-A174+1,-E174))</f>
        <v>#REF!</v>
      </c>
      <c r="K174" s="574"/>
    </row>
    <row r="175" spans="1:11">
      <c r="A175" s="577" t="e">
        <f>IF(A174="","",IF(A174=#REF!*12,"",+A174+1))</f>
        <v>#REF!</v>
      </c>
      <c r="B175" s="576" t="e">
        <f t="shared" si="18"/>
        <v>#REF!</v>
      </c>
      <c r="C175" s="576" t="e">
        <f>IF(A175="","",IF(#REF!+'Plano Tx de Esforço'!A175&gt;120,0,ROUND(IF(B175&gt;0.045,(0.045*0.5),(0.5)*B175),7)))</f>
        <v>#REF!</v>
      </c>
      <c r="D175" s="576" t="e">
        <f t="shared" si="14"/>
        <v>#REF!</v>
      </c>
      <c r="E175" s="575" t="e">
        <f t="shared" si="19"/>
        <v>#REF!</v>
      </c>
      <c r="F175" s="575" t="e">
        <f t="shared" si="15"/>
        <v>#REF!</v>
      </c>
      <c r="G175" s="575" t="e">
        <f t="shared" si="16"/>
        <v>#REF!</v>
      </c>
      <c r="H175" s="575" t="e">
        <f t="shared" si="20"/>
        <v>#REF!</v>
      </c>
      <c r="I175" s="575" t="e">
        <f t="shared" si="17"/>
        <v>#REF!</v>
      </c>
      <c r="J175" s="575" t="e">
        <f>IF(A175="","",PMT((1+D175)^(1/12)-1,(#REF!*12)-A175+1,-E175))</f>
        <v>#REF!</v>
      </c>
      <c r="K175" s="574"/>
    </row>
    <row r="176" spans="1:11">
      <c r="A176" s="577" t="e">
        <f>IF(A175="","",IF(A175=#REF!*12,"",+A175+1))</f>
        <v>#REF!</v>
      </c>
      <c r="B176" s="576" t="e">
        <f t="shared" si="18"/>
        <v>#REF!</v>
      </c>
      <c r="C176" s="576" t="e">
        <f>IF(A176="","",IF(#REF!+'Plano Tx de Esforço'!A176&gt;120,0,ROUND(IF(B176&gt;0.045,(0.045*0.5),(0.5)*B176),7)))</f>
        <v>#REF!</v>
      </c>
      <c r="D176" s="576" t="e">
        <f t="shared" si="14"/>
        <v>#REF!</v>
      </c>
      <c r="E176" s="575" t="e">
        <f t="shared" si="19"/>
        <v>#REF!</v>
      </c>
      <c r="F176" s="575" t="e">
        <f t="shared" si="15"/>
        <v>#REF!</v>
      </c>
      <c r="G176" s="575" t="e">
        <f t="shared" si="16"/>
        <v>#REF!</v>
      </c>
      <c r="H176" s="575" t="e">
        <f t="shared" si="20"/>
        <v>#REF!</v>
      </c>
      <c r="I176" s="575" t="e">
        <f t="shared" si="17"/>
        <v>#REF!</v>
      </c>
      <c r="J176" s="575" t="e">
        <f>IF(A176="","",PMT((1+D176)^(1/12)-1,(#REF!*12)-A176+1,-E176))</f>
        <v>#REF!</v>
      </c>
      <c r="K176" s="574"/>
    </row>
    <row r="177" spans="1:11">
      <c r="A177" s="577" t="e">
        <f>IF(A176="","",IF(A176=#REF!*12,"",+A176+1))</f>
        <v>#REF!</v>
      </c>
      <c r="B177" s="576" t="e">
        <f t="shared" si="18"/>
        <v>#REF!</v>
      </c>
      <c r="C177" s="576" t="e">
        <f>IF(A177="","",IF(#REF!+'Plano Tx de Esforço'!A177&gt;120,0,ROUND(IF(B177&gt;0.045,(0.045*0.5),(0.5)*B177),7)))</f>
        <v>#REF!</v>
      </c>
      <c r="D177" s="576" t="e">
        <f t="shared" si="14"/>
        <v>#REF!</v>
      </c>
      <c r="E177" s="575" t="e">
        <f t="shared" si="19"/>
        <v>#REF!</v>
      </c>
      <c r="F177" s="575" t="e">
        <f t="shared" si="15"/>
        <v>#REF!</v>
      </c>
      <c r="G177" s="575" t="e">
        <f t="shared" si="16"/>
        <v>#REF!</v>
      </c>
      <c r="H177" s="575" t="e">
        <f t="shared" si="20"/>
        <v>#REF!</v>
      </c>
      <c r="I177" s="575" t="e">
        <f t="shared" si="17"/>
        <v>#REF!</v>
      </c>
      <c r="J177" s="575" t="e">
        <f>IF(A177="","",PMT((1+D177)^(1/12)-1,(#REF!*12)-A177+1,-E177))</f>
        <v>#REF!</v>
      </c>
      <c r="K177" s="574"/>
    </row>
    <row r="178" spans="1:11">
      <c r="A178" s="577" t="e">
        <f>IF(A177="","",IF(A177=#REF!*12,"",+A177+1))</f>
        <v>#REF!</v>
      </c>
      <c r="B178" s="576" t="e">
        <f t="shared" si="18"/>
        <v>#REF!</v>
      </c>
      <c r="C178" s="576" t="e">
        <f>IF(A178="","",IF(#REF!+'Plano Tx de Esforço'!A178&gt;120,0,ROUND(IF(B178&gt;0.045,(0.045*0.5),(0.5)*B178),7)))</f>
        <v>#REF!</v>
      </c>
      <c r="D178" s="576" t="e">
        <f t="shared" si="14"/>
        <v>#REF!</v>
      </c>
      <c r="E178" s="575" t="e">
        <f t="shared" si="19"/>
        <v>#REF!</v>
      </c>
      <c r="F178" s="575" t="e">
        <f t="shared" si="15"/>
        <v>#REF!</v>
      </c>
      <c r="G178" s="575" t="e">
        <f t="shared" si="16"/>
        <v>#REF!</v>
      </c>
      <c r="H178" s="575" t="e">
        <f t="shared" si="20"/>
        <v>#REF!</v>
      </c>
      <c r="I178" s="575" t="e">
        <f t="shared" si="17"/>
        <v>#REF!</v>
      </c>
      <c r="J178" s="575" t="e">
        <f>IF(A178="","",PMT((1+D178)^(1/12)-1,(#REF!*12)-A178+1,-E178))</f>
        <v>#REF!</v>
      </c>
      <c r="K178" s="574"/>
    </row>
    <row r="179" spans="1:11">
      <c r="A179" s="577" t="e">
        <f>IF(A178="","",IF(A178=#REF!*12,"",+A178+1))</f>
        <v>#REF!</v>
      </c>
      <c r="B179" s="576" t="e">
        <f t="shared" si="18"/>
        <v>#REF!</v>
      </c>
      <c r="C179" s="576" t="e">
        <f>IF(A179="","",IF(#REF!+'Plano Tx de Esforço'!A179&gt;120,0,ROUND(IF(B179&gt;0.045,(0.045*0.5),(0.5)*B179),7)))</f>
        <v>#REF!</v>
      </c>
      <c r="D179" s="576" t="e">
        <f t="shared" si="14"/>
        <v>#REF!</v>
      </c>
      <c r="E179" s="575" t="e">
        <f t="shared" si="19"/>
        <v>#REF!</v>
      </c>
      <c r="F179" s="575" t="e">
        <f t="shared" si="15"/>
        <v>#REF!</v>
      </c>
      <c r="G179" s="575" t="e">
        <f t="shared" si="16"/>
        <v>#REF!</v>
      </c>
      <c r="H179" s="575" t="e">
        <f t="shared" si="20"/>
        <v>#REF!</v>
      </c>
      <c r="I179" s="575" t="e">
        <f t="shared" si="17"/>
        <v>#REF!</v>
      </c>
      <c r="J179" s="575" t="e">
        <f>IF(A179="","",PMT((1+D179)^(1/12)-1,(#REF!*12)-A179+1,-E179))</f>
        <v>#REF!</v>
      </c>
      <c r="K179" s="574"/>
    </row>
    <row r="180" spans="1:11">
      <c r="A180" s="577" t="e">
        <f>IF(A179="","",IF(A179=#REF!*12,"",+A179+1))</f>
        <v>#REF!</v>
      </c>
      <c r="B180" s="576" t="e">
        <f t="shared" si="18"/>
        <v>#REF!</v>
      </c>
      <c r="C180" s="576" t="e">
        <f>IF(A180="","",IF(#REF!+'Plano Tx de Esforço'!A180&gt;120,0,ROUND(IF(B180&gt;0.045,(0.045*0.5),(0.5)*B180),7)))</f>
        <v>#REF!</v>
      </c>
      <c r="D180" s="576" t="e">
        <f t="shared" si="14"/>
        <v>#REF!</v>
      </c>
      <c r="E180" s="575" t="e">
        <f t="shared" si="19"/>
        <v>#REF!</v>
      </c>
      <c r="F180" s="575" t="e">
        <f t="shared" si="15"/>
        <v>#REF!</v>
      </c>
      <c r="G180" s="575" t="e">
        <f t="shared" si="16"/>
        <v>#REF!</v>
      </c>
      <c r="H180" s="575" t="e">
        <f t="shared" si="20"/>
        <v>#REF!</v>
      </c>
      <c r="I180" s="575" t="e">
        <f t="shared" si="17"/>
        <v>#REF!</v>
      </c>
      <c r="J180" s="575" t="e">
        <f>IF(A180="","",PMT((1+D180)^(1/12)-1,(#REF!*12)-A180+1,-E180))</f>
        <v>#REF!</v>
      </c>
      <c r="K180" s="574"/>
    </row>
    <row r="181" spans="1:11">
      <c r="A181" s="577" t="e">
        <f>IF(A180="","",IF(A180=#REF!*12,"",+A180+1))</f>
        <v>#REF!</v>
      </c>
      <c r="B181" s="576" t="e">
        <f t="shared" si="18"/>
        <v>#REF!</v>
      </c>
      <c r="C181" s="576" t="e">
        <f>IF(A181="","",IF(#REF!+'Plano Tx de Esforço'!A181&gt;120,0,ROUND(IF(B181&gt;0.045,(0.045*0.5),(0.5)*B181),7)))</f>
        <v>#REF!</v>
      </c>
      <c r="D181" s="576" t="e">
        <f t="shared" si="14"/>
        <v>#REF!</v>
      </c>
      <c r="E181" s="575" t="e">
        <f t="shared" si="19"/>
        <v>#REF!</v>
      </c>
      <c r="F181" s="575" t="e">
        <f t="shared" si="15"/>
        <v>#REF!</v>
      </c>
      <c r="G181" s="575" t="e">
        <f t="shared" si="16"/>
        <v>#REF!</v>
      </c>
      <c r="H181" s="575" t="e">
        <f t="shared" si="20"/>
        <v>#REF!</v>
      </c>
      <c r="I181" s="575" t="e">
        <f t="shared" si="17"/>
        <v>#REF!</v>
      </c>
      <c r="J181" s="575" t="e">
        <f>IF(A181="","",PMT((1+D181)^(1/12)-1,(#REF!*12)-A181+1,-E181))</f>
        <v>#REF!</v>
      </c>
      <c r="K181" s="574"/>
    </row>
    <row r="182" spans="1:11">
      <c r="A182" s="577" t="e">
        <f>IF(A181="","",IF(A181=#REF!*12,"",+A181+1))</f>
        <v>#REF!</v>
      </c>
      <c r="B182" s="576" t="e">
        <f t="shared" si="18"/>
        <v>#REF!</v>
      </c>
      <c r="C182" s="576" t="e">
        <f>IF(A182="","",IF(#REF!+'Plano Tx de Esforço'!A182&gt;120,0,ROUND(IF(B182&gt;0.045,(0.045*0.5),(0.5)*B182),7)))</f>
        <v>#REF!</v>
      </c>
      <c r="D182" s="576" t="e">
        <f t="shared" si="14"/>
        <v>#REF!</v>
      </c>
      <c r="E182" s="575" t="e">
        <f t="shared" si="19"/>
        <v>#REF!</v>
      </c>
      <c r="F182" s="575" t="e">
        <f t="shared" si="15"/>
        <v>#REF!</v>
      </c>
      <c r="G182" s="575" t="e">
        <f t="shared" si="16"/>
        <v>#REF!</v>
      </c>
      <c r="H182" s="575" t="e">
        <f t="shared" si="20"/>
        <v>#REF!</v>
      </c>
      <c r="I182" s="575" t="e">
        <f t="shared" si="17"/>
        <v>#REF!</v>
      </c>
      <c r="J182" s="575" t="e">
        <f>IF(A182="","",PMT((1+D182)^(1/12)-1,(#REF!*12)-A182+1,-E182))</f>
        <v>#REF!</v>
      </c>
      <c r="K182" s="574"/>
    </row>
    <row r="183" spans="1:11">
      <c r="A183" s="577" t="e">
        <f>IF(A182="","",IF(A182=#REF!*12,"",+A182+1))</f>
        <v>#REF!</v>
      </c>
      <c r="B183" s="576" t="e">
        <f t="shared" si="18"/>
        <v>#REF!</v>
      </c>
      <c r="C183" s="576" t="e">
        <f>IF(A183="","",IF(#REF!+'Plano Tx de Esforço'!A183&gt;120,0,ROUND(IF(B183&gt;0.045,(0.045*0.5),(0.5)*B183),7)))</f>
        <v>#REF!</v>
      </c>
      <c r="D183" s="576" t="e">
        <f t="shared" si="14"/>
        <v>#REF!</v>
      </c>
      <c r="E183" s="575" t="e">
        <f t="shared" si="19"/>
        <v>#REF!</v>
      </c>
      <c r="F183" s="575" t="e">
        <f t="shared" si="15"/>
        <v>#REF!</v>
      </c>
      <c r="G183" s="575" t="e">
        <f t="shared" si="16"/>
        <v>#REF!</v>
      </c>
      <c r="H183" s="575" t="e">
        <f t="shared" si="20"/>
        <v>#REF!</v>
      </c>
      <c r="I183" s="575" t="e">
        <f t="shared" si="17"/>
        <v>#REF!</v>
      </c>
      <c r="J183" s="575" t="e">
        <f>IF(A183="","",PMT((1+D183)^(1/12)-1,(#REF!*12)-A183+1,-E183))</f>
        <v>#REF!</v>
      </c>
      <c r="K183" s="574"/>
    </row>
    <row r="184" spans="1:11">
      <c r="A184" s="577" t="e">
        <f>IF(A183="","",IF(A183=#REF!*12,"",+A183+1))</f>
        <v>#REF!</v>
      </c>
      <c r="B184" s="576" t="e">
        <f t="shared" si="18"/>
        <v>#REF!</v>
      </c>
      <c r="C184" s="576" t="e">
        <f>IF(A184="","",IF(#REF!+'Plano Tx de Esforço'!A184&gt;120,0,ROUND(IF(B184&gt;0.045,(0.045*0.5),(0.5)*B184),7)))</f>
        <v>#REF!</v>
      </c>
      <c r="D184" s="576" t="e">
        <f t="shared" si="14"/>
        <v>#REF!</v>
      </c>
      <c r="E184" s="575" t="e">
        <f t="shared" si="19"/>
        <v>#REF!</v>
      </c>
      <c r="F184" s="575" t="e">
        <f t="shared" si="15"/>
        <v>#REF!</v>
      </c>
      <c r="G184" s="575" t="e">
        <f t="shared" si="16"/>
        <v>#REF!</v>
      </c>
      <c r="H184" s="575" t="e">
        <f t="shared" si="20"/>
        <v>#REF!</v>
      </c>
      <c r="I184" s="575" t="e">
        <f t="shared" si="17"/>
        <v>#REF!</v>
      </c>
      <c r="J184" s="575" t="e">
        <f>IF(A184="","",PMT((1+D184)^(1/12)-1,(#REF!*12)-A184+1,-E184))</f>
        <v>#REF!</v>
      </c>
      <c r="K184" s="574"/>
    </row>
    <row r="185" spans="1:11">
      <c r="A185" s="577" t="e">
        <f>IF(A184="","",IF(A184=#REF!*12,"",+A184+1))</f>
        <v>#REF!</v>
      </c>
      <c r="B185" s="576" t="e">
        <f t="shared" si="18"/>
        <v>#REF!</v>
      </c>
      <c r="C185" s="576" t="e">
        <f>IF(A185="","",IF(#REF!+'Plano Tx de Esforço'!A185&gt;120,0,ROUND(IF(B185&gt;0.045,(0.045*0.5),(0.5)*B185),7)))</f>
        <v>#REF!</v>
      </c>
      <c r="D185" s="576" t="e">
        <f t="shared" si="14"/>
        <v>#REF!</v>
      </c>
      <c r="E185" s="575" t="e">
        <f t="shared" si="19"/>
        <v>#REF!</v>
      </c>
      <c r="F185" s="575" t="e">
        <f t="shared" si="15"/>
        <v>#REF!</v>
      </c>
      <c r="G185" s="575" t="e">
        <f t="shared" si="16"/>
        <v>#REF!</v>
      </c>
      <c r="H185" s="575" t="e">
        <f t="shared" si="20"/>
        <v>#REF!</v>
      </c>
      <c r="I185" s="575" t="e">
        <f t="shared" si="17"/>
        <v>#REF!</v>
      </c>
      <c r="J185" s="575" t="e">
        <f>IF(A185="","",PMT((1+D185)^(1/12)-1,(#REF!*12)-A185+1,-E185))</f>
        <v>#REF!</v>
      </c>
      <c r="K185" s="574"/>
    </row>
    <row r="186" spans="1:11">
      <c r="A186" s="577" t="e">
        <f>IF(A185="","",IF(A185=#REF!*12,"",+A185+1))</f>
        <v>#REF!</v>
      </c>
      <c r="B186" s="576" t="e">
        <f t="shared" si="18"/>
        <v>#REF!</v>
      </c>
      <c r="C186" s="576" t="e">
        <f>IF(A186="","",IF(#REF!+'Plano Tx de Esforço'!A186&gt;120,0,ROUND(IF(B186&gt;0.045,(0.045*0.5),(0.5)*B186),7)))</f>
        <v>#REF!</v>
      </c>
      <c r="D186" s="576" t="e">
        <f t="shared" si="14"/>
        <v>#REF!</v>
      </c>
      <c r="E186" s="575" t="e">
        <f t="shared" si="19"/>
        <v>#REF!</v>
      </c>
      <c r="F186" s="575" t="e">
        <f t="shared" si="15"/>
        <v>#REF!</v>
      </c>
      <c r="G186" s="575" t="e">
        <f t="shared" si="16"/>
        <v>#REF!</v>
      </c>
      <c r="H186" s="575" t="e">
        <f t="shared" si="20"/>
        <v>#REF!</v>
      </c>
      <c r="I186" s="575" t="e">
        <f t="shared" si="17"/>
        <v>#REF!</v>
      </c>
      <c r="J186" s="575" t="e">
        <f>IF(A186="","",PMT((1+D186)^(1/12)-1,(#REF!*12)-A186+1,-E186))</f>
        <v>#REF!</v>
      </c>
      <c r="K186" s="574"/>
    </row>
    <row r="187" spans="1:11">
      <c r="A187" s="577" t="e">
        <f>IF(A186="","",IF(A186=#REF!*12,"",+A186+1))</f>
        <v>#REF!</v>
      </c>
      <c r="B187" s="576" t="e">
        <f t="shared" si="18"/>
        <v>#REF!</v>
      </c>
      <c r="C187" s="576" t="e">
        <f>IF(A187="","",IF(#REF!+'Plano Tx de Esforço'!A187&gt;120,0,ROUND(IF(B187&gt;0.045,(0.045*0.5),(0.5)*B187),7)))</f>
        <v>#REF!</v>
      </c>
      <c r="D187" s="576" t="e">
        <f t="shared" si="14"/>
        <v>#REF!</v>
      </c>
      <c r="E187" s="575" t="e">
        <f t="shared" si="19"/>
        <v>#REF!</v>
      </c>
      <c r="F187" s="575" t="e">
        <f t="shared" si="15"/>
        <v>#REF!</v>
      </c>
      <c r="G187" s="575" t="e">
        <f t="shared" si="16"/>
        <v>#REF!</v>
      </c>
      <c r="H187" s="575" t="e">
        <f t="shared" si="20"/>
        <v>#REF!</v>
      </c>
      <c r="I187" s="575" t="e">
        <f t="shared" si="17"/>
        <v>#REF!</v>
      </c>
      <c r="J187" s="575" t="e">
        <f>IF(A187="","",PMT((1+D187)^(1/12)-1,(#REF!*12)-A187+1,-E187))</f>
        <v>#REF!</v>
      </c>
      <c r="K187" s="574"/>
    </row>
    <row r="188" spans="1:11">
      <c r="A188" s="577" t="e">
        <f>IF(A187="","",IF(A187=#REF!*12,"",+A187+1))</f>
        <v>#REF!</v>
      </c>
      <c r="B188" s="576" t="e">
        <f t="shared" si="18"/>
        <v>#REF!</v>
      </c>
      <c r="C188" s="576" t="e">
        <f>IF(A188="","",IF(#REF!+'Plano Tx de Esforço'!A188&gt;120,0,ROUND(IF(B188&gt;0.045,(0.045*0.5),(0.5)*B188),7)))</f>
        <v>#REF!</v>
      </c>
      <c r="D188" s="576" t="e">
        <f t="shared" si="14"/>
        <v>#REF!</v>
      </c>
      <c r="E188" s="575" t="e">
        <f t="shared" si="19"/>
        <v>#REF!</v>
      </c>
      <c r="F188" s="575" t="e">
        <f t="shared" si="15"/>
        <v>#REF!</v>
      </c>
      <c r="G188" s="575" t="e">
        <f t="shared" si="16"/>
        <v>#REF!</v>
      </c>
      <c r="H188" s="575" t="e">
        <f t="shared" si="20"/>
        <v>#REF!</v>
      </c>
      <c r="I188" s="575" t="e">
        <f t="shared" si="17"/>
        <v>#REF!</v>
      </c>
      <c r="J188" s="575" t="e">
        <f>IF(A188="","",PMT((1+D188)^(1/12)-1,(#REF!*12)-A188+1,-E188))</f>
        <v>#REF!</v>
      </c>
      <c r="K188" s="574"/>
    </row>
    <row r="189" spans="1:11">
      <c r="A189" s="577" t="e">
        <f>IF(A188="","",IF(A188=#REF!*12,"",+A188+1))</f>
        <v>#REF!</v>
      </c>
      <c r="B189" s="576" t="e">
        <f t="shared" si="18"/>
        <v>#REF!</v>
      </c>
      <c r="C189" s="576" t="e">
        <f>IF(A189="","",IF(#REF!+'Plano Tx de Esforço'!A189&gt;120,0,ROUND(IF(B189&gt;0.045,(0.045*0.5),(0.5)*B189),7)))</f>
        <v>#REF!</v>
      </c>
      <c r="D189" s="576" t="e">
        <f t="shared" si="14"/>
        <v>#REF!</v>
      </c>
      <c r="E189" s="575" t="e">
        <f t="shared" si="19"/>
        <v>#REF!</v>
      </c>
      <c r="F189" s="575" t="e">
        <f t="shared" si="15"/>
        <v>#REF!</v>
      </c>
      <c r="G189" s="575" t="e">
        <f t="shared" si="16"/>
        <v>#REF!</v>
      </c>
      <c r="H189" s="575" t="e">
        <f t="shared" si="20"/>
        <v>#REF!</v>
      </c>
      <c r="I189" s="575" t="e">
        <f t="shared" si="17"/>
        <v>#REF!</v>
      </c>
      <c r="J189" s="575" t="e">
        <f>IF(A189="","",PMT((1+D189)^(1/12)-1,(#REF!*12)-A189+1,-E189))</f>
        <v>#REF!</v>
      </c>
      <c r="K189" s="574"/>
    </row>
    <row r="190" spans="1:11">
      <c r="A190" s="577" t="e">
        <f>IF(A189="","",IF(A189=#REF!*12,"",+A189+1))</f>
        <v>#REF!</v>
      </c>
      <c r="B190" s="576" t="e">
        <f t="shared" si="18"/>
        <v>#REF!</v>
      </c>
      <c r="C190" s="576" t="e">
        <f>IF(A190="","",IF(#REF!+'Plano Tx de Esforço'!A190&gt;120,0,ROUND(IF(B190&gt;0.045,(0.045*0.5),(0.5)*B190),7)))</f>
        <v>#REF!</v>
      </c>
      <c r="D190" s="576" t="e">
        <f t="shared" si="14"/>
        <v>#REF!</v>
      </c>
      <c r="E190" s="575" t="e">
        <f t="shared" si="19"/>
        <v>#REF!</v>
      </c>
      <c r="F190" s="575" t="e">
        <f t="shared" si="15"/>
        <v>#REF!</v>
      </c>
      <c r="G190" s="575" t="e">
        <f t="shared" si="16"/>
        <v>#REF!</v>
      </c>
      <c r="H190" s="575" t="e">
        <f t="shared" si="20"/>
        <v>#REF!</v>
      </c>
      <c r="I190" s="575" t="e">
        <f t="shared" si="17"/>
        <v>#REF!</v>
      </c>
      <c r="J190" s="575" t="e">
        <f>IF(A190="","",PMT((1+D190)^(1/12)-1,(#REF!*12)-A190+1,-E190))</f>
        <v>#REF!</v>
      </c>
      <c r="K190" s="574"/>
    </row>
    <row r="191" spans="1:11">
      <c r="A191" s="577" t="e">
        <f>IF(A190="","",IF(A190=#REF!*12,"",+A190+1))</f>
        <v>#REF!</v>
      </c>
      <c r="B191" s="576" t="e">
        <f t="shared" si="18"/>
        <v>#REF!</v>
      </c>
      <c r="C191" s="576" t="e">
        <f>IF(A191="","",IF(#REF!+'Plano Tx de Esforço'!A191&gt;120,0,ROUND(IF(B191&gt;0.045,(0.045*0.5),(0.5)*B191),7)))</f>
        <v>#REF!</v>
      </c>
      <c r="D191" s="576" t="e">
        <f t="shared" si="14"/>
        <v>#REF!</v>
      </c>
      <c r="E191" s="575" t="e">
        <f t="shared" si="19"/>
        <v>#REF!</v>
      </c>
      <c r="F191" s="575" t="e">
        <f t="shared" si="15"/>
        <v>#REF!</v>
      </c>
      <c r="G191" s="575" t="e">
        <f t="shared" si="16"/>
        <v>#REF!</v>
      </c>
      <c r="H191" s="575" t="e">
        <f t="shared" si="20"/>
        <v>#REF!</v>
      </c>
      <c r="I191" s="575" t="e">
        <f t="shared" si="17"/>
        <v>#REF!</v>
      </c>
      <c r="J191" s="575" t="e">
        <f>IF(A191="","",PMT((1+D191)^(1/12)-1,(#REF!*12)-A191+1,-E191))</f>
        <v>#REF!</v>
      </c>
      <c r="K191" s="574"/>
    </row>
    <row r="192" spans="1:11">
      <c r="A192" s="577" t="e">
        <f>IF(A191="","",IF(A191=#REF!*12,"",+A191+1))</f>
        <v>#REF!</v>
      </c>
      <c r="B192" s="576" t="e">
        <f t="shared" si="18"/>
        <v>#REF!</v>
      </c>
      <c r="C192" s="576" t="e">
        <f>IF(A192="","",IF(#REF!+'Plano Tx de Esforço'!A192&gt;120,0,ROUND(IF(B192&gt;0.045,(0.045*0.5),(0.5)*B192),7)))</f>
        <v>#REF!</v>
      </c>
      <c r="D192" s="576" t="e">
        <f t="shared" si="14"/>
        <v>#REF!</v>
      </c>
      <c r="E192" s="575" t="e">
        <f t="shared" si="19"/>
        <v>#REF!</v>
      </c>
      <c r="F192" s="575" t="e">
        <f t="shared" si="15"/>
        <v>#REF!</v>
      </c>
      <c r="G192" s="575" t="e">
        <f t="shared" si="16"/>
        <v>#REF!</v>
      </c>
      <c r="H192" s="575" t="e">
        <f t="shared" si="20"/>
        <v>#REF!</v>
      </c>
      <c r="I192" s="575" t="e">
        <f t="shared" si="17"/>
        <v>#REF!</v>
      </c>
      <c r="J192" s="575" t="e">
        <f>IF(A192="","",PMT((1+D192)^(1/12)-1,(#REF!*12)-A192+1,-E192))</f>
        <v>#REF!</v>
      </c>
      <c r="K192" s="574"/>
    </row>
    <row r="193" spans="1:11">
      <c r="A193" s="577" t="e">
        <f>IF(A192="","",IF(A192=#REF!*12,"",+A192+1))</f>
        <v>#REF!</v>
      </c>
      <c r="B193" s="576" t="e">
        <f t="shared" si="18"/>
        <v>#REF!</v>
      </c>
      <c r="C193" s="576" t="e">
        <f>IF(A193="","",IF(#REF!+'Plano Tx de Esforço'!A193&gt;120,0,ROUND(IF(B193&gt;0.045,(0.045*0.5),(0.5)*B193),7)))</f>
        <v>#REF!</v>
      </c>
      <c r="D193" s="576" t="e">
        <f t="shared" si="14"/>
        <v>#REF!</v>
      </c>
      <c r="E193" s="575" t="e">
        <f t="shared" si="19"/>
        <v>#REF!</v>
      </c>
      <c r="F193" s="575" t="e">
        <f t="shared" si="15"/>
        <v>#REF!</v>
      </c>
      <c r="G193" s="575" t="e">
        <f t="shared" si="16"/>
        <v>#REF!</v>
      </c>
      <c r="H193" s="575" t="e">
        <f t="shared" si="20"/>
        <v>#REF!</v>
      </c>
      <c r="I193" s="575" t="e">
        <f t="shared" si="17"/>
        <v>#REF!</v>
      </c>
      <c r="J193" s="575" t="e">
        <f>IF(A193="","",PMT((1+D193)^(1/12)-1,(#REF!*12)-A193+1,-E193))</f>
        <v>#REF!</v>
      </c>
      <c r="K193" s="574"/>
    </row>
    <row r="194" spans="1:11">
      <c r="A194" s="577" t="e">
        <f>IF(A193="","",IF(A193=#REF!*12,"",+A193+1))</f>
        <v>#REF!</v>
      </c>
      <c r="B194" s="576" t="e">
        <f t="shared" si="18"/>
        <v>#REF!</v>
      </c>
      <c r="C194" s="576" t="e">
        <f>IF(A194="","",IF(#REF!+'Plano Tx de Esforço'!A194&gt;120,0,ROUND(IF(B194&gt;0.045,(0.045*0.5),(0.5)*B194),7)))</f>
        <v>#REF!</v>
      </c>
      <c r="D194" s="576" t="e">
        <f t="shared" si="14"/>
        <v>#REF!</v>
      </c>
      <c r="E194" s="575" t="e">
        <f t="shared" si="19"/>
        <v>#REF!</v>
      </c>
      <c r="F194" s="575" t="e">
        <f t="shared" si="15"/>
        <v>#REF!</v>
      </c>
      <c r="G194" s="575" t="e">
        <f t="shared" si="16"/>
        <v>#REF!</v>
      </c>
      <c r="H194" s="575" t="e">
        <f t="shared" si="20"/>
        <v>#REF!</v>
      </c>
      <c r="I194" s="575" t="e">
        <f t="shared" si="17"/>
        <v>#REF!</v>
      </c>
      <c r="J194" s="575" t="e">
        <f>IF(A194="","",PMT((1+D194)^(1/12)-1,(#REF!*12)-A194+1,-E194))</f>
        <v>#REF!</v>
      </c>
      <c r="K194" s="574"/>
    </row>
    <row r="195" spans="1:11">
      <c r="A195" s="577" t="e">
        <f>IF(A194="","",IF(A194=#REF!*12,"",+A194+1))</f>
        <v>#REF!</v>
      </c>
      <c r="B195" s="576" t="e">
        <f t="shared" si="18"/>
        <v>#REF!</v>
      </c>
      <c r="C195" s="576" t="e">
        <f>IF(A195="","",IF(#REF!+'Plano Tx de Esforço'!A195&gt;120,0,ROUND(IF(B195&gt;0.045,(0.045*0.5),(0.5)*B195),7)))</f>
        <v>#REF!</v>
      </c>
      <c r="D195" s="576" t="e">
        <f t="shared" si="14"/>
        <v>#REF!</v>
      </c>
      <c r="E195" s="575" t="e">
        <f t="shared" si="19"/>
        <v>#REF!</v>
      </c>
      <c r="F195" s="575" t="e">
        <f t="shared" si="15"/>
        <v>#REF!</v>
      </c>
      <c r="G195" s="575" t="e">
        <f t="shared" si="16"/>
        <v>#REF!</v>
      </c>
      <c r="H195" s="575" t="e">
        <f t="shared" si="20"/>
        <v>#REF!</v>
      </c>
      <c r="I195" s="575" t="e">
        <f t="shared" si="17"/>
        <v>#REF!</v>
      </c>
      <c r="J195" s="575" t="e">
        <f>IF(A195="","",PMT((1+D195)^(1/12)-1,(#REF!*12)-A195+1,-E195))</f>
        <v>#REF!</v>
      </c>
      <c r="K195" s="574"/>
    </row>
    <row r="196" spans="1:11">
      <c r="A196" s="577" t="e">
        <f>IF(A195="","",IF(A195=#REF!*12,"",+A195+1))</f>
        <v>#REF!</v>
      </c>
      <c r="B196" s="576" t="e">
        <f t="shared" si="18"/>
        <v>#REF!</v>
      </c>
      <c r="C196" s="576" t="e">
        <f>IF(A196="","",IF(#REF!+'Plano Tx de Esforço'!A196&gt;120,0,ROUND(IF(B196&gt;0.045,(0.045*0.5),(0.5)*B196),7)))</f>
        <v>#REF!</v>
      </c>
      <c r="D196" s="576" t="e">
        <f t="shared" si="14"/>
        <v>#REF!</v>
      </c>
      <c r="E196" s="575" t="e">
        <f t="shared" si="19"/>
        <v>#REF!</v>
      </c>
      <c r="F196" s="575" t="e">
        <f t="shared" si="15"/>
        <v>#REF!</v>
      </c>
      <c r="G196" s="575" t="e">
        <f t="shared" si="16"/>
        <v>#REF!</v>
      </c>
      <c r="H196" s="575" t="e">
        <f t="shared" si="20"/>
        <v>#REF!</v>
      </c>
      <c r="I196" s="575" t="e">
        <f t="shared" si="17"/>
        <v>#REF!</v>
      </c>
      <c r="J196" s="575" t="e">
        <f>IF(A196="","",PMT((1+D196)^(1/12)-1,(#REF!*12)-A196+1,-E196))</f>
        <v>#REF!</v>
      </c>
      <c r="K196" s="574"/>
    </row>
    <row r="197" spans="1:11">
      <c r="A197" s="577" t="e">
        <f>IF(A196="","",IF(A196=#REF!*12,"",+A196+1))</f>
        <v>#REF!</v>
      </c>
      <c r="B197" s="576" t="e">
        <f t="shared" si="18"/>
        <v>#REF!</v>
      </c>
      <c r="C197" s="576" t="e">
        <f>IF(A197="","",IF(#REF!+'Plano Tx de Esforço'!A197&gt;120,0,ROUND(IF(B197&gt;0.045,(0.045*0.5),(0.5)*B197),7)))</f>
        <v>#REF!</v>
      </c>
      <c r="D197" s="576" t="e">
        <f t="shared" si="14"/>
        <v>#REF!</v>
      </c>
      <c r="E197" s="575" t="e">
        <f t="shared" si="19"/>
        <v>#REF!</v>
      </c>
      <c r="F197" s="575" t="e">
        <f t="shared" si="15"/>
        <v>#REF!</v>
      </c>
      <c r="G197" s="575" t="e">
        <f t="shared" si="16"/>
        <v>#REF!</v>
      </c>
      <c r="H197" s="575" t="e">
        <f t="shared" si="20"/>
        <v>#REF!</v>
      </c>
      <c r="I197" s="575" t="e">
        <f t="shared" si="17"/>
        <v>#REF!</v>
      </c>
      <c r="J197" s="575" t="e">
        <f>IF(A197="","",PMT((1+D197)^(1/12)-1,(#REF!*12)-A197+1,-E197))</f>
        <v>#REF!</v>
      </c>
      <c r="K197" s="574"/>
    </row>
    <row r="198" spans="1:11">
      <c r="A198" s="577" t="e">
        <f>IF(A197="","",IF(A197=#REF!*12,"",+A197+1))</f>
        <v>#REF!</v>
      </c>
      <c r="B198" s="576" t="e">
        <f t="shared" si="18"/>
        <v>#REF!</v>
      </c>
      <c r="C198" s="576" t="e">
        <f>IF(A198="","",IF(#REF!+'Plano Tx de Esforço'!A198&gt;120,0,ROUND(IF(B198&gt;0.045,(0.045*0.5),(0.5)*B198),7)))</f>
        <v>#REF!</v>
      </c>
      <c r="D198" s="576" t="e">
        <f t="shared" ref="D198:D261" si="21">IF(A198="","",+B198-C198)</f>
        <v>#REF!</v>
      </c>
      <c r="E198" s="575" t="e">
        <f t="shared" si="19"/>
        <v>#REF!</v>
      </c>
      <c r="F198" s="575" t="e">
        <f t="shared" ref="F198:F261" si="22">IF(A198="","",+J198-H198)</f>
        <v>#REF!</v>
      </c>
      <c r="G198" s="575" t="e">
        <f t="shared" ref="G198:G261" si="23">IF(A198="","",ROUND(+E198*((1+B198)^(1/12)-1),2))</f>
        <v>#REF!</v>
      </c>
      <c r="H198" s="575" t="e">
        <f t="shared" si="20"/>
        <v>#REF!</v>
      </c>
      <c r="I198" s="575" t="e">
        <f t="shared" ref="I198:I261" si="24">IF(A198="","",+G198-H198)</f>
        <v>#REF!</v>
      </c>
      <c r="J198" s="575" t="e">
        <f>IF(A198="","",PMT((1+D198)^(1/12)-1,(#REF!*12)-A198+1,-E198))</f>
        <v>#REF!</v>
      </c>
      <c r="K198" s="574"/>
    </row>
    <row r="199" spans="1:11">
      <c r="A199" s="577" t="e">
        <f>IF(A198="","",IF(A198=#REF!*12,"",+A198+1))</f>
        <v>#REF!</v>
      </c>
      <c r="B199" s="576" t="e">
        <f t="shared" ref="B199:B262" si="25">IF(A199="","",+B198)</f>
        <v>#REF!</v>
      </c>
      <c r="C199" s="576" t="e">
        <f>IF(A199="","",IF(#REF!+'Plano Tx de Esforço'!A199&gt;120,0,ROUND(IF(B199&gt;0.045,(0.045*0.5),(0.5)*B199),7)))</f>
        <v>#REF!</v>
      </c>
      <c r="D199" s="576" t="e">
        <f t="shared" si="21"/>
        <v>#REF!</v>
      </c>
      <c r="E199" s="575" t="e">
        <f t="shared" ref="E199:E262" si="26">IF(A199="","",+E198-F198)</f>
        <v>#REF!</v>
      </c>
      <c r="F199" s="575" t="e">
        <f t="shared" si="22"/>
        <v>#REF!</v>
      </c>
      <c r="G199" s="575" t="e">
        <f t="shared" si="23"/>
        <v>#REF!</v>
      </c>
      <c r="H199" s="575" t="e">
        <f t="shared" ref="H199:H262" si="27">IF(A199="","",ROUND(+E199*((1+B199-C199)^(1/12)-1),2))</f>
        <v>#REF!</v>
      </c>
      <c r="I199" s="575" t="e">
        <f t="shared" si="24"/>
        <v>#REF!</v>
      </c>
      <c r="J199" s="575" t="e">
        <f>IF(A199="","",PMT((1+D199)^(1/12)-1,(#REF!*12)-A199+1,-E199))</f>
        <v>#REF!</v>
      </c>
      <c r="K199" s="574"/>
    </row>
    <row r="200" spans="1:11">
      <c r="A200" s="577" t="e">
        <f>IF(A199="","",IF(A199=#REF!*12,"",+A199+1))</f>
        <v>#REF!</v>
      </c>
      <c r="B200" s="576" t="e">
        <f t="shared" si="25"/>
        <v>#REF!</v>
      </c>
      <c r="C200" s="576" t="e">
        <f>IF(A200="","",IF(#REF!+'Plano Tx de Esforço'!A200&gt;120,0,ROUND(IF(B200&gt;0.045,(0.045*0.5),(0.5)*B200),7)))</f>
        <v>#REF!</v>
      </c>
      <c r="D200" s="576" t="e">
        <f t="shared" si="21"/>
        <v>#REF!</v>
      </c>
      <c r="E200" s="575" t="e">
        <f t="shared" si="26"/>
        <v>#REF!</v>
      </c>
      <c r="F200" s="575" t="e">
        <f t="shared" si="22"/>
        <v>#REF!</v>
      </c>
      <c r="G200" s="575" t="e">
        <f t="shared" si="23"/>
        <v>#REF!</v>
      </c>
      <c r="H200" s="575" t="e">
        <f t="shared" si="27"/>
        <v>#REF!</v>
      </c>
      <c r="I200" s="575" t="e">
        <f t="shared" si="24"/>
        <v>#REF!</v>
      </c>
      <c r="J200" s="575" t="e">
        <f>IF(A200="","",PMT((1+D200)^(1/12)-1,(#REF!*12)-A200+1,-E200))</f>
        <v>#REF!</v>
      </c>
      <c r="K200" s="574"/>
    </row>
    <row r="201" spans="1:11">
      <c r="A201" s="577" t="e">
        <f>IF(A200="","",IF(A200=#REF!*12,"",+A200+1))</f>
        <v>#REF!</v>
      </c>
      <c r="B201" s="576" t="e">
        <f t="shared" si="25"/>
        <v>#REF!</v>
      </c>
      <c r="C201" s="576" t="e">
        <f>IF(A201="","",IF(#REF!+'Plano Tx de Esforço'!A201&gt;120,0,ROUND(IF(B201&gt;0.045,(0.045*0.5),(0.5)*B201),7)))</f>
        <v>#REF!</v>
      </c>
      <c r="D201" s="576" t="e">
        <f t="shared" si="21"/>
        <v>#REF!</v>
      </c>
      <c r="E201" s="575" t="e">
        <f t="shared" si="26"/>
        <v>#REF!</v>
      </c>
      <c r="F201" s="575" t="e">
        <f t="shared" si="22"/>
        <v>#REF!</v>
      </c>
      <c r="G201" s="575" t="e">
        <f t="shared" si="23"/>
        <v>#REF!</v>
      </c>
      <c r="H201" s="575" t="e">
        <f t="shared" si="27"/>
        <v>#REF!</v>
      </c>
      <c r="I201" s="575" t="e">
        <f t="shared" si="24"/>
        <v>#REF!</v>
      </c>
      <c r="J201" s="575" t="e">
        <f>IF(A201="","",PMT((1+D201)^(1/12)-1,(#REF!*12)-A201+1,-E201))</f>
        <v>#REF!</v>
      </c>
      <c r="K201" s="574"/>
    </row>
    <row r="202" spans="1:11">
      <c r="A202" s="577" t="e">
        <f>IF(A201="","",IF(A201=#REF!*12,"",+A201+1))</f>
        <v>#REF!</v>
      </c>
      <c r="B202" s="576" t="e">
        <f t="shared" si="25"/>
        <v>#REF!</v>
      </c>
      <c r="C202" s="576" t="e">
        <f>IF(A202="","",IF(#REF!+'Plano Tx de Esforço'!A202&gt;120,0,ROUND(IF(B202&gt;0.045,(0.045*0.5),(0.5)*B202),7)))</f>
        <v>#REF!</v>
      </c>
      <c r="D202" s="576" t="e">
        <f t="shared" si="21"/>
        <v>#REF!</v>
      </c>
      <c r="E202" s="575" t="e">
        <f t="shared" si="26"/>
        <v>#REF!</v>
      </c>
      <c r="F202" s="575" t="e">
        <f t="shared" si="22"/>
        <v>#REF!</v>
      </c>
      <c r="G202" s="575" t="e">
        <f t="shared" si="23"/>
        <v>#REF!</v>
      </c>
      <c r="H202" s="575" t="e">
        <f t="shared" si="27"/>
        <v>#REF!</v>
      </c>
      <c r="I202" s="575" t="e">
        <f t="shared" si="24"/>
        <v>#REF!</v>
      </c>
      <c r="J202" s="575" t="e">
        <f>IF(A202="","",PMT((1+D202)^(1/12)-1,(#REF!*12)-A202+1,-E202))</f>
        <v>#REF!</v>
      </c>
      <c r="K202" s="574"/>
    </row>
    <row r="203" spans="1:11">
      <c r="A203" s="577" t="e">
        <f>IF(A202="","",IF(A202=#REF!*12,"",+A202+1))</f>
        <v>#REF!</v>
      </c>
      <c r="B203" s="576" t="e">
        <f t="shared" si="25"/>
        <v>#REF!</v>
      </c>
      <c r="C203" s="576" t="e">
        <f>IF(A203="","",IF(#REF!+'Plano Tx de Esforço'!A203&gt;120,0,ROUND(IF(B203&gt;0.045,(0.045*0.5),(0.5)*B203),7)))</f>
        <v>#REF!</v>
      </c>
      <c r="D203" s="576" t="e">
        <f t="shared" si="21"/>
        <v>#REF!</v>
      </c>
      <c r="E203" s="575" t="e">
        <f t="shared" si="26"/>
        <v>#REF!</v>
      </c>
      <c r="F203" s="575" t="e">
        <f t="shared" si="22"/>
        <v>#REF!</v>
      </c>
      <c r="G203" s="575" t="e">
        <f t="shared" si="23"/>
        <v>#REF!</v>
      </c>
      <c r="H203" s="575" t="e">
        <f t="shared" si="27"/>
        <v>#REF!</v>
      </c>
      <c r="I203" s="575" t="e">
        <f t="shared" si="24"/>
        <v>#REF!</v>
      </c>
      <c r="J203" s="575" t="e">
        <f>IF(A203="","",PMT((1+D203)^(1/12)-1,(#REF!*12)-A203+1,-E203))</f>
        <v>#REF!</v>
      </c>
      <c r="K203" s="574"/>
    </row>
    <row r="204" spans="1:11">
      <c r="A204" s="577" t="e">
        <f>IF(A203="","",IF(A203=#REF!*12,"",+A203+1))</f>
        <v>#REF!</v>
      </c>
      <c r="B204" s="576" t="e">
        <f t="shared" si="25"/>
        <v>#REF!</v>
      </c>
      <c r="C204" s="576" t="e">
        <f>IF(A204="","",IF(#REF!+'Plano Tx de Esforço'!A204&gt;120,0,ROUND(IF(B204&gt;0.045,(0.045*0.5),(0.5)*B204),7)))</f>
        <v>#REF!</v>
      </c>
      <c r="D204" s="576" t="e">
        <f t="shared" si="21"/>
        <v>#REF!</v>
      </c>
      <c r="E204" s="575" t="e">
        <f t="shared" si="26"/>
        <v>#REF!</v>
      </c>
      <c r="F204" s="575" t="e">
        <f t="shared" si="22"/>
        <v>#REF!</v>
      </c>
      <c r="G204" s="575" t="e">
        <f t="shared" si="23"/>
        <v>#REF!</v>
      </c>
      <c r="H204" s="575" t="e">
        <f t="shared" si="27"/>
        <v>#REF!</v>
      </c>
      <c r="I204" s="575" t="e">
        <f t="shared" si="24"/>
        <v>#REF!</v>
      </c>
      <c r="J204" s="575" t="e">
        <f>IF(A204="","",PMT((1+D204)^(1/12)-1,(#REF!*12)-A204+1,-E204))</f>
        <v>#REF!</v>
      </c>
      <c r="K204" s="574"/>
    </row>
    <row r="205" spans="1:11">
      <c r="A205" s="577" t="e">
        <f>IF(A204="","",IF(A204=#REF!*12,"",+A204+1))</f>
        <v>#REF!</v>
      </c>
      <c r="B205" s="576" t="e">
        <f t="shared" si="25"/>
        <v>#REF!</v>
      </c>
      <c r="C205" s="576" t="e">
        <f>IF(A205="","",IF(#REF!+'Plano Tx de Esforço'!A205&gt;120,0,ROUND(IF(B205&gt;0.045,(0.045*0.5),(0.5)*B205),7)))</f>
        <v>#REF!</v>
      </c>
      <c r="D205" s="576" t="e">
        <f t="shared" si="21"/>
        <v>#REF!</v>
      </c>
      <c r="E205" s="575" t="e">
        <f t="shared" si="26"/>
        <v>#REF!</v>
      </c>
      <c r="F205" s="575" t="e">
        <f t="shared" si="22"/>
        <v>#REF!</v>
      </c>
      <c r="G205" s="575" t="e">
        <f t="shared" si="23"/>
        <v>#REF!</v>
      </c>
      <c r="H205" s="575" t="e">
        <f t="shared" si="27"/>
        <v>#REF!</v>
      </c>
      <c r="I205" s="575" t="e">
        <f t="shared" si="24"/>
        <v>#REF!</v>
      </c>
      <c r="J205" s="575" t="e">
        <f>IF(A205="","",PMT((1+D205)^(1/12)-1,(#REF!*12)-A205+1,-E205))</f>
        <v>#REF!</v>
      </c>
      <c r="K205" s="574"/>
    </row>
    <row r="206" spans="1:11">
      <c r="A206" s="577" t="e">
        <f>IF(A205="","",IF(A205=#REF!*12,"",+A205+1))</f>
        <v>#REF!</v>
      </c>
      <c r="B206" s="576" t="e">
        <f t="shared" si="25"/>
        <v>#REF!</v>
      </c>
      <c r="C206" s="576" t="e">
        <f>IF(A206="","",IF(#REF!+'Plano Tx de Esforço'!A206&gt;120,0,ROUND(IF(B206&gt;0.045,(0.045*0.5),(0.5)*B206),7)))</f>
        <v>#REF!</v>
      </c>
      <c r="D206" s="576" t="e">
        <f t="shared" si="21"/>
        <v>#REF!</v>
      </c>
      <c r="E206" s="575" t="e">
        <f t="shared" si="26"/>
        <v>#REF!</v>
      </c>
      <c r="F206" s="575" t="e">
        <f t="shared" si="22"/>
        <v>#REF!</v>
      </c>
      <c r="G206" s="575" t="e">
        <f t="shared" si="23"/>
        <v>#REF!</v>
      </c>
      <c r="H206" s="575" t="e">
        <f t="shared" si="27"/>
        <v>#REF!</v>
      </c>
      <c r="I206" s="575" t="e">
        <f t="shared" si="24"/>
        <v>#REF!</v>
      </c>
      <c r="J206" s="575" t="e">
        <f>IF(A206="","",PMT((1+D206)^(1/12)-1,(#REF!*12)-A206+1,-E206))</f>
        <v>#REF!</v>
      </c>
      <c r="K206" s="574"/>
    </row>
    <row r="207" spans="1:11">
      <c r="A207" s="577" t="e">
        <f>IF(A206="","",IF(A206=#REF!*12,"",+A206+1))</f>
        <v>#REF!</v>
      </c>
      <c r="B207" s="576" t="e">
        <f t="shared" si="25"/>
        <v>#REF!</v>
      </c>
      <c r="C207" s="576" t="e">
        <f>IF(A207="","",IF(#REF!+'Plano Tx de Esforço'!A207&gt;120,0,ROUND(IF(B207&gt;0.045,(0.045*0.5),(0.5)*B207),7)))</f>
        <v>#REF!</v>
      </c>
      <c r="D207" s="576" t="e">
        <f t="shared" si="21"/>
        <v>#REF!</v>
      </c>
      <c r="E207" s="575" t="e">
        <f t="shared" si="26"/>
        <v>#REF!</v>
      </c>
      <c r="F207" s="575" t="e">
        <f t="shared" si="22"/>
        <v>#REF!</v>
      </c>
      <c r="G207" s="575" t="e">
        <f t="shared" si="23"/>
        <v>#REF!</v>
      </c>
      <c r="H207" s="575" t="e">
        <f t="shared" si="27"/>
        <v>#REF!</v>
      </c>
      <c r="I207" s="575" t="e">
        <f t="shared" si="24"/>
        <v>#REF!</v>
      </c>
      <c r="J207" s="575" t="e">
        <f>IF(A207="","",PMT((1+D207)^(1/12)-1,(#REF!*12)-A207+1,-E207))</f>
        <v>#REF!</v>
      </c>
      <c r="K207" s="574"/>
    </row>
    <row r="208" spans="1:11">
      <c r="A208" s="577" t="e">
        <f>IF(A207="","",IF(A207=#REF!*12,"",+A207+1))</f>
        <v>#REF!</v>
      </c>
      <c r="B208" s="576" t="e">
        <f t="shared" si="25"/>
        <v>#REF!</v>
      </c>
      <c r="C208" s="576" t="e">
        <f>IF(A208="","",IF(#REF!+'Plano Tx de Esforço'!A208&gt;120,0,ROUND(IF(B208&gt;0.045,(0.045*0.5),(0.5)*B208),7)))</f>
        <v>#REF!</v>
      </c>
      <c r="D208" s="576" t="e">
        <f t="shared" si="21"/>
        <v>#REF!</v>
      </c>
      <c r="E208" s="575" t="e">
        <f t="shared" si="26"/>
        <v>#REF!</v>
      </c>
      <c r="F208" s="575" t="e">
        <f t="shared" si="22"/>
        <v>#REF!</v>
      </c>
      <c r="G208" s="575" t="e">
        <f t="shared" si="23"/>
        <v>#REF!</v>
      </c>
      <c r="H208" s="575" t="e">
        <f t="shared" si="27"/>
        <v>#REF!</v>
      </c>
      <c r="I208" s="575" t="e">
        <f t="shared" si="24"/>
        <v>#REF!</v>
      </c>
      <c r="J208" s="575" t="e">
        <f>IF(A208="","",PMT((1+D208)^(1/12)-1,(#REF!*12)-A208+1,-E208))</f>
        <v>#REF!</v>
      </c>
      <c r="K208" s="574"/>
    </row>
    <row r="209" spans="1:11">
      <c r="A209" s="577" t="e">
        <f>IF(A208="","",IF(A208=#REF!*12,"",+A208+1))</f>
        <v>#REF!</v>
      </c>
      <c r="B209" s="576" t="e">
        <f t="shared" si="25"/>
        <v>#REF!</v>
      </c>
      <c r="C209" s="576" t="e">
        <f>IF(A209="","",IF(#REF!+'Plano Tx de Esforço'!A209&gt;120,0,ROUND(IF(B209&gt;0.045,(0.045*0.5),(0.5)*B209),7)))</f>
        <v>#REF!</v>
      </c>
      <c r="D209" s="576" t="e">
        <f t="shared" si="21"/>
        <v>#REF!</v>
      </c>
      <c r="E209" s="575" t="e">
        <f t="shared" si="26"/>
        <v>#REF!</v>
      </c>
      <c r="F209" s="575" t="e">
        <f t="shared" si="22"/>
        <v>#REF!</v>
      </c>
      <c r="G209" s="575" t="e">
        <f t="shared" si="23"/>
        <v>#REF!</v>
      </c>
      <c r="H209" s="575" t="e">
        <f t="shared" si="27"/>
        <v>#REF!</v>
      </c>
      <c r="I209" s="575" t="e">
        <f t="shared" si="24"/>
        <v>#REF!</v>
      </c>
      <c r="J209" s="575" t="e">
        <f>IF(A209="","",PMT((1+D209)^(1/12)-1,(#REF!*12)-A209+1,-E209))</f>
        <v>#REF!</v>
      </c>
      <c r="K209" s="574"/>
    </row>
    <row r="210" spans="1:11">
      <c r="A210" s="577" t="e">
        <f>IF(A209="","",IF(A209=#REF!*12,"",+A209+1))</f>
        <v>#REF!</v>
      </c>
      <c r="B210" s="576" t="e">
        <f t="shared" si="25"/>
        <v>#REF!</v>
      </c>
      <c r="C210" s="576" t="e">
        <f>IF(A210="","",IF(#REF!+'Plano Tx de Esforço'!A210&gt;120,0,ROUND(IF(B210&gt;0.045,(0.045*0.5),(0.5)*B210),7)))</f>
        <v>#REF!</v>
      </c>
      <c r="D210" s="576" t="e">
        <f t="shared" si="21"/>
        <v>#REF!</v>
      </c>
      <c r="E210" s="575" t="e">
        <f t="shared" si="26"/>
        <v>#REF!</v>
      </c>
      <c r="F210" s="575" t="e">
        <f t="shared" si="22"/>
        <v>#REF!</v>
      </c>
      <c r="G210" s="575" t="e">
        <f t="shared" si="23"/>
        <v>#REF!</v>
      </c>
      <c r="H210" s="575" t="e">
        <f t="shared" si="27"/>
        <v>#REF!</v>
      </c>
      <c r="I210" s="575" t="e">
        <f t="shared" si="24"/>
        <v>#REF!</v>
      </c>
      <c r="J210" s="575" t="e">
        <f>IF(A210="","",PMT((1+D210)^(1/12)-1,(#REF!*12)-A210+1,-E210))</f>
        <v>#REF!</v>
      </c>
      <c r="K210" s="574"/>
    </row>
    <row r="211" spans="1:11">
      <c r="A211" s="577" t="e">
        <f>IF(A210="","",IF(A210=#REF!*12,"",+A210+1))</f>
        <v>#REF!</v>
      </c>
      <c r="B211" s="576" t="e">
        <f t="shared" si="25"/>
        <v>#REF!</v>
      </c>
      <c r="C211" s="576" t="e">
        <f>IF(A211="","",IF(#REF!+'Plano Tx de Esforço'!A211&gt;120,0,ROUND(IF(B211&gt;0.045,(0.045*0.5),(0.5)*B211),7)))</f>
        <v>#REF!</v>
      </c>
      <c r="D211" s="576" t="e">
        <f t="shared" si="21"/>
        <v>#REF!</v>
      </c>
      <c r="E211" s="575" t="e">
        <f t="shared" si="26"/>
        <v>#REF!</v>
      </c>
      <c r="F211" s="575" t="e">
        <f t="shared" si="22"/>
        <v>#REF!</v>
      </c>
      <c r="G211" s="575" t="e">
        <f t="shared" si="23"/>
        <v>#REF!</v>
      </c>
      <c r="H211" s="575" t="e">
        <f t="shared" si="27"/>
        <v>#REF!</v>
      </c>
      <c r="I211" s="575" t="e">
        <f t="shared" si="24"/>
        <v>#REF!</v>
      </c>
      <c r="J211" s="575" t="e">
        <f>IF(A211="","",PMT((1+D211)^(1/12)-1,(#REF!*12)-A211+1,-E211))</f>
        <v>#REF!</v>
      </c>
      <c r="K211" s="574"/>
    </row>
    <row r="212" spans="1:11">
      <c r="A212" s="577" t="e">
        <f>IF(A211="","",IF(A211=#REF!*12,"",+A211+1))</f>
        <v>#REF!</v>
      </c>
      <c r="B212" s="576" t="e">
        <f t="shared" si="25"/>
        <v>#REF!</v>
      </c>
      <c r="C212" s="576" t="e">
        <f>IF(A212="","",IF(#REF!+'Plano Tx de Esforço'!A212&gt;120,0,ROUND(IF(B212&gt;0.045,(0.045*0.5),(0.5)*B212),7)))</f>
        <v>#REF!</v>
      </c>
      <c r="D212" s="576" t="e">
        <f t="shared" si="21"/>
        <v>#REF!</v>
      </c>
      <c r="E212" s="575" t="e">
        <f t="shared" si="26"/>
        <v>#REF!</v>
      </c>
      <c r="F212" s="575" t="e">
        <f t="shared" si="22"/>
        <v>#REF!</v>
      </c>
      <c r="G212" s="575" t="e">
        <f t="shared" si="23"/>
        <v>#REF!</v>
      </c>
      <c r="H212" s="575" t="e">
        <f t="shared" si="27"/>
        <v>#REF!</v>
      </c>
      <c r="I212" s="575" t="e">
        <f t="shared" si="24"/>
        <v>#REF!</v>
      </c>
      <c r="J212" s="575" t="e">
        <f>IF(A212="","",PMT((1+D212)^(1/12)-1,(#REF!*12)-A212+1,-E212))</f>
        <v>#REF!</v>
      </c>
      <c r="K212" s="574"/>
    </row>
    <row r="213" spans="1:11">
      <c r="A213" s="577" t="e">
        <f>IF(A212="","",IF(A212=#REF!*12,"",+A212+1))</f>
        <v>#REF!</v>
      </c>
      <c r="B213" s="576" t="e">
        <f t="shared" si="25"/>
        <v>#REF!</v>
      </c>
      <c r="C213" s="576" t="e">
        <f>IF(A213="","",IF(#REF!+'Plano Tx de Esforço'!A213&gt;120,0,ROUND(IF(B213&gt;0.045,(0.045*0.5),(0.5)*B213),7)))</f>
        <v>#REF!</v>
      </c>
      <c r="D213" s="576" t="e">
        <f t="shared" si="21"/>
        <v>#REF!</v>
      </c>
      <c r="E213" s="575" t="e">
        <f t="shared" si="26"/>
        <v>#REF!</v>
      </c>
      <c r="F213" s="575" t="e">
        <f t="shared" si="22"/>
        <v>#REF!</v>
      </c>
      <c r="G213" s="575" t="e">
        <f t="shared" si="23"/>
        <v>#REF!</v>
      </c>
      <c r="H213" s="575" t="e">
        <f t="shared" si="27"/>
        <v>#REF!</v>
      </c>
      <c r="I213" s="575" t="e">
        <f t="shared" si="24"/>
        <v>#REF!</v>
      </c>
      <c r="J213" s="575" t="e">
        <f>IF(A213="","",PMT((1+D213)^(1/12)-1,(#REF!*12)-A213+1,-E213))</f>
        <v>#REF!</v>
      </c>
      <c r="K213" s="574"/>
    </row>
    <row r="214" spans="1:11">
      <c r="A214" s="577" t="e">
        <f>IF(A213="","",IF(A213=#REF!*12,"",+A213+1))</f>
        <v>#REF!</v>
      </c>
      <c r="B214" s="576" t="e">
        <f t="shared" si="25"/>
        <v>#REF!</v>
      </c>
      <c r="C214" s="576" t="e">
        <f>IF(A214="","",IF(#REF!+'Plano Tx de Esforço'!A214&gt;120,0,ROUND(IF(B214&gt;0.045,(0.045*0.5),(0.5)*B214),7)))</f>
        <v>#REF!</v>
      </c>
      <c r="D214" s="576" t="e">
        <f t="shared" si="21"/>
        <v>#REF!</v>
      </c>
      <c r="E214" s="575" t="e">
        <f t="shared" si="26"/>
        <v>#REF!</v>
      </c>
      <c r="F214" s="575" t="e">
        <f t="shared" si="22"/>
        <v>#REF!</v>
      </c>
      <c r="G214" s="575" t="e">
        <f t="shared" si="23"/>
        <v>#REF!</v>
      </c>
      <c r="H214" s="575" t="e">
        <f t="shared" si="27"/>
        <v>#REF!</v>
      </c>
      <c r="I214" s="575" t="e">
        <f t="shared" si="24"/>
        <v>#REF!</v>
      </c>
      <c r="J214" s="575" t="e">
        <f>IF(A214="","",PMT((1+D214)^(1/12)-1,(#REF!*12)-A214+1,-E214))</f>
        <v>#REF!</v>
      </c>
      <c r="K214" s="574"/>
    </row>
    <row r="215" spans="1:11">
      <c r="A215" s="577" t="e">
        <f>IF(A214="","",IF(A214=#REF!*12,"",+A214+1))</f>
        <v>#REF!</v>
      </c>
      <c r="B215" s="576" t="e">
        <f t="shared" si="25"/>
        <v>#REF!</v>
      </c>
      <c r="C215" s="576" t="e">
        <f>IF(A215="","",IF(#REF!+'Plano Tx de Esforço'!A215&gt;120,0,ROUND(IF(B215&gt;0.045,(0.045*0.5),(0.5)*B215),7)))</f>
        <v>#REF!</v>
      </c>
      <c r="D215" s="576" t="e">
        <f t="shared" si="21"/>
        <v>#REF!</v>
      </c>
      <c r="E215" s="575" t="e">
        <f t="shared" si="26"/>
        <v>#REF!</v>
      </c>
      <c r="F215" s="575" t="e">
        <f t="shared" si="22"/>
        <v>#REF!</v>
      </c>
      <c r="G215" s="575" t="e">
        <f t="shared" si="23"/>
        <v>#REF!</v>
      </c>
      <c r="H215" s="575" t="e">
        <f t="shared" si="27"/>
        <v>#REF!</v>
      </c>
      <c r="I215" s="575" t="e">
        <f t="shared" si="24"/>
        <v>#REF!</v>
      </c>
      <c r="J215" s="575" t="e">
        <f>IF(A215="","",PMT((1+D215)^(1/12)-1,(#REF!*12)-A215+1,-E215))</f>
        <v>#REF!</v>
      </c>
      <c r="K215" s="574"/>
    </row>
    <row r="216" spans="1:11">
      <c r="A216" s="577" t="e">
        <f>IF(A215="","",IF(A215=#REF!*12,"",+A215+1))</f>
        <v>#REF!</v>
      </c>
      <c r="B216" s="576" t="e">
        <f t="shared" si="25"/>
        <v>#REF!</v>
      </c>
      <c r="C216" s="576" t="e">
        <f>IF(A216="","",IF(#REF!+'Plano Tx de Esforço'!A216&gt;120,0,ROUND(IF(B216&gt;0.045,(0.045*0.5),(0.5)*B216),7)))</f>
        <v>#REF!</v>
      </c>
      <c r="D216" s="576" t="e">
        <f t="shared" si="21"/>
        <v>#REF!</v>
      </c>
      <c r="E216" s="575" t="e">
        <f t="shared" si="26"/>
        <v>#REF!</v>
      </c>
      <c r="F216" s="575" t="e">
        <f t="shared" si="22"/>
        <v>#REF!</v>
      </c>
      <c r="G216" s="575" t="e">
        <f t="shared" si="23"/>
        <v>#REF!</v>
      </c>
      <c r="H216" s="575" t="e">
        <f t="shared" si="27"/>
        <v>#REF!</v>
      </c>
      <c r="I216" s="575" t="e">
        <f t="shared" si="24"/>
        <v>#REF!</v>
      </c>
      <c r="J216" s="575" t="e">
        <f>IF(A216="","",PMT((1+D216)^(1/12)-1,(#REF!*12)-A216+1,-E216))</f>
        <v>#REF!</v>
      </c>
      <c r="K216" s="574"/>
    </row>
    <row r="217" spans="1:11">
      <c r="A217" s="577" t="e">
        <f>IF(A216="","",IF(A216=#REF!*12,"",+A216+1))</f>
        <v>#REF!</v>
      </c>
      <c r="B217" s="576" t="e">
        <f t="shared" si="25"/>
        <v>#REF!</v>
      </c>
      <c r="C217" s="576" t="e">
        <f>IF(A217="","",IF(#REF!+'Plano Tx de Esforço'!A217&gt;120,0,ROUND(IF(B217&gt;0.045,(0.045*0.5),(0.5)*B217),7)))</f>
        <v>#REF!</v>
      </c>
      <c r="D217" s="576" t="e">
        <f t="shared" si="21"/>
        <v>#REF!</v>
      </c>
      <c r="E217" s="575" t="e">
        <f t="shared" si="26"/>
        <v>#REF!</v>
      </c>
      <c r="F217" s="575" t="e">
        <f t="shared" si="22"/>
        <v>#REF!</v>
      </c>
      <c r="G217" s="575" t="e">
        <f t="shared" si="23"/>
        <v>#REF!</v>
      </c>
      <c r="H217" s="575" t="e">
        <f t="shared" si="27"/>
        <v>#REF!</v>
      </c>
      <c r="I217" s="575" t="e">
        <f t="shared" si="24"/>
        <v>#REF!</v>
      </c>
      <c r="J217" s="575" t="e">
        <f>IF(A217="","",PMT((1+D217)^(1/12)-1,(#REF!*12)-A217+1,-E217))</f>
        <v>#REF!</v>
      </c>
      <c r="K217" s="574"/>
    </row>
    <row r="218" spans="1:11">
      <c r="A218" s="577" t="e">
        <f>IF(A217="","",IF(A217=#REF!*12,"",+A217+1))</f>
        <v>#REF!</v>
      </c>
      <c r="B218" s="576" t="e">
        <f t="shared" si="25"/>
        <v>#REF!</v>
      </c>
      <c r="C218" s="576" t="e">
        <f>IF(A218="","",IF(#REF!+'Plano Tx de Esforço'!A218&gt;120,0,ROUND(IF(B218&gt;0.045,(0.045*0.5),(0.5)*B218),7)))</f>
        <v>#REF!</v>
      </c>
      <c r="D218" s="576" t="e">
        <f t="shared" si="21"/>
        <v>#REF!</v>
      </c>
      <c r="E218" s="575" t="e">
        <f t="shared" si="26"/>
        <v>#REF!</v>
      </c>
      <c r="F218" s="575" t="e">
        <f t="shared" si="22"/>
        <v>#REF!</v>
      </c>
      <c r="G218" s="575" t="e">
        <f t="shared" si="23"/>
        <v>#REF!</v>
      </c>
      <c r="H218" s="575" t="e">
        <f t="shared" si="27"/>
        <v>#REF!</v>
      </c>
      <c r="I218" s="575" t="e">
        <f t="shared" si="24"/>
        <v>#REF!</v>
      </c>
      <c r="J218" s="575" t="e">
        <f>IF(A218="","",PMT((1+D218)^(1/12)-1,(#REF!*12)-A218+1,-E218))</f>
        <v>#REF!</v>
      </c>
      <c r="K218" s="574"/>
    </row>
    <row r="219" spans="1:11">
      <c r="A219" s="577" t="e">
        <f>IF(A218="","",IF(A218=#REF!*12,"",+A218+1))</f>
        <v>#REF!</v>
      </c>
      <c r="B219" s="576" t="e">
        <f t="shared" si="25"/>
        <v>#REF!</v>
      </c>
      <c r="C219" s="576" t="e">
        <f>IF(A219="","",IF(#REF!+'Plano Tx de Esforço'!A219&gt;120,0,ROUND(IF(B219&gt;0.045,(0.045*0.5),(0.5)*B219),7)))</f>
        <v>#REF!</v>
      </c>
      <c r="D219" s="576" t="e">
        <f t="shared" si="21"/>
        <v>#REF!</v>
      </c>
      <c r="E219" s="575" t="e">
        <f t="shared" si="26"/>
        <v>#REF!</v>
      </c>
      <c r="F219" s="575" t="e">
        <f t="shared" si="22"/>
        <v>#REF!</v>
      </c>
      <c r="G219" s="575" t="e">
        <f t="shared" si="23"/>
        <v>#REF!</v>
      </c>
      <c r="H219" s="575" t="e">
        <f t="shared" si="27"/>
        <v>#REF!</v>
      </c>
      <c r="I219" s="575" t="e">
        <f t="shared" si="24"/>
        <v>#REF!</v>
      </c>
      <c r="J219" s="575" t="e">
        <f>IF(A219="","",PMT((1+D219)^(1/12)-1,(#REF!*12)-A219+1,-E219))</f>
        <v>#REF!</v>
      </c>
      <c r="K219" s="574"/>
    </row>
    <row r="220" spans="1:11">
      <c r="A220" s="577" t="e">
        <f>IF(A219="","",IF(A219=#REF!*12,"",+A219+1))</f>
        <v>#REF!</v>
      </c>
      <c r="B220" s="576" t="e">
        <f t="shared" si="25"/>
        <v>#REF!</v>
      </c>
      <c r="C220" s="576" t="e">
        <f>IF(A220="","",IF(#REF!+'Plano Tx de Esforço'!A220&gt;120,0,ROUND(IF(B220&gt;0.045,(0.045*0.5),(0.5)*B220),7)))</f>
        <v>#REF!</v>
      </c>
      <c r="D220" s="576" t="e">
        <f t="shared" si="21"/>
        <v>#REF!</v>
      </c>
      <c r="E220" s="575" t="e">
        <f t="shared" si="26"/>
        <v>#REF!</v>
      </c>
      <c r="F220" s="575" t="e">
        <f t="shared" si="22"/>
        <v>#REF!</v>
      </c>
      <c r="G220" s="575" t="e">
        <f t="shared" si="23"/>
        <v>#REF!</v>
      </c>
      <c r="H220" s="575" t="e">
        <f t="shared" si="27"/>
        <v>#REF!</v>
      </c>
      <c r="I220" s="575" t="e">
        <f t="shared" si="24"/>
        <v>#REF!</v>
      </c>
      <c r="J220" s="575" t="e">
        <f>IF(A220="","",PMT((1+D220)^(1/12)-1,(#REF!*12)-A220+1,-E220))</f>
        <v>#REF!</v>
      </c>
      <c r="K220" s="574"/>
    </row>
    <row r="221" spans="1:11">
      <c r="A221" s="577" t="e">
        <f>IF(A220="","",IF(A220=#REF!*12,"",+A220+1))</f>
        <v>#REF!</v>
      </c>
      <c r="B221" s="576" t="e">
        <f t="shared" si="25"/>
        <v>#REF!</v>
      </c>
      <c r="C221" s="576" t="e">
        <f>IF(A221="","",IF(#REF!+'Plano Tx de Esforço'!A221&gt;120,0,ROUND(IF(B221&gt;0.045,(0.045*0.5),(0.5)*B221),7)))</f>
        <v>#REF!</v>
      </c>
      <c r="D221" s="576" t="e">
        <f t="shared" si="21"/>
        <v>#REF!</v>
      </c>
      <c r="E221" s="575" t="e">
        <f t="shared" si="26"/>
        <v>#REF!</v>
      </c>
      <c r="F221" s="575" t="e">
        <f t="shared" si="22"/>
        <v>#REF!</v>
      </c>
      <c r="G221" s="575" t="e">
        <f t="shared" si="23"/>
        <v>#REF!</v>
      </c>
      <c r="H221" s="575" t="e">
        <f t="shared" si="27"/>
        <v>#REF!</v>
      </c>
      <c r="I221" s="575" t="e">
        <f t="shared" si="24"/>
        <v>#REF!</v>
      </c>
      <c r="J221" s="575" t="e">
        <f>IF(A221="","",PMT((1+D221)^(1/12)-1,(#REF!*12)-A221+1,-E221))</f>
        <v>#REF!</v>
      </c>
      <c r="K221" s="574"/>
    </row>
    <row r="222" spans="1:11">
      <c r="A222" s="577" t="e">
        <f>IF(A221="","",IF(A221=#REF!*12,"",+A221+1))</f>
        <v>#REF!</v>
      </c>
      <c r="B222" s="576" t="e">
        <f t="shared" si="25"/>
        <v>#REF!</v>
      </c>
      <c r="C222" s="576" t="e">
        <f>IF(A222="","",IF(#REF!+'Plano Tx de Esforço'!A222&gt;120,0,ROUND(IF(B222&gt;0.045,(0.045*0.5),(0.5)*B222),7)))</f>
        <v>#REF!</v>
      </c>
      <c r="D222" s="576" t="e">
        <f t="shared" si="21"/>
        <v>#REF!</v>
      </c>
      <c r="E222" s="575" t="e">
        <f t="shared" si="26"/>
        <v>#REF!</v>
      </c>
      <c r="F222" s="575" t="e">
        <f t="shared" si="22"/>
        <v>#REF!</v>
      </c>
      <c r="G222" s="575" t="e">
        <f t="shared" si="23"/>
        <v>#REF!</v>
      </c>
      <c r="H222" s="575" t="e">
        <f t="shared" si="27"/>
        <v>#REF!</v>
      </c>
      <c r="I222" s="575" t="e">
        <f t="shared" si="24"/>
        <v>#REF!</v>
      </c>
      <c r="J222" s="575" t="e">
        <f>IF(A222="","",PMT((1+D222)^(1/12)-1,(#REF!*12)-A222+1,-E222))</f>
        <v>#REF!</v>
      </c>
      <c r="K222" s="574"/>
    </row>
    <row r="223" spans="1:11">
      <c r="A223" s="577" t="e">
        <f>IF(A222="","",IF(A222=#REF!*12,"",+A222+1))</f>
        <v>#REF!</v>
      </c>
      <c r="B223" s="576" t="e">
        <f t="shared" si="25"/>
        <v>#REF!</v>
      </c>
      <c r="C223" s="576" t="e">
        <f>IF(A223="","",IF(#REF!+'Plano Tx de Esforço'!A223&gt;120,0,ROUND(IF(B223&gt;0.045,(0.045*0.5),(0.5)*B223),7)))</f>
        <v>#REF!</v>
      </c>
      <c r="D223" s="576" t="e">
        <f t="shared" si="21"/>
        <v>#REF!</v>
      </c>
      <c r="E223" s="575" t="e">
        <f t="shared" si="26"/>
        <v>#REF!</v>
      </c>
      <c r="F223" s="575" t="e">
        <f t="shared" si="22"/>
        <v>#REF!</v>
      </c>
      <c r="G223" s="575" t="e">
        <f t="shared" si="23"/>
        <v>#REF!</v>
      </c>
      <c r="H223" s="575" t="e">
        <f t="shared" si="27"/>
        <v>#REF!</v>
      </c>
      <c r="I223" s="575" t="e">
        <f t="shared" si="24"/>
        <v>#REF!</v>
      </c>
      <c r="J223" s="575" t="e">
        <f>IF(A223="","",PMT((1+D223)^(1/12)-1,(#REF!*12)-A223+1,-E223))</f>
        <v>#REF!</v>
      </c>
      <c r="K223" s="574"/>
    </row>
    <row r="224" spans="1:11">
      <c r="A224" s="577" t="e">
        <f>IF(A223="","",IF(A223=#REF!*12,"",+A223+1))</f>
        <v>#REF!</v>
      </c>
      <c r="B224" s="576" t="e">
        <f t="shared" si="25"/>
        <v>#REF!</v>
      </c>
      <c r="C224" s="576" t="e">
        <f>IF(A224="","",IF(#REF!+'Plano Tx de Esforço'!A224&gt;120,0,ROUND(IF(B224&gt;0.045,(0.045*0.5),(0.5)*B224),7)))</f>
        <v>#REF!</v>
      </c>
      <c r="D224" s="576" t="e">
        <f t="shared" si="21"/>
        <v>#REF!</v>
      </c>
      <c r="E224" s="575" t="e">
        <f t="shared" si="26"/>
        <v>#REF!</v>
      </c>
      <c r="F224" s="575" t="e">
        <f t="shared" si="22"/>
        <v>#REF!</v>
      </c>
      <c r="G224" s="575" t="e">
        <f t="shared" si="23"/>
        <v>#REF!</v>
      </c>
      <c r="H224" s="575" t="e">
        <f t="shared" si="27"/>
        <v>#REF!</v>
      </c>
      <c r="I224" s="575" t="e">
        <f t="shared" si="24"/>
        <v>#REF!</v>
      </c>
      <c r="J224" s="575" t="e">
        <f>IF(A224="","",PMT((1+D224)^(1/12)-1,(#REF!*12)-A224+1,-E224))</f>
        <v>#REF!</v>
      </c>
      <c r="K224" s="574"/>
    </row>
    <row r="225" spans="1:11">
      <c r="A225" s="577" t="e">
        <f>IF(A224="","",IF(A224=#REF!*12,"",+A224+1))</f>
        <v>#REF!</v>
      </c>
      <c r="B225" s="576" t="e">
        <f t="shared" si="25"/>
        <v>#REF!</v>
      </c>
      <c r="C225" s="576" t="e">
        <f>IF(A225="","",IF(#REF!+'Plano Tx de Esforço'!A225&gt;120,0,ROUND(IF(B225&gt;0.045,(0.045*0.5),(0.5)*B225),7)))</f>
        <v>#REF!</v>
      </c>
      <c r="D225" s="576" t="e">
        <f t="shared" si="21"/>
        <v>#REF!</v>
      </c>
      <c r="E225" s="575" t="e">
        <f t="shared" si="26"/>
        <v>#REF!</v>
      </c>
      <c r="F225" s="575" t="e">
        <f t="shared" si="22"/>
        <v>#REF!</v>
      </c>
      <c r="G225" s="575" t="e">
        <f t="shared" si="23"/>
        <v>#REF!</v>
      </c>
      <c r="H225" s="575" t="e">
        <f t="shared" si="27"/>
        <v>#REF!</v>
      </c>
      <c r="I225" s="575" t="e">
        <f t="shared" si="24"/>
        <v>#REF!</v>
      </c>
      <c r="J225" s="575" t="e">
        <f>IF(A225="","",PMT((1+D225)^(1/12)-1,(#REF!*12)-A225+1,-E225))</f>
        <v>#REF!</v>
      </c>
      <c r="K225" s="574"/>
    </row>
    <row r="226" spans="1:11">
      <c r="A226" s="577" t="e">
        <f>IF(A225="","",IF(A225=#REF!*12,"",+A225+1))</f>
        <v>#REF!</v>
      </c>
      <c r="B226" s="576" t="e">
        <f t="shared" si="25"/>
        <v>#REF!</v>
      </c>
      <c r="C226" s="576" t="e">
        <f>IF(A226="","",IF(#REF!+'Plano Tx de Esforço'!A226&gt;120,0,ROUND(IF(B226&gt;0.045,(0.045*0.5),(0.5)*B226),7)))</f>
        <v>#REF!</v>
      </c>
      <c r="D226" s="576" t="e">
        <f t="shared" si="21"/>
        <v>#REF!</v>
      </c>
      <c r="E226" s="575" t="e">
        <f t="shared" si="26"/>
        <v>#REF!</v>
      </c>
      <c r="F226" s="575" t="e">
        <f t="shared" si="22"/>
        <v>#REF!</v>
      </c>
      <c r="G226" s="575" t="e">
        <f t="shared" si="23"/>
        <v>#REF!</v>
      </c>
      <c r="H226" s="575" t="e">
        <f t="shared" si="27"/>
        <v>#REF!</v>
      </c>
      <c r="I226" s="575" t="e">
        <f t="shared" si="24"/>
        <v>#REF!</v>
      </c>
      <c r="J226" s="575" t="e">
        <f>IF(A226="","",PMT((1+D226)^(1/12)-1,(#REF!*12)-A226+1,-E226))</f>
        <v>#REF!</v>
      </c>
      <c r="K226" s="574"/>
    </row>
    <row r="227" spans="1:11">
      <c r="A227" s="577" t="e">
        <f>IF(A226="","",IF(A226=#REF!*12,"",+A226+1))</f>
        <v>#REF!</v>
      </c>
      <c r="B227" s="576" t="e">
        <f t="shared" si="25"/>
        <v>#REF!</v>
      </c>
      <c r="C227" s="576" t="e">
        <f>IF(A227="","",IF(#REF!+'Plano Tx de Esforço'!A227&gt;120,0,ROUND(IF(B227&gt;0.045,(0.045*0.5),(0.5)*B227),7)))</f>
        <v>#REF!</v>
      </c>
      <c r="D227" s="576" t="e">
        <f t="shared" si="21"/>
        <v>#REF!</v>
      </c>
      <c r="E227" s="575" t="e">
        <f t="shared" si="26"/>
        <v>#REF!</v>
      </c>
      <c r="F227" s="575" t="e">
        <f t="shared" si="22"/>
        <v>#REF!</v>
      </c>
      <c r="G227" s="575" t="e">
        <f t="shared" si="23"/>
        <v>#REF!</v>
      </c>
      <c r="H227" s="575" t="e">
        <f t="shared" si="27"/>
        <v>#REF!</v>
      </c>
      <c r="I227" s="575" t="e">
        <f t="shared" si="24"/>
        <v>#REF!</v>
      </c>
      <c r="J227" s="575" t="e">
        <f>IF(A227="","",PMT((1+D227)^(1/12)-1,(#REF!*12)-A227+1,-E227))</f>
        <v>#REF!</v>
      </c>
      <c r="K227" s="574"/>
    </row>
    <row r="228" spans="1:11">
      <c r="A228" s="577" t="e">
        <f>IF(A227="","",IF(A227=#REF!*12,"",+A227+1))</f>
        <v>#REF!</v>
      </c>
      <c r="B228" s="576" t="e">
        <f t="shared" si="25"/>
        <v>#REF!</v>
      </c>
      <c r="C228" s="576" t="e">
        <f>IF(A228="","",IF(#REF!+'Plano Tx de Esforço'!A228&gt;120,0,ROUND(IF(B228&gt;0.045,(0.045*0.5),(0.5)*B228),7)))</f>
        <v>#REF!</v>
      </c>
      <c r="D228" s="576" t="e">
        <f t="shared" si="21"/>
        <v>#REF!</v>
      </c>
      <c r="E228" s="575" t="e">
        <f t="shared" si="26"/>
        <v>#REF!</v>
      </c>
      <c r="F228" s="575" t="e">
        <f t="shared" si="22"/>
        <v>#REF!</v>
      </c>
      <c r="G228" s="575" t="e">
        <f t="shared" si="23"/>
        <v>#REF!</v>
      </c>
      <c r="H228" s="575" t="e">
        <f t="shared" si="27"/>
        <v>#REF!</v>
      </c>
      <c r="I228" s="575" t="e">
        <f t="shared" si="24"/>
        <v>#REF!</v>
      </c>
      <c r="J228" s="575" t="e">
        <f>IF(A228="","",PMT((1+D228)^(1/12)-1,(#REF!*12)-A228+1,-E228))</f>
        <v>#REF!</v>
      </c>
      <c r="K228" s="574"/>
    </row>
    <row r="229" spans="1:11">
      <c r="A229" s="577" t="e">
        <f>IF(A228="","",IF(A228=#REF!*12,"",+A228+1))</f>
        <v>#REF!</v>
      </c>
      <c r="B229" s="576" t="e">
        <f t="shared" si="25"/>
        <v>#REF!</v>
      </c>
      <c r="C229" s="576" t="e">
        <f>IF(A229="","",IF(#REF!+'Plano Tx de Esforço'!A229&gt;120,0,ROUND(IF(B229&gt;0.045,(0.045*0.5),(0.5)*B229),7)))</f>
        <v>#REF!</v>
      </c>
      <c r="D229" s="576" t="e">
        <f t="shared" si="21"/>
        <v>#REF!</v>
      </c>
      <c r="E229" s="575" t="e">
        <f t="shared" si="26"/>
        <v>#REF!</v>
      </c>
      <c r="F229" s="575" t="e">
        <f t="shared" si="22"/>
        <v>#REF!</v>
      </c>
      <c r="G229" s="575" t="e">
        <f t="shared" si="23"/>
        <v>#REF!</v>
      </c>
      <c r="H229" s="575" t="e">
        <f t="shared" si="27"/>
        <v>#REF!</v>
      </c>
      <c r="I229" s="575" t="e">
        <f t="shared" si="24"/>
        <v>#REF!</v>
      </c>
      <c r="J229" s="575" t="e">
        <f>IF(A229="","",PMT((1+D229)^(1/12)-1,(#REF!*12)-A229+1,-E229))</f>
        <v>#REF!</v>
      </c>
      <c r="K229" s="574"/>
    </row>
    <row r="230" spans="1:11">
      <c r="A230" s="577" t="e">
        <f>IF(A229="","",IF(A229=#REF!*12,"",+A229+1))</f>
        <v>#REF!</v>
      </c>
      <c r="B230" s="576" t="e">
        <f t="shared" si="25"/>
        <v>#REF!</v>
      </c>
      <c r="C230" s="576" t="e">
        <f>IF(A230="","",IF(#REF!+'Plano Tx de Esforço'!A230&gt;120,0,ROUND(IF(B230&gt;0.045,(0.045*0.5),(0.5)*B230),7)))</f>
        <v>#REF!</v>
      </c>
      <c r="D230" s="576" t="e">
        <f t="shared" si="21"/>
        <v>#REF!</v>
      </c>
      <c r="E230" s="575" t="e">
        <f t="shared" si="26"/>
        <v>#REF!</v>
      </c>
      <c r="F230" s="575" t="e">
        <f t="shared" si="22"/>
        <v>#REF!</v>
      </c>
      <c r="G230" s="575" t="e">
        <f t="shared" si="23"/>
        <v>#REF!</v>
      </c>
      <c r="H230" s="575" t="e">
        <f t="shared" si="27"/>
        <v>#REF!</v>
      </c>
      <c r="I230" s="575" t="e">
        <f t="shared" si="24"/>
        <v>#REF!</v>
      </c>
      <c r="J230" s="575" t="e">
        <f>IF(A230="","",PMT((1+D230)^(1/12)-1,(#REF!*12)-A230+1,-E230))</f>
        <v>#REF!</v>
      </c>
      <c r="K230" s="574"/>
    </row>
    <row r="231" spans="1:11">
      <c r="A231" s="577" t="e">
        <f>IF(A230="","",IF(A230=#REF!*12,"",+A230+1))</f>
        <v>#REF!</v>
      </c>
      <c r="B231" s="576" t="e">
        <f t="shared" si="25"/>
        <v>#REF!</v>
      </c>
      <c r="C231" s="576" t="e">
        <f>IF(A231="","",IF(#REF!+'Plano Tx de Esforço'!A231&gt;120,0,ROUND(IF(B231&gt;0.045,(0.045*0.5),(0.5)*B231),7)))</f>
        <v>#REF!</v>
      </c>
      <c r="D231" s="576" t="e">
        <f t="shared" si="21"/>
        <v>#REF!</v>
      </c>
      <c r="E231" s="575" t="e">
        <f t="shared" si="26"/>
        <v>#REF!</v>
      </c>
      <c r="F231" s="575" t="e">
        <f t="shared" si="22"/>
        <v>#REF!</v>
      </c>
      <c r="G231" s="575" t="e">
        <f t="shared" si="23"/>
        <v>#REF!</v>
      </c>
      <c r="H231" s="575" t="e">
        <f t="shared" si="27"/>
        <v>#REF!</v>
      </c>
      <c r="I231" s="575" t="e">
        <f t="shared" si="24"/>
        <v>#REF!</v>
      </c>
      <c r="J231" s="575" t="e">
        <f>IF(A231="","",PMT((1+D231)^(1/12)-1,(#REF!*12)-A231+1,-E231))</f>
        <v>#REF!</v>
      </c>
      <c r="K231" s="574"/>
    </row>
    <row r="232" spans="1:11">
      <c r="A232" s="577" t="e">
        <f>IF(A231="","",IF(A231=#REF!*12,"",+A231+1))</f>
        <v>#REF!</v>
      </c>
      <c r="B232" s="576" t="e">
        <f t="shared" si="25"/>
        <v>#REF!</v>
      </c>
      <c r="C232" s="576" t="e">
        <f>IF(A232="","",IF(#REF!+'Plano Tx de Esforço'!A232&gt;120,0,ROUND(IF(B232&gt;0.045,(0.045*0.5),(0.5)*B232),7)))</f>
        <v>#REF!</v>
      </c>
      <c r="D232" s="576" t="e">
        <f t="shared" si="21"/>
        <v>#REF!</v>
      </c>
      <c r="E232" s="575" t="e">
        <f t="shared" si="26"/>
        <v>#REF!</v>
      </c>
      <c r="F232" s="575" t="e">
        <f t="shared" si="22"/>
        <v>#REF!</v>
      </c>
      <c r="G232" s="575" t="e">
        <f t="shared" si="23"/>
        <v>#REF!</v>
      </c>
      <c r="H232" s="575" t="e">
        <f t="shared" si="27"/>
        <v>#REF!</v>
      </c>
      <c r="I232" s="575" t="e">
        <f t="shared" si="24"/>
        <v>#REF!</v>
      </c>
      <c r="J232" s="575" t="e">
        <f>IF(A232="","",PMT((1+D232)^(1/12)-1,(#REF!*12)-A232+1,-E232))</f>
        <v>#REF!</v>
      </c>
      <c r="K232" s="574"/>
    </row>
    <row r="233" spans="1:11">
      <c r="A233" s="577" t="e">
        <f>IF(A232="","",IF(A232=#REF!*12,"",+A232+1))</f>
        <v>#REF!</v>
      </c>
      <c r="B233" s="576" t="e">
        <f t="shared" si="25"/>
        <v>#REF!</v>
      </c>
      <c r="C233" s="576" t="e">
        <f>IF(A233="","",IF(#REF!+'Plano Tx de Esforço'!A233&gt;120,0,ROUND(IF(B233&gt;0.045,(0.045*0.5),(0.5)*B233),7)))</f>
        <v>#REF!</v>
      </c>
      <c r="D233" s="576" t="e">
        <f t="shared" si="21"/>
        <v>#REF!</v>
      </c>
      <c r="E233" s="575" t="e">
        <f t="shared" si="26"/>
        <v>#REF!</v>
      </c>
      <c r="F233" s="575" t="e">
        <f t="shared" si="22"/>
        <v>#REF!</v>
      </c>
      <c r="G233" s="575" t="e">
        <f t="shared" si="23"/>
        <v>#REF!</v>
      </c>
      <c r="H233" s="575" t="e">
        <f t="shared" si="27"/>
        <v>#REF!</v>
      </c>
      <c r="I233" s="575" t="e">
        <f t="shared" si="24"/>
        <v>#REF!</v>
      </c>
      <c r="J233" s="575" t="e">
        <f>IF(A233="","",PMT((1+D233)^(1/12)-1,(#REF!*12)-A233+1,-E233))</f>
        <v>#REF!</v>
      </c>
      <c r="K233" s="574"/>
    </row>
    <row r="234" spans="1:11">
      <c r="A234" s="577" t="e">
        <f>IF(A233="","",IF(A233=#REF!*12,"",+A233+1))</f>
        <v>#REF!</v>
      </c>
      <c r="B234" s="576" t="e">
        <f t="shared" si="25"/>
        <v>#REF!</v>
      </c>
      <c r="C234" s="576" t="e">
        <f>IF(A234="","",IF(#REF!+'Plano Tx de Esforço'!A234&gt;120,0,ROUND(IF(B234&gt;0.045,(0.045*0.5),(0.5)*B234),7)))</f>
        <v>#REF!</v>
      </c>
      <c r="D234" s="576" t="e">
        <f t="shared" si="21"/>
        <v>#REF!</v>
      </c>
      <c r="E234" s="575" t="e">
        <f t="shared" si="26"/>
        <v>#REF!</v>
      </c>
      <c r="F234" s="575" t="e">
        <f t="shared" si="22"/>
        <v>#REF!</v>
      </c>
      <c r="G234" s="575" t="e">
        <f t="shared" si="23"/>
        <v>#REF!</v>
      </c>
      <c r="H234" s="575" t="e">
        <f t="shared" si="27"/>
        <v>#REF!</v>
      </c>
      <c r="I234" s="575" t="e">
        <f t="shared" si="24"/>
        <v>#REF!</v>
      </c>
      <c r="J234" s="575" t="e">
        <f>IF(A234="","",PMT((1+D234)^(1/12)-1,(#REF!*12)-A234+1,-E234))</f>
        <v>#REF!</v>
      </c>
      <c r="K234" s="574"/>
    </row>
    <row r="235" spans="1:11">
      <c r="A235" s="577" t="e">
        <f>IF(A234="","",IF(A234=#REF!*12,"",+A234+1))</f>
        <v>#REF!</v>
      </c>
      <c r="B235" s="576" t="e">
        <f t="shared" si="25"/>
        <v>#REF!</v>
      </c>
      <c r="C235" s="576" t="e">
        <f>IF(A235="","",IF(#REF!+'Plano Tx de Esforço'!A235&gt;120,0,ROUND(IF(B235&gt;0.045,(0.045*0.5),(0.5)*B235),7)))</f>
        <v>#REF!</v>
      </c>
      <c r="D235" s="576" t="e">
        <f t="shared" si="21"/>
        <v>#REF!</v>
      </c>
      <c r="E235" s="575" t="e">
        <f t="shared" si="26"/>
        <v>#REF!</v>
      </c>
      <c r="F235" s="575" t="e">
        <f t="shared" si="22"/>
        <v>#REF!</v>
      </c>
      <c r="G235" s="575" t="e">
        <f t="shared" si="23"/>
        <v>#REF!</v>
      </c>
      <c r="H235" s="575" t="e">
        <f t="shared" si="27"/>
        <v>#REF!</v>
      </c>
      <c r="I235" s="575" t="e">
        <f t="shared" si="24"/>
        <v>#REF!</v>
      </c>
      <c r="J235" s="575" t="e">
        <f>IF(A235="","",PMT((1+D235)^(1/12)-1,(#REF!*12)-A235+1,-E235))</f>
        <v>#REF!</v>
      </c>
      <c r="K235" s="574"/>
    </row>
    <row r="236" spans="1:11">
      <c r="A236" s="577" t="e">
        <f>IF(A235="","",IF(A235=#REF!*12,"",+A235+1))</f>
        <v>#REF!</v>
      </c>
      <c r="B236" s="576" t="e">
        <f t="shared" si="25"/>
        <v>#REF!</v>
      </c>
      <c r="C236" s="576" t="e">
        <f>IF(A236="","",IF(#REF!+'Plano Tx de Esforço'!A236&gt;120,0,ROUND(IF(B236&gt;0.045,(0.045*0.5),(0.5)*B236),7)))</f>
        <v>#REF!</v>
      </c>
      <c r="D236" s="576" t="e">
        <f t="shared" si="21"/>
        <v>#REF!</v>
      </c>
      <c r="E236" s="575" t="e">
        <f t="shared" si="26"/>
        <v>#REF!</v>
      </c>
      <c r="F236" s="575" t="e">
        <f t="shared" si="22"/>
        <v>#REF!</v>
      </c>
      <c r="G236" s="575" t="e">
        <f t="shared" si="23"/>
        <v>#REF!</v>
      </c>
      <c r="H236" s="575" t="e">
        <f t="shared" si="27"/>
        <v>#REF!</v>
      </c>
      <c r="I236" s="575" t="e">
        <f t="shared" si="24"/>
        <v>#REF!</v>
      </c>
      <c r="J236" s="575" t="e">
        <f>IF(A236="","",PMT((1+D236)^(1/12)-1,(#REF!*12)-A236+1,-E236))</f>
        <v>#REF!</v>
      </c>
      <c r="K236" s="574"/>
    </row>
    <row r="237" spans="1:11">
      <c r="A237" s="577" t="e">
        <f>IF(A236="","",IF(A236=#REF!*12,"",+A236+1))</f>
        <v>#REF!</v>
      </c>
      <c r="B237" s="576" t="e">
        <f t="shared" si="25"/>
        <v>#REF!</v>
      </c>
      <c r="C237" s="576" t="e">
        <f>IF(A237="","",IF(#REF!+'Plano Tx de Esforço'!A237&gt;120,0,ROUND(IF(B237&gt;0.045,(0.045*0.5),(0.5)*B237),7)))</f>
        <v>#REF!</v>
      </c>
      <c r="D237" s="576" t="e">
        <f t="shared" si="21"/>
        <v>#REF!</v>
      </c>
      <c r="E237" s="575" t="e">
        <f t="shared" si="26"/>
        <v>#REF!</v>
      </c>
      <c r="F237" s="575" t="e">
        <f t="shared" si="22"/>
        <v>#REF!</v>
      </c>
      <c r="G237" s="575" t="e">
        <f t="shared" si="23"/>
        <v>#REF!</v>
      </c>
      <c r="H237" s="575" t="e">
        <f t="shared" si="27"/>
        <v>#REF!</v>
      </c>
      <c r="I237" s="575" t="e">
        <f t="shared" si="24"/>
        <v>#REF!</v>
      </c>
      <c r="J237" s="575" t="e">
        <f>IF(A237="","",PMT((1+D237)^(1/12)-1,(#REF!*12)-A237+1,-E237))</f>
        <v>#REF!</v>
      </c>
      <c r="K237" s="574"/>
    </row>
    <row r="238" spans="1:11">
      <c r="A238" s="577" t="e">
        <f>IF(A237="","",IF(A237=#REF!*12,"",+A237+1))</f>
        <v>#REF!</v>
      </c>
      <c r="B238" s="576" t="e">
        <f t="shared" si="25"/>
        <v>#REF!</v>
      </c>
      <c r="C238" s="576" t="e">
        <f>IF(A238="","",IF(#REF!+'Plano Tx de Esforço'!A238&gt;120,0,ROUND(IF(B238&gt;0.045,(0.045*0.5),(0.5)*B238),7)))</f>
        <v>#REF!</v>
      </c>
      <c r="D238" s="576" t="e">
        <f t="shared" si="21"/>
        <v>#REF!</v>
      </c>
      <c r="E238" s="575" t="e">
        <f t="shared" si="26"/>
        <v>#REF!</v>
      </c>
      <c r="F238" s="575" t="e">
        <f t="shared" si="22"/>
        <v>#REF!</v>
      </c>
      <c r="G238" s="575" t="e">
        <f t="shared" si="23"/>
        <v>#REF!</v>
      </c>
      <c r="H238" s="575" t="e">
        <f t="shared" si="27"/>
        <v>#REF!</v>
      </c>
      <c r="I238" s="575" t="e">
        <f t="shared" si="24"/>
        <v>#REF!</v>
      </c>
      <c r="J238" s="575" t="e">
        <f>IF(A238="","",PMT((1+D238)^(1/12)-1,(#REF!*12)-A238+1,-E238))</f>
        <v>#REF!</v>
      </c>
      <c r="K238" s="574"/>
    </row>
    <row r="239" spans="1:11">
      <c r="A239" s="577" t="e">
        <f>IF(A238="","",IF(A238=#REF!*12,"",+A238+1))</f>
        <v>#REF!</v>
      </c>
      <c r="B239" s="576" t="e">
        <f t="shared" si="25"/>
        <v>#REF!</v>
      </c>
      <c r="C239" s="576" t="e">
        <f>IF(A239="","",IF(#REF!+'Plano Tx de Esforço'!A239&gt;120,0,ROUND(IF(B239&gt;0.045,(0.045*0.5),(0.5)*B239),7)))</f>
        <v>#REF!</v>
      </c>
      <c r="D239" s="576" t="e">
        <f t="shared" si="21"/>
        <v>#REF!</v>
      </c>
      <c r="E239" s="575" t="e">
        <f t="shared" si="26"/>
        <v>#REF!</v>
      </c>
      <c r="F239" s="575" t="e">
        <f t="shared" si="22"/>
        <v>#REF!</v>
      </c>
      <c r="G239" s="575" t="e">
        <f t="shared" si="23"/>
        <v>#REF!</v>
      </c>
      <c r="H239" s="575" t="e">
        <f t="shared" si="27"/>
        <v>#REF!</v>
      </c>
      <c r="I239" s="575" t="e">
        <f t="shared" si="24"/>
        <v>#REF!</v>
      </c>
      <c r="J239" s="575" t="e">
        <f>IF(A239="","",PMT((1+D239)^(1/12)-1,(#REF!*12)-A239+1,-E239))</f>
        <v>#REF!</v>
      </c>
      <c r="K239" s="574"/>
    </row>
    <row r="240" spans="1:11">
      <c r="A240" s="577" t="e">
        <f>IF(A239="","",IF(A239=#REF!*12,"",+A239+1))</f>
        <v>#REF!</v>
      </c>
      <c r="B240" s="576" t="e">
        <f t="shared" si="25"/>
        <v>#REF!</v>
      </c>
      <c r="C240" s="576" t="e">
        <f>IF(A240="","",IF(#REF!+'Plano Tx de Esforço'!A240&gt;120,0,ROUND(IF(B240&gt;0.045,(0.045*0.5),(0.5)*B240),7)))</f>
        <v>#REF!</v>
      </c>
      <c r="D240" s="576" t="e">
        <f t="shared" si="21"/>
        <v>#REF!</v>
      </c>
      <c r="E240" s="575" t="e">
        <f t="shared" si="26"/>
        <v>#REF!</v>
      </c>
      <c r="F240" s="575" t="e">
        <f t="shared" si="22"/>
        <v>#REF!</v>
      </c>
      <c r="G240" s="575" t="e">
        <f t="shared" si="23"/>
        <v>#REF!</v>
      </c>
      <c r="H240" s="575" t="e">
        <f t="shared" si="27"/>
        <v>#REF!</v>
      </c>
      <c r="I240" s="575" t="e">
        <f t="shared" si="24"/>
        <v>#REF!</v>
      </c>
      <c r="J240" s="575" t="e">
        <f>IF(A240="","",PMT((1+D240)^(1/12)-1,(#REF!*12)-A240+1,-E240))</f>
        <v>#REF!</v>
      </c>
      <c r="K240" s="574"/>
    </row>
    <row r="241" spans="1:11">
      <c r="A241" s="577" t="e">
        <f>IF(A240="","",IF(A240=#REF!*12,"",+A240+1))</f>
        <v>#REF!</v>
      </c>
      <c r="B241" s="576" t="e">
        <f t="shared" si="25"/>
        <v>#REF!</v>
      </c>
      <c r="C241" s="576" t="e">
        <f>IF(A241="","",IF(#REF!+'Plano Tx de Esforço'!A241&gt;120,0,ROUND(IF(B241&gt;0.045,(0.045*0.5),(0.5)*B241),7)))</f>
        <v>#REF!</v>
      </c>
      <c r="D241" s="576" t="e">
        <f t="shared" si="21"/>
        <v>#REF!</v>
      </c>
      <c r="E241" s="575" t="e">
        <f t="shared" si="26"/>
        <v>#REF!</v>
      </c>
      <c r="F241" s="575" t="e">
        <f t="shared" si="22"/>
        <v>#REF!</v>
      </c>
      <c r="G241" s="575" t="e">
        <f t="shared" si="23"/>
        <v>#REF!</v>
      </c>
      <c r="H241" s="575" t="e">
        <f t="shared" si="27"/>
        <v>#REF!</v>
      </c>
      <c r="I241" s="575" t="e">
        <f t="shared" si="24"/>
        <v>#REF!</v>
      </c>
      <c r="J241" s="575" t="e">
        <f>IF(A241="","",PMT((1+D241)^(1/12)-1,(#REF!*12)-A241+1,-E241))</f>
        <v>#REF!</v>
      </c>
      <c r="K241" s="574"/>
    </row>
    <row r="242" spans="1:11">
      <c r="A242" s="577" t="e">
        <f>IF(A241="","",IF(A241=#REF!*12,"",+A241+1))</f>
        <v>#REF!</v>
      </c>
      <c r="B242" s="576" t="e">
        <f t="shared" si="25"/>
        <v>#REF!</v>
      </c>
      <c r="C242" s="576" t="e">
        <f>IF(A242="","",IF(#REF!+'Plano Tx de Esforço'!A242&gt;120,0,ROUND(IF(B242&gt;0.045,(0.045*0.5),(0.5)*B242),7)))</f>
        <v>#REF!</v>
      </c>
      <c r="D242" s="576" t="e">
        <f t="shared" si="21"/>
        <v>#REF!</v>
      </c>
      <c r="E242" s="575" t="e">
        <f t="shared" si="26"/>
        <v>#REF!</v>
      </c>
      <c r="F242" s="575" t="e">
        <f t="shared" si="22"/>
        <v>#REF!</v>
      </c>
      <c r="G242" s="575" t="e">
        <f t="shared" si="23"/>
        <v>#REF!</v>
      </c>
      <c r="H242" s="575" t="e">
        <f t="shared" si="27"/>
        <v>#REF!</v>
      </c>
      <c r="I242" s="575" t="e">
        <f t="shared" si="24"/>
        <v>#REF!</v>
      </c>
      <c r="J242" s="575" t="e">
        <f>IF(A242="","",PMT((1+D242)^(1/12)-1,(#REF!*12)-A242+1,-E242))</f>
        <v>#REF!</v>
      </c>
      <c r="K242" s="574"/>
    </row>
    <row r="243" spans="1:11">
      <c r="A243" s="577" t="e">
        <f>IF(A242="","",IF(A242=#REF!*12,"",+A242+1))</f>
        <v>#REF!</v>
      </c>
      <c r="B243" s="576" t="e">
        <f t="shared" si="25"/>
        <v>#REF!</v>
      </c>
      <c r="C243" s="576" t="e">
        <f>IF(A243="","",IF(#REF!+'Plano Tx de Esforço'!A243&gt;120,0,ROUND(IF(B243&gt;0.045,(0.045*0.5),(0.5)*B243),7)))</f>
        <v>#REF!</v>
      </c>
      <c r="D243" s="576" t="e">
        <f t="shared" si="21"/>
        <v>#REF!</v>
      </c>
      <c r="E243" s="575" t="e">
        <f t="shared" si="26"/>
        <v>#REF!</v>
      </c>
      <c r="F243" s="575" t="e">
        <f t="shared" si="22"/>
        <v>#REF!</v>
      </c>
      <c r="G243" s="575" t="e">
        <f t="shared" si="23"/>
        <v>#REF!</v>
      </c>
      <c r="H243" s="575" t="e">
        <f t="shared" si="27"/>
        <v>#REF!</v>
      </c>
      <c r="I243" s="575" t="e">
        <f t="shared" si="24"/>
        <v>#REF!</v>
      </c>
      <c r="J243" s="575" t="e">
        <f>IF(A243="","",PMT((1+D243)^(1/12)-1,(#REF!*12)-A243+1,-E243))</f>
        <v>#REF!</v>
      </c>
      <c r="K243" s="574"/>
    </row>
    <row r="244" spans="1:11">
      <c r="A244" s="577" t="e">
        <f>IF(A243="","",IF(A243=#REF!*12,"",+A243+1))</f>
        <v>#REF!</v>
      </c>
      <c r="B244" s="576" t="e">
        <f t="shared" si="25"/>
        <v>#REF!</v>
      </c>
      <c r="C244" s="576" t="e">
        <f>IF(A244="","",IF(#REF!+'Plano Tx de Esforço'!A244&gt;120,0,ROUND(IF(B244&gt;0.045,(0.045*0.5),(0.5)*B244),7)))</f>
        <v>#REF!</v>
      </c>
      <c r="D244" s="576" t="e">
        <f t="shared" si="21"/>
        <v>#REF!</v>
      </c>
      <c r="E244" s="575" t="e">
        <f t="shared" si="26"/>
        <v>#REF!</v>
      </c>
      <c r="F244" s="575" t="e">
        <f t="shared" si="22"/>
        <v>#REF!</v>
      </c>
      <c r="G244" s="575" t="e">
        <f t="shared" si="23"/>
        <v>#REF!</v>
      </c>
      <c r="H244" s="575" t="e">
        <f t="shared" si="27"/>
        <v>#REF!</v>
      </c>
      <c r="I244" s="575" t="e">
        <f t="shared" si="24"/>
        <v>#REF!</v>
      </c>
      <c r="J244" s="575" t="e">
        <f>IF(A244="","",PMT((1+D244)^(1/12)-1,(#REF!*12)-A244+1,-E244))</f>
        <v>#REF!</v>
      </c>
      <c r="K244" s="574"/>
    </row>
    <row r="245" spans="1:11">
      <c r="A245" s="577" t="e">
        <f>IF(A244="","",IF(A244=#REF!*12,"",+A244+1))</f>
        <v>#REF!</v>
      </c>
      <c r="B245" s="576" t="e">
        <f t="shared" si="25"/>
        <v>#REF!</v>
      </c>
      <c r="C245" s="576" t="e">
        <f>IF(A245="","",IF(#REF!+'Plano Tx de Esforço'!A245&gt;120,0,ROUND(IF(B245&gt;0.045,(0.045*0.5),(0.5)*B245),7)))</f>
        <v>#REF!</v>
      </c>
      <c r="D245" s="576" t="e">
        <f t="shared" si="21"/>
        <v>#REF!</v>
      </c>
      <c r="E245" s="575" t="e">
        <f t="shared" si="26"/>
        <v>#REF!</v>
      </c>
      <c r="F245" s="575" t="e">
        <f t="shared" si="22"/>
        <v>#REF!</v>
      </c>
      <c r="G245" s="575" t="e">
        <f t="shared" si="23"/>
        <v>#REF!</v>
      </c>
      <c r="H245" s="575" t="e">
        <f t="shared" si="27"/>
        <v>#REF!</v>
      </c>
      <c r="I245" s="575" t="e">
        <f t="shared" si="24"/>
        <v>#REF!</v>
      </c>
      <c r="J245" s="575" t="e">
        <f>IF(A245="","",PMT((1+D245)^(1/12)-1,(#REF!*12)-A245+1,-E245))</f>
        <v>#REF!</v>
      </c>
      <c r="K245" s="574"/>
    </row>
    <row r="246" spans="1:11">
      <c r="A246" s="577" t="e">
        <f>IF(A245="","",IF(A245=#REF!*12,"",+A245+1))</f>
        <v>#REF!</v>
      </c>
      <c r="B246" s="576" t="e">
        <f t="shared" si="25"/>
        <v>#REF!</v>
      </c>
      <c r="C246" s="576" t="e">
        <f>IF(A246="","",IF(#REF!+'Plano Tx de Esforço'!A246&gt;120,0,ROUND(IF(B246&gt;0.045,(0.045*0.5),(0.5)*B246),7)))</f>
        <v>#REF!</v>
      </c>
      <c r="D246" s="576" t="e">
        <f t="shared" si="21"/>
        <v>#REF!</v>
      </c>
      <c r="E246" s="575" t="e">
        <f t="shared" si="26"/>
        <v>#REF!</v>
      </c>
      <c r="F246" s="575" t="e">
        <f t="shared" si="22"/>
        <v>#REF!</v>
      </c>
      <c r="G246" s="575" t="e">
        <f t="shared" si="23"/>
        <v>#REF!</v>
      </c>
      <c r="H246" s="575" t="e">
        <f t="shared" si="27"/>
        <v>#REF!</v>
      </c>
      <c r="I246" s="575" t="e">
        <f t="shared" si="24"/>
        <v>#REF!</v>
      </c>
      <c r="J246" s="575" t="e">
        <f>IF(A246="","",PMT((1+D246)^(1/12)-1,(#REF!*12)-A246+1,-E246))</f>
        <v>#REF!</v>
      </c>
      <c r="K246" s="574"/>
    </row>
    <row r="247" spans="1:11">
      <c r="A247" s="577" t="e">
        <f>IF(A246="","",IF(A246=#REF!*12,"",+A246+1))</f>
        <v>#REF!</v>
      </c>
      <c r="B247" s="576" t="e">
        <f t="shared" si="25"/>
        <v>#REF!</v>
      </c>
      <c r="C247" s="576" t="e">
        <f>IF(A247="","",IF(#REF!+'Plano Tx de Esforço'!A247&gt;120,0,ROUND(IF(B247&gt;0.045,(0.045*0.5),(0.5)*B247),7)))</f>
        <v>#REF!</v>
      </c>
      <c r="D247" s="576" t="e">
        <f t="shared" si="21"/>
        <v>#REF!</v>
      </c>
      <c r="E247" s="575" t="e">
        <f t="shared" si="26"/>
        <v>#REF!</v>
      </c>
      <c r="F247" s="575" t="e">
        <f t="shared" si="22"/>
        <v>#REF!</v>
      </c>
      <c r="G247" s="575" t="e">
        <f t="shared" si="23"/>
        <v>#REF!</v>
      </c>
      <c r="H247" s="575" t="e">
        <f t="shared" si="27"/>
        <v>#REF!</v>
      </c>
      <c r="I247" s="575" t="e">
        <f t="shared" si="24"/>
        <v>#REF!</v>
      </c>
      <c r="J247" s="575" t="e">
        <f>IF(A247="","",PMT((1+D247)^(1/12)-1,(#REF!*12)-A247+1,-E247))</f>
        <v>#REF!</v>
      </c>
      <c r="K247" s="574"/>
    </row>
    <row r="248" spans="1:11">
      <c r="A248" s="577" t="e">
        <f>IF(A247="","",IF(A247=#REF!*12,"",+A247+1))</f>
        <v>#REF!</v>
      </c>
      <c r="B248" s="576" t="e">
        <f t="shared" si="25"/>
        <v>#REF!</v>
      </c>
      <c r="C248" s="576" t="e">
        <f>IF(A248="","",IF(#REF!+'Plano Tx de Esforço'!A248&gt;120,0,ROUND(IF(B248&gt;0.045,(0.045*0.5),(0.5)*B248),7)))</f>
        <v>#REF!</v>
      </c>
      <c r="D248" s="576" t="e">
        <f t="shared" si="21"/>
        <v>#REF!</v>
      </c>
      <c r="E248" s="575" t="e">
        <f t="shared" si="26"/>
        <v>#REF!</v>
      </c>
      <c r="F248" s="575" t="e">
        <f t="shared" si="22"/>
        <v>#REF!</v>
      </c>
      <c r="G248" s="575" t="e">
        <f t="shared" si="23"/>
        <v>#REF!</v>
      </c>
      <c r="H248" s="575" t="e">
        <f t="shared" si="27"/>
        <v>#REF!</v>
      </c>
      <c r="I248" s="575" t="e">
        <f t="shared" si="24"/>
        <v>#REF!</v>
      </c>
      <c r="J248" s="575" t="e">
        <f>IF(A248="","",PMT((1+D248)^(1/12)-1,(#REF!*12)-A248+1,-E248))</f>
        <v>#REF!</v>
      </c>
      <c r="K248" s="574"/>
    </row>
    <row r="249" spans="1:11">
      <c r="A249" s="577" t="e">
        <f>IF(A248="","",IF(A248=#REF!*12,"",+A248+1))</f>
        <v>#REF!</v>
      </c>
      <c r="B249" s="576" t="e">
        <f t="shared" si="25"/>
        <v>#REF!</v>
      </c>
      <c r="C249" s="576" t="e">
        <f>IF(A249="","",IF(#REF!+'Plano Tx de Esforço'!A249&gt;120,0,ROUND(IF(B249&gt;0.045,(0.045*0.5),(0.5)*B249),7)))</f>
        <v>#REF!</v>
      </c>
      <c r="D249" s="576" t="e">
        <f t="shared" si="21"/>
        <v>#REF!</v>
      </c>
      <c r="E249" s="575" t="e">
        <f t="shared" si="26"/>
        <v>#REF!</v>
      </c>
      <c r="F249" s="575" t="e">
        <f t="shared" si="22"/>
        <v>#REF!</v>
      </c>
      <c r="G249" s="575" t="e">
        <f t="shared" si="23"/>
        <v>#REF!</v>
      </c>
      <c r="H249" s="575" t="e">
        <f t="shared" si="27"/>
        <v>#REF!</v>
      </c>
      <c r="I249" s="575" t="e">
        <f t="shared" si="24"/>
        <v>#REF!</v>
      </c>
      <c r="J249" s="575" t="e">
        <f>IF(A249="","",PMT((1+D249)^(1/12)-1,(#REF!*12)-A249+1,-E249))</f>
        <v>#REF!</v>
      </c>
      <c r="K249" s="574"/>
    </row>
    <row r="250" spans="1:11">
      <c r="A250" s="577" t="e">
        <f>IF(A249="","",IF(A249=#REF!*12,"",+A249+1))</f>
        <v>#REF!</v>
      </c>
      <c r="B250" s="576" t="e">
        <f t="shared" si="25"/>
        <v>#REF!</v>
      </c>
      <c r="C250" s="576" t="e">
        <f>IF(A250="","",IF(#REF!+'Plano Tx de Esforço'!A250&gt;120,0,ROUND(IF(B250&gt;0.045,(0.045*0.5),(0.5)*B250),7)))</f>
        <v>#REF!</v>
      </c>
      <c r="D250" s="576" t="e">
        <f t="shared" si="21"/>
        <v>#REF!</v>
      </c>
      <c r="E250" s="575" t="e">
        <f t="shared" si="26"/>
        <v>#REF!</v>
      </c>
      <c r="F250" s="575" t="e">
        <f t="shared" si="22"/>
        <v>#REF!</v>
      </c>
      <c r="G250" s="575" t="e">
        <f t="shared" si="23"/>
        <v>#REF!</v>
      </c>
      <c r="H250" s="575" t="e">
        <f t="shared" si="27"/>
        <v>#REF!</v>
      </c>
      <c r="I250" s="575" t="e">
        <f t="shared" si="24"/>
        <v>#REF!</v>
      </c>
      <c r="J250" s="575" t="e">
        <f>IF(A250="","",PMT((1+D250)^(1/12)-1,(#REF!*12)-A250+1,-E250))</f>
        <v>#REF!</v>
      </c>
      <c r="K250" s="574"/>
    </row>
    <row r="251" spans="1:11">
      <c r="A251" s="577" t="e">
        <f>IF(A250="","",IF(A250=#REF!*12,"",+A250+1))</f>
        <v>#REF!</v>
      </c>
      <c r="B251" s="576" t="e">
        <f t="shared" si="25"/>
        <v>#REF!</v>
      </c>
      <c r="C251" s="576" t="e">
        <f>IF(A251="","",IF(#REF!+'Plano Tx de Esforço'!A251&gt;120,0,ROUND(IF(B251&gt;0.045,(0.045*0.5),(0.5)*B251),7)))</f>
        <v>#REF!</v>
      </c>
      <c r="D251" s="576" t="e">
        <f t="shared" si="21"/>
        <v>#REF!</v>
      </c>
      <c r="E251" s="575" t="e">
        <f t="shared" si="26"/>
        <v>#REF!</v>
      </c>
      <c r="F251" s="575" t="e">
        <f t="shared" si="22"/>
        <v>#REF!</v>
      </c>
      <c r="G251" s="575" t="e">
        <f t="shared" si="23"/>
        <v>#REF!</v>
      </c>
      <c r="H251" s="575" t="e">
        <f t="shared" si="27"/>
        <v>#REF!</v>
      </c>
      <c r="I251" s="575" t="e">
        <f t="shared" si="24"/>
        <v>#REF!</v>
      </c>
      <c r="J251" s="575" t="e">
        <f>IF(A251="","",PMT((1+D251)^(1/12)-1,(#REF!*12)-A251+1,-E251))</f>
        <v>#REF!</v>
      </c>
      <c r="K251" s="574"/>
    </row>
    <row r="252" spans="1:11">
      <c r="A252" s="577" t="e">
        <f>IF(A251="","",IF(A251=#REF!*12,"",+A251+1))</f>
        <v>#REF!</v>
      </c>
      <c r="B252" s="576" t="e">
        <f t="shared" si="25"/>
        <v>#REF!</v>
      </c>
      <c r="C252" s="576" t="e">
        <f>IF(A252="","",IF(#REF!+'Plano Tx de Esforço'!A252&gt;120,0,ROUND(IF(B252&gt;0.045,(0.045*0.5),(0.5)*B252),7)))</f>
        <v>#REF!</v>
      </c>
      <c r="D252" s="576" t="e">
        <f t="shared" si="21"/>
        <v>#REF!</v>
      </c>
      <c r="E252" s="575" t="e">
        <f t="shared" si="26"/>
        <v>#REF!</v>
      </c>
      <c r="F252" s="575" t="e">
        <f t="shared" si="22"/>
        <v>#REF!</v>
      </c>
      <c r="G252" s="575" t="e">
        <f t="shared" si="23"/>
        <v>#REF!</v>
      </c>
      <c r="H252" s="575" t="e">
        <f t="shared" si="27"/>
        <v>#REF!</v>
      </c>
      <c r="I252" s="575" t="e">
        <f t="shared" si="24"/>
        <v>#REF!</v>
      </c>
      <c r="J252" s="575" t="e">
        <f>IF(A252="","",PMT((1+D252)^(1/12)-1,(#REF!*12)-A252+1,-E252))</f>
        <v>#REF!</v>
      </c>
      <c r="K252" s="574"/>
    </row>
    <row r="253" spans="1:11">
      <c r="A253" s="577" t="e">
        <f>IF(A252="","",IF(A252=#REF!*12,"",+A252+1))</f>
        <v>#REF!</v>
      </c>
      <c r="B253" s="576" t="e">
        <f t="shared" si="25"/>
        <v>#REF!</v>
      </c>
      <c r="C253" s="576" t="e">
        <f>IF(A253="","",IF(#REF!+'Plano Tx de Esforço'!A253&gt;120,0,ROUND(IF(B253&gt;0.045,(0.045*0.5),(0.5)*B253),7)))</f>
        <v>#REF!</v>
      </c>
      <c r="D253" s="576" t="e">
        <f t="shared" si="21"/>
        <v>#REF!</v>
      </c>
      <c r="E253" s="575" t="e">
        <f t="shared" si="26"/>
        <v>#REF!</v>
      </c>
      <c r="F253" s="575" t="e">
        <f t="shared" si="22"/>
        <v>#REF!</v>
      </c>
      <c r="G253" s="575" t="e">
        <f t="shared" si="23"/>
        <v>#REF!</v>
      </c>
      <c r="H253" s="575" t="e">
        <f t="shared" si="27"/>
        <v>#REF!</v>
      </c>
      <c r="I253" s="575" t="e">
        <f t="shared" si="24"/>
        <v>#REF!</v>
      </c>
      <c r="J253" s="575" t="e">
        <f>IF(A253="","",PMT((1+D253)^(1/12)-1,(#REF!*12)-A253+1,-E253))</f>
        <v>#REF!</v>
      </c>
      <c r="K253" s="574"/>
    </row>
    <row r="254" spans="1:11">
      <c r="A254" s="577" t="e">
        <f>IF(A253="","",IF(A253=#REF!*12,"",+A253+1))</f>
        <v>#REF!</v>
      </c>
      <c r="B254" s="576" t="e">
        <f t="shared" si="25"/>
        <v>#REF!</v>
      </c>
      <c r="C254" s="576" t="e">
        <f>IF(A254="","",IF(#REF!+'Plano Tx de Esforço'!A254&gt;120,0,ROUND(IF(B254&gt;0.045,(0.045*0.5),(0.5)*B254),7)))</f>
        <v>#REF!</v>
      </c>
      <c r="D254" s="576" t="e">
        <f t="shared" si="21"/>
        <v>#REF!</v>
      </c>
      <c r="E254" s="575" t="e">
        <f t="shared" si="26"/>
        <v>#REF!</v>
      </c>
      <c r="F254" s="575" t="e">
        <f t="shared" si="22"/>
        <v>#REF!</v>
      </c>
      <c r="G254" s="575" t="e">
        <f t="shared" si="23"/>
        <v>#REF!</v>
      </c>
      <c r="H254" s="575" t="e">
        <f t="shared" si="27"/>
        <v>#REF!</v>
      </c>
      <c r="I254" s="575" t="e">
        <f t="shared" si="24"/>
        <v>#REF!</v>
      </c>
      <c r="J254" s="575" t="e">
        <f>IF(A254="","",PMT((1+D254)^(1/12)-1,(#REF!*12)-A254+1,-E254))</f>
        <v>#REF!</v>
      </c>
      <c r="K254" s="574"/>
    </row>
    <row r="255" spans="1:11">
      <c r="A255" s="577" t="e">
        <f>IF(A254="","",IF(A254=#REF!*12,"",+A254+1))</f>
        <v>#REF!</v>
      </c>
      <c r="B255" s="576" t="e">
        <f t="shared" si="25"/>
        <v>#REF!</v>
      </c>
      <c r="C255" s="576" t="e">
        <f>IF(A255="","",IF(#REF!+'Plano Tx de Esforço'!A255&gt;120,0,ROUND(IF(B255&gt;0.045,(0.045*0.5),(0.5)*B255),7)))</f>
        <v>#REF!</v>
      </c>
      <c r="D255" s="576" t="e">
        <f t="shared" si="21"/>
        <v>#REF!</v>
      </c>
      <c r="E255" s="575" t="e">
        <f t="shared" si="26"/>
        <v>#REF!</v>
      </c>
      <c r="F255" s="575" t="e">
        <f t="shared" si="22"/>
        <v>#REF!</v>
      </c>
      <c r="G255" s="575" t="e">
        <f t="shared" si="23"/>
        <v>#REF!</v>
      </c>
      <c r="H255" s="575" t="e">
        <f t="shared" si="27"/>
        <v>#REF!</v>
      </c>
      <c r="I255" s="575" t="e">
        <f t="shared" si="24"/>
        <v>#REF!</v>
      </c>
      <c r="J255" s="575" t="e">
        <f>IF(A255="","",PMT((1+D255)^(1/12)-1,(#REF!*12)-A255+1,-E255))</f>
        <v>#REF!</v>
      </c>
      <c r="K255" s="574"/>
    </row>
    <row r="256" spans="1:11">
      <c r="A256" s="577" t="e">
        <f>IF(A255="","",IF(A255=#REF!*12,"",+A255+1))</f>
        <v>#REF!</v>
      </c>
      <c r="B256" s="576" t="e">
        <f t="shared" si="25"/>
        <v>#REF!</v>
      </c>
      <c r="C256" s="576" t="e">
        <f>IF(A256="","",IF(#REF!+'Plano Tx de Esforço'!A256&gt;120,0,ROUND(IF(B256&gt;0.045,(0.045*0.5),(0.5)*B256),7)))</f>
        <v>#REF!</v>
      </c>
      <c r="D256" s="576" t="e">
        <f t="shared" si="21"/>
        <v>#REF!</v>
      </c>
      <c r="E256" s="575" t="e">
        <f t="shared" si="26"/>
        <v>#REF!</v>
      </c>
      <c r="F256" s="575" t="e">
        <f t="shared" si="22"/>
        <v>#REF!</v>
      </c>
      <c r="G256" s="575" t="e">
        <f t="shared" si="23"/>
        <v>#REF!</v>
      </c>
      <c r="H256" s="575" t="e">
        <f t="shared" si="27"/>
        <v>#REF!</v>
      </c>
      <c r="I256" s="575" t="e">
        <f t="shared" si="24"/>
        <v>#REF!</v>
      </c>
      <c r="J256" s="575" t="e">
        <f>IF(A256="","",PMT((1+D256)^(1/12)-1,(#REF!*12)-A256+1,-E256))</f>
        <v>#REF!</v>
      </c>
      <c r="K256" s="574"/>
    </row>
    <row r="257" spans="1:11">
      <c r="A257" s="577" t="e">
        <f>IF(A256="","",IF(A256=#REF!*12,"",+A256+1))</f>
        <v>#REF!</v>
      </c>
      <c r="B257" s="576" t="e">
        <f t="shared" si="25"/>
        <v>#REF!</v>
      </c>
      <c r="C257" s="576" t="e">
        <f>IF(A257="","",IF(#REF!+'Plano Tx de Esforço'!A257&gt;120,0,ROUND(IF(B257&gt;0.045,(0.045*0.5),(0.5)*B257),7)))</f>
        <v>#REF!</v>
      </c>
      <c r="D257" s="576" t="e">
        <f t="shared" si="21"/>
        <v>#REF!</v>
      </c>
      <c r="E257" s="575" t="e">
        <f t="shared" si="26"/>
        <v>#REF!</v>
      </c>
      <c r="F257" s="575" t="e">
        <f t="shared" si="22"/>
        <v>#REF!</v>
      </c>
      <c r="G257" s="575" t="e">
        <f t="shared" si="23"/>
        <v>#REF!</v>
      </c>
      <c r="H257" s="575" t="e">
        <f t="shared" si="27"/>
        <v>#REF!</v>
      </c>
      <c r="I257" s="575" t="e">
        <f t="shared" si="24"/>
        <v>#REF!</v>
      </c>
      <c r="J257" s="575" t="e">
        <f>IF(A257="","",PMT((1+D257)^(1/12)-1,(#REF!*12)-A257+1,-E257))</f>
        <v>#REF!</v>
      </c>
      <c r="K257" s="574"/>
    </row>
    <row r="258" spans="1:11">
      <c r="A258" s="577" t="e">
        <f>IF(A257="","",IF(A257=#REF!*12,"",+A257+1))</f>
        <v>#REF!</v>
      </c>
      <c r="B258" s="576" t="e">
        <f t="shared" si="25"/>
        <v>#REF!</v>
      </c>
      <c r="C258" s="576" t="e">
        <f>IF(A258="","",IF(#REF!+'Plano Tx de Esforço'!A258&gt;120,0,ROUND(IF(B258&gt;0.045,(0.045*0.5),(0.5)*B258),7)))</f>
        <v>#REF!</v>
      </c>
      <c r="D258" s="576" t="e">
        <f t="shared" si="21"/>
        <v>#REF!</v>
      </c>
      <c r="E258" s="575" t="e">
        <f t="shared" si="26"/>
        <v>#REF!</v>
      </c>
      <c r="F258" s="575" t="e">
        <f t="shared" si="22"/>
        <v>#REF!</v>
      </c>
      <c r="G258" s="575" t="e">
        <f t="shared" si="23"/>
        <v>#REF!</v>
      </c>
      <c r="H258" s="575" t="e">
        <f t="shared" si="27"/>
        <v>#REF!</v>
      </c>
      <c r="I258" s="575" t="e">
        <f t="shared" si="24"/>
        <v>#REF!</v>
      </c>
      <c r="J258" s="575" t="e">
        <f>IF(A258="","",PMT((1+D258)^(1/12)-1,(#REF!*12)-A258+1,-E258))</f>
        <v>#REF!</v>
      </c>
      <c r="K258" s="574"/>
    </row>
    <row r="259" spans="1:11">
      <c r="A259" s="577" t="e">
        <f>IF(A258="","",IF(A258=#REF!*12,"",+A258+1))</f>
        <v>#REF!</v>
      </c>
      <c r="B259" s="576" t="e">
        <f t="shared" si="25"/>
        <v>#REF!</v>
      </c>
      <c r="C259" s="576" t="e">
        <f>IF(A259="","",IF(#REF!+'Plano Tx de Esforço'!A259&gt;120,0,ROUND(IF(B259&gt;0.045,(0.045*0.5),(0.5)*B259),7)))</f>
        <v>#REF!</v>
      </c>
      <c r="D259" s="576" t="e">
        <f t="shared" si="21"/>
        <v>#REF!</v>
      </c>
      <c r="E259" s="575" t="e">
        <f t="shared" si="26"/>
        <v>#REF!</v>
      </c>
      <c r="F259" s="575" t="e">
        <f t="shared" si="22"/>
        <v>#REF!</v>
      </c>
      <c r="G259" s="575" t="e">
        <f t="shared" si="23"/>
        <v>#REF!</v>
      </c>
      <c r="H259" s="575" t="e">
        <f t="shared" si="27"/>
        <v>#REF!</v>
      </c>
      <c r="I259" s="575" t="e">
        <f t="shared" si="24"/>
        <v>#REF!</v>
      </c>
      <c r="J259" s="575" t="e">
        <f>IF(A259="","",PMT((1+D259)^(1/12)-1,(#REF!*12)-A259+1,-E259))</f>
        <v>#REF!</v>
      </c>
      <c r="K259" s="574"/>
    </row>
    <row r="260" spans="1:11">
      <c r="A260" s="577" t="e">
        <f>IF(A259="","",IF(A259=#REF!*12,"",+A259+1))</f>
        <v>#REF!</v>
      </c>
      <c r="B260" s="576" t="e">
        <f t="shared" si="25"/>
        <v>#REF!</v>
      </c>
      <c r="C260" s="576" t="e">
        <f>IF(A260="","",IF(#REF!+'Plano Tx de Esforço'!A260&gt;120,0,ROUND(IF(B260&gt;0.045,(0.045*0.5),(0.5)*B260),7)))</f>
        <v>#REF!</v>
      </c>
      <c r="D260" s="576" t="e">
        <f t="shared" si="21"/>
        <v>#REF!</v>
      </c>
      <c r="E260" s="575" t="e">
        <f t="shared" si="26"/>
        <v>#REF!</v>
      </c>
      <c r="F260" s="575" t="e">
        <f t="shared" si="22"/>
        <v>#REF!</v>
      </c>
      <c r="G260" s="575" t="e">
        <f t="shared" si="23"/>
        <v>#REF!</v>
      </c>
      <c r="H260" s="575" t="e">
        <f t="shared" si="27"/>
        <v>#REF!</v>
      </c>
      <c r="I260" s="575" t="e">
        <f t="shared" si="24"/>
        <v>#REF!</v>
      </c>
      <c r="J260" s="575" t="e">
        <f>IF(A260="","",PMT((1+D260)^(1/12)-1,(#REF!*12)-A260+1,-E260))</f>
        <v>#REF!</v>
      </c>
      <c r="K260" s="574"/>
    </row>
    <row r="261" spans="1:11">
      <c r="A261" s="577" t="e">
        <f>IF(A260="","",IF(A260=#REF!*12,"",+A260+1))</f>
        <v>#REF!</v>
      </c>
      <c r="B261" s="576" t="e">
        <f t="shared" si="25"/>
        <v>#REF!</v>
      </c>
      <c r="C261" s="576" t="e">
        <f>IF(A261="","",IF(#REF!+'Plano Tx de Esforço'!A261&gt;120,0,ROUND(IF(B261&gt;0.045,(0.045*0.5),(0.5)*B261),7)))</f>
        <v>#REF!</v>
      </c>
      <c r="D261" s="576" t="e">
        <f t="shared" si="21"/>
        <v>#REF!</v>
      </c>
      <c r="E261" s="575" t="e">
        <f t="shared" si="26"/>
        <v>#REF!</v>
      </c>
      <c r="F261" s="575" t="e">
        <f t="shared" si="22"/>
        <v>#REF!</v>
      </c>
      <c r="G261" s="575" t="e">
        <f t="shared" si="23"/>
        <v>#REF!</v>
      </c>
      <c r="H261" s="575" t="e">
        <f t="shared" si="27"/>
        <v>#REF!</v>
      </c>
      <c r="I261" s="575" t="e">
        <f t="shared" si="24"/>
        <v>#REF!</v>
      </c>
      <c r="J261" s="575" t="e">
        <f>IF(A261="","",PMT((1+D261)^(1/12)-1,(#REF!*12)-A261+1,-E261))</f>
        <v>#REF!</v>
      </c>
      <c r="K261" s="574"/>
    </row>
    <row r="262" spans="1:11">
      <c r="A262" s="577" t="e">
        <f>IF(A261="","",IF(A261=#REF!*12,"",+A261+1))</f>
        <v>#REF!</v>
      </c>
      <c r="B262" s="576" t="e">
        <f t="shared" si="25"/>
        <v>#REF!</v>
      </c>
      <c r="C262" s="576" t="e">
        <f>IF(A262="","",IF(#REF!+'Plano Tx de Esforço'!A262&gt;120,0,ROUND(IF(B262&gt;0.045,(0.045*0.5),(0.5)*B262),7)))</f>
        <v>#REF!</v>
      </c>
      <c r="D262" s="576" t="e">
        <f t="shared" ref="D262:D325" si="28">IF(A262="","",+B262-C262)</f>
        <v>#REF!</v>
      </c>
      <c r="E262" s="575" t="e">
        <f t="shared" si="26"/>
        <v>#REF!</v>
      </c>
      <c r="F262" s="575" t="e">
        <f t="shared" ref="F262:F325" si="29">IF(A262="","",+J262-H262)</f>
        <v>#REF!</v>
      </c>
      <c r="G262" s="575" t="e">
        <f t="shared" ref="G262:G325" si="30">IF(A262="","",ROUND(+E262*((1+B262)^(1/12)-1),2))</f>
        <v>#REF!</v>
      </c>
      <c r="H262" s="575" t="e">
        <f t="shared" si="27"/>
        <v>#REF!</v>
      </c>
      <c r="I262" s="575" t="e">
        <f t="shared" ref="I262:I325" si="31">IF(A262="","",+G262-H262)</f>
        <v>#REF!</v>
      </c>
      <c r="J262" s="575" t="e">
        <f>IF(A262="","",PMT((1+D262)^(1/12)-1,(#REF!*12)-A262+1,-E262))</f>
        <v>#REF!</v>
      </c>
      <c r="K262" s="574"/>
    </row>
    <row r="263" spans="1:11">
      <c r="A263" s="577" t="e">
        <f>IF(A262="","",IF(A262=#REF!*12,"",+A262+1))</f>
        <v>#REF!</v>
      </c>
      <c r="B263" s="576" t="e">
        <f t="shared" ref="B263:B326" si="32">IF(A263="","",+B262)</f>
        <v>#REF!</v>
      </c>
      <c r="C263" s="576" t="e">
        <f>IF(A263="","",IF(#REF!+'Plano Tx de Esforço'!A263&gt;120,0,ROUND(IF(B263&gt;0.045,(0.045*0.5),(0.5)*B263),7)))</f>
        <v>#REF!</v>
      </c>
      <c r="D263" s="576" t="e">
        <f t="shared" si="28"/>
        <v>#REF!</v>
      </c>
      <c r="E263" s="575" t="e">
        <f t="shared" ref="E263:E326" si="33">IF(A263="","",+E262-F262)</f>
        <v>#REF!</v>
      </c>
      <c r="F263" s="575" t="e">
        <f t="shared" si="29"/>
        <v>#REF!</v>
      </c>
      <c r="G263" s="575" t="e">
        <f t="shared" si="30"/>
        <v>#REF!</v>
      </c>
      <c r="H263" s="575" t="e">
        <f t="shared" ref="H263:H326" si="34">IF(A263="","",ROUND(+E263*((1+B263-C263)^(1/12)-1),2))</f>
        <v>#REF!</v>
      </c>
      <c r="I263" s="575" t="e">
        <f t="shared" si="31"/>
        <v>#REF!</v>
      </c>
      <c r="J263" s="575" t="e">
        <f>IF(A263="","",PMT((1+D263)^(1/12)-1,(#REF!*12)-A263+1,-E263))</f>
        <v>#REF!</v>
      </c>
      <c r="K263" s="574"/>
    </row>
    <row r="264" spans="1:11">
      <c r="A264" s="577" t="e">
        <f>IF(A263="","",IF(A263=#REF!*12,"",+A263+1))</f>
        <v>#REF!</v>
      </c>
      <c r="B264" s="576" t="e">
        <f t="shared" si="32"/>
        <v>#REF!</v>
      </c>
      <c r="C264" s="576" t="e">
        <f>IF(A264="","",IF(#REF!+'Plano Tx de Esforço'!A264&gt;120,0,ROUND(IF(B264&gt;0.045,(0.045*0.5),(0.5)*B264),7)))</f>
        <v>#REF!</v>
      </c>
      <c r="D264" s="576" t="e">
        <f t="shared" si="28"/>
        <v>#REF!</v>
      </c>
      <c r="E264" s="575" t="e">
        <f t="shared" si="33"/>
        <v>#REF!</v>
      </c>
      <c r="F264" s="575" t="e">
        <f t="shared" si="29"/>
        <v>#REF!</v>
      </c>
      <c r="G264" s="575" t="e">
        <f t="shared" si="30"/>
        <v>#REF!</v>
      </c>
      <c r="H264" s="575" t="e">
        <f t="shared" si="34"/>
        <v>#REF!</v>
      </c>
      <c r="I264" s="575" t="e">
        <f t="shared" si="31"/>
        <v>#REF!</v>
      </c>
      <c r="J264" s="575" t="e">
        <f>IF(A264="","",PMT((1+D264)^(1/12)-1,(#REF!*12)-A264+1,-E264))</f>
        <v>#REF!</v>
      </c>
      <c r="K264" s="574"/>
    </row>
    <row r="265" spans="1:11">
      <c r="A265" s="577" t="e">
        <f>IF(A264="","",IF(A264=#REF!*12,"",+A264+1))</f>
        <v>#REF!</v>
      </c>
      <c r="B265" s="576" t="e">
        <f t="shared" si="32"/>
        <v>#REF!</v>
      </c>
      <c r="C265" s="576" t="e">
        <f>IF(A265="","",IF(#REF!+'Plano Tx de Esforço'!A265&gt;120,0,ROUND(IF(B265&gt;0.045,(0.045*0.5),(0.5)*B265),7)))</f>
        <v>#REF!</v>
      </c>
      <c r="D265" s="576" t="e">
        <f t="shared" si="28"/>
        <v>#REF!</v>
      </c>
      <c r="E265" s="575" t="e">
        <f t="shared" si="33"/>
        <v>#REF!</v>
      </c>
      <c r="F265" s="575" t="e">
        <f t="shared" si="29"/>
        <v>#REF!</v>
      </c>
      <c r="G265" s="575" t="e">
        <f t="shared" si="30"/>
        <v>#REF!</v>
      </c>
      <c r="H265" s="575" t="e">
        <f t="shared" si="34"/>
        <v>#REF!</v>
      </c>
      <c r="I265" s="575" t="e">
        <f t="shared" si="31"/>
        <v>#REF!</v>
      </c>
      <c r="J265" s="575" t="e">
        <f>IF(A265="","",PMT((1+D265)^(1/12)-1,(#REF!*12)-A265+1,-E265))</f>
        <v>#REF!</v>
      </c>
      <c r="K265" s="574"/>
    </row>
    <row r="266" spans="1:11">
      <c r="A266" s="577" t="e">
        <f>IF(A265="","",IF(A265=#REF!*12,"",+A265+1))</f>
        <v>#REF!</v>
      </c>
      <c r="B266" s="576" t="e">
        <f t="shared" si="32"/>
        <v>#REF!</v>
      </c>
      <c r="C266" s="576" t="e">
        <f>IF(A266="","",IF(#REF!+'Plano Tx de Esforço'!A266&gt;120,0,ROUND(IF(B266&gt;0.045,(0.045*0.5),(0.5)*B266),7)))</f>
        <v>#REF!</v>
      </c>
      <c r="D266" s="576" t="e">
        <f t="shared" si="28"/>
        <v>#REF!</v>
      </c>
      <c r="E266" s="575" t="e">
        <f t="shared" si="33"/>
        <v>#REF!</v>
      </c>
      <c r="F266" s="575" t="e">
        <f t="shared" si="29"/>
        <v>#REF!</v>
      </c>
      <c r="G266" s="575" t="e">
        <f t="shared" si="30"/>
        <v>#REF!</v>
      </c>
      <c r="H266" s="575" t="e">
        <f t="shared" si="34"/>
        <v>#REF!</v>
      </c>
      <c r="I266" s="575" t="e">
        <f t="shared" si="31"/>
        <v>#REF!</v>
      </c>
      <c r="J266" s="575" t="e">
        <f>IF(A266="","",PMT((1+D266)^(1/12)-1,(#REF!*12)-A266+1,-E266))</f>
        <v>#REF!</v>
      </c>
      <c r="K266" s="574"/>
    </row>
    <row r="267" spans="1:11">
      <c r="A267" s="577" t="e">
        <f>IF(A266="","",IF(A266=#REF!*12,"",+A266+1))</f>
        <v>#REF!</v>
      </c>
      <c r="B267" s="576" t="e">
        <f t="shared" si="32"/>
        <v>#REF!</v>
      </c>
      <c r="C267" s="576" t="e">
        <f>IF(A267="","",IF(#REF!+'Plano Tx de Esforço'!A267&gt;120,0,ROUND(IF(B267&gt;0.045,(0.045*0.5),(0.5)*B267),7)))</f>
        <v>#REF!</v>
      </c>
      <c r="D267" s="576" t="e">
        <f t="shared" si="28"/>
        <v>#REF!</v>
      </c>
      <c r="E267" s="575" t="e">
        <f t="shared" si="33"/>
        <v>#REF!</v>
      </c>
      <c r="F267" s="575" t="e">
        <f t="shared" si="29"/>
        <v>#REF!</v>
      </c>
      <c r="G267" s="575" t="e">
        <f t="shared" si="30"/>
        <v>#REF!</v>
      </c>
      <c r="H267" s="575" t="e">
        <f t="shared" si="34"/>
        <v>#REF!</v>
      </c>
      <c r="I267" s="575" t="e">
        <f t="shared" si="31"/>
        <v>#REF!</v>
      </c>
      <c r="J267" s="575" t="e">
        <f>IF(A267="","",PMT((1+D267)^(1/12)-1,(#REF!*12)-A267+1,-E267))</f>
        <v>#REF!</v>
      </c>
      <c r="K267" s="574"/>
    </row>
    <row r="268" spans="1:11">
      <c r="A268" s="577" t="e">
        <f>IF(A267="","",IF(A267=#REF!*12,"",+A267+1))</f>
        <v>#REF!</v>
      </c>
      <c r="B268" s="576" t="e">
        <f t="shared" si="32"/>
        <v>#REF!</v>
      </c>
      <c r="C268" s="576" t="e">
        <f>IF(A268="","",IF(#REF!+'Plano Tx de Esforço'!A268&gt;120,0,ROUND(IF(B268&gt;0.045,(0.045*0.5),(0.5)*B268),7)))</f>
        <v>#REF!</v>
      </c>
      <c r="D268" s="576" t="e">
        <f t="shared" si="28"/>
        <v>#REF!</v>
      </c>
      <c r="E268" s="575" t="e">
        <f t="shared" si="33"/>
        <v>#REF!</v>
      </c>
      <c r="F268" s="575" t="e">
        <f t="shared" si="29"/>
        <v>#REF!</v>
      </c>
      <c r="G268" s="575" t="e">
        <f t="shared" si="30"/>
        <v>#REF!</v>
      </c>
      <c r="H268" s="575" t="e">
        <f t="shared" si="34"/>
        <v>#REF!</v>
      </c>
      <c r="I268" s="575" t="e">
        <f t="shared" si="31"/>
        <v>#REF!</v>
      </c>
      <c r="J268" s="575" t="e">
        <f>IF(A268="","",PMT((1+D268)^(1/12)-1,(#REF!*12)-A268+1,-E268))</f>
        <v>#REF!</v>
      </c>
      <c r="K268" s="574"/>
    </row>
    <row r="269" spans="1:11">
      <c r="A269" s="577" t="e">
        <f>IF(A268="","",IF(A268=#REF!*12,"",+A268+1))</f>
        <v>#REF!</v>
      </c>
      <c r="B269" s="576" t="e">
        <f t="shared" si="32"/>
        <v>#REF!</v>
      </c>
      <c r="C269" s="576" t="e">
        <f>IF(A269="","",IF(#REF!+'Plano Tx de Esforço'!A269&gt;120,0,ROUND(IF(B269&gt;0.045,(0.045*0.5),(0.5)*B269),7)))</f>
        <v>#REF!</v>
      </c>
      <c r="D269" s="576" t="e">
        <f t="shared" si="28"/>
        <v>#REF!</v>
      </c>
      <c r="E269" s="575" t="e">
        <f t="shared" si="33"/>
        <v>#REF!</v>
      </c>
      <c r="F269" s="575" t="e">
        <f t="shared" si="29"/>
        <v>#REF!</v>
      </c>
      <c r="G269" s="575" t="e">
        <f t="shared" si="30"/>
        <v>#REF!</v>
      </c>
      <c r="H269" s="575" t="e">
        <f t="shared" si="34"/>
        <v>#REF!</v>
      </c>
      <c r="I269" s="575" t="e">
        <f t="shared" si="31"/>
        <v>#REF!</v>
      </c>
      <c r="J269" s="575" t="e">
        <f>IF(A269="","",PMT((1+D269)^(1/12)-1,(#REF!*12)-A269+1,-E269))</f>
        <v>#REF!</v>
      </c>
      <c r="K269" s="574"/>
    </row>
    <row r="270" spans="1:11">
      <c r="A270" s="577" t="e">
        <f>IF(A269="","",IF(A269=#REF!*12,"",+A269+1))</f>
        <v>#REF!</v>
      </c>
      <c r="B270" s="576" t="e">
        <f t="shared" si="32"/>
        <v>#REF!</v>
      </c>
      <c r="C270" s="576" t="e">
        <f>IF(A270="","",IF(#REF!+'Plano Tx de Esforço'!A270&gt;120,0,ROUND(IF(B270&gt;0.045,(0.045*0.5),(0.5)*B270),7)))</f>
        <v>#REF!</v>
      </c>
      <c r="D270" s="576" t="e">
        <f t="shared" si="28"/>
        <v>#REF!</v>
      </c>
      <c r="E270" s="575" t="e">
        <f t="shared" si="33"/>
        <v>#REF!</v>
      </c>
      <c r="F270" s="575" t="e">
        <f t="shared" si="29"/>
        <v>#REF!</v>
      </c>
      <c r="G270" s="575" t="e">
        <f t="shared" si="30"/>
        <v>#REF!</v>
      </c>
      <c r="H270" s="575" t="e">
        <f t="shared" si="34"/>
        <v>#REF!</v>
      </c>
      <c r="I270" s="575" t="e">
        <f t="shared" si="31"/>
        <v>#REF!</v>
      </c>
      <c r="J270" s="575" t="e">
        <f>IF(A270="","",PMT((1+D270)^(1/12)-1,(#REF!*12)-A270+1,-E270))</f>
        <v>#REF!</v>
      </c>
      <c r="K270" s="574"/>
    </row>
    <row r="271" spans="1:11">
      <c r="A271" s="577" t="e">
        <f>IF(A270="","",IF(A270=#REF!*12,"",+A270+1))</f>
        <v>#REF!</v>
      </c>
      <c r="B271" s="576" t="e">
        <f t="shared" si="32"/>
        <v>#REF!</v>
      </c>
      <c r="C271" s="576" t="e">
        <f>IF(A271="","",IF(#REF!+'Plano Tx de Esforço'!A271&gt;120,0,ROUND(IF(B271&gt;0.045,(0.045*0.5),(0.5)*B271),7)))</f>
        <v>#REF!</v>
      </c>
      <c r="D271" s="576" t="e">
        <f t="shared" si="28"/>
        <v>#REF!</v>
      </c>
      <c r="E271" s="575" t="e">
        <f t="shared" si="33"/>
        <v>#REF!</v>
      </c>
      <c r="F271" s="575" t="e">
        <f t="shared" si="29"/>
        <v>#REF!</v>
      </c>
      <c r="G271" s="575" t="e">
        <f t="shared" si="30"/>
        <v>#REF!</v>
      </c>
      <c r="H271" s="575" t="e">
        <f t="shared" si="34"/>
        <v>#REF!</v>
      </c>
      <c r="I271" s="575" t="e">
        <f t="shared" si="31"/>
        <v>#REF!</v>
      </c>
      <c r="J271" s="575" t="e">
        <f>IF(A271="","",PMT((1+D271)^(1/12)-1,(#REF!*12)-A271+1,-E271))</f>
        <v>#REF!</v>
      </c>
      <c r="K271" s="574"/>
    </row>
    <row r="272" spans="1:11">
      <c r="A272" s="577" t="e">
        <f>IF(A271="","",IF(A271=#REF!*12,"",+A271+1))</f>
        <v>#REF!</v>
      </c>
      <c r="B272" s="576" t="e">
        <f t="shared" si="32"/>
        <v>#REF!</v>
      </c>
      <c r="C272" s="576" t="e">
        <f>IF(A272="","",IF(#REF!+'Plano Tx de Esforço'!A272&gt;120,0,ROUND(IF(B272&gt;0.045,(0.045*0.5),(0.5)*B272),7)))</f>
        <v>#REF!</v>
      </c>
      <c r="D272" s="576" t="e">
        <f t="shared" si="28"/>
        <v>#REF!</v>
      </c>
      <c r="E272" s="575" t="e">
        <f t="shared" si="33"/>
        <v>#REF!</v>
      </c>
      <c r="F272" s="575" t="e">
        <f t="shared" si="29"/>
        <v>#REF!</v>
      </c>
      <c r="G272" s="575" t="e">
        <f t="shared" si="30"/>
        <v>#REF!</v>
      </c>
      <c r="H272" s="575" t="e">
        <f t="shared" si="34"/>
        <v>#REF!</v>
      </c>
      <c r="I272" s="575" t="e">
        <f t="shared" si="31"/>
        <v>#REF!</v>
      </c>
      <c r="J272" s="575" t="e">
        <f>IF(A272="","",PMT((1+D272)^(1/12)-1,(#REF!*12)-A272+1,-E272))</f>
        <v>#REF!</v>
      </c>
      <c r="K272" s="574"/>
    </row>
    <row r="273" spans="1:11">
      <c r="A273" s="577" t="e">
        <f>IF(A272="","",IF(A272=#REF!*12,"",+A272+1))</f>
        <v>#REF!</v>
      </c>
      <c r="B273" s="576" t="e">
        <f t="shared" si="32"/>
        <v>#REF!</v>
      </c>
      <c r="C273" s="576" t="e">
        <f>IF(A273="","",IF(#REF!+'Plano Tx de Esforço'!A273&gt;120,0,ROUND(IF(B273&gt;0.045,(0.045*0.5),(0.5)*B273),7)))</f>
        <v>#REF!</v>
      </c>
      <c r="D273" s="576" t="e">
        <f t="shared" si="28"/>
        <v>#REF!</v>
      </c>
      <c r="E273" s="575" t="e">
        <f t="shared" si="33"/>
        <v>#REF!</v>
      </c>
      <c r="F273" s="575" t="e">
        <f t="shared" si="29"/>
        <v>#REF!</v>
      </c>
      <c r="G273" s="575" t="e">
        <f t="shared" si="30"/>
        <v>#REF!</v>
      </c>
      <c r="H273" s="575" t="e">
        <f t="shared" si="34"/>
        <v>#REF!</v>
      </c>
      <c r="I273" s="575" t="e">
        <f t="shared" si="31"/>
        <v>#REF!</v>
      </c>
      <c r="J273" s="575" t="e">
        <f>IF(A273="","",PMT((1+D273)^(1/12)-1,(#REF!*12)-A273+1,-E273))</f>
        <v>#REF!</v>
      </c>
      <c r="K273" s="574"/>
    </row>
    <row r="274" spans="1:11">
      <c r="A274" s="577" t="e">
        <f>IF(A273="","",IF(A273=#REF!*12,"",+A273+1))</f>
        <v>#REF!</v>
      </c>
      <c r="B274" s="576" t="e">
        <f t="shared" si="32"/>
        <v>#REF!</v>
      </c>
      <c r="C274" s="576" t="e">
        <f>IF(A274="","",IF(#REF!+'Plano Tx de Esforço'!A274&gt;120,0,ROUND(IF(B274&gt;0.045,(0.045*0.5),(0.5)*B274),7)))</f>
        <v>#REF!</v>
      </c>
      <c r="D274" s="576" t="e">
        <f t="shared" si="28"/>
        <v>#REF!</v>
      </c>
      <c r="E274" s="575" t="e">
        <f t="shared" si="33"/>
        <v>#REF!</v>
      </c>
      <c r="F274" s="575" t="e">
        <f t="shared" si="29"/>
        <v>#REF!</v>
      </c>
      <c r="G274" s="575" t="e">
        <f t="shared" si="30"/>
        <v>#REF!</v>
      </c>
      <c r="H274" s="575" t="e">
        <f t="shared" si="34"/>
        <v>#REF!</v>
      </c>
      <c r="I274" s="575" t="e">
        <f t="shared" si="31"/>
        <v>#REF!</v>
      </c>
      <c r="J274" s="575" t="e">
        <f>IF(A274="","",PMT((1+D274)^(1/12)-1,(#REF!*12)-A274+1,-E274))</f>
        <v>#REF!</v>
      </c>
      <c r="K274" s="574"/>
    </row>
    <row r="275" spans="1:11">
      <c r="A275" s="577" t="e">
        <f>IF(A274="","",IF(A274=#REF!*12,"",+A274+1))</f>
        <v>#REF!</v>
      </c>
      <c r="B275" s="576" t="e">
        <f t="shared" si="32"/>
        <v>#REF!</v>
      </c>
      <c r="C275" s="576" t="e">
        <f>IF(A275="","",IF(#REF!+'Plano Tx de Esforço'!A275&gt;120,0,ROUND(IF(B275&gt;0.045,(0.045*0.5),(0.5)*B275),7)))</f>
        <v>#REF!</v>
      </c>
      <c r="D275" s="576" t="e">
        <f t="shared" si="28"/>
        <v>#REF!</v>
      </c>
      <c r="E275" s="575" t="e">
        <f t="shared" si="33"/>
        <v>#REF!</v>
      </c>
      <c r="F275" s="575" t="e">
        <f t="shared" si="29"/>
        <v>#REF!</v>
      </c>
      <c r="G275" s="575" t="e">
        <f t="shared" si="30"/>
        <v>#REF!</v>
      </c>
      <c r="H275" s="575" t="e">
        <f t="shared" si="34"/>
        <v>#REF!</v>
      </c>
      <c r="I275" s="575" t="e">
        <f t="shared" si="31"/>
        <v>#REF!</v>
      </c>
      <c r="J275" s="575" t="e">
        <f>IF(A275="","",PMT((1+D275)^(1/12)-1,(#REF!*12)-A275+1,-E275))</f>
        <v>#REF!</v>
      </c>
      <c r="K275" s="574"/>
    </row>
    <row r="276" spans="1:11">
      <c r="A276" s="577" t="e">
        <f>IF(A275="","",IF(A275=#REF!*12,"",+A275+1))</f>
        <v>#REF!</v>
      </c>
      <c r="B276" s="576" t="e">
        <f t="shared" si="32"/>
        <v>#REF!</v>
      </c>
      <c r="C276" s="576" t="e">
        <f>IF(A276="","",IF(#REF!+'Plano Tx de Esforço'!A276&gt;120,0,ROUND(IF(B276&gt;0.045,(0.045*0.5),(0.5)*B276),7)))</f>
        <v>#REF!</v>
      </c>
      <c r="D276" s="576" t="e">
        <f t="shared" si="28"/>
        <v>#REF!</v>
      </c>
      <c r="E276" s="575" t="e">
        <f t="shared" si="33"/>
        <v>#REF!</v>
      </c>
      <c r="F276" s="575" t="e">
        <f t="shared" si="29"/>
        <v>#REF!</v>
      </c>
      <c r="G276" s="575" t="e">
        <f t="shared" si="30"/>
        <v>#REF!</v>
      </c>
      <c r="H276" s="575" t="e">
        <f t="shared" si="34"/>
        <v>#REF!</v>
      </c>
      <c r="I276" s="575" t="e">
        <f t="shared" si="31"/>
        <v>#REF!</v>
      </c>
      <c r="J276" s="575" t="e">
        <f>IF(A276="","",PMT((1+D276)^(1/12)-1,(#REF!*12)-A276+1,-E276))</f>
        <v>#REF!</v>
      </c>
      <c r="K276" s="574"/>
    </row>
    <row r="277" spans="1:11">
      <c r="A277" s="577" t="e">
        <f>IF(A276="","",IF(A276=#REF!*12,"",+A276+1))</f>
        <v>#REF!</v>
      </c>
      <c r="B277" s="576" t="e">
        <f t="shared" si="32"/>
        <v>#REF!</v>
      </c>
      <c r="C277" s="576" t="e">
        <f>IF(A277="","",IF(#REF!+'Plano Tx de Esforço'!A277&gt;120,0,ROUND(IF(B277&gt;0.045,(0.045*0.5),(0.5)*B277),7)))</f>
        <v>#REF!</v>
      </c>
      <c r="D277" s="576" t="e">
        <f t="shared" si="28"/>
        <v>#REF!</v>
      </c>
      <c r="E277" s="575" t="e">
        <f t="shared" si="33"/>
        <v>#REF!</v>
      </c>
      <c r="F277" s="575" t="e">
        <f t="shared" si="29"/>
        <v>#REF!</v>
      </c>
      <c r="G277" s="575" t="e">
        <f t="shared" si="30"/>
        <v>#REF!</v>
      </c>
      <c r="H277" s="575" t="e">
        <f t="shared" si="34"/>
        <v>#REF!</v>
      </c>
      <c r="I277" s="575" t="e">
        <f t="shared" si="31"/>
        <v>#REF!</v>
      </c>
      <c r="J277" s="575" t="e">
        <f>IF(A277="","",PMT((1+D277)^(1/12)-1,(#REF!*12)-A277+1,-E277))</f>
        <v>#REF!</v>
      </c>
      <c r="K277" s="574"/>
    </row>
    <row r="278" spans="1:11">
      <c r="A278" s="577" t="e">
        <f>IF(A277="","",IF(A277=#REF!*12,"",+A277+1))</f>
        <v>#REF!</v>
      </c>
      <c r="B278" s="576" t="e">
        <f t="shared" si="32"/>
        <v>#REF!</v>
      </c>
      <c r="C278" s="576" t="e">
        <f>IF(A278="","",IF(#REF!+'Plano Tx de Esforço'!A278&gt;120,0,ROUND(IF(B278&gt;0.045,(0.045*0.5),(0.5)*B278),7)))</f>
        <v>#REF!</v>
      </c>
      <c r="D278" s="576" t="e">
        <f t="shared" si="28"/>
        <v>#REF!</v>
      </c>
      <c r="E278" s="575" t="e">
        <f t="shared" si="33"/>
        <v>#REF!</v>
      </c>
      <c r="F278" s="575" t="e">
        <f t="shared" si="29"/>
        <v>#REF!</v>
      </c>
      <c r="G278" s="575" t="e">
        <f t="shared" si="30"/>
        <v>#REF!</v>
      </c>
      <c r="H278" s="575" t="e">
        <f t="shared" si="34"/>
        <v>#REF!</v>
      </c>
      <c r="I278" s="575" t="e">
        <f t="shared" si="31"/>
        <v>#REF!</v>
      </c>
      <c r="J278" s="575" t="e">
        <f>IF(A278="","",PMT((1+D278)^(1/12)-1,(#REF!*12)-A278+1,-E278))</f>
        <v>#REF!</v>
      </c>
      <c r="K278" s="574"/>
    </row>
    <row r="279" spans="1:11">
      <c r="A279" s="577" t="e">
        <f>IF(A278="","",IF(A278=#REF!*12,"",+A278+1))</f>
        <v>#REF!</v>
      </c>
      <c r="B279" s="576" t="e">
        <f t="shared" si="32"/>
        <v>#REF!</v>
      </c>
      <c r="C279" s="576" t="e">
        <f>IF(A279="","",IF(#REF!+'Plano Tx de Esforço'!A279&gt;120,0,ROUND(IF(B279&gt;0.045,(0.045*0.5),(0.5)*B279),7)))</f>
        <v>#REF!</v>
      </c>
      <c r="D279" s="576" t="e">
        <f t="shared" si="28"/>
        <v>#REF!</v>
      </c>
      <c r="E279" s="575" t="e">
        <f t="shared" si="33"/>
        <v>#REF!</v>
      </c>
      <c r="F279" s="575" t="e">
        <f t="shared" si="29"/>
        <v>#REF!</v>
      </c>
      <c r="G279" s="575" t="e">
        <f t="shared" si="30"/>
        <v>#REF!</v>
      </c>
      <c r="H279" s="575" t="e">
        <f t="shared" si="34"/>
        <v>#REF!</v>
      </c>
      <c r="I279" s="575" t="e">
        <f t="shared" si="31"/>
        <v>#REF!</v>
      </c>
      <c r="J279" s="575" t="e">
        <f>IF(A279="","",PMT((1+D279)^(1/12)-1,(#REF!*12)-A279+1,-E279))</f>
        <v>#REF!</v>
      </c>
      <c r="K279" s="574"/>
    </row>
    <row r="280" spans="1:11">
      <c r="A280" s="577" t="e">
        <f>IF(A279="","",IF(A279=#REF!*12,"",+A279+1))</f>
        <v>#REF!</v>
      </c>
      <c r="B280" s="576" t="e">
        <f t="shared" si="32"/>
        <v>#REF!</v>
      </c>
      <c r="C280" s="576" t="e">
        <f>IF(A280="","",IF(#REF!+'Plano Tx de Esforço'!A280&gt;120,0,ROUND(IF(B280&gt;0.045,(0.045*0.5),(0.5)*B280),7)))</f>
        <v>#REF!</v>
      </c>
      <c r="D280" s="576" t="e">
        <f t="shared" si="28"/>
        <v>#REF!</v>
      </c>
      <c r="E280" s="575" t="e">
        <f t="shared" si="33"/>
        <v>#REF!</v>
      </c>
      <c r="F280" s="575" t="e">
        <f t="shared" si="29"/>
        <v>#REF!</v>
      </c>
      <c r="G280" s="575" t="e">
        <f t="shared" si="30"/>
        <v>#REF!</v>
      </c>
      <c r="H280" s="575" t="e">
        <f t="shared" si="34"/>
        <v>#REF!</v>
      </c>
      <c r="I280" s="575" t="e">
        <f t="shared" si="31"/>
        <v>#REF!</v>
      </c>
      <c r="J280" s="575" t="e">
        <f>IF(A280="","",PMT((1+D280)^(1/12)-1,(#REF!*12)-A280+1,-E280))</f>
        <v>#REF!</v>
      </c>
      <c r="K280" s="574"/>
    </row>
    <row r="281" spans="1:11">
      <c r="A281" s="577" t="e">
        <f>IF(A280="","",IF(A280=#REF!*12,"",+A280+1))</f>
        <v>#REF!</v>
      </c>
      <c r="B281" s="576" t="e">
        <f t="shared" si="32"/>
        <v>#REF!</v>
      </c>
      <c r="C281" s="576" t="e">
        <f>IF(A281="","",IF(#REF!+'Plano Tx de Esforço'!A281&gt;120,0,ROUND(IF(B281&gt;0.045,(0.045*0.5),(0.5)*B281),7)))</f>
        <v>#REF!</v>
      </c>
      <c r="D281" s="576" t="e">
        <f t="shared" si="28"/>
        <v>#REF!</v>
      </c>
      <c r="E281" s="575" t="e">
        <f t="shared" si="33"/>
        <v>#REF!</v>
      </c>
      <c r="F281" s="575" t="e">
        <f t="shared" si="29"/>
        <v>#REF!</v>
      </c>
      <c r="G281" s="575" t="e">
        <f t="shared" si="30"/>
        <v>#REF!</v>
      </c>
      <c r="H281" s="575" t="e">
        <f t="shared" si="34"/>
        <v>#REF!</v>
      </c>
      <c r="I281" s="575" t="e">
        <f t="shared" si="31"/>
        <v>#REF!</v>
      </c>
      <c r="J281" s="575" t="e">
        <f>IF(A281="","",PMT((1+D281)^(1/12)-1,(#REF!*12)-A281+1,-E281))</f>
        <v>#REF!</v>
      </c>
      <c r="K281" s="574"/>
    </row>
    <row r="282" spans="1:11">
      <c r="A282" s="577" t="e">
        <f>IF(A281="","",IF(A281=#REF!*12,"",+A281+1))</f>
        <v>#REF!</v>
      </c>
      <c r="B282" s="576" t="e">
        <f t="shared" si="32"/>
        <v>#REF!</v>
      </c>
      <c r="C282" s="576" t="e">
        <f>IF(A282="","",IF(#REF!+'Plano Tx de Esforço'!A282&gt;120,0,ROUND(IF(B282&gt;0.045,(0.045*0.5),(0.5)*B282),7)))</f>
        <v>#REF!</v>
      </c>
      <c r="D282" s="576" t="e">
        <f t="shared" si="28"/>
        <v>#REF!</v>
      </c>
      <c r="E282" s="575" t="e">
        <f t="shared" si="33"/>
        <v>#REF!</v>
      </c>
      <c r="F282" s="575" t="e">
        <f t="shared" si="29"/>
        <v>#REF!</v>
      </c>
      <c r="G282" s="575" t="e">
        <f t="shared" si="30"/>
        <v>#REF!</v>
      </c>
      <c r="H282" s="575" t="e">
        <f t="shared" si="34"/>
        <v>#REF!</v>
      </c>
      <c r="I282" s="575" t="e">
        <f t="shared" si="31"/>
        <v>#REF!</v>
      </c>
      <c r="J282" s="575" t="e">
        <f>IF(A282="","",PMT((1+D282)^(1/12)-1,(#REF!*12)-A282+1,-E282))</f>
        <v>#REF!</v>
      </c>
      <c r="K282" s="574"/>
    </row>
    <row r="283" spans="1:11">
      <c r="A283" s="577" t="e">
        <f>IF(A282="","",IF(A282=#REF!*12,"",+A282+1))</f>
        <v>#REF!</v>
      </c>
      <c r="B283" s="576" t="e">
        <f t="shared" si="32"/>
        <v>#REF!</v>
      </c>
      <c r="C283" s="576" t="e">
        <f>IF(A283="","",IF(#REF!+'Plano Tx de Esforço'!A283&gt;120,0,ROUND(IF(B283&gt;0.045,(0.045*0.5),(0.5)*B283),7)))</f>
        <v>#REF!</v>
      </c>
      <c r="D283" s="576" t="e">
        <f t="shared" si="28"/>
        <v>#REF!</v>
      </c>
      <c r="E283" s="575" t="e">
        <f t="shared" si="33"/>
        <v>#REF!</v>
      </c>
      <c r="F283" s="575" t="e">
        <f t="shared" si="29"/>
        <v>#REF!</v>
      </c>
      <c r="G283" s="575" t="e">
        <f t="shared" si="30"/>
        <v>#REF!</v>
      </c>
      <c r="H283" s="575" t="e">
        <f t="shared" si="34"/>
        <v>#REF!</v>
      </c>
      <c r="I283" s="575" t="e">
        <f t="shared" si="31"/>
        <v>#REF!</v>
      </c>
      <c r="J283" s="575" t="e">
        <f>IF(A283="","",PMT((1+D283)^(1/12)-1,(#REF!*12)-A283+1,-E283))</f>
        <v>#REF!</v>
      </c>
      <c r="K283" s="574"/>
    </row>
    <row r="284" spans="1:11">
      <c r="A284" s="577" t="e">
        <f>IF(A283="","",IF(A283=#REF!*12,"",+A283+1))</f>
        <v>#REF!</v>
      </c>
      <c r="B284" s="576" t="e">
        <f t="shared" si="32"/>
        <v>#REF!</v>
      </c>
      <c r="C284" s="576" t="e">
        <f>IF(A284="","",IF(#REF!+'Plano Tx de Esforço'!A284&gt;120,0,ROUND(IF(B284&gt;0.045,(0.045*0.5),(0.5)*B284),7)))</f>
        <v>#REF!</v>
      </c>
      <c r="D284" s="576" t="e">
        <f t="shared" si="28"/>
        <v>#REF!</v>
      </c>
      <c r="E284" s="575" t="e">
        <f t="shared" si="33"/>
        <v>#REF!</v>
      </c>
      <c r="F284" s="575" t="e">
        <f t="shared" si="29"/>
        <v>#REF!</v>
      </c>
      <c r="G284" s="575" t="e">
        <f t="shared" si="30"/>
        <v>#REF!</v>
      </c>
      <c r="H284" s="575" t="e">
        <f t="shared" si="34"/>
        <v>#REF!</v>
      </c>
      <c r="I284" s="575" t="e">
        <f t="shared" si="31"/>
        <v>#REF!</v>
      </c>
      <c r="J284" s="575" t="e">
        <f>IF(A284="","",PMT((1+D284)^(1/12)-1,(#REF!*12)-A284+1,-E284))</f>
        <v>#REF!</v>
      </c>
      <c r="K284" s="574"/>
    </row>
    <row r="285" spans="1:11">
      <c r="A285" s="577" t="e">
        <f>IF(A284="","",IF(A284=#REF!*12,"",+A284+1))</f>
        <v>#REF!</v>
      </c>
      <c r="B285" s="576" t="e">
        <f t="shared" si="32"/>
        <v>#REF!</v>
      </c>
      <c r="C285" s="576" t="e">
        <f>IF(A285="","",IF(#REF!+'Plano Tx de Esforço'!A285&gt;120,0,ROUND(IF(B285&gt;0.045,(0.045*0.5),(0.5)*B285),7)))</f>
        <v>#REF!</v>
      </c>
      <c r="D285" s="576" t="e">
        <f t="shared" si="28"/>
        <v>#REF!</v>
      </c>
      <c r="E285" s="575" t="e">
        <f t="shared" si="33"/>
        <v>#REF!</v>
      </c>
      <c r="F285" s="575" t="e">
        <f t="shared" si="29"/>
        <v>#REF!</v>
      </c>
      <c r="G285" s="575" t="e">
        <f t="shared" si="30"/>
        <v>#REF!</v>
      </c>
      <c r="H285" s="575" t="e">
        <f t="shared" si="34"/>
        <v>#REF!</v>
      </c>
      <c r="I285" s="575" t="e">
        <f t="shared" si="31"/>
        <v>#REF!</v>
      </c>
      <c r="J285" s="575" t="e">
        <f>IF(A285="","",PMT((1+D285)^(1/12)-1,(#REF!*12)-A285+1,-E285))</f>
        <v>#REF!</v>
      </c>
      <c r="K285" s="574"/>
    </row>
    <row r="286" spans="1:11">
      <c r="A286" s="577" t="e">
        <f>IF(A285="","",IF(A285=#REF!*12,"",+A285+1))</f>
        <v>#REF!</v>
      </c>
      <c r="B286" s="576" t="e">
        <f t="shared" si="32"/>
        <v>#REF!</v>
      </c>
      <c r="C286" s="576" t="e">
        <f>IF(A286="","",IF(#REF!+'Plano Tx de Esforço'!A286&gt;120,0,ROUND(IF(B286&gt;0.045,(0.045*0.5),(0.5)*B286),7)))</f>
        <v>#REF!</v>
      </c>
      <c r="D286" s="576" t="e">
        <f t="shared" si="28"/>
        <v>#REF!</v>
      </c>
      <c r="E286" s="575" t="e">
        <f t="shared" si="33"/>
        <v>#REF!</v>
      </c>
      <c r="F286" s="575" t="e">
        <f t="shared" si="29"/>
        <v>#REF!</v>
      </c>
      <c r="G286" s="575" t="e">
        <f t="shared" si="30"/>
        <v>#REF!</v>
      </c>
      <c r="H286" s="575" t="e">
        <f t="shared" si="34"/>
        <v>#REF!</v>
      </c>
      <c r="I286" s="575" t="e">
        <f t="shared" si="31"/>
        <v>#REF!</v>
      </c>
      <c r="J286" s="575" t="e">
        <f>IF(A286="","",PMT((1+D286)^(1/12)-1,(#REF!*12)-A286+1,-E286))</f>
        <v>#REF!</v>
      </c>
      <c r="K286" s="574"/>
    </row>
    <row r="287" spans="1:11">
      <c r="A287" s="577" t="e">
        <f>IF(A286="","",IF(A286=#REF!*12,"",+A286+1))</f>
        <v>#REF!</v>
      </c>
      <c r="B287" s="576" t="e">
        <f t="shared" si="32"/>
        <v>#REF!</v>
      </c>
      <c r="C287" s="576" t="e">
        <f>IF(A287="","",IF(#REF!+'Plano Tx de Esforço'!A287&gt;120,0,ROUND(IF(B287&gt;0.045,(0.045*0.5),(0.5)*B287),7)))</f>
        <v>#REF!</v>
      </c>
      <c r="D287" s="576" t="e">
        <f t="shared" si="28"/>
        <v>#REF!</v>
      </c>
      <c r="E287" s="575" t="e">
        <f t="shared" si="33"/>
        <v>#REF!</v>
      </c>
      <c r="F287" s="575" t="e">
        <f t="shared" si="29"/>
        <v>#REF!</v>
      </c>
      <c r="G287" s="575" t="e">
        <f t="shared" si="30"/>
        <v>#REF!</v>
      </c>
      <c r="H287" s="575" t="e">
        <f t="shared" si="34"/>
        <v>#REF!</v>
      </c>
      <c r="I287" s="575" t="e">
        <f t="shared" si="31"/>
        <v>#REF!</v>
      </c>
      <c r="J287" s="575" t="e">
        <f>IF(A287="","",PMT((1+D287)^(1/12)-1,(#REF!*12)-A287+1,-E287))</f>
        <v>#REF!</v>
      </c>
      <c r="K287" s="574"/>
    </row>
    <row r="288" spans="1:11">
      <c r="A288" s="577" t="e">
        <f>IF(A287="","",IF(A287=#REF!*12,"",+A287+1))</f>
        <v>#REF!</v>
      </c>
      <c r="B288" s="576" t="e">
        <f t="shared" si="32"/>
        <v>#REF!</v>
      </c>
      <c r="C288" s="576" t="e">
        <f>IF(A288="","",IF(#REF!+'Plano Tx de Esforço'!A288&gt;120,0,ROUND(IF(B288&gt;0.045,(0.045*0.5),(0.5)*B288),7)))</f>
        <v>#REF!</v>
      </c>
      <c r="D288" s="576" t="e">
        <f t="shared" si="28"/>
        <v>#REF!</v>
      </c>
      <c r="E288" s="575" t="e">
        <f t="shared" si="33"/>
        <v>#REF!</v>
      </c>
      <c r="F288" s="575" t="e">
        <f t="shared" si="29"/>
        <v>#REF!</v>
      </c>
      <c r="G288" s="575" t="e">
        <f t="shared" si="30"/>
        <v>#REF!</v>
      </c>
      <c r="H288" s="575" t="e">
        <f t="shared" si="34"/>
        <v>#REF!</v>
      </c>
      <c r="I288" s="575" t="e">
        <f t="shared" si="31"/>
        <v>#REF!</v>
      </c>
      <c r="J288" s="575" t="e">
        <f>IF(A288="","",PMT((1+D288)^(1/12)-1,(#REF!*12)-A288+1,-E288))</f>
        <v>#REF!</v>
      </c>
      <c r="K288" s="574"/>
    </row>
    <row r="289" spans="1:11">
      <c r="A289" s="577" t="e">
        <f>IF(A288="","",IF(A288=#REF!*12,"",+A288+1))</f>
        <v>#REF!</v>
      </c>
      <c r="B289" s="576" t="e">
        <f t="shared" si="32"/>
        <v>#REF!</v>
      </c>
      <c r="C289" s="576" t="e">
        <f>IF(A289="","",IF(#REF!+'Plano Tx de Esforço'!A289&gt;120,0,ROUND(IF(B289&gt;0.045,(0.045*0.5),(0.5)*B289),7)))</f>
        <v>#REF!</v>
      </c>
      <c r="D289" s="576" t="e">
        <f t="shared" si="28"/>
        <v>#REF!</v>
      </c>
      <c r="E289" s="575" t="e">
        <f t="shared" si="33"/>
        <v>#REF!</v>
      </c>
      <c r="F289" s="575" t="e">
        <f t="shared" si="29"/>
        <v>#REF!</v>
      </c>
      <c r="G289" s="575" t="e">
        <f t="shared" si="30"/>
        <v>#REF!</v>
      </c>
      <c r="H289" s="575" t="e">
        <f t="shared" si="34"/>
        <v>#REF!</v>
      </c>
      <c r="I289" s="575" t="e">
        <f t="shared" si="31"/>
        <v>#REF!</v>
      </c>
      <c r="J289" s="575" t="e">
        <f>IF(A289="","",PMT((1+D289)^(1/12)-1,(#REF!*12)-A289+1,-E289))</f>
        <v>#REF!</v>
      </c>
      <c r="K289" s="574"/>
    </row>
    <row r="290" spans="1:11">
      <c r="A290" s="577" t="e">
        <f>IF(A289="","",IF(A289=#REF!*12,"",+A289+1))</f>
        <v>#REF!</v>
      </c>
      <c r="B290" s="576" t="e">
        <f t="shared" si="32"/>
        <v>#REF!</v>
      </c>
      <c r="C290" s="576" t="e">
        <f>IF(A290="","",IF(#REF!+'Plano Tx de Esforço'!A290&gt;120,0,ROUND(IF(B290&gt;0.045,(0.045*0.5),(0.5)*B290),7)))</f>
        <v>#REF!</v>
      </c>
      <c r="D290" s="576" t="e">
        <f t="shared" si="28"/>
        <v>#REF!</v>
      </c>
      <c r="E290" s="575" t="e">
        <f t="shared" si="33"/>
        <v>#REF!</v>
      </c>
      <c r="F290" s="575" t="e">
        <f t="shared" si="29"/>
        <v>#REF!</v>
      </c>
      <c r="G290" s="575" t="e">
        <f t="shared" si="30"/>
        <v>#REF!</v>
      </c>
      <c r="H290" s="575" t="e">
        <f t="shared" si="34"/>
        <v>#REF!</v>
      </c>
      <c r="I290" s="575" t="e">
        <f t="shared" si="31"/>
        <v>#REF!</v>
      </c>
      <c r="J290" s="575" t="e">
        <f>IF(A290="","",PMT((1+D290)^(1/12)-1,(#REF!*12)-A290+1,-E290))</f>
        <v>#REF!</v>
      </c>
      <c r="K290" s="574"/>
    </row>
    <row r="291" spans="1:11">
      <c r="A291" s="577" t="e">
        <f>IF(A290="","",IF(A290=#REF!*12,"",+A290+1))</f>
        <v>#REF!</v>
      </c>
      <c r="B291" s="576" t="e">
        <f t="shared" si="32"/>
        <v>#REF!</v>
      </c>
      <c r="C291" s="576" t="e">
        <f>IF(A291="","",IF(#REF!+'Plano Tx de Esforço'!A291&gt;120,0,ROUND(IF(B291&gt;0.045,(0.045*0.5),(0.5)*B291),7)))</f>
        <v>#REF!</v>
      </c>
      <c r="D291" s="576" t="e">
        <f t="shared" si="28"/>
        <v>#REF!</v>
      </c>
      <c r="E291" s="575" t="e">
        <f t="shared" si="33"/>
        <v>#REF!</v>
      </c>
      <c r="F291" s="575" t="e">
        <f t="shared" si="29"/>
        <v>#REF!</v>
      </c>
      <c r="G291" s="575" t="e">
        <f t="shared" si="30"/>
        <v>#REF!</v>
      </c>
      <c r="H291" s="575" t="e">
        <f t="shared" si="34"/>
        <v>#REF!</v>
      </c>
      <c r="I291" s="575" t="e">
        <f t="shared" si="31"/>
        <v>#REF!</v>
      </c>
      <c r="J291" s="575" t="e">
        <f>IF(A291="","",PMT((1+D291)^(1/12)-1,(#REF!*12)-A291+1,-E291))</f>
        <v>#REF!</v>
      </c>
      <c r="K291" s="574"/>
    </row>
    <row r="292" spans="1:11">
      <c r="A292" s="577" t="e">
        <f>IF(A291="","",IF(A291=#REF!*12,"",+A291+1))</f>
        <v>#REF!</v>
      </c>
      <c r="B292" s="576" t="e">
        <f t="shared" si="32"/>
        <v>#REF!</v>
      </c>
      <c r="C292" s="576" t="e">
        <f>IF(A292="","",IF(#REF!+'Plano Tx de Esforço'!A292&gt;120,0,ROUND(IF(B292&gt;0.045,(0.045*0.5),(0.5)*B292),7)))</f>
        <v>#REF!</v>
      </c>
      <c r="D292" s="576" t="e">
        <f t="shared" si="28"/>
        <v>#REF!</v>
      </c>
      <c r="E292" s="575" t="e">
        <f t="shared" si="33"/>
        <v>#REF!</v>
      </c>
      <c r="F292" s="575" t="e">
        <f t="shared" si="29"/>
        <v>#REF!</v>
      </c>
      <c r="G292" s="575" t="e">
        <f t="shared" si="30"/>
        <v>#REF!</v>
      </c>
      <c r="H292" s="575" t="e">
        <f t="shared" si="34"/>
        <v>#REF!</v>
      </c>
      <c r="I292" s="575" t="e">
        <f t="shared" si="31"/>
        <v>#REF!</v>
      </c>
      <c r="J292" s="575" t="e">
        <f>IF(A292="","",PMT((1+D292)^(1/12)-1,(#REF!*12)-A292+1,-E292))</f>
        <v>#REF!</v>
      </c>
      <c r="K292" s="574"/>
    </row>
    <row r="293" spans="1:11">
      <c r="A293" s="577" t="e">
        <f>IF(A292="","",IF(A292=#REF!*12,"",+A292+1))</f>
        <v>#REF!</v>
      </c>
      <c r="B293" s="576" t="e">
        <f t="shared" si="32"/>
        <v>#REF!</v>
      </c>
      <c r="C293" s="576" t="e">
        <f>IF(A293="","",IF(#REF!+'Plano Tx de Esforço'!A293&gt;120,0,ROUND(IF(B293&gt;0.045,(0.045*0.5),(0.5)*B293),7)))</f>
        <v>#REF!</v>
      </c>
      <c r="D293" s="576" t="e">
        <f t="shared" si="28"/>
        <v>#REF!</v>
      </c>
      <c r="E293" s="575" t="e">
        <f t="shared" si="33"/>
        <v>#REF!</v>
      </c>
      <c r="F293" s="575" t="e">
        <f t="shared" si="29"/>
        <v>#REF!</v>
      </c>
      <c r="G293" s="575" t="e">
        <f t="shared" si="30"/>
        <v>#REF!</v>
      </c>
      <c r="H293" s="575" t="e">
        <f t="shared" si="34"/>
        <v>#REF!</v>
      </c>
      <c r="I293" s="575" t="e">
        <f t="shared" si="31"/>
        <v>#REF!</v>
      </c>
      <c r="J293" s="575" t="e">
        <f>IF(A293="","",PMT((1+D293)^(1/12)-1,(#REF!*12)-A293+1,-E293))</f>
        <v>#REF!</v>
      </c>
      <c r="K293" s="574"/>
    </row>
    <row r="294" spans="1:11">
      <c r="A294" s="577" t="e">
        <f>IF(A293="","",IF(A293=#REF!*12,"",+A293+1))</f>
        <v>#REF!</v>
      </c>
      <c r="B294" s="576" t="e">
        <f t="shared" si="32"/>
        <v>#REF!</v>
      </c>
      <c r="C294" s="576" t="e">
        <f>IF(A294="","",IF(#REF!+'Plano Tx de Esforço'!A294&gt;120,0,ROUND(IF(B294&gt;0.045,(0.045*0.5),(0.5)*B294),7)))</f>
        <v>#REF!</v>
      </c>
      <c r="D294" s="576" t="e">
        <f t="shared" si="28"/>
        <v>#REF!</v>
      </c>
      <c r="E294" s="575" t="e">
        <f t="shared" si="33"/>
        <v>#REF!</v>
      </c>
      <c r="F294" s="575" t="e">
        <f t="shared" si="29"/>
        <v>#REF!</v>
      </c>
      <c r="G294" s="575" t="e">
        <f t="shared" si="30"/>
        <v>#REF!</v>
      </c>
      <c r="H294" s="575" t="e">
        <f t="shared" si="34"/>
        <v>#REF!</v>
      </c>
      <c r="I294" s="575" t="e">
        <f t="shared" si="31"/>
        <v>#REF!</v>
      </c>
      <c r="J294" s="575" t="e">
        <f>IF(A294="","",PMT((1+D294)^(1/12)-1,(#REF!*12)-A294+1,-E294))</f>
        <v>#REF!</v>
      </c>
      <c r="K294" s="574"/>
    </row>
    <row r="295" spans="1:11">
      <c r="A295" s="577" t="e">
        <f>IF(A294="","",IF(A294=#REF!*12,"",+A294+1))</f>
        <v>#REF!</v>
      </c>
      <c r="B295" s="576" t="e">
        <f t="shared" si="32"/>
        <v>#REF!</v>
      </c>
      <c r="C295" s="576" t="e">
        <f>IF(A295="","",IF(#REF!+'Plano Tx de Esforço'!A295&gt;120,0,ROUND(IF(B295&gt;0.045,(0.045*0.5),(0.5)*B295),7)))</f>
        <v>#REF!</v>
      </c>
      <c r="D295" s="576" t="e">
        <f t="shared" si="28"/>
        <v>#REF!</v>
      </c>
      <c r="E295" s="575" t="e">
        <f t="shared" si="33"/>
        <v>#REF!</v>
      </c>
      <c r="F295" s="575" t="e">
        <f t="shared" si="29"/>
        <v>#REF!</v>
      </c>
      <c r="G295" s="575" t="e">
        <f t="shared" si="30"/>
        <v>#REF!</v>
      </c>
      <c r="H295" s="575" t="e">
        <f t="shared" si="34"/>
        <v>#REF!</v>
      </c>
      <c r="I295" s="575" t="e">
        <f t="shared" si="31"/>
        <v>#REF!</v>
      </c>
      <c r="J295" s="575" t="e">
        <f>IF(A295="","",PMT((1+D295)^(1/12)-1,(#REF!*12)-A295+1,-E295))</f>
        <v>#REF!</v>
      </c>
      <c r="K295" s="574"/>
    </row>
    <row r="296" spans="1:11">
      <c r="A296" s="577" t="e">
        <f>IF(A295="","",IF(A295=#REF!*12,"",+A295+1))</f>
        <v>#REF!</v>
      </c>
      <c r="B296" s="576" t="e">
        <f t="shared" si="32"/>
        <v>#REF!</v>
      </c>
      <c r="C296" s="576" t="e">
        <f>IF(A296="","",IF(#REF!+'Plano Tx de Esforço'!A296&gt;120,0,ROUND(IF(B296&gt;0.045,(0.045*0.5),(0.5)*B296),7)))</f>
        <v>#REF!</v>
      </c>
      <c r="D296" s="576" t="e">
        <f t="shared" si="28"/>
        <v>#REF!</v>
      </c>
      <c r="E296" s="575" t="e">
        <f t="shared" si="33"/>
        <v>#REF!</v>
      </c>
      <c r="F296" s="575" t="e">
        <f t="shared" si="29"/>
        <v>#REF!</v>
      </c>
      <c r="G296" s="575" t="e">
        <f t="shared" si="30"/>
        <v>#REF!</v>
      </c>
      <c r="H296" s="575" t="e">
        <f t="shared" si="34"/>
        <v>#REF!</v>
      </c>
      <c r="I296" s="575" t="e">
        <f t="shared" si="31"/>
        <v>#REF!</v>
      </c>
      <c r="J296" s="575" t="e">
        <f>IF(A296="","",PMT((1+D296)^(1/12)-1,(#REF!*12)-A296+1,-E296))</f>
        <v>#REF!</v>
      </c>
      <c r="K296" s="574"/>
    </row>
    <row r="297" spans="1:11">
      <c r="A297" s="577" t="e">
        <f>IF(A296="","",IF(A296=#REF!*12,"",+A296+1))</f>
        <v>#REF!</v>
      </c>
      <c r="B297" s="576" t="e">
        <f t="shared" si="32"/>
        <v>#REF!</v>
      </c>
      <c r="C297" s="576" t="e">
        <f>IF(A297="","",IF(#REF!+'Plano Tx de Esforço'!A297&gt;120,0,ROUND(IF(B297&gt;0.045,(0.045*0.5),(0.5)*B297),7)))</f>
        <v>#REF!</v>
      </c>
      <c r="D297" s="576" t="e">
        <f t="shared" si="28"/>
        <v>#REF!</v>
      </c>
      <c r="E297" s="575" t="e">
        <f t="shared" si="33"/>
        <v>#REF!</v>
      </c>
      <c r="F297" s="575" t="e">
        <f t="shared" si="29"/>
        <v>#REF!</v>
      </c>
      <c r="G297" s="575" t="e">
        <f t="shared" si="30"/>
        <v>#REF!</v>
      </c>
      <c r="H297" s="575" t="e">
        <f t="shared" si="34"/>
        <v>#REF!</v>
      </c>
      <c r="I297" s="575" t="e">
        <f t="shared" si="31"/>
        <v>#REF!</v>
      </c>
      <c r="J297" s="575" t="e">
        <f>IF(A297="","",PMT((1+D297)^(1/12)-1,(#REF!*12)-A297+1,-E297))</f>
        <v>#REF!</v>
      </c>
      <c r="K297" s="574"/>
    </row>
    <row r="298" spans="1:11">
      <c r="A298" s="577" t="e">
        <f>IF(A297="","",IF(A297=#REF!*12,"",+A297+1))</f>
        <v>#REF!</v>
      </c>
      <c r="B298" s="576" t="e">
        <f t="shared" si="32"/>
        <v>#REF!</v>
      </c>
      <c r="C298" s="576" t="e">
        <f>IF(A298="","",IF(#REF!+'Plano Tx de Esforço'!A298&gt;120,0,ROUND(IF(B298&gt;0.045,(0.045*0.5),(0.5)*B298),7)))</f>
        <v>#REF!</v>
      </c>
      <c r="D298" s="576" t="e">
        <f t="shared" si="28"/>
        <v>#REF!</v>
      </c>
      <c r="E298" s="575" t="e">
        <f t="shared" si="33"/>
        <v>#REF!</v>
      </c>
      <c r="F298" s="575" t="e">
        <f t="shared" si="29"/>
        <v>#REF!</v>
      </c>
      <c r="G298" s="575" t="e">
        <f t="shared" si="30"/>
        <v>#REF!</v>
      </c>
      <c r="H298" s="575" t="e">
        <f t="shared" si="34"/>
        <v>#REF!</v>
      </c>
      <c r="I298" s="575" t="e">
        <f t="shared" si="31"/>
        <v>#REF!</v>
      </c>
      <c r="J298" s="575" t="e">
        <f>IF(A298="","",PMT((1+D298)^(1/12)-1,(#REF!*12)-A298+1,-E298))</f>
        <v>#REF!</v>
      </c>
      <c r="K298" s="574"/>
    </row>
    <row r="299" spans="1:11">
      <c r="A299" s="577" t="e">
        <f>IF(A298="","",IF(A298=#REF!*12,"",+A298+1))</f>
        <v>#REF!</v>
      </c>
      <c r="B299" s="576" t="e">
        <f t="shared" si="32"/>
        <v>#REF!</v>
      </c>
      <c r="C299" s="576" t="e">
        <f>IF(A299="","",IF(#REF!+'Plano Tx de Esforço'!A299&gt;120,0,ROUND(IF(B299&gt;0.045,(0.045*0.5),(0.5)*B299),7)))</f>
        <v>#REF!</v>
      </c>
      <c r="D299" s="576" t="e">
        <f t="shared" si="28"/>
        <v>#REF!</v>
      </c>
      <c r="E299" s="575" t="e">
        <f t="shared" si="33"/>
        <v>#REF!</v>
      </c>
      <c r="F299" s="575" t="e">
        <f t="shared" si="29"/>
        <v>#REF!</v>
      </c>
      <c r="G299" s="575" t="e">
        <f t="shared" si="30"/>
        <v>#REF!</v>
      </c>
      <c r="H299" s="575" t="e">
        <f t="shared" si="34"/>
        <v>#REF!</v>
      </c>
      <c r="I299" s="575" t="e">
        <f t="shared" si="31"/>
        <v>#REF!</v>
      </c>
      <c r="J299" s="575" t="e">
        <f>IF(A299="","",PMT((1+D299)^(1/12)-1,(#REF!*12)-A299+1,-E299))</f>
        <v>#REF!</v>
      </c>
      <c r="K299" s="574"/>
    </row>
    <row r="300" spans="1:11">
      <c r="A300" s="577" t="e">
        <f>IF(A299="","",IF(A299=#REF!*12,"",+A299+1))</f>
        <v>#REF!</v>
      </c>
      <c r="B300" s="576" t="e">
        <f t="shared" si="32"/>
        <v>#REF!</v>
      </c>
      <c r="C300" s="576" t="e">
        <f>IF(A300="","",IF(#REF!+'Plano Tx de Esforço'!A300&gt;120,0,ROUND(IF(B300&gt;0.045,(0.045*0.5),(0.5)*B300),7)))</f>
        <v>#REF!</v>
      </c>
      <c r="D300" s="576" t="e">
        <f t="shared" si="28"/>
        <v>#REF!</v>
      </c>
      <c r="E300" s="575" t="e">
        <f t="shared" si="33"/>
        <v>#REF!</v>
      </c>
      <c r="F300" s="575" t="e">
        <f t="shared" si="29"/>
        <v>#REF!</v>
      </c>
      <c r="G300" s="575" t="e">
        <f t="shared" si="30"/>
        <v>#REF!</v>
      </c>
      <c r="H300" s="575" t="e">
        <f t="shared" si="34"/>
        <v>#REF!</v>
      </c>
      <c r="I300" s="575" t="e">
        <f t="shared" si="31"/>
        <v>#REF!</v>
      </c>
      <c r="J300" s="575" t="e">
        <f>IF(A300="","",PMT((1+D300)^(1/12)-1,(#REF!*12)-A300+1,-E300))</f>
        <v>#REF!</v>
      </c>
      <c r="K300" s="574"/>
    </row>
    <row r="301" spans="1:11">
      <c r="A301" s="577" t="e">
        <f>IF(A300="","",IF(A300=#REF!*12,"",+A300+1))</f>
        <v>#REF!</v>
      </c>
      <c r="B301" s="576" t="e">
        <f t="shared" si="32"/>
        <v>#REF!</v>
      </c>
      <c r="C301" s="576" t="e">
        <f>IF(A301="","",IF(#REF!+'Plano Tx de Esforço'!A301&gt;120,0,ROUND(IF(B301&gt;0.045,(0.045*0.5),(0.5)*B301),7)))</f>
        <v>#REF!</v>
      </c>
      <c r="D301" s="576" t="e">
        <f t="shared" si="28"/>
        <v>#REF!</v>
      </c>
      <c r="E301" s="575" t="e">
        <f t="shared" si="33"/>
        <v>#REF!</v>
      </c>
      <c r="F301" s="575" t="e">
        <f t="shared" si="29"/>
        <v>#REF!</v>
      </c>
      <c r="G301" s="575" t="e">
        <f t="shared" si="30"/>
        <v>#REF!</v>
      </c>
      <c r="H301" s="575" t="e">
        <f t="shared" si="34"/>
        <v>#REF!</v>
      </c>
      <c r="I301" s="575" t="e">
        <f t="shared" si="31"/>
        <v>#REF!</v>
      </c>
      <c r="J301" s="575" t="e">
        <f>IF(A301="","",PMT((1+D301)^(1/12)-1,(#REF!*12)-A301+1,-E301))</f>
        <v>#REF!</v>
      </c>
      <c r="K301" s="574"/>
    </row>
    <row r="302" spans="1:11">
      <c r="A302" s="577" t="e">
        <f>IF(A301="","",IF(A301=#REF!*12,"",+A301+1))</f>
        <v>#REF!</v>
      </c>
      <c r="B302" s="576" t="e">
        <f t="shared" si="32"/>
        <v>#REF!</v>
      </c>
      <c r="C302" s="576" t="e">
        <f>IF(A302="","",IF(#REF!+'Plano Tx de Esforço'!A302&gt;120,0,ROUND(IF(B302&gt;0.045,(0.045*0.5),(0.5)*B302),7)))</f>
        <v>#REF!</v>
      </c>
      <c r="D302" s="576" t="e">
        <f t="shared" si="28"/>
        <v>#REF!</v>
      </c>
      <c r="E302" s="575" t="e">
        <f t="shared" si="33"/>
        <v>#REF!</v>
      </c>
      <c r="F302" s="575" t="e">
        <f t="shared" si="29"/>
        <v>#REF!</v>
      </c>
      <c r="G302" s="575" t="e">
        <f t="shared" si="30"/>
        <v>#REF!</v>
      </c>
      <c r="H302" s="575" t="e">
        <f t="shared" si="34"/>
        <v>#REF!</v>
      </c>
      <c r="I302" s="575" t="e">
        <f t="shared" si="31"/>
        <v>#REF!</v>
      </c>
      <c r="J302" s="575" t="e">
        <f>IF(A302="","",PMT((1+D302)^(1/12)-1,(#REF!*12)-A302+1,-E302))</f>
        <v>#REF!</v>
      </c>
      <c r="K302" s="574"/>
    </row>
    <row r="303" spans="1:11">
      <c r="A303" s="577" t="e">
        <f>IF(A302="","",IF(A302=#REF!*12,"",+A302+1))</f>
        <v>#REF!</v>
      </c>
      <c r="B303" s="576" t="e">
        <f t="shared" si="32"/>
        <v>#REF!</v>
      </c>
      <c r="C303" s="576" t="e">
        <f>IF(A303="","",IF(#REF!+'Plano Tx de Esforço'!A303&gt;120,0,ROUND(IF(B303&gt;0.045,(0.045*0.5),(0.5)*B303),7)))</f>
        <v>#REF!</v>
      </c>
      <c r="D303" s="576" t="e">
        <f t="shared" si="28"/>
        <v>#REF!</v>
      </c>
      <c r="E303" s="575" t="e">
        <f t="shared" si="33"/>
        <v>#REF!</v>
      </c>
      <c r="F303" s="575" t="e">
        <f t="shared" si="29"/>
        <v>#REF!</v>
      </c>
      <c r="G303" s="575" t="e">
        <f t="shared" si="30"/>
        <v>#REF!</v>
      </c>
      <c r="H303" s="575" t="e">
        <f t="shared" si="34"/>
        <v>#REF!</v>
      </c>
      <c r="I303" s="575" t="e">
        <f t="shared" si="31"/>
        <v>#REF!</v>
      </c>
      <c r="J303" s="575" t="e">
        <f>IF(A303="","",PMT((1+D303)^(1/12)-1,(#REF!*12)-A303+1,-E303))</f>
        <v>#REF!</v>
      </c>
      <c r="K303" s="574"/>
    </row>
    <row r="304" spans="1:11">
      <c r="A304" s="577" t="e">
        <f>IF(A303="","",IF(A303=#REF!*12,"",+A303+1))</f>
        <v>#REF!</v>
      </c>
      <c r="B304" s="576" t="e">
        <f t="shared" si="32"/>
        <v>#REF!</v>
      </c>
      <c r="C304" s="576" t="e">
        <f>IF(A304="","",IF(#REF!+'Plano Tx de Esforço'!A304&gt;120,0,ROUND(IF(B304&gt;0.045,(0.045*0.5),(0.5)*B304),7)))</f>
        <v>#REF!</v>
      </c>
      <c r="D304" s="576" t="e">
        <f t="shared" si="28"/>
        <v>#REF!</v>
      </c>
      <c r="E304" s="575" t="e">
        <f t="shared" si="33"/>
        <v>#REF!</v>
      </c>
      <c r="F304" s="575" t="e">
        <f t="shared" si="29"/>
        <v>#REF!</v>
      </c>
      <c r="G304" s="575" t="e">
        <f t="shared" si="30"/>
        <v>#REF!</v>
      </c>
      <c r="H304" s="575" t="e">
        <f t="shared" si="34"/>
        <v>#REF!</v>
      </c>
      <c r="I304" s="575" t="e">
        <f t="shared" si="31"/>
        <v>#REF!</v>
      </c>
      <c r="J304" s="575" t="e">
        <f>IF(A304="","",PMT((1+D304)^(1/12)-1,(#REF!*12)-A304+1,-E304))</f>
        <v>#REF!</v>
      </c>
      <c r="K304" s="574"/>
    </row>
    <row r="305" spans="1:11">
      <c r="A305" s="577" t="e">
        <f>IF(A304="","",IF(A304=#REF!*12,"",+A304+1))</f>
        <v>#REF!</v>
      </c>
      <c r="B305" s="576" t="e">
        <f t="shared" si="32"/>
        <v>#REF!</v>
      </c>
      <c r="C305" s="576" t="e">
        <f>IF(A305="","",IF(#REF!+'Plano Tx de Esforço'!A305&gt;120,0,ROUND(IF(B305&gt;0.045,(0.045*0.5),(0.5)*B305),7)))</f>
        <v>#REF!</v>
      </c>
      <c r="D305" s="576" t="e">
        <f t="shared" si="28"/>
        <v>#REF!</v>
      </c>
      <c r="E305" s="575" t="e">
        <f t="shared" si="33"/>
        <v>#REF!</v>
      </c>
      <c r="F305" s="575" t="e">
        <f t="shared" si="29"/>
        <v>#REF!</v>
      </c>
      <c r="G305" s="575" t="e">
        <f t="shared" si="30"/>
        <v>#REF!</v>
      </c>
      <c r="H305" s="575" t="e">
        <f t="shared" si="34"/>
        <v>#REF!</v>
      </c>
      <c r="I305" s="575" t="e">
        <f t="shared" si="31"/>
        <v>#REF!</v>
      </c>
      <c r="J305" s="575" t="e">
        <f>IF(A305="","",PMT((1+D305)^(1/12)-1,(#REF!*12)-A305+1,-E305))</f>
        <v>#REF!</v>
      </c>
      <c r="K305" s="574"/>
    </row>
    <row r="306" spans="1:11">
      <c r="A306" s="577" t="e">
        <f>IF(A305="","",IF(A305=#REF!*12,"",+A305+1))</f>
        <v>#REF!</v>
      </c>
      <c r="B306" s="576" t="e">
        <f t="shared" si="32"/>
        <v>#REF!</v>
      </c>
      <c r="C306" s="576" t="e">
        <f>IF(A306="","",IF(#REF!+'Plano Tx de Esforço'!A306&gt;120,0,ROUND(IF(B306&gt;0.045,(0.045*0.5),(0.5)*B306),7)))</f>
        <v>#REF!</v>
      </c>
      <c r="D306" s="576" t="e">
        <f t="shared" si="28"/>
        <v>#REF!</v>
      </c>
      <c r="E306" s="575" t="e">
        <f t="shared" si="33"/>
        <v>#REF!</v>
      </c>
      <c r="F306" s="575" t="e">
        <f t="shared" si="29"/>
        <v>#REF!</v>
      </c>
      <c r="G306" s="575" t="e">
        <f t="shared" si="30"/>
        <v>#REF!</v>
      </c>
      <c r="H306" s="575" t="e">
        <f t="shared" si="34"/>
        <v>#REF!</v>
      </c>
      <c r="I306" s="575" t="e">
        <f t="shared" si="31"/>
        <v>#REF!</v>
      </c>
      <c r="J306" s="575" t="e">
        <f>IF(A306="","",PMT((1+D306)^(1/12)-1,(#REF!*12)-A306+1,-E306))</f>
        <v>#REF!</v>
      </c>
      <c r="K306" s="574"/>
    </row>
    <row r="307" spans="1:11">
      <c r="A307" s="577" t="e">
        <f>IF(A306="","",IF(A306=#REF!*12,"",+A306+1))</f>
        <v>#REF!</v>
      </c>
      <c r="B307" s="576" t="e">
        <f t="shared" si="32"/>
        <v>#REF!</v>
      </c>
      <c r="C307" s="576" t="e">
        <f>IF(A307="","",IF(#REF!+'Plano Tx de Esforço'!A307&gt;120,0,ROUND(IF(B307&gt;0.045,(0.045*0.5),(0.5)*B307),7)))</f>
        <v>#REF!</v>
      </c>
      <c r="D307" s="576" t="e">
        <f t="shared" si="28"/>
        <v>#REF!</v>
      </c>
      <c r="E307" s="575" t="e">
        <f t="shared" si="33"/>
        <v>#REF!</v>
      </c>
      <c r="F307" s="575" t="e">
        <f t="shared" si="29"/>
        <v>#REF!</v>
      </c>
      <c r="G307" s="575" t="e">
        <f t="shared" si="30"/>
        <v>#REF!</v>
      </c>
      <c r="H307" s="575" t="e">
        <f t="shared" si="34"/>
        <v>#REF!</v>
      </c>
      <c r="I307" s="575" t="e">
        <f t="shared" si="31"/>
        <v>#REF!</v>
      </c>
      <c r="J307" s="575" t="e">
        <f>IF(A307="","",PMT((1+D307)^(1/12)-1,(#REF!*12)-A307+1,-E307))</f>
        <v>#REF!</v>
      </c>
      <c r="K307" s="574"/>
    </row>
    <row r="308" spans="1:11">
      <c r="A308" s="577" t="e">
        <f>IF(A307="","",IF(A307=#REF!*12,"",+A307+1))</f>
        <v>#REF!</v>
      </c>
      <c r="B308" s="576" t="e">
        <f t="shared" si="32"/>
        <v>#REF!</v>
      </c>
      <c r="C308" s="576" t="e">
        <f>IF(A308="","",IF(#REF!+'Plano Tx de Esforço'!A308&gt;120,0,ROUND(IF(B308&gt;0.045,(0.045*0.5),(0.5)*B308),7)))</f>
        <v>#REF!</v>
      </c>
      <c r="D308" s="576" t="e">
        <f t="shared" si="28"/>
        <v>#REF!</v>
      </c>
      <c r="E308" s="575" t="e">
        <f t="shared" si="33"/>
        <v>#REF!</v>
      </c>
      <c r="F308" s="575" t="e">
        <f t="shared" si="29"/>
        <v>#REF!</v>
      </c>
      <c r="G308" s="575" t="e">
        <f t="shared" si="30"/>
        <v>#REF!</v>
      </c>
      <c r="H308" s="575" t="e">
        <f t="shared" si="34"/>
        <v>#REF!</v>
      </c>
      <c r="I308" s="575" t="e">
        <f t="shared" si="31"/>
        <v>#REF!</v>
      </c>
      <c r="J308" s="575" t="e">
        <f>IF(A308="","",PMT((1+D308)^(1/12)-1,(#REF!*12)-A308+1,-E308))</f>
        <v>#REF!</v>
      </c>
      <c r="K308" s="574"/>
    </row>
    <row r="309" spans="1:11">
      <c r="A309" s="577" t="e">
        <f>IF(A308="","",IF(A308=#REF!*12,"",+A308+1))</f>
        <v>#REF!</v>
      </c>
      <c r="B309" s="576" t="e">
        <f t="shared" si="32"/>
        <v>#REF!</v>
      </c>
      <c r="C309" s="576" t="e">
        <f>IF(A309="","",IF(#REF!+'Plano Tx de Esforço'!A309&gt;120,0,ROUND(IF(B309&gt;0.045,(0.045*0.5),(0.5)*B309),7)))</f>
        <v>#REF!</v>
      </c>
      <c r="D309" s="576" t="e">
        <f t="shared" si="28"/>
        <v>#REF!</v>
      </c>
      <c r="E309" s="575" t="e">
        <f t="shared" si="33"/>
        <v>#REF!</v>
      </c>
      <c r="F309" s="575" t="e">
        <f t="shared" si="29"/>
        <v>#REF!</v>
      </c>
      <c r="G309" s="575" t="e">
        <f t="shared" si="30"/>
        <v>#REF!</v>
      </c>
      <c r="H309" s="575" t="e">
        <f t="shared" si="34"/>
        <v>#REF!</v>
      </c>
      <c r="I309" s="575" t="e">
        <f t="shared" si="31"/>
        <v>#REF!</v>
      </c>
      <c r="J309" s="575" t="e">
        <f>IF(A309="","",PMT((1+D309)^(1/12)-1,(#REF!*12)-A309+1,-E309))</f>
        <v>#REF!</v>
      </c>
      <c r="K309" s="574"/>
    </row>
    <row r="310" spans="1:11">
      <c r="A310" s="577" t="e">
        <f>IF(A309="","",IF(A309=#REF!*12,"",+A309+1))</f>
        <v>#REF!</v>
      </c>
      <c r="B310" s="576" t="e">
        <f t="shared" si="32"/>
        <v>#REF!</v>
      </c>
      <c r="C310" s="576" t="e">
        <f>IF(A310="","",IF(#REF!+'Plano Tx de Esforço'!A310&gt;120,0,ROUND(IF(B310&gt;0.045,(0.045*0.5),(0.5)*B310),7)))</f>
        <v>#REF!</v>
      </c>
      <c r="D310" s="576" t="e">
        <f t="shared" si="28"/>
        <v>#REF!</v>
      </c>
      <c r="E310" s="575" t="e">
        <f t="shared" si="33"/>
        <v>#REF!</v>
      </c>
      <c r="F310" s="575" t="e">
        <f t="shared" si="29"/>
        <v>#REF!</v>
      </c>
      <c r="G310" s="575" t="e">
        <f t="shared" si="30"/>
        <v>#REF!</v>
      </c>
      <c r="H310" s="575" t="e">
        <f t="shared" si="34"/>
        <v>#REF!</v>
      </c>
      <c r="I310" s="575" t="e">
        <f t="shared" si="31"/>
        <v>#REF!</v>
      </c>
      <c r="J310" s="575" t="e">
        <f>IF(A310="","",PMT((1+D310)^(1/12)-1,(#REF!*12)-A310+1,-E310))</f>
        <v>#REF!</v>
      </c>
      <c r="K310" s="574"/>
    </row>
    <row r="311" spans="1:11">
      <c r="A311" s="577" t="e">
        <f>IF(A310="","",IF(A310=#REF!*12,"",+A310+1))</f>
        <v>#REF!</v>
      </c>
      <c r="B311" s="576" t="e">
        <f t="shared" si="32"/>
        <v>#REF!</v>
      </c>
      <c r="C311" s="576" t="e">
        <f>IF(A311="","",IF(#REF!+'Plano Tx de Esforço'!A311&gt;120,0,ROUND(IF(B311&gt;0.045,(0.045*0.5),(0.5)*B311),7)))</f>
        <v>#REF!</v>
      </c>
      <c r="D311" s="576" t="e">
        <f t="shared" si="28"/>
        <v>#REF!</v>
      </c>
      <c r="E311" s="575" t="e">
        <f t="shared" si="33"/>
        <v>#REF!</v>
      </c>
      <c r="F311" s="575" t="e">
        <f t="shared" si="29"/>
        <v>#REF!</v>
      </c>
      <c r="G311" s="575" t="e">
        <f t="shared" si="30"/>
        <v>#REF!</v>
      </c>
      <c r="H311" s="575" t="e">
        <f t="shared" si="34"/>
        <v>#REF!</v>
      </c>
      <c r="I311" s="575" t="e">
        <f t="shared" si="31"/>
        <v>#REF!</v>
      </c>
      <c r="J311" s="575" t="e">
        <f>IF(A311="","",PMT((1+D311)^(1/12)-1,(#REF!*12)-A311+1,-E311))</f>
        <v>#REF!</v>
      </c>
      <c r="K311" s="574"/>
    </row>
    <row r="312" spans="1:11">
      <c r="A312" s="577" t="e">
        <f>IF(A311="","",IF(A311=#REF!*12,"",+A311+1))</f>
        <v>#REF!</v>
      </c>
      <c r="B312" s="576" t="e">
        <f t="shared" si="32"/>
        <v>#REF!</v>
      </c>
      <c r="C312" s="576" t="e">
        <f>IF(A312="","",IF(#REF!+'Plano Tx de Esforço'!A312&gt;120,0,ROUND(IF(B312&gt;0.045,(0.045*0.5),(0.5)*B312),7)))</f>
        <v>#REF!</v>
      </c>
      <c r="D312" s="576" t="e">
        <f t="shared" si="28"/>
        <v>#REF!</v>
      </c>
      <c r="E312" s="575" t="e">
        <f t="shared" si="33"/>
        <v>#REF!</v>
      </c>
      <c r="F312" s="575" t="e">
        <f t="shared" si="29"/>
        <v>#REF!</v>
      </c>
      <c r="G312" s="575" t="e">
        <f t="shared" si="30"/>
        <v>#REF!</v>
      </c>
      <c r="H312" s="575" t="e">
        <f t="shared" si="34"/>
        <v>#REF!</v>
      </c>
      <c r="I312" s="575" t="e">
        <f t="shared" si="31"/>
        <v>#REF!</v>
      </c>
      <c r="J312" s="575" t="e">
        <f>IF(A312="","",PMT((1+D312)^(1/12)-1,(#REF!*12)-A312+1,-E312))</f>
        <v>#REF!</v>
      </c>
      <c r="K312" s="574"/>
    </row>
    <row r="313" spans="1:11">
      <c r="A313" s="577" t="e">
        <f>IF(A312="","",IF(A312=#REF!*12,"",+A312+1))</f>
        <v>#REF!</v>
      </c>
      <c r="B313" s="576" t="e">
        <f t="shared" si="32"/>
        <v>#REF!</v>
      </c>
      <c r="C313" s="576" t="e">
        <f>IF(A313="","",IF(#REF!+'Plano Tx de Esforço'!A313&gt;120,0,ROUND(IF(B313&gt;0.045,(0.045*0.5),(0.5)*B313),7)))</f>
        <v>#REF!</v>
      </c>
      <c r="D313" s="576" t="e">
        <f t="shared" si="28"/>
        <v>#REF!</v>
      </c>
      <c r="E313" s="575" t="e">
        <f t="shared" si="33"/>
        <v>#REF!</v>
      </c>
      <c r="F313" s="575" t="e">
        <f t="shared" si="29"/>
        <v>#REF!</v>
      </c>
      <c r="G313" s="575" t="e">
        <f t="shared" si="30"/>
        <v>#REF!</v>
      </c>
      <c r="H313" s="575" t="e">
        <f t="shared" si="34"/>
        <v>#REF!</v>
      </c>
      <c r="I313" s="575" t="e">
        <f t="shared" si="31"/>
        <v>#REF!</v>
      </c>
      <c r="J313" s="575" t="e">
        <f>IF(A313="","",PMT((1+D313)^(1/12)-1,(#REF!*12)-A313+1,-E313))</f>
        <v>#REF!</v>
      </c>
      <c r="K313" s="574"/>
    </row>
    <row r="314" spans="1:11">
      <c r="A314" s="577" t="e">
        <f>IF(A313="","",IF(A313=#REF!*12,"",+A313+1))</f>
        <v>#REF!</v>
      </c>
      <c r="B314" s="576" t="e">
        <f t="shared" si="32"/>
        <v>#REF!</v>
      </c>
      <c r="C314" s="576" t="e">
        <f>IF(A314="","",IF(#REF!+'Plano Tx de Esforço'!A314&gt;120,0,ROUND(IF(B314&gt;0.045,(0.045*0.5),(0.5)*B314),7)))</f>
        <v>#REF!</v>
      </c>
      <c r="D314" s="576" t="e">
        <f t="shared" si="28"/>
        <v>#REF!</v>
      </c>
      <c r="E314" s="575" t="e">
        <f t="shared" si="33"/>
        <v>#REF!</v>
      </c>
      <c r="F314" s="575" t="e">
        <f t="shared" si="29"/>
        <v>#REF!</v>
      </c>
      <c r="G314" s="575" t="e">
        <f t="shared" si="30"/>
        <v>#REF!</v>
      </c>
      <c r="H314" s="575" t="e">
        <f t="shared" si="34"/>
        <v>#REF!</v>
      </c>
      <c r="I314" s="575" t="e">
        <f t="shared" si="31"/>
        <v>#REF!</v>
      </c>
      <c r="J314" s="575" t="e">
        <f>IF(A314="","",PMT((1+D314)^(1/12)-1,(#REF!*12)-A314+1,-E314))</f>
        <v>#REF!</v>
      </c>
      <c r="K314" s="574"/>
    </row>
    <row r="315" spans="1:11">
      <c r="A315" s="577" t="e">
        <f>IF(A314="","",IF(A314=#REF!*12,"",+A314+1))</f>
        <v>#REF!</v>
      </c>
      <c r="B315" s="576" t="e">
        <f t="shared" si="32"/>
        <v>#REF!</v>
      </c>
      <c r="C315" s="576" t="e">
        <f>IF(A315="","",IF(#REF!+'Plano Tx de Esforço'!A315&gt;120,0,ROUND(IF(B315&gt;0.045,(0.045*0.5),(0.5)*B315),7)))</f>
        <v>#REF!</v>
      </c>
      <c r="D315" s="576" t="e">
        <f t="shared" si="28"/>
        <v>#REF!</v>
      </c>
      <c r="E315" s="575" t="e">
        <f t="shared" si="33"/>
        <v>#REF!</v>
      </c>
      <c r="F315" s="575" t="e">
        <f t="shared" si="29"/>
        <v>#REF!</v>
      </c>
      <c r="G315" s="575" t="e">
        <f t="shared" si="30"/>
        <v>#REF!</v>
      </c>
      <c r="H315" s="575" t="e">
        <f t="shared" si="34"/>
        <v>#REF!</v>
      </c>
      <c r="I315" s="575" t="e">
        <f t="shared" si="31"/>
        <v>#REF!</v>
      </c>
      <c r="J315" s="575" t="e">
        <f>IF(A315="","",PMT((1+D315)^(1/12)-1,(#REF!*12)-A315+1,-E315))</f>
        <v>#REF!</v>
      </c>
      <c r="K315" s="574"/>
    </row>
    <row r="316" spans="1:11">
      <c r="A316" s="577" t="e">
        <f>IF(A315="","",IF(A315=#REF!*12,"",+A315+1))</f>
        <v>#REF!</v>
      </c>
      <c r="B316" s="576" t="e">
        <f t="shared" si="32"/>
        <v>#REF!</v>
      </c>
      <c r="C316" s="576" t="e">
        <f>IF(A316="","",IF(#REF!+'Plano Tx de Esforço'!A316&gt;120,0,ROUND(IF(B316&gt;0.045,(0.045*0.5),(0.5)*B316),7)))</f>
        <v>#REF!</v>
      </c>
      <c r="D316" s="576" t="e">
        <f t="shared" si="28"/>
        <v>#REF!</v>
      </c>
      <c r="E316" s="575" t="e">
        <f t="shared" si="33"/>
        <v>#REF!</v>
      </c>
      <c r="F316" s="575" t="e">
        <f t="shared" si="29"/>
        <v>#REF!</v>
      </c>
      <c r="G316" s="575" t="e">
        <f t="shared" si="30"/>
        <v>#REF!</v>
      </c>
      <c r="H316" s="575" t="e">
        <f t="shared" si="34"/>
        <v>#REF!</v>
      </c>
      <c r="I316" s="575" t="e">
        <f t="shared" si="31"/>
        <v>#REF!</v>
      </c>
      <c r="J316" s="575" t="e">
        <f>IF(A316="","",PMT((1+D316)^(1/12)-1,(#REF!*12)-A316+1,-E316))</f>
        <v>#REF!</v>
      </c>
      <c r="K316" s="574"/>
    </row>
    <row r="317" spans="1:11">
      <c r="A317" s="577" t="e">
        <f>IF(A316="","",IF(A316=#REF!*12,"",+A316+1))</f>
        <v>#REF!</v>
      </c>
      <c r="B317" s="576" t="e">
        <f t="shared" si="32"/>
        <v>#REF!</v>
      </c>
      <c r="C317" s="576" t="e">
        <f>IF(A317="","",IF(#REF!+'Plano Tx de Esforço'!A317&gt;120,0,ROUND(IF(B317&gt;0.045,(0.045*0.5),(0.5)*B317),7)))</f>
        <v>#REF!</v>
      </c>
      <c r="D317" s="576" t="e">
        <f t="shared" si="28"/>
        <v>#REF!</v>
      </c>
      <c r="E317" s="575" t="e">
        <f t="shared" si="33"/>
        <v>#REF!</v>
      </c>
      <c r="F317" s="575" t="e">
        <f t="shared" si="29"/>
        <v>#REF!</v>
      </c>
      <c r="G317" s="575" t="e">
        <f t="shared" si="30"/>
        <v>#REF!</v>
      </c>
      <c r="H317" s="575" t="e">
        <f t="shared" si="34"/>
        <v>#REF!</v>
      </c>
      <c r="I317" s="575" t="e">
        <f t="shared" si="31"/>
        <v>#REF!</v>
      </c>
      <c r="J317" s="575" t="e">
        <f>IF(A317="","",PMT((1+D317)^(1/12)-1,(#REF!*12)-A317+1,-E317))</f>
        <v>#REF!</v>
      </c>
      <c r="K317" s="574"/>
    </row>
    <row r="318" spans="1:11">
      <c r="A318" s="577" t="e">
        <f>IF(A317="","",IF(A317=#REF!*12,"",+A317+1))</f>
        <v>#REF!</v>
      </c>
      <c r="B318" s="576" t="e">
        <f t="shared" si="32"/>
        <v>#REF!</v>
      </c>
      <c r="C318" s="576" t="e">
        <f>IF(A318="","",IF(#REF!+'Plano Tx de Esforço'!A318&gt;120,0,ROUND(IF(B318&gt;0.045,(0.045*0.5),(0.5)*B318),7)))</f>
        <v>#REF!</v>
      </c>
      <c r="D318" s="576" t="e">
        <f t="shared" si="28"/>
        <v>#REF!</v>
      </c>
      <c r="E318" s="575" t="e">
        <f t="shared" si="33"/>
        <v>#REF!</v>
      </c>
      <c r="F318" s="575" t="e">
        <f t="shared" si="29"/>
        <v>#REF!</v>
      </c>
      <c r="G318" s="575" t="e">
        <f t="shared" si="30"/>
        <v>#REF!</v>
      </c>
      <c r="H318" s="575" t="e">
        <f t="shared" si="34"/>
        <v>#REF!</v>
      </c>
      <c r="I318" s="575" t="e">
        <f t="shared" si="31"/>
        <v>#REF!</v>
      </c>
      <c r="J318" s="575" t="e">
        <f>IF(A318="","",PMT((1+D318)^(1/12)-1,(#REF!*12)-A318+1,-E318))</f>
        <v>#REF!</v>
      </c>
      <c r="K318" s="574"/>
    </row>
    <row r="319" spans="1:11">
      <c r="A319" s="577" t="e">
        <f>IF(A318="","",IF(A318=#REF!*12,"",+A318+1))</f>
        <v>#REF!</v>
      </c>
      <c r="B319" s="576" t="e">
        <f t="shared" si="32"/>
        <v>#REF!</v>
      </c>
      <c r="C319" s="576" t="e">
        <f>IF(A319="","",IF(#REF!+'Plano Tx de Esforço'!A319&gt;120,0,ROUND(IF(B319&gt;0.045,(0.045*0.5),(0.5)*B319),7)))</f>
        <v>#REF!</v>
      </c>
      <c r="D319" s="576" t="e">
        <f t="shared" si="28"/>
        <v>#REF!</v>
      </c>
      <c r="E319" s="575" t="e">
        <f t="shared" si="33"/>
        <v>#REF!</v>
      </c>
      <c r="F319" s="575" t="e">
        <f t="shared" si="29"/>
        <v>#REF!</v>
      </c>
      <c r="G319" s="575" t="e">
        <f t="shared" si="30"/>
        <v>#REF!</v>
      </c>
      <c r="H319" s="575" t="e">
        <f t="shared" si="34"/>
        <v>#REF!</v>
      </c>
      <c r="I319" s="575" t="e">
        <f t="shared" si="31"/>
        <v>#REF!</v>
      </c>
      <c r="J319" s="575" t="e">
        <f>IF(A319="","",PMT((1+D319)^(1/12)-1,(#REF!*12)-A319+1,-E319))</f>
        <v>#REF!</v>
      </c>
      <c r="K319" s="574"/>
    </row>
    <row r="320" spans="1:11">
      <c r="A320" s="577" t="e">
        <f>IF(A319="","",IF(A319=#REF!*12,"",+A319+1))</f>
        <v>#REF!</v>
      </c>
      <c r="B320" s="576" t="e">
        <f t="shared" si="32"/>
        <v>#REF!</v>
      </c>
      <c r="C320" s="576" t="e">
        <f>IF(A320="","",IF(#REF!+'Plano Tx de Esforço'!A320&gt;120,0,ROUND(IF(B320&gt;0.045,(0.045*0.5),(0.5)*B320),7)))</f>
        <v>#REF!</v>
      </c>
      <c r="D320" s="576" t="e">
        <f t="shared" si="28"/>
        <v>#REF!</v>
      </c>
      <c r="E320" s="575" t="e">
        <f t="shared" si="33"/>
        <v>#REF!</v>
      </c>
      <c r="F320" s="575" t="e">
        <f t="shared" si="29"/>
        <v>#REF!</v>
      </c>
      <c r="G320" s="575" t="e">
        <f t="shared" si="30"/>
        <v>#REF!</v>
      </c>
      <c r="H320" s="575" t="e">
        <f t="shared" si="34"/>
        <v>#REF!</v>
      </c>
      <c r="I320" s="575" t="e">
        <f t="shared" si="31"/>
        <v>#REF!</v>
      </c>
      <c r="J320" s="575" t="e">
        <f>IF(A320="","",PMT((1+D320)^(1/12)-1,(#REF!*12)-A320+1,-E320))</f>
        <v>#REF!</v>
      </c>
      <c r="K320" s="574"/>
    </row>
    <row r="321" spans="1:12">
      <c r="A321" s="577" t="e">
        <f>IF(A320="","",IF(A320=#REF!*12,"",+A320+1))</f>
        <v>#REF!</v>
      </c>
      <c r="B321" s="576" t="e">
        <f t="shared" si="32"/>
        <v>#REF!</v>
      </c>
      <c r="C321" s="576" t="e">
        <f>IF(A321="","",IF(#REF!+'Plano Tx de Esforço'!A321&gt;120,0,ROUND(IF(B321&gt;0.045,(0.045*0.5),(0.5)*B321),7)))</f>
        <v>#REF!</v>
      </c>
      <c r="D321" s="576" t="e">
        <f t="shared" si="28"/>
        <v>#REF!</v>
      </c>
      <c r="E321" s="575" t="e">
        <f t="shared" si="33"/>
        <v>#REF!</v>
      </c>
      <c r="F321" s="575" t="e">
        <f t="shared" si="29"/>
        <v>#REF!</v>
      </c>
      <c r="G321" s="575" t="e">
        <f t="shared" si="30"/>
        <v>#REF!</v>
      </c>
      <c r="H321" s="575" t="e">
        <f t="shared" si="34"/>
        <v>#REF!</v>
      </c>
      <c r="I321" s="575" t="e">
        <f t="shared" si="31"/>
        <v>#REF!</v>
      </c>
      <c r="J321" s="575" t="e">
        <f>IF(A321="","",PMT((1+D321)^(1/12)-1,(#REF!*12)-A321+1,-E321))</f>
        <v>#REF!</v>
      </c>
      <c r="K321" s="574"/>
    </row>
    <row r="322" spans="1:12">
      <c r="A322" s="577" t="e">
        <f>IF(A321="","",IF(A321=#REF!*12,"",+A321+1))</f>
        <v>#REF!</v>
      </c>
      <c r="B322" s="576" t="e">
        <f t="shared" si="32"/>
        <v>#REF!</v>
      </c>
      <c r="C322" s="576" t="e">
        <f>IF(A322="","",IF(#REF!+'Plano Tx de Esforço'!A322&gt;120,0,ROUND(IF(B322&gt;0.045,(0.045*0.5),(0.5)*B322),7)))</f>
        <v>#REF!</v>
      </c>
      <c r="D322" s="576" t="e">
        <f t="shared" si="28"/>
        <v>#REF!</v>
      </c>
      <c r="E322" s="575" t="e">
        <f t="shared" si="33"/>
        <v>#REF!</v>
      </c>
      <c r="F322" s="575" t="e">
        <f t="shared" si="29"/>
        <v>#REF!</v>
      </c>
      <c r="G322" s="575" t="e">
        <f t="shared" si="30"/>
        <v>#REF!</v>
      </c>
      <c r="H322" s="575" t="e">
        <f t="shared" si="34"/>
        <v>#REF!</v>
      </c>
      <c r="I322" s="575" t="e">
        <f t="shared" si="31"/>
        <v>#REF!</v>
      </c>
      <c r="J322" s="575" t="e">
        <f>IF(A322="","",PMT((1+D322)^(1/12)-1,(#REF!*12)-A322+1,-E322))</f>
        <v>#REF!</v>
      </c>
      <c r="K322" s="574"/>
    </row>
    <row r="323" spans="1:12">
      <c r="A323" s="577" t="e">
        <f>IF(A322="","",IF(A322=#REF!*12,"",+A322+1))</f>
        <v>#REF!</v>
      </c>
      <c r="B323" s="576" t="e">
        <f t="shared" si="32"/>
        <v>#REF!</v>
      </c>
      <c r="C323" s="576" t="e">
        <f>IF(A323="","",IF(#REF!+'Plano Tx de Esforço'!A323&gt;120,0,ROUND(IF(B323&gt;0.045,(0.045*0.5),(0.5)*B323),7)))</f>
        <v>#REF!</v>
      </c>
      <c r="D323" s="576" t="e">
        <f t="shared" si="28"/>
        <v>#REF!</v>
      </c>
      <c r="E323" s="575" t="e">
        <f t="shared" si="33"/>
        <v>#REF!</v>
      </c>
      <c r="F323" s="575" t="e">
        <f t="shared" si="29"/>
        <v>#REF!</v>
      </c>
      <c r="G323" s="575" t="e">
        <f t="shared" si="30"/>
        <v>#REF!</v>
      </c>
      <c r="H323" s="575" t="e">
        <f t="shared" si="34"/>
        <v>#REF!</v>
      </c>
      <c r="I323" s="575" t="e">
        <f t="shared" si="31"/>
        <v>#REF!</v>
      </c>
      <c r="J323" s="575" t="e">
        <f>IF(A323="","",PMT((1+D323)^(1/12)-1,(#REF!*12)-A323+1,-E323))</f>
        <v>#REF!</v>
      </c>
      <c r="K323" s="574"/>
    </row>
    <row r="324" spans="1:12">
      <c r="A324" s="577" t="e">
        <f>IF(A323="","",IF(A323=#REF!*12,"",+A323+1))</f>
        <v>#REF!</v>
      </c>
      <c r="B324" s="576" t="e">
        <f t="shared" si="32"/>
        <v>#REF!</v>
      </c>
      <c r="C324" s="576" t="e">
        <f>IF(A324="","",IF(#REF!+'Plano Tx de Esforço'!A324&gt;120,0,ROUND(IF(B324&gt;0.045,(0.045*0.5),(0.5)*B324),7)))</f>
        <v>#REF!</v>
      </c>
      <c r="D324" s="576" t="e">
        <f t="shared" si="28"/>
        <v>#REF!</v>
      </c>
      <c r="E324" s="575" t="e">
        <f t="shared" si="33"/>
        <v>#REF!</v>
      </c>
      <c r="F324" s="575" t="e">
        <f t="shared" si="29"/>
        <v>#REF!</v>
      </c>
      <c r="G324" s="575" t="e">
        <f t="shared" si="30"/>
        <v>#REF!</v>
      </c>
      <c r="H324" s="575" t="e">
        <f t="shared" si="34"/>
        <v>#REF!</v>
      </c>
      <c r="I324" s="575" t="e">
        <f t="shared" si="31"/>
        <v>#REF!</v>
      </c>
      <c r="J324" s="575" t="e">
        <f>IF(A324="","",PMT((1+D324)^(1/12)-1,(#REF!*12)-A324+1,-E324))</f>
        <v>#REF!</v>
      </c>
      <c r="K324" s="574"/>
    </row>
    <row r="325" spans="1:12">
      <c r="A325" s="577" t="e">
        <f>IF(A324="","",IF(A324=#REF!*12,"",+A324+1))</f>
        <v>#REF!</v>
      </c>
      <c r="B325" s="576" t="e">
        <f t="shared" si="32"/>
        <v>#REF!</v>
      </c>
      <c r="C325" s="576" t="e">
        <f>IF(A325="","",IF(#REF!+'Plano Tx de Esforço'!A325&gt;120,0,ROUND(IF(B325&gt;0.045,(0.045*0.5),(0.5)*B325),7)))</f>
        <v>#REF!</v>
      </c>
      <c r="D325" s="576" t="e">
        <f t="shared" si="28"/>
        <v>#REF!</v>
      </c>
      <c r="E325" s="575" t="e">
        <f t="shared" si="33"/>
        <v>#REF!</v>
      </c>
      <c r="F325" s="575" t="e">
        <f t="shared" si="29"/>
        <v>#REF!</v>
      </c>
      <c r="G325" s="575" t="e">
        <f t="shared" si="30"/>
        <v>#REF!</v>
      </c>
      <c r="H325" s="575" t="e">
        <f t="shared" si="34"/>
        <v>#REF!</v>
      </c>
      <c r="I325" s="575" t="e">
        <f t="shared" si="31"/>
        <v>#REF!</v>
      </c>
      <c r="J325" s="575" t="e">
        <f>IF(A325="","",PMT((1+D325)^(1/12)-1,(#REF!*12)-A325+1,-E325))</f>
        <v>#REF!</v>
      </c>
      <c r="K325" s="574"/>
    </row>
    <row r="326" spans="1:12">
      <c r="A326" s="577" t="e">
        <f>IF(A325="","",IF(A325=#REF!*12,"",+A325+1))</f>
        <v>#REF!</v>
      </c>
      <c r="B326" s="576" t="e">
        <f t="shared" si="32"/>
        <v>#REF!</v>
      </c>
      <c r="C326" s="576" t="e">
        <f>IF(A326="","",IF(#REF!+'Plano Tx de Esforço'!A326&gt;120,0,ROUND(IF(B326&gt;0.045,(0.045*0.5),(0.5)*B326),7)))</f>
        <v>#REF!</v>
      </c>
      <c r="D326" s="576" t="e">
        <f t="shared" ref="D326:D365" si="35">IF(A326="","",+B326-C326)</f>
        <v>#REF!</v>
      </c>
      <c r="E326" s="575" t="e">
        <f t="shared" si="33"/>
        <v>#REF!</v>
      </c>
      <c r="F326" s="575" t="e">
        <f t="shared" ref="F326:F365" si="36">IF(A326="","",+J326-H326)</f>
        <v>#REF!</v>
      </c>
      <c r="G326" s="575" t="e">
        <f t="shared" ref="G326:G365" si="37">IF(A326="","",ROUND(+E326*((1+B326)^(1/12)-1),2))</f>
        <v>#REF!</v>
      </c>
      <c r="H326" s="575" t="e">
        <f t="shared" si="34"/>
        <v>#REF!</v>
      </c>
      <c r="I326" s="575" t="e">
        <f t="shared" ref="I326:I365" si="38">IF(A326="","",+G326-H326)</f>
        <v>#REF!</v>
      </c>
      <c r="J326" s="575" t="e">
        <f>IF(A326="","",PMT((1+D326)^(1/12)-1,(#REF!*12)-A326+1,-E326))</f>
        <v>#REF!</v>
      </c>
      <c r="K326" s="574"/>
    </row>
    <row r="327" spans="1:12">
      <c r="A327" s="577" t="e">
        <f>IF(A326="","",IF(A326=#REF!*12,"",+A326+1))</f>
        <v>#REF!</v>
      </c>
      <c r="B327" s="576" t="e">
        <f t="shared" ref="B327:B365" si="39">IF(A327="","",+B326)</f>
        <v>#REF!</v>
      </c>
      <c r="C327" s="576" t="e">
        <f>IF(A327="","",IF(#REF!+'Plano Tx de Esforço'!A327&gt;120,0,ROUND(IF(B327&gt;0.045,(0.045*0.5),(0.5)*B327),7)))</f>
        <v>#REF!</v>
      </c>
      <c r="D327" s="576" t="e">
        <f t="shared" si="35"/>
        <v>#REF!</v>
      </c>
      <c r="E327" s="575" t="e">
        <f t="shared" ref="E327:E365" si="40">IF(A327="","",+E326-F326)</f>
        <v>#REF!</v>
      </c>
      <c r="F327" s="575" t="e">
        <f t="shared" si="36"/>
        <v>#REF!</v>
      </c>
      <c r="G327" s="575" t="e">
        <f t="shared" si="37"/>
        <v>#REF!</v>
      </c>
      <c r="H327" s="575" t="e">
        <f t="shared" ref="H327:H365" si="41">IF(A327="","",ROUND(+E327*((1+B327-C327)^(1/12)-1),2))</f>
        <v>#REF!</v>
      </c>
      <c r="I327" s="575" t="e">
        <f t="shared" si="38"/>
        <v>#REF!</v>
      </c>
      <c r="J327" s="575" t="e">
        <f>IF(A327="","",PMT((1+D327)^(1/12)-1,(#REF!*12)-A327+1,-E327))</f>
        <v>#REF!</v>
      </c>
      <c r="K327" s="574"/>
    </row>
    <row r="328" spans="1:12">
      <c r="A328" s="577" t="e">
        <f>IF(A327="","",IF(A327=#REF!*12,"",+A327+1))</f>
        <v>#REF!</v>
      </c>
      <c r="B328" s="576" t="e">
        <f t="shared" si="39"/>
        <v>#REF!</v>
      </c>
      <c r="C328" s="576" t="e">
        <f>IF(A328="","",IF(#REF!+'Plano Tx de Esforço'!A328&gt;120,0,ROUND(IF(B328&gt;0.045,(0.045*0.5),(0.5)*B328),7)))</f>
        <v>#REF!</v>
      </c>
      <c r="D328" s="576" t="e">
        <f t="shared" si="35"/>
        <v>#REF!</v>
      </c>
      <c r="E328" s="575" t="e">
        <f t="shared" si="40"/>
        <v>#REF!</v>
      </c>
      <c r="F328" s="575" t="e">
        <f t="shared" si="36"/>
        <v>#REF!</v>
      </c>
      <c r="G328" s="575" t="e">
        <f t="shared" si="37"/>
        <v>#REF!</v>
      </c>
      <c r="H328" s="575" t="e">
        <f t="shared" si="41"/>
        <v>#REF!</v>
      </c>
      <c r="I328" s="575" t="e">
        <f t="shared" si="38"/>
        <v>#REF!</v>
      </c>
      <c r="J328" s="575" t="e">
        <f>IF(A328="","",PMT((1+D328)^(1/12)-1,(#REF!*12)-A328+1,-E328))</f>
        <v>#REF!</v>
      </c>
      <c r="K328" s="574"/>
    </row>
    <row r="329" spans="1:12">
      <c r="A329" s="577" t="e">
        <f>IF(A328="","",IF(A328=#REF!*12,"",+A328+1))</f>
        <v>#REF!</v>
      </c>
      <c r="B329" s="576" t="e">
        <f t="shared" si="39"/>
        <v>#REF!</v>
      </c>
      <c r="C329" s="576" t="e">
        <f>IF(A329="","",IF(#REF!+'Plano Tx de Esforço'!A329&gt;120,0,ROUND(IF(B329&gt;0.045,(0.045*0.5),(0.5)*B329),7)))</f>
        <v>#REF!</v>
      </c>
      <c r="D329" s="576" t="e">
        <f t="shared" si="35"/>
        <v>#REF!</v>
      </c>
      <c r="E329" s="575" t="e">
        <f t="shared" si="40"/>
        <v>#REF!</v>
      </c>
      <c r="F329" s="575" t="e">
        <f t="shared" si="36"/>
        <v>#REF!</v>
      </c>
      <c r="G329" s="575" t="e">
        <f t="shared" si="37"/>
        <v>#REF!</v>
      </c>
      <c r="H329" s="575" t="e">
        <f t="shared" si="41"/>
        <v>#REF!</v>
      </c>
      <c r="I329" s="575" t="e">
        <f t="shared" si="38"/>
        <v>#REF!</v>
      </c>
      <c r="J329" s="575" t="e">
        <f>IF(A329="","",PMT((1+D329)^(1/12)-1,(#REF!*12)-A329+1,-E329))</f>
        <v>#REF!</v>
      </c>
      <c r="K329" s="574"/>
      <c r="L329" s="578" t="e">
        <f>A329/12</f>
        <v>#REF!</v>
      </c>
    </row>
    <row r="330" spans="1:12">
      <c r="A330" s="577" t="e">
        <f>IF(A329="","",IF(A329=#REF!*12,"",+A329+1))</f>
        <v>#REF!</v>
      </c>
      <c r="B330" s="576" t="e">
        <f t="shared" si="39"/>
        <v>#REF!</v>
      </c>
      <c r="C330" s="576" t="e">
        <f>IF(A330="","",IF(#REF!+'Plano Tx de Esforço'!A330&gt;120,0,ROUND(IF(B330&gt;0.045,(0.045*0.5),(0.5)*B330),7)))</f>
        <v>#REF!</v>
      </c>
      <c r="D330" s="576" t="e">
        <f t="shared" si="35"/>
        <v>#REF!</v>
      </c>
      <c r="E330" s="575" t="e">
        <f t="shared" si="40"/>
        <v>#REF!</v>
      </c>
      <c r="F330" s="575" t="e">
        <f t="shared" si="36"/>
        <v>#REF!</v>
      </c>
      <c r="G330" s="575" t="e">
        <f t="shared" si="37"/>
        <v>#REF!</v>
      </c>
      <c r="H330" s="575" t="e">
        <f t="shared" si="41"/>
        <v>#REF!</v>
      </c>
      <c r="I330" s="575" t="e">
        <f t="shared" si="38"/>
        <v>#REF!</v>
      </c>
      <c r="J330" s="575" t="e">
        <f>IF(A330="","",PMT((1+D330)^(1/12)-1,(#REF!*12)-A330+1,-E330))</f>
        <v>#REF!</v>
      </c>
      <c r="K330" s="574"/>
    </row>
    <row r="331" spans="1:12">
      <c r="A331" s="577" t="e">
        <f>IF(A330="","",IF(A330=#REF!*12,"",+A330+1))</f>
        <v>#REF!</v>
      </c>
      <c r="B331" s="576" t="e">
        <f t="shared" si="39"/>
        <v>#REF!</v>
      </c>
      <c r="C331" s="576" t="e">
        <f>IF(A331="","",IF(#REF!+'Plano Tx de Esforço'!A331&gt;120,0,ROUND(IF(B331&gt;0.045,(0.045*0.5),(0.5)*B331),7)))</f>
        <v>#REF!</v>
      </c>
      <c r="D331" s="576" t="e">
        <f t="shared" si="35"/>
        <v>#REF!</v>
      </c>
      <c r="E331" s="575" t="e">
        <f t="shared" si="40"/>
        <v>#REF!</v>
      </c>
      <c r="F331" s="575" t="e">
        <f t="shared" si="36"/>
        <v>#REF!</v>
      </c>
      <c r="G331" s="575" t="e">
        <f t="shared" si="37"/>
        <v>#REF!</v>
      </c>
      <c r="H331" s="575" t="e">
        <f t="shared" si="41"/>
        <v>#REF!</v>
      </c>
      <c r="I331" s="575" t="e">
        <f t="shared" si="38"/>
        <v>#REF!</v>
      </c>
      <c r="J331" s="575" t="e">
        <f>IF(A331="","",PMT((1+D331)^(1/12)-1,(#REF!*12)-A331+1,-E331))</f>
        <v>#REF!</v>
      </c>
      <c r="K331" s="574"/>
    </row>
    <row r="332" spans="1:12">
      <c r="A332" s="577" t="e">
        <f>IF(A331="","",IF(A331=#REF!*12,"",+A331+1))</f>
        <v>#REF!</v>
      </c>
      <c r="B332" s="576" t="e">
        <f t="shared" si="39"/>
        <v>#REF!</v>
      </c>
      <c r="C332" s="576" t="e">
        <f>IF(A332="","",IF(#REF!+'Plano Tx de Esforço'!A332&gt;120,0,ROUND(IF(B332&gt;0.045,(0.045*0.5),(0.5)*B332),7)))</f>
        <v>#REF!</v>
      </c>
      <c r="D332" s="576" t="e">
        <f t="shared" si="35"/>
        <v>#REF!</v>
      </c>
      <c r="E332" s="575" t="e">
        <f t="shared" si="40"/>
        <v>#REF!</v>
      </c>
      <c r="F332" s="575" t="e">
        <f t="shared" si="36"/>
        <v>#REF!</v>
      </c>
      <c r="G332" s="575" t="e">
        <f t="shared" si="37"/>
        <v>#REF!</v>
      </c>
      <c r="H332" s="575" t="e">
        <f t="shared" si="41"/>
        <v>#REF!</v>
      </c>
      <c r="I332" s="575" t="e">
        <f t="shared" si="38"/>
        <v>#REF!</v>
      </c>
      <c r="J332" s="575" t="e">
        <f>IF(A332="","",PMT((1+D332)^(1/12)-1,(#REF!*12)-A332+1,-E332))</f>
        <v>#REF!</v>
      </c>
      <c r="K332" s="574"/>
    </row>
    <row r="333" spans="1:12">
      <c r="A333" s="577" t="e">
        <f>IF(A332="","",IF(A332=#REF!*12,"",+A332+1))</f>
        <v>#REF!</v>
      </c>
      <c r="B333" s="576" t="e">
        <f t="shared" si="39"/>
        <v>#REF!</v>
      </c>
      <c r="C333" s="576" t="e">
        <f>IF(A333="","",IF(#REF!+'Plano Tx de Esforço'!A333&gt;120,0,ROUND(IF(B333&gt;0.045,(0.045*0.5),(0.5)*B333),7)))</f>
        <v>#REF!</v>
      </c>
      <c r="D333" s="576" t="e">
        <f t="shared" si="35"/>
        <v>#REF!</v>
      </c>
      <c r="E333" s="575" t="e">
        <f t="shared" si="40"/>
        <v>#REF!</v>
      </c>
      <c r="F333" s="575" t="e">
        <f t="shared" si="36"/>
        <v>#REF!</v>
      </c>
      <c r="G333" s="575" t="e">
        <f t="shared" si="37"/>
        <v>#REF!</v>
      </c>
      <c r="H333" s="575" t="e">
        <f t="shared" si="41"/>
        <v>#REF!</v>
      </c>
      <c r="I333" s="575" t="e">
        <f t="shared" si="38"/>
        <v>#REF!</v>
      </c>
      <c r="J333" s="575" t="e">
        <f>IF(A333="","",PMT((1+D333)^(1/12)-1,(#REF!*12)-A333+1,-E333))</f>
        <v>#REF!</v>
      </c>
      <c r="K333" s="574"/>
    </row>
    <row r="334" spans="1:12">
      <c r="A334" s="577" t="e">
        <f>IF(A333="","",IF(A333=#REF!*12,"",+A333+1))</f>
        <v>#REF!</v>
      </c>
      <c r="B334" s="576" t="e">
        <f t="shared" si="39"/>
        <v>#REF!</v>
      </c>
      <c r="C334" s="576" t="e">
        <f>IF(A334="","",IF(#REF!+'Plano Tx de Esforço'!A334&gt;120,0,ROUND(IF(B334&gt;0.045,(0.045*0.5),(0.5)*B334),7)))</f>
        <v>#REF!</v>
      </c>
      <c r="D334" s="576" t="e">
        <f t="shared" si="35"/>
        <v>#REF!</v>
      </c>
      <c r="E334" s="575" t="e">
        <f t="shared" si="40"/>
        <v>#REF!</v>
      </c>
      <c r="F334" s="575" t="e">
        <f t="shared" si="36"/>
        <v>#REF!</v>
      </c>
      <c r="G334" s="575" t="e">
        <f t="shared" si="37"/>
        <v>#REF!</v>
      </c>
      <c r="H334" s="575" t="e">
        <f t="shared" si="41"/>
        <v>#REF!</v>
      </c>
      <c r="I334" s="575" t="e">
        <f t="shared" si="38"/>
        <v>#REF!</v>
      </c>
      <c r="J334" s="575" t="e">
        <f>IF(A334="","",PMT((1+D334)^(1/12)-1,(#REF!*12)-A334+1,-E334))</f>
        <v>#REF!</v>
      </c>
      <c r="K334" s="574"/>
    </row>
    <row r="335" spans="1:12">
      <c r="A335" s="577" t="e">
        <f>IF(A334="","",IF(A334=#REF!*12,"",+A334+1))</f>
        <v>#REF!</v>
      </c>
      <c r="B335" s="576" t="e">
        <f t="shared" si="39"/>
        <v>#REF!</v>
      </c>
      <c r="C335" s="576" t="e">
        <f>IF(A335="","",IF(#REF!+'Plano Tx de Esforço'!A335&gt;120,0,ROUND(IF(B335&gt;0.045,(0.045*0.5),(0.5)*B335),7)))</f>
        <v>#REF!</v>
      </c>
      <c r="D335" s="576" t="e">
        <f t="shared" si="35"/>
        <v>#REF!</v>
      </c>
      <c r="E335" s="575" t="e">
        <f t="shared" si="40"/>
        <v>#REF!</v>
      </c>
      <c r="F335" s="575" t="e">
        <f t="shared" si="36"/>
        <v>#REF!</v>
      </c>
      <c r="G335" s="575" t="e">
        <f t="shared" si="37"/>
        <v>#REF!</v>
      </c>
      <c r="H335" s="575" t="e">
        <f t="shared" si="41"/>
        <v>#REF!</v>
      </c>
      <c r="I335" s="575" t="e">
        <f t="shared" si="38"/>
        <v>#REF!</v>
      </c>
      <c r="J335" s="575" t="e">
        <f>IF(A335="","",PMT((1+D335)^(1/12)-1,(#REF!*12)-A335+1,-E335))</f>
        <v>#REF!</v>
      </c>
      <c r="K335" s="574"/>
    </row>
    <row r="336" spans="1:12">
      <c r="A336" s="577" t="e">
        <f>IF(A335="","",IF(A335=#REF!*12,"",+A335+1))</f>
        <v>#REF!</v>
      </c>
      <c r="B336" s="576" t="e">
        <f t="shared" si="39"/>
        <v>#REF!</v>
      </c>
      <c r="C336" s="576" t="e">
        <f>IF(A336="","",IF(#REF!+'Plano Tx de Esforço'!A336&gt;120,0,ROUND(IF(B336&gt;0.045,(0.045*0.5),(0.5)*B336),7)))</f>
        <v>#REF!</v>
      </c>
      <c r="D336" s="576" t="e">
        <f t="shared" si="35"/>
        <v>#REF!</v>
      </c>
      <c r="E336" s="575" t="e">
        <f t="shared" si="40"/>
        <v>#REF!</v>
      </c>
      <c r="F336" s="575" t="e">
        <f t="shared" si="36"/>
        <v>#REF!</v>
      </c>
      <c r="G336" s="575" t="e">
        <f t="shared" si="37"/>
        <v>#REF!</v>
      </c>
      <c r="H336" s="575" t="e">
        <f t="shared" si="41"/>
        <v>#REF!</v>
      </c>
      <c r="I336" s="575" t="e">
        <f t="shared" si="38"/>
        <v>#REF!</v>
      </c>
      <c r="J336" s="575" t="e">
        <f>IF(A336="","",PMT((1+D336)^(1/12)-1,(#REF!*12)-A336+1,-E336))</f>
        <v>#REF!</v>
      </c>
      <c r="K336" s="574"/>
    </row>
    <row r="337" spans="1:11">
      <c r="A337" s="577" t="e">
        <f>IF(A336="","",IF(A336=#REF!*12,"",+A336+1))</f>
        <v>#REF!</v>
      </c>
      <c r="B337" s="576" t="e">
        <f t="shared" si="39"/>
        <v>#REF!</v>
      </c>
      <c r="C337" s="576" t="e">
        <f>IF(A337="","",IF(#REF!+'Plano Tx de Esforço'!A337&gt;120,0,ROUND(IF(B337&gt;0.045,(0.045*0.5),(0.5)*B337),7)))</f>
        <v>#REF!</v>
      </c>
      <c r="D337" s="576" t="e">
        <f t="shared" si="35"/>
        <v>#REF!</v>
      </c>
      <c r="E337" s="575" t="e">
        <f t="shared" si="40"/>
        <v>#REF!</v>
      </c>
      <c r="F337" s="575" t="e">
        <f t="shared" si="36"/>
        <v>#REF!</v>
      </c>
      <c r="G337" s="575" t="e">
        <f t="shared" si="37"/>
        <v>#REF!</v>
      </c>
      <c r="H337" s="575" t="e">
        <f t="shared" si="41"/>
        <v>#REF!</v>
      </c>
      <c r="I337" s="575" t="e">
        <f t="shared" si="38"/>
        <v>#REF!</v>
      </c>
      <c r="J337" s="575" t="e">
        <f>IF(A337="","",PMT((1+D337)^(1/12)-1,(#REF!*12)-A337+1,-E337))</f>
        <v>#REF!</v>
      </c>
      <c r="K337" s="574"/>
    </row>
    <row r="338" spans="1:11">
      <c r="A338" s="577" t="e">
        <f>IF(A337="","",IF(A337=#REF!*12,"",+A337+1))</f>
        <v>#REF!</v>
      </c>
      <c r="B338" s="576" t="e">
        <f t="shared" si="39"/>
        <v>#REF!</v>
      </c>
      <c r="C338" s="576" t="e">
        <f>IF(A338="","",IF(#REF!+'Plano Tx de Esforço'!A338&gt;120,0,ROUND(IF(B338&gt;0.045,(0.045*0.5),(0.5)*B338),7)))</f>
        <v>#REF!</v>
      </c>
      <c r="D338" s="576" t="e">
        <f t="shared" si="35"/>
        <v>#REF!</v>
      </c>
      <c r="E338" s="575" t="e">
        <f t="shared" si="40"/>
        <v>#REF!</v>
      </c>
      <c r="F338" s="575" t="e">
        <f t="shared" si="36"/>
        <v>#REF!</v>
      </c>
      <c r="G338" s="575" t="e">
        <f t="shared" si="37"/>
        <v>#REF!</v>
      </c>
      <c r="H338" s="575" t="e">
        <f t="shared" si="41"/>
        <v>#REF!</v>
      </c>
      <c r="I338" s="575" t="e">
        <f t="shared" si="38"/>
        <v>#REF!</v>
      </c>
      <c r="J338" s="575" t="e">
        <f>IF(A338="","",PMT((1+D338)^(1/12)-1,(#REF!*12)-A338+1,-E338))</f>
        <v>#REF!</v>
      </c>
      <c r="K338" s="574"/>
    </row>
    <row r="339" spans="1:11">
      <c r="A339" s="577" t="e">
        <f>IF(A338="","",IF(A338=#REF!*12,"",+A338+1))</f>
        <v>#REF!</v>
      </c>
      <c r="B339" s="576" t="e">
        <f t="shared" si="39"/>
        <v>#REF!</v>
      </c>
      <c r="C339" s="576" t="e">
        <f>IF(A339="","",IF(#REF!+'Plano Tx de Esforço'!A339&gt;120,0,ROUND(IF(B339&gt;0.045,(0.045*0.5),(0.5)*B339),7)))</f>
        <v>#REF!</v>
      </c>
      <c r="D339" s="576" t="e">
        <f t="shared" si="35"/>
        <v>#REF!</v>
      </c>
      <c r="E339" s="575" t="e">
        <f t="shared" si="40"/>
        <v>#REF!</v>
      </c>
      <c r="F339" s="575" t="e">
        <f t="shared" si="36"/>
        <v>#REF!</v>
      </c>
      <c r="G339" s="575" t="e">
        <f t="shared" si="37"/>
        <v>#REF!</v>
      </c>
      <c r="H339" s="575" t="e">
        <f t="shared" si="41"/>
        <v>#REF!</v>
      </c>
      <c r="I339" s="575" t="e">
        <f t="shared" si="38"/>
        <v>#REF!</v>
      </c>
      <c r="J339" s="575" t="e">
        <f>IF(A339="","",PMT((1+D339)^(1/12)-1,(#REF!*12)-A339+1,-E339))</f>
        <v>#REF!</v>
      </c>
      <c r="K339" s="574"/>
    </row>
    <row r="340" spans="1:11">
      <c r="A340" s="577" t="e">
        <f>IF(A339="","",IF(A339=#REF!*12,"",+A339+1))</f>
        <v>#REF!</v>
      </c>
      <c r="B340" s="576" t="e">
        <f t="shared" si="39"/>
        <v>#REF!</v>
      </c>
      <c r="C340" s="576" t="e">
        <f>IF(A340="","",IF(#REF!+'Plano Tx de Esforço'!A340&gt;120,0,ROUND(IF(B340&gt;0.045,(0.045*0.5),(0.5)*B340),7)))</f>
        <v>#REF!</v>
      </c>
      <c r="D340" s="576" t="e">
        <f t="shared" si="35"/>
        <v>#REF!</v>
      </c>
      <c r="E340" s="575" t="e">
        <f t="shared" si="40"/>
        <v>#REF!</v>
      </c>
      <c r="F340" s="575" t="e">
        <f t="shared" si="36"/>
        <v>#REF!</v>
      </c>
      <c r="G340" s="575" t="e">
        <f t="shared" si="37"/>
        <v>#REF!</v>
      </c>
      <c r="H340" s="575" t="e">
        <f t="shared" si="41"/>
        <v>#REF!</v>
      </c>
      <c r="I340" s="575" t="e">
        <f t="shared" si="38"/>
        <v>#REF!</v>
      </c>
      <c r="J340" s="575" t="e">
        <f>IF(A340="","",PMT((1+D340)^(1/12)-1,(#REF!*12)-A340+1,-E340))</f>
        <v>#REF!</v>
      </c>
      <c r="K340" s="574"/>
    </row>
    <row r="341" spans="1:11">
      <c r="A341" s="577" t="e">
        <f>IF(A340="","",IF(A340=#REF!*12,"",+A340+1))</f>
        <v>#REF!</v>
      </c>
      <c r="B341" s="576" t="e">
        <f t="shared" si="39"/>
        <v>#REF!</v>
      </c>
      <c r="C341" s="576" t="e">
        <f>IF(A341="","",IF(#REF!+'Plano Tx de Esforço'!A341&gt;120,0,ROUND(IF(B341&gt;0.045,(0.045*0.5),(0.5)*B341),7)))</f>
        <v>#REF!</v>
      </c>
      <c r="D341" s="576" t="e">
        <f t="shared" si="35"/>
        <v>#REF!</v>
      </c>
      <c r="E341" s="575" t="e">
        <f t="shared" si="40"/>
        <v>#REF!</v>
      </c>
      <c r="F341" s="575" t="e">
        <f t="shared" si="36"/>
        <v>#REF!</v>
      </c>
      <c r="G341" s="575" t="e">
        <f t="shared" si="37"/>
        <v>#REF!</v>
      </c>
      <c r="H341" s="575" t="e">
        <f t="shared" si="41"/>
        <v>#REF!</v>
      </c>
      <c r="I341" s="575" t="e">
        <f t="shared" si="38"/>
        <v>#REF!</v>
      </c>
      <c r="J341" s="575" t="e">
        <f>IF(A341="","",PMT((1+D341)^(1/12)-1,(#REF!*12)-A341+1,-E341))</f>
        <v>#REF!</v>
      </c>
      <c r="K341" s="574"/>
    </row>
    <row r="342" spans="1:11">
      <c r="A342" s="577" t="e">
        <f>IF(A341="","",IF(A341=#REF!*12,"",+A341+1))</f>
        <v>#REF!</v>
      </c>
      <c r="B342" s="576" t="e">
        <f t="shared" si="39"/>
        <v>#REF!</v>
      </c>
      <c r="C342" s="576" t="e">
        <f>IF(A342="","",IF(#REF!+'Plano Tx de Esforço'!A342&gt;120,0,ROUND(IF(B342&gt;0.045,(0.045*0.5),(0.5)*B342),7)))</f>
        <v>#REF!</v>
      </c>
      <c r="D342" s="576" t="e">
        <f t="shared" si="35"/>
        <v>#REF!</v>
      </c>
      <c r="E342" s="575" t="e">
        <f t="shared" si="40"/>
        <v>#REF!</v>
      </c>
      <c r="F342" s="575" t="e">
        <f t="shared" si="36"/>
        <v>#REF!</v>
      </c>
      <c r="G342" s="575" t="e">
        <f t="shared" si="37"/>
        <v>#REF!</v>
      </c>
      <c r="H342" s="575" t="e">
        <f t="shared" si="41"/>
        <v>#REF!</v>
      </c>
      <c r="I342" s="575" t="e">
        <f t="shared" si="38"/>
        <v>#REF!</v>
      </c>
      <c r="J342" s="575" t="e">
        <f>IF(A342="","",PMT((1+D342)^(1/12)-1,(#REF!*12)-A342+1,-E342))</f>
        <v>#REF!</v>
      </c>
      <c r="K342" s="574"/>
    </row>
    <row r="343" spans="1:11">
      <c r="A343" s="577" t="e">
        <f>IF(A342="","",IF(A342=#REF!*12,"",+A342+1))</f>
        <v>#REF!</v>
      </c>
      <c r="B343" s="576" t="e">
        <f t="shared" si="39"/>
        <v>#REF!</v>
      </c>
      <c r="C343" s="576" t="e">
        <f>IF(A343="","",IF(#REF!+'Plano Tx de Esforço'!A343&gt;120,0,ROUND(IF(B343&gt;0.045,(0.045*0.5),(0.5)*B343),7)))</f>
        <v>#REF!</v>
      </c>
      <c r="D343" s="576" t="e">
        <f t="shared" si="35"/>
        <v>#REF!</v>
      </c>
      <c r="E343" s="575" t="e">
        <f t="shared" si="40"/>
        <v>#REF!</v>
      </c>
      <c r="F343" s="575" t="e">
        <f t="shared" si="36"/>
        <v>#REF!</v>
      </c>
      <c r="G343" s="575" t="e">
        <f t="shared" si="37"/>
        <v>#REF!</v>
      </c>
      <c r="H343" s="575" t="e">
        <f t="shared" si="41"/>
        <v>#REF!</v>
      </c>
      <c r="I343" s="575" t="e">
        <f t="shared" si="38"/>
        <v>#REF!</v>
      </c>
      <c r="J343" s="575" t="e">
        <f>IF(A343="","",PMT((1+D343)^(1/12)-1,(#REF!*12)-A343+1,-E343))</f>
        <v>#REF!</v>
      </c>
      <c r="K343" s="574"/>
    </row>
    <row r="344" spans="1:11">
      <c r="A344" s="577" t="e">
        <f>IF(A343="","",IF(A343=#REF!*12,"",+A343+1))</f>
        <v>#REF!</v>
      </c>
      <c r="B344" s="576" t="e">
        <f t="shared" si="39"/>
        <v>#REF!</v>
      </c>
      <c r="C344" s="576" t="e">
        <f>IF(A344="","",IF(#REF!+'Plano Tx de Esforço'!A344&gt;120,0,ROUND(IF(B344&gt;0.045,(0.045*0.5),(0.5)*B344),7)))</f>
        <v>#REF!</v>
      </c>
      <c r="D344" s="576" t="e">
        <f t="shared" si="35"/>
        <v>#REF!</v>
      </c>
      <c r="E344" s="575" t="e">
        <f t="shared" si="40"/>
        <v>#REF!</v>
      </c>
      <c r="F344" s="575" t="e">
        <f t="shared" si="36"/>
        <v>#REF!</v>
      </c>
      <c r="G344" s="575" t="e">
        <f t="shared" si="37"/>
        <v>#REF!</v>
      </c>
      <c r="H344" s="575" t="e">
        <f t="shared" si="41"/>
        <v>#REF!</v>
      </c>
      <c r="I344" s="575" t="e">
        <f t="shared" si="38"/>
        <v>#REF!</v>
      </c>
      <c r="J344" s="575" t="e">
        <f>IF(A344="","",PMT((1+D344)^(1/12)-1,(#REF!*12)-A344+1,-E344))</f>
        <v>#REF!</v>
      </c>
      <c r="K344" s="574"/>
    </row>
    <row r="345" spans="1:11">
      <c r="A345" s="577" t="e">
        <f>IF(A344="","",IF(A344=#REF!*12,"",+A344+1))</f>
        <v>#REF!</v>
      </c>
      <c r="B345" s="576" t="e">
        <f t="shared" si="39"/>
        <v>#REF!</v>
      </c>
      <c r="C345" s="576" t="e">
        <f>IF(A345="","",IF(#REF!+'Plano Tx de Esforço'!A345&gt;120,0,ROUND(IF(B345&gt;0.045,(0.045*0.5),(0.5)*B345),7)))</f>
        <v>#REF!</v>
      </c>
      <c r="D345" s="576" t="e">
        <f t="shared" si="35"/>
        <v>#REF!</v>
      </c>
      <c r="E345" s="575" t="e">
        <f t="shared" si="40"/>
        <v>#REF!</v>
      </c>
      <c r="F345" s="575" t="e">
        <f t="shared" si="36"/>
        <v>#REF!</v>
      </c>
      <c r="G345" s="575" t="e">
        <f t="shared" si="37"/>
        <v>#REF!</v>
      </c>
      <c r="H345" s="575" t="e">
        <f t="shared" si="41"/>
        <v>#REF!</v>
      </c>
      <c r="I345" s="575" t="e">
        <f t="shared" si="38"/>
        <v>#REF!</v>
      </c>
      <c r="J345" s="575" t="e">
        <f>IF(A345="","",PMT((1+D345)^(1/12)-1,(#REF!*12)-A345+1,-E345))</f>
        <v>#REF!</v>
      </c>
      <c r="K345" s="574"/>
    </row>
    <row r="346" spans="1:11">
      <c r="A346" s="577" t="e">
        <f>IF(A345="","",IF(A345=#REF!*12,"",+A345+1))</f>
        <v>#REF!</v>
      </c>
      <c r="B346" s="576" t="e">
        <f t="shared" si="39"/>
        <v>#REF!</v>
      </c>
      <c r="C346" s="576" t="e">
        <f>IF(A346="","",IF(#REF!+'Plano Tx de Esforço'!A346&gt;120,0,ROUND(IF(B346&gt;0.045,(0.045*0.5),(0.5)*B346),7)))</f>
        <v>#REF!</v>
      </c>
      <c r="D346" s="576" t="e">
        <f t="shared" si="35"/>
        <v>#REF!</v>
      </c>
      <c r="E346" s="575" t="e">
        <f t="shared" si="40"/>
        <v>#REF!</v>
      </c>
      <c r="F346" s="575" t="e">
        <f t="shared" si="36"/>
        <v>#REF!</v>
      </c>
      <c r="G346" s="575" t="e">
        <f t="shared" si="37"/>
        <v>#REF!</v>
      </c>
      <c r="H346" s="575" t="e">
        <f t="shared" si="41"/>
        <v>#REF!</v>
      </c>
      <c r="I346" s="575" t="e">
        <f t="shared" si="38"/>
        <v>#REF!</v>
      </c>
      <c r="J346" s="575" t="e">
        <f>IF(A346="","",PMT((1+D346)^(1/12)-1,(#REF!*12)-A346+1,-E346))</f>
        <v>#REF!</v>
      </c>
      <c r="K346" s="574"/>
    </row>
    <row r="347" spans="1:11">
      <c r="A347" s="577" t="e">
        <f>IF(A346="","",IF(A346=#REF!*12,"",+A346+1))</f>
        <v>#REF!</v>
      </c>
      <c r="B347" s="576" t="e">
        <f t="shared" si="39"/>
        <v>#REF!</v>
      </c>
      <c r="C347" s="576" t="e">
        <f>IF(A347="","",IF(#REF!+'Plano Tx de Esforço'!A347&gt;120,0,ROUND(IF(B347&gt;0.045,(0.045*0.5),(0.5)*B347),7)))</f>
        <v>#REF!</v>
      </c>
      <c r="D347" s="576" t="e">
        <f t="shared" si="35"/>
        <v>#REF!</v>
      </c>
      <c r="E347" s="575" t="e">
        <f t="shared" si="40"/>
        <v>#REF!</v>
      </c>
      <c r="F347" s="575" t="e">
        <f t="shared" si="36"/>
        <v>#REF!</v>
      </c>
      <c r="G347" s="575" t="e">
        <f t="shared" si="37"/>
        <v>#REF!</v>
      </c>
      <c r="H347" s="575" t="e">
        <f t="shared" si="41"/>
        <v>#REF!</v>
      </c>
      <c r="I347" s="575" t="e">
        <f t="shared" si="38"/>
        <v>#REF!</v>
      </c>
      <c r="J347" s="575" t="e">
        <f>IF(A347="","",PMT((1+D347)^(1/12)-1,(#REF!*12)-A347+1,-E347))</f>
        <v>#REF!</v>
      </c>
      <c r="K347" s="574"/>
    </row>
    <row r="348" spans="1:11">
      <c r="A348" s="577" t="e">
        <f>IF(A347="","",IF(A347=#REF!*12,"",+A347+1))</f>
        <v>#REF!</v>
      </c>
      <c r="B348" s="576" t="e">
        <f t="shared" si="39"/>
        <v>#REF!</v>
      </c>
      <c r="C348" s="576" t="e">
        <f>IF(A348="","",IF(#REF!+'Plano Tx de Esforço'!A348&gt;120,0,ROUND(IF(B348&gt;0.045,(0.045*0.5),(0.5)*B348),7)))</f>
        <v>#REF!</v>
      </c>
      <c r="D348" s="576" t="e">
        <f t="shared" si="35"/>
        <v>#REF!</v>
      </c>
      <c r="E348" s="575" t="e">
        <f t="shared" si="40"/>
        <v>#REF!</v>
      </c>
      <c r="F348" s="575" t="e">
        <f t="shared" si="36"/>
        <v>#REF!</v>
      </c>
      <c r="G348" s="575" t="e">
        <f t="shared" si="37"/>
        <v>#REF!</v>
      </c>
      <c r="H348" s="575" t="e">
        <f t="shared" si="41"/>
        <v>#REF!</v>
      </c>
      <c r="I348" s="575" t="e">
        <f t="shared" si="38"/>
        <v>#REF!</v>
      </c>
      <c r="J348" s="575" t="e">
        <f>IF(A348="","",PMT((1+D348)^(1/12)-1,(#REF!*12)-A348+1,-E348))</f>
        <v>#REF!</v>
      </c>
      <c r="K348" s="574"/>
    </row>
    <row r="349" spans="1:11">
      <c r="A349" s="577" t="e">
        <f>IF(A348="","",IF(A348=#REF!*12,"",+A348+1))</f>
        <v>#REF!</v>
      </c>
      <c r="B349" s="576" t="e">
        <f t="shared" si="39"/>
        <v>#REF!</v>
      </c>
      <c r="C349" s="576" t="e">
        <f>IF(A349="","",IF(#REF!+'Plano Tx de Esforço'!A349&gt;120,0,ROUND(IF(B349&gt;0.045,(0.045*0.5),(0.5)*B349),7)))</f>
        <v>#REF!</v>
      </c>
      <c r="D349" s="576" t="e">
        <f t="shared" si="35"/>
        <v>#REF!</v>
      </c>
      <c r="E349" s="575" t="e">
        <f t="shared" si="40"/>
        <v>#REF!</v>
      </c>
      <c r="F349" s="575" t="e">
        <f t="shared" si="36"/>
        <v>#REF!</v>
      </c>
      <c r="G349" s="575" t="e">
        <f t="shared" si="37"/>
        <v>#REF!</v>
      </c>
      <c r="H349" s="575" t="e">
        <f t="shared" si="41"/>
        <v>#REF!</v>
      </c>
      <c r="I349" s="575" t="e">
        <f t="shared" si="38"/>
        <v>#REF!</v>
      </c>
      <c r="J349" s="575" t="e">
        <f>IF(A349="","",PMT((1+D349)^(1/12)-1,(#REF!*12)-A349+1,-E349))</f>
        <v>#REF!</v>
      </c>
      <c r="K349" s="574"/>
    </row>
    <row r="350" spans="1:11">
      <c r="A350" s="577" t="e">
        <f>IF(A349="","",IF(A349=#REF!*12,"",+A349+1))</f>
        <v>#REF!</v>
      </c>
      <c r="B350" s="576" t="e">
        <f t="shared" si="39"/>
        <v>#REF!</v>
      </c>
      <c r="C350" s="576" t="e">
        <f>IF(A350="","",IF(#REF!+'Plano Tx de Esforço'!A350&gt;120,0,ROUND(IF(B350&gt;0.045,(0.045*0.5),(0.5)*B350),7)))</f>
        <v>#REF!</v>
      </c>
      <c r="D350" s="576" t="e">
        <f t="shared" si="35"/>
        <v>#REF!</v>
      </c>
      <c r="E350" s="575" t="e">
        <f t="shared" si="40"/>
        <v>#REF!</v>
      </c>
      <c r="F350" s="575" t="e">
        <f t="shared" si="36"/>
        <v>#REF!</v>
      </c>
      <c r="G350" s="575" t="e">
        <f t="shared" si="37"/>
        <v>#REF!</v>
      </c>
      <c r="H350" s="575" t="e">
        <f t="shared" si="41"/>
        <v>#REF!</v>
      </c>
      <c r="I350" s="575" t="e">
        <f t="shared" si="38"/>
        <v>#REF!</v>
      </c>
      <c r="J350" s="575" t="e">
        <f>IF(A350="","",PMT((1+D350)^(1/12)-1,(#REF!*12)-A350+1,-E350))</f>
        <v>#REF!</v>
      </c>
      <c r="K350" s="574"/>
    </row>
    <row r="351" spans="1:11">
      <c r="A351" s="577" t="e">
        <f>IF(A350="","",IF(A350=#REF!*12,"",+A350+1))</f>
        <v>#REF!</v>
      </c>
      <c r="B351" s="576" t="e">
        <f t="shared" si="39"/>
        <v>#REF!</v>
      </c>
      <c r="C351" s="576" t="e">
        <f>IF(A351="","",IF(#REF!+'Plano Tx de Esforço'!A351&gt;120,0,ROUND(IF(B351&gt;0.045,(0.045*0.5),(0.5)*B351),7)))</f>
        <v>#REF!</v>
      </c>
      <c r="D351" s="576" t="e">
        <f t="shared" si="35"/>
        <v>#REF!</v>
      </c>
      <c r="E351" s="575" t="e">
        <f t="shared" si="40"/>
        <v>#REF!</v>
      </c>
      <c r="F351" s="575" t="e">
        <f t="shared" si="36"/>
        <v>#REF!</v>
      </c>
      <c r="G351" s="575" t="e">
        <f t="shared" si="37"/>
        <v>#REF!</v>
      </c>
      <c r="H351" s="575" t="e">
        <f t="shared" si="41"/>
        <v>#REF!</v>
      </c>
      <c r="I351" s="575" t="e">
        <f t="shared" si="38"/>
        <v>#REF!</v>
      </c>
      <c r="J351" s="575" t="e">
        <f>IF(A351="","",PMT((1+D351)^(1/12)-1,(#REF!*12)-A351+1,-E351))</f>
        <v>#REF!</v>
      </c>
      <c r="K351" s="574"/>
    </row>
    <row r="352" spans="1:11">
      <c r="A352" s="577" t="e">
        <f>IF(A351="","",IF(A351=#REF!*12,"",+A351+1))</f>
        <v>#REF!</v>
      </c>
      <c r="B352" s="576" t="e">
        <f t="shared" si="39"/>
        <v>#REF!</v>
      </c>
      <c r="C352" s="576" t="e">
        <f>IF(A352="","",IF(#REF!+'Plano Tx de Esforço'!A352&gt;120,0,ROUND(IF(B352&gt;0.045,(0.045*0.5),(0.5)*B352),7)))</f>
        <v>#REF!</v>
      </c>
      <c r="D352" s="576" t="e">
        <f t="shared" si="35"/>
        <v>#REF!</v>
      </c>
      <c r="E352" s="575" t="e">
        <f t="shared" si="40"/>
        <v>#REF!</v>
      </c>
      <c r="F352" s="575" t="e">
        <f t="shared" si="36"/>
        <v>#REF!</v>
      </c>
      <c r="G352" s="575" t="e">
        <f t="shared" si="37"/>
        <v>#REF!</v>
      </c>
      <c r="H352" s="575" t="e">
        <f t="shared" si="41"/>
        <v>#REF!</v>
      </c>
      <c r="I352" s="575" t="e">
        <f t="shared" si="38"/>
        <v>#REF!</v>
      </c>
      <c r="J352" s="575" t="e">
        <f>IF(A352="","",PMT((1+D352)^(1/12)-1,(#REF!*12)-A352+1,-E352))</f>
        <v>#REF!</v>
      </c>
      <c r="K352" s="574"/>
    </row>
    <row r="353" spans="1:11">
      <c r="A353" s="577" t="e">
        <f>IF(A352="","",IF(A352=#REF!*12,"",+A352+1))</f>
        <v>#REF!</v>
      </c>
      <c r="B353" s="576" t="e">
        <f t="shared" si="39"/>
        <v>#REF!</v>
      </c>
      <c r="C353" s="576" t="e">
        <f>IF(A353="","",IF(#REF!+'Plano Tx de Esforço'!A353&gt;120,0,ROUND(IF(B353&gt;0.045,(0.045*0.5),(0.5)*B353),7)))</f>
        <v>#REF!</v>
      </c>
      <c r="D353" s="576" t="e">
        <f t="shared" si="35"/>
        <v>#REF!</v>
      </c>
      <c r="E353" s="575" t="e">
        <f t="shared" si="40"/>
        <v>#REF!</v>
      </c>
      <c r="F353" s="575" t="e">
        <f t="shared" si="36"/>
        <v>#REF!</v>
      </c>
      <c r="G353" s="575" t="e">
        <f t="shared" si="37"/>
        <v>#REF!</v>
      </c>
      <c r="H353" s="575" t="e">
        <f t="shared" si="41"/>
        <v>#REF!</v>
      </c>
      <c r="I353" s="575" t="e">
        <f t="shared" si="38"/>
        <v>#REF!</v>
      </c>
      <c r="J353" s="575" t="e">
        <f>IF(A353="","",PMT((1+D353)^(1/12)-1,(#REF!*12)-A353+1,-E353))</f>
        <v>#REF!</v>
      </c>
      <c r="K353" s="574"/>
    </row>
    <row r="354" spans="1:11">
      <c r="A354" s="577" t="e">
        <f>IF(A353="","",IF(A353=#REF!*12,"",+A353+1))</f>
        <v>#REF!</v>
      </c>
      <c r="B354" s="576" t="e">
        <f t="shared" si="39"/>
        <v>#REF!</v>
      </c>
      <c r="C354" s="576" t="e">
        <f>IF(A354="","",IF(#REF!+'Plano Tx de Esforço'!A354&gt;120,0,ROUND(IF(B354&gt;0.045,(0.045*0.5),(0.5)*B354),7)))</f>
        <v>#REF!</v>
      </c>
      <c r="D354" s="576" t="e">
        <f t="shared" si="35"/>
        <v>#REF!</v>
      </c>
      <c r="E354" s="575" t="e">
        <f t="shared" si="40"/>
        <v>#REF!</v>
      </c>
      <c r="F354" s="575" t="e">
        <f t="shared" si="36"/>
        <v>#REF!</v>
      </c>
      <c r="G354" s="575" t="e">
        <f t="shared" si="37"/>
        <v>#REF!</v>
      </c>
      <c r="H354" s="575" t="e">
        <f t="shared" si="41"/>
        <v>#REF!</v>
      </c>
      <c r="I354" s="575" t="e">
        <f t="shared" si="38"/>
        <v>#REF!</v>
      </c>
      <c r="J354" s="575" t="e">
        <f>IF(A354="","",PMT((1+D354)^(1/12)-1,(#REF!*12)-A354+1,-E354))</f>
        <v>#REF!</v>
      </c>
      <c r="K354" s="574"/>
    </row>
    <row r="355" spans="1:11">
      <c r="A355" s="577" t="e">
        <f>IF(A354="","",IF(A354=#REF!*12,"",+A354+1))</f>
        <v>#REF!</v>
      </c>
      <c r="B355" s="576" t="e">
        <f t="shared" si="39"/>
        <v>#REF!</v>
      </c>
      <c r="C355" s="576" t="e">
        <f>IF(A355="","",IF(#REF!+'Plano Tx de Esforço'!A355&gt;120,0,ROUND(IF(B355&gt;0.045,(0.045*0.5),(0.5)*B355),7)))</f>
        <v>#REF!</v>
      </c>
      <c r="D355" s="576" t="e">
        <f t="shared" si="35"/>
        <v>#REF!</v>
      </c>
      <c r="E355" s="575" t="e">
        <f t="shared" si="40"/>
        <v>#REF!</v>
      </c>
      <c r="F355" s="575" t="e">
        <f t="shared" si="36"/>
        <v>#REF!</v>
      </c>
      <c r="G355" s="575" t="e">
        <f t="shared" si="37"/>
        <v>#REF!</v>
      </c>
      <c r="H355" s="575" t="e">
        <f t="shared" si="41"/>
        <v>#REF!</v>
      </c>
      <c r="I355" s="575" t="e">
        <f t="shared" si="38"/>
        <v>#REF!</v>
      </c>
      <c r="J355" s="575" t="e">
        <f>IF(A355="","",PMT((1+D355)^(1/12)-1,(#REF!*12)-A355+1,-E355))</f>
        <v>#REF!</v>
      </c>
      <c r="K355" s="574"/>
    </row>
    <row r="356" spans="1:11">
      <c r="A356" s="577" t="e">
        <f>IF(A355="","",IF(A355=#REF!*12,"",+A355+1))</f>
        <v>#REF!</v>
      </c>
      <c r="B356" s="576" t="e">
        <f t="shared" si="39"/>
        <v>#REF!</v>
      </c>
      <c r="C356" s="576" t="e">
        <f>IF(A356="","",IF(#REF!+'Plano Tx de Esforço'!A356&gt;120,0,ROUND(IF(B356&gt;0.045,(0.045*0.5),(0.5)*B356),7)))</f>
        <v>#REF!</v>
      </c>
      <c r="D356" s="576" t="e">
        <f t="shared" si="35"/>
        <v>#REF!</v>
      </c>
      <c r="E356" s="575" t="e">
        <f t="shared" si="40"/>
        <v>#REF!</v>
      </c>
      <c r="F356" s="575" t="e">
        <f t="shared" si="36"/>
        <v>#REF!</v>
      </c>
      <c r="G356" s="575" t="e">
        <f t="shared" si="37"/>
        <v>#REF!</v>
      </c>
      <c r="H356" s="575" t="e">
        <f t="shared" si="41"/>
        <v>#REF!</v>
      </c>
      <c r="I356" s="575" t="e">
        <f t="shared" si="38"/>
        <v>#REF!</v>
      </c>
      <c r="J356" s="575" t="e">
        <f>IF(A356="","",PMT((1+D356)^(1/12)-1,(#REF!*12)-A356+1,-E356))</f>
        <v>#REF!</v>
      </c>
      <c r="K356" s="574"/>
    </row>
    <row r="357" spans="1:11">
      <c r="A357" s="577" t="e">
        <f>IF(A356="","",IF(A356=#REF!*12,"",+A356+1))</f>
        <v>#REF!</v>
      </c>
      <c r="B357" s="576" t="e">
        <f t="shared" si="39"/>
        <v>#REF!</v>
      </c>
      <c r="C357" s="576" t="e">
        <f>IF(A357="","",IF(#REF!+'Plano Tx de Esforço'!A357&gt;120,0,ROUND(IF(B357&gt;0.045,(0.045*0.5),(0.5)*B357),7)))</f>
        <v>#REF!</v>
      </c>
      <c r="D357" s="576" t="e">
        <f t="shared" si="35"/>
        <v>#REF!</v>
      </c>
      <c r="E357" s="575" t="e">
        <f t="shared" si="40"/>
        <v>#REF!</v>
      </c>
      <c r="F357" s="575" t="e">
        <f t="shared" si="36"/>
        <v>#REF!</v>
      </c>
      <c r="G357" s="575" t="e">
        <f t="shared" si="37"/>
        <v>#REF!</v>
      </c>
      <c r="H357" s="575" t="e">
        <f t="shared" si="41"/>
        <v>#REF!</v>
      </c>
      <c r="I357" s="575" t="e">
        <f t="shared" si="38"/>
        <v>#REF!</v>
      </c>
      <c r="J357" s="575" t="e">
        <f>IF(A357="","",PMT((1+D357)^(1/12)-1,(#REF!*12)-A357+1,-E357))</f>
        <v>#REF!</v>
      </c>
      <c r="K357" s="574"/>
    </row>
    <row r="358" spans="1:11">
      <c r="A358" s="577" t="e">
        <f>IF(A357="","",IF(A357=#REF!*12,"",+A357+1))</f>
        <v>#REF!</v>
      </c>
      <c r="B358" s="576" t="e">
        <f t="shared" si="39"/>
        <v>#REF!</v>
      </c>
      <c r="C358" s="576" t="e">
        <f>IF(A358="","",IF(#REF!+'Plano Tx de Esforço'!A358&gt;120,0,ROUND(IF(B358&gt;0.045,(0.045*0.5),(0.5)*B358),7)))</f>
        <v>#REF!</v>
      </c>
      <c r="D358" s="576" t="e">
        <f t="shared" si="35"/>
        <v>#REF!</v>
      </c>
      <c r="E358" s="575" t="e">
        <f t="shared" si="40"/>
        <v>#REF!</v>
      </c>
      <c r="F358" s="575" t="e">
        <f t="shared" si="36"/>
        <v>#REF!</v>
      </c>
      <c r="G358" s="575" t="e">
        <f t="shared" si="37"/>
        <v>#REF!</v>
      </c>
      <c r="H358" s="575" t="e">
        <f t="shared" si="41"/>
        <v>#REF!</v>
      </c>
      <c r="I358" s="575" t="e">
        <f t="shared" si="38"/>
        <v>#REF!</v>
      </c>
      <c r="J358" s="575" t="e">
        <f>IF(A358="","",PMT((1+D358)^(1/12)-1,(#REF!*12)-A358+1,-E358))</f>
        <v>#REF!</v>
      </c>
      <c r="K358" s="574"/>
    </row>
    <row r="359" spans="1:11">
      <c r="A359" s="577" t="e">
        <f>IF(A358="","",IF(A358=#REF!*12,"",+A358+1))</f>
        <v>#REF!</v>
      </c>
      <c r="B359" s="576" t="e">
        <f t="shared" si="39"/>
        <v>#REF!</v>
      </c>
      <c r="C359" s="576" t="e">
        <f>IF(A359="","",IF(#REF!+'Plano Tx de Esforço'!A359&gt;120,0,ROUND(IF(B359&gt;0.045,(0.045*0.5),(0.5)*B359),7)))</f>
        <v>#REF!</v>
      </c>
      <c r="D359" s="576" t="e">
        <f t="shared" si="35"/>
        <v>#REF!</v>
      </c>
      <c r="E359" s="575" t="e">
        <f t="shared" si="40"/>
        <v>#REF!</v>
      </c>
      <c r="F359" s="575" t="e">
        <f t="shared" si="36"/>
        <v>#REF!</v>
      </c>
      <c r="G359" s="575" t="e">
        <f t="shared" si="37"/>
        <v>#REF!</v>
      </c>
      <c r="H359" s="575" t="e">
        <f t="shared" si="41"/>
        <v>#REF!</v>
      </c>
      <c r="I359" s="575" t="e">
        <f t="shared" si="38"/>
        <v>#REF!</v>
      </c>
      <c r="J359" s="575" t="e">
        <f>IF(A359="","",PMT((1+D359)^(1/12)-1,(#REF!*12)-A359+1,-E359))</f>
        <v>#REF!</v>
      </c>
      <c r="K359" s="574"/>
    </row>
    <row r="360" spans="1:11">
      <c r="A360" s="577" t="e">
        <f>IF(A359="","",IF(A359=#REF!*12,"",+A359+1))</f>
        <v>#REF!</v>
      </c>
      <c r="B360" s="576" t="e">
        <f t="shared" si="39"/>
        <v>#REF!</v>
      </c>
      <c r="C360" s="576" t="e">
        <f>IF(A360="","",IF(#REF!+'Plano Tx de Esforço'!A360&gt;120,0,ROUND(IF(B360&gt;0.045,(0.045*0.5),(0.5)*B360),7)))</f>
        <v>#REF!</v>
      </c>
      <c r="D360" s="576" t="e">
        <f t="shared" si="35"/>
        <v>#REF!</v>
      </c>
      <c r="E360" s="575" t="e">
        <f t="shared" si="40"/>
        <v>#REF!</v>
      </c>
      <c r="F360" s="575" t="e">
        <f t="shared" si="36"/>
        <v>#REF!</v>
      </c>
      <c r="G360" s="575" t="e">
        <f t="shared" si="37"/>
        <v>#REF!</v>
      </c>
      <c r="H360" s="575" t="e">
        <f t="shared" si="41"/>
        <v>#REF!</v>
      </c>
      <c r="I360" s="575" t="e">
        <f t="shared" si="38"/>
        <v>#REF!</v>
      </c>
      <c r="J360" s="575" t="e">
        <f>IF(A360="","",PMT((1+D360)^(1/12)-1,(#REF!*12)-A360+1,-E360))</f>
        <v>#REF!</v>
      </c>
      <c r="K360" s="574"/>
    </row>
    <row r="361" spans="1:11">
      <c r="A361" s="577" t="e">
        <f>IF(A360="","",IF(A360=#REF!*12,"",+A360+1))</f>
        <v>#REF!</v>
      </c>
      <c r="B361" s="576" t="e">
        <f t="shared" si="39"/>
        <v>#REF!</v>
      </c>
      <c r="C361" s="576" t="e">
        <f>IF(A361="","",IF(#REF!+'Plano Tx de Esforço'!A361&gt;120,0,ROUND(IF(B361&gt;0.045,(0.045*0.5),(0.5)*B361),7)))</f>
        <v>#REF!</v>
      </c>
      <c r="D361" s="576" t="e">
        <f t="shared" si="35"/>
        <v>#REF!</v>
      </c>
      <c r="E361" s="575" t="e">
        <f t="shared" si="40"/>
        <v>#REF!</v>
      </c>
      <c r="F361" s="575" t="e">
        <f t="shared" si="36"/>
        <v>#REF!</v>
      </c>
      <c r="G361" s="575" t="e">
        <f t="shared" si="37"/>
        <v>#REF!</v>
      </c>
      <c r="H361" s="575" t="e">
        <f t="shared" si="41"/>
        <v>#REF!</v>
      </c>
      <c r="I361" s="575" t="e">
        <f t="shared" si="38"/>
        <v>#REF!</v>
      </c>
      <c r="J361" s="575" t="e">
        <f>IF(A361="","",PMT((1+D361)^(1/12)-1,(#REF!*12)-A361+1,-E361))</f>
        <v>#REF!</v>
      </c>
      <c r="K361" s="574"/>
    </row>
    <row r="362" spans="1:11">
      <c r="A362" s="577" t="e">
        <f>IF(A361="","",IF(A361=#REF!*12,"",+A361+1))</f>
        <v>#REF!</v>
      </c>
      <c r="B362" s="576" t="e">
        <f t="shared" si="39"/>
        <v>#REF!</v>
      </c>
      <c r="C362" s="576" t="e">
        <f>IF(A362="","",IF(#REF!+'Plano Tx de Esforço'!A362&gt;120,0,ROUND(IF(B362&gt;0.045,(0.045*0.5),(0.5)*B362),7)))</f>
        <v>#REF!</v>
      </c>
      <c r="D362" s="576" t="e">
        <f t="shared" si="35"/>
        <v>#REF!</v>
      </c>
      <c r="E362" s="575" t="e">
        <f t="shared" si="40"/>
        <v>#REF!</v>
      </c>
      <c r="F362" s="575" t="e">
        <f t="shared" si="36"/>
        <v>#REF!</v>
      </c>
      <c r="G362" s="575" t="e">
        <f t="shared" si="37"/>
        <v>#REF!</v>
      </c>
      <c r="H362" s="575" t="e">
        <f t="shared" si="41"/>
        <v>#REF!</v>
      </c>
      <c r="I362" s="575" t="e">
        <f t="shared" si="38"/>
        <v>#REF!</v>
      </c>
      <c r="J362" s="575" t="e">
        <f>IF(A362="","",PMT((1+D362)^(1/12)-1,(#REF!*12)-A362+1,-E362))</f>
        <v>#REF!</v>
      </c>
      <c r="K362" s="574"/>
    </row>
    <row r="363" spans="1:11">
      <c r="A363" s="577" t="e">
        <f>IF(A362="","",IF(A362=#REF!*12,"",+A362+1))</f>
        <v>#REF!</v>
      </c>
      <c r="B363" s="576" t="e">
        <f t="shared" si="39"/>
        <v>#REF!</v>
      </c>
      <c r="C363" s="576" t="e">
        <f>IF(A363="","",IF(#REF!+'Plano Tx de Esforço'!A363&gt;120,0,ROUND(IF(B363&gt;0.045,(0.045*0.5),(0.5)*B363),7)))</f>
        <v>#REF!</v>
      </c>
      <c r="D363" s="576" t="e">
        <f t="shared" si="35"/>
        <v>#REF!</v>
      </c>
      <c r="E363" s="575" t="e">
        <f t="shared" si="40"/>
        <v>#REF!</v>
      </c>
      <c r="F363" s="575" t="e">
        <f t="shared" si="36"/>
        <v>#REF!</v>
      </c>
      <c r="G363" s="575" t="e">
        <f t="shared" si="37"/>
        <v>#REF!</v>
      </c>
      <c r="H363" s="575" t="e">
        <f t="shared" si="41"/>
        <v>#REF!</v>
      </c>
      <c r="I363" s="575" t="e">
        <f t="shared" si="38"/>
        <v>#REF!</v>
      </c>
      <c r="J363" s="575" t="e">
        <f>IF(A363="","",PMT((1+D363)^(1/12)-1,(#REF!*12)-A363+1,-E363))</f>
        <v>#REF!</v>
      </c>
      <c r="K363" s="574"/>
    </row>
    <row r="364" spans="1:11">
      <c r="A364" s="577" t="e">
        <f>IF(A363="","",IF(A363=#REF!*12,"",+A363+1))</f>
        <v>#REF!</v>
      </c>
      <c r="B364" s="576" t="e">
        <f t="shared" si="39"/>
        <v>#REF!</v>
      </c>
      <c r="C364" s="576" t="e">
        <f>IF(A364="","",IF(#REF!+'Plano Tx de Esforço'!A364&gt;120,0,ROUND(IF(B364&gt;0.045,(0.045*0.5),(0.5)*B364),7)))</f>
        <v>#REF!</v>
      </c>
      <c r="D364" s="576" t="e">
        <f t="shared" si="35"/>
        <v>#REF!</v>
      </c>
      <c r="E364" s="575" t="e">
        <f t="shared" si="40"/>
        <v>#REF!</v>
      </c>
      <c r="F364" s="575" t="e">
        <f t="shared" si="36"/>
        <v>#REF!</v>
      </c>
      <c r="G364" s="575" t="e">
        <f t="shared" si="37"/>
        <v>#REF!</v>
      </c>
      <c r="H364" s="575" t="e">
        <f t="shared" si="41"/>
        <v>#REF!</v>
      </c>
      <c r="I364" s="575" t="e">
        <f t="shared" si="38"/>
        <v>#REF!</v>
      </c>
      <c r="J364" s="575" t="e">
        <f>IF(A364="","",PMT((1+D364)^(1/12)-1,(#REF!*12)-A364+1,-E364))</f>
        <v>#REF!</v>
      </c>
      <c r="K364" s="574"/>
    </row>
    <row r="365" spans="1:11">
      <c r="A365" s="577" t="e">
        <f>IF(A364="","",IF(A364=#REF!*12,"",+A364+1))</f>
        <v>#REF!</v>
      </c>
      <c r="B365" s="576" t="e">
        <f t="shared" si="39"/>
        <v>#REF!</v>
      </c>
      <c r="C365" s="576" t="e">
        <f>IF(A365="","",IF(#REF!+'Plano Tx de Esforço'!A365&gt;120,0,ROUND(IF(B365&gt;0.045,(0.045*0.5),(0.5)*B365),7)))</f>
        <v>#REF!</v>
      </c>
      <c r="D365" s="576" t="e">
        <f t="shared" si="35"/>
        <v>#REF!</v>
      </c>
      <c r="E365" s="575" t="e">
        <f t="shared" si="40"/>
        <v>#REF!</v>
      </c>
      <c r="F365" s="575" t="e">
        <f t="shared" si="36"/>
        <v>#REF!</v>
      </c>
      <c r="G365" s="575" t="e">
        <f t="shared" si="37"/>
        <v>#REF!</v>
      </c>
      <c r="H365" s="575" t="e">
        <f t="shared" si="41"/>
        <v>#REF!</v>
      </c>
      <c r="I365" s="575" t="e">
        <f t="shared" si="38"/>
        <v>#REF!</v>
      </c>
      <c r="J365" s="575" t="e">
        <f>IF(A365="","",PMT((1+D365)^(1/12)-1,(#REF!*12)-A365+1,-E365))</f>
        <v>#REF!</v>
      </c>
      <c r="K365" s="574"/>
    </row>
  </sheetData>
  <sheetProtection sheet="1" objects="1" scenarios="1"/>
  <mergeCells count="9">
    <mergeCell ref="A2:J2"/>
    <mergeCell ref="A4:A5"/>
    <mergeCell ref="B4:D4"/>
    <mergeCell ref="E4:E5"/>
    <mergeCell ref="F4:F5"/>
    <mergeCell ref="G4:G5"/>
    <mergeCell ref="H4:H5"/>
    <mergeCell ref="I4:I5"/>
    <mergeCell ref="J4:J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topLeftCell="A4" zoomScale="130" zoomScaleNormal="130" workbookViewId="0">
      <selection activeCell="A23" sqref="A23"/>
    </sheetView>
  </sheetViews>
  <sheetFormatPr defaultColWidth="9.1796875" defaultRowHeight="14.5"/>
  <cols>
    <col min="1" max="1" width="4" style="571" customWidth="1"/>
    <col min="2" max="2" width="5.1796875" style="571" customWidth="1"/>
    <col min="3" max="3" width="144.81640625" style="571" customWidth="1"/>
    <col min="4" max="4" width="22.1796875" style="571" customWidth="1"/>
    <col min="5" max="16384" width="9.1796875" style="571"/>
  </cols>
  <sheetData>
    <row r="1" spans="1:4" ht="15.5">
      <c r="A1" s="606" t="s">
        <v>11446</v>
      </c>
      <c r="B1" s="606"/>
      <c r="C1" s="607"/>
      <c r="D1" s="606" t="s">
        <v>11445</v>
      </c>
    </row>
    <row r="2" spans="1:4">
      <c r="A2" s="593">
        <v>1</v>
      </c>
      <c r="B2" s="592" t="s">
        <v>11444</v>
      </c>
      <c r="C2" s="591"/>
    </row>
    <row r="3" spans="1:4" ht="15.5">
      <c r="A3" s="605"/>
      <c r="B3" s="604" t="s">
        <v>11443</v>
      </c>
      <c r="C3" s="571" t="s">
        <v>11442</v>
      </c>
      <c r="D3" s="591" t="s">
        <v>11441</v>
      </c>
    </row>
    <row r="4" spans="1:4">
      <c r="A4" s="593">
        <v>2</v>
      </c>
      <c r="B4" s="592" t="s">
        <v>11440</v>
      </c>
      <c r="C4" s="603"/>
      <c r="D4" s="591"/>
    </row>
    <row r="5" spans="1:4">
      <c r="A5" s="602"/>
      <c r="B5" s="595" t="s">
        <v>11439</v>
      </c>
      <c r="C5" s="601" t="s">
        <v>11438</v>
      </c>
      <c r="D5" s="600" t="s">
        <v>11428</v>
      </c>
    </row>
    <row r="6" spans="1:4">
      <c r="A6" s="596"/>
      <c r="B6" s="595" t="s">
        <v>11437</v>
      </c>
      <c r="C6" s="587" t="s">
        <v>11436</v>
      </c>
      <c r="D6" s="590" t="s">
        <v>11428</v>
      </c>
    </row>
    <row r="7" spans="1:4">
      <c r="A7" s="599"/>
      <c r="B7" s="598" t="s">
        <v>11435</v>
      </c>
      <c r="C7" s="597" t="s">
        <v>11434</v>
      </c>
      <c r="D7" s="594" t="s">
        <v>11428</v>
      </c>
    </row>
    <row r="8" spans="1:4">
      <c r="A8" s="593">
        <v>3</v>
      </c>
      <c r="B8" s="592" t="s">
        <v>11433</v>
      </c>
      <c r="C8" s="591"/>
      <c r="D8" s="591"/>
    </row>
    <row r="9" spans="1:4">
      <c r="A9" s="596"/>
      <c r="B9" s="595" t="s">
        <v>11432</v>
      </c>
      <c r="C9" s="587" t="s">
        <v>11431</v>
      </c>
      <c r="D9" s="590" t="s">
        <v>11428</v>
      </c>
    </row>
    <row r="10" spans="1:4">
      <c r="A10" s="596"/>
      <c r="B10" s="595" t="s">
        <v>11430</v>
      </c>
      <c r="C10" s="587" t="s">
        <v>11429</v>
      </c>
      <c r="D10" s="594" t="s">
        <v>11428</v>
      </c>
    </row>
    <row r="11" spans="1:4">
      <c r="A11" s="593">
        <v>4</v>
      </c>
      <c r="B11" s="592" t="s">
        <v>11427</v>
      </c>
      <c r="C11" s="591"/>
      <c r="D11" s="591"/>
    </row>
    <row r="12" spans="1:4">
      <c r="A12" s="589"/>
      <c r="B12" s="588" t="s">
        <v>11426</v>
      </c>
      <c r="C12" s="587" t="s">
        <v>11425</v>
      </c>
      <c r="D12" s="590" t="s">
        <v>11424</v>
      </c>
    </row>
    <row r="13" spans="1:4" ht="29">
      <c r="A13" s="589"/>
      <c r="B13" s="588" t="s">
        <v>11423</v>
      </c>
      <c r="C13" s="587" t="s">
        <v>11422</v>
      </c>
      <c r="D13" s="586" t="s">
        <v>11419</v>
      </c>
    </row>
    <row r="14" spans="1:4">
      <c r="A14" s="589"/>
      <c r="B14" s="588" t="s">
        <v>11421</v>
      </c>
      <c r="C14" s="587" t="s">
        <v>11420</v>
      </c>
      <c r="D14" s="586" t="s">
        <v>11419</v>
      </c>
    </row>
    <row r="22" spans="2:2">
      <c r="B22" s="585" t="s">
        <v>1067</v>
      </c>
    </row>
    <row r="23" spans="2:2">
      <c r="B23" s="585" t="s">
        <v>1066</v>
      </c>
    </row>
  </sheetData>
  <sheetProtection sheet="1" objects="1" scenarios="1"/>
  <pageMargins left="0.7" right="0.7" top="0.75" bottom="0.75" header="0.3" footer="0.3"/>
  <pageSetup paperSize="9" orientation="portrait" horizontalDpi="30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322"/>
  <sheetViews>
    <sheetView topLeftCell="A142" workbookViewId="0">
      <selection activeCell="B151" sqref="B151"/>
    </sheetView>
  </sheetViews>
  <sheetFormatPr defaultColWidth="9.1796875" defaultRowHeight="14.5"/>
  <cols>
    <col min="1" max="1" width="9.81640625" style="571" customWidth="1"/>
    <col min="2" max="2" width="8.1796875" style="573" customWidth="1"/>
    <col min="3" max="3" width="8.453125" style="573" bestFit="1" customWidth="1"/>
    <col min="4" max="4" width="9.1796875" style="573" customWidth="1"/>
    <col min="5" max="5" width="14.1796875" style="572" customWidth="1"/>
    <col min="6" max="6" width="12.54296875" style="572" customWidth="1"/>
    <col min="7" max="7" width="12.1796875" style="572" hidden="1" customWidth="1"/>
    <col min="8" max="8" width="12.54296875" style="572" customWidth="1"/>
    <col min="9" max="9" width="11.81640625" style="572" hidden="1" customWidth="1"/>
    <col min="10" max="10" width="15.453125" style="572" customWidth="1"/>
    <col min="11" max="16384" width="9.1796875" style="571"/>
  </cols>
  <sheetData>
    <row r="2" spans="1:14" ht="24" customHeight="1">
      <c r="A2" s="1264" t="s">
        <v>11418</v>
      </c>
      <c r="B2" s="1265"/>
      <c r="C2" s="1265"/>
      <c r="D2" s="1265"/>
      <c r="E2" s="1265"/>
      <c r="F2" s="1265"/>
      <c r="G2" s="1265"/>
      <c r="H2" s="1265"/>
      <c r="I2" s="1265"/>
      <c r="J2" s="1266"/>
    </row>
    <row r="3" spans="1:14" ht="15.5">
      <c r="A3" s="583"/>
      <c r="B3" s="583"/>
      <c r="C3" s="583"/>
      <c r="D3" s="583"/>
      <c r="E3" s="583"/>
      <c r="F3" s="584"/>
      <c r="G3" s="583"/>
      <c r="H3" s="583"/>
      <c r="I3" s="583"/>
      <c r="J3" s="583"/>
    </row>
    <row r="4" spans="1:14" ht="12.75" customHeight="1">
      <c r="A4" s="1267" t="s">
        <v>11417</v>
      </c>
      <c r="B4" s="1269" t="s">
        <v>11416</v>
      </c>
      <c r="C4" s="1270"/>
      <c r="D4" s="1270"/>
      <c r="E4" s="1271" t="s">
        <v>11415</v>
      </c>
      <c r="F4" s="1271" t="s">
        <v>11414</v>
      </c>
      <c r="G4" s="1271" t="s">
        <v>11413</v>
      </c>
      <c r="H4" s="1271" t="s">
        <v>11412</v>
      </c>
      <c r="I4" s="1271" t="s">
        <v>11411</v>
      </c>
      <c r="J4" s="1271" t="s">
        <v>11410</v>
      </c>
    </row>
    <row r="5" spans="1:14" ht="12.75" customHeight="1">
      <c r="A5" s="1268"/>
      <c r="B5" s="582" t="s">
        <v>11409</v>
      </c>
      <c r="C5" s="582" t="s">
        <v>11408</v>
      </c>
      <c r="D5" s="582" t="s">
        <v>11407</v>
      </c>
      <c r="E5" s="1268"/>
      <c r="F5" s="1268"/>
      <c r="G5" s="1268"/>
      <c r="H5" s="1268"/>
      <c r="I5" s="1268"/>
      <c r="J5" s="1268"/>
    </row>
    <row r="6" spans="1:14">
      <c r="A6" s="577" t="e">
        <f>IF(#REF!="","",1)</f>
        <v>#REF!</v>
      </c>
      <c r="B6" s="576" t="e">
        <f>IF(A6="","",+#REF!)</f>
        <v>#REF!</v>
      </c>
      <c r="C6" s="576" t="e">
        <f>IF(A6="","",IF(#REF!+'Plano Prestação Mensal Proposta'!A6&gt;120,0,ROUND(IF(B6&gt;0.045,(0.045*0.5),(0.5)*B6),7)))</f>
        <v>#REF!</v>
      </c>
      <c r="D6" s="576" t="e">
        <f t="shared" ref="D6:D69" si="0">IF(A6="","",+B6-C6)</f>
        <v>#REF!</v>
      </c>
      <c r="E6" s="575" t="e">
        <f>IF(A6="","",+#REF!)</f>
        <v>#REF!</v>
      </c>
      <c r="F6" s="575" t="e">
        <f t="shared" ref="F6:F69" si="1">IF(A6="","",IF(J6="","",+J6-H6))</f>
        <v>#REF!</v>
      </c>
      <c r="G6" s="575" t="e">
        <f t="shared" ref="G6:G69" si="2">IF(A6="","",IF(E6="","",ROUND(+E6*((1+B6)^(1/12)-1),2)))</f>
        <v>#REF!</v>
      </c>
      <c r="H6" s="575" t="e">
        <f t="shared" ref="H6:H69" si="3">IF(A6="","",IF(E6="","",ROUND(+E6*((1+D6)^(1/12)-1),2)))</f>
        <v>#REF!</v>
      </c>
      <c r="I6" s="575" t="e">
        <f t="shared" ref="I6:I69" si="4">IF(A6="","",+G6-H6)</f>
        <v>#REF!</v>
      </c>
      <c r="J6" s="575" t="e">
        <f>IF(A6="","",IF(#REF!="","",PMT((1+D6)^(1/12)-1,(#REF!*12)-A6+1,-E6)))</f>
        <v>#REF!</v>
      </c>
      <c r="K6" s="574"/>
      <c r="L6" s="581"/>
      <c r="M6" s="579"/>
      <c r="N6" s="580"/>
    </row>
    <row r="7" spans="1:14">
      <c r="A7" s="577" t="e">
        <f>IF(A6="","",IF(A6=#REF!*12,"",+A6+1))</f>
        <v>#REF!</v>
      </c>
      <c r="B7" s="576" t="e">
        <f t="shared" ref="B7:B70" si="5">IF(A7="","",+B6)</f>
        <v>#REF!</v>
      </c>
      <c r="C7" s="576" t="e">
        <f>IF(A7="","",IF(#REF!+'Plano Prestação Mensal Proposta'!A7&gt;120,0,ROUND(IF(B7&gt;0.045,(0.045*0.5),(0.5)*B7),7)))</f>
        <v>#REF!</v>
      </c>
      <c r="D7" s="576" t="e">
        <f t="shared" si="0"/>
        <v>#REF!</v>
      </c>
      <c r="E7" s="575" t="e">
        <f t="shared" ref="E7:E70" si="6">IF(A7="","",IF(F6="","",+E6-F6))</f>
        <v>#REF!</v>
      </c>
      <c r="F7" s="575" t="e">
        <f t="shared" si="1"/>
        <v>#REF!</v>
      </c>
      <c r="G7" s="575" t="e">
        <f t="shared" si="2"/>
        <v>#REF!</v>
      </c>
      <c r="H7" s="575" t="e">
        <f t="shared" si="3"/>
        <v>#REF!</v>
      </c>
      <c r="I7" s="575" t="e">
        <f t="shared" si="4"/>
        <v>#REF!</v>
      </c>
      <c r="J7" s="575" t="e">
        <f>IF(A7="","",IF(#REF!="","",PMT((1+D7)^(1/12)-1,(#REF!*12)-A7+1,-E7)))</f>
        <v>#REF!</v>
      </c>
      <c r="K7" s="574"/>
      <c r="M7" s="579"/>
    </row>
    <row r="8" spans="1:14">
      <c r="A8" s="577" t="e">
        <f>IF(A7="","",IF(A7=#REF!*12,"",+A7+1))</f>
        <v>#REF!</v>
      </c>
      <c r="B8" s="576" t="e">
        <f t="shared" si="5"/>
        <v>#REF!</v>
      </c>
      <c r="C8" s="576" t="e">
        <f>IF(A8="","",IF(#REF!+'Plano Prestação Mensal Proposta'!A8&gt;120,0,ROUND(IF(B8&gt;0.045,(0.045*0.5),(0.5)*B8),7)))</f>
        <v>#REF!</v>
      </c>
      <c r="D8" s="576" t="e">
        <f t="shared" si="0"/>
        <v>#REF!</v>
      </c>
      <c r="E8" s="575" t="e">
        <f t="shared" si="6"/>
        <v>#REF!</v>
      </c>
      <c r="F8" s="575" t="e">
        <f t="shared" si="1"/>
        <v>#REF!</v>
      </c>
      <c r="G8" s="575" t="e">
        <f t="shared" si="2"/>
        <v>#REF!</v>
      </c>
      <c r="H8" s="575" t="e">
        <f t="shared" si="3"/>
        <v>#REF!</v>
      </c>
      <c r="I8" s="575" t="e">
        <f t="shared" si="4"/>
        <v>#REF!</v>
      </c>
      <c r="J8" s="575" t="e">
        <f>IF(A8="","",IF(#REF!="","",PMT((1+D8)^(1/12)-1,(#REF!*12)-A8+1,-E8)))</f>
        <v>#REF!</v>
      </c>
      <c r="K8" s="574"/>
    </row>
    <row r="9" spans="1:14">
      <c r="A9" s="577" t="e">
        <f>IF(A8="","",IF(A8=#REF!*12,"",+A8+1))</f>
        <v>#REF!</v>
      </c>
      <c r="B9" s="576" t="e">
        <f t="shared" si="5"/>
        <v>#REF!</v>
      </c>
      <c r="C9" s="576" t="e">
        <f>IF(A9="","",IF(#REF!+'Plano Prestação Mensal Proposta'!A9&gt;120,0,ROUND(IF(B9&gt;0.045,(0.045*0.5),(0.5)*B9),7)))</f>
        <v>#REF!</v>
      </c>
      <c r="D9" s="576" t="e">
        <f t="shared" si="0"/>
        <v>#REF!</v>
      </c>
      <c r="E9" s="575" t="e">
        <f t="shared" si="6"/>
        <v>#REF!</v>
      </c>
      <c r="F9" s="575" t="e">
        <f t="shared" si="1"/>
        <v>#REF!</v>
      </c>
      <c r="G9" s="575" t="e">
        <f t="shared" si="2"/>
        <v>#REF!</v>
      </c>
      <c r="H9" s="575" t="e">
        <f t="shared" si="3"/>
        <v>#REF!</v>
      </c>
      <c r="I9" s="575" t="e">
        <f t="shared" si="4"/>
        <v>#REF!</v>
      </c>
      <c r="J9" s="575" t="e">
        <f>IF(A9="","",IF(#REF!="","",PMT((1+D9)^(1/12)-1,(#REF!*12)-A9+1,-E9)))</f>
        <v>#REF!</v>
      </c>
      <c r="K9" s="574"/>
    </row>
    <row r="10" spans="1:14">
      <c r="A10" s="577" t="e">
        <f>IF(A9="","",IF(A9=#REF!*12,"",+A9+1))</f>
        <v>#REF!</v>
      </c>
      <c r="B10" s="576" t="e">
        <f t="shared" si="5"/>
        <v>#REF!</v>
      </c>
      <c r="C10" s="576" t="e">
        <f>IF(A10="","",IF(#REF!+'Plano Prestação Mensal Proposta'!A10&gt;120,0,ROUND(IF(B10&gt;0.045,(0.045*0.5),(0.5)*B10),7)))</f>
        <v>#REF!</v>
      </c>
      <c r="D10" s="576" t="e">
        <f t="shared" si="0"/>
        <v>#REF!</v>
      </c>
      <c r="E10" s="575" t="e">
        <f t="shared" si="6"/>
        <v>#REF!</v>
      </c>
      <c r="F10" s="575" t="e">
        <f t="shared" si="1"/>
        <v>#REF!</v>
      </c>
      <c r="G10" s="575" t="e">
        <f t="shared" si="2"/>
        <v>#REF!</v>
      </c>
      <c r="H10" s="575" t="e">
        <f t="shared" si="3"/>
        <v>#REF!</v>
      </c>
      <c r="I10" s="575" t="e">
        <f t="shared" si="4"/>
        <v>#REF!</v>
      </c>
      <c r="J10" s="575" t="e">
        <f>IF(A10="","",IF(#REF!="","",PMT((1+D10)^(1/12)-1,(#REF!*12)-A10+1,-E10)))</f>
        <v>#REF!</v>
      </c>
      <c r="K10" s="574"/>
    </row>
    <row r="11" spans="1:14">
      <c r="A11" s="577" t="e">
        <f>IF(A10="","",IF(A10=#REF!*12,"",+A10+1))</f>
        <v>#REF!</v>
      </c>
      <c r="B11" s="576" t="e">
        <f t="shared" si="5"/>
        <v>#REF!</v>
      </c>
      <c r="C11" s="576" t="e">
        <f>IF(A11="","",IF(#REF!+'Plano Prestação Mensal Proposta'!A11&gt;120,0,ROUND(IF(B11&gt;0.045,(0.045*0.5),(0.5)*B11),7)))</f>
        <v>#REF!</v>
      </c>
      <c r="D11" s="576" t="e">
        <f t="shared" si="0"/>
        <v>#REF!</v>
      </c>
      <c r="E11" s="575" t="e">
        <f t="shared" si="6"/>
        <v>#REF!</v>
      </c>
      <c r="F11" s="575" t="e">
        <f t="shared" si="1"/>
        <v>#REF!</v>
      </c>
      <c r="G11" s="575" t="e">
        <f t="shared" si="2"/>
        <v>#REF!</v>
      </c>
      <c r="H11" s="575" t="e">
        <f t="shared" si="3"/>
        <v>#REF!</v>
      </c>
      <c r="I11" s="575" t="e">
        <f t="shared" si="4"/>
        <v>#REF!</v>
      </c>
      <c r="J11" s="575" t="e">
        <f>IF(A11="","",IF(#REF!="","",PMT((1+D11)^(1/12)-1,(#REF!*12)-A11+1,-E11)))</f>
        <v>#REF!</v>
      </c>
      <c r="K11" s="574"/>
    </row>
    <row r="12" spans="1:14">
      <c r="A12" s="577" t="e">
        <f>IF(A11="","",IF(A11=#REF!*12,"",+A11+1))</f>
        <v>#REF!</v>
      </c>
      <c r="B12" s="576" t="e">
        <f t="shared" si="5"/>
        <v>#REF!</v>
      </c>
      <c r="C12" s="576" t="e">
        <f>IF(A12="","",IF(#REF!+'Plano Prestação Mensal Proposta'!A12&gt;120,0,ROUND(IF(B12&gt;0.045,(0.045*0.5),(0.5)*B12),7)))</f>
        <v>#REF!</v>
      </c>
      <c r="D12" s="576" t="e">
        <f t="shared" si="0"/>
        <v>#REF!</v>
      </c>
      <c r="E12" s="575" t="e">
        <f t="shared" si="6"/>
        <v>#REF!</v>
      </c>
      <c r="F12" s="575" t="e">
        <f t="shared" si="1"/>
        <v>#REF!</v>
      </c>
      <c r="G12" s="575" t="e">
        <f t="shared" si="2"/>
        <v>#REF!</v>
      </c>
      <c r="H12" s="575" t="e">
        <f t="shared" si="3"/>
        <v>#REF!</v>
      </c>
      <c r="I12" s="575" t="e">
        <f t="shared" si="4"/>
        <v>#REF!</v>
      </c>
      <c r="J12" s="575" t="e">
        <f>IF(A12="","",IF(#REF!="","",PMT((1+D12)^(1/12)-1,(#REF!*12)-A12+1,-E12)))</f>
        <v>#REF!</v>
      </c>
      <c r="K12" s="574"/>
    </row>
    <row r="13" spans="1:14">
      <c r="A13" s="577" t="e">
        <f>IF(A12="","",IF(A12=#REF!*12,"",+A12+1))</f>
        <v>#REF!</v>
      </c>
      <c r="B13" s="576" t="e">
        <f t="shared" si="5"/>
        <v>#REF!</v>
      </c>
      <c r="C13" s="576" t="e">
        <f>IF(A13="","",IF(#REF!+'Plano Prestação Mensal Proposta'!A13&gt;120,0,ROUND(IF(B13&gt;0.045,(0.045*0.5),(0.5)*B13),7)))</f>
        <v>#REF!</v>
      </c>
      <c r="D13" s="576" t="e">
        <f t="shared" si="0"/>
        <v>#REF!</v>
      </c>
      <c r="E13" s="575" t="e">
        <f t="shared" si="6"/>
        <v>#REF!</v>
      </c>
      <c r="F13" s="575" t="e">
        <f t="shared" si="1"/>
        <v>#REF!</v>
      </c>
      <c r="G13" s="575" t="e">
        <f t="shared" si="2"/>
        <v>#REF!</v>
      </c>
      <c r="H13" s="575" t="e">
        <f t="shared" si="3"/>
        <v>#REF!</v>
      </c>
      <c r="I13" s="575" t="e">
        <f t="shared" si="4"/>
        <v>#REF!</v>
      </c>
      <c r="J13" s="575" t="e">
        <f>IF(A13="","",IF(#REF!="","",PMT((1+D13)^(1/12)-1,(#REF!*12)-A13+1,-E13)))</f>
        <v>#REF!</v>
      </c>
      <c r="K13" s="574"/>
    </row>
    <row r="14" spans="1:14">
      <c r="A14" s="577" t="e">
        <f>IF(A13="","",IF(A13=#REF!*12,"",+A13+1))</f>
        <v>#REF!</v>
      </c>
      <c r="B14" s="576" t="e">
        <f t="shared" si="5"/>
        <v>#REF!</v>
      </c>
      <c r="C14" s="576" t="e">
        <f>IF(A14="","",IF(#REF!+'Plano Prestação Mensal Proposta'!A14&gt;120,0,ROUND(IF(B14&gt;0.045,(0.045*0.5),(0.5)*B14),7)))</f>
        <v>#REF!</v>
      </c>
      <c r="D14" s="576" t="e">
        <f t="shared" si="0"/>
        <v>#REF!</v>
      </c>
      <c r="E14" s="575" t="e">
        <f t="shared" si="6"/>
        <v>#REF!</v>
      </c>
      <c r="F14" s="575" t="e">
        <f t="shared" si="1"/>
        <v>#REF!</v>
      </c>
      <c r="G14" s="575" t="e">
        <f t="shared" si="2"/>
        <v>#REF!</v>
      </c>
      <c r="H14" s="575" t="e">
        <f t="shared" si="3"/>
        <v>#REF!</v>
      </c>
      <c r="I14" s="575" t="e">
        <f t="shared" si="4"/>
        <v>#REF!</v>
      </c>
      <c r="J14" s="575" t="e">
        <f>IF(A14="","",IF(#REF!="","",PMT((1+D14)^(1/12)-1,(#REF!*12)-A14+1,-E14)))</f>
        <v>#REF!</v>
      </c>
      <c r="K14" s="574"/>
    </row>
    <row r="15" spans="1:14">
      <c r="A15" s="577" t="e">
        <f>IF(A14="","",IF(A14=#REF!*12,"",+A14+1))</f>
        <v>#REF!</v>
      </c>
      <c r="B15" s="576" t="e">
        <f t="shared" si="5"/>
        <v>#REF!</v>
      </c>
      <c r="C15" s="576" t="e">
        <f>IF(A15="","",IF(#REF!+'Plano Prestação Mensal Proposta'!A15&gt;120,0,ROUND(IF(B15&gt;0.045,(0.045*0.5),(0.5)*B15),7)))</f>
        <v>#REF!</v>
      </c>
      <c r="D15" s="576" t="e">
        <f t="shared" si="0"/>
        <v>#REF!</v>
      </c>
      <c r="E15" s="575" t="e">
        <f t="shared" si="6"/>
        <v>#REF!</v>
      </c>
      <c r="F15" s="575" t="e">
        <f t="shared" si="1"/>
        <v>#REF!</v>
      </c>
      <c r="G15" s="575" t="e">
        <f t="shared" si="2"/>
        <v>#REF!</v>
      </c>
      <c r="H15" s="575" t="e">
        <f t="shared" si="3"/>
        <v>#REF!</v>
      </c>
      <c r="I15" s="575" t="e">
        <f t="shared" si="4"/>
        <v>#REF!</v>
      </c>
      <c r="J15" s="575" t="e">
        <f>IF(A15="","",IF(#REF!="","",PMT((1+D15)^(1/12)-1,(#REF!*12)-A15+1,-E15)))</f>
        <v>#REF!</v>
      </c>
      <c r="K15" s="574"/>
    </row>
    <row r="16" spans="1:14">
      <c r="A16" s="577" t="e">
        <f>IF(A15="","",IF(A15=#REF!*12,"",+A15+1))</f>
        <v>#REF!</v>
      </c>
      <c r="B16" s="576" t="e">
        <f t="shared" si="5"/>
        <v>#REF!</v>
      </c>
      <c r="C16" s="576" t="e">
        <f>IF(A16="","",IF(#REF!+'Plano Prestação Mensal Proposta'!A16&gt;120,0,ROUND(IF(B16&gt;0.045,(0.045*0.5),(0.5)*B16),7)))</f>
        <v>#REF!</v>
      </c>
      <c r="D16" s="576" t="e">
        <f t="shared" si="0"/>
        <v>#REF!</v>
      </c>
      <c r="E16" s="575" t="e">
        <f t="shared" si="6"/>
        <v>#REF!</v>
      </c>
      <c r="F16" s="575" t="e">
        <f t="shared" si="1"/>
        <v>#REF!</v>
      </c>
      <c r="G16" s="575" t="e">
        <f t="shared" si="2"/>
        <v>#REF!</v>
      </c>
      <c r="H16" s="575" t="e">
        <f t="shared" si="3"/>
        <v>#REF!</v>
      </c>
      <c r="I16" s="575" t="e">
        <f t="shared" si="4"/>
        <v>#REF!</v>
      </c>
      <c r="J16" s="575" t="e">
        <f>IF(A16="","",IF(#REF!="","",PMT((1+D16)^(1/12)-1,(#REF!*12)-A16+1,-E16)))</f>
        <v>#REF!</v>
      </c>
      <c r="K16" s="574"/>
    </row>
    <row r="17" spans="1:11">
      <c r="A17" s="577" t="e">
        <f>IF(A16="","",IF(A16=#REF!*12,"",+A16+1))</f>
        <v>#REF!</v>
      </c>
      <c r="B17" s="576" t="e">
        <f t="shared" si="5"/>
        <v>#REF!</v>
      </c>
      <c r="C17" s="576" t="e">
        <f>IF(A17="","",IF(#REF!+'Plano Prestação Mensal Proposta'!A17&gt;120,0,ROUND(IF(B17&gt;0.045,(0.045*0.5),(0.5)*B17),7)))</f>
        <v>#REF!</v>
      </c>
      <c r="D17" s="576" t="e">
        <f t="shared" si="0"/>
        <v>#REF!</v>
      </c>
      <c r="E17" s="575" t="e">
        <f t="shared" si="6"/>
        <v>#REF!</v>
      </c>
      <c r="F17" s="575" t="e">
        <f t="shared" si="1"/>
        <v>#REF!</v>
      </c>
      <c r="G17" s="575" t="e">
        <f t="shared" si="2"/>
        <v>#REF!</v>
      </c>
      <c r="H17" s="575" t="e">
        <f t="shared" si="3"/>
        <v>#REF!</v>
      </c>
      <c r="I17" s="575" t="e">
        <f t="shared" si="4"/>
        <v>#REF!</v>
      </c>
      <c r="J17" s="575" t="e">
        <f>IF(A17="","",IF(#REF!="","",PMT((1+D17)^(1/12)-1,(#REF!*12)-A17+1,-E17)))</f>
        <v>#REF!</v>
      </c>
      <c r="K17" s="574"/>
    </row>
    <row r="18" spans="1:11">
      <c r="A18" s="577" t="e">
        <f>IF(A17="","",IF(A17=#REF!*12,"",+A17+1))</f>
        <v>#REF!</v>
      </c>
      <c r="B18" s="576" t="e">
        <f t="shared" si="5"/>
        <v>#REF!</v>
      </c>
      <c r="C18" s="576" t="e">
        <f>IF(A18="","",IF(#REF!+'Plano Prestação Mensal Proposta'!A18&gt;120,0,ROUND(IF(B18&gt;0.045,(0.045*0.5),(0.5)*B18),7)))</f>
        <v>#REF!</v>
      </c>
      <c r="D18" s="576" t="e">
        <f t="shared" si="0"/>
        <v>#REF!</v>
      </c>
      <c r="E18" s="575" t="e">
        <f t="shared" si="6"/>
        <v>#REF!</v>
      </c>
      <c r="F18" s="575" t="e">
        <f t="shared" si="1"/>
        <v>#REF!</v>
      </c>
      <c r="G18" s="575" t="e">
        <f t="shared" si="2"/>
        <v>#REF!</v>
      </c>
      <c r="H18" s="575" t="e">
        <f t="shared" si="3"/>
        <v>#REF!</v>
      </c>
      <c r="I18" s="575" t="e">
        <f t="shared" si="4"/>
        <v>#REF!</v>
      </c>
      <c r="J18" s="575" t="e">
        <f>IF(A18="","",IF(#REF!="","",PMT((1+D18)^(1/12)-1,(#REF!*12)-A18+1,-E18)))</f>
        <v>#REF!</v>
      </c>
      <c r="K18" s="574"/>
    </row>
    <row r="19" spans="1:11">
      <c r="A19" s="577" t="e">
        <f>IF(A18="","",IF(A18=#REF!*12,"",+A18+1))</f>
        <v>#REF!</v>
      </c>
      <c r="B19" s="576" t="e">
        <f t="shared" si="5"/>
        <v>#REF!</v>
      </c>
      <c r="C19" s="576" t="e">
        <f>IF(A19="","",IF(#REF!+'Plano Prestação Mensal Proposta'!A19&gt;120,0,ROUND(IF(B19&gt;0.045,(0.045*0.5),(0.5)*B19),7)))</f>
        <v>#REF!</v>
      </c>
      <c r="D19" s="576" t="e">
        <f t="shared" si="0"/>
        <v>#REF!</v>
      </c>
      <c r="E19" s="575" t="e">
        <f t="shared" si="6"/>
        <v>#REF!</v>
      </c>
      <c r="F19" s="575" t="e">
        <f t="shared" si="1"/>
        <v>#REF!</v>
      </c>
      <c r="G19" s="575" t="e">
        <f t="shared" si="2"/>
        <v>#REF!</v>
      </c>
      <c r="H19" s="575" t="e">
        <f t="shared" si="3"/>
        <v>#REF!</v>
      </c>
      <c r="I19" s="575" t="e">
        <f t="shared" si="4"/>
        <v>#REF!</v>
      </c>
      <c r="J19" s="575" t="e">
        <f>IF(A19="","",IF(#REF!="","",PMT((1+D19)^(1/12)-1,(#REF!*12)-A19+1,-E19)))</f>
        <v>#REF!</v>
      </c>
      <c r="K19" s="574"/>
    </row>
    <row r="20" spans="1:11">
      <c r="A20" s="577" t="e">
        <f>IF(A19="","",IF(A19=#REF!*12,"",+A19+1))</f>
        <v>#REF!</v>
      </c>
      <c r="B20" s="576" t="e">
        <f t="shared" si="5"/>
        <v>#REF!</v>
      </c>
      <c r="C20" s="576" t="e">
        <f>IF(A20="","",IF(#REF!+'Plano Prestação Mensal Proposta'!A20&gt;120,0,ROUND(IF(B20&gt;0.045,(0.045*0.5),(0.5)*B20),7)))</f>
        <v>#REF!</v>
      </c>
      <c r="D20" s="576" t="e">
        <f t="shared" si="0"/>
        <v>#REF!</v>
      </c>
      <c r="E20" s="575" t="e">
        <f t="shared" si="6"/>
        <v>#REF!</v>
      </c>
      <c r="F20" s="575" t="e">
        <f t="shared" si="1"/>
        <v>#REF!</v>
      </c>
      <c r="G20" s="575" t="e">
        <f t="shared" si="2"/>
        <v>#REF!</v>
      </c>
      <c r="H20" s="575" t="e">
        <f t="shared" si="3"/>
        <v>#REF!</v>
      </c>
      <c r="I20" s="575" t="e">
        <f t="shared" si="4"/>
        <v>#REF!</v>
      </c>
      <c r="J20" s="575" t="e">
        <f>IF(A20="","",IF(#REF!="","",PMT((1+D20)^(1/12)-1,(#REF!*12)-A20+1,-E20)))</f>
        <v>#REF!</v>
      </c>
      <c r="K20" s="574"/>
    </row>
    <row r="21" spans="1:11">
      <c r="A21" s="577" t="e">
        <f>IF(A20="","",IF(A20=#REF!*12,"",+A20+1))</f>
        <v>#REF!</v>
      </c>
      <c r="B21" s="576" t="e">
        <f t="shared" si="5"/>
        <v>#REF!</v>
      </c>
      <c r="C21" s="576" t="e">
        <f>IF(A21="","",IF(#REF!+'Plano Prestação Mensal Proposta'!A21&gt;120,0,ROUND(IF(B21&gt;0.045,(0.045*0.5),(0.5)*B21),7)))</f>
        <v>#REF!</v>
      </c>
      <c r="D21" s="576" t="e">
        <f t="shared" si="0"/>
        <v>#REF!</v>
      </c>
      <c r="E21" s="575" t="e">
        <f t="shared" si="6"/>
        <v>#REF!</v>
      </c>
      <c r="F21" s="575" t="e">
        <f t="shared" si="1"/>
        <v>#REF!</v>
      </c>
      <c r="G21" s="575" t="e">
        <f t="shared" si="2"/>
        <v>#REF!</v>
      </c>
      <c r="H21" s="575" t="e">
        <f t="shared" si="3"/>
        <v>#REF!</v>
      </c>
      <c r="I21" s="575" t="e">
        <f t="shared" si="4"/>
        <v>#REF!</v>
      </c>
      <c r="J21" s="575" t="e">
        <f>IF(A21="","",IF(#REF!="","",PMT((1+D21)^(1/12)-1,(#REF!*12)-A21+1,-E21)))</f>
        <v>#REF!</v>
      </c>
      <c r="K21" s="574"/>
    </row>
    <row r="22" spans="1:11">
      <c r="A22" s="577" t="e">
        <f>IF(A21="","",IF(A21=#REF!*12,"",+A21+1))</f>
        <v>#REF!</v>
      </c>
      <c r="B22" s="576" t="e">
        <f t="shared" si="5"/>
        <v>#REF!</v>
      </c>
      <c r="C22" s="576" t="e">
        <f>IF(A22="","",IF(#REF!+'Plano Prestação Mensal Proposta'!A22&gt;120,0,ROUND(IF(B22&gt;0.045,(0.045*0.5),(0.5)*B22),7)))</f>
        <v>#REF!</v>
      </c>
      <c r="D22" s="576" t="e">
        <f t="shared" si="0"/>
        <v>#REF!</v>
      </c>
      <c r="E22" s="575" t="e">
        <f t="shared" si="6"/>
        <v>#REF!</v>
      </c>
      <c r="F22" s="575" t="e">
        <f t="shared" si="1"/>
        <v>#REF!</v>
      </c>
      <c r="G22" s="575" t="e">
        <f t="shared" si="2"/>
        <v>#REF!</v>
      </c>
      <c r="H22" s="575" t="e">
        <f t="shared" si="3"/>
        <v>#REF!</v>
      </c>
      <c r="I22" s="575" t="e">
        <f t="shared" si="4"/>
        <v>#REF!</v>
      </c>
      <c r="J22" s="575" t="e">
        <f>IF(A22="","",IF(#REF!="","",PMT((1+D22)^(1/12)-1,(#REF!*12)-A22+1,-E22)))</f>
        <v>#REF!</v>
      </c>
      <c r="K22" s="574"/>
    </row>
    <row r="23" spans="1:11">
      <c r="A23" s="577" t="e">
        <f>IF(A22="","",IF(A22=#REF!*12,"",+A22+1))</f>
        <v>#REF!</v>
      </c>
      <c r="B23" s="576" t="e">
        <f t="shared" si="5"/>
        <v>#REF!</v>
      </c>
      <c r="C23" s="576" t="e">
        <f>IF(A23="","",IF(#REF!+'Plano Prestação Mensal Proposta'!A23&gt;120,0,ROUND(IF(B23&gt;0.045,(0.045*0.5),(0.5)*B23),7)))</f>
        <v>#REF!</v>
      </c>
      <c r="D23" s="576" t="e">
        <f t="shared" si="0"/>
        <v>#REF!</v>
      </c>
      <c r="E23" s="575" t="e">
        <f t="shared" si="6"/>
        <v>#REF!</v>
      </c>
      <c r="F23" s="575" t="e">
        <f t="shared" si="1"/>
        <v>#REF!</v>
      </c>
      <c r="G23" s="575" t="e">
        <f t="shared" si="2"/>
        <v>#REF!</v>
      </c>
      <c r="H23" s="575" t="e">
        <f t="shared" si="3"/>
        <v>#REF!</v>
      </c>
      <c r="I23" s="575" t="e">
        <f t="shared" si="4"/>
        <v>#REF!</v>
      </c>
      <c r="J23" s="575" t="e">
        <f>IF(A23="","",IF(#REF!="","",PMT((1+D23)^(1/12)-1,(#REF!*12)-A23+1,-E23)))</f>
        <v>#REF!</v>
      </c>
      <c r="K23" s="574"/>
    </row>
    <row r="24" spans="1:11">
      <c r="A24" s="577" t="e">
        <f>IF(A23="","",IF(A23=#REF!*12,"",+A23+1))</f>
        <v>#REF!</v>
      </c>
      <c r="B24" s="576" t="e">
        <f t="shared" si="5"/>
        <v>#REF!</v>
      </c>
      <c r="C24" s="576" t="e">
        <f>IF(A24="","",IF(#REF!+'Plano Prestação Mensal Proposta'!A24&gt;120,0,ROUND(IF(B24&gt;0.045,(0.045*0.5),(0.5)*B24),7)))</f>
        <v>#REF!</v>
      </c>
      <c r="D24" s="576" t="e">
        <f t="shared" si="0"/>
        <v>#REF!</v>
      </c>
      <c r="E24" s="575" t="e">
        <f t="shared" si="6"/>
        <v>#REF!</v>
      </c>
      <c r="F24" s="575" t="e">
        <f t="shared" si="1"/>
        <v>#REF!</v>
      </c>
      <c r="G24" s="575" t="e">
        <f t="shared" si="2"/>
        <v>#REF!</v>
      </c>
      <c r="H24" s="575" t="e">
        <f t="shared" si="3"/>
        <v>#REF!</v>
      </c>
      <c r="I24" s="575" t="e">
        <f t="shared" si="4"/>
        <v>#REF!</v>
      </c>
      <c r="J24" s="575" t="e">
        <f>IF(A24="","",IF(#REF!="","",PMT((1+D24)^(1/12)-1,(#REF!*12)-A24+1,-E24)))</f>
        <v>#REF!</v>
      </c>
      <c r="K24" s="574"/>
    </row>
    <row r="25" spans="1:11">
      <c r="A25" s="577" t="e">
        <f>IF(A24="","",IF(A24=#REF!*12,"",+A24+1))</f>
        <v>#REF!</v>
      </c>
      <c r="B25" s="576" t="e">
        <f t="shared" si="5"/>
        <v>#REF!</v>
      </c>
      <c r="C25" s="576" t="e">
        <f>IF(A25="","",IF(#REF!+'Plano Prestação Mensal Proposta'!A25&gt;120,0,ROUND(IF(B25&gt;0.045,(0.045*0.5),(0.5)*B25),7)))</f>
        <v>#REF!</v>
      </c>
      <c r="D25" s="576" t="e">
        <f t="shared" si="0"/>
        <v>#REF!</v>
      </c>
      <c r="E25" s="575" t="e">
        <f t="shared" si="6"/>
        <v>#REF!</v>
      </c>
      <c r="F25" s="575" t="e">
        <f t="shared" si="1"/>
        <v>#REF!</v>
      </c>
      <c r="G25" s="575" t="e">
        <f t="shared" si="2"/>
        <v>#REF!</v>
      </c>
      <c r="H25" s="575" t="e">
        <f t="shared" si="3"/>
        <v>#REF!</v>
      </c>
      <c r="I25" s="575" t="e">
        <f t="shared" si="4"/>
        <v>#REF!</v>
      </c>
      <c r="J25" s="575" t="e">
        <f>IF(A25="","",IF(#REF!="","",PMT((1+D25)^(1/12)-1,(#REF!*12)-A25+1,-E25)))</f>
        <v>#REF!</v>
      </c>
      <c r="K25" s="574"/>
    </row>
    <row r="26" spans="1:11">
      <c r="A26" s="577" t="e">
        <f>IF(A25="","",IF(A25=#REF!*12,"",+A25+1))</f>
        <v>#REF!</v>
      </c>
      <c r="B26" s="576" t="e">
        <f t="shared" si="5"/>
        <v>#REF!</v>
      </c>
      <c r="C26" s="576" t="e">
        <f>IF(A26="","",IF(#REF!+'Plano Prestação Mensal Proposta'!A26&gt;120,0,ROUND(IF(B26&gt;0.045,(0.045*0.5),(0.5)*B26),7)))</f>
        <v>#REF!</v>
      </c>
      <c r="D26" s="576" t="e">
        <f t="shared" si="0"/>
        <v>#REF!</v>
      </c>
      <c r="E26" s="575" t="e">
        <f t="shared" si="6"/>
        <v>#REF!</v>
      </c>
      <c r="F26" s="575" t="e">
        <f t="shared" si="1"/>
        <v>#REF!</v>
      </c>
      <c r="G26" s="575" t="e">
        <f t="shared" si="2"/>
        <v>#REF!</v>
      </c>
      <c r="H26" s="575" t="e">
        <f t="shared" si="3"/>
        <v>#REF!</v>
      </c>
      <c r="I26" s="575" t="e">
        <f t="shared" si="4"/>
        <v>#REF!</v>
      </c>
      <c r="J26" s="575" t="e">
        <f>IF(A26="","",IF(#REF!="","",PMT((1+D26)^(1/12)-1,(#REF!*12)-A26+1,-E26)))</f>
        <v>#REF!</v>
      </c>
      <c r="K26" s="574"/>
    </row>
    <row r="27" spans="1:11">
      <c r="A27" s="577" t="e">
        <f>IF(A26="","",IF(A26=#REF!*12,"",+A26+1))</f>
        <v>#REF!</v>
      </c>
      <c r="B27" s="576" t="e">
        <f t="shared" si="5"/>
        <v>#REF!</v>
      </c>
      <c r="C27" s="576" t="e">
        <f>IF(A27="","",IF(#REF!+'Plano Prestação Mensal Proposta'!A27&gt;120,0,ROUND(IF(B27&gt;0.045,(0.045*0.5),(0.5)*B27),7)))</f>
        <v>#REF!</v>
      </c>
      <c r="D27" s="576" t="e">
        <f t="shared" si="0"/>
        <v>#REF!</v>
      </c>
      <c r="E27" s="575" t="e">
        <f t="shared" si="6"/>
        <v>#REF!</v>
      </c>
      <c r="F27" s="575" t="e">
        <f t="shared" si="1"/>
        <v>#REF!</v>
      </c>
      <c r="G27" s="575" t="e">
        <f t="shared" si="2"/>
        <v>#REF!</v>
      </c>
      <c r="H27" s="575" t="e">
        <f t="shared" si="3"/>
        <v>#REF!</v>
      </c>
      <c r="I27" s="575" t="e">
        <f t="shared" si="4"/>
        <v>#REF!</v>
      </c>
      <c r="J27" s="575" t="e">
        <f>IF(A27="","",IF(#REF!="","",PMT((1+D27)^(1/12)-1,(#REF!*12)-A27+1,-E27)))</f>
        <v>#REF!</v>
      </c>
      <c r="K27" s="574"/>
    </row>
    <row r="28" spans="1:11">
      <c r="A28" s="577" t="e">
        <f>IF(A27="","",IF(A27=#REF!*12,"",+A27+1))</f>
        <v>#REF!</v>
      </c>
      <c r="B28" s="576" t="e">
        <f t="shared" si="5"/>
        <v>#REF!</v>
      </c>
      <c r="C28" s="576" t="e">
        <f>IF(A28="","",IF(#REF!+'Plano Prestação Mensal Proposta'!A28&gt;120,0,ROUND(IF(B28&gt;0.045,(0.045*0.5),(0.5)*B28),7)))</f>
        <v>#REF!</v>
      </c>
      <c r="D28" s="576" t="e">
        <f t="shared" si="0"/>
        <v>#REF!</v>
      </c>
      <c r="E28" s="575" t="e">
        <f t="shared" si="6"/>
        <v>#REF!</v>
      </c>
      <c r="F28" s="575" t="e">
        <f t="shared" si="1"/>
        <v>#REF!</v>
      </c>
      <c r="G28" s="575" t="e">
        <f t="shared" si="2"/>
        <v>#REF!</v>
      </c>
      <c r="H28" s="575" t="e">
        <f t="shared" si="3"/>
        <v>#REF!</v>
      </c>
      <c r="I28" s="575" t="e">
        <f t="shared" si="4"/>
        <v>#REF!</v>
      </c>
      <c r="J28" s="575" t="e">
        <f>IF(A28="","",IF(#REF!="","",PMT((1+D28)^(1/12)-1,(#REF!*12)-A28+1,-E28)))</f>
        <v>#REF!</v>
      </c>
      <c r="K28" s="574"/>
    </row>
    <row r="29" spans="1:11">
      <c r="A29" s="577" t="e">
        <f>IF(A28="","",IF(A28=#REF!*12,"",+A28+1))</f>
        <v>#REF!</v>
      </c>
      <c r="B29" s="576" t="e">
        <f t="shared" si="5"/>
        <v>#REF!</v>
      </c>
      <c r="C29" s="576" t="e">
        <f>IF(A29="","",IF(#REF!+'Plano Prestação Mensal Proposta'!A29&gt;120,0,ROUND(IF(B29&gt;0.045,(0.045*0.5),(0.5)*B29),7)))</f>
        <v>#REF!</v>
      </c>
      <c r="D29" s="576" t="e">
        <f t="shared" si="0"/>
        <v>#REF!</v>
      </c>
      <c r="E29" s="575" t="e">
        <f t="shared" si="6"/>
        <v>#REF!</v>
      </c>
      <c r="F29" s="575" t="e">
        <f t="shared" si="1"/>
        <v>#REF!</v>
      </c>
      <c r="G29" s="575" t="e">
        <f t="shared" si="2"/>
        <v>#REF!</v>
      </c>
      <c r="H29" s="575" t="e">
        <f t="shared" si="3"/>
        <v>#REF!</v>
      </c>
      <c r="I29" s="575" t="e">
        <f t="shared" si="4"/>
        <v>#REF!</v>
      </c>
      <c r="J29" s="575" t="e">
        <f>IF(A29="","",IF(#REF!="","",PMT((1+D29)^(1/12)-1,(#REF!*12)-A29+1,-E29)))</f>
        <v>#REF!</v>
      </c>
      <c r="K29" s="574"/>
    </row>
    <row r="30" spans="1:11">
      <c r="A30" s="577" t="e">
        <f>IF(A29="","",IF(A29=#REF!*12,"",+A29+1))</f>
        <v>#REF!</v>
      </c>
      <c r="B30" s="576" t="e">
        <f t="shared" si="5"/>
        <v>#REF!</v>
      </c>
      <c r="C30" s="576" t="e">
        <f>IF(A30="","",IF(#REF!+'Plano Prestação Mensal Proposta'!A30&gt;120,0,ROUND(IF(B30&gt;0.045,(0.045*0.5),(0.5)*B30),7)))</f>
        <v>#REF!</v>
      </c>
      <c r="D30" s="576" t="e">
        <f t="shared" si="0"/>
        <v>#REF!</v>
      </c>
      <c r="E30" s="575" t="e">
        <f t="shared" si="6"/>
        <v>#REF!</v>
      </c>
      <c r="F30" s="575" t="e">
        <f t="shared" si="1"/>
        <v>#REF!</v>
      </c>
      <c r="G30" s="575" t="e">
        <f t="shared" si="2"/>
        <v>#REF!</v>
      </c>
      <c r="H30" s="575" t="e">
        <f t="shared" si="3"/>
        <v>#REF!</v>
      </c>
      <c r="I30" s="575" t="e">
        <f t="shared" si="4"/>
        <v>#REF!</v>
      </c>
      <c r="J30" s="575" t="e">
        <f>IF(A30="","",IF(#REF!="","",PMT((1+D30)^(1/12)-1,(#REF!*12)-A30+1,-E30)))</f>
        <v>#REF!</v>
      </c>
      <c r="K30" s="574"/>
    </row>
    <row r="31" spans="1:11">
      <c r="A31" s="577" t="e">
        <f>IF(A30="","",IF(A30=#REF!*12,"",+A30+1))</f>
        <v>#REF!</v>
      </c>
      <c r="B31" s="576" t="e">
        <f t="shared" si="5"/>
        <v>#REF!</v>
      </c>
      <c r="C31" s="576" t="e">
        <f>IF(A31="","",IF(#REF!+'Plano Prestação Mensal Proposta'!A31&gt;120,0,ROUND(IF(B31&gt;0.045,(0.045*0.5),(0.5)*B31),7)))</f>
        <v>#REF!</v>
      </c>
      <c r="D31" s="576" t="e">
        <f t="shared" si="0"/>
        <v>#REF!</v>
      </c>
      <c r="E31" s="575" t="e">
        <f t="shared" si="6"/>
        <v>#REF!</v>
      </c>
      <c r="F31" s="575" t="e">
        <f t="shared" si="1"/>
        <v>#REF!</v>
      </c>
      <c r="G31" s="575" t="e">
        <f t="shared" si="2"/>
        <v>#REF!</v>
      </c>
      <c r="H31" s="575" t="e">
        <f t="shared" si="3"/>
        <v>#REF!</v>
      </c>
      <c r="I31" s="575" t="e">
        <f t="shared" si="4"/>
        <v>#REF!</v>
      </c>
      <c r="J31" s="575" t="e">
        <f>IF(A31="","",IF(#REF!="","",PMT((1+D31)^(1/12)-1,(#REF!*12)-A31+1,-E31)))</f>
        <v>#REF!</v>
      </c>
      <c r="K31" s="574"/>
    </row>
    <row r="32" spans="1:11">
      <c r="A32" s="577" t="e">
        <f>IF(A31="","",IF(A31=#REF!*12,"",+A31+1))</f>
        <v>#REF!</v>
      </c>
      <c r="B32" s="576" t="e">
        <f t="shared" si="5"/>
        <v>#REF!</v>
      </c>
      <c r="C32" s="576" t="e">
        <f>IF(A32="","",IF(#REF!+'Plano Prestação Mensal Proposta'!A32&gt;120,0,ROUND(IF(B32&gt;0.045,(0.045*0.5),(0.5)*B32),7)))</f>
        <v>#REF!</v>
      </c>
      <c r="D32" s="576" t="e">
        <f t="shared" si="0"/>
        <v>#REF!</v>
      </c>
      <c r="E32" s="575" t="e">
        <f t="shared" si="6"/>
        <v>#REF!</v>
      </c>
      <c r="F32" s="575" t="e">
        <f t="shared" si="1"/>
        <v>#REF!</v>
      </c>
      <c r="G32" s="575" t="e">
        <f t="shared" si="2"/>
        <v>#REF!</v>
      </c>
      <c r="H32" s="575" t="e">
        <f t="shared" si="3"/>
        <v>#REF!</v>
      </c>
      <c r="I32" s="575" t="e">
        <f t="shared" si="4"/>
        <v>#REF!</v>
      </c>
      <c r="J32" s="575" t="e">
        <f>IF(A32="","",IF(#REF!="","",PMT((1+D32)^(1/12)-1,(#REF!*12)-A32+1,-E32)))</f>
        <v>#REF!</v>
      </c>
      <c r="K32" s="574"/>
    </row>
    <row r="33" spans="1:11">
      <c r="A33" s="577" t="e">
        <f>IF(A32="","",IF(A32=#REF!*12,"",+A32+1))</f>
        <v>#REF!</v>
      </c>
      <c r="B33" s="576" t="e">
        <f t="shared" si="5"/>
        <v>#REF!</v>
      </c>
      <c r="C33" s="576" t="e">
        <f>IF(A33="","",IF(#REF!+'Plano Prestação Mensal Proposta'!A33&gt;120,0,ROUND(IF(B33&gt;0.045,(0.045*0.5),(0.5)*B33),7)))</f>
        <v>#REF!</v>
      </c>
      <c r="D33" s="576" t="e">
        <f t="shared" si="0"/>
        <v>#REF!</v>
      </c>
      <c r="E33" s="575" t="e">
        <f t="shared" si="6"/>
        <v>#REF!</v>
      </c>
      <c r="F33" s="575" t="e">
        <f t="shared" si="1"/>
        <v>#REF!</v>
      </c>
      <c r="G33" s="575" t="e">
        <f t="shared" si="2"/>
        <v>#REF!</v>
      </c>
      <c r="H33" s="575" t="e">
        <f t="shared" si="3"/>
        <v>#REF!</v>
      </c>
      <c r="I33" s="575" t="e">
        <f t="shared" si="4"/>
        <v>#REF!</v>
      </c>
      <c r="J33" s="575" t="e">
        <f>IF(A33="","",IF(#REF!="","",PMT((1+D33)^(1/12)-1,(#REF!*12)-A33+1,-E33)))</f>
        <v>#REF!</v>
      </c>
      <c r="K33" s="574"/>
    </row>
    <row r="34" spans="1:11">
      <c r="A34" s="577" t="e">
        <f>IF(A33="","",IF(A33=#REF!*12,"",+A33+1))</f>
        <v>#REF!</v>
      </c>
      <c r="B34" s="576" t="e">
        <f t="shared" si="5"/>
        <v>#REF!</v>
      </c>
      <c r="C34" s="576" t="e">
        <f>IF(A34="","",IF(#REF!+'Plano Prestação Mensal Proposta'!A34&gt;120,0,ROUND(IF(B34&gt;0.045,(0.045*0.5),(0.5)*B34),7)))</f>
        <v>#REF!</v>
      </c>
      <c r="D34" s="576" t="e">
        <f t="shared" si="0"/>
        <v>#REF!</v>
      </c>
      <c r="E34" s="575" t="e">
        <f t="shared" si="6"/>
        <v>#REF!</v>
      </c>
      <c r="F34" s="575" t="e">
        <f t="shared" si="1"/>
        <v>#REF!</v>
      </c>
      <c r="G34" s="575" t="e">
        <f t="shared" si="2"/>
        <v>#REF!</v>
      </c>
      <c r="H34" s="575" t="e">
        <f t="shared" si="3"/>
        <v>#REF!</v>
      </c>
      <c r="I34" s="575" t="e">
        <f t="shared" si="4"/>
        <v>#REF!</v>
      </c>
      <c r="J34" s="575" t="e">
        <f>IF(A34="","",IF(#REF!="","",PMT((1+D34)^(1/12)-1,(#REF!*12)-A34+1,-E34)))</f>
        <v>#REF!</v>
      </c>
      <c r="K34" s="574"/>
    </row>
    <row r="35" spans="1:11">
      <c r="A35" s="577" t="e">
        <f>IF(A34="","",IF(A34=#REF!*12,"",+A34+1))</f>
        <v>#REF!</v>
      </c>
      <c r="B35" s="576" t="e">
        <f t="shared" si="5"/>
        <v>#REF!</v>
      </c>
      <c r="C35" s="576" t="e">
        <f>IF(A35="","",IF(#REF!+'Plano Prestação Mensal Proposta'!A35&gt;120,0,ROUND(IF(B35&gt;0.045,(0.045*0.5),(0.5)*B35),7)))</f>
        <v>#REF!</v>
      </c>
      <c r="D35" s="576" t="e">
        <f t="shared" si="0"/>
        <v>#REF!</v>
      </c>
      <c r="E35" s="575" t="e">
        <f t="shared" si="6"/>
        <v>#REF!</v>
      </c>
      <c r="F35" s="575" t="e">
        <f t="shared" si="1"/>
        <v>#REF!</v>
      </c>
      <c r="G35" s="575" t="e">
        <f t="shared" si="2"/>
        <v>#REF!</v>
      </c>
      <c r="H35" s="575" t="e">
        <f t="shared" si="3"/>
        <v>#REF!</v>
      </c>
      <c r="I35" s="575" t="e">
        <f t="shared" si="4"/>
        <v>#REF!</v>
      </c>
      <c r="J35" s="575" t="e">
        <f>IF(A35="","",IF(#REF!="","",PMT((1+D35)^(1/12)-1,(#REF!*12)-A35+1,-E35)))</f>
        <v>#REF!</v>
      </c>
      <c r="K35" s="574"/>
    </row>
    <row r="36" spans="1:11">
      <c r="A36" s="577" t="e">
        <f>IF(A35="","",IF(A35=#REF!*12,"",+A35+1))</f>
        <v>#REF!</v>
      </c>
      <c r="B36" s="576" t="e">
        <f t="shared" si="5"/>
        <v>#REF!</v>
      </c>
      <c r="C36" s="576" t="e">
        <f>IF(A36="","",IF(#REF!+'Plano Prestação Mensal Proposta'!A36&gt;120,0,ROUND(IF(B36&gt;0.045,(0.045*0.5),(0.5)*B36),7)))</f>
        <v>#REF!</v>
      </c>
      <c r="D36" s="576" t="e">
        <f t="shared" si="0"/>
        <v>#REF!</v>
      </c>
      <c r="E36" s="575" t="e">
        <f t="shared" si="6"/>
        <v>#REF!</v>
      </c>
      <c r="F36" s="575" t="e">
        <f t="shared" si="1"/>
        <v>#REF!</v>
      </c>
      <c r="G36" s="575" t="e">
        <f t="shared" si="2"/>
        <v>#REF!</v>
      </c>
      <c r="H36" s="575" t="e">
        <f t="shared" si="3"/>
        <v>#REF!</v>
      </c>
      <c r="I36" s="575" t="e">
        <f t="shared" si="4"/>
        <v>#REF!</v>
      </c>
      <c r="J36" s="575" t="e">
        <f>IF(A36="","",IF(#REF!="","",PMT((1+D36)^(1/12)-1,(#REF!*12)-A36+1,-E36)))</f>
        <v>#REF!</v>
      </c>
      <c r="K36" s="574"/>
    </row>
    <row r="37" spans="1:11">
      <c r="A37" s="577" t="e">
        <f>IF(A36="","",IF(A36=#REF!*12,"",+A36+1))</f>
        <v>#REF!</v>
      </c>
      <c r="B37" s="576" t="e">
        <f t="shared" si="5"/>
        <v>#REF!</v>
      </c>
      <c r="C37" s="576" t="e">
        <f>IF(A37="","",IF(#REF!+'Plano Prestação Mensal Proposta'!A37&gt;120,0,ROUND(IF(B37&gt;0.045,(0.045*0.5),(0.5)*B37),7)))</f>
        <v>#REF!</v>
      </c>
      <c r="D37" s="576" t="e">
        <f t="shared" si="0"/>
        <v>#REF!</v>
      </c>
      <c r="E37" s="575" t="e">
        <f t="shared" si="6"/>
        <v>#REF!</v>
      </c>
      <c r="F37" s="575" t="e">
        <f t="shared" si="1"/>
        <v>#REF!</v>
      </c>
      <c r="G37" s="575" t="e">
        <f t="shared" si="2"/>
        <v>#REF!</v>
      </c>
      <c r="H37" s="575" t="e">
        <f t="shared" si="3"/>
        <v>#REF!</v>
      </c>
      <c r="I37" s="575" t="e">
        <f t="shared" si="4"/>
        <v>#REF!</v>
      </c>
      <c r="J37" s="575" t="e">
        <f>IF(A37="","",IF(#REF!="","",PMT((1+D37)^(1/12)-1,(#REF!*12)-A37+1,-E37)))</f>
        <v>#REF!</v>
      </c>
      <c r="K37" s="574"/>
    </row>
    <row r="38" spans="1:11">
      <c r="A38" s="577" t="e">
        <f>IF(A37="","",IF(A37=#REF!*12,"",+A37+1))</f>
        <v>#REF!</v>
      </c>
      <c r="B38" s="576" t="e">
        <f t="shared" si="5"/>
        <v>#REF!</v>
      </c>
      <c r="C38" s="576" t="e">
        <f>IF(A38="","",IF(#REF!+'Plano Prestação Mensal Proposta'!A38&gt;120,0,ROUND(IF(B38&gt;0.045,(0.045*0.5),(0.5)*B38),7)))</f>
        <v>#REF!</v>
      </c>
      <c r="D38" s="576" t="e">
        <f t="shared" si="0"/>
        <v>#REF!</v>
      </c>
      <c r="E38" s="575" t="e">
        <f t="shared" si="6"/>
        <v>#REF!</v>
      </c>
      <c r="F38" s="575" t="e">
        <f t="shared" si="1"/>
        <v>#REF!</v>
      </c>
      <c r="G38" s="575" t="e">
        <f t="shared" si="2"/>
        <v>#REF!</v>
      </c>
      <c r="H38" s="575" t="e">
        <f t="shared" si="3"/>
        <v>#REF!</v>
      </c>
      <c r="I38" s="575" t="e">
        <f t="shared" si="4"/>
        <v>#REF!</v>
      </c>
      <c r="J38" s="575" t="e">
        <f>IF(A38="","",IF(#REF!="","",PMT((1+D38)^(1/12)-1,(#REF!*12)-A38+1,-E38)))</f>
        <v>#REF!</v>
      </c>
      <c r="K38" s="574"/>
    </row>
    <row r="39" spans="1:11">
      <c r="A39" s="577" t="e">
        <f>IF(A38="","",IF(A38=#REF!*12,"",+A38+1))</f>
        <v>#REF!</v>
      </c>
      <c r="B39" s="576" t="e">
        <f t="shared" si="5"/>
        <v>#REF!</v>
      </c>
      <c r="C39" s="576" t="e">
        <f>IF(A39="","",IF(#REF!+'Plano Prestação Mensal Proposta'!A39&gt;120,0,ROUND(IF(B39&gt;0.045,(0.045*0.5),(0.5)*B39),7)))</f>
        <v>#REF!</v>
      </c>
      <c r="D39" s="576" t="e">
        <f t="shared" si="0"/>
        <v>#REF!</v>
      </c>
      <c r="E39" s="575" t="e">
        <f t="shared" si="6"/>
        <v>#REF!</v>
      </c>
      <c r="F39" s="575" t="e">
        <f t="shared" si="1"/>
        <v>#REF!</v>
      </c>
      <c r="G39" s="575" t="e">
        <f t="shared" si="2"/>
        <v>#REF!</v>
      </c>
      <c r="H39" s="575" t="e">
        <f t="shared" si="3"/>
        <v>#REF!</v>
      </c>
      <c r="I39" s="575" t="e">
        <f t="shared" si="4"/>
        <v>#REF!</v>
      </c>
      <c r="J39" s="575" t="e">
        <f>IF(A39="","",IF(#REF!="","",PMT((1+D39)^(1/12)-1,(#REF!*12)-A39+1,-E39)))</f>
        <v>#REF!</v>
      </c>
      <c r="K39" s="574"/>
    </row>
    <row r="40" spans="1:11">
      <c r="A40" s="577" t="e">
        <f>IF(A39="","",IF(A39=#REF!*12,"",+A39+1))</f>
        <v>#REF!</v>
      </c>
      <c r="B40" s="576" t="e">
        <f t="shared" si="5"/>
        <v>#REF!</v>
      </c>
      <c r="C40" s="576" t="e">
        <f>IF(A40="","",IF(#REF!+'Plano Prestação Mensal Proposta'!A40&gt;120,0,ROUND(IF(B40&gt;0.045,(0.045*0.5),(0.5)*B40),7)))</f>
        <v>#REF!</v>
      </c>
      <c r="D40" s="576" t="e">
        <f t="shared" si="0"/>
        <v>#REF!</v>
      </c>
      <c r="E40" s="575" t="e">
        <f t="shared" si="6"/>
        <v>#REF!</v>
      </c>
      <c r="F40" s="575" t="e">
        <f t="shared" si="1"/>
        <v>#REF!</v>
      </c>
      <c r="G40" s="575" t="e">
        <f t="shared" si="2"/>
        <v>#REF!</v>
      </c>
      <c r="H40" s="575" t="e">
        <f t="shared" si="3"/>
        <v>#REF!</v>
      </c>
      <c r="I40" s="575" t="e">
        <f t="shared" si="4"/>
        <v>#REF!</v>
      </c>
      <c r="J40" s="575" t="e">
        <f>IF(A40="","",IF(#REF!="","",PMT((1+D40)^(1/12)-1,(#REF!*12)-A40+1,-E40)))</f>
        <v>#REF!</v>
      </c>
      <c r="K40" s="574"/>
    </row>
    <row r="41" spans="1:11">
      <c r="A41" s="577" t="e">
        <f>IF(A40="","",IF(A40=#REF!*12,"",+A40+1))</f>
        <v>#REF!</v>
      </c>
      <c r="B41" s="576" t="e">
        <f t="shared" si="5"/>
        <v>#REF!</v>
      </c>
      <c r="C41" s="576" t="e">
        <f>IF(A41="","",IF(#REF!+'Plano Prestação Mensal Proposta'!A41&gt;120,0,ROUND(IF(B41&gt;0.045,(0.045*0.5),(0.5)*B41),7)))</f>
        <v>#REF!</v>
      </c>
      <c r="D41" s="576" t="e">
        <f t="shared" si="0"/>
        <v>#REF!</v>
      </c>
      <c r="E41" s="575" t="e">
        <f t="shared" si="6"/>
        <v>#REF!</v>
      </c>
      <c r="F41" s="575" t="e">
        <f t="shared" si="1"/>
        <v>#REF!</v>
      </c>
      <c r="G41" s="575" t="e">
        <f t="shared" si="2"/>
        <v>#REF!</v>
      </c>
      <c r="H41" s="575" t="e">
        <f t="shared" si="3"/>
        <v>#REF!</v>
      </c>
      <c r="I41" s="575" t="e">
        <f t="shared" si="4"/>
        <v>#REF!</v>
      </c>
      <c r="J41" s="575" t="e">
        <f>IF(A41="","",IF(#REF!="","",PMT((1+D41)^(1/12)-1,(#REF!*12)-A41+1,-E41)))</f>
        <v>#REF!</v>
      </c>
      <c r="K41" s="574"/>
    </row>
    <row r="42" spans="1:11">
      <c r="A42" s="577" t="e">
        <f>IF(A41="","",IF(A41=#REF!*12,"",+A41+1))</f>
        <v>#REF!</v>
      </c>
      <c r="B42" s="576" t="e">
        <f t="shared" si="5"/>
        <v>#REF!</v>
      </c>
      <c r="C42" s="576" t="e">
        <f>IF(A42="","",IF(#REF!+'Plano Prestação Mensal Proposta'!A42&gt;120,0,ROUND(IF(B42&gt;0.045,(0.045*0.5),(0.5)*B42),7)))</f>
        <v>#REF!</v>
      </c>
      <c r="D42" s="576" t="e">
        <f t="shared" si="0"/>
        <v>#REF!</v>
      </c>
      <c r="E42" s="575" t="e">
        <f t="shared" si="6"/>
        <v>#REF!</v>
      </c>
      <c r="F42" s="575" t="e">
        <f t="shared" si="1"/>
        <v>#REF!</v>
      </c>
      <c r="G42" s="575" t="e">
        <f t="shared" si="2"/>
        <v>#REF!</v>
      </c>
      <c r="H42" s="575" t="e">
        <f t="shared" si="3"/>
        <v>#REF!</v>
      </c>
      <c r="I42" s="575" t="e">
        <f t="shared" si="4"/>
        <v>#REF!</v>
      </c>
      <c r="J42" s="575" t="e">
        <f>IF(A42="","",IF(#REF!="","",PMT((1+D42)^(1/12)-1,(#REF!*12)-A42+1,-E42)))</f>
        <v>#REF!</v>
      </c>
      <c r="K42" s="574"/>
    </row>
    <row r="43" spans="1:11">
      <c r="A43" s="577" t="e">
        <f>IF(A42="","",IF(A42=#REF!*12,"",+A42+1))</f>
        <v>#REF!</v>
      </c>
      <c r="B43" s="576" t="e">
        <f t="shared" si="5"/>
        <v>#REF!</v>
      </c>
      <c r="C43" s="576" t="e">
        <f>IF(A43="","",IF(#REF!+'Plano Prestação Mensal Proposta'!A43&gt;120,0,ROUND(IF(B43&gt;0.045,(0.045*0.5),(0.5)*B43),7)))</f>
        <v>#REF!</v>
      </c>
      <c r="D43" s="576" t="e">
        <f t="shared" si="0"/>
        <v>#REF!</v>
      </c>
      <c r="E43" s="575" t="e">
        <f t="shared" si="6"/>
        <v>#REF!</v>
      </c>
      <c r="F43" s="575" t="e">
        <f t="shared" si="1"/>
        <v>#REF!</v>
      </c>
      <c r="G43" s="575" t="e">
        <f t="shared" si="2"/>
        <v>#REF!</v>
      </c>
      <c r="H43" s="575" t="e">
        <f t="shared" si="3"/>
        <v>#REF!</v>
      </c>
      <c r="I43" s="575" t="e">
        <f t="shared" si="4"/>
        <v>#REF!</v>
      </c>
      <c r="J43" s="575" t="e">
        <f>IF(A43="","",IF(#REF!="","",PMT((1+D43)^(1/12)-1,(#REF!*12)-A43+1,-E43)))</f>
        <v>#REF!</v>
      </c>
      <c r="K43" s="574"/>
    </row>
    <row r="44" spans="1:11">
      <c r="A44" s="577" t="e">
        <f>IF(A43="","",IF(A43=#REF!*12,"",+A43+1))</f>
        <v>#REF!</v>
      </c>
      <c r="B44" s="576" t="e">
        <f t="shared" si="5"/>
        <v>#REF!</v>
      </c>
      <c r="C44" s="576" t="e">
        <f>IF(A44="","",IF(#REF!+'Plano Prestação Mensal Proposta'!A44&gt;120,0,ROUND(IF(B44&gt;0.045,(0.045*0.5),(0.5)*B44),7)))</f>
        <v>#REF!</v>
      </c>
      <c r="D44" s="576" t="e">
        <f t="shared" si="0"/>
        <v>#REF!</v>
      </c>
      <c r="E44" s="575" t="e">
        <f t="shared" si="6"/>
        <v>#REF!</v>
      </c>
      <c r="F44" s="575" t="e">
        <f t="shared" si="1"/>
        <v>#REF!</v>
      </c>
      <c r="G44" s="575" t="e">
        <f t="shared" si="2"/>
        <v>#REF!</v>
      </c>
      <c r="H44" s="575" t="e">
        <f t="shared" si="3"/>
        <v>#REF!</v>
      </c>
      <c r="I44" s="575" t="e">
        <f t="shared" si="4"/>
        <v>#REF!</v>
      </c>
      <c r="J44" s="575" t="e">
        <f>IF(A44="","",IF(#REF!="","",PMT((1+D44)^(1/12)-1,(#REF!*12)-A44+1,-E44)))</f>
        <v>#REF!</v>
      </c>
      <c r="K44" s="574"/>
    </row>
    <row r="45" spans="1:11">
      <c r="A45" s="577" t="e">
        <f>IF(A44="","",IF(A44=#REF!*12,"",+A44+1))</f>
        <v>#REF!</v>
      </c>
      <c r="B45" s="576" t="e">
        <f t="shared" si="5"/>
        <v>#REF!</v>
      </c>
      <c r="C45" s="576" t="e">
        <f>IF(A45="","",IF(#REF!+'Plano Prestação Mensal Proposta'!A45&gt;120,0,ROUND(IF(B45&gt;0.045,(0.045*0.5),(0.5)*B45),7)))</f>
        <v>#REF!</v>
      </c>
      <c r="D45" s="576" t="e">
        <f t="shared" si="0"/>
        <v>#REF!</v>
      </c>
      <c r="E45" s="575" t="e">
        <f t="shared" si="6"/>
        <v>#REF!</v>
      </c>
      <c r="F45" s="575" t="e">
        <f t="shared" si="1"/>
        <v>#REF!</v>
      </c>
      <c r="G45" s="575" t="e">
        <f t="shared" si="2"/>
        <v>#REF!</v>
      </c>
      <c r="H45" s="575" t="e">
        <f t="shared" si="3"/>
        <v>#REF!</v>
      </c>
      <c r="I45" s="575" t="e">
        <f t="shared" si="4"/>
        <v>#REF!</v>
      </c>
      <c r="J45" s="575" t="e">
        <f>IF(A45="","",IF(#REF!="","",PMT((1+D45)^(1/12)-1,(#REF!*12)-A45+1,-E45)))</f>
        <v>#REF!</v>
      </c>
      <c r="K45" s="574"/>
    </row>
    <row r="46" spans="1:11">
      <c r="A46" s="577" t="e">
        <f>IF(A45="","",IF(A45=#REF!*12,"",+A45+1))</f>
        <v>#REF!</v>
      </c>
      <c r="B46" s="576" t="e">
        <f t="shared" si="5"/>
        <v>#REF!</v>
      </c>
      <c r="C46" s="576" t="e">
        <f>IF(A46="","",IF(#REF!+'Plano Prestação Mensal Proposta'!A46&gt;120,0,ROUND(IF(B46&gt;0.045,(0.045*0.5),(0.5)*B46),7)))</f>
        <v>#REF!</v>
      </c>
      <c r="D46" s="576" t="e">
        <f t="shared" si="0"/>
        <v>#REF!</v>
      </c>
      <c r="E46" s="575" t="e">
        <f t="shared" si="6"/>
        <v>#REF!</v>
      </c>
      <c r="F46" s="575" t="e">
        <f t="shared" si="1"/>
        <v>#REF!</v>
      </c>
      <c r="G46" s="575" t="e">
        <f t="shared" si="2"/>
        <v>#REF!</v>
      </c>
      <c r="H46" s="575" t="e">
        <f t="shared" si="3"/>
        <v>#REF!</v>
      </c>
      <c r="I46" s="575" t="e">
        <f t="shared" si="4"/>
        <v>#REF!</v>
      </c>
      <c r="J46" s="575" t="e">
        <f>IF(A46="","",IF(#REF!="","",PMT((1+D46)^(1/12)-1,(#REF!*12)-A46+1,-E46)))</f>
        <v>#REF!</v>
      </c>
      <c r="K46" s="574"/>
    </row>
    <row r="47" spans="1:11">
      <c r="A47" s="577" t="e">
        <f>IF(A46="","",IF(A46=#REF!*12,"",+A46+1))</f>
        <v>#REF!</v>
      </c>
      <c r="B47" s="576" t="e">
        <f t="shared" si="5"/>
        <v>#REF!</v>
      </c>
      <c r="C47" s="576" t="e">
        <f>IF(A47="","",IF(#REF!+'Plano Prestação Mensal Proposta'!A47&gt;120,0,ROUND(IF(B47&gt;0.045,(0.045*0.5),(0.5)*B47),7)))</f>
        <v>#REF!</v>
      </c>
      <c r="D47" s="576" t="e">
        <f t="shared" si="0"/>
        <v>#REF!</v>
      </c>
      <c r="E47" s="575" t="e">
        <f t="shared" si="6"/>
        <v>#REF!</v>
      </c>
      <c r="F47" s="575" t="e">
        <f t="shared" si="1"/>
        <v>#REF!</v>
      </c>
      <c r="G47" s="575" t="e">
        <f t="shared" si="2"/>
        <v>#REF!</v>
      </c>
      <c r="H47" s="575" t="e">
        <f t="shared" si="3"/>
        <v>#REF!</v>
      </c>
      <c r="I47" s="575" t="e">
        <f t="shared" si="4"/>
        <v>#REF!</v>
      </c>
      <c r="J47" s="575" t="e">
        <f>IF(A47="","",IF(#REF!="","",PMT((1+D47)^(1/12)-1,(#REF!*12)-A47+1,-E47)))</f>
        <v>#REF!</v>
      </c>
      <c r="K47" s="574"/>
    </row>
    <row r="48" spans="1:11">
      <c r="A48" s="577" t="e">
        <f>IF(A47="","",IF(A47=#REF!*12,"",+A47+1))</f>
        <v>#REF!</v>
      </c>
      <c r="B48" s="576" t="e">
        <f t="shared" si="5"/>
        <v>#REF!</v>
      </c>
      <c r="C48" s="576" t="e">
        <f>IF(A48="","",IF(#REF!+'Plano Prestação Mensal Proposta'!A48&gt;120,0,ROUND(IF(B48&gt;0.045,(0.045*0.5),(0.5)*B48),7)))</f>
        <v>#REF!</v>
      </c>
      <c r="D48" s="576" t="e">
        <f t="shared" si="0"/>
        <v>#REF!</v>
      </c>
      <c r="E48" s="575" t="e">
        <f t="shared" si="6"/>
        <v>#REF!</v>
      </c>
      <c r="F48" s="575" t="e">
        <f t="shared" si="1"/>
        <v>#REF!</v>
      </c>
      <c r="G48" s="575" t="e">
        <f t="shared" si="2"/>
        <v>#REF!</v>
      </c>
      <c r="H48" s="575" t="e">
        <f t="shared" si="3"/>
        <v>#REF!</v>
      </c>
      <c r="I48" s="575" t="e">
        <f t="shared" si="4"/>
        <v>#REF!</v>
      </c>
      <c r="J48" s="575" t="e">
        <f>IF(A48="","",IF(#REF!="","",PMT((1+D48)^(1/12)-1,(#REF!*12)-A48+1,-E48)))</f>
        <v>#REF!</v>
      </c>
      <c r="K48" s="574"/>
    </row>
    <row r="49" spans="1:11">
      <c r="A49" s="577" t="e">
        <f>IF(A48="","",IF(A48=#REF!*12,"",+A48+1))</f>
        <v>#REF!</v>
      </c>
      <c r="B49" s="576" t="e">
        <f t="shared" si="5"/>
        <v>#REF!</v>
      </c>
      <c r="C49" s="576" t="e">
        <f>IF(A49="","",IF(#REF!+'Plano Prestação Mensal Proposta'!A49&gt;120,0,ROUND(IF(B49&gt;0.045,(0.045*0.5),(0.5)*B49),7)))</f>
        <v>#REF!</v>
      </c>
      <c r="D49" s="576" t="e">
        <f t="shared" si="0"/>
        <v>#REF!</v>
      </c>
      <c r="E49" s="575" t="e">
        <f t="shared" si="6"/>
        <v>#REF!</v>
      </c>
      <c r="F49" s="575" t="e">
        <f t="shared" si="1"/>
        <v>#REF!</v>
      </c>
      <c r="G49" s="575" t="e">
        <f t="shared" si="2"/>
        <v>#REF!</v>
      </c>
      <c r="H49" s="575" t="e">
        <f t="shared" si="3"/>
        <v>#REF!</v>
      </c>
      <c r="I49" s="575" t="e">
        <f t="shared" si="4"/>
        <v>#REF!</v>
      </c>
      <c r="J49" s="575" t="e">
        <f>IF(A49="","",IF(#REF!="","",PMT((1+D49)^(1/12)-1,(#REF!*12)-A49+1,-E49)))</f>
        <v>#REF!</v>
      </c>
      <c r="K49" s="574"/>
    </row>
    <row r="50" spans="1:11">
      <c r="A50" s="577" t="e">
        <f>IF(A49="","",IF(A49=#REF!*12,"",+A49+1))</f>
        <v>#REF!</v>
      </c>
      <c r="B50" s="576" t="e">
        <f t="shared" si="5"/>
        <v>#REF!</v>
      </c>
      <c r="C50" s="576" t="e">
        <f>IF(A50="","",IF(#REF!+'Plano Prestação Mensal Proposta'!A50&gt;120,0,ROUND(IF(B50&gt;0.045,(0.045*0.5),(0.5)*B50),7)))</f>
        <v>#REF!</v>
      </c>
      <c r="D50" s="576" t="e">
        <f t="shared" si="0"/>
        <v>#REF!</v>
      </c>
      <c r="E50" s="575" t="e">
        <f t="shared" si="6"/>
        <v>#REF!</v>
      </c>
      <c r="F50" s="575" t="e">
        <f t="shared" si="1"/>
        <v>#REF!</v>
      </c>
      <c r="G50" s="575" t="e">
        <f t="shared" si="2"/>
        <v>#REF!</v>
      </c>
      <c r="H50" s="575" t="e">
        <f t="shared" si="3"/>
        <v>#REF!</v>
      </c>
      <c r="I50" s="575" t="e">
        <f t="shared" si="4"/>
        <v>#REF!</v>
      </c>
      <c r="J50" s="575" t="e">
        <f>IF(A50="","",IF(#REF!="","",PMT((1+D50)^(1/12)-1,(#REF!*12)-A50+1,-E50)))</f>
        <v>#REF!</v>
      </c>
      <c r="K50" s="574"/>
    </row>
    <row r="51" spans="1:11">
      <c r="A51" s="577" t="e">
        <f>IF(A50="","",IF(A50=#REF!*12,"",+A50+1))</f>
        <v>#REF!</v>
      </c>
      <c r="B51" s="576" t="e">
        <f t="shared" si="5"/>
        <v>#REF!</v>
      </c>
      <c r="C51" s="576" t="e">
        <f>IF(A51="","",IF(#REF!+'Plano Prestação Mensal Proposta'!A51&gt;120,0,ROUND(IF(B51&gt;0.045,(0.045*0.5),(0.5)*B51),7)))</f>
        <v>#REF!</v>
      </c>
      <c r="D51" s="576" t="e">
        <f t="shared" si="0"/>
        <v>#REF!</v>
      </c>
      <c r="E51" s="575" t="e">
        <f t="shared" si="6"/>
        <v>#REF!</v>
      </c>
      <c r="F51" s="575" t="e">
        <f t="shared" si="1"/>
        <v>#REF!</v>
      </c>
      <c r="G51" s="575" t="e">
        <f t="shared" si="2"/>
        <v>#REF!</v>
      </c>
      <c r="H51" s="575" t="e">
        <f t="shared" si="3"/>
        <v>#REF!</v>
      </c>
      <c r="I51" s="575" t="e">
        <f t="shared" si="4"/>
        <v>#REF!</v>
      </c>
      <c r="J51" s="575" t="e">
        <f>IF(A51="","",IF(#REF!="","",PMT((1+D51)^(1/12)-1,(#REF!*12)-A51+1,-E51)))</f>
        <v>#REF!</v>
      </c>
      <c r="K51" s="574"/>
    </row>
    <row r="52" spans="1:11">
      <c r="A52" s="577" t="e">
        <f>IF(A51="","",IF(A51=#REF!*12,"",+A51+1))</f>
        <v>#REF!</v>
      </c>
      <c r="B52" s="576" t="e">
        <f t="shared" si="5"/>
        <v>#REF!</v>
      </c>
      <c r="C52" s="576" t="e">
        <f>IF(A52="","",IF(#REF!+'Plano Prestação Mensal Proposta'!A52&gt;120,0,ROUND(IF(B52&gt;0.045,(0.045*0.5),(0.5)*B52),7)))</f>
        <v>#REF!</v>
      </c>
      <c r="D52" s="576" t="e">
        <f t="shared" si="0"/>
        <v>#REF!</v>
      </c>
      <c r="E52" s="575" t="e">
        <f t="shared" si="6"/>
        <v>#REF!</v>
      </c>
      <c r="F52" s="575" t="e">
        <f t="shared" si="1"/>
        <v>#REF!</v>
      </c>
      <c r="G52" s="575" t="e">
        <f t="shared" si="2"/>
        <v>#REF!</v>
      </c>
      <c r="H52" s="575" t="e">
        <f t="shared" si="3"/>
        <v>#REF!</v>
      </c>
      <c r="I52" s="575" t="e">
        <f t="shared" si="4"/>
        <v>#REF!</v>
      </c>
      <c r="J52" s="575" t="e">
        <f>IF(A52="","",IF(#REF!="","",PMT((1+D52)^(1/12)-1,(#REF!*12)-A52+1,-E52)))</f>
        <v>#REF!</v>
      </c>
      <c r="K52" s="574"/>
    </row>
    <row r="53" spans="1:11">
      <c r="A53" s="577" t="e">
        <f>IF(A52="","",IF(A52=#REF!*12,"",+A52+1))</f>
        <v>#REF!</v>
      </c>
      <c r="B53" s="576" t="e">
        <f t="shared" si="5"/>
        <v>#REF!</v>
      </c>
      <c r="C53" s="576" t="e">
        <f>IF(A53="","",IF(#REF!+'Plano Prestação Mensal Proposta'!A53&gt;120,0,ROUND(IF(B53&gt;0.045,(0.045*0.5),(0.5)*B53),7)))</f>
        <v>#REF!</v>
      </c>
      <c r="D53" s="576" t="e">
        <f t="shared" si="0"/>
        <v>#REF!</v>
      </c>
      <c r="E53" s="575" t="e">
        <f t="shared" si="6"/>
        <v>#REF!</v>
      </c>
      <c r="F53" s="575" t="e">
        <f t="shared" si="1"/>
        <v>#REF!</v>
      </c>
      <c r="G53" s="575" t="e">
        <f t="shared" si="2"/>
        <v>#REF!</v>
      </c>
      <c r="H53" s="575" t="e">
        <f t="shared" si="3"/>
        <v>#REF!</v>
      </c>
      <c r="I53" s="575" t="e">
        <f t="shared" si="4"/>
        <v>#REF!</v>
      </c>
      <c r="J53" s="575" t="e">
        <f>IF(A53="","",IF(#REF!="","",PMT((1+D53)^(1/12)-1,(#REF!*12)-A53+1,-E53)))</f>
        <v>#REF!</v>
      </c>
      <c r="K53" s="574"/>
    </row>
    <row r="54" spans="1:11">
      <c r="A54" s="577" t="e">
        <f>IF(A53="","",IF(A53=#REF!*12,"",+A53+1))</f>
        <v>#REF!</v>
      </c>
      <c r="B54" s="576" t="e">
        <f t="shared" si="5"/>
        <v>#REF!</v>
      </c>
      <c r="C54" s="576" t="e">
        <f>IF(A54="","",IF(#REF!+'Plano Prestação Mensal Proposta'!A54&gt;120,0,ROUND(IF(B54&gt;0.045,(0.045*0.5),(0.5)*B54),7)))</f>
        <v>#REF!</v>
      </c>
      <c r="D54" s="576" t="e">
        <f t="shared" si="0"/>
        <v>#REF!</v>
      </c>
      <c r="E54" s="575" t="e">
        <f t="shared" si="6"/>
        <v>#REF!</v>
      </c>
      <c r="F54" s="575" t="e">
        <f t="shared" si="1"/>
        <v>#REF!</v>
      </c>
      <c r="G54" s="575" t="e">
        <f t="shared" si="2"/>
        <v>#REF!</v>
      </c>
      <c r="H54" s="575" t="e">
        <f t="shared" si="3"/>
        <v>#REF!</v>
      </c>
      <c r="I54" s="575" t="e">
        <f t="shared" si="4"/>
        <v>#REF!</v>
      </c>
      <c r="J54" s="575" t="e">
        <f>IF(A54="","",IF(#REF!="","",PMT((1+D54)^(1/12)-1,(#REF!*12)-A54+1,-E54)))</f>
        <v>#REF!</v>
      </c>
      <c r="K54" s="574"/>
    </row>
    <row r="55" spans="1:11">
      <c r="A55" s="577" t="e">
        <f>IF(A54="","",IF(A54=#REF!*12,"",+A54+1))</f>
        <v>#REF!</v>
      </c>
      <c r="B55" s="576" t="e">
        <f t="shared" si="5"/>
        <v>#REF!</v>
      </c>
      <c r="C55" s="576" t="e">
        <f>IF(A55="","",IF(#REF!+'Plano Prestação Mensal Proposta'!A55&gt;120,0,ROUND(IF(B55&gt;0.045,(0.045*0.5),(0.5)*B55),7)))</f>
        <v>#REF!</v>
      </c>
      <c r="D55" s="576" t="e">
        <f t="shared" si="0"/>
        <v>#REF!</v>
      </c>
      <c r="E55" s="575" t="e">
        <f t="shared" si="6"/>
        <v>#REF!</v>
      </c>
      <c r="F55" s="575" t="e">
        <f t="shared" si="1"/>
        <v>#REF!</v>
      </c>
      <c r="G55" s="575" t="e">
        <f t="shared" si="2"/>
        <v>#REF!</v>
      </c>
      <c r="H55" s="575" t="e">
        <f t="shared" si="3"/>
        <v>#REF!</v>
      </c>
      <c r="I55" s="575" t="e">
        <f t="shared" si="4"/>
        <v>#REF!</v>
      </c>
      <c r="J55" s="575" t="e">
        <f>IF(A55="","",IF(#REF!="","",PMT((1+D55)^(1/12)-1,(#REF!*12)-A55+1,-E55)))</f>
        <v>#REF!</v>
      </c>
      <c r="K55" s="574"/>
    </row>
    <row r="56" spans="1:11">
      <c r="A56" s="577" t="e">
        <f>IF(A55="","",IF(A55=#REF!*12,"",+A55+1))</f>
        <v>#REF!</v>
      </c>
      <c r="B56" s="576" t="e">
        <f t="shared" si="5"/>
        <v>#REF!</v>
      </c>
      <c r="C56" s="576" t="e">
        <f>IF(A56="","",IF(#REF!+'Plano Prestação Mensal Proposta'!A56&gt;120,0,ROUND(IF(B56&gt;0.045,(0.045*0.5),(0.5)*B56),7)))</f>
        <v>#REF!</v>
      </c>
      <c r="D56" s="576" t="e">
        <f t="shared" si="0"/>
        <v>#REF!</v>
      </c>
      <c r="E56" s="575" t="e">
        <f t="shared" si="6"/>
        <v>#REF!</v>
      </c>
      <c r="F56" s="575" t="e">
        <f t="shared" si="1"/>
        <v>#REF!</v>
      </c>
      <c r="G56" s="575" t="e">
        <f t="shared" si="2"/>
        <v>#REF!</v>
      </c>
      <c r="H56" s="575" t="e">
        <f t="shared" si="3"/>
        <v>#REF!</v>
      </c>
      <c r="I56" s="575" t="e">
        <f t="shared" si="4"/>
        <v>#REF!</v>
      </c>
      <c r="J56" s="575" t="e">
        <f>IF(A56="","",IF(#REF!="","",PMT((1+D56)^(1/12)-1,(#REF!*12)-A56+1,-E56)))</f>
        <v>#REF!</v>
      </c>
      <c r="K56" s="574"/>
    </row>
    <row r="57" spans="1:11" s="573" customFormat="1">
      <c r="A57" s="577" t="e">
        <f>IF(A56="","",IF(A56=#REF!*12,"",+A56+1))</f>
        <v>#REF!</v>
      </c>
      <c r="B57" s="576" t="e">
        <f t="shared" si="5"/>
        <v>#REF!</v>
      </c>
      <c r="C57" s="576" t="e">
        <f>IF(A57="","",IF(#REF!+'Plano Prestação Mensal Proposta'!A57&gt;120,0,ROUND(IF(B57&gt;0.045,(0.045*0.5),(0.5)*B57),7)))</f>
        <v>#REF!</v>
      </c>
      <c r="D57" s="576" t="e">
        <f t="shared" si="0"/>
        <v>#REF!</v>
      </c>
      <c r="E57" s="575" t="e">
        <f t="shared" si="6"/>
        <v>#REF!</v>
      </c>
      <c r="F57" s="575" t="e">
        <f t="shared" si="1"/>
        <v>#REF!</v>
      </c>
      <c r="G57" s="575" t="e">
        <f t="shared" si="2"/>
        <v>#REF!</v>
      </c>
      <c r="H57" s="575" t="e">
        <f t="shared" si="3"/>
        <v>#REF!</v>
      </c>
      <c r="I57" s="575" t="e">
        <f t="shared" si="4"/>
        <v>#REF!</v>
      </c>
      <c r="J57" s="575" t="e">
        <f>IF(A57="","",IF(#REF!="","",PMT((1+D57)^(1/12)-1,(#REF!*12)-A57+1,-E57)))</f>
        <v>#REF!</v>
      </c>
      <c r="K57" s="574"/>
    </row>
    <row r="58" spans="1:11" s="573" customFormat="1">
      <c r="A58" s="577" t="e">
        <f>IF(A57="","",IF(A57=#REF!*12,"",+A57+1))</f>
        <v>#REF!</v>
      </c>
      <c r="B58" s="576" t="e">
        <f t="shared" si="5"/>
        <v>#REF!</v>
      </c>
      <c r="C58" s="576" t="e">
        <f>IF(A58="","",IF(#REF!+'Plano Prestação Mensal Proposta'!A58&gt;120,0,ROUND(IF(B58&gt;0.045,(0.045*0.5),(0.5)*B58),7)))</f>
        <v>#REF!</v>
      </c>
      <c r="D58" s="576" t="e">
        <f t="shared" si="0"/>
        <v>#REF!</v>
      </c>
      <c r="E58" s="575" t="e">
        <f t="shared" si="6"/>
        <v>#REF!</v>
      </c>
      <c r="F58" s="575" t="e">
        <f t="shared" si="1"/>
        <v>#REF!</v>
      </c>
      <c r="G58" s="575" t="e">
        <f t="shared" si="2"/>
        <v>#REF!</v>
      </c>
      <c r="H58" s="575" t="e">
        <f t="shared" si="3"/>
        <v>#REF!</v>
      </c>
      <c r="I58" s="575" t="e">
        <f t="shared" si="4"/>
        <v>#REF!</v>
      </c>
      <c r="J58" s="575" t="e">
        <f>IF(A58="","",IF(#REF!="","",PMT((1+D58)^(1/12)-1,(#REF!*12)-A58+1,-E58)))</f>
        <v>#REF!</v>
      </c>
      <c r="K58" s="574"/>
    </row>
    <row r="59" spans="1:11" s="573" customFormat="1">
      <c r="A59" s="577" t="e">
        <f>IF(A58="","",IF(A58=#REF!*12,"",+A58+1))</f>
        <v>#REF!</v>
      </c>
      <c r="B59" s="576" t="e">
        <f t="shared" si="5"/>
        <v>#REF!</v>
      </c>
      <c r="C59" s="576" t="e">
        <f>IF(A59="","",IF(#REF!+'Plano Prestação Mensal Proposta'!A59&gt;120,0,ROUND(IF(B59&gt;0.045,(0.045*0.5),(0.5)*B59),7)))</f>
        <v>#REF!</v>
      </c>
      <c r="D59" s="576" t="e">
        <f t="shared" si="0"/>
        <v>#REF!</v>
      </c>
      <c r="E59" s="575" t="e">
        <f t="shared" si="6"/>
        <v>#REF!</v>
      </c>
      <c r="F59" s="575" t="e">
        <f t="shared" si="1"/>
        <v>#REF!</v>
      </c>
      <c r="G59" s="575" t="e">
        <f t="shared" si="2"/>
        <v>#REF!</v>
      </c>
      <c r="H59" s="575" t="e">
        <f t="shared" si="3"/>
        <v>#REF!</v>
      </c>
      <c r="I59" s="575" t="e">
        <f t="shared" si="4"/>
        <v>#REF!</v>
      </c>
      <c r="J59" s="575" t="e">
        <f>IF(A59="","",IF(#REF!="","",PMT((1+D59)^(1/12)-1,(#REF!*12)-A59+1,-E59)))</f>
        <v>#REF!</v>
      </c>
      <c r="K59" s="574"/>
    </row>
    <row r="60" spans="1:11" s="573" customFormat="1">
      <c r="A60" s="577" t="e">
        <f>IF(A59="","",IF(A59=#REF!*12,"",+A59+1))</f>
        <v>#REF!</v>
      </c>
      <c r="B60" s="576" t="e">
        <f t="shared" si="5"/>
        <v>#REF!</v>
      </c>
      <c r="C60" s="576" t="e">
        <f>IF(A60="","",IF(#REF!+'Plano Prestação Mensal Proposta'!A60&gt;120,0,ROUND(IF(B60&gt;0.045,(0.045*0.5),(0.5)*B60),7)))</f>
        <v>#REF!</v>
      </c>
      <c r="D60" s="576" t="e">
        <f t="shared" si="0"/>
        <v>#REF!</v>
      </c>
      <c r="E60" s="575" t="e">
        <f t="shared" si="6"/>
        <v>#REF!</v>
      </c>
      <c r="F60" s="575" t="e">
        <f t="shared" si="1"/>
        <v>#REF!</v>
      </c>
      <c r="G60" s="575" t="e">
        <f t="shared" si="2"/>
        <v>#REF!</v>
      </c>
      <c r="H60" s="575" t="e">
        <f t="shared" si="3"/>
        <v>#REF!</v>
      </c>
      <c r="I60" s="575" t="e">
        <f t="shared" si="4"/>
        <v>#REF!</v>
      </c>
      <c r="J60" s="575" t="e">
        <f>IF(A60="","",IF(#REF!="","",PMT((1+D60)^(1/12)-1,(#REF!*12)-A60+1,-E60)))</f>
        <v>#REF!</v>
      </c>
      <c r="K60" s="574"/>
    </row>
    <row r="61" spans="1:11" s="573" customFormat="1">
      <c r="A61" s="577" t="e">
        <f>IF(A60="","",IF(A60=#REF!*12,"",+A60+1))</f>
        <v>#REF!</v>
      </c>
      <c r="B61" s="576" t="e">
        <f t="shared" si="5"/>
        <v>#REF!</v>
      </c>
      <c r="C61" s="576" t="e">
        <f>IF(A61="","",IF(#REF!+'Plano Prestação Mensal Proposta'!A61&gt;120,0,ROUND(IF(B61&gt;0.045,(0.045*0.5),(0.5)*B61),7)))</f>
        <v>#REF!</v>
      </c>
      <c r="D61" s="576" t="e">
        <f t="shared" si="0"/>
        <v>#REF!</v>
      </c>
      <c r="E61" s="575" t="e">
        <f t="shared" si="6"/>
        <v>#REF!</v>
      </c>
      <c r="F61" s="575" t="e">
        <f t="shared" si="1"/>
        <v>#REF!</v>
      </c>
      <c r="G61" s="575" t="e">
        <f t="shared" si="2"/>
        <v>#REF!</v>
      </c>
      <c r="H61" s="575" t="e">
        <f t="shared" si="3"/>
        <v>#REF!</v>
      </c>
      <c r="I61" s="575" t="e">
        <f t="shared" si="4"/>
        <v>#REF!</v>
      </c>
      <c r="J61" s="575" t="e">
        <f>IF(A61="","",IF(#REF!="","",PMT((1+D61)^(1/12)-1,(#REF!*12)-A61+1,-E61)))</f>
        <v>#REF!</v>
      </c>
      <c r="K61" s="574"/>
    </row>
    <row r="62" spans="1:11" s="573" customFormat="1">
      <c r="A62" s="577" t="e">
        <f>IF(A61="","",IF(A61=#REF!*12,"",+A61+1))</f>
        <v>#REF!</v>
      </c>
      <c r="B62" s="576" t="e">
        <f t="shared" si="5"/>
        <v>#REF!</v>
      </c>
      <c r="C62" s="576" t="e">
        <f>IF(A62="","",IF(#REF!+'Plano Prestação Mensal Proposta'!A62&gt;120,0,ROUND(IF(B62&gt;0.045,(0.045*0.5),(0.5)*B62),7)))</f>
        <v>#REF!</v>
      </c>
      <c r="D62" s="576" t="e">
        <f t="shared" si="0"/>
        <v>#REF!</v>
      </c>
      <c r="E62" s="575" t="e">
        <f t="shared" si="6"/>
        <v>#REF!</v>
      </c>
      <c r="F62" s="575" t="e">
        <f t="shared" si="1"/>
        <v>#REF!</v>
      </c>
      <c r="G62" s="575" t="e">
        <f t="shared" si="2"/>
        <v>#REF!</v>
      </c>
      <c r="H62" s="575" t="e">
        <f t="shared" si="3"/>
        <v>#REF!</v>
      </c>
      <c r="I62" s="575" t="e">
        <f t="shared" si="4"/>
        <v>#REF!</v>
      </c>
      <c r="J62" s="575" t="e">
        <f>IF(A62="","",IF(#REF!="","",PMT((1+D62)^(1/12)-1,(#REF!*12)-A62+1,-E62)))</f>
        <v>#REF!</v>
      </c>
      <c r="K62" s="574"/>
    </row>
    <row r="63" spans="1:11" s="573" customFormat="1">
      <c r="A63" s="577" t="e">
        <f>IF(A62="","",IF(A62=#REF!*12,"",+A62+1))</f>
        <v>#REF!</v>
      </c>
      <c r="B63" s="576" t="e">
        <f t="shared" si="5"/>
        <v>#REF!</v>
      </c>
      <c r="C63" s="576" t="e">
        <f>IF(A63="","",IF(#REF!+'Plano Prestação Mensal Proposta'!A63&gt;120,0,ROUND(IF(B63&gt;0.045,(0.045*0.5),(0.5)*B63),7)))</f>
        <v>#REF!</v>
      </c>
      <c r="D63" s="576" t="e">
        <f t="shared" si="0"/>
        <v>#REF!</v>
      </c>
      <c r="E63" s="575" t="e">
        <f t="shared" si="6"/>
        <v>#REF!</v>
      </c>
      <c r="F63" s="575" t="e">
        <f t="shared" si="1"/>
        <v>#REF!</v>
      </c>
      <c r="G63" s="575" t="e">
        <f t="shared" si="2"/>
        <v>#REF!</v>
      </c>
      <c r="H63" s="575" t="e">
        <f t="shared" si="3"/>
        <v>#REF!</v>
      </c>
      <c r="I63" s="575" t="e">
        <f t="shared" si="4"/>
        <v>#REF!</v>
      </c>
      <c r="J63" s="575" t="e">
        <f>IF(A63="","",IF(#REF!="","",PMT((1+D63)^(1/12)-1,(#REF!*12)-A63+1,-E63)))</f>
        <v>#REF!</v>
      </c>
      <c r="K63" s="574"/>
    </row>
    <row r="64" spans="1:11" s="573" customFormat="1">
      <c r="A64" s="577" t="e">
        <f>IF(A63="","",IF(A63=#REF!*12,"",+A63+1))</f>
        <v>#REF!</v>
      </c>
      <c r="B64" s="576" t="e">
        <f t="shared" si="5"/>
        <v>#REF!</v>
      </c>
      <c r="C64" s="576" t="e">
        <f>IF(A64="","",IF(#REF!+'Plano Prestação Mensal Proposta'!A64&gt;120,0,ROUND(IF(B64&gt;0.045,(0.045*0.5),(0.5)*B64),7)))</f>
        <v>#REF!</v>
      </c>
      <c r="D64" s="576" t="e">
        <f t="shared" si="0"/>
        <v>#REF!</v>
      </c>
      <c r="E64" s="575" t="e">
        <f t="shared" si="6"/>
        <v>#REF!</v>
      </c>
      <c r="F64" s="575" t="e">
        <f t="shared" si="1"/>
        <v>#REF!</v>
      </c>
      <c r="G64" s="575" t="e">
        <f t="shared" si="2"/>
        <v>#REF!</v>
      </c>
      <c r="H64" s="575" t="e">
        <f t="shared" si="3"/>
        <v>#REF!</v>
      </c>
      <c r="I64" s="575" t="e">
        <f t="shared" si="4"/>
        <v>#REF!</v>
      </c>
      <c r="J64" s="575" t="e">
        <f>IF(A64="","",IF(#REF!="","",PMT((1+D64)^(1/12)-1,(#REF!*12)-A64+1,-E64)))</f>
        <v>#REF!</v>
      </c>
      <c r="K64" s="574"/>
    </row>
    <row r="65" spans="1:11" s="573" customFormat="1">
      <c r="A65" s="577" t="e">
        <f>IF(A64="","",IF(A64=#REF!*12,"",+A64+1))</f>
        <v>#REF!</v>
      </c>
      <c r="B65" s="576" t="e">
        <f t="shared" si="5"/>
        <v>#REF!</v>
      </c>
      <c r="C65" s="576" t="e">
        <f>IF(A65="","",IF(#REF!+'Plano Prestação Mensal Proposta'!A65&gt;120,0,ROUND(IF(B65&gt;0.045,(0.045*0.5),(0.5)*B65),7)))</f>
        <v>#REF!</v>
      </c>
      <c r="D65" s="576" t="e">
        <f t="shared" si="0"/>
        <v>#REF!</v>
      </c>
      <c r="E65" s="575" t="e">
        <f t="shared" si="6"/>
        <v>#REF!</v>
      </c>
      <c r="F65" s="575" t="e">
        <f t="shared" si="1"/>
        <v>#REF!</v>
      </c>
      <c r="G65" s="575" t="e">
        <f t="shared" si="2"/>
        <v>#REF!</v>
      </c>
      <c r="H65" s="575" t="e">
        <f t="shared" si="3"/>
        <v>#REF!</v>
      </c>
      <c r="I65" s="575" t="e">
        <f t="shared" si="4"/>
        <v>#REF!</v>
      </c>
      <c r="J65" s="575" t="e">
        <f>IF(A65="","",IF(#REF!="","",PMT((1+D65)^(1/12)-1,(#REF!*12)-A65+1,-E65)))</f>
        <v>#REF!</v>
      </c>
      <c r="K65" s="574"/>
    </row>
    <row r="66" spans="1:11" s="573" customFormat="1">
      <c r="A66" s="577" t="e">
        <f>IF(A65="","",IF(A65=#REF!*12,"",+A65+1))</f>
        <v>#REF!</v>
      </c>
      <c r="B66" s="576" t="e">
        <f t="shared" si="5"/>
        <v>#REF!</v>
      </c>
      <c r="C66" s="576" t="e">
        <f>IF(A66="","",IF(#REF!+'Plano Prestação Mensal Proposta'!A66&gt;120,0,ROUND(IF(B66&gt;0.045,(0.045*0.5),(0.5)*B66),7)))</f>
        <v>#REF!</v>
      </c>
      <c r="D66" s="576" t="e">
        <f t="shared" si="0"/>
        <v>#REF!</v>
      </c>
      <c r="E66" s="575" t="e">
        <f t="shared" si="6"/>
        <v>#REF!</v>
      </c>
      <c r="F66" s="575" t="e">
        <f t="shared" si="1"/>
        <v>#REF!</v>
      </c>
      <c r="G66" s="575" t="e">
        <f t="shared" si="2"/>
        <v>#REF!</v>
      </c>
      <c r="H66" s="575" t="e">
        <f t="shared" si="3"/>
        <v>#REF!</v>
      </c>
      <c r="I66" s="575" t="e">
        <f t="shared" si="4"/>
        <v>#REF!</v>
      </c>
      <c r="J66" s="575" t="e">
        <f>IF(A66="","",IF(#REF!="","",PMT((1+D66)^(1/12)-1,(#REF!*12)-A66+1,-E66)))</f>
        <v>#REF!</v>
      </c>
      <c r="K66" s="574"/>
    </row>
    <row r="67" spans="1:11" s="573" customFormat="1">
      <c r="A67" s="577" t="e">
        <f>IF(A66="","",IF(A66=#REF!*12,"",+A66+1))</f>
        <v>#REF!</v>
      </c>
      <c r="B67" s="576" t="e">
        <f t="shared" si="5"/>
        <v>#REF!</v>
      </c>
      <c r="C67" s="576" t="e">
        <f>IF(A67="","",IF(#REF!+'Plano Prestação Mensal Proposta'!A67&gt;120,0,ROUND(IF(B67&gt;0.045,(0.045*0.5),(0.5)*B67),7)))</f>
        <v>#REF!</v>
      </c>
      <c r="D67" s="576" t="e">
        <f t="shared" si="0"/>
        <v>#REF!</v>
      </c>
      <c r="E67" s="575" t="e">
        <f t="shared" si="6"/>
        <v>#REF!</v>
      </c>
      <c r="F67" s="575" t="e">
        <f t="shared" si="1"/>
        <v>#REF!</v>
      </c>
      <c r="G67" s="575" t="e">
        <f t="shared" si="2"/>
        <v>#REF!</v>
      </c>
      <c r="H67" s="575" t="e">
        <f t="shared" si="3"/>
        <v>#REF!</v>
      </c>
      <c r="I67" s="575" t="e">
        <f t="shared" si="4"/>
        <v>#REF!</v>
      </c>
      <c r="J67" s="575" t="e">
        <f>IF(A67="","",IF(#REF!="","",PMT((1+D67)^(1/12)-1,(#REF!*12)-A67+1,-E67)))</f>
        <v>#REF!</v>
      </c>
      <c r="K67" s="574"/>
    </row>
    <row r="68" spans="1:11" s="573" customFormat="1">
      <c r="A68" s="577" t="e">
        <f>IF(A67="","",IF(A67=#REF!*12,"",+A67+1))</f>
        <v>#REF!</v>
      </c>
      <c r="B68" s="576" t="e">
        <f t="shared" si="5"/>
        <v>#REF!</v>
      </c>
      <c r="C68" s="576" t="e">
        <f>IF(A68="","",IF(#REF!+'Plano Prestação Mensal Proposta'!A68&gt;120,0,ROUND(IF(B68&gt;0.045,(0.045*0.5),(0.5)*B68),7)))</f>
        <v>#REF!</v>
      </c>
      <c r="D68" s="576" t="e">
        <f t="shared" si="0"/>
        <v>#REF!</v>
      </c>
      <c r="E68" s="575" t="e">
        <f t="shared" si="6"/>
        <v>#REF!</v>
      </c>
      <c r="F68" s="575" t="e">
        <f t="shared" si="1"/>
        <v>#REF!</v>
      </c>
      <c r="G68" s="575" t="e">
        <f t="shared" si="2"/>
        <v>#REF!</v>
      </c>
      <c r="H68" s="575" t="e">
        <f t="shared" si="3"/>
        <v>#REF!</v>
      </c>
      <c r="I68" s="575" t="e">
        <f t="shared" si="4"/>
        <v>#REF!</v>
      </c>
      <c r="J68" s="575" t="e">
        <f>IF(A68="","",IF(#REF!="","",PMT((1+D68)^(1/12)-1,(#REF!*12)-A68+1,-E68)))</f>
        <v>#REF!</v>
      </c>
      <c r="K68" s="574"/>
    </row>
    <row r="69" spans="1:11" s="573" customFormat="1">
      <c r="A69" s="577" t="e">
        <f>IF(A68="","",IF(A68=#REF!*12,"",+A68+1))</f>
        <v>#REF!</v>
      </c>
      <c r="B69" s="576" t="e">
        <f t="shared" si="5"/>
        <v>#REF!</v>
      </c>
      <c r="C69" s="576" t="e">
        <f>IF(A69="","",IF(#REF!+'Plano Prestação Mensal Proposta'!A69&gt;120,0,ROUND(IF(B69&gt;0.045,(0.045*0.5),(0.5)*B69),7)))</f>
        <v>#REF!</v>
      </c>
      <c r="D69" s="576" t="e">
        <f t="shared" si="0"/>
        <v>#REF!</v>
      </c>
      <c r="E69" s="575" t="e">
        <f t="shared" si="6"/>
        <v>#REF!</v>
      </c>
      <c r="F69" s="575" t="e">
        <f t="shared" si="1"/>
        <v>#REF!</v>
      </c>
      <c r="G69" s="575" t="e">
        <f t="shared" si="2"/>
        <v>#REF!</v>
      </c>
      <c r="H69" s="575" t="e">
        <f t="shared" si="3"/>
        <v>#REF!</v>
      </c>
      <c r="I69" s="575" t="e">
        <f t="shared" si="4"/>
        <v>#REF!</v>
      </c>
      <c r="J69" s="575" t="e">
        <f>IF(A69="","",IF(#REF!="","",PMT((1+D69)^(1/12)-1,(#REF!*12)-A69+1,-E69)))</f>
        <v>#REF!</v>
      </c>
      <c r="K69" s="574"/>
    </row>
    <row r="70" spans="1:11" s="573" customFormat="1">
      <c r="A70" s="577" t="e">
        <f>IF(A69="","",IF(A69=#REF!*12,"",+A69+1))</f>
        <v>#REF!</v>
      </c>
      <c r="B70" s="576" t="e">
        <f t="shared" si="5"/>
        <v>#REF!</v>
      </c>
      <c r="C70" s="576" t="e">
        <f>IF(A70="","",IF(#REF!+'Plano Prestação Mensal Proposta'!A70&gt;120,0,ROUND(IF(B70&gt;0.045,(0.045*0.5),(0.5)*B70),7)))</f>
        <v>#REF!</v>
      </c>
      <c r="D70" s="576" t="e">
        <f t="shared" ref="D70:D133" si="7">IF(A70="","",+B70-C70)</f>
        <v>#REF!</v>
      </c>
      <c r="E70" s="575" t="e">
        <f t="shared" si="6"/>
        <v>#REF!</v>
      </c>
      <c r="F70" s="575" t="e">
        <f t="shared" ref="F70:F133" si="8">IF(A70="","",IF(J70="","",+J70-H70))</f>
        <v>#REF!</v>
      </c>
      <c r="G70" s="575" t="e">
        <f t="shared" ref="G70:G133" si="9">IF(A70="","",IF(E70="","",ROUND(+E70*((1+B70)^(1/12)-1),2)))</f>
        <v>#REF!</v>
      </c>
      <c r="H70" s="575" t="e">
        <f t="shared" ref="H70:H133" si="10">IF(A70="","",IF(E70="","",ROUND(+E70*((1+D70)^(1/12)-1),2)))</f>
        <v>#REF!</v>
      </c>
      <c r="I70" s="575" t="e">
        <f t="shared" ref="I70:I133" si="11">IF(A70="","",+G70-H70)</f>
        <v>#REF!</v>
      </c>
      <c r="J70" s="575" t="e">
        <f>IF(A70="","",IF(#REF!="","",PMT((1+D70)^(1/12)-1,(#REF!*12)-A70+1,-E70)))</f>
        <v>#REF!</v>
      </c>
      <c r="K70" s="574"/>
    </row>
    <row r="71" spans="1:11" s="573" customFormat="1">
      <c r="A71" s="577" t="e">
        <f>IF(A70="","",IF(A70=#REF!*12,"",+A70+1))</f>
        <v>#REF!</v>
      </c>
      <c r="B71" s="576" t="e">
        <f t="shared" ref="B71:B134" si="12">IF(A71="","",+B70)</f>
        <v>#REF!</v>
      </c>
      <c r="C71" s="576" t="e">
        <f>IF(A71="","",IF(#REF!+'Plano Prestação Mensal Proposta'!A71&gt;120,0,ROUND(IF(B71&gt;0.045,(0.045*0.5),(0.5)*B71),7)))</f>
        <v>#REF!</v>
      </c>
      <c r="D71" s="576" t="e">
        <f t="shared" si="7"/>
        <v>#REF!</v>
      </c>
      <c r="E71" s="575" t="e">
        <f t="shared" ref="E71:E134" si="13">IF(A71="","",IF(F70="","",+E70-F70))</f>
        <v>#REF!</v>
      </c>
      <c r="F71" s="575" t="e">
        <f t="shared" si="8"/>
        <v>#REF!</v>
      </c>
      <c r="G71" s="575" t="e">
        <f t="shared" si="9"/>
        <v>#REF!</v>
      </c>
      <c r="H71" s="575" t="e">
        <f t="shared" si="10"/>
        <v>#REF!</v>
      </c>
      <c r="I71" s="575" t="e">
        <f t="shared" si="11"/>
        <v>#REF!</v>
      </c>
      <c r="J71" s="575" t="e">
        <f>IF(A71="","",IF(#REF!="","",PMT((1+D71)^(1/12)-1,(#REF!*12)-A71+1,-E71)))</f>
        <v>#REF!</v>
      </c>
      <c r="K71" s="574"/>
    </row>
    <row r="72" spans="1:11" s="573" customFormat="1">
      <c r="A72" s="577" t="e">
        <f>IF(A71="","",IF(A71=#REF!*12,"",+A71+1))</f>
        <v>#REF!</v>
      </c>
      <c r="B72" s="576" t="e">
        <f t="shared" si="12"/>
        <v>#REF!</v>
      </c>
      <c r="C72" s="576" t="e">
        <f>IF(A72="","",IF(#REF!+'Plano Prestação Mensal Proposta'!A72&gt;120,0,ROUND(IF(B72&gt;0.045,(0.045*0.5),(0.5)*B72),7)))</f>
        <v>#REF!</v>
      </c>
      <c r="D72" s="576" t="e">
        <f t="shared" si="7"/>
        <v>#REF!</v>
      </c>
      <c r="E72" s="575" t="e">
        <f t="shared" si="13"/>
        <v>#REF!</v>
      </c>
      <c r="F72" s="575" t="e">
        <f t="shared" si="8"/>
        <v>#REF!</v>
      </c>
      <c r="G72" s="575" t="e">
        <f t="shared" si="9"/>
        <v>#REF!</v>
      </c>
      <c r="H72" s="575" t="e">
        <f t="shared" si="10"/>
        <v>#REF!</v>
      </c>
      <c r="I72" s="575" t="e">
        <f t="shared" si="11"/>
        <v>#REF!</v>
      </c>
      <c r="J72" s="575" t="e">
        <f>IF(A72="","",IF(#REF!="","",PMT((1+D72)^(1/12)-1,(#REF!*12)-A72+1,-E72)))</f>
        <v>#REF!</v>
      </c>
      <c r="K72" s="574"/>
    </row>
    <row r="73" spans="1:11" s="573" customFormat="1">
      <c r="A73" s="577" t="e">
        <f>IF(A72="","",IF(A72=#REF!*12,"",+A72+1))</f>
        <v>#REF!</v>
      </c>
      <c r="B73" s="576" t="e">
        <f t="shared" si="12"/>
        <v>#REF!</v>
      </c>
      <c r="C73" s="576" t="e">
        <f>IF(A73="","",IF(#REF!+'Plano Prestação Mensal Proposta'!A73&gt;120,0,ROUND(IF(B73&gt;0.045,(0.045*0.5),(0.5)*B73),7)))</f>
        <v>#REF!</v>
      </c>
      <c r="D73" s="576" t="e">
        <f t="shared" si="7"/>
        <v>#REF!</v>
      </c>
      <c r="E73" s="575" t="e">
        <f t="shared" si="13"/>
        <v>#REF!</v>
      </c>
      <c r="F73" s="575" t="e">
        <f t="shared" si="8"/>
        <v>#REF!</v>
      </c>
      <c r="G73" s="575" t="e">
        <f t="shared" si="9"/>
        <v>#REF!</v>
      </c>
      <c r="H73" s="575" t="e">
        <f t="shared" si="10"/>
        <v>#REF!</v>
      </c>
      <c r="I73" s="575" t="e">
        <f t="shared" si="11"/>
        <v>#REF!</v>
      </c>
      <c r="J73" s="575" t="e">
        <f>IF(A73="","",IF(#REF!="","",PMT((1+D73)^(1/12)-1,(#REF!*12)-A73+1,-E73)))</f>
        <v>#REF!</v>
      </c>
      <c r="K73" s="574"/>
    </row>
    <row r="74" spans="1:11" s="573" customFormat="1">
      <c r="A74" s="577" t="e">
        <f>IF(A73="","",IF(A73=#REF!*12,"",+A73+1))</f>
        <v>#REF!</v>
      </c>
      <c r="B74" s="576" t="e">
        <f t="shared" si="12"/>
        <v>#REF!</v>
      </c>
      <c r="C74" s="576" t="e">
        <f>IF(A74="","",IF(#REF!+'Plano Prestação Mensal Proposta'!A74&gt;120,0,ROUND(IF(B74&gt;0.045,(0.045*0.5),(0.5)*B74),7)))</f>
        <v>#REF!</v>
      </c>
      <c r="D74" s="576" t="e">
        <f t="shared" si="7"/>
        <v>#REF!</v>
      </c>
      <c r="E74" s="575" t="e">
        <f t="shared" si="13"/>
        <v>#REF!</v>
      </c>
      <c r="F74" s="575" t="e">
        <f t="shared" si="8"/>
        <v>#REF!</v>
      </c>
      <c r="G74" s="575" t="e">
        <f t="shared" si="9"/>
        <v>#REF!</v>
      </c>
      <c r="H74" s="575" t="e">
        <f t="shared" si="10"/>
        <v>#REF!</v>
      </c>
      <c r="I74" s="575" t="e">
        <f t="shared" si="11"/>
        <v>#REF!</v>
      </c>
      <c r="J74" s="575" t="e">
        <f>IF(A74="","",IF(#REF!="","",PMT((1+D74)^(1/12)-1,(#REF!*12)-A74+1,-E74)))</f>
        <v>#REF!</v>
      </c>
      <c r="K74" s="574"/>
    </row>
    <row r="75" spans="1:11" s="573" customFormat="1">
      <c r="A75" s="577" t="e">
        <f>IF(A74="","",IF(A74=#REF!*12,"",+A74+1))</f>
        <v>#REF!</v>
      </c>
      <c r="B75" s="576" t="e">
        <f t="shared" si="12"/>
        <v>#REF!</v>
      </c>
      <c r="C75" s="576" t="e">
        <f>IF(A75="","",IF(#REF!+'Plano Prestação Mensal Proposta'!A75&gt;120,0,ROUND(IF(B75&gt;0.045,(0.045*0.5),(0.5)*B75),7)))</f>
        <v>#REF!</v>
      </c>
      <c r="D75" s="576" t="e">
        <f t="shared" si="7"/>
        <v>#REF!</v>
      </c>
      <c r="E75" s="575" t="e">
        <f t="shared" si="13"/>
        <v>#REF!</v>
      </c>
      <c r="F75" s="575" t="e">
        <f t="shared" si="8"/>
        <v>#REF!</v>
      </c>
      <c r="G75" s="575" t="e">
        <f t="shared" si="9"/>
        <v>#REF!</v>
      </c>
      <c r="H75" s="575" t="e">
        <f t="shared" si="10"/>
        <v>#REF!</v>
      </c>
      <c r="I75" s="575" t="e">
        <f t="shared" si="11"/>
        <v>#REF!</v>
      </c>
      <c r="J75" s="575" t="e">
        <f>IF(A75="","",IF(#REF!="","",PMT((1+D75)^(1/12)-1,(#REF!*12)-A75+1,-E75)))</f>
        <v>#REF!</v>
      </c>
      <c r="K75" s="574"/>
    </row>
    <row r="76" spans="1:11" s="573" customFormat="1">
      <c r="A76" s="577" t="e">
        <f>IF(A75="","",IF(A75=#REF!*12,"",+A75+1))</f>
        <v>#REF!</v>
      </c>
      <c r="B76" s="576" t="e">
        <f t="shared" si="12"/>
        <v>#REF!</v>
      </c>
      <c r="C76" s="576" t="e">
        <f>IF(A76="","",IF(#REF!+'Plano Prestação Mensal Proposta'!A76&gt;120,0,ROUND(IF(B76&gt;0.045,(0.045*0.5),(0.5)*B76),7)))</f>
        <v>#REF!</v>
      </c>
      <c r="D76" s="576" t="e">
        <f t="shared" si="7"/>
        <v>#REF!</v>
      </c>
      <c r="E76" s="575" t="e">
        <f t="shared" si="13"/>
        <v>#REF!</v>
      </c>
      <c r="F76" s="575" t="e">
        <f t="shared" si="8"/>
        <v>#REF!</v>
      </c>
      <c r="G76" s="575" t="e">
        <f t="shared" si="9"/>
        <v>#REF!</v>
      </c>
      <c r="H76" s="575" t="e">
        <f t="shared" si="10"/>
        <v>#REF!</v>
      </c>
      <c r="I76" s="575" t="e">
        <f t="shared" si="11"/>
        <v>#REF!</v>
      </c>
      <c r="J76" s="575" t="e">
        <f>IF(A76="","",IF(#REF!="","",PMT((1+D76)^(1/12)-1,(#REF!*12)-A76+1,-E76)))</f>
        <v>#REF!</v>
      </c>
      <c r="K76" s="574"/>
    </row>
    <row r="77" spans="1:11" s="573" customFormat="1">
      <c r="A77" s="577" t="e">
        <f>IF(A76="","",IF(A76=#REF!*12,"",+A76+1))</f>
        <v>#REF!</v>
      </c>
      <c r="B77" s="576" t="e">
        <f t="shared" si="12"/>
        <v>#REF!</v>
      </c>
      <c r="C77" s="576" t="e">
        <f>IF(A77="","",IF(#REF!+'Plano Prestação Mensal Proposta'!A77&gt;120,0,ROUND(IF(B77&gt;0.045,(0.045*0.5),(0.5)*B77),7)))</f>
        <v>#REF!</v>
      </c>
      <c r="D77" s="576" t="e">
        <f t="shared" si="7"/>
        <v>#REF!</v>
      </c>
      <c r="E77" s="575" t="e">
        <f t="shared" si="13"/>
        <v>#REF!</v>
      </c>
      <c r="F77" s="575" t="e">
        <f t="shared" si="8"/>
        <v>#REF!</v>
      </c>
      <c r="G77" s="575" t="e">
        <f t="shared" si="9"/>
        <v>#REF!</v>
      </c>
      <c r="H77" s="575" t="e">
        <f t="shared" si="10"/>
        <v>#REF!</v>
      </c>
      <c r="I77" s="575" t="e">
        <f t="shared" si="11"/>
        <v>#REF!</v>
      </c>
      <c r="J77" s="575" t="e">
        <f>IF(A77="","",IF(#REF!="","",PMT((1+D77)^(1/12)-1,(#REF!*12)-A77+1,-E77)))</f>
        <v>#REF!</v>
      </c>
      <c r="K77" s="574"/>
    </row>
    <row r="78" spans="1:11" s="573" customFormat="1">
      <c r="A78" s="577" t="e">
        <f>IF(A77="","",IF(A77=#REF!*12,"",+A77+1))</f>
        <v>#REF!</v>
      </c>
      <c r="B78" s="576" t="e">
        <f t="shared" si="12"/>
        <v>#REF!</v>
      </c>
      <c r="C78" s="576" t="e">
        <f>IF(A78="","",IF(#REF!+'Plano Prestação Mensal Proposta'!A78&gt;120,0,ROUND(IF(B78&gt;0.045,(0.045*0.5),(0.5)*B78),7)))</f>
        <v>#REF!</v>
      </c>
      <c r="D78" s="576" t="e">
        <f t="shared" si="7"/>
        <v>#REF!</v>
      </c>
      <c r="E78" s="575" t="e">
        <f t="shared" si="13"/>
        <v>#REF!</v>
      </c>
      <c r="F78" s="575" t="e">
        <f t="shared" si="8"/>
        <v>#REF!</v>
      </c>
      <c r="G78" s="575" t="e">
        <f t="shared" si="9"/>
        <v>#REF!</v>
      </c>
      <c r="H78" s="575" t="e">
        <f t="shared" si="10"/>
        <v>#REF!</v>
      </c>
      <c r="I78" s="575" t="e">
        <f t="shared" si="11"/>
        <v>#REF!</v>
      </c>
      <c r="J78" s="575" t="e">
        <f>IF(A78="","",IF(#REF!="","",PMT((1+D78)^(1/12)-1,(#REF!*12)-A78+1,-E78)))</f>
        <v>#REF!</v>
      </c>
      <c r="K78" s="574"/>
    </row>
    <row r="79" spans="1:11" s="573" customFormat="1">
      <c r="A79" s="577" t="e">
        <f>IF(A78="","",IF(A78=#REF!*12,"",+A78+1))</f>
        <v>#REF!</v>
      </c>
      <c r="B79" s="576" t="e">
        <f t="shared" si="12"/>
        <v>#REF!</v>
      </c>
      <c r="C79" s="576" t="e">
        <f>IF(A79="","",IF(#REF!+'Plano Prestação Mensal Proposta'!A79&gt;120,0,ROUND(IF(B79&gt;0.045,(0.045*0.5),(0.5)*B79),7)))</f>
        <v>#REF!</v>
      </c>
      <c r="D79" s="576" t="e">
        <f t="shared" si="7"/>
        <v>#REF!</v>
      </c>
      <c r="E79" s="575" t="e">
        <f t="shared" si="13"/>
        <v>#REF!</v>
      </c>
      <c r="F79" s="575" t="e">
        <f t="shared" si="8"/>
        <v>#REF!</v>
      </c>
      <c r="G79" s="575" t="e">
        <f t="shared" si="9"/>
        <v>#REF!</v>
      </c>
      <c r="H79" s="575" t="e">
        <f t="shared" si="10"/>
        <v>#REF!</v>
      </c>
      <c r="I79" s="575" t="e">
        <f t="shared" si="11"/>
        <v>#REF!</v>
      </c>
      <c r="J79" s="575" t="e">
        <f>IF(A79="","",IF(#REF!="","",PMT((1+D79)^(1/12)-1,(#REF!*12)-A79+1,-E79)))</f>
        <v>#REF!</v>
      </c>
      <c r="K79" s="574"/>
    </row>
    <row r="80" spans="1:11" s="573" customFormat="1">
      <c r="A80" s="577" t="e">
        <f>IF(A79="","",IF(A79=#REF!*12,"",+A79+1))</f>
        <v>#REF!</v>
      </c>
      <c r="B80" s="576" t="e">
        <f t="shared" si="12"/>
        <v>#REF!</v>
      </c>
      <c r="C80" s="576" t="e">
        <f>IF(A80="","",IF(#REF!+'Plano Prestação Mensal Proposta'!A80&gt;120,0,ROUND(IF(B80&gt;0.045,(0.045*0.5),(0.5)*B80),7)))</f>
        <v>#REF!</v>
      </c>
      <c r="D80" s="576" t="e">
        <f t="shared" si="7"/>
        <v>#REF!</v>
      </c>
      <c r="E80" s="575" t="e">
        <f t="shared" si="13"/>
        <v>#REF!</v>
      </c>
      <c r="F80" s="575" t="e">
        <f t="shared" si="8"/>
        <v>#REF!</v>
      </c>
      <c r="G80" s="575" t="e">
        <f t="shared" si="9"/>
        <v>#REF!</v>
      </c>
      <c r="H80" s="575" t="e">
        <f t="shared" si="10"/>
        <v>#REF!</v>
      </c>
      <c r="I80" s="575" t="e">
        <f t="shared" si="11"/>
        <v>#REF!</v>
      </c>
      <c r="J80" s="575" t="e">
        <f>IF(A80="","",IF(#REF!="","",PMT((1+D80)^(1/12)-1,(#REF!*12)-A80+1,-E80)))</f>
        <v>#REF!</v>
      </c>
      <c r="K80" s="574"/>
    </row>
    <row r="81" spans="1:11" s="573" customFormat="1">
      <c r="A81" s="577" t="e">
        <f>IF(A80="","",IF(A80=#REF!*12,"",+A80+1))</f>
        <v>#REF!</v>
      </c>
      <c r="B81" s="576" t="e">
        <f t="shared" si="12"/>
        <v>#REF!</v>
      </c>
      <c r="C81" s="576" t="e">
        <f>IF(A81="","",IF(#REF!+'Plano Prestação Mensal Proposta'!A81&gt;120,0,ROUND(IF(B81&gt;0.045,(0.045*0.5),(0.5)*B81),7)))</f>
        <v>#REF!</v>
      </c>
      <c r="D81" s="576" t="e">
        <f t="shared" si="7"/>
        <v>#REF!</v>
      </c>
      <c r="E81" s="575" t="e">
        <f t="shared" si="13"/>
        <v>#REF!</v>
      </c>
      <c r="F81" s="575" t="e">
        <f t="shared" si="8"/>
        <v>#REF!</v>
      </c>
      <c r="G81" s="575" t="e">
        <f t="shared" si="9"/>
        <v>#REF!</v>
      </c>
      <c r="H81" s="575" t="e">
        <f t="shared" si="10"/>
        <v>#REF!</v>
      </c>
      <c r="I81" s="575" t="e">
        <f t="shared" si="11"/>
        <v>#REF!</v>
      </c>
      <c r="J81" s="575" t="e">
        <f>IF(A81="","",IF(#REF!="","",PMT((1+D81)^(1/12)-1,(#REF!*12)-A81+1,-E81)))</f>
        <v>#REF!</v>
      </c>
      <c r="K81" s="574"/>
    </row>
    <row r="82" spans="1:11" s="573" customFormat="1">
      <c r="A82" s="577" t="e">
        <f>IF(A81="","",IF(A81=#REF!*12,"",+A81+1))</f>
        <v>#REF!</v>
      </c>
      <c r="B82" s="576" t="e">
        <f t="shared" si="12"/>
        <v>#REF!</v>
      </c>
      <c r="C82" s="576" t="e">
        <f>IF(A82="","",IF(#REF!+'Plano Prestação Mensal Proposta'!A82&gt;120,0,ROUND(IF(B82&gt;0.045,(0.045*0.5),(0.5)*B82),7)))</f>
        <v>#REF!</v>
      </c>
      <c r="D82" s="576" t="e">
        <f t="shared" si="7"/>
        <v>#REF!</v>
      </c>
      <c r="E82" s="575" t="e">
        <f t="shared" si="13"/>
        <v>#REF!</v>
      </c>
      <c r="F82" s="575" t="e">
        <f t="shared" si="8"/>
        <v>#REF!</v>
      </c>
      <c r="G82" s="575" t="e">
        <f t="shared" si="9"/>
        <v>#REF!</v>
      </c>
      <c r="H82" s="575" t="e">
        <f t="shared" si="10"/>
        <v>#REF!</v>
      </c>
      <c r="I82" s="575" t="e">
        <f t="shared" si="11"/>
        <v>#REF!</v>
      </c>
      <c r="J82" s="575" t="e">
        <f>IF(A82="","",IF(#REF!="","",PMT((1+D82)^(1/12)-1,(#REF!*12)-A82+1,-E82)))</f>
        <v>#REF!</v>
      </c>
      <c r="K82" s="574"/>
    </row>
    <row r="83" spans="1:11" s="573" customFormat="1">
      <c r="A83" s="577" t="e">
        <f>IF(A82="","",IF(A82=#REF!*12,"",+A82+1))</f>
        <v>#REF!</v>
      </c>
      <c r="B83" s="576" t="e">
        <f t="shared" si="12"/>
        <v>#REF!</v>
      </c>
      <c r="C83" s="576" t="e">
        <f>IF(A83="","",IF(#REF!+'Plano Prestação Mensal Proposta'!A83&gt;120,0,ROUND(IF(B83&gt;0.045,(0.045*0.5),(0.5)*B83),7)))</f>
        <v>#REF!</v>
      </c>
      <c r="D83" s="576" t="e">
        <f t="shared" si="7"/>
        <v>#REF!</v>
      </c>
      <c r="E83" s="575" t="e">
        <f t="shared" si="13"/>
        <v>#REF!</v>
      </c>
      <c r="F83" s="575" t="e">
        <f t="shared" si="8"/>
        <v>#REF!</v>
      </c>
      <c r="G83" s="575" t="e">
        <f t="shared" si="9"/>
        <v>#REF!</v>
      </c>
      <c r="H83" s="575" t="e">
        <f t="shared" si="10"/>
        <v>#REF!</v>
      </c>
      <c r="I83" s="575" t="e">
        <f t="shared" si="11"/>
        <v>#REF!</v>
      </c>
      <c r="J83" s="575" t="e">
        <f>IF(A83="","",IF(#REF!="","",PMT((1+D83)^(1/12)-1,(#REF!*12)-A83+1,-E83)))</f>
        <v>#REF!</v>
      </c>
      <c r="K83" s="574"/>
    </row>
    <row r="84" spans="1:11" s="573" customFormat="1">
      <c r="A84" s="577" t="e">
        <f>IF(A83="","",IF(A83=#REF!*12,"",+A83+1))</f>
        <v>#REF!</v>
      </c>
      <c r="B84" s="576" t="e">
        <f t="shared" si="12"/>
        <v>#REF!</v>
      </c>
      <c r="C84" s="576" t="e">
        <f>IF(A84="","",IF(#REF!+'Plano Prestação Mensal Proposta'!A84&gt;120,0,ROUND(IF(B84&gt;0.045,(0.045*0.5),(0.5)*B84),7)))</f>
        <v>#REF!</v>
      </c>
      <c r="D84" s="576" t="e">
        <f t="shared" si="7"/>
        <v>#REF!</v>
      </c>
      <c r="E84" s="575" t="e">
        <f t="shared" si="13"/>
        <v>#REF!</v>
      </c>
      <c r="F84" s="575" t="e">
        <f t="shared" si="8"/>
        <v>#REF!</v>
      </c>
      <c r="G84" s="575" t="e">
        <f t="shared" si="9"/>
        <v>#REF!</v>
      </c>
      <c r="H84" s="575" t="e">
        <f t="shared" si="10"/>
        <v>#REF!</v>
      </c>
      <c r="I84" s="575" t="e">
        <f t="shared" si="11"/>
        <v>#REF!</v>
      </c>
      <c r="J84" s="575" t="e">
        <f>IF(A84="","",IF(#REF!="","",PMT((1+D84)^(1/12)-1,(#REF!*12)-A84+1,-E84)))</f>
        <v>#REF!</v>
      </c>
      <c r="K84" s="574"/>
    </row>
    <row r="85" spans="1:11" s="573" customFormat="1">
      <c r="A85" s="577" t="e">
        <f>IF(A84="","",IF(A84=#REF!*12,"",+A84+1))</f>
        <v>#REF!</v>
      </c>
      <c r="B85" s="576" t="e">
        <f t="shared" si="12"/>
        <v>#REF!</v>
      </c>
      <c r="C85" s="576" t="e">
        <f>IF(A85="","",IF(#REF!+'Plano Prestação Mensal Proposta'!A85&gt;120,0,ROUND(IF(B85&gt;0.045,(0.045*0.5),(0.5)*B85),7)))</f>
        <v>#REF!</v>
      </c>
      <c r="D85" s="576" t="e">
        <f t="shared" si="7"/>
        <v>#REF!</v>
      </c>
      <c r="E85" s="575" t="e">
        <f t="shared" si="13"/>
        <v>#REF!</v>
      </c>
      <c r="F85" s="575" t="e">
        <f t="shared" si="8"/>
        <v>#REF!</v>
      </c>
      <c r="G85" s="575" t="e">
        <f t="shared" si="9"/>
        <v>#REF!</v>
      </c>
      <c r="H85" s="575" t="e">
        <f t="shared" si="10"/>
        <v>#REF!</v>
      </c>
      <c r="I85" s="575" t="e">
        <f t="shared" si="11"/>
        <v>#REF!</v>
      </c>
      <c r="J85" s="575" t="e">
        <f>IF(A85="","",IF(#REF!="","",PMT((1+D85)^(1/12)-1,(#REF!*12)-A85+1,-E85)))</f>
        <v>#REF!</v>
      </c>
      <c r="K85" s="574"/>
    </row>
    <row r="86" spans="1:11" s="573" customFormat="1">
      <c r="A86" s="577" t="e">
        <f>IF(A85="","",IF(A85=#REF!*12,"",+A85+1))</f>
        <v>#REF!</v>
      </c>
      <c r="B86" s="576" t="e">
        <f t="shared" si="12"/>
        <v>#REF!</v>
      </c>
      <c r="C86" s="576" t="e">
        <f>IF(A86="","",IF(#REF!+'Plano Prestação Mensal Proposta'!A86&gt;120,0,ROUND(IF(B86&gt;0.045,(0.045*0.5),(0.5)*B86),7)))</f>
        <v>#REF!</v>
      </c>
      <c r="D86" s="576" t="e">
        <f t="shared" si="7"/>
        <v>#REF!</v>
      </c>
      <c r="E86" s="575" t="e">
        <f t="shared" si="13"/>
        <v>#REF!</v>
      </c>
      <c r="F86" s="575" t="e">
        <f t="shared" si="8"/>
        <v>#REF!</v>
      </c>
      <c r="G86" s="575" t="e">
        <f t="shared" si="9"/>
        <v>#REF!</v>
      </c>
      <c r="H86" s="575" t="e">
        <f t="shared" si="10"/>
        <v>#REF!</v>
      </c>
      <c r="I86" s="575" t="e">
        <f t="shared" si="11"/>
        <v>#REF!</v>
      </c>
      <c r="J86" s="575" t="e">
        <f>IF(A86="","",IF(#REF!="","",PMT((1+D86)^(1/12)-1,(#REF!*12)-A86+1,-E86)))</f>
        <v>#REF!</v>
      </c>
      <c r="K86" s="574"/>
    </row>
    <row r="87" spans="1:11" s="573" customFormat="1">
      <c r="A87" s="577" t="e">
        <f>IF(A86="","",IF(A86=#REF!*12,"",+A86+1))</f>
        <v>#REF!</v>
      </c>
      <c r="B87" s="576" t="e">
        <f t="shared" si="12"/>
        <v>#REF!</v>
      </c>
      <c r="C87" s="576" t="e">
        <f>IF(A87="","",IF(#REF!+'Plano Prestação Mensal Proposta'!A87&gt;120,0,ROUND(IF(B87&gt;0.045,(0.045*0.5),(0.5)*B87),7)))</f>
        <v>#REF!</v>
      </c>
      <c r="D87" s="576" t="e">
        <f t="shared" si="7"/>
        <v>#REF!</v>
      </c>
      <c r="E87" s="575" t="e">
        <f t="shared" si="13"/>
        <v>#REF!</v>
      </c>
      <c r="F87" s="575" t="e">
        <f t="shared" si="8"/>
        <v>#REF!</v>
      </c>
      <c r="G87" s="575" t="e">
        <f t="shared" si="9"/>
        <v>#REF!</v>
      </c>
      <c r="H87" s="575" t="e">
        <f t="shared" si="10"/>
        <v>#REF!</v>
      </c>
      <c r="I87" s="575" t="e">
        <f t="shared" si="11"/>
        <v>#REF!</v>
      </c>
      <c r="J87" s="575" t="e">
        <f>IF(A87="","",IF(#REF!="","",PMT((1+D87)^(1/12)-1,(#REF!*12)-A87+1,-E87)))</f>
        <v>#REF!</v>
      </c>
      <c r="K87" s="574"/>
    </row>
    <row r="88" spans="1:11" s="573" customFormat="1">
      <c r="A88" s="577" t="e">
        <f>IF(A87="","",IF(A87=#REF!*12,"",+A87+1))</f>
        <v>#REF!</v>
      </c>
      <c r="B88" s="576" t="e">
        <f t="shared" si="12"/>
        <v>#REF!</v>
      </c>
      <c r="C88" s="576" t="e">
        <f>IF(A88="","",IF(#REF!+'Plano Prestação Mensal Proposta'!A88&gt;120,0,ROUND(IF(B88&gt;0.045,(0.045*0.5),(0.5)*B88),7)))</f>
        <v>#REF!</v>
      </c>
      <c r="D88" s="576" t="e">
        <f t="shared" si="7"/>
        <v>#REF!</v>
      </c>
      <c r="E88" s="575" t="e">
        <f t="shared" si="13"/>
        <v>#REF!</v>
      </c>
      <c r="F88" s="575" t="e">
        <f t="shared" si="8"/>
        <v>#REF!</v>
      </c>
      <c r="G88" s="575" t="e">
        <f t="shared" si="9"/>
        <v>#REF!</v>
      </c>
      <c r="H88" s="575" t="e">
        <f t="shared" si="10"/>
        <v>#REF!</v>
      </c>
      <c r="I88" s="575" t="e">
        <f t="shared" si="11"/>
        <v>#REF!</v>
      </c>
      <c r="J88" s="575" t="e">
        <f>IF(A88="","",IF(#REF!="","",PMT((1+D88)^(1/12)-1,(#REF!*12)-A88+1,-E88)))</f>
        <v>#REF!</v>
      </c>
      <c r="K88" s="574"/>
    </row>
    <row r="89" spans="1:11">
      <c r="A89" s="577" t="e">
        <f>IF(A88="","",IF(A88=#REF!*12,"",+A88+1))</f>
        <v>#REF!</v>
      </c>
      <c r="B89" s="576" t="e">
        <f t="shared" si="12"/>
        <v>#REF!</v>
      </c>
      <c r="C89" s="576" t="e">
        <f>IF(A89="","",IF(#REF!+'Plano Prestação Mensal Proposta'!A89&gt;120,0,ROUND(IF(B89&gt;0.045,(0.045*0.5),(0.5)*B89),7)))</f>
        <v>#REF!</v>
      </c>
      <c r="D89" s="576" t="e">
        <f t="shared" si="7"/>
        <v>#REF!</v>
      </c>
      <c r="E89" s="575" t="e">
        <f t="shared" si="13"/>
        <v>#REF!</v>
      </c>
      <c r="F89" s="575" t="e">
        <f t="shared" si="8"/>
        <v>#REF!</v>
      </c>
      <c r="G89" s="575" t="e">
        <f t="shared" si="9"/>
        <v>#REF!</v>
      </c>
      <c r="H89" s="575" t="e">
        <f t="shared" si="10"/>
        <v>#REF!</v>
      </c>
      <c r="I89" s="575" t="e">
        <f t="shared" si="11"/>
        <v>#REF!</v>
      </c>
      <c r="J89" s="575" t="e">
        <f>IF(A89="","",IF(#REF!="","",PMT((1+D89)^(1/12)-1,(#REF!*12)-A89+1,-E89)))</f>
        <v>#REF!</v>
      </c>
      <c r="K89" s="574"/>
    </row>
    <row r="90" spans="1:11">
      <c r="A90" s="577" t="e">
        <f>IF(A89="","",IF(A89=#REF!*12,"",+A89+1))</f>
        <v>#REF!</v>
      </c>
      <c r="B90" s="576" t="e">
        <f t="shared" si="12"/>
        <v>#REF!</v>
      </c>
      <c r="C90" s="576" t="e">
        <f>IF(A90="","",IF(#REF!+'Plano Prestação Mensal Proposta'!A90&gt;120,0,ROUND(IF(B90&gt;0.045,(0.045*0.5),(0.5)*B90),7)))</f>
        <v>#REF!</v>
      </c>
      <c r="D90" s="576" t="e">
        <f t="shared" si="7"/>
        <v>#REF!</v>
      </c>
      <c r="E90" s="575" t="e">
        <f t="shared" si="13"/>
        <v>#REF!</v>
      </c>
      <c r="F90" s="575" t="e">
        <f t="shared" si="8"/>
        <v>#REF!</v>
      </c>
      <c r="G90" s="575" t="e">
        <f t="shared" si="9"/>
        <v>#REF!</v>
      </c>
      <c r="H90" s="575" t="e">
        <f t="shared" si="10"/>
        <v>#REF!</v>
      </c>
      <c r="I90" s="575" t="e">
        <f t="shared" si="11"/>
        <v>#REF!</v>
      </c>
      <c r="J90" s="575" t="e">
        <f>IF(A90="","",IF(#REF!="","",PMT((1+D90)^(1/12)-1,(#REF!*12)-A90+1,-E90)))</f>
        <v>#REF!</v>
      </c>
      <c r="K90" s="574"/>
    </row>
    <row r="91" spans="1:11">
      <c r="A91" s="577" t="e">
        <f>IF(A90="","",IF(A90=#REF!*12,"",+A90+1))</f>
        <v>#REF!</v>
      </c>
      <c r="B91" s="576" t="e">
        <f t="shared" si="12"/>
        <v>#REF!</v>
      </c>
      <c r="C91" s="576" t="e">
        <f>IF(A91="","",IF(#REF!+'Plano Prestação Mensal Proposta'!A91&gt;120,0,ROUND(IF(B91&gt;0.045,(0.045*0.5),(0.5)*B91),7)))</f>
        <v>#REF!</v>
      </c>
      <c r="D91" s="576" t="e">
        <f t="shared" si="7"/>
        <v>#REF!</v>
      </c>
      <c r="E91" s="575" t="e">
        <f t="shared" si="13"/>
        <v>#REF!</v>
      </c>
      <c r="F91" s="575" t="e">
        <f t="shared" si="8"/>
        <v>#REF!</v>
      </c>
      <c r="G91" s="575" t="e">
        <f t="shared" si="9"/>
        <v>#REF!</v>
      </c>
      <c r="H91" s="575" t="e">
        <f t="shared" si="10"/>
        <v>#REF!</v>
      </c>
      <c r="I91" s="575" t="e">
        <f t="shared" si="11"/>
        <v>#REF!</v>
      </c>
      <c r="J91" s="575" t="e">
        <f>IF(A91="","",IF(#REF!="","",PMT((1+D91)^(1/12)-1,(#REF!*12)-A91+1,-E91)))</f>
        <v>#REF!</v>
      </c>
      <c r="K91" s="574"/>
    </row>
    <row r="92" spans="1:11">
      <c r="A92" s="577" t="e">
        <f>IF(A91="","",IF(A91=#REF!*12,"",+A91+1))</f>
        <v>#REF!</v>
      </c>
      <c r="B92" s="576" t="e">
        <f t="shared" si="12"/>
        <v>#REF!</v>
      </c>
      <c r="C92" s="576" t="e">
        <f>IF(A92="","",IF(#REF!+'Plano Prestação Mensal Proposta'!A92&gt;120,0,ROUND(IF(B92&gt;0.045,(0.045*0.5),(0.5)*B92),7)))</f>
        <v>#REF!</v>
      </c>
      <c r="D92" s="576" t="e">
        <f t="shared" si="7"/>
        <v>#REF!</v>
      </c>
      <c r="E92" s="575" t="e">
        <f t="shared" si="13"/>
        <v>#REF!</v>
      </c>
      <c r="F92" s="575" t="e">
        <f t="shared" si="8"/>
        <v>#REF!</v>
      </c>
      <c r="G92" s="575" t="e">
        <f t="shared" si="9"/>
        <v>#REF!</v>
      </c>
      <c r="H92" s="575" t="e">
        <f t="shared" si="10"/>
        <v>#REF!</v>
      </c>
      <c r="I92" s="575" t="e">
        <f t="shared" si="11"/>
        <v>#REF!</v>
      </c>
      <c r="J92" s="575" t="e">
        <f>IF(A92="","",IF(#REF!="","",PMT((1+D92)^(1/12)-1,(#REF!*12)-A92+1,-E92)))</f>
        <v>#REF!</v>
      </c>
      <c r="K92" s="574"/>
    </row>
    <row r="93" spans="1:11">
      <c r="A93" s="577" t="e">
        <f>IF(A92="","",IF(A92=#REF!*12,"",+A92+1))</f>
        <v>#REF!</v>
      </c>
      <c r="B93" s="576" t="e">
        <f t="shared" si="12"/>
        <v>#REF!</v>
      </c>
      <c r="C93" s="576" t="e">
        <f>IF(A93="","",IF(#REF!+'Plano Prestação Mensal Proposta'!A93&gt;120,0,ROUND(IF(B93&gt;0.045,(0.045*0.5),(0.5)*B93),7)))</f>
        <v>#REF!</v>
      </c>
      <c r="D93" s="576" t="e">
        <f t="shared" si="7"/>
        <v>#REF!</v>
      </c>
      <c r="E93" s="575" t="e">
        <f t="shared" si="13"/>
        <v>#REF!</v>
      </c>
      <c r="F93" s="575" t="e">
        <f t="shared" si="8"/>
        <v>#REF!</v>
      </c>
      <c r="G93" s="575" t="e">
        <f t="shared" si="9"/>
        <v>#REF!</v>
      </c>
      <c r="H93" s="575" t="e">
        <f t="shared" si="10"/>
        <v>#REF!</v>
      </c>
      <c r="I93" s="575" t="e">
        <f t="shared" si="11"/>
        <v>#REF!</v>
      </c>
      <c r="J93" s="575" t="e">
        <f>IF(A93="","",IF(#REF!="","",PMT((1+D93)^(1/12)-1,(#REF!*12)-A93+1,-E93)))</f>
        <v>#REF!</v>
      </c>
      <c r="K93" s="574"/>
    </row>
    <row r="94" spans="1:11">
      <c r="A94" s="577" t="e">
        <f>IF(A93="","",IF(A93=#REF!*12,"",+A93+1))</f>
        <v>#REF!</v>
      </c>
      <c r="B94" s="576" t="e">
        <f t="shared" si="12"/>
        <v>#REF!</v>
      </c>
      <c r="C94" s="576" t="e">
        <f>IF(A94="","",IF(#REF!+'Plano Prestação Mensal Proposta'!A94&gt;120,0,ROUND(IF(B94&gt;0.045,(0.045*0.5),(0.5)*B94),7)))</f>
        <v>#REF!</v>
      </c>
      <c r="D94" s="576" t="e">
        <f t="shared" si="7"/>
        <v>#REF!</v>
      </c>
      <c r="E94" s="575" t="e">
        <f t="shared" si="13"/>
        <v>#REF!</v>
      </c>
      <c r="F94" s="575" t="e">
        <f t="shared" si="8"/>
        <v>#REF!</v>
      </c>
      <c r="G94" s="575" t="e">
        <f t="shared" si="9"/>
        <v>#REF!</v>
      </c>
      <c r="H94" s="575" t="e">
        <f t="shared" si="10"/>
        <v>#REF!</v>
      </c>
      <c r="I94" s="575" t="e">
        <f t="shared" si="11"/>
        <v>#REF!</v>
      </c>
      <c r="J94" s="575" t="e">
        <f>IF(A94="","",IF(#REF!="","",PMT((1+D94)^(1/12)-1,(#REF!*12)-A94+1,-E94)))</f>
        <v>#REF!</v>
      </c>
      <c r="K94" s="574"/>
    </row>
    <row r="95" spans="1:11">
      <c r="A95" s="577" t="e">
        <f>IF(A94="","",IF(A94=#REF!*12,"",+A94+1))</f>
        <v>#REF!</v>
      </c>
      <c r="B95" s="576" t="e">
        <f t="shared" si="12"/>
        <v>#REF!</v>
      </c>
      <c r="C95" s="576" t="e">
        <f>IF(A95="","",IF(#REF!+'Plano Prestação Mensal Proposta'!A95&gt;120,0,ROUND(IF(B95&gt;0.045,(0.045*0.5),(0.5)*B95),7)))</f>
        <v>#REF!</v>
      </c>
      <c r="D95" s="576" t="e">
        <f t="shared" si="7"/>
        <v>#REF!</v>
      </c>
      <c r="E95" s="575" t="e">
        <f t="shared" si="13"/>
        <v>#REF!</v>
      </c>
      <c r="F95" s="575" t="e">
        <f t="shared" si="8"/>
        <v>#REF!</v>
      </c>
      <c r="G95" s="575" t="e">
        <f t="shared" si="9"/>
        <v>#REF!</v>
      </c>
      <c r="H95" s="575" t="e">
        <f t="shared" si="10"/>
        <v>#REF!</v>
      </c>
      <c r="I95" s="575" t="e">
        <f t="shared" si="11"/>
        <v>#REF!</v>
      </c>
      <c r="J95" s="575" t="e">
        <f>IF(A95="","",IF(#REF!="","",PMT((1+D95)^(1/12)-1,(#REF!*12)-A95+1,-E95)))</f>
        <v>#REF!</v>
      </c>
      <c r="K95" s="574"/>
    </row>
    <row r="96" spans="1:11">
      <c r="A96" s="577" t="e">
        <f>IF(A95="","",IF(A95=#REF!*12,"",+A95+1))</f>
        <v>#REF!</v>
      </c>
      <c r="B96" s="576" t="e">
        <f t="shared" si="12"/>
        <v>#REF!</v>
      </c>
      <c r="C96" s="576" t="e">
        <f>IF(A96="","",IF(#REF!+'Plano Prestação Mensal Proposta'!A96&gt;120,0,ROUND(IF(B96&gt;0.045,(0.045*0.5),(0.5)*B96),7)))</f>
        <v>#REF!</v>
      </c>
      <c r="D96" s="576" t="e">
        <f t="shared" si="7"/>
        <v>#REF!</v>
      </c>
      <c r="E96" s="575" t="e">
        <f t="shared" si="13"/>
        <v>#REF!</v>
      </c>
      <c r="F96" s="575" t="e">
        <f t="shared" si="8"/>
        <v>#REF!</v>
      </c>
      <c r="G96" s="575" t="e">
        <f t="shared" si="9"/>
        <v>#REF!</v>
      </c>
      <c r="H96" s="575" t="e">
        <f t="shared" si="10"/>
        <v>#REF!</v>
      </c>
      <c r="I96" s="575" t="e">
        <f t="shared" si="11"/>
        <v>#REF!</v>
      </c>
      <c r="J96" s="575" t="e">
        <f>IF(A96="","",IF(#REF!="","",PMT((1+D96)^(1/12)-1,(#REF!*12)-A96+1,-E96)))</f>
        <v>#REF!</v>
      </c>
      <c r="K96" s="574"/>
    </row>
    <row r="97" spans="1:11">
      <c r="A97" s="577" t="e">
        <f>IF(A96="","",IF(A96=#REF!*12,"",+A96+1))</f>
        <v>#REF!</v>
      </c>
      <c r="B97" s="576" t="e">
        <f t="shared" si="12"/>
        <v>#REF!</v>
      </c>
      <c r="C97" s="576" t="e">
        <f>IF(A97="","",IF(#REF!+'Plano Prestação Mensal Proposta'!A97&gt;120,0,ROUND(IF(B97&gt;0.045,(0.045*0.5),(0.5)*B97),7)))</f>
        <v>#REF!</v>
      </c>
      <c r="D97" s="576" t="e">
        <f t="shared" si="7"/>
        <v>#REF!</v>
      </c>
      <c r="E97" s="575" t="e">
        <f t="shared" si="13"/>
        <v>#REF!</v>
      </c>
      <c r="F97" s="575" t="e">
        <f t="shared" si="8"/>
        <v>#REF!</v>
      </c>
      <c r="G97" s="575" t="e">
        <f t="shared" si="9"/>
        <v>#REF!</v>
      </c>
      <c r="H97" s="575" t="e">
        <f t="shared" si="10"/>
        <v>#REF!</v>
      </c>
      <c r="I97" s="575" t="e">
        <f t="shared" si="11"/>
        <v>#REF!</v>
      </c>
      <c r="J97" s="575" t="e">
        <f>IF(A97="","",IF(#REF!="","",PMT((1+D97)^(1/12)-1,(#REF!*12)-A97+1,-E97)))</f>
        <v>#REF!</v>
      </c>
      <c r="K97" s="574"/>
    </row>
    <row r="98" spans="1:11">
      <c r="A98" s="577" t="e">
        <f>IF(A97="","",IF(A97=#REF!*12,"",+A97+1))</f>
        <v>#REF!</v>
      </c>
      <c r="B98" s="576" t="e">
        <f t="shared" si="12"/>
        <v>#REF!</v>
      </c>
      <c r="C98" s="576" t="e">
        <f>IF(A98="","",IF(#REF!+'Plano Prestação Mensal Proposta'!A98&gt;120,0,ROUND(IF(B98&gt;0.045,(0.045*0.5),(0.5)*B98),7)))</f>
        <v>#REF!</v>
      </c>
      <c r="D98" s="576" t="e">
        <f t="shared" si="7"/>
        <v>#REF!</v>
      </c>
      <c r="E98" s="575" t="e">
        <f t="shared" si="13"/>
        <v>#REF!</v>
      </c>
      <c r="F98" s="575" t="e">
        <f t="shared" si="8"/>
        <v>#REF!</v>
      </c>
      <c r="G98" s="575" t="e">
        <f t="shared" si="9"/>
        <v>#REF!</v>
      </c>
      <c r="H98" s="575" t="e">
        <f t="shared" si="10"/>
        <v>#REF!</v>
      </c>
      <c r="I98" s="575" t="e">
        <f t="shared" si="11"/>
        <v>#REF!</v>
      </c>
      <c r="J98" s="575" t="e">
        <f>IF(A98="","",IF(#REF!="","",PMT((1+D98)^(1/12)-1,(#REF!*12)-A98+1,-E98)))</f>
        <v>#REF!</v>
      </c>
      <c r="K98" s="574"/>
    </row>
    <row r="99" spans="1:11">
      <c r="A99" s="577" t="e">
        <f>IF(A98="","",IF(A98=#REF!*12,"",+A98+1))</f>
        <v>#REF!</v>
      </c>
      <c r="B99" s="576" t="e">
        <f t="shared" si="12"/>
        <v>#REF!</v>
      </c>
      <c r="C99" s="576" t="e">
        <f>IF(A99="","",IF(#REF!+'Plano Prestação Mensal Proposta'!A99&gt;120,0,ROUND(IF(B99&gt;0.045,(0.045*0.5),(0.5)*B99),7)))</f>
        <v>#REF!</v>
      </c>
      <c r="D99" s="576" t="e">
        <f t="shared" si="7"/>
        <v>#REF!</v>
      </c>
      <c r="E99" s="575" t="e">
        <f t="shared" si="13"/>
        <v>#REF!</v>
      </c>
      <c r="F99" s="575" t="e">
        <f t="shared" si="8"/>
        <v>#REF!</v>
      </c>
      <c r="G99" s="575" t="e">
        <f t="shared" si="9"/>
        <v>#REF!</v>
      </c>
      <c r="H99" s="575" t="e">
        <f t="shared" si="10"/>
        <v>#REF!</v>
      </c>
      <c r="I99" s="575" t="e">
        <f t="shared" si="11"/>
        <v>#REF!</v>
      </c>
      <c r="J99" s="575" t="e">
        <f>IF(A99="","",IF(#REF!="","",PMT((1+D99)^(1/12)-1,(#REF!*12)-A99+1,-E99)))</f>
        <v>#REF!</v>
      </c>
      <c r="K99" s="574"/>
    </row>
    <row r="100" spans="1:11">
      <c r="A100" s="577" t="e">
        <f>IF(A99="","",IF(A99=#REF!*12,"",+A99+1))</f>
        <v>#REF!</v>
      </c>
      <c r="B100" s="576" t="e">
        <f t="shared" si="12"/>
        <v>#REF!</v>
      </c>
      <c r="C100" s="576" t="e">
        <f>IF(A100="","",IF(#REF!+'Plano Prestação Mensal Proposta'!A100&gt;120,0,ROUND(IF(B100&gt;0.045,(0.045*0.5),(0.5)*B100),7)))</f>
        <v>#REF!</v>
      </c>
      <c r="D100" s="576" t="e">
        <f t="shared" si="7"/>
        <v>#REF!</v>
      </c>
      <c r="E100" s="575" t="e">
        <f t="shared" si="13"/>
        <v>#REF!</v>
      </c>
      <c r="F100" s="575" t="e">
        <f t="shared" si="8"/>
        <v>#REF!</v>
      </c>
      <c r="G100" s="575" t="e">
        <f t="shared" si="9"/>
        <v>#REF!</v>
      </c>
      <c r="H100" s="575" t="e">
        <f t="shared" si="10"/>
        <v>#REF!</v>
      </c>
      <c r="I100" s="575" t="e">
        <f t="shared" si="11"/>
        <v>#REF!</v>
      </c>
      <c r="J100" s="575" t="e">
        <f>IF(A100="","",IF(#REF!="","",PMT((1+D100)^(1/12)-1,(#REF!*12)-A100+1,-E100)))</f>
        <v>#REF!</v>
      </c>
      <c r="K100" s="574"/>
    </row>
    <row r="101" spans="1:11">
      <c r="A101" s="577" t="e">
        <f>IF(A100="","",IF(A100=#REF!*12,"",+A100+1))</f>
        <v>#REF!</v>
      </c>
      <c r="B101" s="576" t="e">
        <f t="shared" si="12"/>
        <v>#REF!</v>
      </c>
      <c r="C101" s="576" t="e">
        <f>IF(A101="","",IF(#REF!+'Plano Prestação Mensal Proposta'!A101&gt;120,0,ROUND(IF(B101&gt;0.045,(0.045*0.5),(0.5)*B101),7)))</f>
        <v>#REF!</v>
      </c>
      <c r="D101" s="576" t="e">
        <f t="shared" si="7"/>
        <v>#REF!</v>
      </c>
      <c r="E101" s="575" t="e">
        <f t="shared" si="13"/>
        <v>#REF!</v>
      </c>
      <c r="F101" s="575" t="e">
        <f t="shared" si="8"/>
        <v>#REF!</v>
      </c>
      <c r="G101" s="575" t="e">
        <f t="shared" si="9"/>
        <v>#REF!</v>
      </c>
      <c r="H101" s="575" t="e">
        <f t="shared" si="10"/>
        <v>#REF!</v>
      </c>
      <c r="I101" s="575" t="e">
        <f t="shared" si="11"/>
        <v>#REF!</v>
      </c>
      <c r="J101" s="575" t="e">
        <f>IF(A101="","",IF(#REF!="","",PMT((1+D101)^(1/12)-1,(#REF!*12)-A101+1,-E101)))</f>
        <v>#REF!</v>
      </c>
      <c r="K101" s="574"/>
    </row>
    <row r="102" spans="1:11">
      <c r="A102" s="577" t="e">
        <f>IF(A101="","",IF(A101=#REF!*12,"",+A101+1))</f>
        <v>#REF!</v>
      </c>
      <c r="B102" s="576" t="e">
        <f t="shared" si="12"/>
        <v>#REF!</v>
      </c>
      <c r="C102" s="576" t="e">
        <f>IF(A102="","",IF(#REF!+'Plano Prestação Mensal Proposta'!A102&gt;120,0,ROUND(IF(B102&gt;0.045,(0.045*0.5),(0.5)*B102),7)))</f>
        <v>#REF!</v>
      </c>
      <c r="D102" s="576" t="e">
        <f t="shared" si="7"/>
        <v>#REF!</v>
      </c>
      <c r="E102" s="575" t="e">
        <f t="shared" si="13"/>
        <v>#REF!</v>
      </c>
      <c r="F102" s="575" t="e">
        <f t="shared" si="8"/>
        <v>#REF!</v>
      </c>
      <c r="G102" s="575" t="e">
        <f t="shared" si="9"/>
        <v>#REF!</v>
      </c>
      <c r="H102" s="575" t="e">
        <f t="shared" si="10"/>
        <v>#REF!</v>
      </c>
      <c r="I102" s="575" t="e">
        <f t="shared" si="11"/>
        <v>#REF!</v>
      </c>
      <c r="J102" s="575" t="e">
        <f>IF(A102="","",IF(#REF!="","",PMT((1+D102)^(1/12)-1,(#REF!*12)-A102+1,-E102)))</f>
        <v>#REF!</v>
      </c>
      <c r="K102" s="574"/>
    </row>
    <row r="103" spans="1:11">
      <c r="A103" s="577" t="e">
        <f>IF(A102="","",IF(A102=#REF!*12,"",+A102+1))</f>
        <v>#REF!</v>
      </c>
      <c r="B103" s="576" t="e">
        <f t="shared" si="12"/>
        <v>#REF!</v>
      </c>
      <c r="C103" s="576" t="e">
        <f>IF(A103="","",IF(#REF!+'Plano Prestação Mensal Proposta'!A103&gt;120,0,ROUND(IF(B103&gt;0.045,(0.045*0.5),(0.5)*B103),7)))</f>
        <v>#REF!</v>
      </c>
      <c r="D103" s="576" t="e">
        <f t="shared" si="7"/>
        <v>#REF!</v>
      </c>
      <c r="E103" s="575" t="e">
        <f t="shared" si="13"/>
        <v>#REF!</v>
      </c>
      <c r="F103" s="575" t="e">
        <f t="shared" si="8"/>
        <v>#REF!</v>
      </c>
      <c r="G103" s="575" t="e">
        <f t="shared" si="9"/>
        <v>#REF!</v>
      </c>
      <c r="H103" s="575" t="e">
        <f t="shared" si="10"/>
        <v>#REF!</v>
      </c>
      <c r="I103" s="575" t="e">
        <f t="shared" si="11"/>
        <v>#REF!</v>
      </c>
      <c r="J103" s="575" t="e">
        <f>IF(A103="","",IF(#REF!="","",PMT((1+D103)^(1/12)-1,(#REF!*12)-A103+1,-E103)))</f>
        <v>#REF!</v>
      </c>
      <c r="K103" s="574"/>
    </row>
    <row r="104" spans="1:11">
      <c r="A104" s="577" t="e">
        <f>IF(A103="","",IF(A103=#REF!*12,"",+A103+1))</f>
        <v>#REF!</v>
      </c>
      <c r="B104" s="576" t="e">
        <f t="shared" si="12"/>
        <v>#REF!</v>
      </c>
      <c r="C104" s="576" t="e">
        <f>IF(A104="","",IF(#REF!+'Plano Prestação Mensal Proposta'!A104&gt;120,0,ROUND(IF(B104&gt;0.045,(0.045*0.5),(0.5)*B104),7)))</f>
        <v>#REF!</v>
      </c>
      <c r="D104" s="576" t="e">
        <f t="shared" si="7"/>
        <v>#REF!</v>
      </c>
      <c r="E104" s="575" t="e">
        <f t="shared" si="13"/>
        <v>#REF!</v>
      </c>
      <c r="F104" s="575" t="e">
        <f t="shared" si="8"/>
        <v>#REF!</v>
      </c>
      <c r="G104" s="575" t="e">
        <f t="shared" si="9"/>
        <v>#REF!</v>
      </c>
      <c r="H104" s="575" t="e">
        <f t="shared" si="10"/>
        <v>#REF!</v>
      </c>
      <c r="I104" s="575" t="e">
        <f t="shared" si="11"/>
        <v>#REF!</v>
      </c>
      <c r="J104" s="575" t="e">
        <f>IF(A104="","",IF(#REF!="","",PMT((1+D104)^(1/12)-1,(#REF!*12)-A104+1,-E104)))</f>
        <v>#REF!</v>
      </c>
      <c r="K104" s="574"/>
    </row>
    <row r="105" spans="1:11">
      <c r="A105" s="577" t="e">
        <f>IF(A104="","",IF(A104=#REF!*12,"",+A104+1))</f>
        <v>#REF!</v>
      </c>
      <c r="B105" s="576" t="e">
        <f t="shared" si="12"/>
        <v>#REF!</v>
      </c>
      <c r="C105" s="576" t="e">
        <f>IF(A105="","",IF(#REF!+'Plano Prestação Mensal Proposta'!A105&gt;120,0,ROUND(IF(B105&gt;0.045,(0.045*0.5),(0.5)*B105),7)))</f>
        <v>#REF!</v>
      </c>
      <c r="D105" s="576" t="e">
        <f t="shared" si="7"/>
        <v>#REF!</v>
      </c>
      <c r="E105" s="575" t="e">
        <f t="shared" si="13"/>
        <v>#REF!</v>
      </c>
      <c r="F105" s="575" t="e">
        <f t="shared" si="8"/>
        <v>#REF!</v>
      </c>
      <c r="G105" s="575" t="e">
        <f t="shared" si="9"/>
        <v>#REF!</v>
      </c>
      <c r="H105" s="575" t="e">
        <f t="shared" si="10"/>
        <v>#REF!</v>
      </c>
      <c r="I105" s="575" t="e">
        <f t="shared" si="11"/>
        <v>#REF!</v>
      </c>
      <c r="J105" s="575" t="e">
        <f>IF(A105="","",IF(#REF!="","",PMT((1+D105)^(1/12)-1,(#REF!*12)-A105+1,-E105)))</f>
        <v>#REF!</v>
      </c>
      <c r="K105" s="574"/>
    </row>
    <row r="106" spans="1:11">
      <c r="A106" s="577" t="e">
        <f>IF(A105="","",IF(A105=#REF!*12,"",+A105+1))</f>
        <v>#REF!</v>
      </c>
      <c r="B106" s="576" t="e">
        <f t="shared" si="12"/>
        <v>#REF!</v>
      </c>
      <c r="C106" s="576" t="e">
        <f>IF(A106="","",IF(#REF!+'Plano Prestação Mensal Proposta'!A106&gt;120,0,ROUND(IF(B106&gt;0.045,(0.045*0.5),(0.5)*B106),7)))</f>
        <v>#REF!</v>
      </c>
      <c r="D106" s="576" t="e">
        <f t="shared" si="7"/>
        <v>#REF!</v>
      </c>
      <c r="E106" s="575" t="e">
        <f t="shared" si="13"/>
        <v>#REF!</v>
      </c>
      <c r="F106" s="575" t="e">
        <f t="shared" si="8"/>
        <v>#REF!</v>
      </c>
      <c r="G106" s="575" t="e">
        <f t="shared" si="9"/>
        <v>#REF!</v>
      </c>
      <c r="H106" s="575" t="e">
        <f t="shared" si="10"/>
        <v>#REF!</v>
      </c>
      <c r="I106" s="575" t="e">
        <f t="shared" si="11"/>
        <v>#REF!</v>
      </c>
      <c r="J106" s="575" t="e">
        <f>IF(A106="","",IF(#REF!="","",PMT((1+D106)^(1/12)-1,(#REF!*12)-A106+1,-E106)))</f>
        <v>#REF!</v>
      </c>
      <c r="K106" s="574"/>
    </row>
    <row r="107" spans="1:11">
      <c r="A107" s="577" t="e">
        <f>IF(A106="","",IF(A106=#REF!*12,"",+A106+1))</f>
        <v>#REF!</v>
      </c>
      <c r="B107" s="576" t="e">
        <f t="shared" si="12"/>
        <v>#REF!</v>
      </c>
      <c r="C107" s="576" t="e">
        <f>IF(A107="","",IF(#REF!+'Plano Prestação Mensal Proposta'!A107&gt;120,0,ROUND(IF(B107&gt;0.045,(0.045*0.5),(0.5)*B107),7)))</f>
        <v>#REF!</v>
      </c>
      <c r="D107" s="576" t="e">
        <f t="shared" si="7"/>
        <v>#REF!</v>
      </c>
      <c r="E107" s="575" t="e">
        <f t="shared" si="13"/>
        <v>#REF!</v>
      </c>
      <c r="F107" s="575" t="e">
        <f t="shared" si="8"/>
        <v>#REF!</v>
      </c>
      <c r="G107" s="575" t="e">
        <f t="shared" si="9"/>
        <v>#REF!</v>
      </c>
      <c r="H107" s="575" t="e">
        <f t="shared" si="10"/>
        <v>#REF!</v>
      </c>
      <c r="I107" s="575" t="e">
        <f t="shared" si="11"/>
        <v>#REF!</v>
      </c>
      <c r="J107" s="575" t="e">
        <f>IF(A107="","",IF(#REF!="","",PMT((1+D107)^(1/12)-1,(#REF!*12)-A107+1,-E107)))</f>
        <v>#REF!</v>
      </c>
      <c r="K107" s="574"/>
    </row>
    <row r="108" spans="1:11">
      <c r="A108" s="577" t="e">
        <f>IF(A107="","",IF(A107=#REF!*12,"",+A107+1))</f>
        <v>#REF!</v>
      </c>
      <c r="B108" s="576" t="e">
        <f t="shared" si="12"/>
        <v>#REF!</v>
      </c>
      <c r="C108" s="576" t="e">
        <f>IF(A108="","",IF(#REF!+'Plano Prestação Mensal Proposta'!A108&gt;120,0,ROUND(IF(B108&gt;0.045,(0.045*0.5),(0.5)*B108),7)))</f>
        <v>#REF!</v>
      </c>
      <c r="D108" s="576" t="e">
        <f t="shared" si="7"/>
        <v>#REF!</v>
      </c>
      <c r="E108" s="575" t="e">
        <f t="shared" si="13"/>
        <v>#REF!</v>
      </c>
      <c r="F108" s="575" t="e">
        <f t="shared" si="8"/>
        <v>#REF!</v>
      </c>
      <c r="G108" s="575" t="e">
        <f t="shared" si="9"/>
        <v>#REF!</v>
      </c>
      <c r="H108" s="575" t="e">
        <f t="shared" si="10"/>
        <v>#REF!</v>
      </c>
      <c r="I108" s="575" t="e">
        <f t="shared" si="11"/>
        <v>#REF!</v>
      </c>
      <c r="J108" s="575" t="e">
        <f>IF(A108="","",IF(#REF!="","",PMT((1+D108)^(1/12)-1,(#REF!*12)-A108+1,-E108)))</f>
        <v>#REF!</v>
      </c>
      <c r="K108" s="574"/>
    </row>
    <row r="109" spans="1:11">
      <c r="A109" s="577" t="e">
        <f>IF(A108="","",IF(A108=#REF!*12,"",+A108+1))</f>
        <v>#REF!</v>
      </c>
      <c r="B109" s="576" t="e">
        <f t="shared" si="12"/>
        <v>#REF!</v>
      </c>
      <c r="C109" s="576" t="e">
        <f>IF(A109="","",IF(#REF!+'Plano Prestação Mensal Proposta'!A109&gt;120,0,ROUND(IF(B109&gt;0.045,(0.045*0.5),(0.5)*B109),7)))</f>
        <v>#REF!</v>
      </c>
      <c r="D109" s="576" t="e">
        <f t="shared" si="7"/>
        <v>#REF!</v>
      </c>
      <c r="E109" s="575" t="e">
        <f t="shared" si="13"/>
        <v>#REF!</v>
      </c>
      <c r="F109" s="575" t="e">
        <f t="shared" si="8"/>
        <v>#REF!</v>
      </c>
      <c r="G109" s="575" t="e">
        <f t="shared" si="9"/>
        <v>#REF!</v>
      </c>
      <c r="H109" s="575" t="e">
        <f t="shared" si="10"/>
        <v>#REF!</v>
      </c>
      <c r="I109" s="575" t="e">
        <f t="shared" si="11"/>
        <v>#REF!</v>
      </c>
      <c r="J109" s="575" t="e">
        <f>IF(A109="","",IF(#REF!="","",PMT((1+D109)^(1/12)-1,(#REF!*12)-A109+1,-E109)))</f>
        <v>#REF!</v>
      </c>
      <c r="K109" s="574"/>
    </row>
    <row r="110" spans="1:11">
      <c r="A110" s="577" t="e">
        <f>IF(A109="","",IF(A109=#REF!*12,"",+A109+1))</f>
        <v>#REF!</v>
      </c>
      <c r="B110" s="576" t="e">
        <f t="shared" si="12"/>
        <v>#REF!</v>
      </c>
      <c r="C110" s="576" t="e">
        <f>IF(A110="","",IF(#REF!+'Plano Prestação Mensal Proposta'!A110&gt;120,0,ROUND(IF(B110&gt;0.045,(0.045*0.5),(0.5)*B110),7)))</f>
        <v>#REF!</v>
      </c>
      <c r="D110" s="576" t="e">
        <f t="shared" si="7"/>
        <v>#REF!</v>
      </c>
      <c r="E110" s="575" t="e">
        <f t="shared" si="13"/>
        <v>#REF!</v>
      </c>
      <c r="F110" s="575" t="e">
        <f t="shared" si="8"/>
        <v>#REF!</v>
      </c>
      <c r="G110" s="575" t="e">
        <f t="shared" si="9"/>
        <v>#REF!</v>
      </c>
      <c r="H110" s="575" t="e">
        <f t="shared" si="10"/>
        <v>#REF!</v>
      </c>
      <c r="I110" s="575" t="e">
        <f t="shared" si="11"/>
        <v>#REF!</v>
      </c>
      <c r="J110" s="575" t="e">
        <f>IF(A110="","",IF(#REF!="","",PMT((1+D110)^(1/12)-1,(#REF!*12)-A110+1,-E110)))</f>
        <v>#REF!</v>
      </c>
      <c r="K110" s="574"/>
    </row>
    <row r="111" spans="1:11">
      <c r="A111" s="577" t="e">
        <f>IF(A110="","",IF(A110=#REF!*12,"",+A110+1))</f>
        <v>#REF!</v>
      </c>
      <c r="B111" s="576" t="e">
        <f t="shared" si="12"/>
        <v>#REF!</v>
      </c>
      <c r="C111" s="576" t="e">
        <f>IF(A111="","",IF(#REF!+'Plano Prestação Mensal Proposta'!A111&gt;120,0,ROUND(IF(B111&gt;0.045,(0.045*0.5),(0.5)*B111),7)))</f>
        <v>#REF!</v>
      </c>
      <c r="D111" s="576" t="e">
        <f t="shared" si="7"/>
        <v>#REF!</v>
      </c>
      <c r="E111" s="575" t="e">
        <f t="shared" si="13"/>
        <v>#REF!</v>
      </c>
      <c r="F111" s="575" t="e">
        <f t="shared" si="8"/>
        <v>#REF!</v>
      </c>
      <c r="G111" s="575" t="e">
        <f t="shared" si="9"/>
        <v>#REF!</v>
      </c>
      <c r="H111" s="575" t="e">
        <f t="shared" si="10"/>
        <v>#REF!</v>
      </c>
      <c r="I111" s="575" t="e">
        <f t="shared" si="11"/>
        <v>#REF!</v>
      </c>
      <c r="J111" s="575" t="e">
        <f>IF(A111="","",IF(#REF!="","",PMT((1+D111)^(1/12)-1,(#REF!*12)-A111+1,-E111)))</f>
        <v>#REF!</v>
      </c>
      <c r="K111" s="574"/>
    </row>
    <row r="112" spans="1:11">
      <c r="A112" s="577" t="e">
        <f>IF(A111="","",IF(A111=#REF!*12,"",+A111+1))</f>
        <v>#REF!</v>
      </c>
      <c r="B112" s="576" t="e">
        <f t="shared" si="12"/>
        <v>#REF!</v>
      </c>
      <c r="C112" s="576" t="e">
        <f>IF(A112="","",IF(#REF!+'Plano Prestação Mensal Proposta'!A112&gt;120,0,ROUND(IF(B112&gt;0.045,(0.045*0.5),(0.5)*B112),7)))</f>
        <v>#REF!</v>
      </c>
      <c r="D112" s="576" t="e">
        <f t="shared" si="7"/>
        <v>#REF!</v>
      </c>
      <c r="E112" s="575" t="e">
        <f t="shared" si="13"/>
        <v>#REF!</v>
      </c>
      <c r="F112" s="575" t="e">
        <f t="shared" si="8"/>
        <v>#REF!</v>
      </c>
      <c r="G112" s="575" t="e">
        <f t="shared" si="9"/>
        <v>#REF!</v>
      </c>
      <c r="H112" s="575" t="e">
        <f t="shared" si="10"/>
        <v>#REF!</v>
      </c>
      <c r="I112" s="575" t="e">
        <f t="shared" si="11"/>
        <v>#REF!</v>
      </c>
      <c r="J112" s="575" t="e">
        <f>IF(A112="","",IF(#REF!="","",PMT((1+D112)^(1/12)-1,(#REF!*12)-A112+1,-E112)))</f>
        <v>#REF!</v>
      </c>
      <c r="K112" s="574"/>
    </row>
    <row r="113" spans="1:11">
      <c r="A113" s="577" t="e">
        <f>IF(A112="","",IF(A112=#REF!*12,"",+A112+1))</f>
        <v>#REF!</v>
      </c>
      <c r="B113" s="576" t="e">
        <f t="shared" si="12"/>
        <v>#REF!</v>
      </c>
      <c r="C113" s="576" t="e">
        <f>IF(A113="","",IF(#REF!+'Plano Prestação Mensal Proposta'!A113&gt;120,0,ROUND(IF(B113&gt;0.045,(0.045*0.5),(0.5)*B113),7)))</f>
        <v>#REF!</v>
      </c>
      <c r="D113" s="576" t="e">
        <f t="shared" si="7"/>
        <v>#REF!</v>
      </c>
      <c r="E113" s="575" t="e">
        <f t="shared" si="13"/>
        <v>#REF!</v>
      </c>
      <c r="F113" s="575" t="e">
        <f t="shared" si="8"/>
        <v>#REF!</v>
      </c>
      <c r="G113" s="575" t="e">
        <f t="shared" si="9"/>
        <v>#REF!</v>
      </c>
      <c r="H113" s="575" t="e">
        <f t="shared" si="10"/>
        <v>#REF!</v>
      </c>
      <c r="I113" s="575" t="e">
        <f t="shared" si="11"/>
        <v>#REF!</v>
      </c>
      <c r="J113" s="575" t="e">
        <f>IF(A113="","",IF(#REF!="","",PMT((1+D113)^(1/12)-1,(#REF!*12)-A113+1,-E113)))</f>
        <v>#REF!</v>
      </c>
      <c r="K113" s="574"/>
    </row>
    <row r="114" spans="1:11">
      <c r="A114" s="577" t="e">
        <f>IF(A113="","",IF(A113=#REF!*12,"",+A113+1))</f>
        <v>#REF!</v>
      </c>
      <c r="B114" s="576" t="e">
        <f t="shared" si="12"/>
        <v>#REF!</v>
      </c>
      <c r="C114" s="576" t="e">
        <f>IF(A114="","",IF(#REF!+'Plano Prestação Mensal Proposta'!A114&gt;120,0,ROUND(IF(B114&gt;0.045,(0.045*0.5),(0.5)*B114),7)))</f>
        <v>#REF!</v>
      </c>
      <c r="D114" s="576" t="e">
        <f t="shared" si="7"/>
        <v>#REF!</v>
      </c>
      <c r="E114" s="575" t="e">
        <f t="shared" si="13"/>
        <v>#REF!</v>
      </c>
      <c r="F114" s="575" t="e">
        <f t="shared" si="8"/>
        <v>#REF!</v>
      </c>
      <c r="G114" s="575" t="e">
        <f t="shared" si="9"/>
        <v>#REF!</v>
      </c>
      <c r="H114" s="575" t="e">
        <f t="shared" si="10"/>
        <v>#REF!</v>
      </c>
      <c r="I114" s="575" t="e">
        <f t="shared" si="11"/>
        <v>#REF!</v>
      </c>
      <c r="J114" s="575" t="e">
        <f>IF(A114="","",IF(#REF!="","",PMT((1+D114)^(1/12)-1,(#REF!*12)-A114+1,-E114)))</f>
        <v>#REF!</v>
      </c>
      <c r="K114" s="574"/>
    </row>
    <row r="115" spans="1:11">
      <c r="A115" s="577" t="e">
        <f>IF(A114="","",IF(A114=#REF!*12,"",+A114+1))</f>
        <v>#REF!</v>
      </c>
      <c r="B115" s="576" t="e">
        <f t="shared" si="12"/>
        <v>#REF!</v>
      </c>
      <c r="C115" s="576" t="e">
        <f>IF(A115="","",IF(#REF!+'Plano Prestação Mensal Proposta'!A115&gt;120,0,ROUND(IF(B115&gt;0.045,(0.045*0.5),(0.5)*B115),7)))</f>
        <v>#REF!</v>
      </c>
      <c r="D115" s="576" t="e">
        <f t="shared" si="7"/>
        <v>#REF!</v>
      </c>
      <c r="E115" s="575" t="e">
        <f t="shared" si="13"/>
        <v>#REF!</v>
      </c>
      <c r="F115" s="575" t="e">
        <f t="shared" si="8"/>
        <v>#REF!</v>
      </c>
      <c r="G115" s="575" t="e">
        <f t="shared" si="9"/>
        <v>#REF!</v>
      </c>
      <c r="H115" s="575" t="e">
        <f t="shared" si="10"/>
        <v>#REF!</v>
      </c>
      <c r="I115" s="575" t="e">
        <f t="shared" si="11"/>
        <v>#REF!</v>
      </c>
      <c r="J115" s="575" t="e">
        <f>IF(A115="","",IF(#REF!="","",PMT((1+D115)^(1/12)-1,(#REF!*12)-A115+1,-E115)))</f>
        <v>#REF!</v>
      </c>
      <c r="K115" s="574"/>
    </row>
    <row r="116" spans="1:11">
      <c r="A116" s="577" t="e">
        <f>IF(A115="","",IF(A115=#REF!*12,"",+A115+1))</f>
        <v>#REF!</v>
      </c>
      <c r="B116" s="576" t="e">
        <f t="shared" si="12"/>
        <v>#REF!</v>
      </c>
      <c r="C116" s="576" t="e">
        <f>IF(A116="","",IF(#REF!+'Plano Prestação Mensal Proposta'!A116&gt;120,0,ROUND(IF(B116&gt;0.045,(0.045*0.5),(0.5)*B116),7)))</f>
        <v>#REF!</v>
      </c>
      <c r="D116" s="576" t="e">
        <f t="shared" si="7"/>
        <v>#REF!</v>
      </c>
      <c r="E116" s="575" t="e">
        <f t="shared" si="13"/>
        <v>#REF!</v>
      </c>
      <c r="F116" s="575" t="e">
        <f t="shared" si="8"/>
        <v>#REF!</v>
      </c>
      <c r="G116" s="575" t="e">
        <f t="shared" si="9"/>
        <v>#REF!</v>
      </c>
      <c r="H116" s="575" t="e">
        <f t="shared" si="10"/>
        <v>#REF!</v>
      </c>
      <c r="I116" s="575" t="e">
        <f t="shared" si="11"/>
        <v>#REF!</v>
      </c>
      <c r="J116" s="575" t="e">
        <f>IF(A116="","",IF(#REF!="","",PMT((1+D116)^(1/12)-1,(#REF!*12)-A116+1,-E116)))</f>
        <v>#REF!</v>
      </c>
      <c r="K116" s="574"/>
    </row>
    <row r="117" spans="1:11">
      <c r="A117" s="577" t="e">
        <f>IF(A116="","",IF(A116=#REF!*12,"",+A116+1))</f>
        <v>#REF!</v>
      </c>
      <c r="B117" s="576" t="e">
        <f t="shared" si="12"/>
        <v>#REF!</v>
      </c>
      <c r="C117" s="576" t="e">
        <f>IF(A117="","",IF(#REF!+'Plano Prestação Mensal Proposta'!A117&gt;120,0,ROUND(IF(B117&gt;0.045,(0.045*0.5),(0.5)*B117),7)))</f>
        <v>#REF!</v>
      </c>
      <c r="D117" s="576" t="e">
        <f t="shared" si="7"/>
        <v>#REF!</v>
      </c>
      <c r="E117" s="575" t="e">
        <f t="shared" si="13"/>
        <v>#REF!</v>
      </c>
      <c r="F117" s="575" t="e">
        <f t="shared" si="8"/>
        <v>#REF!</v>
      </c>
      <c r="G117" s="575" t="e">
        <f t="shared" si="9"/>
        <v>#REF!</v>
      </c>
      <c r="H117" s="575" t="e">
        <f t="shared" si="10"/>
        <v>#REF!</v>
      </c>
      <c r="I117" s="575" t="e">
        <f t="shared" si="11"/>
        <v>#REF!</v>
      </c>
      <c r="J117" s="575" t="e">
        <f>IF(A117="","",IF(#REF!="","",PMT((1+D117)^(1/12)-1,(#REF!*12)-A117+1,-E117)))</f>
        <v>#REF!</v>
      </c>
      <c r="K117" s="574"/>
    </row>
    <row r="118" spans="1:11">
      <c r="A118" s="577" t="e">
        <f>IF(A117="","",IF(A117=#REF!*12,"",+A117+1))</f>
        <v>#REF!</v>
      </c>
      <c r="B118" s="576" t="e">
        <f t="shared" si="12"/>
        <v>#REF!</v>
      </c>
      <c r="C118" s="576" t="e">
        <f>IF(A118="","",IF(#REF!+'Plano Prestação Mensal Proposta'!A118&gt;120,0,ROUND(IF(B118&gt;0.045,(0.045*0.5),(0.5)*B118),7)))</f>
        <v>#REF!</v>
      </c>
      <c r="D118" s="576" t="e">
        <f t="shared" si="7"/>
        <v>#REF!</v>
      </c>
      <c r="E118" s="575" t="e">
        <f t="shared" si="13"/>
        <v>#REF!</v>
      </c>
      <c r="F118" s="575" t="e">
        <f t="shared" si="8"/>
        <v>#REF!</v>
      </c>
      <c r="G118" s="575" t="e">
        <f t="shared" si="9"/>
        <v>#REF!</v>
      </c>
      <c r="H118" s="575" t="e">
        <f t="shared" si="10"/>
        <v>#REF!</v>
      </c>
      <c r="I118" s="575" t="e">
        <f t="shared" si="11"/>
        <v>#REF!</v>
      </c>
      <c r="J118" s="575" t="e">
        <f>IF(A118="","",IF(#REF!="","",PMT((1+D118)^(1/12)-1,(#REF!*12)-A118+1,-E118)))</f>
        <v>#REF!</v>
      </c>
      <c r="K118" s="574"/>
    </row>
    <row r="119" spans="1:11">
      <c r="A119" s="577" t="e">
        <f>IF(A118="","",IF(A118=#REF!*12,"",+A118+1))</f>
        <v>#REF!</v>
      </c>
      <c r="B119" s="576" t="e">
        <f t="shared" si="12"/>
        <v>#REF!</v>
      </c>
      <c r="C119" s="576" t="e">
        <f>IF(A119="","",IF(#REF!+'Plano Prestação Mensal Proposta'!A119&gt;120,0,ROUND(IF(B119&gt;0.045,(0.045*0.5),(0.5)*B119),7)))</f>
        <v>#REF!</v>
      </c>
      <c r="D119" s="576" t="e">
        <f t="shared" si="7"/>
        <v>#REF!</v>
      </c>
      <c r="E119" s="575" t="e">
        <f t="shared" si="13"/>
        <v>#REF!</v>
      </c>
      <c r="F119" s="575" t="e">
        <f t="shared" si="8"/>
        <v>#REF!</v>
      </c>
      <c r="G119" s="575" t="e">
        <f t="shared" si="9"/>
        <v>#REF!</v>
      </c>
      <c r="H119" s="575" t="e">
        <f t="shared" si="10"/>
        <v>#REF!</v>
      </c>
      <c r="I119" s="575" t="e">
        <f t="shared" si="11"/>
        <v>#REF!</v>
      </c>
      <c r="J119" s="575" t="e">
        <f>IF(A119="","",IF(#REF!="","",PMT((1+D119)^(1/12)-1,(#REF!*12)-A119+1,-E119)))</f>
        <v>#REF!</v>
      </c>
      <c r="K119" s="574"/>
    </row>
    <row r="120" spans="1:11">
      <c r="A120" s="577" t="e">
        <f>IF(A119="","",IF(A119=#REF!*12,"",+A119+1))</f>
        <v>#REF!</v>
      </c>
      <c r="B120" s="576" t="e">
        <f t="shared" si="12"/>
        <v>#REF!</v>
      </c>
      <c r="C120" s="576" t="e">
        <f>IF(A120="","",IF(#REF!+'Plano Prestação Mensal Proposta'!A120&gt;120,0,ROUND(IF(B120&gt;0.045,(0.045*0.5),(0.5)*B120),7)))</f>
        <v>#REF!</v>
      </c>
      <c r="D120" s="576" t="e">
        <f t="shared" si="7"/>
        <v>#REF!</v>
      </c>
      <c r="E120" s="575" t="e">
        <f t="shared" si="13"/>
        <v>#REF!</v>
      </c>
      <c r="F120" s="575" t="e">
        <f t="shared" si="8"/>
        <v>#REF!</v>
      </c>
      <c r="G120" s="575" t="e">
        <f t="shared" si="9"/>
        <v>#REF!</v>
      </c>
      <c r="H120" s="575" t="e">
        <f t="shared" si="10"/>
        <v>#REF!</v>
      </c>
      <c r="I120" s="575" t="e">
        <f t="shared" si="11"/>
        <v>#REF!</v>
      </c>
      <c r="J120" s="575" t="e">
        <f>IF(A120="","",IF(#REF!="","",PMT((1+D120)^(1/12)-1,(#REF!*12)-A120+1,-E120)))</f>
        <v>#REF!</v>
      </c>
      <c r="K120" s="574"/>
    </row>
    <row r="121" spans="1:11">
      <c r="A121" s="577" t="e">
        <f>IF(A120="","",IF(A120=#REF!*12,"",+A120+1))</f>
        <v>#REF!</v>
      </c>
      <c r="B121" s="576" t="e">
        <f t="shared" si="12"/>
        <v>#REF!</v>
      </c>
      <c r="C121" s="576" t="e">
        <f>IF(A121="","",IF(#REF!+'Plano Prestação Mensal Proposta'!A121&gt;120,0,ROUND(IF(B121&gt;0.045,(0.045*0.5),(0.5)*B121),7)))</f>
        <v>#REF!</v>
      </c>
      <c r="D121" s="576" t="e">
        <f t="shared" si="7"/>
        <v>#REF!</v>
      </c>
      <c r="E121" s="575" t="e">
        <f t="shared" si="13"/>
        <v>#REF!</v>
      </c>
      <c r="F121" s="575" t="e">
        <f t="shared" si="8"/>
        <v>#REF!</v>
      </c>
      <c r="G121" s="575" t="e">
        <f t="shared" si="9"/>
        <v>#REF!</v>
      </c>
      <c r="H121" s="575" t="e">
        <f t="shared" si="10"/>
        <v>#REF!</v>
      </c>
      <c r="I121" s="575" t="e">
        <f t="shared" si="11"/>
        <v>#REF!</v>
      </c>
      <c r="J121" s="575" t="e">
        <f>IF(A121="","",IF(#REF!="","",PMT((1+D121)^(1/12)-1,(#REF!*12)-A121+1,-E121)))</f>
        <v>#REF!</v>
      </c>
      <c r="K121" s="574"/>
    </row>
    <row r="122" spans="1:11">
      <c r="A122" s="577" t="e">
        <f>IF(A121="","",IF(A121=#REF!*12,"",+A121+1))</f>
        <v>#REF!</v>
      </c>
      <c r="B122" s="576" t="e">
        <f t="shared" si="12"/>
        <v>#REF!</v>
      </c>
      <c r="C122" s="576" t="e">
        <f>IF(A122="","",IF(#REF!+'Plano Prestação Mensal Proposta'!A122&gt;120,0,ROUND(IF(B122&gt;0.045,(0.045*0.5),(0.5)*B122),7)))</f>
        <v>#REF!</v>
      </c>
      <c r="D122" s="576" t="e">
        <f t="shared" si="7"/>
        <v>#REF!</v>
      </c>
      <c r="E122" s="575" t="e">
        <f t="shared" si="13"/>
        <v>#REF!</v>
      </c>
      <c r="F122" s="575" t="e">
        <f t="shared" si="8"/>
        <v>#REF!</v>
      </c>
      <c r="G122" s="575" t="e">
        <f t="shared" si="9"/>
        <v>#REF!</v>
      </c>
      <c r="H122" s="575" t="e">
        <f t="shared" si="10"/>
        <v>#REF!</v>
      </c>
      <c r="I122" s="575" t="e">
        <f t="shared" si="11"/>
        <v>#REF!</v>
      </c>
      <c r="J122" s="575" t="e">
        <f>IF(A122="","",IF(#REF!="","",PMT((1+D122)^(1/12)-1,(#REF!*12)-A122+1,-E122)))</f>
        <v>#REF!</v>
      </c>
      <c r="K122" s="574"/>
    </row>
    <row r="123" spans="1:11">
      <c r="A123" s="577" t="e">
        <f>IF(A122="","",IF(A122=#REF!*12,"",+A122+1))</f>
        <v>#REF!</v>
      </c>
      <c r="B123" s="576" t="e">
        <f t="shared" si="12"/>
        <v>#REF!</v>
      </c>
      <c r="C123" s="576" t="e">
        <f>IF(A123="","",IF(#REF!+'Plano Prestação Mensal Proposta'!A123&gt;120,0,ROUND(IF(B123&gt;0.045,(0.045*0.5),(0.5)*B123),7)))</f>
        <v>#REF!</v>
      </c>
      <c r="D123" s="576" t="e">
        <f t="shared" si="7"/>
        <v>#REF!</v>
      </c>
      <c r="E123" s="575" t="e">
        <f t="shared" si="13"/>
        <v>#REF!</v>
      </c>
      <c r="F123" s="575" t="e">
        <f t="shared" si="8"/>
        <v>#REF!</v>
      </c>
      <c r="G123" s="575" t="e">
        <f t="shared" si="9"/>
        <v>#REF!</v>
      </c>
      <c r="H123" s="575" t="e">
        <f t="shared" si="10"/>
        <v>#REF!</v>
      </c>
      <c r="I123" s="575" t="e">
        <f t="shared" si="11"/>
        <v>#REF!</v>
      </c>
      <c r="J123" s="575" t="e">
        <f>IF(A123="","",IF(#REF!="","",PMT((1+D123)^(1/12)-1,(#REF!*12)-A123+1,-E123)))</f>
        <v>#REF!</v>
      </c>
      <c r="K123" s="574"/>
    </row>
    <row r="124" spans="1:11">
      <c r="A124" s="577" t="e">
        <f>IF(A123="","",IF(A123=#REF!*12,"",+A123+1))</f>
        <v>#REF!</v>
      </c>
      <c r="B124" s="576" t="e">
        <f t="shared" si="12"/>
        <v>#REF!</v>
      </c>
      <c r="C124" s="576" t="e">
        <f>IF(A124="","",IF(#REF!+'Plano Prestação Mensal Proposta'!A124&gt;120,0,ROUND(IF(B124&gt;0.045,(0.045*0.5),(0.5)*B124),7)))</f>
        <v>#REF!</v>
      </c>
      <c r="D124" s="576" t="e">
        <f t="shared" si="7"/>
        <v>#REF!</v>
      </c>
      <c r="E124" s="575" t="e">
        <f t="shared" si="13"/>
        <v>#REF!</v>
      </c>
      <c r="F124" s="575" t="e">
        <f t="shared" si="8"/>
        <v>#REF!</v>
      </c>
      <c r="G124" s="575" t="e">
        <f t="shared" si="9"/>
        <v>#REF!</v>
      </c>
      <c r="H124" s="575" t="e">
        <f t="shared" si="10"/>
        <v>#REF!</v>
      </c>
      <c r="I124" s="575" t="e">
        <f t="shared" si="11"/>
        <v>#REF!</v>
      </c>
      <c r="J124" s="575" t="e">
        <f>IF(A124="","",IF(#REF!="","",PMT((1+D124)^(1/12)-1,(#REF!*12)-A124+1,-E124)))</f>
        <v>#REF!</v>
      </c>
      <c r="K124" s="574"/>
    </row>
    <row r="125" spans="1:11">
      <c r="A125" s="577" t="e">
        <f>IF(A124="","",IF(A124=#REF!*12,"",+A124+1))</f>
        <v>#REF!</v>
      </c>
      <c r="B125" s="576" t="e">
        <f t="shared" si="12"/>
        <v>#REF!</v>
      </c>
      <c r="C125" s="576" t="e">
        <f>IF(A125="","",IF(#REF!+'Plano Prestação Mensal Proposta'!A125&gt;120,0,ROUND(IF(B125&gt;0.045,(0.045*0.5),(0.5)*B125),7)))</f>
        <v>#REF!</v>
      </c>
      <c r="D125" s="576" t="e">
        <f t="shared" si="7"/>
        <v>#REF!</v>
      </c>
      <c r="E125" s="575" t="e">
        <f t="shared" si="13"/>
        <v>#REF!</v>
      </c>
      <c r="F125" s="575" t="e">
        <f t="shared" si="8"/>
        <v>#REF!</v>
      </c>
      <c r="G125" s="575" t="e">
        <f t="shared" si="9"/>
        <v>#REF!</v>
      </c>
      <c r="H125" s="575" t="e">
        <f t="shared" si="10"/>
        <v>#REF!</v>
      </c>
      <c r="I125" s="575" t="e">
        <f t="shared" si="11"/>
        <v>#REF!</v>
      </c>
      <c r="J125" s="575" t="e">
        <f>IF(A125="","",IF(#REF!="","",PMT((1+D125)^(1/12)-1,(#REF!*12)-A125+1,-E125)))</f>
        <v>#REF!</v>
      </c>
      <c r="K125" s="574"/>
    </row>
    <row r="126" spans="1:11">
      <c r="A126" s="577" t="e">
        <f>IF(A125="","",IF(A125=#REF!*12,"",+A125+1))</f>
        <v>#REF!</v>
      </c>
      <c r="B126" s="576" t="e">
        <f t="shared" si="12"/>
        <v>#REF!</v>
      </c>
      <c r="C126" s="576" t="e">
        <f>IF(A126="","",IF(#REF!+'Plano Prestação Mensal Proposta'!A126&gt;120,0,ROUND(IF(B126&gt;0.045,(0.045*0.5),(0.5)*B126),7)))</f>
        <v>#REF!</v>
      </c>
      <c r="D126" s="576" t="e">
        <f t="shared" si="7"/>
        <v>#REF!</v>
      </c>
      <c r="E126" s="575" t="e">
        <f t="shared" si="13"/>
        <v>#REF!</v>
      </c>
      <c r="F126" s="575" t="e">
        <f t="shared" si="8"/>
        <v>#REF!</v>
      </c>
      <c r="G126" s="575" t="e">
        <f t="shared" si="9"/>
        <v>#REF!</v>
      </c>
      <c r="H126" s="575" t="e">
        <f t="shared" si="10"/>
        <v>#REF!</v>
      </c>
      <c r="I126" s="575" t="e">
        <f t="shared" si="11"/>
        <v>#REF!</v>
      </c>
      <c r="J126" s="575" t="e">
        <f>IF(A126="","",IF(#REF!="","",PMT((1+D126)^(1/12)-1,(#REF!*12)-A126+1,-E126)))</f>
        <v>#REF!</v>
      </c>
      <c r="K126" s="574"/>
    </row>
    <row r="127" spans="1:11">
      <c r="A127" s="577" t="e">
        <f>IF(A126="","",IF(A126=#REF!*12,"",+A126+1))</f>
        <v>#REF!</v>
      </c>
      <c r="B127" s="576" t="e">
        <f t="shared" si="12"/>
        <v>#REF!</v>
      </c>
      <c r="C127" s="576" t="e">
        <f>IF(A127="","",IF(#REF!+'Plano Prestação Mensal Proposta'!A127&gt;120,0,ROUND(IF(B127&gt;0.045,(0.045*0.5),(0.5)*B127),7)))</f>
        <v>#REF!</v>
      </c>
      <c r="D127" s="576" t="e">
        <f t="shared" si="7"/>
        <v>#REF!</v>
      </c>
      <c r="E127" s="575" t="e">
        <f t="shared" si="13"/>
        <v>#REF!</v>
      </c>
      <c r="F127" s="575" t="e">
        <f t="shared" si="8"/>
        <v>#REF!</v>
      </c>
      <c r="G127" s="575" t="e">
        <f t="shared" si="9"/>
        <v>#REF!</v>
      </c>
      <c r="H127" s="575" t="e">
        <f t="shared" si="10"/>
        <v>#REF!</v>
      </c>
      <c r="I127" s="575" t="e">
        <f t="shared" si="11"/>
        <v>#REF!</v>
      </c>
      <c r="J127" s="575" t="e">
        <f>IF(A127="","",IF(#REF!="","",PMT((1+D127)^(1/12)-1,(#REF!*12)-A127+1,-E127)))</f>
        <v>#REF!</v>
      </c>
      <c r="K127" s="574"/>
    </row>
    <row r="128" spans="1:11">
      <c r="A128" s="577" t="e">
        <f>IF(A127="","",IF(A127=#REF!*12,"",+A127+1))</f>
        <v>#REF!</v>
      </c>
      <c r="B128" s="576" t="e">
        <f t="shared" si="12"/>
        <v>#REF!</v>
      </c>
      <c r="C128" s="576" t="e">
        <f>IF(A128="","",IF(#REF!+'Plano Prestação Mensal Proposta'!A128&gt;120,0,ROUND(IF(B128&gt;0.045,(0.045*0.5),(0.5)*B128),7)))</f>
        <v>#REF!</v>
      </c>
      <c r="D128" s="576" t="e">
        <f t="shared" si="7"/>
        <v>#REF!</v>
      </c>
      <c r="E128" s="575" t="e">
        <f t="shared" si="13"/>
        <v>#REF!</v>
      </c>
      <c r="F128" s="575" t="e">
        <f t="shared" si="8"/>
        <v>#REF!</v>
      </c>
      <c r="G128" s="575" t="e">
        <f t="shared" si="9"/>
        <v>#REF!</v>
      </c>
      <c r="H128" s="575" t="e">
        <f t="shared" si="10"/>
        <v>#REF!</v>
      </c>
      <c r="I128" s="575" t="e">
        <f t="shared" si="11"/>
        <v>#REF!</v>
      </c>
      <c r="J128" s="575" t="e">
        <f>IF(A128="","",IF(#REF!="","",PMT((1+D128)^(1/12)-1,(#REF!*12)-A128+1,-E128)))</f>
        <v>#REF!</v>
      </c>
      <c r="K128" s="574"/>
    </row>
    <row r="129" spans="1:11">
      <c r="A129" s="577" t="e">
        <f>IF(A128="","",IF(A128=#REF!*12,"",+A128+1))</f>
        <v>#REF!</v>
      </c>
      <c r="B129" s="576" t="e">
        <f t="shared" si="12"/>
        <v>#REF!</v>
      </c>
      <c r="C129" s="576" t="e">
        <f>IF(A129="","",IF(#REF!+'Plano Prestação Mensal Proposta'!A129&gt;120,0,ROUND(IF(B129&gt;0.045,(0.045*0.5),(0.5)*B129),7)))</f>
        <v>#REF!</v>
      </c>
      <c r="D129" s="576" t="e">
        <f t="shared" si="7"/>
        <v>#REF!</v>
      </c>
      <c r="E129" s="575" t="e">
        <f t="shared" si="13"/>
        <v>#REF!</v>
      </c>
      <c r="F129" s="575" t="e">
        <f t="shared" si="8"/>
        <v>#REF!</v>
      </c>
      <c r="G129" s="575" t="e">
        <f t="shared" si="9"/>
        <v>#REF!</v>
      </c>
      <c r="H129" s="575" t="e">
        <f t="shared" si="10"/>
        <v>#REF!</v>
      </c>
      <c r="I129" s="575" t="e">
        <f t="shared" si="11"/>
        <v>#REF!</v>
      </c>
      <c r="J129" s="575" t="e">
        <f>IF(A129="","",IF(#REF!="","",PMT((1+D129)^(1/12)-1,(#REF!*12)-A129+1,-E129)))</f>
        <v>#REF!</v>
      </c>
      <c r="K129" s="574"/>
    </row>
    <row r="130" spans="1:11">
      <c r="A130" s="577" t="e">
        <f>IF(A129="","",IF(A129=#REF!*12,"",+A129+1))</f>
        <v>#REF!</v>
      </c>
      <c r="B130" s="576" t="e">
        <f t="shared" si="12"/>
        <v>#REF!</v>
      </c>
      <c r="C130" s="576" t="e">
        <f>IF(A130="","",IF(#REF!+'Plano Prestação Mensal Proposta'!A130&gt;120,0,ROUND(IF(B130&gt;0.045,(0.045*0.5),(0.5)*B130),7)))</f>
        <v>#REF!</v>
      </c>
      <c r="D130" s="576" t="e">
        <f t="shared" si="7"/>
        <v>#REF!</v>
      </c>
      <c r="E130" s="575" t="e">
        <f t="shared" si="13"/>
        <v>#REF!</v>
      </c>
      <c r="F130" s="575" t="e">
        <f t="shared" si="8"/>
        <v>#REF!</v>
      </c>
      <c r="G130" s="575" t="e">
        <f t="shared" si="9"/>
        <v>#REF!</v>
      </c>
      <c r="H130" s="575" t="e">
        <f t="shared" si="10"/>
        <v>#REF!</v>
      </c>
      <c r="I130" s="575" t="e">
        <f t="shared" si="11"/>
        <v>#REF!</v>
      </c>
      <c r="J130" s="575" t="e">
        <f>IF(A130="","",IF(#REF!="","",PMT((1+D130)^(1/12)-1,(#REF!*12)-A130+1,-E130)))</f>
        <v>#REF!</v>
      </c>
      <c r="K130" s="574"/>
    </row>
    <row r="131" spans="1:11">
      <c r="A131" s="577" t="e">
        <f>IF(A130="","",IF(A130=#REF!*12,"",+A130+1))</f>
        <v>#REF!</v>
      </c>
      <c r="B131" s="576" t="e">
        <f t="shared" si="12"/>
        <v>#REF!</v>
      </c>
      <c r="C131" s="576" t="e">
        <f>IF(A131="","",IF(#REF!+'Plano Prestação Mensal Proposta'!A131&gt;120,0,ROUND(IF(B131&gt;0.045,(0.045*0.5),(0.5)*B131),7)))</f>
        <v>#REF!</v>
      </c>
      <c r="D131" s="576" t="e">
        <f t="shared" si="7"/>
        <v>#REF!</v>
      </c>
      <c r="E131" s="575" t="e">
        <f t="shared" si="13"/>
        <v>#REF!</v>
      </c>
      <c r="F131" s="575" t="e">
        <f t="shared" si="8"/>
        <v>#REF!</v>
      </c>
      <c r="G131" s="575" t="e">
        <f t="shared" si="9"/>
        <v>#REF!</v>
      </c>
      <c r="H131" s="575" t="e">
        <f t="shared" si="10"/>
        <v>#REF!</v>
      </c>
      <c r="I131" s="575" t="e">
        <f t="shared" si="11"/>
        <v>#REF!</v>
      </c>
      <c r="J131" s="575" t="e">
        <f>IF(A131="","",IF(#REF!="","",PMT((1+D131)^(1/12)-1,(#REF!*12)-A131+1,-E131)))</f>
        <v>#REF!</v>
      </c>
      <c r="K131" s="574"/>
    </row>
    <row r="132" spans="1:11">
      <c r="A132" s="577" t="e">
        <f>IF(A131="","",IF(A131=#REF!*12,"",+A131+1))</f>
        <v>#REF!</v>
      </c>
      <c r="B132" s="576" t="e">
        <f t="shared" si="12"/>
        <v>#REF!</v>
      </c>
      <c r="C132" s="576" t="e">
        <f>IF(A132="","",IF(#REF!+'Plano Prestação Mensal Proposta'!A132&gt;120,0,ROUND(IF(B132&gt;0.045,(0.045*0.5),(0.5)*B132),7)))</f>
        <v>#REF!</v>
      </c>
      <c r="D132" s="576" t="e">
        <f t="shared" si="7"/>
        <v>#REF!</v>
      </c>
      <c r="E132" s="575" t="e">
        <f t="shared" si="13"/>
        <v>#REF!</v>
      </c>
      <c r="F132" s="575" t="e">
        <f t="shared" si="8"/>
        <v>#REF!</v>
      </c>
      <c r="G132" s="575" t="e">
        <f t="shared" si="9"/>
        <v>#REF!</v>
      </c>
      <c r="H132" s="575" t="e">
        <f t="shared" si="10"/>
        <v>#REF!</v>
      </c>
      <c r="I132" s="575" t="e">
        <f t="shared" si="11"/>
        <v>#REF!</v>
      </c>
      <c r="J132" s="575" t="e">
        <f>IF(A132="","",IF(#REF!="","",PMT((1+D132)^(1/12)-1,(#REF!*12)-A132+1,-E132)))</f>
        <v>#REF!</v>
      </c>
      <c r="K132" s="574"/>
    </row>
    <row r="133" spans="1:11">
      <c r="A133" s="577" t="e">
        <f>IF(A132="","",IF(A132=#REF!*12,"",+A132+1))</f>
        <v>#REF!</v>
      </c>
      <c r="B133" s="576" t="e">
        <f t="shared" si="12"/>
        <v>#REF!</v>
      </c>
      <c r="C133" s="576" t="e">
        <f>IF(A133="","",IF(#REF!+'Plano Prestação Mensal Proposta'!A133&gt;120,0,ROUND(IF(B133&gt;0.045,(0.045*0.5),(0.5)*B133),7)))</f>
        <v>#REF!</v>
      </c>
      <c r="D133" s="576" t="e">
        <f t="shared" si="7"/>
        <v>#REF!</v>
      </c>
      <c r="E133" s="575" t="e">
        <f t="shared" si="13"/>
        <v>#REF!</v>
      </c>
      <c r="F133" s="575" t="e">
        <f t="shared" si="8"/>
        <v>#REF!</v>
      </c>
      <c r="G133" s="575" t="e">
        <f t="shared" si="9"/>
        <v>#REF!</v>
      </c>
      <c r="H133" s="575" t="e">
        <f t="shared" si="10"/>
        <v>#REF!</v>
      </c>
      <c r="I133" s="575" t="e">
        <f t="shared" si="11"/>
        <v>#REF!</v>
      </c>
      <c r="J133" s="575" t="e">
        <f>IF(A133="","",IF(#REF!="","",PMT((1+D133)^(1/12)-1,(#REF!*12)-A133+1,-E133)))</f>
        <v>#REF!</v>
      </c>
      <c r="K133" s="574"/>
    </row>
    <row r="134" spans="1:11">
      <c r="A134" s="577" t="e">
        <f>IF(A133="","",IF(A133=#REF!*12,"",+A133+1))</f>
        <v>#REF!</v>
      </c>
      <c r="B134" s="576" t="e">
        <f t="shared" si="12"/>
        <v>#REF!</v>
      </c>
      <c r="C134" s="576" t="e">
        <f>IF(A134="","",IF(#REF!+'Plano Prestação Mensal Proposta'!A134&gt;120,0,ROUND(IF(B134&gt;0.045,(0.045*0.5),(0.5)*B134),7)))</f>
        <v>#REF!</v>
      </c>
      <c r="D134" s="576" t="e">
        <f t="shared" ref="D134:D197" si="14">IF(A134="","",+B134-C134)</f>
        <v>#REF!</v>
      </c>
      <c r="E134" s="575" t="e">
        <f t="shared" si="13"/>
        <v>#REF!</v>
      </c>
      <c r="F134" s="575" t="e">
        <f t="shared" ref="F134:F197" si="15">IF(A134="","",IF(J134="","",+J134-H134))</f>
        <v>#REF!</v>
      </c>
      <c r="G134" s="575" t="e">
        <f t="shared" ref="G134:G197" si="16">IF(A134="","",IF(E134="","",ROUND(+E134*((1+B134)^(1/12)-1),2)))</f>
        <v>#REF!</v>
      </c>
      <c r="H134" s="575" t="e">
        <f t="shared" ref="H134:H197" si="17">IF(A134="","",IF(E134="","",ROUND(+E134*((1+D134)^(1/12)-1),2)))</f>
        <v>#REF!</v>
      </c>
      <c r="I134" s="575" t="e">
        <f t="shared" ref="I134:I197" si="18">IF(A134="","",+G134-H134)</f>
        <v>#REF!</v>
      </c>
      <c r="J134" s="575" t="e">
        <f>IF(A134="","",IF(#REF!="","",PMT((1+D134)^(1/12)-1,(#REF!*12)-A134+1,-E134)))</f>
        <v>#REF!</v>
      </c>
      <c r="K134" s="574"/>
    </row>
    <row r="135" spans="1:11">
      <c r="A135" s="577" t="e">
        <f>IF(A134="","",IF(A134=#REF!*12,"",+A134+1))</f>
        <v>#REF!</v>
      </c>
      <c r="B135" s="576" t="e">
        <f t="shared" ref="B135:B198" si="19">IF(A135="","",+B134)</f>
        <v>#REF!</v>
      </c>
      <c r="C135" s="576" t="e">
        <f>IF(A135="","",IF(#REF!+'Plano Prestação Mensal Proposta'!A135&gt;120,0,ROUND(IF(B135&gt;0.045,(0.045*0.5),(0.5)*B135),7)))</f>
        <v>#REF!</v>
      </c>
      <c r="D135" s="576" t="e">
        <f t="shared" si="14"/>
        <v>#REF!</v>
      </c>
      <c r="E135" s="575" t="e">
        <f t="shared" ref="E135:E198" si="20">IF(A135="","",IF(F134="","",+E134-F134))</f>
        <v>#REF!</v>
      </c>
      <c r="F135" s="575" t="e">
        <f t="shared" si="15"/>
        <v>#REF!</v>
      </c>
      <c r="G135" s="575" t="e">
        <f t="shared" si="16"/>
        <v>#REF!</v>
      </c>
      <c r="H135" s="575" t="e">
        <f t="shared" si="17"/>
        <v>#REF!</v>
      </c>
      <c r="I135" s="575" t="e">
        <f t="shared" si="18"/>
        <v>#REF!</v>
      </c>
      <c r="J135" s="575" t="e">
        <f>IF(A135="","",IF(#REF!="","",PMT((1+D135)^(1/12)-1,(#REF!*12)-A135+1,-E135)))</f>
        <v>#REF!</v>
      </c>
      <c r="K135" s="574"/>
    </row>
    <row r="136" spans="1:11">
      <c r="A136" s="577" t="e">
        <f>IF(A135="","",IF(A135=#REF!*12,"",+A135+1))</f>
        <v>#REF!</v>
      </c>
      <c r="B136" s="576" t="e">
        <f t="shared" si="19"/>
        <v>#REF!</v>
      </c>
      <c r="C136" s="576" t="e">
        <f>IF(A136="","",IF(#REF!+'Plano Prestação Mensal Proposta'!A136&gt;120,0,ROUND(IF(B136&gt;0.045,(0.045*0.5),(0.5)*B136),7)))</f>
        <v>#REF!</v>
      </c>
      <c r="D136" s="576" t="e">
        <f t="shared" si="14"/>
        <v>#REF!</v>
      </c>
      <c r="E136" s="575" t="e">
        <f t="shared" si="20"/>
        <v>#REF!</v>
      </c>
      <c r="F136" s="575" t="e">
        <f t="shared" si="15"/>
        <v>#REF!</v>
      </c>
      <c r="G136" s="575" t="e">
        <f t="shared" si="16"/>
        <v>#REF!</v>
      </c>
      <c r="H136" s="575" t="e">
        <f t="shared" si="17"/>
        <v>#REF!</v>
      </c>
      <c r="I136" s="575" t="e">
        <f t="shared" si="18"/>
        <v>#REF!</v>
      </c>
      <c r="J136" s="575" t="e">
        <f>IF(A136="","",IF(#REF!="","",PMT((1+D136)^(1/12)-1,(#REF!*12)-A136+1,-E136)))</f>
        <v>#REF!</v>
      </c>
      <c r="K136" s="574"/>
    </row>
    <row r="137" spans="1:11">
      <c r="A137" s="577" t="e">
        <f>IF(A136="","",IF(A136=#REF!*12,"",+A136+1))</f>
        <v>#REF!</v>
      </c>
      <c r="B137" s="576" t="e">
        <f t="shared" si="19"/>
        <v>#REF!</v>
      </c>
      <c r="C137" s="576" t="e">
        <f>IF(A137="","",IF(#REF!+'Plano Prestação Mensal Proposta'!A137&gt;120,0,ROUND(IF(B137&gt;0.045,(0.045*0.5),(0.5)*B137),7)))</f>
        <v>#REF!</v>
      </c>
      <c r="D137" s="576" t="e">
        <f t="shared" si="14"/>
        <v>#REF!</v>
      </c>
      <c r="E137" s="575" t="e">
        <f t="shared" si="20"/>
        <v>#REF!</v>
      </c>
      <c r="F137" s="575" t="e">
        <f t="shared" si="15"/>
        <v>#REF!</v>
      </c>
      <c r="G137" s="575" t="e">
        <f t="shared" si="16"/>
        <v>#REF!</v>
      </c>
      <c r="H137" s="575" t="e">
        <f t="shared" si="17"/>
        <v>#REF!</v>
      </c>
      <c r="I137" s="575" t="e">
        <f t="shared" si="18"/>
        <v>#REF!</v>
      </c>
      <c r="J137" s="575" t="e">
        <f>IF(A137="","",IF(#REF!="","",PMT((1+D137)^(1/12)-1,(#REF!*12)-A137+1,-E137)))</f>
        <v>#REF!</v>
      </c>
      <c r="K137" s="574"/>
    </row>
    <row r="138" spans="1:11">
      <c r="A138" s="577" t="e">
        <f>IF(A137="","",IF(A137=#REF!*12,"",+A137+1))</f>
        <v>#REF!</v>
      </c>
      <c r="B138" s="576" t="e">
        <f t="shared" si="19"/>
        <v>#REF!</v>
      </c>
      <c r="C138" s="576" t="e">
        <f>IF(A138="","",IF(#REF!+'Plano Prestação Mensal Proposta'!A138&gt;120,0,ROUND(IF(B138&gt;0.045,(0.045*0.5),(0.5)*B138),7)))</f>
        <v>#REF!</v>
      </c>
      <c r="D138" s="576" t="e">
        <f t="shared" si="14"/>
        <v>#REF!</v>
      </c>
      <c r="E138" s="575" t="e">
        <f t="shared" si="20"/>
        <v>#REF!</v>
      </c>
      <c r="F138" s="575" t="e">
        <f t="shared" si="15"/>
        <v>#REF!</v>
      </c>
      <c r="G138" s="575" t="e">
        <f t="shared" si="16"/>
        <v>#REF!</v>
      </c>
      <c r="H138" s="575" t="e">
        <f t="shared" si="17"/>
        <v>#REF!</v>
      </c>
      <c r="I138" s="575" t="e">
        <f t="shared" si="18"/>
        <v>#REF!</v>
      </c>
      <c r="J138" s="575" t="e">
        <f>IF(A138="","",IF(#REF!="","",PMT((1+D138)^(1/12)-1,(#REF!*12)-A138+1,-E138)))</f>
        <v>#REF!</v>
      </c>
      <c r="K138" s="574"/>
    </row>
    <row r="139" spans="1:11">
      <c r="A139" s="577" t="e">
        <f>IF(A138="","",IF(A138=#REF!*12,"",+A138+1))</f>
        <v>#REF!</v>
      </c>
      <c r="B139" s="576" t="e">
        <f t="shared" si="19"/>
        <v>#REF!</v>
      </c>
      <c r="C139" s="576" t="e">
        <f>IF(A139="","",IF(#REF!+'Plano Prestação Mensal Proposta'!A139&gt;120,0,ROUND(IF(B139&gt;0.045,(0.045*0.5),(0.5)*B139),7)))</f>
        <v>#REF!</v>
      </c>
      <c r="D139" s="576" t="e">
        <f t="shared" si="14"/>
        <v>#REF!</v>
      </c>
      <c r="E139" s="575" t="e">
        <f t="shared" si="20"/>
        <v>#REF!</v>
      </c>
      <c r="F139" s="575" t="e">
        <f t="shared" si="15"/>
        <v>#REF!</v>
      </c>
      <c r="G139" s="575" t="e">
        <f t="shared" si="16"/>
        <v>#REF!</v>
      </c>
      <c r="H139" s="575" t="e">
        <f t="shared" si="17"/>
        <v>#REF!</v>
      </c>
      <c r="I139" s="575" t="e">
        <f t="shared" si="18"/>
        <v>#REF!</v>
      </c>
      <c r="J139" s="575" t="e">
        <f>IF(A139="","",IF(#REF!="","",PMT((1+D139)^(1/12)-1,(#REF!*12)-A139+1,-E139)))</f>
        <v>#REF!</v>
      </c>
      <c r="K139" s="574"/>
    </row>
    <row r="140" spans="1:11">
      <c r="A140" s="577" t="e">
        <f>IF(A139="","",IF(A139=#REF!*12,"",+A139+1))</f>
        <v>#REF!</v>
      </c>
      <c r="B140" s="576" t="e">
        <f t="shared" si="19"/>
        <v>#REF!</v>
      </c>
      <c r="C140" s="576" t="e">
        <f>IF(A140="","",IF(#REF!+'Plano Prestação Mensal Proposta'!A140&gt;120,0,ROUND(IF(B140&gt;0.045,(0.045*0.5),(0.5)*B140),7)))</f>
        <v>#REF!</v>
      </c>
      <c r="D140" s="576" t="e">
        <f t="shared" si="14"/>
        <v>#REF!</v>
      </c>
      <c r="E140" s="575" t="e">
        <f t="shared" si="20"/>
        <v>#REF!</v>
      </c>
      <c r="F140" s="575" t="e">
        <f t="shared" si="15"/>
        <v>#REF!</v>
      </c>
      <c r="G140" s="575" t="e">
        <f t="shared" si="16"/>
        <v>#REF!</v>
      </c>
      <c r="H140" s="575" t="e">
        <f t="shared" si="17"/>
        <v>#REF!</v>
      </c>
      <c r="I140" s="575" t="e">
        <f t="shared" si="18"/>
        <v>#REF!</v>
      </c>
      <c r="J140" s="575" t="e">
        <f>IF(A140="","",IF(#REF!="","",PMT((1+D140)^(1/12)-1,(#REF!*12)-A140+1,-E140)))</f>
        <v>#REF!</v>
      </c>
      <c r="K140" s="574"/>
    </row>
    <row r="141" spans="1:11">
      <c r="A141" s="577" t="e">
        <f>IF(A140="","",IF(A140=#REF!*12,"",+A140+1))</f>
        <v>#REF!</v>
      </c>
      <c r="B141" s="576" t="e">
        <f t="shared" si="19"/>
        <v>#REF!</v>
      </c>
      <c r="C141" s="576" t="e">
        <f>IF(A141="","",IF(#REF!+'Plano Prestação Mensal Proposta'!A141&gt;120,0,ROUND(IF(B141&gt;0.045,(0.045*0.5),(0.5)*B141),7)))</f>
        <v>#REF!</v>
      </c>
      <c r="D141" s="576" t="e">
        <f t="shared" si="14"/>
        <v>#REF!</v>
      </c>
      <c r="E141" s="575" t="e">
        <f t="shared" si="20"/>
        <v>#REF!</v>
      </c>
      <c r="F141" s="575" t="e">
        <f t="shared" si="15"/>
        <v>#REF!</v>
      </c>
      <c r="G141" s="575" t="e">
        <f t="shared" si="16"/>
        <v>#REF!</v>
      </c>
      <c r="H141" s="575" t="e">
        <f t="shared" si="17"/>
        <v>#REF!</v>
      </c>
      <c r="I141" s="575" t="e">
        <f t="shared" si="18"/>
        <v>#REF!</v>
      </c>
      <c r="J141" s="575" t="e">
        <f>IF(A141="","",IF(#REF!="","",PMT((1+D141)^(1/12)-1,(#REF!*12)-A141+1,-E141)))</f>
        <v>#REF!</v>
      </c>
      <c r="K141" s="574"/>
    </row>
    <row r="142" spans="1:11">
      <c r="A142" s="577" t="e">
        <f>IF(A141="","",IF(A141=#REF!*12,"",+A141+1))</f>
        <v>#REF!</v>
      </c>
      <c r="B142" s="576" t="e">
        <f t="shared" si="19"/>
        <v>#REF!</v>
      </c>
      <c r="C142" s="576" t="e">
        <f>IF(A142="","",IF(#REF!+'Plano Prestação Mensal Proposta'!A142&gt;120,0,ROUND(IF(B142&gt;0.045,(0.045*0.5),(0.5)*B142),7)))</f>
        <v>#REF!</v>
      </c>
      <c r="D142" s="576" t="e">
        <f t="shared" si="14"/>
        <v>#REF!</v>
      </c>
      <c r="E142" s="575" t="e">
        <f t="shared" si="20"/>
        <v>#REF!</v>
      </c>
      <c r="F142" s="575" t="e">
        <f t="shared" si="15"/>
        <v>#REF!</v>
      </c>
      <c r="G142" s="575" t="e">
        <f t="shared" si="16"/>
        <v>#REF!</v>
      </c>
      <c r="H142" s="575" t="e">
        <f t="shared" si="17"/>
        <v>#REF!</v>
      </c>
      <c r="I142" s="575" t="e">
        <f t="shared" si="18"/>
        <v>#REF!</v>
      </c>
      <c r="J142" s="575" t="e">
        <f>IF(A142="","",IF(#REF!="","",PMT((1+D142)^(1/12)-1,(#REF!*12)-A142+1,-E142)))</f>
        <v>#REF!</v>
      </c>
      <c r="K142" s="574"/>
    </row>
    <row r="143" spans="1:11">
      <c r="A143" s="577" t="e">
        <f>IF(A142="","",IF(A142=#REF!*12,"",+A142+1))</f>
        <v>#REF!</v>
      </c>
      <c r="B143" s="576" t="e">
        <f t="shared" si="19"/>
        <v>#REF!</v>
      </c>
      <c r="C143" s="576" t="e">
        <f>IF(A143="","",IF(#REF!+'Plano Prestação Mensal Proposta'!A143&gt;120,0,ROUND(IF(B143&gt;0.045,(0.045*0.5),(0.5)*B143),7)))</f>
        <v>#REF!</v>
      </c>
      <c r="D143" s="576" t="e">
        <f t="shared" si="14"/>
        <v>#REF!</v>
      </c>
      <c r="E143" s="575" t="e">
        <f t="shared" si="20"/>
        <v>#REF!</v>
      </c>
      <c r="F143" s="575" t="e">
        <f t="shared" si="15"/>
        <v>#REF!</v>
      </c>
      <c r="G143" s="575" t="e">
        <f t="shared" si="16"/>
        <v>#REF!</v>
      </c>
      <c r="H143" s="575" t="e">
        <f t="shared" si="17"/>
        <v>#REF!</v>
      </c>
      <c r="I143" s="575" t="e">
        <f t="shared" si="18"/>
        <v>#REF!</v>
      </c>
      <c r="J143" s="575" t="e">
        <f>IF(A143="","",IF(#REF!="","",PMT((1+D143)^(1/12)-1,(#REF!*12)-A143+1,-E143)))</f>
        <v>#REF!</v>
      </c>
      <c r="K143" s="574"/>
    </row>
    <row r="144" spans="1:11">
      <c r="A144" s="577" t="e">
        <f>IF(A143="","",IF(A143=#REF!*12,"",+A143+1))</f>
        <v>#REF!</v>
      </c>
      <c r="B144" s="576" t="e">
        <f t="shared" si="19"/>
        <v>#REF!</v>
      </c>
      <c r="C144" s="576" t="e">
        <f>IF(A144="","",IF(#REF!+'Plano Prestação Mensal Proposta'!A144&gt;120,0,ROUND(IF(B144&gt;0.045,(0.045*0.5),(0.5)*B144),7)))</f>
        <v>#REF!</v>
      </c>
      <c r="D144" s="576" t="e">
        <f t="shared" si="14"/>
        <v>#REF!</v>
      </c>
      <c r="E144" s="575" t="e">
        <f t="shared" si="20"/>
        <v>#REF!</v>
      </c>
      <c r="F144" s="575" t="e">
        <f t="shared" si="15"/>
        <v>#REF!</v>
      </c>
      <c r="G144" s="575" t="e">
        <f t="shared" si="16"/>
        <v>#REF!</v>
      </c>
      <c r="H144" s="575" t="e">
        <f t="shared" si="17"/>
        <v>#REF!</v>
      </c>
      <c r="I144" s="575" t="e">
        <f t="shared" si="18"/>
        <v>#REF!</v>
      </c>
      <c r="J144" s="575" t="e">
        <f>IF(A144="","",IF(#REF!="","",PMT((1+D144)^(1/12)-1,(#REF!*12)-A144+1,-E144)))</f>
        <v>#REF!</v>
      </c>
      <c r="K144" s="574"/>
    </row>
    <row r="145" spans="1:11">
      <c r="A145" s="577" t="e">
        <f>IF(A144="","",IF(A144=#REF!*12,"",+A144+1))</f>
        <v>#REF!</v>
      </c>
      <c r="B145" s="576" t="e">
        <f t="shared" si="19"/>
        <v>#REF!</v>
      </c>
      <c r="C145" s="576" t="e">
        <f>IF(A145="","",IF(#REF!+'Plano Prestação Mensal Proposta'!A145&gt;120,0,ROUND(IF(B145&gt;0.045,(0.045*0.5),(0.5)*B145),7)))</f>
        <v>#REF!</v>
      </c>
      <c r="D145" s="576" t="e">
        <f t="shared" si="14"/>
        <v>#REF!</v>
      </c>
      <c r="E145" s="575" t="e">
        <f t="shared" si="20"/>
        <v>#REF!</v>
      </c>
      <c r="F145" s="575" t="e">
        <f t="shared" si="15"/>
        <v>#REF!</v>
      </c>
      <c r="G145" s="575" t="e">
        <f t="shared" si="16"/>
        <v>#REF!</v>
      </c>
      <c r="H145" s="575" t="e">
        <f t="shared" si="17"/>
        <v>#REF!</v>
      </c>
      <c r="I145" s="575" t="e">
        <f t="shared" si="18"/>
        <v>#REF!</v>
      </c>
      <c r="J145" s="575" t="e">
        <f>IF(A145="","",IF(#REF!="","",PMT((1+D145)^(1/12)-1,(#REF!*12)-A145+1,-E145)))</f>
        <v>#REF!</v>
      </c>
      <c r="K145" s="574"/>
    </row>
    <row r="146" spans="1:11">
      <c r="A146" s="577" t="e">
        <f>IF(A145="","",IF(A145=#REF!*12,"",+A145+1))</f>
        <v>#REF!</v>
      </c>
      <c r="B146" s="576" t="e">
        <f t="shared" si="19"/>
        <v>#REF!</v>
      </c>
      <c r="C146" s="576" t="e">
        <f>IF(A146="","",IF(#REF!+'Plano Prestação Mensal Proposta'!A146&gt;120,0,ROUND(IF(B146&gt;0.045,(0.045*0.5),(0.5)*B146),7)))</f>
        <v>#REF!</v>
      </c>
      <c r="D146" s="576" t="e">
        <f t="shared" si="14"/>
        <v>#REF!</v>
      </c>
      <c r="E146" s="575" t="e">
        <f t="shared" si="20"/>
        <v>#REF!</v>
      </c>
      <c r="F146" s="575" t="e">
        <f t="shared" si="15"/>
        <v>#REF!</v>
      </c>
      <c r="G146" s="575" t="e">
        <f t="shared" si="16"/>
        <v>#REF!</v>
      </c>
      <c r="H146" s="575" t="e">
        <f t="shared" si="17"/>
        <v>#REF!</v>
      </c>
      <c r="I146" s="575" t="e">
        <f t="shared" si="18"/>
        <v>#REF!</v>
      </c>
      <c r="J146" s="575" t="e">
        <f>IF(A146="","",IF(#REF!="","",PMT((1+D146)^(1/12)-1,(#REF!*12)-A146+1,-E146)))</f>
        <v>#REF!</v>
      </c>
      <c r="K146" s="574"/>
    </row>
    <row r="147" spans="1:11">
      <c r="A147" s="577" t="e">
        <f>IF(A146="","",IF(A146=#REF!*12,"",+A146+1))</f>
        <v>#REF!</v>
      </c>
      <c r="B147" s="576" t="e">
        <f t="shared" si="19"/>
        <v>#REF!</v>
      </c>
      <c r="C147" s="576" t="e">
        <f>IF(A147="","",IF(#REF!+'Plano Prestação Mensal Proposta'!A147&gt;120,0,ROUND(IF(B147&gt;0.045,(0.045*0.5),(0.5)*B147),7)))</f>
        <v>#REF!</v>
      </c>
      <c r="D147" s="576" t="e">
        <f t="shared" si="14"/>
        <v>#REF!</v>
      </c>
      <c r="E147" s="575" t="e">
        <f t="shared" si="20"/>
        <v>#REF!</v>
      </c>
      <c r="F147" s="575" t="e">
        <f t="shared" si="15"/>
        <v>#REF!</v>
      </c>
      <c r="G147" s="575" t="e">
        <f t="shared" si="16"/>
        <v>#REF!</v>
      </c>
      <c r="H147" s="575" t="e">
        <f t="shared" si="17"/>
        <v>#REF!</v>
      </c>
      <c r="I147" s="575" t="e">
        <f t="shared" si="18"/>
        <v>#REF!</v>
      </c>
      <c r="J147" s="575" t="e">
        <f>IF(A147="","",IF(#REF!="","",PMT((1+D147)^(1/12)-1,(#REF!*12)-A147+1,-E147)))</f>
        <v>#REF!</v>
      </c>
      <c r="K147" s="574"/>
    </row>
    <row r="148" spans="1:11">
      <c r="A148" s="577" t="e">
        <f>IF(A147="","",IF(A147=#REF!*12,"",+A147+1))</f>
        <v>#REF!</v>
      </c>
      <c r="B148" s="576" t="e">
        <f t="shared" si="19"/>
        <v>#REF!</v>
      </c>
      <c r="C148" s="576" t="e">
        <f>IF(A148="","",IF(#REF!+'Plano Prestação Mensal Proposta'!A148&gt;120,0,ROUND(IF(B148&gt;0.045,(0.045*0.5),(0.5)*B148),7)))</f>
        <v>#REF!</v>
      </c>
      <c r="D148" s="576" t="e">
        <f t="shared" si="14"/>
        <v>#REF!</v>
      </c>
      <c r="E148" s="575" t="e">
        <f t="shared" si="20"/>
        <v>#REF!</v>
      </c>
      <c r="F148" s="575" t="e">
        <f t="shared" si="15"/>
        <v>#REF!</v>
      </c>
      <c r="G148" s="575" t="e">
        <f t="shared" si="16"/>
        <v>#REF!</v>
      </c>
      <c r="H148" s="575" t="e">
        <f t="shared" si="17"/>
        <v>#REF!</v>
      </c>
      <c r="I148" s="575" t="e">
        <f t="shared" si="18"/>
        <v>#REF!</v>
      </c>
      <c r="J148" s="575" t="e">
        <f>IF(A148="","",IF(#REF!="","",PMT((1+D148)^(1/12)-1,(#REF!*12)-A148+1,-E148)))</f>
        <v>#REF!</v>
      </c>
      <c r="K148" s="574"/>
    </row>
    <row r="149" spans="1:11">
      <c r="A149" s="577" t="e">
        <f>IF(A148="","",IF(A148=#REF!*12,"",+A148+1))</f>
        <v>#REF!</v>
      </c>
      <c r="B149" s="576" t="e">
        <f t="shared" si="19"/>
        <v>#REF!</v>
      </c>
      <c r="C149" s="576" t="e">
        <f>IF(A149="","",IF(#REF!+'Plano Prestação Mensal Proposta'!A149&gt;120,0,ROUND(IF(B149&gt;0.045,(0.045*0.5),(0.5)*B149),7)))</f>
        <v>#REF!</v>
      </c>
      <c r="D149" s="576" t="e">
        <f t="shared" si="14"/>
        <v>#REF!</v>
      </c>
      <c r="E149" s="575" t="e">
        <f t="shared" si="20"/>
        <v>#REF!</v>
      </c>
      <c r="F149" s="575" t="e">
        <f t="shared" si="15"/>
        <v>#REF!</v>
      </c>
      <c r="G149" s="575" t="e">
        <f t="shared" si="16"/>
        <v>#REF!</v>
      </c>
      <c r="H149" s="575" t="e">
        <f t="shared" si="17"/>
        <v>#REF!</v>
      </c>
      <c r="I149" s="575" t="e">
        <f t="shared" si="18"/>
        <v>#REF!</v>
      </c>
      <c r="J149" s="575" t="e">
        <f>IF(A149="","",IF(#REF!="","",PMT((1+D149)^(1/12)-1,(#REF!*12)-A149+1,-E149)))</f>
        <v>#REF!</v>
      </c>
      <c r="K149" s="574"/>
    </row>
    <row r="150" spans="1:11">
      <c r="A150" s="577" t="e">
        <f>IF(A149="","",IF(A149=#REF!*12,"",+A149+1))</f>
        <v>#REF!</v>
      </c>
      <c r="B150" s="576" t="e">
        <f t="shared" si="19"/>
        <v>#REF!</v>
      </c>
      <c r="C150" s="576" t="e">
        <f>IF(A150="","",IF(#REF!+'Plano Prestação Mensal Proposta'!A150&gt;120,0,ROUND(IF(B150&gt;0.045,(0.045*0.5),(0.5)*B150),7)))</f>
        <v>#REF!</v>
      </c>
      <c r="D150" s="576" t="e">
        <f t="shared" si="14"/>
        <v>#REF!</v>
      </c>
      <c r="E150" s="575" t="e">
        <f t="shared" si="20"/>
        <v>#REF!</v>
      </c>
      <c r="F150" s="575" t="e">
        <f t="shared" si="15"/>
        <v>#REF!</v>
      </c>
      <c r="G150" s="575" t="e">
        <f t="shared" si="16"/>
        <v>#REF!</v>
      </c>
      <c r="H150" s="575" t="e">
        <f t="shared" si="17"/>
        <v>#REF!</v>
      </c>
      <c r="I150" s="575" t="e">
        <f t="shared" si="18"/>
        <v>#REF!</v>
      </c>
      <c r="J150" s="575" t="e">
        <f>IF(A150="","",IF(#REF!="","",PMT((1+D150)^(1/12)-1,(#REF!*12)-A150+1,-E150)))</f>
        <v>#REF!</v>
      </c>
      <c r="K150" s="574"/>
    </row>
    <row r="151" spans="1:11">
      <c r="A151" s="577" t="e">
        <f>IF(A150="","",IF(A150=#REF!*12,"",+A150+1))</f>
        <v>#REF!</v>
      </c>
      <c r="B151" s="576" t="e">
        <f t="shared" si="19"/>
        <v>#REF!</v>
      </c>
      <c r="C151" s="576" t="e">
        <f>IF(A151="","",IF(#REF!+'Plano Prestação Mensal Proposta'!A151&gt;120,0,ROUND(IF(B151&gt;0.045,(0.045*0.5),(0.5)*B151),7)))</f>
        <v>#REF!</v>
      </c>
      <c r="D151" s="576" t="e">
        <f t="shared" si="14"/>
        <v>#REF!</v>
      </c>
      <c r="E151" s="575" t="e">
        <f t="shared" si="20"/>
        <v>#REF!</v>
      </c>
      <c r="F151" s="575" t="e">
        <f t="shared" si="15"/>
        <v>#REF!</v>
      </c>
      <c r="G151" s="575" t="e">
        <f t="shared" si="16"/>
        <v>#REF!</v>
      </c>
      <c r="H151" s="575" t="e">
        <f t="shared" si="17"/>
        <v>#REF!</v>
      </c>
      <c r="I151" s="575" t="e">
        <f t="shared" si="18"/>
        <v>#REF!</v>
      </c>
      <c r="J151" s="575" t="e">
        <f>IF(A151="","",IF(#REF!="","",PMT((1+D151)^(1/12)-1,(#REF!*12)-A151+1,-E151)))</f>
        <v>#REF!</v>
      </c>
      <c r="K151" s="574"/>
    </row>
    <row r="152" spans="1:11">
      <c r="A152" s="577" t="e">
        <f>IF(A151="","",IF(A151=#REF!*12,"",+A151+1))</f>
        <v>#REF!</v>
      </c>
      <c r="B152" s="576" t="e">
        <f t="shared" si="19"/>
        <v>#REF!</v>
      </c>
      <c r="C152" s="576" t="e">
        <f>IF(A152="","",IF(#REF!+'Plano Prestação Mensal Proposta'!A152&gt;120,0,ROUND(IF(B152&gt;0.045,(0.045*0.5),(0.5)*B152),7)))</f>
        <v>#REF!</v>
      </c>
      <c r="D152" s="576" t="e">
        <f t="shared" si="14"/>
        <v>#REF!</v>
      </c>
      <c r="E152" s="575" t="e">
        <f t="shared" si="20"/>
        <v>#REF!</v>
      </c>
      <c r="F152" s="575" t="e">
        <f t="shared" si="15"/>
        <v>#REF!</v>
      </c>
      <c r="G152" s="575" t="e">
        <f t="shared" si="16"/>
        <v>#REF!</v>
      </c>
      <c r="H152" s="575" t="e">
        <f t="shared" si="17"/>
        <v>#REF!</v>
      </c>
      <c r="I152" s="575" t="e">
        <f t="shared" si="18"/>
        <v>#REF!</v>
      </c>
      <c r="J152" s="575" t="e">
        <f>IF(A152="","",IF(#REF!="","",PMT((1+D152)^(1/12)-1,(#REF!*12)-A152+1,-E152)))</f>
        <v>#REF!</v>
      </c>
      <c r="K152" s="574"/>
    </row>
    <row r="153" spans="1:11">
      <c r="A153" s="577" t="e">
        <f>IF(A152="","",IF(A152=#REF!*12,"",+A152+1))</f>
        <v>#REF!</v>
      </c>
      <c r="B153" s="576" t="e">
        <f t="shared" si="19"/>
        <v>#REF!</v>
      </c>
      <c r="C153" s="576" t="e">
        <f>IF(A153="","",IF(#REF!+'Plano Prestação Mensal Proposta'!A153&gt;120,0,ROUND(IF(B153&gt;0.045,(0.045*0.5),(0.5)*B153),7)))</f>
        <v>#REF!</v>
      </c>
      <c r="D153" s="576" t="e">
        <f t="shared" si="14"/>
        <v>#REF!</v>
      </c>
      <c r="E153" s="575" t="e">
        <f t="shared" si="20"/>
        <v>#REF!</v>
      </c>
      <c r="F153" s="575" t="e">
        <f t="shared" si="15"/>
        <v>#REF!</v>
      </c>
      <c r="G153" s="575" t="e">
        <f t="shared" si="16"/>
        <v>#REF!</v>
      </c>
      <c r="H153" s="575" t="e">
        <f t="shared" si="17"/>
        <v>#REF!</v>
      </c>
      <c r="I153" s="575" t="e">
        <f t="shared" si="18"/>
        <v>#REF!</v>
      </c>
      <c r="J153" s="575" t="e">
        <f>IF(A153="","",IF(#REF!="","",PMT((1+D153)^(1/12)-1,(#REF!*12)-A153+1,-E153)))</f>
        <v>#REF!</v>
      </c>
      <c r="K153" s="574"/>
    </row>
    <row r="154" spans="1:11">
      <c r="A154" s="577" t="e">
        <f>IF(A153="","",IF(A153=#REF!*12,"",+A153+1))</f>
        <v>#REF!</v>
      </c>
      <c r="B154" s="576" t="e">
        <f t="shared" si="19"/>
        <v>#REF!</v>
      </c>
      <c r="C154" s="576" t="e">
        <f>IF(A154="","",IF(#REF!+'Plano Prestação Mensal Proposta'!A154&gt;120,0,ROUND(IF(B154&gt;0.045,(0.045*0.5),(0.5)*B154),7)))</f>
        <v>#REF!</v>
      </c>
      <c r="D154" s="576" t="e">
        <f t="shared" si="14"/>
        <v>#REF!</v>
      </c>
      <c r="E154" s="575" t="e">
        <f t="shared" si="20"/>
        <v>#REF!</v>
      </c>
      <c r="F154" s="575" t="e">
        <f t="shared" si="15"/>
        <v>#REF!</v>
      </c>
      <c r="G154" s="575" t="e">
        <f t="shared" si="16"/>
        <v>#REF!</v>
      </c>
      <c r="H154" s="575" t="e">
        <f t="shared" si="17"/>
        <v>#REF!</v>
      </c>
      <c r="I154" s="575" t="e">
        <f t="shared" si="18"/>
        <v>#REF!</v>
      </c>
      <c r="J154" s="575" t="e">
        <f>IF(A154="","",IF(#REF!="","",PMT((1+D154)^(1/12)-1,(#REF!*12)-A154+1,-E154)))</f>
        <v>#REF!</v>
      </c>
      <c r="K154" s="574"/>
    </row>
    <row r="155" spans="1:11">
      <c r="A155" s="577" t="e">
        <f>IF(A154="","",IF(A154=#REF!*12,"",+A154+1))</f>
        <v>#REF!</v>
      </c>
      <c r="B155" s="576" t="e">
        <f t="shared" si="19"/>
        <v>#REF!</v>
      </c>
      <c r="C155" s="576" t="e">
        <f>IF(A155="","",IF(#REF!+'Plano Prestação Mensal Proposta'!A155&gt;120,0,ROUND(IF(B155&gt;0.045,(0.045*0.5),(0.5)*B155),7)))</f>
        <v>#REF!</v>
      </c>
      <c r="D155" s="576" t="e">
        <f t="shared" si="14"/>
        <v>#REF!</v>
      </c>
      <c r="E155" s="575" t="e">
        <f t="shared" si="20"/>
        <v>#REF!</v>
      </c>
      <c r="F155" s="575" t="e">
        <f t="shared" si="15"/>
        <v>#REF!</v>
      </c>
      <c r="G155" s="575" t="e">
        <f t="shared" si="16"/>
        <v>#REF!</v>
      </c>
      <c r="H155" s="575" t="e">
        <f t="shared" si="17"/>
        <v>#REF!</v>
      </c>
      <c r="I155" s="575" t="e">
        <f t="shared" si="18"/>
        <v>#REF!</v>
      </c>
      <c r="J155" s="575" t="e">
        <f>IF(A155="","",IF(#REF!="","",PMT((1+D155)^(1/12)-1,(#REF!*12)-A155+1,-E155)))</f>
        <v>#REF!</v>
      </c>
      <c r="K155" s="574"/>
    </row>
    <row r="156" spans="1:11">
      <c r="A156" s="577" t="e">
        <f>IF(A155="","",IF(A155=#REF!*12,"",+A155+1))</f>
        <v>#REF!</v>
      </c>
      <c r="B156" s="576" t="e">
        <f t="shared" si="19"/>
        <v>#REF!</v>
      </c>
      <c r="C156" s="576" t="e">
        <f>IF(A156="","",IF(#REF!+'Plano Prestação Mensal Proposta'!A156&gt;120,0,ROUND(IF(B156&gt;0.045,(0.045*0.5),(0.5)*B156),7)))</f>
        <v>#REF!</v>
      </c>
      <c r="D156" s="576" t="e">
        <f t="shared" si="14"/>
        <v>#REF!</v>
      </c>
      <c r="E156" s="575" t="e">
        <f t="shared" si="20"/>
        <v>#REF!</v>
      </c>
      <c r="F156" s="575" t="e">
        <f t="shared" si="15"/>
        <v>#REF!</v>
      </c>
      <c r="G156" s="575" t="e">
        <f t="shared" si="16"/>
        <v>#REF!</v>
      </c>
      <c r="H156" s="575" t="e">
        <f t="shared" si="17"/>
        <v>#REF!</v>
      </c>
      <c r="I156" s="575" t="e">
        <f t="shared" si="18"/>
        <v>#REF!</v>
      </c>
      <c r="J156" s="575" t="e">
        <f>IF(A156="","",IF(#REF!="","",PMT((1+D156)^(1/12)-1,(#REF!*12)-A156+1,-E156)))</f>
        <v>#REF!</v>
      </c>
      <c r="K156" s="574"/>
    </row>
    <row r="157" spans="1:11">
      <c r="A157" s="577" t="e">
        <f>IF(A156="","",IF(A156=#REF!*12,"",+A156+1))</f>
        <v>#REF!</v>
      </c>
      <c r="B157" s="576" t="e">
        <f t="shared" si="19"/>
        <v>#REF!</v>
      </c>
      <c r="C157" s="576" t="e">
        <f>IF(A157="","",IF(#REF!+'Plano Prestação Mensal Proposta'!A157&gt;120,0,ROUND(IF(B157&gt;0.045,(0.045*0.5),(0.5)*B157),7)))</f>
        <v>#REF!</v>
      </c>
      <c r="D157" s="576" t="e">
        <f t="shared" si="14"/>
        <v>#REF!</v>
      </c>
      <c r="E157" s="575" t="e">
        <f t="shared" si="20"/>
        <v>#REF!</v>
      </c>
      <c r="F157" s="575" t="e">
        <f t="shared" si="15"/>
        <v>#REF!</v>
      </c>
      <c r="G157" s="575" t="e">
        <f t="shared" si="16"/>
        <v>#REF!</v>
      </c>
      <c r="H157" s="575" t="e">
        <f t="shared" si="17"/>
        <v>#REF!</v>
      </c>
      <c r="I157" s="575" t="e">
        <f t="shared" si="18"/>
        <v>#REF!</v>
      </c>
      <c r="J157" s="575" t="e">
        <f>IF(A157="","",IF(#REF!="","",PMT((1+D157)^(1/12)-1,(#REF!*12)-A157+1,-E157)))</f>
        <v>#REF!</v>
      </c>
      <c r="K157" s="574"/>
    </row>
    <row r="158" spans="1:11">
      <c r="A158" s="577" t="e">
        <f>IF(A157="","",IF(A157=#REF!*12,"",+A157+1))</f>
        <v>#REF!</v>
      </c>
      <c r="B158" s="576" t="e">
        <f t="shared" si="19"/>
        <v>#REF!</v>
      </c>
      <c r="C158" s="576" t="e">
        <f>IF(A158="","",IF(#REF!+'Plano Prestação Mensal Proposta'!A158&gt;120,0,ROUND(IF(B158&gt;0.045,(0.045*0.5),(0.5)*B158),7)))</f>
        <v>#REF!</v>
      </c>
      <c r="D158" s="576" t="e">
        <f t="shared" si="14"/>
        <v>#REF!</v>
      </c>
      <c r="E158" s="575" t="e">
        <f t="shared" si="20"/>
        <v>#REF!</v>
      </c>
      <c r="F158" s="575" t="e">
        <f t="shared" si="15"/>
        <v>#REF!</v>
      </c>
      <c r="G158" s="575" t="e">
        <f t="shared" si="16"/>
        <v>#REF!</v>
      </c>
      <c r="H158" s="575" t="e">
        <f t="shared" si="17"/>
        <v>#REF!</v>
      </c>
      <c r="I158" s="575" t="e">
        <f t="shared" si="18"/>
        <v>#REF!</v>
      </c>
      <c r="J158" s="575" t="e">
        <f>IF(A158="","",IF(#REF!="","",PMT((1+D158)^(1/12)-1,(#REF!*12)-A158+1,-E158)))</f>
        <v>#REF!</v>
      </c>
      <c r="K158" s="574"/>
    </row>
    <row r="159" spans="1:11">
      <c r="A159" s="577" t="e">
        <f>IF(A158="","",IF(A158=#REF!*12,"",+A158+1))</f>
        <v>#REF!</v>
      </c>
      <c r="B159" s="576" t="e">
        <f t="shared" si="19"/>
        <v>#REF!</v>
      </c>
      <c r="C159" s="576" t="e">
        <f>IF(A159="","",IF(#REF!+'Plano Prestação Mensal Proposta'!A159&gt;120,0,ROUND(IF(B159&gt;0.045,(0.045*0.5),(0.5)*B159),7)))</f>
        <v>#REF!</v>
      </c>
      <c r="D159" s="576" t="e">
        <f t="shared" si="14"/>
        <v>#REF!</v>
      </c>
      <c r="E159" s="575" t="e">
        <f t="shared" si="20"/>
        <v>#REF!</v>
      </c>
      <c r="F159" s="575" t="e">
        <f t="shared" si="15"/>
        <v>#REF!</v>
      </c>
      <c r="G159" s="575" t="e">
        <f t="shared" si="16"/>
        <v>#REF!</v>
      </c>
      <c r="H159" s="575" t="e">
        <f t="shared" si="17"/>
        <v>#REF!</v>
      </c>
      <c r="I159" s="575" t="e">
        <f t="shared" si="18"/>
        <v>#REF!</v>
      </c>
      <c r="J159" s="575" t="e">
        <f>IF(A159="","",IF(#REF!="","",PMT((1+D159)^(1/12)-1,(#REF!*12)-A159+1,-E159)))</f>
        <v>#REF!</v>
      </c>
      <c r="K159" s="574"/>
    </row>
    <row r="160" spans="1:11">
      <c r="A160" s="577" t="e">
        <f>IF(A159="","",IF(A159=#REF!*12,"",+A159+1))</f>
        <v>#REF!</v>
      </c>
      <c r="B160" s="576" t="e">
        <f t="shared" si="19"/>
        <v>#REF!</v>
      </c>
      <c r="C160" s="576" t="e">
        <f>IF(A160="","",IF(#REF!+'Plano Prestação Mensal Proposta'!A160&gt;120,0,ROUND(IF(B160&gt;0.045,(0.045*0.5),(0.5)*B160),7)))</f>
        <v>#REF!</v>
      </c>
      <c r="D160" s="576" t="e">
        <f t="shared" si="14"/>
        <v>#REF!</v>
      </c>
      <c r="E160" s="575" t="e">
        <f t="shared" si="20"/>
        <v>#REF!</v>
      </c>
      <c r="F160" s="575" t="e">
        <f t="shared" si="15"/>
        <v>#REF!</v>
      </c>
      <c r="G160" s="575" t="e">
        <f t="shared" si="16"/>
        <v>#REF!</v>
      </c>
      <c r="H160" s="575" t="e">
        <f t="shared" si="17"/>
        <v>#REF!</v>
      </c>
      <c r="I160" s="575" t="e">
        <f t="shared" si="18"/>
        <v>#REF!</v>
      </c>
      <c r="J160" s="575" t="e">
        <f>IF(A160="","",IF(#REF!="","",PMT((1+D160)^(1/12)-1,(#REF!*12)-A160+1,-E160)))</f>
        <v>#REF!</v>
      </c>
      <c r="K160" s="574"/>
    </row>
    <row r="161" spans="1:11">
      <c r="A161" s="577" t="e">
        <f>IF(A160="","",IF(A160=#REF!*12,"",+A160+1))</f>
        <v>#REF!</v>
      </c>
      <c r="B161" s="576" t="e">
        <f t="shared" si="19"/>
        <v>#REF!</v>
      </c>
      <c r="C161" s="576" t="e">
        <f>IF(A161="","",IF(#REF!+'Plano Prestação Mensal Proposta'!A161&gt;120,0,ROUND(IF(B161&gt;0.045,(0.045*0.5),(0.5)*B161),7)))</f>
        <v>#REF!</v>
      </c>
      <c r="D161" s="576" t="e">
        <f t="shared" si="14"/>
        <v>#REF!</v>
      </c>
      <c r="E161" s="575" t="e">
        <f t="shared" si="20"/>
        <v>#REF!</v>
      </c>
      <c r="F161" s="575" t="e">
        <f t="shared" si="15"/>
        <v>#REF!</v>
      </c>
      <c r="G161" s="575" t="e">
        <f t="shared" si="16"/>
        <v>#REF!</v>
      </c>
      <c r="H161" s="575" t="e">
        <f t="shared" si="17"/>
        <v>#REF!</v>
      </c>
      <c r="I161" s="575" t="e">
        <f t="shared" si="18"/>
        <v>#REF!</v>
      </c>
      <c r="J161" s="575" t="e">
        <f>IF(A161="","",IF(#REF!="","",PMT((1+D161)^(1/12)-1,(#REF!*12)-A161+1,-E161)))</f>
        <v>#REF!</v>
      </c>
      <c r="K161" s="574"/>
    </row>
    <row r="162" spans="1:11">
      <c r="A162" s="577" t="e">
        <f>IF(A161="","",IF(A161=#REF!*12,"",+A161+1))</f>
        <v>#REF!</v>
      </c>
      <c r="B162" s="576" t="e">
        <f t="shared" si="19"/>
        <v>#REF!</v>
      </c>
      <c r="C162" s="576" t="e">
        <f>IF(A162="","",IF(#REF!+'Plano Prestação Mensal Proposta'!A162&gt;120,0,ROUND(IF(B162&gt;0.045,(0.045*0.5),(0.5)*B162),7)))</f>
        <v>#REF!</v>
      </c>
      <c r="D162" s="576" t="e">
        <f t="shared" si="14"/>
        <v>#REF!</v>
      </c>
      <c r="E162" s="575" t="e">
        <f t="shared" si="20"/>
        <v>#REF!</v>
      </c>
      <c r="F162" s="575" t="e">
        <f t="shared" si="15"/>
        <v>#REF!</v>
      </c>
      <c r="G162" s="575" t="e">
        <f t="shared" si="16"/>
        <v>#REF!</v>
      </c>
      <c r="H162" s="575" t="e">
        <f t="shared" si="17"/>
        <v>#REF!</v>
      </c>
      <c r="I162" s="575" t="e">
        <f t="shared" si="18"/>
        <v>#REF!</v>
      </c>
      <c r="J162" s="575" t="e">
        <f>IF(A162="","",IF(#REF!="","",PMT((1+D162)^(1/12)-1,(#REF!*12)-A162+1,-E162)))</f>
        <v>#REF!</v>
      </c>
      <c r="K162" s="574"/>
    </row>
    <row r="163" spans="1:11">
      <c r="A163" s="577" t="e">
        <f>IF(A162="","",IF(A162=#REF!*12,"",+A162+1))</f>
        <v>#REF!</v>
      </c>
      <c r="B163" s="576" t="e">
        <f t="shared" si="19"/>
        <v>#REF!</v>
      </c>
      <c r="C163" s="576" t="e">
        <f>IF(A163="","",IF(#REF!+'Plano Prestação Mensal Proposta'!A163&gt;120,0,ROUND(IF(B163&gt;0.045,(0.045*0.5),(0.5)*B163),7)))</f>
        <v>#REF!</v>
      </c>
      <c r="D163" s="576" t="e">
        <f t="shared" si="14"/>
        <v>#REF!</v>
      </c>
      <c r="E163" s="575" t="e">
        <f t="shared" si="20"/>
        <v>#REF!</v>
      </c>
      <c r="F163" s="575" t="e">
        <f t="shared" si="15"/>
        <v>#REF!</v>
      </c>
      <c r="G163" s="575" t="e">
        <f t="shared" si="16"/>
        <v>#REF!</v>
      </c>
      <c r="H163" s="575" t="e">
        <f t="shared" si="17"/>
        <v>#REF!</v>
      </c>
      <c r="I163" s="575" t="e">
        <f t="shared" si="18"/>
        <v>#REF!</v>
      </c>
      <c r="J163" s="575" t="e">
        <f>IF(A163="","",IF(#REF!="","",PMT((1+D163)^(1/12)-1,(#REF!*12)-A163+1,-E163)))</f>
        <v>#REF!</v>
      </c>
      <c r="K163" s="574"/>
    </row>
    <row r="164" spans="1:11">
      <c r="A164" s="577" t="e">
        <f>IF(A163="","",IF(A163=#REF!*12,"",+A163+1))</f>
        <v>#REF!</v>
      </c>
      <c r="B164" s="576" t="e">
        <f t="shared" si="19"/>
        <v>#REF!</v>
      </c>
      <c r="C164" s="576" t="e">
        <f>IF(A164="","",IF(#REF!+'Plano Prestação Mensal Proposta'!A164&gt;120,0,ROUND(IF(B164&gt;0.045,(0.045*0.5),(0.5)*B164),7)))</f>
        <v>#REF!</v>
      </c>
      <c r="D164" s="576" t="e">
        <f t="shared" si="14"/>
        <v>#REF!</v>
      </c>
      <c r="E164" s="575" t="e">
        <f t="shared" si="20"/>
        <v>#REF!</v>
      </c>
      <c r="F164" s="575" t="e">
        <f t="shared" si="15"/>
        <v>#REF!</v>
      </c>
      <c r="G164" s="575" t="e">
        <f t="shared" si="16"/>
        <v>#REF!</v>
      </c>
      <c r="H164" s="575" t="e">
        <f t="shared" si="17"/>
        <v>#REF!</v>
      </c>
      <c r="I164" s="575" t="e">
        <f t="shared" si="18"/>
        <v>#REF!</v>
      </c>
      <c r="J164" s="575" t="e">
        <f>IF(A164="","",IF(#REF!="","",PMT((1+D164)^(1/12)-1,(#REF!*12)-A164+1,-E164)))</f>
        <v>#REF!</v>
      </c>
      <c r="K164" s="574"/>
    </row>
    <row r="165" spans="1:11">
      <c r="A165" s="577" t="e">
        <f>IF(A164="","",IF(A164=#REF!*12,"",+A164+1))</f>
        <v>#REF!</v>
      </c>
      <c r="B165" s="576" t="e">
        <f t="shared" si="19"/>
        <v>#REF!</v>
      </c>
      <c r="C165" s="576" t="e">
        <f>IF(A165="","",IF(#REF!+'Plano Prestação Mensal Proposta'!A165&gt;120,0,ROUND(IF(B165&gt;0.045,(0.045*0.5),(0.5)*B165),7)))</f>
        <v>#REF!</v>
      </c>
      <c r="D165" s="576" t="e">
        <f t="shared" si="14"/>
        <v>#REF!</v>
      </c>
      <c r="E165" s="575" t="e">
        <f t="shared" si="20"/>
        <v>#REF!</v>
      </c>
      <c r="F165" s="575" t="e">
        <f t="shared" si="15"/>
        <v>#REF!</v>
      </c>
      <c r="G165" s="575" t="e">
        <f t="shared" si="16"/>
        <v>#REF!</v>
      </c>
      <c r="H165" s="575" t="e">
        <f t="shared" si="17"/>
        <v>#REF!</v>
      </c>
      <c r="I165" s="575" t="e">
        <f t="shared" si="18"/>
        <v>#REF!</v>
      </c>
      <c r="J165" s="575" t="e">
        <f>IF(A165="","",IF(#REF!="","",PMT((1+D165)^(1/12)-1,(#REF!*12)-A165+1,-E165)))</f>
        <v>#REF!</v>
      </c>
      <c r="K165" s="574"/>
    </row>
    <row r="166" spans="1:11">
      <c r="A166" s="577" t="e">
        <f>IF(A165="","",IF(A165=#REF!*12,"",+A165+1))</f>
        <v>#REF!</v>
      </c>
      <c r="B166" s="576" t="e">
        <f t="shared" si="19"/>
        <v>#REF!</v>
      </c>
      <c r="C166" s="576" t="e">
        <f>IF(A166="","",IF(#REF!+'Plano Prestação Mensal Proposta'!A166&gt;120,0,ROUND(IF(B166&gt;0.045,(0.045*0.5),(0.5)*B166),7)))</f>
        <v>#REF!</v>
      </c>
      <c r="D166" s="576" t="e">
        <f t="shared" si="14"/>
        <v>#REF!</v>
      </c>
      <c r="E166" s="575" t="e">
        <f t="shared" si="20"/>
        <v>#REF!</v>
      </c>
      <c r="F166" s="575" t="e">
        <f t="shared" si="15"/>
        <v>#REF!</v>
      </c>
      <c r="G166" s="575" t="e">
        <f t="shared" si="16"/>
        <v>#REF!</v>
      </c>
      <c r="H166" s="575" t="e">
        <f t="shared" si="17"/>
        <v>#REF!</v>
      </c>
      <c r="I166" s="575" t="e">
        <f t="shared" si="18"/>
        <v>#REF!</v>
      </c>
      <c r="J166" s="575" t="e">
        <f>IF(A166="","",IF(#REF!="","",PMT((1+D166)^(1/12)-1,(#REF!*12)-A166+1,-E166)))</f>
        <v>#REF!</v>
      </c>
      <c r="K166" s="574"/>
    </row>
    <row r="167" spans="1:11">
      <c r="A167" s="577" t="e">
        <f>IF(A166="","",IF(A166=#REF!*12,"",+A166+1))</f>
        <v>#REF!</v>
      </c>
      <c r="B167" s="576" t="e">
        <f t="shared" si="19"/>
        <v>#REF!</v>
      </c>
      <c r="C167" s="576" t="e">
        <f>IF(A167="","",IF(#REF!+'Plano Prestação Mensal Proposta'!A167&gt;120,0,ROUND(IF(B167&gt;0.045,(0.045*0.5),(0.5)*B167),7)))</f>
        <v>#REF!</v>
      </c>
      <c r="D167" s="576" t="e">
        <f t="shared" si="14"/>
        <v>#REF!</v>
      </c>
      <c r="E167" s="575" t="e">
        <f t="shared" si="20"/>
        <v>#REF!</v>
      </c>
      <c r="F167" s="575" t="e">
        <f t="shared" si="15"/>
        <v>#REF!</v>
      </c>
      <c r="G167" s="575" t="e">
        <f t="shared" si="16"/>
        <v>#REF!</v>
      </c>
      <c r="H167" s="575" t="e">
        <f t="shared" si="17"/>
        <v>#REF!</v>
      </c>
      <c r="I167" s="575" t="e">
        <f t="shared" si="18"/>
        <v>#REF!</v>
      </c>
      <c r="J167" s="575" t="e">
        <f>IF(A167="","",IF(#REF!="","",PMT((1+D167)^(1/12)-1,(#REF!*12)-A167+1,-E167)))</f>
        <v>#REF!</v>
      </c>
      <c r="K167" s="574"/>
    </row>
    <row r="168" spans="1:11">
      <c r="A168" s="577" t="e">
        <f>IF(A167="","",IF(A167=#REF!*12,"",+A167+1))</f>
        <v>#REF!</v>
      </c>
      <c r="B168" s="576" t="e">
        <f t="shared" si="19"/>
        <v>#REF!</v>
      </c>
      <c r="C168" s="576" t="e">
        <f>IF(A168="","",IF(#REF!+'Plano Prestação Mensal Proposta'!A168&gt;120,0,ROUND(IF(B168&gt;0.045,(0.045*0.5),(0.5)*B168),7)))</f>
        <v>#REF!</v>
      </c>
      <c r="D168" s="576" t="e">
        <f t="shared" si="14"/>
        <v>#REF!</v>
      </c>
      <c r="E168" s="575" t="e">
        <f t="shared" si="20"/>
        <v>#REF!</v>
      </c>
      <c r="F168" s="575" t="e">
        <f t="shared" si="15"/>
        <v>#REF!</v>
      </c>
      <c r="G168" s="575" t="e">
        <f t="shared" si="16"/>
        <v>#REF!</v>
      </c>
      <c r="H168" s="575" t="e">
        <f t="shared" si="17"/>
        <v>#REF!</v>
      </c>
      <c r="I168" s="575" t="e">
        <f t="shared" si="18"/>
        <v>#REF!</v>
      </c>
      <c r="J168" s="575" t="e">
        <f>IF(A168="","",IF(#REF!="","",PMT((1+D168)^(1/12)-1,(#REF!*12)-A168+1,-E168)))</f>
        <v>#REF!</v>
      </c>
      <c r="K168" s="574"/>
    </row>
    <row r="169" spans="1:11">
      <c r="A169" s="577" t="e">
        <f>IF(A168="","",IF(A168=#REF!*12,"",+A168+1))</f>
        <v>#REF!</v>
      </c>
      <c r="B169" s="576" t="e">
        <f t="shared" si="19"/>
        <v>#REF!</v>
      </c>
      <c r="C169" s="576" t="e">
        <f>IF(A169="","",IF(#REF!+'Plano Prestação Mensal Proposta'!A169&gt;120,0,ROUND(IF(B169&gt;0.045,(0.045*0.5),(0.5)*B169),7)))</f>
        <v>#REF!</v>
      </c>
      <c r="D169" s="576" t="e">
        <f t="shared" si="14"/>
        <v>#REF!</v>
      </c>
      <c r="E169" s="575" t="e">
        <f t="shared" si="20"/>
        <v>#REF!</v>
      </c>
      <c r="F169" s="575" t="e">
        <f t="shared" si="15"/>
        <v>#REF!</v>
      </c>
      <c r="G169" s="575" t="e">
        <f t="shared" si="16"/>
        <v>#REF!</v>
      </c>
      <c r="H169" s="575" t="e">
        <f t="shared" si="17"/>
        <v>#REF!</v>
      </c>
      <c r="I169" s="575" t="e">
        <f t="shared" si="18"/>
        <v>#REF!</v>
      </c>
      <c r="J169" s="575" t="e">
        <f>IF(A169="","",IF(#REF!="","",PMT((1+D169)^(1/12)-1,(#REF!*12)-A169+1,-E169)))</f>
        <v>#REF!</v>
      </c>
      <c r="K169" s="574"/>
    </row>
    <row r="170" spans="1:11">
      <c r="A170" s="577" t="e">
        <f>IF(A169="","",IF(A169=#REF!*12,"",+A169+1))</f>
        <v>#REF!</v>
      </c>
      <c r="B170" s="576" t="e">
        <f t="shared" si="19"/>
        <v>#REF!</v>
      </c>
      <c r="C170" s="576" t="e">
        <f>IF(A170="","",IF(#REF!+'Plano Prestação Mensal Proposta'!A170&gt;120,0,ROUND(IF(B170&gt;0.045,(0.045*0.5),(0.5)*B170),7)))</f>
        <v>#REF!</v>
      </c>
      <c r="D170" s="576" t="e">
        <f t="shared" si="14"/>
        <v>#REF!</v>
      </c>
      <c r="E170" s="575" t="e">
        <f t="shared" si="20"/>
        <v>#REF!</v>
      </c>
      <c r="F170" s="575" t="e">
        <f t="shared" si="15"/>
        <v>#REF!</v>
      </c>
      <c r="G170" s="575" t="e">
        <f t="shared" si="16"/>
        <v>#REF!</v>
      </c>
      <c r="H170" s="575" t="e">
        <f t="shared" si="17"/>
        <v>#REF!</v>
      </c>
      <c r="I170" s="575" t="e">
        <f t="shared" si="18"/>
        <v>#REF!</v>
      </c>
      <c r="J170" s="575" t="e">
        <f>IF(A170="","",IF(#REF!="","",PMT((1+D170)^(1/12)-1,(#REF!*12)-A170+1,-E170)))</f>
        <v>#REF!</v>
      </c>
      <c r="K170" s="574"/>
    </row>
    <row r="171" spans="1:11">
      <c r="A171" s="577" t="e">
        <f>IF(A170="","",IF(A170=#REF!*12,"",+A170+1))</f>
        <v>#REF!</v>
      </c>
      <c r="B171" s="576" t="e">
        <f t="shared" si="19"/>
        <v>#REF!</v>
      </c>
      <c r="C171" s="576" t="e">
        <f>IF(A171="","",IF(#REF!+'Plano Prestação Mensal Proposta'!A171&gt;120,0,ROUND(IF(B171&gt;0.045,(0.045*0.5),(0.5)*B171),7)))</f>
        <v>#REF!</v>
      </c>
      <c r="D171" s="576" t="e">
        <f t="shared" si="14"/>
        <v>#REF!</v>
      </c>
      <c r="E171" s="575" t="e">
        <f t="shared" si="20"/>
        <v>#REF!</v>
      </c>
      <c r="F171" s="575" t="e">
        <f t="shared" si="15"/>
        <v>#REF!</v>
      </c>
      <c r="G171" s="575" t="e">
        <f t="shared" si="16"/>
        <v>#REF!</v>
      </c>
      <c r="H171" s="575" t="e">
        <f t="shared" si="17"/>
        <v>#REF!</v>
      </c>
      <c r="I171" s="575" t="e">
        <f t="shared" si="18"/>
        <v>#REF!</v>
      </c>
      <c r="J171" s="575" t="e">
        <f>IF(A171="","",IF(#REF!="","",PMT((1+D171)^(1/12)-1,(#REF!*12)-A171+1,-E171)))</f>
        <v>#REF!</v>
      </c>
      <c r="K171" s="574"/>
    </row>
    <row r="172" spans="1:11">
      <c r="A172" s="577" t="e">
        <f>IF(A171="","",IF(A171=#REF!*12,"",+A171+1))</f>
        <v>#REF!</v>
      </c>
      <c r="B172" s="576" t="e">
        <f t="shared" si="19"/>
        <v>#REF!</v>
      </c>
      <c r="C172" s="576" t="e">
        <f>IF(A172="","",IF(#REF!+'Plano Prestação Mensal Proposta'!A172&gt;120,0,ROUND(IF(B172&gt;0.045,(0.045*0.5),(0.5)*B172),7)))</f>
        <v>#REF!</v>
      </c>
      <c r="D172" s="576" t="e">
        <f t="shared" si="14"/>
        <v>#REF!</v>
      </c>
      <c r="E172" s="575" t="e">
        <f t="shared" si="20"/>
        <v>#REF!</v>
      </c>
      <c r="F172" s="575" t="e">
        <f t="shared" si="15"/>
        <v>#REF!</v>
      </c>
      <c r="G172" s="575" t="e">
        <f t="shared" si="16"/>
        <v>#REF!</v>
      </c>
      <c r="H172" s="575" t="e">
        <f t="shared" si="17"/>
        <v>#REF!</v>
      </c>
      <c r="I172" s="575" t="e">
        <f t="shared" si="18"/>
        <v>#REF!</v>
      </c>
      <c r="J172" s="575" t="e">
        <f>IF(A172="","",IF(#REF!="","",PMT((1+D172)^(1/12)-1,(#REF!*12)-A172+1,-E172)))</f>
        <v>#REF!</v>
      </c>
      <c r="K172" s="574"/>
    </row>
    <row r="173" spans="1:11">
      <c r="A173" s="577" t="e">
        <f>IF(A172="","",IF(A172=#REF!*12,"",+A172+1))</f>
        <v>#REF!</v>
      </c>
      <c r="B173" s="576" t="e">
        <f t="shared" si="19"/>
        <v>#REF!</v>
      </c>
      <c r="C173" s="576" t="e">
        <f>IF(A173="","",IF(#REF!+'Plano Prestação Mensal Proposta'!A173&gt;120,0,ROUND(IF(B173&gt;0.045,(0.045*0.5),(0.5)*B173),7)))</f>
        <v>#REF!</v>
      </c>
      <c r="D173" s="576" t="e">
        <f t="shared" si="14"/>
        <v>#REF!</v>
      </c>
      <c r="E173" s="575" t="e">
        <f t="shared" si="20"/>
        <v>#REF!</v>
      </c>
      <c r="F173" s="575" t="e">
        <f t="shared" si="15"/>
        <v>#REF!</v>
      </c>
      <c r="G173" s="575" t="e">
        <f t="shared" si="16"/>
        <v>#REF!</v>
      </c>
      <c r="H173" s="575" t="e">
        <f t="shared" si="17"/>
        <v>#REF!</v>
      </c>
      <c r="I173" s="575" t="e">
        <f t="shared" si="18"/>
        <v>#REF!</v>
      </c>
      <c r="J173" s="575" t="e">
        <f>IF(A173="","",IF(#REF!="","",PMT((1+D173)^(1/12)-1,(#REF!*12)-A173+1,-E173)))</f>
        <v>#REF!</v>
      </c>
      <c r="K173" s="574"/>
    </row>
    <row r="174" spans="1:11">
      <c r="A174" s="577" t="e">
        <f>IF(A173="","",IF(A173=#REF!*12,"",+A173+1))</f>
        <v>#REF!</v>
      </c>
      <c r="B174" s="576" t="e">
        <f t="shared" si="19"/>
        <v>#REF!</v>
      </c>
      <c r="C174" s="576" t="e">
        <f>IF(A174="","",IF(#REF!+'Plano Prestação Mensal Proposta'!A174&gt;120,0,ROUND(IF(B174&gt;0.045,(0.045*0.5),(0.5)*B174),7)))</f>
        <v>#REF!</v>
      </c>
      <c r="D174" s="576" t="e">
        <f t="shared" si="14"/>
        <v>#REF!</v>
      </c>
      <c r="E174" s="575" t="e">
        <f t="shared" si="20"/>
        <v>#REF!</v>
      </c>
      <c r="F174" s="575" t="e">
        <f t="shared" si="15"/>
        <v>#REF!</v>
      </c>
      <c r="G174" s="575" t="e">
        <f t="shared" si="16"/>
        <v>#REF!</v>
      </c>
      <c r="H174" s="575" t="e">
        <f t="shared" si="17"/>
        <v>#REF!</v>
      </c>
      <c r="I174" s="575" t="e">
        <f t="shared" si="18"/>
        <v>#REF!</v>
      </c>
      <c r="J174" s="575" t="e">
        <f>IF(A174="","",IF(#REF!="","",PMT((1+D174)^(1/12)-1,(#REF!*12)-A174+1,-E174)))</f>
        <v>#REF!</v>
      </c>
      <c r="K174" s="574"/>
    </row>
    <row r="175" spans="1:11">
      <c r="A175" s="577" t="e">
        <f>IF(A174="","",IF(A174=#REF!*12,"",+A174+1))</f>
        <v>#REF!</v>
      </c>
      <c r="B175" s="576" t="e">
        <f t="shared" si="19"/>
        <v>#REF!</v>
      </c>
      <c r="C175" s="576" t="e">
        <f>IF(A175="","",IF(#REF!+'Plano Prestação Mensal Proposta'!A175&gt;120,0,ROUND(IF(B175&gt;0.045,(0.045*0.5),(0.5)*B175),7)))</f>
        <v>#REF!</v>
      </c>
      <c r="D175" s="576" t="e">
        <f t="shared" si="14"/>
        <v>#REF!</v>
      </c>
      <c r="E175" s="575" t="e">
        <f t="shared" si="20"/>
        <v>#REF!</v>
      </c>
      <c r="F175" s="575" t="e">
        <f t="shared" si="15"/>
        <v>#REF!</v>
      </c>
      <c r="G175" s="575" t="e">
        <f t="shared" si="16"/>
        <v>#REF!</v>
      </c>
      <c r="H175" s="575" t="e">
        <f t="shared" si="17"/>
        <v>#REF!</v>
      </c>
      <c r="I175" s="575" t="e">
        <f t="shared" si="18"/>
        <v>#REF!</v>
      </c>
      <c r="J175" s="575" t="e">
        <f>IF(A175="","",IF(#REF!="","",PMT((1+D175)^(1/12)-1,(#REF!*12)-A175+1,-E175)))</f>
        <v>#REF!</v>
      </c>
      <c r="K175" s="574"/>
    </row>
    <row r="176" spans="1:11">
      <c r="A176" s="577" t="e">
        <f>IF(A175="","",IF(A175=#REF!*12,"",+A175+1))</f>
        <v>#REF!</v>
      </c>
      <c r="B176" s="576" t="e">
        <f t="shared" si="19"/>
        <v>#REF!</v>
      </c>
      <c r="C176" s="576" t="e">
        <f>IF(A176="","",IF(#REF!+'Plano Prestação Mensal Proposta'!A176&gt;120,0,ROUND(IF(B176&gt;0.045,(0.045*0.5),(0.5)*B176),7)))</f>
        <v>#REF!</v>
      </c>
      <c r="D176" s="576" t="e">
        <f t="shared" si="14"/>
        <v>#REF!</v>
      </c>
      <c r="E176" s="575" t="e">
        <f t="shared" si="20"/>
        <v>#REF!</v>
      </c>
      <c r="F176" s="575" t="e">
        <f t="shared" si="15"/>
        <v>#REF!</v>
      </c>
      <c r="G176" s="575" t="e">
        <f t="shared" si="16"/>
        <v>#REF!</v>
      </c>
      <c r="H176" s="575" t="e">
        <f t="shared" si="17"/>
        <v>#REF!</v>
      </c>
      <c r="I176" s="575" t="e">
        <f t="shared" si="18"/>
        <v>#REF!</v>
      </c>
      <c r="J176" s="575" t="e">
        <f>IF(A176="","",IF(#REF!="","",PMT((1+D176)^(1/12)-1,(#REF!*12)-A176+1,-E176)))</f>
        <v>#REF!</v>
      </c>
      <c r="K176" s="574"/>
    </row>
    <row r="177" spans="1:11">
      <c r="A177" s="577" t="e">
        <f>IF(A176="","",IF(A176=#REF!*12,"",+A176+1))</f>
        <v>#REF!</v>
      </c>
      <c r="B177" s="576" t="e">
        <f t="shared" si="19"/>
        <v>#REF!</v>
      </c>
      <c r="C177" s="576" t="e">
        <f>IF(A177="","",IF(#REF!+'Plano Prestação Mensal Proposta'!A177&gt;120,0,ROUND(IF(B177&gt;0.045,(0.045*0.5),(0.5)*B177),7)))</f>
        <v>#REF!</v>
      </c>
      <c r="D177" s="576" t="e">
        <f t="shared" si="14"/>
        <v>#REF!</v>
      </c>
      <c r="E177" s="575" t="e">
        <f t="shared" si="20"/>
        <v>#REF!</v>
      </c>
      <c r="F177" s="575" t="e">
        <f t="shared" si="15"/>
        <v>#REF!</v>
      </c>
      <c r="G177" s="575" t="e">
        <f t="shared" si="16"/>
        <v>#REF!</v>
      </c>
      <c r="H177" s="575" t="e">
        <f t="shared" si="17"/>
        <v>#REF!</v>
      </c>
      <c r="I177" s="575" t="e">
        <f t="shared" si="18"/>
        <v>#REF!</v>
      </c>
      <c r="J177" s="575" t="e">
        <f>IF(A177="","",IF(#REF!="","",PMT((1+D177)^(1/12)-1,(#REF!*12)-A177+1,-E177)))</f>
        <v>#REF!</v>
      </c>
      <c r="K177" s="574"/>
    </row>
    <row r="178" spans="1:11">
      <c r="A178" s="577" t="e">
        <f>IF(A177="","",IF(A177=#REF!*12,"",+A177+1))</f>
        <v>#REF!</v>
      </c>
      <c r="B178" s="576" t="e">
        <f t="shared" si="19"/>
        <v>#REF!</v>
      </c>
      <c r="C178" s="576" t="e">
        <f>IF(A178="","",IF(#REF!+'Plano Prestação Mensal Proposta'!A178&gt;120,0,ROUND(IF(B178&gt;0.045,(0.045*0.5),(0.5)*B178),7)))</f>
        <v>#REF!</v>
      </c>
      <c r="D178" s="576" t="e">
        <f t="shared" si="14"/>
        <v>#REF!</v>
      </c>
      <c r="E178" s="575" t="e">
        <f t="shared" si="20"/>
        <v>#REF!</v>
      </c>
      <c r="F178" s="575" t="e">
        <f t="shared" si="15"/>
        <v>#REF!</v>
      </c>
      <c r="G178" s="575" t="e">
        <f t="shared" si="16"/>
        <v>#REF!</v>
      </c>
      <c r="H178" s="575" t="e">
        <f t="shared" si="17"/>
        <v>#REF!</v>
      </c>
      <c r="I178" s="575" t="e">
        <f t="shared" si="18"/>
        <v>#REF!</v>
      </c>
      <c r="J178" s="575" t="e">
        <f>IF(A178="","",IF(#REF!="","",PMT((1+D178)^(1/12)-1,(#REF!*12)-A178+1,-E178)))</f>
        <v>#REF!</v>
      </c>
      <c r="K178" s="574"/>
    </row>
    <row r="179" spans="1:11">
      <c r="A179" s="577" t="e">
        <f>IF(A178="","",IF(A178=#REF!*12,"",+A178+1))</f>
        <v>#REF!</v>
      </c>
      <c r="B179" s="576" t="e">
        <f t="shared" si="19"/>
        <v>#REF!</v>
      </c>
      <c r="C179" s="576" t="e">
        <f>IF(A179="","",IF(#REF!+'Plano Prestação Mensal Proposta'!A179&gt;120,0,ROUND(IF(B179&gt;0.045,(0.045*0.5),(0.5)*B179),7)))</f>
        <v>#REF!</v>
      </c>
      <c r="D179" s="576" t="e">
        <f t="shared" si="14"/>
        <v>#REF!</v>
      </c>
      <c r="E179" s="575" t="e">
        <f t="shared" si="20"/>
        <v>#REF!</v>
      </c>
      <c r="F179" s="575" t="e">
        <f t="shared" si="15"/>
        <v>#REF!</v>
      </c>
      <c r="G179" s="575" t="e">
        <f t="shared" si="16"/>
        <v>#REF!</v>
      </c>
      <c r="H179" s="575" t="e">
        <f t="shared" si="17"/>
        <v>#REF!</v>
      </c>
      <c r="I179" s="575" t="e">
        <f t="shared" si="18"/>
        <v>#REF!</v>
      </c>
      <c r="J179" s="575" t="e">
        <f>IF(A179="","",IF(#REF!="","",PMT((1+D179)^(1/12)-1,(#REF!*12)-A179+1,-E179)))</f>
        <v>#REF!</v>
      </c>
      <c r="K179" s="574"/>
    </row>
    <row r="180" spans="1:11">
      <c r="A180" s="577" t="e">
        <f>IF(A179="","",IF(A179=#REF!*12,"",+A179+1))</f>
        <v>#REF!</v>
      </c>
      <c r="B180" s="576" t="e">
        <f t="shared" si="19"/>
        <v>#REF!</v>
      </c>
      <c r="C180" s="576" t="e">
        <f>IF(A180="","",IF(#REF!+'Plano Prestação Mensal Proposta'!A180&gt;120,0,ROUND(IF(B180&gt;0.045,(0.045*0.5),(0.5)*B180),7)))</f>
        <v>#REF!</v>
      </c>
      <c r="D180" s="576" t="e">
        <f t="shared" si="14"/>
        <v>#REF!</v>
      </c>
      <c r="E180" s="575" t="e">
        <f t="shared" si="20"/>
        <v>#REF!</v>
      </c>
      <c r="F180" s="575" t="e">
        <f t="shared" si="15"/>
        <v>#REF!</v>
      </c>
      <c r="G180" s="575" t="e">
        <f t="shared" si="16"/>
        <v>#REF!</v>
      </c>
      <c r="H180" s="575" t="e">
        <f t="shared" si="17"/>
        <v>#REF!</v>
      </c>
      <c r="I180" s="575" t="e">
        <f t="shared" si="18"/>
        <v>#REF!</v>
      </c>
      <c r="J180" s="575" t="e">
        <f>IF(A180="","",IF(#REF!="","",PMT((1+D180)^(1/12)-1,(#REF!*12)-A180+1,-E180)))</f>
        <v>#REF!</v>
      </c>
      <c r="K180" s="574"/>
    </row>
    <row r="181" spans="1:11">
      <c r="A181" s="577" t="e">
        <f>IF(A180="","",IF(A180=#REF!*12,"",+A180+1))</f>
        <v>#REF!</v>
      </c>
      <c r="B181" s="576" t="e">
        <f t="shared" si="19"/>
        <v>#REF!</v>
      </c>
      <c r="C181" s="576" t="e">
        <f>IF(A181="","",IF(#REF!+'Plano Prestação Mensal Proposta'!A181&gt;120,0,ROUND(IF(B181&gt;0.045,(0.045*0.5),(0.5)*B181),7)))</f>
        <v>#REF!</v>
      </c>
      <c r="D181" s="576" t="e">
        <f t="shared" si="14"/>
        <v>#REF!</v>
      </c>
      <c r="E181" s="575" t="e">
        <f t="shared" si="20"/>
        <v>#REF!</v>
      </c>
      <c r="F181" s="575" t="e">
        <f t="shared" si="15"/>
        <v>#REF!</v>
      </c>
      <c r="G181" s="575" t="e">
        <f t="shared" si="16"/>
        <v>#REF!</v>
      </c>
      <c r="H181" s="575" t="e">
        <f t="shared" si="17"/>
        <v>#REF!</v>
      </c>
      <c r="I181" s="575" t="e">
        <f t="shared" si="18"/>
        <v>#REF!</v>
      </c>
      <c r="J181" s="575" t="e">
        <f>IF(A181="","",IF(#REF!="","",PMT((1+D181)^(1/12)-1,(#REF!*12)-A181+1,-E181)))</f>
        <v>#REF!</v>
      </c>
      <c r="K181" s="574"/>
    </row>
    <row r="182" spans="1:11">
      <c r="A182" s="577" t="e">
        <f>IF(A181="","",IF(A181=#REF!*12,"",+A181+1))</f>
        <v>#REF!</v>
      </c>
      <c r="B182" s="576" t="e">
        <f t="shared" si="19"/>
        <v>#REF!</v>
      </c>
      <c r="C182" s="576" t="e">
        <f>IF(A182="","",IF(#REF!+'Plano Prestação Mensal Proposta'!A182&gt;120,0,ROUND(IF(B182&gt;0.045,(0.045*0.5),(0.5)*B182),7)))</f>
        <v>#REF!</v>
      </c>
      <c r="D182" s="576" t="e">
        <f t="shared" si="14"/>
        <v>#REF!</v>
      </c>
      <c r="E182" s="575" t="e">
        <f t="shared" si="20"/>
        <v>#REF!</v>
      </c>
      <c r="F182" s="575" t="e">
        <f t="shared" si="15"/>
        <v>#REF!</v>
      </c>
      <c r="G182" s="575" t="e">
        <f t="shared" si="16"/>
        <v>#REF!</v>
      </c>
      <c r="H182" s="575" t="e">
        <f t="shared" si="17"/>
        <v>#REF!</v>
      </c>
      <c r="I182" s="575" t="e">
        <f t="shared" si="18"/>
        <v>#REF!</v>
      </c>
      <c r="J182" s="575" t="e">
        <f>IF(A182="","",IF(#REF!="","",PMT((1+D182)^(1/12)-1,(#REF!*12)-A182+1,-E182)))</f>
        <v>#REF!</v>
      </c>
      <c r="K182" s="574"/>
    </row>
    <row r="183" spans="1:11">
      <c r="A183" s="577" t="e">
        <f>IF(A182="","",IF(A182=#REF!*12,"",+A182+1))</f>
        <v>#REF!</v>
      </c>
      <c r="B183" s="576" t="e">
        <f t="shared" si="19"/>
        <v>#REF!</v>
      </c>
      <c r="C183" s="576" t="e">
        <f>IF(A183="","",IF(#REF!+'Plano Prestação Mensal Proposta'!A183&gt;120,0,ROUND(IF(B183&gt;0.045,(0.045*0.5),(0.5)*B183),7)))</f>
        <v>#REF!</v>
      </c>
      <c r="D183" s="576" t="e">
        <f t="shared" si="14"/>
        <v>#REF!</v>
      </c>
      <c r="E183" s="575" t="e">
        <f t="shared" si="20"/>
        <v>#REF!</v>
      </c>
      <c r="F183" s="575" t="e">
        <f t="shared" si="15"/>
        <v>#REF!</v>
      </c>
      <c r="G183" s="575" t="e">
        <f t="shared" si="16"/>
        <v>#REF!</v>
      </c>
      <c r="H183" s="575" t="e">
        <f t="shared" si="17"/>
        <v>#REF!</v>
      </c>
      <c r="I183" s="575" t="e">
        <f t="shared" si="18"/>
        <v>#REF!</v>
      </c>
      <c r="J183" s="575" t="e">
        <f>IF(A183="","",IF(#REF!="","",PMT((1+D183)^(1/12)-1,(#REF!*12)-A183+1,-E183)))</f>
        <v>#REF!</v>
      </c>
      <c r="K183" s="574"/>
    </row>
    <row r="184" spans="1:11">
      <c r="A184" s="577" t="e">
        <f>IF(A183="","",IF(A183=#REF!*12,"",+A183+1))</f>
        <v>#REF!</v>
      </c>
      <c r="B184" s="576" t="e">
        <f t="shared" si="19"/>
        <v>#REF!</v>
      </c>
      <c r="C184" s="576" t="e">
        <f>IF(A184="","",IF(#REF!+'Plano Prestação Mensal Proposta'!A184&gt;120,0,ROUND(IF(B184&gt;0.045,(0.045*0.5),(0.5)*B184),7)))</f>
        <v>#REF!</v>
      </c>
      <c r="D184" s="576" t="e">
        <f t="shared" si="14"/>
        <v>#REF!</v>
      </c>
      <c r="E184" s="575" t="e">
        <f t="shared" si="20"/>
        <v>#REF!</v>
      </c>
      <c r="F184" s="575" t="e">
        <f t="shared" si="15"/>
        <v>#REF!</v>
      </c>
      <c r="G184" s="575" t="e">
        <f t="shared" si="16"/>
        <v>#REF!</v>
      </c>
      <c r="H184" s="575" t="e">
        <f t="shared" si="17"/>
        <v>#REF!</v>
      </c>
      <c r="I184" s="575" t="e">
        <f t="shared" si="18"/>
        <v>#REF!</v>
      </c>
      <c r="J184" s="575" t="e">
        <f>IF(A184="","",IF(#REF!="","",PMT((1+D184)^(1/12)-1,(#REF!*12)-A184+1,-E184)))</f>
        <v>#REF!</v>
      </c>
      <c r="K184" s="574"/>
    </row>
    <row r="185" spans="1:11">
      <c r="A185" s="577" t="e">
        <f>IF(A184="","",IF(A184=#REF!*12,"",+A184+1))</f>
        <v>#REF!</v>
      </c>
      <c r="B185" s="576" t="e">
        <f t="shared" si="19"/>
        <v>#REF!</v>
      </c>
      <c r="C185" s="576" t="e">
        <f>IF(A185="","",IF(#REF!+'Plano Prestação Mensal Proposta'!A185&gt;120,0,ROUND(IF(B185&gt;0.045,(0.045*0.5),(0.5)*B185),7)))</f>
        <v>#REF!</v>
      </c>
      <c r="D185" s="576" t="e">
        <f t="shared" si="14"/>
        <v>#REF!</v>
      </c>
      <c r="E185" s="575" t="e">
        <f t="shared" si="20"/>
        <v>#REF!</v>
      </c>
      <c r="F185" s="575" t="e">
        <f t="shared" si="15"/>
        <v>#REF!</v>
      </c>
      <c r="G185" s="575" t="e">
        <f t="shared" si="16"/>
        <v>#REF!</v>
      </c>
      <c r="H185" s="575" t="e">
        <f t="shared" si="17"/>
        <v>#REF!</v>
      </c>
      <c r="I185" s="575" t="e">
        <f t="shared" si="18"/>
        <v>#REF!</v>
      </c>
      <c r="J185" s="575" t="e">
        <f>IF(A185="","",IF(#REF!="","",PMT((1+D185)^(1/12)-1,(#REF!*12)-A185+1,-E185)))</f>
        <v>#REF!</v>
      </c>
      <c r="K185" s="574"/>
    </row>
    <row r="186" spans="1:11">
      <c r="A186" s="577" t="e">
        <f>IF(A185="","",IF(A185=#REF!*12,"",+A185+1))</f>
        <v>#REF!</v>
      </c>
      <c r="B186" s="576" t="e">
        <f t="shared" si="19"/>
        <v>#REF!</v>
      </c>
      <c r="C186" s="576" t="e">
        <f>IF(A186="","",IF(#REF!+'Plano Prestação Mensal Proposta'!A186&gt;120,0,ROUND(IF(B186&gt;0.045,(0.045*0.5),(0.5)*B186),7)))</f>
        <v>#REF!</v>
      </c>
      <c r="D186" s="576" t="e">
        <f t="shared" si="14"/>
        <v>#REF!</v>
      </c>
      <c r="E186" s="575" t="e">
        <f t="shared" si="20"/>
        <v>#REF!</v>
      </c>
      <c r="F186" s="575" t="e">
        <f t="shared" si="15"/>
        <v>#REF!</v>
      </c>
      <c r="G186" s="575" t="e">
        <f t="shared" si="16"/>
        <v>#REF!</v>
      </c>
      <c r="H186" s="575" t="e">
        <f t="shared" si="17"/>
        <v>#REF!</v>
      </c>
      <c r="I186" s="575" t="e">
        <f t="shared" si="18"/>
        <v>#REF!</v>
      </c>
      <c r="J186" s="575" t="e">
        <f>IF(A186="","",IF(#REF!="","",PMT((1+D186)^(1/12)-1,(#REF!*12)-A186+1,-E186)))</f>
        <v>#REF!</v>
      </c>
      <c r="K186" s="574"/>
    </row>
    <row r="187" spans="1:11">
      <c r="A187" s="577" t="e">
        <f>IF(A186="","",IF(A186=#REF!*12,"",+A186+1))</f>
        <v>#REF!</v>
      </c>
      <c r="B187" s="576" t="e">
        <f t="shared" si="19"/>
        <v>#REF!</v>
      </c>
      <c r="C187" s="576" t="e">
        <f>IF(A187="","",IF(#REF!+'Plano Prestação Mensal Proposta'!A187&gt;120,0,ROUND(IF(B187&gt;0.045,(0.045*0.5),(0.5)*B187),7)))</f>
        <v>#REF!</v>
      </c>
      <c r="D187" s="576" t="e">
        <f t="shared" si="14"/>
        <v>#REF!</v>
      </c>
      <c r="E187" s="575" t="e">
        <f t="shared" si="20"/>
        <v>#REF!</v>
      </c>
      <c r="F187" s="575" t="e">
        <f t="shared" si="15"/>
        <v>#REF!</v>
      </c>
      <c r="G187" s="575" t="e">
        <f t="shared" si="16"/>
        <v>#REF!</v>
      </c>
      <c r="H187" s="575" t="e">
        <f t="shared" si="17"/>
        <v>#REF!</v>
      </c>
      <c r="I187" s="575" t="e">
        <f t="shared" si="18"/>
        <v>#REF!</v>
      </c>
      <c r="J187" s="575" t="e">
        <f>IF(A187="","",IF(#REF!="","",PMT((1+D187)^(1/12)-1,(#REF!*12)-A187+1,-E187)))</f>
        <v>#REF!</v>
      </c>
      <c r="K187" s="574"/>
    </row>
    <row r="188" spans="1:11">
      <c r="A188" s="577" t="e">
        <f>IF(A187="","",IF(A187=#REF!*12,"",+A187+1))</f>
        <v>#REF!</v>
      </c>
      <c r="B188" s="576" t="e">
        <f t="shared" si="19"/>
        <v>#REF!</v>
      </c>
      <c r="C188" s="576" t="e">
        <f>IF(A188="","",IF(#REF!+'Plano Prestação Mensal Proposta'!A188&gt;120,0,ROUND(IF(B188&gt;0.045,(0.045*0.5),(0.5)*B188),7)))</f>
        <v>#REF!</v>
      </c>
      <c r="D188" s="576" t="e">
        <f t="shared" si="14"/>
        <v>#REF!</v>
      </c>
      <c r="E188" s="575" t="e">
        <f t="shared" si="20"/>
        <v>#REF!</v>
      </c>
      <c r="F188" s="575" t="e">
        <f t="shared" si="15"/>
        <v>#REF!</v>
      </c>
      <c r="G188" s="575" t="e">
        <f t="shared" si="16"/>
        <v>#REF!</v>
      </c>
      <c r="H188" s="575" t="e">
        <f t="shared" si="17"/>
        <v>#REF!</v>
      </c>
      <c r="I188" s="575" t="e">
        <f t="shared" si="18"/>
        <v>#REF!</v>
      </c>
      <c r="J188" s="575" t="e">
        <f>IF(A188="","",IF(#REF!="","",PMT((1+D188)^(1/12)-1,(#REF!*12)-A188+1,-E188)))</f>
        <v>#REF!</v>
      </c>
      <c r="K188" s="574"/>
    </row>
    <row r="189" spans="1:11">
      <c r="A189" s="577" t="e">
        <f>IF(A188="","",IF(A188=#REF!*12,"",+A188+1))</f>
        <v>#REF!</v>
      </c>
      <c r="B189" s="576" t="e">
        <f t="shared" si="19"/>
        <v>#REF!</v>
      </c>
      <c r="C189" s="576" t="e">
        <f>IF(A189="","",IF(#REF!+'Plano Prestação Mensal Proposta'!A189&gt;120,0,ROUND(IF(B189&gt;0.045,(0.045*0.5),(0.5)*B189),7)))</f>
        <v>#REF!</v>
      </c>
      <c r="D189" s="576" t="e">
        <f t="shared" si="14"/>
        <v>#REF!</v>
      </c>
      <c r="E189" s="575" t="e">
        <f t="shared" si="20"/>
        <v>#REF!</v>
      </c>
      <c r="F189" s="575" t="e">
        <f t="shared" si="15"/>
        <v>#REF!</v>
      </c>
      <c r="G189" s="575" t="e">
        <f t="shared" si="16"/>
        <v>#REF!</v>
      </c>
      <c r="H189" s="575" t="e">
        <f t="shared" si="17"/>
        <v>#REF!</v>
      </c>
      <c r="I189" s="575" t="e">
        <f t="shared" si="18"/>
        <v>#REF!</v>
      </c>
      <c r="J189" s="575" t="e">
        <f>IF(A189="","",IF(#REF!="","",PMT((1+D189)^(1/12)-1,(#REF!*12)-A189+1,-E189)))</f>
        <v>#REF!</v>
      </c>
      <c r="K189" s="574"/>
    </row>
    <row r="190" spans="1:11">
      <c r="A190" s="577" t="e">
        <f>IF(A189="","",IF(A189=#REF!*12,"",+A189+1))</f>
        <v>#REF!</v>
      </c>
      <c r="B190" s="576" t="e">
        <f t="shared" si="19"/>
        <v>#REF!</v>
      </c>
      <c r="C190" s="576" t="e">
        <f>IF(A190="","",IF(#REF!+'Plano Prestação Mensal Proposta'!A190&gt;120,0,ROUND(IF(B190&gt;0.045,(0.045*0.5),(0.5)*B190),7)))</f>
        <v>#REF!</v>
      </c>
      <c r="D190" s="576" t="e">
        <f t="shared" si="14"/>
        <v>#REF!</v>
      </c>
      <c r="E190" s="575" t="e">
        <f t="shared" si="20"/>
        <v>#REF!</v>
      </c>
      <c r="F190" s="575" t="e">
        <f t="shared" si="15"/>
        <v>#REF!</v>
      </c>
      <c r="G190" s="575" t="e">
        <f t="shared" si="16"/>
        <v>#REF!</v>
      </c>
      <c r="H190" s="575" t="e">
        <f t="shared" si="17"/>
        <v>#REF!</v>
      </c>
      <c r="I190" s="575" t="e">
        <f t="shared" si="18"/>
        <v>#REF!</v>
      </c>
      <c r="J190" s="575" t="e">
        <f>IF(A190="","",IF(#REF!="","",PMT((1+D190)^(1/12)-1,(#REF!*12)-A190+1,-E190)))</f>
        <v>#REF!</v>
      </c>
      <c r="K190" s="574"/>
    </row>
    <row r="191" spans="1:11">
      <c r="A191" s="577" t="e">
        <f>IF(A190="","",IF(A190=#REF!*12,"",+A190+1))</f>
        <v>#REF!</v>
      </c>
      <c r="B191" s="576" t="e">
        <f t="shared" si="19"/>
        <v>#REF!</v>
      </c>
      <c r="C191" s="576" t="e">
        <f>IF(A191="","",IF(#REF!+'Plano Prestação Mensal Proposta'!A191&gt;120,0,ROUND(IF(B191&gt;0.045,(0.045*0.5),(0.5)*B191),7)))</f>
        <v>#REF!</v>
      </c>
      <c r="D191" s="576" t="e">
        <f t="shared" si="14"/>
        <v>#REF!</v>
      </c>
      <c r="E191" s="575" t="e">
        <f t="shared" si="20"/>
        <v>#REF!</v>
      </c>
      <c r="F191" s="575" t="e">
        <f t="shared" si="15"/>
        <v>#REF!</v>
      </c>
      <c r="G191" s="575" t="e">
        <f t="shared" si="16"/>
        <v>#REF!</v>
      </c>
      <c r="H191" s="575" t="e">
        <f t="shared" si="17"/>
        <v>#REF!</v>
      </c>
      <c r="I191" s="575" t="e">
        <f t="shared" si="18"/>
        <v>#REF!</v>
      </c>
      <c r="J191" s="575" t="e">
        <f>IF(A191="","",IF(#REF!="","",PMT((1+D191)^(1/12)-1,(#REF!*12)-A191+1,-E191)))</f>
        <v>#REF!</v>
      </c>
      <c r="K191" s="574"/>
    </row>
    <row r="192" spans="1:11">
      <c r="A192" s="577" t="e">
        <f>IF(A191="","",IF(A191=#REF!*12,"",+A191+1))</f>
        <v>#REF!</v>
      </c>
      <c r="B192" s="576" t="e">
        <f t="shared" si="19"/>
        <v>#REF!</v>
      </c>
      <c r="C192" s="576" t="e">
        <f>IF(A192="","",IF(#REF!+'Plano Prestação Mensal Proposta'!A192&gt;120,0,ROUND(IF(B192&gt;0.045,(0.045*0.5),(0.5)*B192),7)))</f>
        <v>#REF!</v>
      </c>
      <c r="D192" s="576" t="e">
        <f t="shared" si="14"/>
        <v>#REF!</v>
      </c>
      <c r="E192" s="575" t="e">
        <f t="shared" si="20"/>
        <v>#REF!</v>
      </c>
      <c r="F192" s="575" t="e">
        <f t="shared" si="15"/>
        <v>#REF!</v>
      </c>
      <c r="G192" s="575" t="e">
        <f t="shared" si="16"/>
        <v>#REF!</v>
      </c>
      <c r="H192" s="575" t="e">
        <f t="shared" si="17"/>
        <v>#REF!</v>
      </c>
      <c r="I192" s="575" t="e">
        <f t="shared" si="18"/>
        <v>#REF!</v>
      </c>
      <c r="J192" s="575" t="e">
        <f>IF(A192="","",IF(#REF!="","",PMT((1+D192)^(1/12)-1,(#REF!*12)-A192+1,-E192)))</f>
        <v>#REF!</v>
      </c>
      <c r="K192" s="574"/>
    </row>
    <row r="193" spans="1:11">
      <c r="A193" s="577" t="e">
        <f>IF(A192="","",IF(A192=#REF!*12,"",+A192+1))</f>
        <v>#REF!</v>
      </c>
      <c r="B193" s="576" t="e">
        <f t="shared" si="19"/>
        <v>#REF!</v>
      </c>
      <c r="C193" s="576" t="e">
        <f>IF(A193="","",IF(#REF!+'Plano Prestação Mensal Proposta'!A193&gt;120,0,ROUND(IF(B193&gt;0.045,(0.045*0.5),(0.5)*B193),7)))</f>
        <v>#REF!</v>
      </c>
      <c r="D193" s="576" t="e">
        <f t="shared" si="14"/>
        <v>#REF!</v>
      </c>
      <c r="E193" s="575" t="e">
        <f t="shared" si="20"/>
        <v>#REF!</v>
      </c>
      <c r="F193" s="575" t="e">
        <f t="shared" si="15"/>
        <v>#REF!</v>
      </c>
      <c r="G193" s="575" t="e">
        <f t="shared" si="16"/>
        <v>#REF!</v>
      </c>
      <c r="H193" s="575" t="e">
        <f t="shared" si="17"/>
        <v>#REF!</v>
      </c>
      <c r="I193" s="575" t="e">
        <f t="shared" si="18"/>
        <v>#REF!</v>
      </c>
      <c r="J193" s="575" t="e">
        <f>IF(A193="","",IF(#REF!="","",PMT((1+D193)^(1/12)-1,(#REF!*12)-A193+1,-E193)))</f>
        <v>#REF!</v>
      </c>
      <c r="K193" s="574"/>
    </row>
    <row r="194" spans="1:11">
      <c r="A194" s="577" t="e">
        <f>IF(A193="","",IF(A193=#REF!*12,"",+A193+1))</f>
        <v>#REF!</v>
      </c>
      <c r="B194" s="576" t="e">
        <f t="shared" si="19"/>
        <v>#REF!</v>
      </c>
      <c r="C194" s="576" t="e">
        <f>IF(A194="","",IF(#REF!+'Plano Prestação Mensal Proposta'!A194&gt;120,0,ROUND(IF(B194&gt;0.045,(0.045*0.5),(0.5)*B194),7)))</f>
        <v>#REF!</v>
      </c>
      <c r="D194" s="576" t="e">
        <f t="shared" si="14"/>
        <v>#REF!</v>
      </c>
      <c r="E194" s="575" t="e">
        <f t="shared" si="20"/>
        <v>#REF!</v>
      </c>
      <c r="F194" s="575" t="e">
        <f t="shared" si="15"/>
        <v>#REF!</v>
      </c>
      <c r="G194" s="575" t="e">
        <f t="shared" si="16"/>
        <v>#REF!</v>
      </c>
      <c r="H194" s="575" t="e">
        <f t="shared" si="17"/>
        <v>#REF!</v>
      </c>
      <c r="I194" s="575" t="e">
        <f t="shared" si="18"/>
        <v>#REF!</v>
      </c>
      <c r="J194" s="575" t="e">
        <f>IF(A194="","",IF(#REF!="","",PMT((1+D194)^(1/12)-1,(#REF!*12)-A194+1,-E194)))</f>
        <v>#REF!</v>
      </c>
      <c r="K194" s="574"/>
    </row>
    <row r="195" spans="1:11">
      <c r="A195" s="577" t="e">
        <f>IF(A194="","",IF(A194=#REF!*12,"",+A194+1))</f>
        <v>#REF!</v>
      </c>
      <c r="B195" s="576" t="e">
        <f t="shared" si="19"/>
        <v>#REF!</v>
      </c>
      <c r="C195" s="576" t="e">
        <f>IF(A195="","",IF(#REF!+'Plano Prestação Mensal Proposta'!A195&gt;120,0,ROUND(IF(B195&gt;0.045,(0.045*0.5),(0.5)*B195),7)))</f>
        <v>#REF!</v>
      </c>
      <c r="D195" s="576" t="e">
        <f t="shared" si="14"/>
        <v>#REF!</v>
      </c>
      <c r="E195" s="575" t="e">
        <f t="shared" si="20"/>
        <v>#REF!</v>
      </c>
      <c r="F195" s="575" t="e">
        <f t="shared" si="15"/>
        <v>#REF!</v>
      </c>
      <c r="G195" s="575" t="e">
        <f t="shared" si="16"/>
        <v>#REF!</v>
      </c>
      <c r="H195" s="575" t="e">
        <f t="shared" si="17"/>
        <v>#REF!</v>
      </c>
      <c r="I195" s="575" t="e">
        <f t="shared" si="18"/>
        <v>#REF!</v>
      </c>
      <c r="J195" s="575" t="e">
        <f>IF(A195="","",IF(#REF!="","",PMT((1+D195)^(1/12)-1,(#REF!*12)-A195+1,-E195)))</f>
        <v>#REF!</v>
      </c>
      <c r="K195" s="574"/>
    </row>
    <row r="196" spans="1:11">
      <c r="A196" s="577" t="e">
        <f>IF(A195="","",IF(A195=#REF!*12,"",+A195+1))</f>
        <v>#REF!</v>
      </c>
      <c r="B196" s="576" t="e">
        <f t="shared" si="19"/>
        <v>#REF!</v>
      </c>
      <c r="C196" s="576" t="e">
        <f>IF(A196="","",IF(#REF!+'Plano Prestação Mensal Proposta'!A196&gt;120,0,ROUND(IF(B196&gt;0.045,(0.045*0.5),(0.5)*B196),7)))</f>
        <v>#REF!</v>
      </c>
      <c r="D196" s="576" t="e">
        <f t="shared" si="14"/>
        <v>#REF!</v>
      </c>
      <c r="E196" s="575" t="e">
        <f t="shared" si="20"/>
        <v>#REF!</v>
      </c>
      <c r="F196" s="575" t="e">
        <f t="shared" si="15"/>
        <v>#REF!</v>
      </c>
      <c r="G196" s="575" t="e">
        <f t="shared" si="16"/>
        <v>#REF!</v>
      </c>
      <c r="H196" s="575" t="e">
        <f t="shared" si="17"/>
        <v>#REF!</v>
      </c>
      <c r="I196" s="575" t="e">
        <f t="shared" si="18"/>
        <v>#REF!</v>
      </c>
      <c r="J196" s="575" t="e">
        <f>IF(A196="","",IF(#REF!="","",PMT((1+D196)^(1/12)-1,(#REF!*12)-A196+1,-E196)))</f>
        <v>#REF!</v>
      </c>
      <c r="K196" s="574"/>
    </row>
    <row r="197" spans="1:11">
      <c r="A197" s="577" t="e">
        <f>IF(A196="","",IF(A196=#REF!*12,"",+A196+1))</f>
        <v>#REF!</v>
      </c>
      <c r="B197" s="576" t="e">
        <f t="shared" si="19"/>
        <v>#REF!</v>
      </c>
      <c r="C197" s="576" t="e">
        <f>IF(A197="","",IF(#REF!+'Plano Prestação Mensal Proposta'!A197&gt;120,0,ROUND(IF(B197&gt;0.045,(0.045*0.5),(0.5)*B197),7)))</f>
        <v>#REF!</v>
      </c>
      <c r="D197" s="576" t="e">
        <f t="shared" si="14"/>
        <v>#REF!</v>
      </c>
      <c r="E197" s="575" t="e">
        <f t="shared" si="20"/>
        <v>#REF!</v>
      </c>
      <c r="F197" s="575" t="e">
        <f t="shared" si="15"/>
        <v>#REF!</v>
      </c>
      <c r="G197" s="575" t="e">
        <f t="shared" si="16"/>
        <v>#REF!</v>
      </c>
      <c r="H197" s="575" t="e">
        <f t="shared" si="17"/>
        <v>#REF!</v>
      </c>
      <c r="I197" s="575" t="e">
        <f t="shared" si="18"/>
        <v>#REF!</v>
      </c>
      <c r="J197" s="575" t="e">
        <f>IF(A197="","",IF(#REF!="","",PMT((1+D197)^(1/12)-1,(#REF!*12)-A197+1,-E197)))</f>
        <v>#REF!</v>
      </c>
      <c r="K197" s="574"/>
    </row>
    <row r="198" spans="1:11">
      <c r="A198" s="577" t="e">
        <f>IF(A197="","",IF(A197=#REF!*12,"",+A197+1))</f>
        <v>#REF!</v>
      </c>
      <c r="B198" s="576" t="e">
        <f t="shared" si="19"/>
        <v>#REF!</v>
      </c>
      <c r="C198" s="576" t="e">
        <f>IF(A198="","",IF(#REF!+'Plano Prestação Mensal Proposta'!A198&gt;120,0,ROUND(IF(B198&gt;0.045,(0.045*0.5),(0.5)*B198),7)))</f>
        <v>#REF!</v>
      </c>
      <c r="D198" s="576" t="e">
        <f t="shared" ref="D198:D261" si="21">IF(A198="","",+B198-C198)</f>
        <v>#REF!</v>
      </c>
      <c r="E198" s="575" t="e">
        <f t="shared" si="20"/>
        <v>#REF!</v>
      </c>
      <c r="F198" s="575" t="e">
        <f t="shared" ref="F198:F261" si="22">IF(A198="","",IF(J198="","",+J198-H198))</f>
        <v>#REF!</v>
      </c>
      <c r="G198" s="575" t="e">
        <f t="shared" ref="G198:G261" si="23">IF(A198="","",IF(E198="","",ROUND(+E198*((1+B198)^(1/12)-1),2)))</f>
        <v>#REF!</v>
      </c>
      <c r="H198" s="575" t="e">
        <f t="shared" ref="H198:H261" si="24">IF(A198="","",IF(E198="","",ROUND(+E198*((1+D198)^(1/12)-1),2)))</f>
        <v>#REF!</v>
      </c>
      <c r="I198" s="575" t="e">
        <f t="shared" ref="I198:I261" si="25">IF(A198="","",+G198-H198)</f>
        <v>#REF!</v>
      </c>
      <c r="J198" s="575" t="e">
        <f>IF(A198="","",IF(#REF!="","",PMT((1+D198)^(1/12)-1,(#REF!*12)-A198+1,-E198)))</f>
        <v>#REF!</v>
      </c>
      <c r="K198" s="574"/>
    </row>
    <row r="199" spans="1:11">
      <c r="A199" s="577" t="e">
        <f>IF(A198="","",IF(A198=#REF!*12,"",+A198+1))</f>
        <v>#REF!</v>
      </c>
      <c r="B199" s="576" t="e">
        <f t="shared" ref="B199:B262" si="26">IF(A199="","",+B198)</f>
        <v>#REF!</v>
      </c>
      <c r="C199" s="576" t="e">
        <f>IF(A199="","",IF(#REF!+'Plano Prestação Mensal Proposta'!A199&gt;120,0,ROUND(IF(B199&gt;0.045,(0.045*0.5),(0.5)*B199),7)))</f>
        <v>#REF!</v>
      </c>
      <c r="D199" s="576" t="e">
        <f t="shared" si="21"/>
        <v>#REF!</v>
      </c>
      <c r="E199" s="575" t="e">
        <f t="shared" ref="E199:E262" si="27">IF(A199="","",IF(F198="","",+E198-F198))</f>
        <v>#REF!</v>
      </c>
      <c r="F199" s="575" t="e">
        <f t="shared" si="22"/>
        <v>#REF!</v>
      </c>
      <c r="G199" s="575" t="e">
        <f t="shared" si="23"/>
        <v>#REF!</v>
      </c>
      <c r="H199" s="575" t="e">
        <f t="shared" si="24"/>
        <v>#REF!</v>
      </c>
      <c r="I199" s="575" t="e">
        <f t="shared" si="25"/>
        <v>#REF!</v>
      </c>
      <c r="J199" s="575" t="e">
        <f>IF(A199="","",IF(#REF!="","",PMT((1+D199)^(1/12)-1,(#REF!*12)-A199+1,-E199)))</f>
        <v>#REF!</v>
      </c>
      <c r="K199" s="574"/>
    </row>
    <row r="200" spans="1:11">
      <c r="A200" s="577" t="e">
        <f>IF(A199="","",IF(A199=#REF!*12,"",+A199+1))</f>
        <v>#REF!</v>
      </c>
      <c r="B200" s="576" t="e">
        <f t="shared" si="26"/>
        <v>#REF!</v>
      </c>
      <c r="C200" s="576" t="e">
        <f>IF(A200="","",IF(#REF!+'Plano Prestação Mensal Proposta'!A200&gt;120,0,ROUND(IF(B200&gt;0.045,(0.045*0.5),(0.5)*B200),7)))</f>
        <v>#REF!</v>
      </c>
      <c r="D200" s="576" t="e">
        <f t="shared" si="21"/>
        <v>#REF!</v>
      </c>
      <c r="E200" s="575" t="e">
        <f t="shared" si="27"/>
        <v>#REF!</v>
      </c>
      <c r="F200" s="575" t="e">
        <f t="shared" si="22"/>
        <v>#REF!</v>
      </c>
      <c r="G200" s="575" t="e">
        <f t="shared" si="23"/>
        <v>#REF!</v>
      </c>
      <c r="H200" s="575" t="e">
        <f t="shared" si="24"/>
        <v>#REF!</v>
      </c>
      <c r="I200" s="575" t="e">
        <f t="shared" si="25"/>
        <v>#REF!</v>
      </c>
      <c r="J200" s="575" t="e">
        <f>IF(A200="","",IF(#REF!="","",PMT((1+D200)^(1/12)-1,(#REF!*12)-A200+1,-E200)))</f>
        <v>#REF!</v>
      </c>
      <c r="K200" s="574"/>
    </row>
    <row r="201" spans="1:11">
      <c r="A201" s="577" t="e">
        <f>IF(A200="","",IF(A200=#REF!*12,"",+A200+1))</f>
        <v>#REF!</v>
      </c>
      <c r="B201" s="576" t="e">
        <f t="shared" si="26"/>
        <v>#REF!</v>
      </c>
      <c r="C201" s="576" t="e">
        <f>IF(A201="","",IF(#REF!+'Plano Prestação Mensal Proposta'!A201&gt;120,0,ROUND(IF(B201&gt;0.045,(0.045*0.5),(0.5)*B201),7)))</f>
        <v>#REF!</v>
      </c>
      <c r="D201" s="576" t="e">
        <f t="shared" si="21"/>
        <v>#REF!</v>
      </c>
      <c r="E201" s="575" t="e">
        <f t="shared" si="27"/>
        <v>#REF!</v>
      </c>
      <c r="F201" s="575" t="e">
        <f t="shared" si="22"/>
        <v>#REF!</v>
      </c>
      <c r="G201" s="575" t="e">
        <f t="shared" si="23"/>
        <v>#REF!</v>
      </c>
      <c r="H201" s="575" t="e">
        <f t="shared" si="24"/>
        <v>#REF!</v>
      </c>
      <c r="I201" s="575" t="e">
        <f t="shared" si="25"/>
        <v>#REF!</v>
      </c>
      <c r="J201" s="575" t="e">
        <f>IF(A201="","",IF(#REF!="","",PMT((1+D201)^(1/12)-1,(#REF!*12)-A201+1,-E201)))</f>
        <v>#REF!</v>
      </c>
      <c r="K201" s="574"/>
    </row>
    <row r="202" spans="1:11">
      <c r="A202" s="577" t="e">
        <f>IF(A201="","",IF(A201=#REF!*12,"",+A201+1))</f>
        <v>#REF!</v>
      </c>
      <c r="B202" s="576" t="e">
        <f t="shared" si="26"/>
        <v>#REF!</v>
      </c>
      <c r="C202" s="576" t="e">
        <f>IF(A202="","",IF(#REF!+'Plano Prestação Mensal Proposta'!A202&gt;120,0,ROUND(IF(B202&gt;0.045,(0.045*0.5),(0.5)*B202),7)))</f>
        <v>#REF!</v>
      </c>
      <c r="D202" s="576" t="e">
        <f t="shared" si="21"/>
        <v>#REF!</v>
      </c>
      <c r="E202" s="575" t="e">
        <f t="shared" si="27"/>
        <v>#REF!</v>
      </c>
      <c r="F202" s="575" t="e">
        <f t="shared" si="22"/>
        <v>#REF!</v>
      </c>
      <c r="G202" s="575" t="e">
        <f t="shared" si="23"/>
        <v>#REF!</v>
      </c>
      <c r="H202" s="575" t="e">
        <f t="shared" si="24"/>
        <v>#REF!</v>
      </c>
      <c r="I202" s="575" t="e">
        <f t="shared" si="25"/>
        <v>#REF!</v>
      </c>
      <c r="J202" s="575" t="e">
        <f>IF(A202="","",IF(#REF!="","",PMT((1+D202)^(1/12)-1,(#REF!*12)-A202+1,-E202)))</f>
        <v>#REF!</v>
      </c>
      <c r="K202" s="574"/>
    </row>
    <row r="203" spans="1:11">
      <c r="A203" s="577" t="e">
        <f>IF(A202="","",IF(A202=#REF!*12,"",+A202+1))</f>
        <v>#REF!</v>
      </c>
      <c r="B203" s="576" t="e">
        <f t="shared" si="26"/>
        <v>#REF!</v>
      </c>
      <c r="C203" s="576" t="e">
        <f>IF(A203="","",IF(#REF!+'Plano Prestação Mensal Proposta'!A203&gt;120,0,ROUND(IF(B203&gt;0.045,(0.045*0.5),(0.5)*B203),7)))</f>
        <v>#REF!</v>
      </c>
      <c r="D203" s="576" t="e">
        <f t="shared" si="21"/>
        <v>#REF!</v>
      </c>
      <c r="E203" s="575" t="e">
        <f t="shared" si="27"/>
        <v>#REF!</v>
      </c>
      <c r="F203" s="575" t="e">
        <f t="shared" si="22"/>
        <v>#REF!</v>
      </c>
      <c r="G203" s="575" t="e">
        <f t="shared" si="23"/>
        <v>#REF!</v>
      </c>
      <c r="H203" s="575" t="e">
        <f t="shared" si="24"/>
        <v>#REF!</v>
      </c>
      <c r="I203" s="575" t="e">
        <f t="shared" si="25"/>
        <v>#REF!</v>
      </c>
      <c r="J203" s="575" t="e">
        <f>IF(A203="","",IF(#REF!="","",PMT((1+D203)^(1/12)-1,(#REF!*12)-A203+1,-E203)))</f>
        <v>#REF!</v>
      </c>
      <c r="K203" s="574"/>
    </row>
    <row r="204" spans="1:11">
      <c r="A204" s="577" t="e">
        <f>IF(A203="","",IF(A203=#REF!*12,"",+A203+1))</f>
        <v>#REF!</v>
      </c>
      <c r="B204" s="576" t="e">
        <f t="shared" si="26"/>
        <v>#REF!</v>
      </c>
      <c r="C204" s="576" t="e">
        <f>IF(A204="","",IF(#REF!+'Plano Prestação Mensal Proposta'!A204&gt;120,0,ROUND(IF(B204&gt;0.045,(0.045*0.5),(0.5)*B204),7)))</f>
        <v>#REF!</v>
      </c>
      <c r="D204" s="576" t="e">
        <f t="shared" si="21"/>
        <v>#REF!</v>
      </c>
      <c r="E204" s="575" t="e">
        <f t="shared" si="27"/>
        <v>#REF!</v>
      </c>
      <c r="F204" s="575" t="e">
        <f t="shared" si="22"/>
        <v>#REF!</v>
      </c>
      <c r="G204" s="575" t="e">
        <f t="shared" si="23"/>
        <v>#REF!</v>
      </c>
      <c r="H204" s="575" t="e">
        <f t="shared" si="24"/>
        <v>#REF!</v>
      </c>
      <c r="I204" s="575" t="e">
        <f t="shared" si="25"/>
        <v>#REF!</v>
      </c>
      <c r="J204" s="575" t="e">
        <f>IF(A204="","",IF(#REF!="","",PMT((1+D204)^(1/12)-1,(#REF!*12)-A204+1,-E204)))</f>
        <v>#REF!</v>
      </c>
      <c r="K204" s="574"/>
    </row>
    <row r="205" spans="1:11">
      <c r="A205" s="577" t="e">
        <f>IF(A204="","",IF(A204=#REF!*12,"",+A204+1))</f>
        <v>#REF!</v>
      </c>
      <c r="B205" s="576" t="e">
        <f t="shared" si="26"/>
        <v>#REF!</v>
      </c>
      <c r="C205" s="576" t="e">
        <f>IF(A205="","",IF(#REF!+'Plano Prestação Mensal Proposta'!A205&gt;120,0,ROUND(IF(B205&gt;0.045,(0.045*0.5),(0.5)*B205),7)))</f>
        <v>#REF!</v>
      </c>
      <c r="D205" s="576" t="e">
        <f t="shared" si="21"/>
        <v>#REF!</v>
      </c>
      <c r="E205" s="575" t="e">
        <f t="shared" si="27"/>
        <v>#REF!</v>
      </c>
      <c r="F205" s="575" t="e">
        <f t="shared" si="22"/>
        <v>#REF!</v>
      </c>
      <c r="G205" s="575" t="e">
        <f t="shared" si="23"/>
        <v>#REF!</v>
      </c>
      <c r="H205" s="575" t="e">
        <f t="shared" si="24"/>
        <v>#REF!</v>
      </c>
      <c r="I205" s="575" t="e">
        <f t="shared" si="25"/>
        <v>#REF!</v>
      </c>
      <c r="J205" s="575" t="e">
        <f>IF(A205="","",IF(#REF!="","",PMT((1+D205)^(1/12)-1,(#REF!*12)-A205+1,-E205)))</f>
        <v>#REF!</v>
      </c>
      <c r="K205" s="574"/>
    </row>
    <row r="206" spans="1:11">
      <c r="A206" s="577" t="e">
        <f>IF(A205="","",IF(A205=#REF!*12,"",+A205+1))</f>
        <v>#REF!</v>
      </c>
      <c r="B206" s="576" t="e">
        <f t="shared" si="26"/>
        <v>#REF!</v>
      </c>
      <c r="C206" s="576" t="e">
        <f>IF(A206="","",IF(#REF!+'Plano Prestação Mensal Proposta'!A206&gt;120,0,ROUND(IF(B206&gt;0.045,(0.045*0.5),(0.5)*B206),7)))</f>
        <v>#REF!</v>
      </c>
      <c r="D206" s="576" t="e">
        <f t="shared" si="21"/>
        <v>#REF!</v>
      </c>
      <c r="E206" s="575" t="e">
        <f t="shared" si="27"/>
        <v>#REF!</v>
      </c>
      <c r="F206" s="575" t="e">
        <f t="shared" si="22"/>
        <v>#REF!</v>
      </c>
      <c r="G206" s="575" t="e">
        <f t="shared" si="23"/>
        <v>#REF!</v>
      </c>
      <c r="H206" s="575" t="e">
        <f t="shared" si="24"/>
        <v>#REF!</v>
      </c>
      <c r="I206" s="575" t="e">
        <f t="shared" si="25"/>
        <v>#REF!</v>
      </c>
      <c r="J206" s="575" t="e">
        <f>IF(A206="","",IF(#REF!="","",PMT((1+D206)^(1/12)-1,(#REF!*12)-A206+1,-E206)))</f>
        <v>#REF!</v>
      </c>
      <c r="K206" s="574"/>
    </row>
    <row r="207" spans="1:11">
      <c r="A207" s="577" t="e">
        <f>IF(A206="","",IF(A206=#REF!*12,"",+A206+1))</f>
        <v>#REF!</v>
      </c>
      <c r="B207" s="576" t="e">
        <f t="shared" si="26"/>
        <v>#REF!</v>
      </c>
      <c r="C207" s="576" t="e">
        <f>IF(A207="","",IF(#REF!+'Plano Prestação Mensal Proposta'!A207&gt;120,0,ROUND(IF(B207&gt;0.045,(0.045*0.5),(0.5)*B207),7)))</f>
        <v>#REF!</v>
      </c>
      <c r="D207" s="576" t="e">
        <f t="shared" si="21"/>
        <v>#REF!</v>
      </c>
      <c r="E207" s="575" t="e">
        <f t="shared" si="27"/>
        <v>#REF!</v>
      </c>
      <c r="F207" s="575" t="e">
        <f t="shared" si="22"/>
        <v>#REF!</v>
      </c>
      <c r="G207" s="575" t="e">
        <f t="shared" si="23"/>
        <v>#REF!</v>
      </c>
      <c r="H207" s="575" t="e">
        <f t="shared" si="24"/>
        <v>#REF!</v>
      </c>
      <c r="I207" s="575" t="e">
        <f t="shared" si="25"/>
        <v>#REF!</v>
      </c>
      <c r="J207" s="575" t="e">
        <f>IF(A207="","",IF(#REF!="","",PMT((1+D207)^(1/12)-1,(#REF!*12)-A207+1,-E207)))</f>
        <v>#REF!</v>
      </c>
      <c r="K207" s="574"/>
    </row>
    <row r="208" spans="1:11">
      <c r="A208" s="577" t="e">
        <f>IF(A207="","",IF(A207=#REF!*12,"",+A207+1))</f>
        <v>#REF!</v>
      </c>
      <c r="B208" s="576" t="e">
        <f t="shared" si="26"/>
        <v>#REF!</v>
      </c>
      <c r="C208" s="576" t="e">
        <f>IF(A208="","",IF(#REF!+'Plano Prestação Mensal Proposta'!A208&gt;120,0,ROUND(IF(B208&gt;0.045,(0.045*0.5),(0.5)*B208),7)))</f>
        <v>#REF!</v>
      </c>
      <c r="D208" s="576" t="e">
        <f t="shared" si="21"/>
        <v>#REF!</v>
      </c>
      <c r="E208" s="575" t="e">
        <f t="shared" si="27"/>
        <v>#REF!</v>
      </c>
      <c r="F208" s="575" t="e">
        <f t="shared" si="22"/>
        <v>#REF!</v>
      </c>
      <c r="G208" s="575" t="e">
        <f t="shared" si="23"/>
        <v>#REF!</v>
      </c>
      <c r="H208" s="575" t="e">
        <f t="shared" si="24"/>
        <v>#REF!</v>
      </c>
      <c r="I208" s="575" t="e">
        <f t="shared" si="25"/>
        <v>#REF!</v>
      </c>
      <c r="J208" s="575" t="e">
        <f>IF(A208="","",IF(#REF!="","",PMT((1+D208)^(1/12)-1,(#REF!*12)-A208+1,-E208)))</f>
        <v>#REF!</v>
      </c>
      <c r="K208" s="574"/>
    </row>
    <row r="209" spans="1:11">
      <c r="A209" s="577" t="e">
        <f>IF(A208="","",IF(A208=#REF!*12,"",+A208+1))</f>
        <v>#REF!</v>
      </c>
      <c r="B209" s="576" t="e">
        <f t="shared" si="26"/>
        <v>#REF!</v>
      </c>
      <c r="C209" s="576" t="e">
        <f>IF(A209="","",IF(#REF!+'Plano Prestação Mensal Proposta'!A209&gt;120,0,ROUND(IF(B209&gt;0.045,(0.045*0.5),(0.5)*B209),7)))</f>
        <v>#REF!</v>
      </c>
      <c r="D209" s="576" t="e">
        <f t="shared" si="21"/>
        <v>#REF!</v>
      </c>
      <c r="E209" s="575" t="e">
        <f t="shared" si="27"/>
        <v>#REF!</v>
      </c>
      <c r="F209" s="575" t="e">
        <f t="shared" si="22"/>
        <v>#REF!</v>
      </c>
      <c r="G209" s="575" t="e">
        <f t="shared" si="23"/>
        <v>#REF!</v>
      </c>
      <c r="H209" s="575" t="e">
        <f t="shared" si="24"/>
        <v>#REF!</v>
      </c>
      <c r="I209" s="575" t="e">
        <f t="shared" si="25"/>
        <v>#REF!</v>
      </c>
      <c r="J209" s="575" t="e">
        <f>IF(A209="","",IF(#REF!="","",PMT((1+D209)^(1/12)-1,(#REF!*12)-A209+1,-E209)))</f>
        <v>#REF!</v>
      </c>
      <c r="K209" s="574"/>
    </row>
    <row r="210" spans="1:11">
      <c r="A210" s="577" t="e">
        <f>IF(A209="","",IF(A209=#REF!*12,"",+A209+1))</f>
        <v>#REF!</v>
      </c>
      <c r="B210" s="576" t="e">
        <f t="shared" si="26"/>
        <v>#REF!</v>
      </c>
      <c r="C210" s="576" t="e">
        <f>IF(A210="","",IF(#REF!+'Plano Prestação Mensal Proposta'!A210&gt;120,0,ROUND(IF(B210&gt;0.045,(0.045*0.5),(0.5)*B210),7)))</f>
        <v>#REF!</v>
      </c>
      <c r="D210" s="576" t="e">
        <f t="shared" si="21"/>
        <v>#REF!</v>
      </c>
      <c r="E210" s="575" t="e">
        <f t="shared" si="27"/>
        <v>#REF!</v>
      </c>
      <c r="F210" s="575" t="e">
        <f t="shared" si="22"/>
        <v>#REF!</v>
      </c>
      <c r="G210" s="575" t="e">
        <f t="shared" si="23"/>
        <v>#REF!</v>
      </c>
      <c r="H210" s="575" t="e">
        <f t="shared" si="24"/>
        <v>#REF!</v>
      </c>
      <c r="I210" s="575" t="e">
        <f t="shared" si="25"/>
        <v>#REF!</v>
      </c>
      <c r="J210" s="575" t="e">
        <f>IF(A210="","",IF(#REF!="","",PMT((1+D210)^(1/12)-1,(#REF!*12)-A210+1,-E210)))</f>
        <v>#REF!</v>
      </c>
      <c r="K210" s="574"/>
    </row>
    <row r="211" spans="1:11">
      <c r="A211" s="577" t="e">
        <f>IF(A210="","",IF(A210=#REF!*12,"",+A210+1))</f>
        <v>#REF!</v>
      </c>
      <c r="B211" s="576" t="e">
        <f t="shared" si="26"/>
        <v>#REF!</v>
      </c>
      <c r="C211" s="576" t="e">
        <f>IF(A211="","",IF(#REF!+'Plano Prestação Mensal Proposta'!A211&gt;120,0,ROUND(IF(B211&gt;0.045,(0.045*0.5),(0.5)*B211),7)))</f>
        <v>#REF!</v>
      </c>
      <c r="D211" s="576" t="e">
        <f t="shared" si="21"/>
        <v>#REF!</v>
      </c>
      <c r="E211" s="575" t="e">
        <f t="shared" si="27"/>
        <v>#REF!</v>
      </c>
      <c r="F211" s="575" t="e">
        <f t="shared" si="22"/>
        <v>#REF!</v>
      </c>
      <c r="G211" s="575" t="e">
        <f t="shared" si="23"/>
        <v>#REF!</v>
      </c>
      <c r="H211" s="575" t="e">
        <f t="shared" si="24"/>
        <v>#REF!</v>
      </c>
      <c r="I211" s="575" t="e">
        <f t="shared" si="25"/>
        <v>#REF!</v>
      </c>
      <c r="J211" s="575" t="e">
        <f>IF(A211="","",IF(#REF!="","",PMT((1+D211)^(1/12)-1,(#REF!*12)-A211+1,-E211)))</f>
        <v>#REF!</v>
      </c>
      <c r="K211" s="574"/>
    </row>
    <row r="212" spans="1:11">
      <c r="A212" s="577" t="e">
        <f>IF(A211="","",IF(A211=#REF!*12,"",+A211+1))</f>
        <v>#REF!</v>
      </c>
      <c r="B212" s="576" t="e">
        <f t="shared" si="26"/>
        <v>#REF!</v>
      </c>
      <c r="C212" s="576" t="e">
        <f>IF(A212="","",IF(#REF!+'Plano Prestação Mensal Proposta'!A212&gt;120,0,ROUND(IF(B212&gt;0.045,(0.045*0.5),(0.5)*B212),7)))</f>
        <v>#REF!</v>
      </c>
      <c r="D212" s="576" t="e">
        <f t="shared" si="21"/>
        <v>#REF!</v>
      </c>
      <c r="E212" s="575" t="e">
        <f t="shared" si="27"/>
        <v>#REF!</v>
      </c>
      <c r="F212" s="575" t="e">
        <f t="shared" si="22"/>
        <v>#REF!</v>
      </c>
      <c r="G212" s="575" t="e">
        <f t="shared" si="23"/>
        <v>#REF!</v>
      </c>
      <c r="H212" s="575" t="e">
        <f t="shared" si="24"/>
        <v>#REF!</v>
      </c>
      <c r="I212" s="575" t="e">
        <f t="shared" si="25"/>
        <v>#REF!</v>
      </c>
      <c r="J212" s="575" t="e">
        <f>IF(A212="","",IF(#REF!="","",PMT((1+D212)^(1/12)-1,(#REF!*12)-A212+1,-E212)))</f>
        <v>#REF!</v>
      </c>
      <c r="K212" s="574"/>
    </row>
    <row r="213" spans="1:11">
      <c r="A213" s="577" t="e">
        <f>IF(A212="","",IF(A212=#REF!*12,"",+A212+1))</f>
        <v>#REF!</v>
      </c>
      <c r="B213" s="576" t="e">
        <f t="shared" si="26"/>
        <v>#REF!</v>
      </c>
      <c r="C213" s="576" t="e">
        <f>IF(A213="","",IF(#REF!+'Plano Prestação Mensal Proposta'!A213&gt;120,0,ROUND(IF(B213&gt;0.045,(0.045*0.5),(0.5)*B213),7)))</f>
        <v>#REF!</v>
      </c>
      <c r="D213" s="576" t="e">
        <f t="shared" si="21"/>
        <v>#REF!</v>
      </c>
      <c r="E213" s="575" t="e">
        <f t="shared" si="27"/>
        <v>#REF!</v>
      </c>
      <c r="F213" s="575" t="e">
        <f t="shared" si="22"/>
        <v>#REF!</v>
      </c>
      <c r="G213" s="575" t="e">
        <f t="shared" si="23"/>
        <v>#REF!</v>
      </c>
      <c r="H213" s="575" t="e">
        <f t="shared" si="24"/>
        <v>#REF!</v>
      </c>
      <c r="I213" s="575" t="e">
        <f t="shared" si="25"/>
        <v>#REF!</v>
      </c>
      <c r="J213" s="575" t="e">
        <f>IF(A213="","",IF(#REF!="","",PMT((1+D213)^(1/12)-1,(#REF!*12)-A213+1,-E213)))</f>
        <v>#REF!</v>
      </c>
      <c r="K213" s="574"/>
    </row>
    <row r="214" spans="1:11">
      <c r="A214" s="577" t="e">
        <f>IF(A213="","",IF(A213=#REF!*12,"",+A213+1))</f>
        <v>#REF!</v>
      </c>
      <c r="B214" s="576" t="e">
        <f t="shared" si="26"/>
        <v>#REF!</v>
      </c>
      <c r="C214" s="576" t="e">
        <f>IF(A214="","",IF(#REF!+'Plano Prestação Mensal Proposta'!A214&gt;120,0,ROUND(IF(B214&gt;0.045,(0.045*0.5),(0.5)*B214),7)))</f>
        <v>#REF!</v>
      </c>
      <c r="D214" s="576" t="e">
        <f t="shared" si="21"/>
        <v>#REF!</v>
      </c>
      <c r="E214" s="575" t="e">
        <f t="shared" si="27"/>
        <v>#REF!</v>
      </c>
      <c r="F214" s="575" t="e">
        <f t="shared" si="22"/>
        <v>#REF!</v>
      </c>
      <c r="G214" s="575" t="e">
        <f t="shared" si="23"/>
        <v>#REF!</v>
      </c>
      <c r="H214" s="575" t="e">
        <f t="shared" si="24"/>
        <v>#REF!</v>
      </c>
      <c r="I214" s="575" t="e">
        <f t="shared" si="25"/>
        <v>#REF!</v>
      </c>
      <c r="J214" s="575" t="e">
        <f>IF(A214="","",IF(#REF!="","",PMT((1+D214)^(1/12)-1,(#REF!*12)-A214+1,-E214)))</f>
        <v>#REF!</v>
      </c>
      <c r="K214" s="574"/>
    </row>
    <row r="215" spans="1:11">
      <c r="A215" s="577" t="e">
        <f>IF(A214="","",IF(A214=#REF!*12,"",+A214+1))</f>
        <v>#REF!</v>
      </c>
      <c r="B215" s="576" t="e">
        <f t="shared" si="26"/>
        <v>#REF!</v>
      </c>
      <c r="C215" s="576" t="e">
        <f>IF(A215="","",IF(#REF!+'Plano Prestação Mensal Proposta'!A215&gt;120,0,ROUND(IF(B215&gt;0.045,(0.045*0.5),(0.5)*B215),7)))</f>
        <v>#REF!</v>
      </c>
      <c r="D215" s="576" t="e">
        <f t="shared" si="21"/>
        <v>#REF!</v>
      </c>
      <c r="E215" s="575" t="e">
        <f t="shared" si="27"/>
        <v>#REF!</v>
      </c>
      <c r="F215" s="575" t="e">
        <f t="shared" si="22"/>
        <v>#REF!</v>
      </c>
      <c r="G215" s="575" t="e">
        <f t="shared" si="23"/>
        <v>#REF!</v>
      </c>
      <c r="H215" s="575" t="e">
        <f t="shared" si="24"/>
        <v>#REF!</v>
      </c>
      <c r="I215" s="575" t="e">
        <f t="shared" si="25"/>
        <v>#REF!</v>
      </c>
      <c r="J215" s="575" t="e">
        <f>IF(A215="","",IF(#REF!="","",PMT((1+D215)^(1/12)-1,(#REF!*12)-A215+1,-E215)))</f>
        <v>#REF!</v>
      </c>
      <c r="K215" s="574"/>
    </row>
    <row r="216" spans="1:11">
      <c r="A216" s="577" t="e">
        <f>IF(A215="","",IF(A215=#REF!*12,"",+A215+1))</f>
        <v>#REF!</v>
      </c>
      <c r="B216" s="576" t="e">
        <f t="shared" si="26"/>
        <v>#REF!</v>
      </c>
      <c r="C216" s="576" t="e">
        <f>IF(A216="","",IF(#REF!+'Plano Prestação Mensal Proposta'!A216&gt;120,0,ROUND(IF(B216&gt;0.045,(0.045*0.5),(0.5)*B216),7)))</f>
        <v>#REF!</v>
      </c>
      <c r="D216" s="576" t="e">
        <f t="shared" si="21"/>
        <v>#REF!</v>
      </c>
      <c r="E216" s="575" t="e">
        <f t="shared" si="27"/>
        <v>#REF!</v>
      </c>
      <c r="F216" s="575" t="e">
        <f t="shared" si="22"/>
        <v>#REF!</v>
      </c>
      <c r="G216" s="575" t="e">
        <f t="shared" si="23"/>
        <v>#REF!</v>
      </c>
      <c r="H216" s="575" t="e">
        <f t="shared" si="24"/>
        <v>#REF!</v>
      </c>
      <c r="I216" s="575" t="e">
        <f t="shared" si="25"/>
        <v>#REF!</v>
      </c>
      <c r="J216" s="575" t="e">
        <f>IF(A216="","",IF(#REF!="","",PMT((1+D216)^(1/12)-1,(#REF!*12)-A216+1,-E216)))</f>
        <v>#REF!</v>
      </c>
      <c r="K216" s="574"/>
    </row>
    <row r="217" spans="1:11">
      <c r="A217" s="577" t="e">
        <f>IF(A216="","",IF(A216=#REF!*12,"",+A216+1))</f>
        <v>#REF!</v>
      </c>
      <c r="B217" s="576" t="e">
        <f t="shared" si="26"/>
        <v>#REF!</v>
      </c>
      <c r="C217" s="576" t="e">
        <f>IF(A217="","",IF(#REF!+'Plano Prestação Mensal Proposta'!A217&gt;120,0,ROUND(IF(B217&gt;0.045,(0.045*0.5),(0.5)*B217),7)))</f>
        <v>#REF!</v>
      </c>
      <c r="D217" s="576" t="e">
        <f t="shared" si="21"/>
        <v>#REF!</v>
      </c>
      <c r="E217" s="575" t="e">
        <f t="shared" si="27"/>
        <v>#REF!</v>
      </c>
      <c r="F217" s="575" t="e">
        <f t="shared" si="22"/>
        <v>#REF!</v>
      </c>
      <c r="G217" s="575" t="e">
        <f t="shared" si="23"/>
        <v>#REF!</v>
      </c>
      <c r="H217" s="575" t="e">
        <f t="shared" si="24"/>
        <v>#REF!</v>
      </c>
      <c r="I217" s="575" t="e">
        <f t="shared" si="25"/>
        <v>#REF!</v>
      </c>
      <c r="J217" s="575" t="e">
        <f>IF(A217="","",IF(#REF!="","",PMT((1+D217)^(1/12)-1,(#REF!*12)-A217+1,-E217)))</f>
        <v>#REF!</v>
      </c>
      <c r="K217" s="574"/>
    </row>
    <row r="218" spans="1:11">
      <c r="A218" s="577" t="e">
        <f>IF(A217="","",IF(A217=#REF!*12,"",+A217+1))</f>
        <v>#REF!</v>
      </c>
      <c r="B218" s="576" t="e">
        <f t="shared" si="26"/>
        <v>#REF!</v>
      </c>
      <c r="C218" s="576" t="e">
        <f>IF(A218="","",IF(#REF!+'Plano Prestação Mensal Proposta'!A218&gt;120,0,ROUND(IF(B218&gt;0.045,(0.045*0.5),(0.5)*B218),7)))</f>
        <v>#REF!</v>
      </c>
      <c r="D218" s="576" t="e">
        <f t="shared" si="21"/>
        <v>#REF!</v>
      </c>
      <c r="E218" s="575" t="e">
        <f t="shared" si="27"/>
        <v>#REF!</v>
      </c>
      <c r="F218" s="575" t="e">
        <f t="shared" si="22"/>
        <v>#REF!</v>
      </c>
      <c r="G218" s="575" t="e">
        <f t="shared" si="23"/>
        <v>#REF!</v>
      </c>
      <c r="H218" s="575" t="e">
        <f t="shared" si="24"/>
        <v>#REF!</v>
      </c>
      <c r="I218" s="575" t="e">
        <f t="shared" si="25"/>
        <v>#REF!</v>
      </c>
      <c r="J218" s="575" t="e">
        <f>IF(A218="","",IF(#REF!="","",PMT((1+D218)^(1/12)-1,(#REF!*12)-A218+1,-E218)))</f>
        <v>#REF!</v>
      </c>
      <c r="K218" s="574"/>
    </row>
    <row r="219" spans="1:11">
      <c r="A219" s="577" t="e">
        <f>IF(A218="","",IF(A218=#REF!*12,"",+A218+1))</f>
        <v>#REF!</v>
      </c>
      <c r="B219" s="576" t="e">
        <f t="shared" si="26"/>
        <v>#REF!</v>
      </c>
      <c r="C219" s="576" t="e">
        <f>IF(A219="","",IF(#REF!+'Plano Prestação Mensal Proposta'!A219&gt;120,0,ROUND(IF(B219&gt;0.045,(0.045*0.5),(0.5)*B219),7)))</f>
        <v>#REF!</v>
      </c>
      <c r="D219" s="576" t="e">
        <f t="shared" si="21"/>
        <v>#REF!</v>
      </c>
      <c r="E219" s="575" t="e">
        <f t="shared" si="27"/>
        <v>#REF!</v>
      </c>
      <c r="F219" s="575" t="e">
        <f t="shared" si="22"/>
        <v>#REF!</v>
      </c>
      <c r="G219" s="575" t="e">
        <f t="shared" si="23"/>
        <v>#REF!</v>
      </c>
      <c r="H219" s="575" t="e">
        <f t="shared" si="24"/>
        <v>#REF!</v>
      </c>
      <c r="I219" s="575" t="e">
        <f t="shared" si="25"/>
        <v>#REF!</v>
      </c>
      <c r="J219" s="575" t="e">
        <f>IF(A219="","",IF(#REF!="","",PMT((1+D219)^(1/12)-1,(#REF!*12)-A219+1,-E219)))</f>
        <v>#REF!</v>
      </c>
      <c r="K219" s="574"/>
    </row>
    <row r="220" spans="1:11">
      <c r="A220" s="577" t="e">
        <f>IF(A219="","",IF(A219=#REF!*12,"",+A219+1))</f>
        <v>#REF!</v>
      </c>
      <c r="B220" s="576" t="e">
        <f t="shared" si="26"/>
        <v>#REF!</v>
      </c>
      <c r="C220" s="576" t="e">
        <f>IF(A220="","",IF(#REF!+'Plano Prestação Mensal Proposta'!A220&gt;120,0,ROUND(IF(B220&gt;0.045,(0.045*0.5),(0.5)*B220),7)))</f>
        <v>#REF!</v>
      </c>
      <c r="D220" s="576" t="e">
        <f t="shared" si="21"/>
        <v>#REF!</v>
      </c>
      <c r="E220" s="575" t="e">
        <f t="shared" si="27"/>
        <v>#REF!</v>
      </c>
      <c r="F220" s="575" t="e">
        <f t="shared" si="22"/>
        <v>#REF!</v>
      </c>
      <c r="G220" s="575" t="e">
        <f t="shared" si="23"/>
        <v>#REF!</v>
      </c>
      <c r="H220" s="575" t="e">
        <f t="shared" si="24"/>
        <v>#REF!</v>
      </c>
      <c r="I220" s="575" t="e">
        <f t="shared" si="25"/>
        <v>#REF!</v>
      </c>
      <c r="J220" s="575" t="e">
        <f>IF(A220="","",IF(#REF!="","",PMT((1+D220)^(1/12)-1,(#REF!*12)-A220+1,-E220)))</f>
        <v>#REF!</v>
      </c>
      <c r="K220" s="574"/>
    </row>
    <row r="221" spans="1:11">
      <c r="A221" s="577" t="e">
        <f>IF(A220="","",IF(A220=#REF!*12,"",+A220+1))</f>
        <v>#REF!</v>
      </c>
      <c r="B221" s="576" t="e">
        <f t="shared" si="26"/>
        <v>#REF!</v>
      </c>
      <c r="C221" s="576" t="e">
        <f>IF(A221="","",IF(#REF!+'Plano Prestação Mensal Proposta'!A221&gt;120,0,ROUND(IF(B221&gt;0.045,(0.045*0.5),(0.5)*B221),7)))</f>
        <v>#REF!</v>
      </c>
      <c r="D221" s="576" t="e">
        <f t="shared" si="21"/>
        <v>#REF!</v>
      </c>
      <c r="E221" s="575" t="e">
        <f t="shared" si="27"/>
        <v>#REF!</v>
      </c>
      <c r="F221" s="575" t="e">
        <f t="shared" si="22"/>
        <v>#REF!</v>
      </c>
      <c r="G221" s="575" t="e">
        <f t="shared" si="23"/>
        <v>#REF!</v>
      </c>
      <c r="H221" s="575" t="e">
        <f t="shared" si="24"/>
        <v>#REF!</v>
      </c>
      <c r="I221" s="575" t="e">
        <f t="shared" si="25"/>
        <v>#REF!</v>
      </c>
      <c r="J221" s="575" t="e">
        <f>IF(A221="","",IF(#REF!="","",PMT((1+D221)^(1/12)-1,(#REF!*12)-A221+1,-E221)))</f>
        <v>#REF!</v>
      </c>
      <c r="K221" s="574"/>
    </row>
    <row r="222" spans="1:11">
      <c r="A222" s="577" t="e">
        <f>IF(A221="","",IF(A221=#REF!*12,"",+A221+1))</f>
        <v>#REF!</v>
      </c>
      <c r="B222" s="576" t="e">
        <f t="shared" si="26"/>
        <v>#REF!</v>
      </c>
      <c r="C222" s="576" t="e">
        <f>IF(A222="","",IF(#REF!+'Plano Prestação Mensal Proposta'!A222&gt;120,0,ROUND(IF(B222&gt;0.045,(0.045*0.5),(0.5)*B222),7)))</f>
        <v>#REF!</v>
      </c>
      <c r="D222" s="576" t="e">
        <f t="shared" si="21"/>
        <v>#REF!</v>
      </c>
      <c r="E222" s="575" t="e">
        <f t="shared" si="27"/>
        <v>#REF!</v>
      </c>
      <c r="F222" s="575" t="e">
        <f t="shared" si="22"/>
        <v>#REF!</v>
      </c>
      <c r="G222" s="575" t="e">
        <f t="shared" si="23"/>
        <v>#REF!</v>
      </c>
      <c r="H222" s="575" t="e">
        <f t="shared" si="24"/>
        <v>#REF!</v>
      </c>
      <c r="I222" s="575" t="e">
        <f t="shared" si="25"/>
        <v>#REF!</v>
      </c>
      <c r="J222" s="575" t="e">
        <f>IF(A222="","",IF(#REF!="","",PMT((1+D222)^(1/12)-1,(#REF!*12)-A222+1,-E222)))</f>
        <v>#REF!</v>
      </c>
      <c r="K222" s="574"/>
    </row>
    <row r="223" spans="1:11">
      <c r="A223" s="577" t="e">
        <f>IF(A222="","",IF(A222=#REF!*12,"",+A222+1))</f>
        <v>#REF!</v>
      </c>
      <c r="B223" s="576" t="e">
        <f t="shared" si="26"/>
        <v>#REF!</v>
      </c>
      <c r="C223" s="576" t="e">
        <f>IF(A223="","",IF(#REF!+'Plano Prestação Mensal Proposta'!A223&gt;120,0,ROUND(IF(B223&gt;0.045,(0.045*0.5),(0.5)*B223),7)))</f>
        <v>#REF!</v>
      </c>
      <c r="D223" s="576" t="e">
        <f t="shared" si="21"/>
        <v>#REF!</v>
      </c>
      <c r="E223" s="575" t="e">
        <f t="shared" si="27"/>
        <v>#REF!</v>
      </c>
      <c r="F223" s="575" t="e">
        <f t="shared" si="22"/>
        <v>#REF!</v>
      </c>
      <c r="G223" s="575" t="e">
        <f t="shared" si="23"/>
        <v>#REF!</v>
      </c>
      <c r="H223" s="575" t="e">
        <f t="shared" si="24"/>
        <v>#REF!</v>
      </c>
      <c r="I223" s="575" t="e">
        <f t="shared" si="25"/>
        <v>#REF!</v>
      </c>
      <c r="J223" s="575" t="e">
        <f>IF(A223="","",IF(#REF!="","",PMT((1+D223)^(1/12)-1,(#REF!*12)-A223+1,-E223)))</f>
        <v>#REF!</v>
      </c>
      <c r="K223" s="574"/>
    </row>
    <row r="224" spans="1:11">
      <c r="A224" s="577" t="e">
        <f>IF(A223="","",IF(A223=#REF!*12,"",+A223+1))</f>
        <v>#REF!</v>
      </c>
      <c r="B224" s="576" t="e">
        <f t="shared" si="26"/>
        <v>#REF!</v>
      </c>
      <c r="C224" s="576" t="e">
        <f>IF(A224="","",IF(#REF!+'Plano Prestação Mensal Proposta'!A224&gt;120,0,ROUND(IF(B224&gt;0.045,(0.045*0.5),(0.5)*B224),7)))</f>
        <v>#REF!</v>
      </c>
      <c r="D224" s="576" t="e">
        <f t="shared" si="21"/>
        <v>#REF!</v>
      </c>
      <c r="E224" s="575" t="e">
        <f t="shared" si="27"/>
        <v>#REF!</v>
      </c>
      <c r="F224" s="575" t="e">
        <f t="shared" si="22"/>
        <v>#REF!</v>
      </c>
      <c r="G224" s="575" t="e">
        <f t="shared" si="23"/>
        <v>#REF!</v>
      </c>
      <c r="H224" s="575" t="e">
        <f t="shared" si="24"/>
        <v>#REF!</v>
      </c>
      <c r="I224" s="575" t="e">
        <f t="shared" si="25"/>
        <v>#REF!</v>
      </c>
      <c r="J224" s="575" t="e">
        <f>IF(A224="","",IF(#REF!="","",PMT((1+D224)^(1/12)-1,(#REF!*12)-A224+1,-E224)))</f>
        <v>#REF!</v>
      </c>
      <c r="K224" s="574"/>
    </row>
    <row r="225" spans="1:11">
      <c r="A225" s="577" t="e">
        <f>IF(A224="","",IF(A224=#REF!*12,"",+A224+1))</f>
        <v>#REF!</v>
      </c>
      <c r="B225" s="576" t="e">
        <f t="shared" si="26"/>
        <v>#REF!</v>
      </c>
      <c r="C225" s="576" t="e">
        <f>IF(A225="","",IF(#REF!+'Plano Prestação Mensal Proposta'!A225&gt;120,0,ROUND(IF(B225&gt;0.045,(0.045*0.5),(0.5)*B225),7)))</f>
        <v>#REF!</v>
      </c>
      <c r="D225" s="576" t="e">
        <f t="shared" si="21"/>
        <v>#REF!</v>
      </c>
      <c r="E225" s="575" t="e">
        <f t="shared" si="27"/>
        <v>#REF!</v>
      </c>
      <c r="F225" s="575" t="e">
        <f t="shared" si="22"/>
        <v>#REF!</v>
      </c>
      <c r="G225" s="575" t="e">
        <f t="shared" si="23"/>
        <v>#REF!</v>
      </c>
      <c r="H225" s="575" t="e">
        <f t="shared" si="24"/>
        <v>#REF!</v>
      </c>
      <c r="I225" s="575" t="e">
        <f t="shared" si="25"/>
        <v>#REF!</v>
      </c>
      <c r="J225" s="575" t="e">
        <f>IF(A225="","",IF(#REF!="","",PMT((1+D225)^(1/12)-1,(#REF!*12)-A225+1,-E225)))</f>
        <v>#REF!</v>
      </c>
      <c r="K225" s="574"/>
    </row>
    <row r="226" spans="1:11">
      <c r="A226" s="577" t="e">
        <f>IF(A225="","",IF(A225=#REF!*12,"",+A225+1))</f>
        <v>#REF!</v>
      </c>
      <c r="B226" s="576" t="e">
        <f t="shared" si="26"/>
        <v>#REF!</v>
      </c>
      <c r="C226" s="576" t="e">
        <f>IF(A226="","",IF(#REF!+'Plano Prestação Mensal Proposta'!A226&gt;120,0,ROUND(IF(B226&gt;0.045,(0.045*0.5),(0.5)*B226),7)))</f>
        <v>#REF!</v>
      </c>
      <c r="D226" s="576" t="e">
        <f t="shared" si="21"/>
        <v>#REF!</v>
      </c>
      <c r="E226" s="575" t="e">
        <f t="shared" si="27"/>
        <v>#REF!</v>
      </c>
      <c r="F226" s="575" t="e">
        <f t="shared" si="22"/>
        <v>#REF!</v>
      </c>
      <c r="G226" s="575" t="e">
        <f t="shared" si="23"/>
        <v>#REF!</v>
      </c>
      <c r="H226" s="575" t="e">
        <f t="shared" si="24"/>
        <v>#REF!</v>
      </c>
      <c r="I226" s="575" t="e">
        <f t="shared" si="25"/>
        <v>#REF!</v>
      </c>
      <c r="J226" s="575" t="e">
        <f>IF(A226="","",IF(#REF!="","",PMT((1+D226)^(1/12)-1,(#REF!*12)-A226+1,-E226)))</f>
        <v>#REF!</v>
      </c>
      <c r="K226" s="574"/>
    </row>
    <row r="227" spans="1:11">
      <c r="A227" s="577" t="e">
        <f>IF(A226="","",IF(A226=#REF!*12,"",+A226+1))</f>
        <v>#REF!</v>
      </c>
      <c r="B227" s="576" t="e">
        <f t="shared" si="26"/>
        <v>#REF!</v>
      </c>
      <c r="C227" s="576" t="e">
        <f>IF(A227="","",IF(#REF!+'Plano Prestação Mensal Proposta'!A227&gt;120,0,ROUND(IF(B227&gt;0.045,(0.045*0.5),(0.5)*B227),7)))</f>
        <v>#REF!</v>
      </c>
      <c r="D227" s="576" t="e">
        <f t="shared" si="21"/>
        <v>#REF!</v>
      </c>
      <c r="E227" s="575" t="e">
        <f t="shared" si="27"/>
        <v>#REF!</v>
      </c>
      <c r="F227" s="575" t="e">
        <f t="shared" si="22"/>
        <v>#REF!</v>
      </c>
      <c r="G227" s="575" t="e">
        <f t="shared" si="23"/>
        <v>#REF!</v>
      </c>
      <c r="H227" s="575" t="e">
        <f t="shared" si="24"/>
        <v>#REF!</v>
      </c>
      <c r="I227" s="575" t="e">
        <f t="shared" si="25"/>
        <v>#REF!</v>
      </c>
      <c r="J227" s="575" t="e">
        <f>IF(A227="","",IF(#REF!="","",PMT((1+D227)^(1/12)-1,(#REF!*12)-A227+1,-E227)))</f>
        <v>#REF!</v>
      </c>
      <c r="K227" s="574"/>
    </row>
    <row r="228" spans="1:11">
      <c r="A228" s="577" t="e">
        <f>IF(A227="","",IF(A227=#REF!*12,"",+A227+1))</f>
        <v>#REF!</v>
      </c>
      <c r="B228" s="576" t="e">
        <f t="shared" si="26"/>
        <v>#REF!</v>
      </c>
      <c r="C228" s="576" t="e">
        <f>IF(A228="","",IF(#REF!+'Plano Prestação Mensal Proposta'!A228&gt;120,0,ROUND(IF(B228&gt;0.045,(0.045*0.5),(0.5)*B228),7)))</f>
        <v>#REF!</v>
      </c>
      <c r="D228" s="576" t="e">
        <f t="shared" si="21"/>
        <v>#REF!</v>
      </c>
      <c r="E228" s="575" t="e">
        <f t="shared" si="27"/>
        <v>#REF!</v>
      </c>
      <c r="F228" s="575" t="e">
        <f t="shared" si="22"/>
        <v>#REF!</v>
      </c>
      <c r="G228" s="575" t="e">
        <f t="shared" si="23"/>
        <v>#REF!</v>
      </c>
      <c r="H228" s="575" t="e">
        <f t="shared" si="24"/>
        <v>#REF!</v>
      </c>
      <c r="I228" s="575" t="e">
        <f t="shared" si="25"/>
        <v>#REF!</v>
      </c>
      <c r="J228" s="575" t="e">
        <f>IF(A228="","",IF(#REF!="","",PMT((1+D228)^(1/12)-1,(#REF!*12)-A228+1,-E228)))</f>
        <v>#REF!</v>
      </c>
      <c r="K228" s="574"/>
    </row>
    <row r="229" spans="1:11">
      <c r="A229" s="577" t="e">
        <f>IF(A228="","",IF(A228=#REF!*12,"",+A228+1))</f>
        <v>#REF!</v>
      </c>
      <c r="B229" s="576" t="e">
        <f t="shared" si="26"/>
        <v>#REF!</v>
      </c>
      <c r="C229" s="576" t="e">
        <f>IF(A229="","",IF(#REF!+'Plano Prestação Mensal Proposta'!A229&gt;120,0,ROUND(IF(B229&gt;0.045,(0.045*0.5),(0.5)*B229),7)))</f>
        <v>#REF!</v>
      </c>
      <c r="D229" s="576" t="e">
        <f t="shared" si="21"/>
        <v>#REF!</v>
      </c>
      <c r="E229" s="575" t="e">
        <f t="shared" si="27"/>
        <v>#REF!</v>
      </c>
      <c r="F229" s="575" t="e">
        <f t="shared" si="22"/>
        <v>#REF!</v>
      </c>
      <c r="G229" s="575" t="e">
        <f t="shared" si="23"/>
        <v>#REF!</v>
      </c>
      <c r="H229" s="575" t="e">
        <f t="shared" si="24"/>
        <v>#REF!</v>
      </c>
      <c r="I229" s="575" t="e">
        <f t="shared" si="25"/>
        <v>#REF!</v>
      </c>
      <c r="J229" s="575" t="e">
        <f>IF(A229="","",IF(#REF!="","",PMT((1+D229)^(1/12)-1,(#REF!*12)-A229+1,-E229)))</f>
        <v>#REF!</v>
      </c>
      <c r="K229" s="574"/>
    </row>
    <row r="230" spans="1:11">
      <c r="A230" s="577" t="e">
        <f>IF(A229="","",IF(A229=#REF!*12,"",+A229+1))</f>
        <v>#REF!</v>
      </c>
      <c r="B230" s="576" t="e">
        <f t="shared" si="26"/>
        <v>#REF!</v>
      </c>
      <c r="C230" s="576" t="e">
        <f>IF(A230="","",IF(#REF!+'Plano Prestação Mensal Proposta'!A230&gt;120,0,ROUND(IF(B230&gt;0.045,(0.045*0.5),(0.5)*B230),7)))</f>
        <v>#REF!</v>
      </c>
      <c r="D230" s="576" t="e">
        <f t="shared" si="21"/>
        <v>#REF!</v>
      </c>
      <c r="E230" s="575" t="e">
        <f t="shared" si="27"/>
        <v>#REF!</v>
      </c>
      <c r="F230" s="575" t="e">
        <f t="shared" si="22"/>
        <v>#REF!</v>
      </c>
      <c r="G230" s="575" t="e">
        <f t="shared" si="23"/>
        <v>#REF!</v>
      </c>
      <c r="H230" s="575" t="e">
        <f t="shared" si="24"/>
        <v>#REF!</v>
      </c>
      <c r="I230" s="575" t="e">
        <f t="shared" si="25"/>
        <v>#REF!</v>
      </c>
      <c r="J230" s="575" t="e">
        <f>IF(A230="","",IF(#REF!="","",PMT((1+D230)^(1/12)-1,(#REF!*12)-A230+1,-E230)))</f>
        <v>#REF!</v>
      </c>
      <c r="K230" s="574"/>
    </row>
    <row r="231" spans="1:11">
      <c r="A231" s="577" t="e">
        <f>IF(A230="","",IF(A230=#REF!*12,"",+A230+1))</f>
        <v>#REF!</v>
      </c>
      <c r="B231" s="576" t="e">
        <f t="shared" si="26"/>
        <v>#REF!</v>
      </c>
      <c r="C231" s="576" t="e">
        <f>IF(A231="","",IF(#REF!+'Plano Prestação Mensal Proposta'!A231&gt;120,0,ROUND(IF(B231&gt;0.045,(0.045*0.5),(0.5)*B231),7)))</f>
        <v>#REF!</v>
      </c>
      <c r="D231" s="576" t="e">
        <f t="shared" si="21"/>
        <v>#REF!</v>
      </c>
      <c r="E231" s="575" t="e">
        <f t="shared" si="27"/>
        <v>#REF!</v>
      </c>
      <c r="F231" s="575" t="e">
        <f t="shared" si="22"/>
        <v>#REF!</v>
      </c>
      <c r="G231" s="575" t="e">
        <f t="shared" si="23"/>
        <v>#REF!</v>
      </c>
      <c r="H231" s="575" t="e">
        <f t="shared" si="24"/>
        <v>#REF!</v>
      </c>
      <c r="I231" s="575" t="e">
        <f t="shared" si="25"/>
        <v>#REF!</v>
      </c>
      <c r="J231" s="575" t="e">
        <f>IF(A231="","",IF(#REF!="","",PMT((1+D231)^(1/12)-1,(#REF!*12)-A231+1,-E231)))</f>
        <v>#REF!</v>
      </c>
      <c r="K231" s="574"/>
    </row>
    <row r="232" spans="1:11">
      <c r="A232" s="577" t="e">
        <f>IF(A231="","",IF(A231=#REF!*12,"",+A231+1))</f>
        <v>#REF!</v>
      </c>
      <c r="B232" s="576" t="e">
        <f t="shared" si="26"/>
        <v>#REF!</v>
      </c>
      <c r="C232" s="576" t="e">
        <f>IF(A232="","",IF(#REF!+'Plano Prestação Mensal Proposta'!A232&gt;120,0,ROUND(IF(B232&gt;0.045,(0.045*0.5),(0.5)*B232),7)))</f>
        <v>#REF!</v>
      </c>
      <c r="D232" s="576" t="e">
        <f t="shared" si="21"/>
        <v>#REF!</v>
      </c>
      <c r="E232" s="575" t="e">
        <f t="shared" si="27"/>
        <v>#REF!</v>
      </c>
      <c r="F232" s="575" t="e">
        <f t="shared" si="22"/>
        <v>#REF!</v>
      </c>
      <c r="G232" s="575" t="e">
        <f t="shared" si="23"/>
        <v>#REF!</v>
      </c>
      <c r="H232" s="575" t="e">
        <f t="shared" si="24"/>
        <v>#REF!</v>
      </c>
      <c r="I232" s="575" t="e">
        <f t="shared" si="25"/>
        <v>#REF!</v>
      </c>
      <c r="J232" s="575" t="e">
        <f>IF(A232="","",IF(#REF!="","",PMT((1+D232)^(1/12)-1,(#REF!*12)-A232+1,-E232)))</f>
        <v>#REF!</v>
      </c>
      <c r="K232" s="574"/>
    </row>
    <row r="233" spans="1:11">
      <c r="A233" s="577" t="e">
        <f>IF(A232="","",IF(A232=#REF!*12,"",+A232+1))</f>
        <v>#REF!</v>
      </c>
      <c r="B233" s="576" t="e">
        <f t="shared" si="26"/>
        <v>#REF!</v>
      </c>
      <c r="C233" s="576" t="e">
        <f>IF(A233="","",IF(#REF!+'Plano Prestação Mensal Proposta'!A233&gt;120,0,ROUND(IF(B233&gt;0.045,(0.045*0.5),(0.5)*B233),7)))</f>
        <v>#REF!</v>
      </c>
      <c r="D233" s="576" t="e">
        <f t="shared" si="21"/>
        <v>#REF!</v>
      </c>
      <c r="E233" s="575" t="e">
        <f t="shared" si="27"/>
        <v>#REF!</v>
      </c>
      <c r="F233" s="575" t="e">
        <f t="shared" si="22"/>
        <v>#REF!</v>
      </c>
      <c r="G233" s="575" t="e">
        <f t="shared" si="23"/>
        <v>#REF!</v>
      </c>
      <c r="H233" s="575" t="e">
        <f t="shared" si="24"/>
        <v>#REF!</v>
      </c>
      <c r="I233" s="575" t="e">
        <f t="shared" si="25"/>
        <v>#REF!</v>
      </c>
      <c r="J233" s="575" t="e">
        <f>IF(A233="","",IF(#REF!="","",PMT((1+D233)^(1/12)-1,(#REF!*12)-A233+1,-E233)))</f>
        <v>#REF!</v>
      </c>
      <c r="K233" s="574"/>
    </row>
    <row r="234" spans="1:11">
      <c r="A234" s="577" t="e">
        <f>IF(A233="","",IF(A233=#REF!*12,"",+A233+1))</f>
        <v>#REF!</v>
      </c>
      <c r="B234" s="576" t="e">
        <f t="shared" si="26"/>
        <v>#REF!</v>
      </c>
      <c r="C234" s="576" t="e">
        <f>IF(A234="","",IF(#REF!+'Plano Prestação Mensal Proposta'!A234&gt;120,0,ROUND(IF(B234&gt;0.045,(0.045*0.5),(0.5)*B234),7)))</f>
        <v>#REF!</v>
      </c>
      <c r="D234" s="576" t="e">
        <f t="shared" si="21"/>
        <v>#REF!</v>
      </c>
      <c r="E234" s="575" t="e">
        <f t="shared" si="27"/>
        <v>#REF!</v>
      </c>
      <c r="F234" s="575" t="e">
        <f t="shared" si="22"/>
        <v>#REF!</v>
      </c>
      <c r="G234" s="575" t="e">
        <f t="shared" si="23"/>
        <v>#REF!</v>
      </c>
      <c r="H234" s="575" t="e">
        <f t="shared" si="24"/>
        <v>#REF!</v>
      </c>
      <c r="I234" s="575" t="e">
        <f t="shared" si="25"/>
        <v>#REF!</v>
      </c>
      <c r="J234" s="575" t="e">
        <f>IF(A234="","",IF(#REF!="","",PMT((1+D234)^(1/12)-1,(#REF!*12)-A234+1,-E234)))</f>
        <v>#REF!</v>
      </c>
      <c r="K234" s="574"/>
    </row>
    <row r="235" spans="1:11">
      <c r="A235" s="577" t="e">
        <f>IF(A234="","",IF(A234=#REF!*12,"",+A234+1))</f>
        <v>#REF!</v>
      </c>
      <c r="B235" s="576" t="e">
        <f t="shared" si="26"/>
        <v>#REF!</v>
      </c>
      <c r="C235" s="576" t="e">
        <f>IF(A235="","",IF(#REF!+'Plano Prestação Mensal Proposta'!A235&gt;120,0,ROUND(IF(B235&gt;0.045,(0.045*0.5),(0.5)*B235),7)))</f>
        <v>#REF!</v>
      </c>
      <c r="D235" s="576" t="e">
        <f t="shared" si="21"/>
        <v>#REF!</v>
      </c>
      <c r="E235" s="575" t="e">
        <f t="shared" si="27"/>
        <v>#REF!</v>
      </c>
      <c r="F235" s="575" t="e">
        <f t="shared" si="22"/>
        <v>#REF!</v>
      </c>
      <c r="G235" s="575" t="e">
        <f t="shared" si="23"/>
        <v>#REF!</v>
      </c>
      <c r="H235" s="575" t="e">
        <f t="shared" si="24"/>
        <v>#REF!</v>
      </c>
      <c r="I235" s="575" t="e">
        <f t="shared" si="25"/>
        <v>#REF!</v>
      </c>
      <c r="J235" s="575" t="e">
        <f>IF(A235="","",IF(#REF!="","",PMT((1+D235)^(1/12)-1,(#REF!*12)-A235+1,-E235)))</f>
        <v>#REF!</v>
      </c>
      <c r="K235" s="574"/>
    </row>
    <row r="236" spans="1:11">
      <c r="A236" s="577" t="e">
        <f>IF(A235="","",IF(A235=#REF!*12,"",+A235+1))</f>
        <v>#REF!</v>
      </c>
      <c r="B236" s="576" t="e">
        <f t="shared" si="26"/>
        <v>#REF!</v>
      </c>
      <c r="C236" s="576" t="e">
        <f>IF(A236="","",IF(#REF!+'Plano Prestação Mensal Proposta'!A236&gt;120,0,ROUND(IF(B236&gt;0.045,(0.045*0.5),(0.5)*B236),7)))</f>
        <v>#REF!</v>
      </c>
      <c r="D236" s="576" t="e">
        <f t="shared" si="21"/>
        <v>#REF!</v>
      </c>
      <c r="E236" s="575" t="e">
        <f t="shared" si="27"/>
        <v>#REF!</v>
      </c>
      <c r="F236" s="575" t="e">
        <f t="shared" si="22"/>
        <v>#REF!</v>
      </c>
      <c r="G236" s="575" t="e">
        <f t="shared" si="23"/>
        <v>#REF!</v>
      </c>
      <c r="H236" s="575" t="e">
        <f t="shared" si="24"/>
        <v>#REF!</v>
      </c>
      <c r="I236" s="575" t="e">
        <f t="shared" si="25"/>
        <v>#REF!</v>
      </c>
      <c r="J236" s="575" t="e">
        <f>IF(A236="","",IF(#REF!="","",PMT((1+D236)^(1/12)-1,(#REF!*12)-A236+1,-E236)))</f>
        <v>#REF!</v>
      </c>
      <c r="K236" s="574"/>
    </row>
    <row r="237" spans="1:11">
      <c r="A237" s="577" t="e">
        <f>IF(A236="","",IF(A236=#REF!*12,"",+A236+1))</f>
        <v>#REF!</v>
      </c>
      <c r="B237" s="576" t="e">
        <f t="shared" si="26"/>
        <v>#REF!</v>
      </c>
      <c r="C237" s="576" t="e">
        <f>IF(A237="","",IF(#REF!+'Plano Prestação Mensal Proposta'!A237&gt;120,0,ROUND(IF(B237&gt;0.045,(0.045*0.5),(0.5)*B237),7)))</f>
        <v>#REF!</v>
      </c>
      <c r="D237" s="576" t="e">
        <f t="shared" si="21"/>
        <v>#REF!</v>
      </c>
      <c r="E237" s="575" t="e">
        <f t="shared" si="27"/>
        <v>#REF!</v>
      </c>
      <c r="F237" s="575" t="e">
        <f t="shared" si="22"/>
        <v>#REF!</v>
      </c>
      <c r="G237" s="575" t="e">
        <f t="shared" si="23"/>
        <v>#REF!</v>
      </c>
      <c r="H237" s="575" t="e">
        <f t="shared" si="24"/>
        <v>#REF!</v>
      </c>
      <c r="I237" s="575" t="e">
        <f t="shared" si="25"/>
        <v>#REF!</v>
      </c>
      <c r="J237" s="575" t="e">
        <f>IF(A237="","",IF(#REF!="","",PMT((1+D237)^(1/12)-1,(#REF!*12)-A237+1,-E237)))</f>
        <v>#REF!</v>
      </c>
      <c r="K237" s="574"/>
    </row>
    <row r="238" spans="1:11">
      <c r="A238" s="577" t="e">
        <f>IF(A237="","",IF(A237=#REF!*12,"",+A237+1))</f>
        <v>#REF!</v>
      </c>
      <c r="B238" s="576" t="e">
        <f t="shared" si="26"/>
        <v>#REF!</v>
      </c>
      <c r="C238" s="576" t="e">
        <f>IF(A238="","",IF(#REF!+'Plano Prestação Mensal Proposta'!A238&gt;120,0,ROUND(IF(B238&gt;0.045,(0.045*0.5),(0.5)*B238),7)))</f>
        <v>#REF!</v>
      </c>
      <c r="D238" s="576" t="e">
        <f t="shared" si="21"/>
        <v>#REF!</v>
      </c>
      <c r="E238" s="575" t="e">
        <f t="shared" si="27"/>
        <v>#REF!</v>
      </c>
      <c r="F238" s="575" t="e">
        <f t="shared" si="22"/>
        <v>#REF!</v>
      </c>
      <c r="G238" s="575" t="e">
        <f t="shared" si="23"/>
        <v>#REF!</v>
      </c>
      <c r="H238" s="575" t="e">
        <f t="shared" si="24"/>
        <v>#REF!</v>
      </c>
      <c r="I238" s="575" t="e">
        <f t="shared" si="25"/>
        <v>#REF!</v>
      </c>
      <c r="J238" s="575" t="e">
        <f>IF(A238="","",IF(#REF!="","",PMT((1+D238)^(1/12)-1,(#REF!*12)-A238+1,-E238)))</f>
        <v>#REF!</v>
      </c>
      <c r="K238" s="574"/>
    </row>
    <row r="239" spans="1:11">
      <c r="A239" s="577" t="e">
        <f>IF(A238="","",IF(A238=#REF!*12,"",+A238+1))</f>
        <v>#REF!</v>
      </c>
      <c r="B239" s="576" t="e">
        <f t="shared" si="26"/>
        <v>#REF!</v>
      </c>
      <c r="C239" s="576" t="e">
        <f>IF(A239="","",IF(#REF!+'Plano Prestação Mensal Proposta'!A239&gt;120,0,ROUND(IF(B239&gt;0.045,(0.045*0.5),(0.5)*B239),7)))</f>
        <v>#REF!</v>
      </c>
      <c r="D239" s="576" t="e">
        <f t="shared" si="21"/>
        <v>#REF!</v>
      </c>
      <c r="E239" s="575" t="e">
        <f t="shared" si="27"/>
        <v>#REF!</v>
      </c>
      <c r="F239" s="575" t="e">
        <f t="shared" si="22"/>
        <v>#REF!</v>
      </c>
      <c r="G239" s="575" t="e">
        <f t="shared" si="23"/>
        <v>#REF!</v>
      </c>
      <c r="H239" s="575" t="e">
        <f t="shared" si="24"/>
        <v>#REF!</v>
      </c>
      <c r="I239" s="575" t="e">
        <f t="shared" si="25"/>
        <v>#REF!</v>
      </c>
      <c r="J239" s="575" t="e">
        <f>IF(A239="","",IF(#REF!="","",PMT((1+D239)^(1/12)-1,(#REF!*12)-A239+1,-E239)))</f>
        <v>#REF!</v>
      </c>
      <c r="K239" s="574"/>
    </row>
    <row r="240" spans="1:11">
      <c r="A240" s="577" t="e">
        <f>IF(A239="","",IF(A239=#REF!*12,"",+A239+1))</f>
        <v>#REF!</v>
      </c>
      <c r="B240" s="576" t="e">
        <f t="shared" si="26"/>
        <v>#REF!</v>
      </c>
      <c r="C240" s="576" t="e">
        <f>IF(A240="","",IF(#REF!+'Plano Prestação Mensal Proposta'!A240&gt;120,0,ROUND(IF(B240&gt;0.045,(0.045*0.5),(0.5)*B240),7)))</f>
        <v>#REF!</v>
      </c>
      <c r="D240" s="576" t="e">
        <f t="shared" si="21"/>
        <v>#REF!</v>
      </c>
      <c r="E240" s="575" t="e">
        <f t="shared" si="27"/>
        <v>#REF!</v>
      </c>
      <c r="F240" s="575" t="e">
        <f t="shared" si="22"/>
        <v>#REF!</v>
      </c>
      <c r="G240" s="575" t="e">
        <f t="shared" si="23"/>
        <v>#REF!</v>
      </c>
      <c r="H240" s="575" t="e">
        <f t="shared" si="24"/>
        <v>#REF!</v>
      </c>
      <c r="I240" s="575" t="e">
        <f t="shared" si="25"/>
        <v>#REF!</v>
      </c>
      <c r="J240" s="575" t="e">
        <f>IF(A240="","",IF(#REF!="","",PMT((1+D240)^(1/12)-1,(#REF!*12)-A240+1,-E240)))</f>
        <v>#REF!</v>
      </c>
      <c r="K240" s="574"/>
    </row>
    <row r="241" spans="1:11">
      <c r="A241" s="577" t="e">
        <f>IF(A240="","",IF(A240=#REF!*12,"",+A240+1))</f>
        <v>#REF!</v>
      </c>
      <c r="B241" s="576" t="e">
        <f t="shared" si="26"/>
        <v>#REF!</v>
      </c>
      <c r="C241" s="576" t="e">
        <f>IF(A241="","",IF(#REF!+'Plano Prestação Mensal Proposta'!A241&gt;120,0,ROUND(IF(B241&gt;0.045,(0.045*0.5),(0.5)*B241),7)))</f>
        <v>#REF!</v>
      </c>
      <c r="D241" s="576" t="e">
        <f t="shared" si="21"/>
        <v>#REF!</v>
      </c>
      <c r="E241" s="575" t="e">
        <f t="shared" si="27"/>
        <v>#REF!</v>
      </c>
      <c r="F241" s="575" t="e">
        <f t="shared" si="22"/>
        <v>#REF!</v>
      </c>
      <c r="G241" s="575" t="e">
        <f t="shared" si="23"/>
        <v>#REF!</v>
      </c>
      <c r="H241" s="575" t="e">
        <f t="shared" si="24"/>
        <v>#REF!</v>
      </c>
      <c r="I241" s="575" t="e">
        <f t="shared" si="25"/>
        <v>#REF!</v>
      </c>
      <c r="J241" s="575" t="e">
        <f>IF(A241="","",IF(#REF!="","",PMT((1+D241)^(1/12)-1,(#REF!*12)-A241+1,-E241)))</f>
        <v>#REF!</v>
      </c>
      <c r="K241" s="574"/>
    </row>
    <row r="242" spans="1:11">
      <c r="A242" s="577" t="e">
        <f>IF(A241="","",IF(A241=#REF!*12,"",+A241+1))</f>
        <v>#REF!</v>
      </c>
      <c r="B242" s="576" t="e">
        <f t="shared" si="26"/>
        <v>#REF!</v>
      </c>
      <c r="C242" s="576" t="e">
        <f>IF(A242="","",IF(#REF!+'Plano Prestação Mensal Proposta'!A242&gt;120,0,ROUND(IF(B242&gt;0.045,(0.045*0.5),(0.5)*B242),7)))</f>
        <v>#REF!</v>
      </c>
      <c r="D242" s="576" t="e">
        <f t="shared" si="21"/>
        <v>#REF!</v>
      </c>
      <c r="E242" s="575" t="e">
        <f t="shared" si="27"/>
        <v>#REF!</v>
      </c>
      <c r="F242" s="575" t="e">
        <f t="shared" si="22"/>
        <v>#REF!</v>
      </c>
      <c r="G242" s="575" t="e">
        <f t="shared" si="23"/>
        <v>#REF!</v>
      </c>
      <c r="H242" s="575" t="e">
        <f t="shared" si="24"/>
        <v>#REF!</v>
      </c>
      <c r="I242" s="575" t="e">
        <f t="shared" si="25"/>
        <v>#REF!</v>
      </c>
      <c r="J242" s="575" t="e">
        <f>IF(A242="","",IF(#REF!="","",PMT((1+D242)^(1/12)-1,(#REF!*12)-A242+1,-E242)))</f>
        <v>#REF!</v>
      </c>
      <c r="K242" s="574"/>
    </row>
    <row r="243" spans="1:11">
      <c r="A243" s="577" t="e">
        <f>IF(A242="","",IF(A242=#REF!*12,"",+A242+1))</f>
        <v>#REF!</v>
      </c>
      <c r="B243" s="576" t="e">
        <f t="shared" si="26"/>
        <v>#REF!</v>
      </c>
      <c r="C243" s="576" t="e">
        <f>IF(A243="","",IF(#REF!+'Plano Prestação Mensal Proposta'!A243&gt;120,0,ROUND(IF(B243&gt;0.045,(0.045*0.5),(0.5)*B243),7)))</f>
        <v>#REF!</v>
      </c>
      <c r="D243" s="576" t="e">
        <f t="shared" si="21"/>
        <v>#REF!</v>
      </c>
      <c r="E243" s="575" t="e">
        <f t="shared" si="27"/>
        <v>#REF!</v>
      </c>
      <c r="F243" s="575" t="e">
        <f t="shared" si="22"/>
        <v>#REF!</v>
      </c>
      <c r="G243" s="575" t="e">
        <f t="shared" si="23"/>
        <v>#REF!</v>
      </c>
      <c r="H243" s="575" t="e">
        <f t="shared" si="24"/>
        <v>#REF!</v>
      </c>
      <c r="I243" s="575" t="e">
        <f t="shared" si="25"/>
        <v>#REF!</v>
      </c>
      <c r="J243" s="575" t="e">
        <f>IF(A243="","",IF(#REF!="","",PMT((1+D243)^(1/12)-1,(#REF!*12)-A243+1,-E243)))</f>
        <v>#REF!</v>
      </c>
      <c r="K243" s="574"/>
    </row>
    <row r="244" spans="1:11">
      <c r="A244" s="577" t="e">
        <f>IF(A243="","",IF(A243=#REF!*12,"",+A243+1))</f>
        <v>#REF!</v>
      </c>
      <c r="B244" s="576" t="e">
        <f t="shared" si="26"/>
        <v>#REF!</v>
      </c>
      <c r="C244" s="576" t="e">
        <f>IF(A244="","",IF(#REF!+'Plano Prestação Mensal Proposta'!A244&gt;120,0,ROUND(IF(B244&gt;0.045,(0.045*0.5),(0.5)*B244),7)))</f>
        <v>#REF!</v>
      </c>
      <c r="D244" s="576" t="e">
        <f t="shared" si="21"/>
        <v>#REF!</v>
      </c>
      <c r="E244" s="575" t="e">
        <f t="shared" si="27"/>
        <v>#REF!</v>
      </c>
      <c r="F244" s="575" t="e">
        <f t="shared" si="22"/>
        <v>#REF!</v>
      </c>
      <c r="G244" s="575" t="e">
        <f t="shared" si="23"/>
        <v>#REF!</v>
      </c>
      <c r="H244" s="575" t="e">
        <f t="shared" si="24"/>
        <v>#REF!</v>
      </c>
      <c r="I244" s="575" t="e">
        <f t="shared" si="25"/>
        <v>#REF!</v>
      </c>
      <c r="J244" s="575" t="e">
        <f>IF(A244="","",IF(#REF!="","",PMT((1+D244)^(1/12)-1,(#REF!*12)-A244+1,-E244)))</f>
        <v>#REF!</v>
      </c>
      <c r="K244" s="574"/>
    </row>
    <row r="245" spans="1:11">
      <c r="A245" s="577" t="e">
        <f>IF(A244="","",IF(A244=#REF!*12,"",+A244+1))</f>
        <v>#REF!</v>
      </c>
      <c r="B245" s="576" t="e">
        <f t="shared" si="26"/>
        <v>#REF!</v>
      </c>
      <c r="C245" s="576" t="e">
        <f>IF(A245="","",IF(#REF!+'Plano Prestação Mensal Proposta'!A245&gt;120,0,ROUND(IF(B245&gt;0.045,(0.045*0.5),(0.5)*B245),7)))</f>
        <v>#REF!</v>
      </c>
      <c r="D245" s="576" t="e">
        <f t="shared" si="21"/>
        <v>#REF!</v>
      </c>
      <c r="E245" s="575" t="e">
        <f t="shared" si="27"/>
        <v>#REF!</v>
      </c>
      <c r="F245" s="575" t="e">
        <f t="shared" si="22"/>
        <v>#REF!</v>
      </c>
      <c r="G245" s="575" t="e">
        <f t="shared" si="23"/>
        <v>#REF!</v>
      </c>
      <c r="H245" s="575" t="e">
        <f t="shared" si="24"/>
        <v>#REF!</v>
      </c>
      <c r="I245" s="575" t="e">
        <f t="shared" si="25"/>
        <v>#REF!</v>
      </c>
      <c r="J245" s="575" t="e">
        <f>IF(A245="","",IF(#REF!="","",PMT((1+D245)^(1/12)-1,(#REF!*12)-A245+1,-E245)))</f>
        <v>#REF!</v>
      </c>
      <c r="K245" s="574"/>
    </row>
    <row r="246" spans="1:11">
      <c r="A246" s="577" t="e">
        <f>IF(A245="","",IF(A245=#REF!*12,"",+A245+1))</f>
        <v>#REF!</v>
      </c>
      <c r="B246" s="576" t="e">
        <f t="shared" si="26"/>
        <v>#REF!</v>
      </c>
      <c r="C246" s="576" t="e">
        <f>IF(A246="","",IF(#REF!+'Plano Prestação Mensal Proposta'!A246&gt;120,0,ROUND(IF(B246&gt;0.045,(0.045*0.5),(0.5)*B246),7)))</f>
        <v>#REF!</v>
      </c>
      <c r="D246" s="576" t="e">
        <f t="shared" si="21"/>
        <v>#REF!</v>
      </c>
      <c r="E246" s="575" t="e">
        <f t="shared" si="27"/>
        <v>#REF!</v>
      </c>
      <c r="F246" s="575" t="e">
        <f t="shared" si="22"/>
        <v>#REF!</v>
      </c>
      <c r="G246" s="575" t="e">
        <f t="shared" si="23"/>
        <v>#REF!</v>
      </c>
      <c r="H246" s="575" t="e">
        <f t="shared" si="24"/>
        <v>#REF!</v>
      </c>
      <c r="I246" s="575" t="e">
        <f t="shared" si="25"/>
        <v>#REF!</v>
      </c>
      <c r="J246" s="575" t="e">
        <f>IF(A246="","",IF(#REF!="","",PMT((1+D246)^(1/12)-1,(#REF!*12)-A246+1,-E246)))</f>
        <v>#REF!</v>
      </c>
      <c r="K246" s="574"/>
    </row>
    <row r="247" spans="1:11">
      <c r="A247" s="577" t="e">
        <f>IF(A246="","",IF(A246=#REF!*12,"",+A246+1))</f>
        <v>#REF!</v>
      </c>
      <c r="B247" s="576" t="e">
        <f t="shared" si="26"/>
        <v>#REF!</v>
      </c>
      <c r="C247" s="576" t="e">
        <f>IF(A247="","",IF(#REF!+'Plano Prestação Mensal Proposta'!A247&gt;120,0,ROUND(IF(B247&gt;0.045,(0.045*0.5),(0.5)*B247),7)))</f>
        <v>#REF!</v>
      </c>
      <c r="D247" s="576" t="e">
        <f t="shared" si="21"/>
        <v>#REF!</v>
      </c>
      <c r="E247" s="575" t="e">
        <f t="shared" si="27"/>
        <v>#REF!</v>
      </c>
      <c r="F247" s="575" t="e">
        <f t="shared" si="22"/>
        <v>#REF!</v>
      </c>
      <c r="G247" s="575" t="e">
        <f t="shared" si="23"/>
        <v>#REF!</v>
      </c>
      <c r="H247" s="575" t="e">
        <f t="shared" si="24"/>
        <v>#REF!</v>
      </c>
      <c r="I247" s="575" t="e">
        <f t="shared" si="25"/>
        <v>#REF!</v>
      </c>
      <c r="J247" s="575" t="e">
        <f>IF(A247="","",IF(#REF!="","",PMT((1+D247)^(1/12)-1,(#REF!*12)-A247+1,-E247)))</f>
        <v>#REF!</v>
      </c>
      <c r="K247" s="574"/>
    </row>
    <row r="248" spans="1:11">
      <c r="A248" s="577" t="e">
        <f>IF(A247="","",IF(A247=#REF!*12,"",+A247+1))</f>
        <v>#REF!</v>
      </c>
      <c r="B248" s="576" t="e">
        <f t="shared" si="26"/>
        <v>#REF!</v>
      </c>
      <c r="C248" s="576" t="e">
        <f>IF(A248="","",IF(#REF!+'Plano Prestação Mensal Proposta'!A248&gt;120,0,ROUND(IF(B248&gt;0.045,(0.045*0.5),(0.5)*B248),7)))</f>
        <v>#REF!</v>
      </c>
      <c r="D248" s="576" t="e">
        <f t="shared" si="21"/>
        <v>#REF!</v>
      </c>
      <c r="E248" s="575" t="e">
        <f t="shared" si="27"/>
        <v>#REF!</v>
      </c>
      <c r="F248" s="575" t="e">
        <f t="shared" si="22"/>
        <v>#REF!</v>
      </c>
      <c r="G248" s="575" t="e">
        <f t="shared" si="23"/>
        <v>#REF!</v>
      </c>
      <c r="H248" s="575" t="e">
        <f t="shared" si="24"/>
        <v>#REF!</v>
      </c>
      <c r="I248" s="575" t="e">
        <f t="shared" si="25"/>
        <v>#REF!</v>
      </c>
      <c r="J248" s="575" t="e">
        <f>IF(A248="","",IF(#REF!="","",PMT((1+D248)^(1/12)-1,(#REF!*12)-A248+1,-E248)))</f>
        <v>#REF!</v>
      </c>
      <c r="K248" s="574"/>
    </row>
    <row r="249" spans="1:11">
      <c r="A249" s="577" t="e">
        <f>IF(A248="","",IF(A248=#REF!*12,"",+A248+1))</f>
        <v>#REF!</v>
      </c>
      <c r="B249" s="576" t="e">
        <f t="shared" si="26"/>
        <v>#REF!</v>
      </c>
      <c r="C249" s="576" t="e">
        <f>IF(A249="","",IF(#REF!+'Plano Prestação Mensal Proposta'!A249&gt;120,0,ROUND(IF(B249&gt;0.045,(0.045*0.5),(0.5)*B249),7)))</f>
        <v>#REF!</v>
      </c>
      <c r="D249" s="576" t="e">
        <f t="shared" si="21"/>
        <v>#REF!</v>
      </c>
      <c r="E249" s="575" t="e">
        <f t="shared" si="27"/>
        <v>#REF!</v>
      </c>
      <c r="F249" s="575" t="e">
        <f t="shared" si="22"/>
        <v>#REF!</v>
      </c>
      <c r="G249" s="575" t="e">
        <f t="shared" si="23"/>
        <v>#REF!</v>
      </c>
      <c r="H249" s="575" t="e">
        <f t="shared" si="24"/>
        <v>#REF!</v>
      </c>
      <c r="I249" s="575" t="e">
        <f t="shared" si="25"/>
        <v>#REF!</v>
      </c>
      <c r="J249" s="575" t="e">
        <f>IF(A249="","",IF(#REF!="","",PMT((1+D249)^(1/12)-1,(#REF!*12)-A249+1,-E249)))</f>
        <v>#REF!</v>
      </c>
      <c r="K249" s="574"/>
    </row>
    <row r="250" spans="1:11">
      <c r="A250" s="577" t="e">
        <f>IF(A249="","",IF(A249=#REF!*12,"",+A249+1))</f>
        <v>#REF!</v>
      </c>
      <c r="B250" s="576" t="e">
        <f t="shared" si="26"/>
        <v>#REF!</v>
      </c>
      <c r="C250" s="576" t="e">
        <f>IF(A250="","",IF(#REF!+'Plano Prestação Mensal Proposta'!A250&gt;120,0,ROUND(IF(B250&gt;0.045,(0.045*0.5),(0.5)*B250),7)))</f>
        <v>#REF!</v>
      </c>
      <c r="D250" s="576" t="e">
        <f t="shared" si="21"/>
        <v>#REF!</v>
      </c>
      <c r="E250" s="575" t="e">
        <f t="shared" si="27"/>
        <v>#REF!</v>
      </c>
      <c r="F250" s="575" t="e">
        <f t="shared" si="22"/>
        <v>#REF!</v>
      </c>
      <c r="G250" s="575" t="e">
        <f t="shared" si="23"/>
        <v>#REF!</v>
      </c>
      <c r="H250" s="575" t="e">
        <f t="shared" si="24"/>
        <v>#REF!</v>
      </c>
      <c r="I250" s="575" t="e">
        <f t="shared" si="25"/>
        <v>#REF!</v>
      </c>
      <c r="J250" s="575" t="e">
        <f>IF(A250="","",IF(#REF!="","",PMT((1+D250)^(1/12)-1,(#REF!*12)-A250+1,-E250)))</f>
        <v>#REF!</v>
      </c>
      <c r="K250" s="574"/>
    </row>
    <row r="251" spans="1:11">
      <c r="A251" s="577" t="e">
        <f>IF(A250="","",IF(A250=#REF!*12,"",+A250+1))</f>
        <v>#REF!</v>
      </c>
      <c r="B251" s="576" t="e">
        <f t="shared" si="26"/>
        <v>#REF!</v>
      </c>
      <c r="C251" s="576" t="e">
        <f>IF(A251="","",IF(#REF!+'Plano Prestação Mensal Proposta'!A251&gt;120,0,ROUND(IF(B251&gt;0.045,(0.045*0.5),(0.5)*B251),7)))</f>
        <v>#REF!</v>
      </c>
      <c r="D251" s="576" t="e">
        <f t="shared" si="21"/>
        <v>#REF!</v>
      </c>
      <c r="E251" s="575" t="e">
        <f t="shared" si="27"/>
        <v>#REF!</v>
      </c>
      <c r="F251" s="575" t="e">
        <f t="shared" si="22"/>
        <v>#REF!</v>
      </c>
      <c r="G251" s="575" t="e">
        <f t="shared" si="23"/>
        <v>#REF!</v>
      </c>
      <c r="H251" s="575" t="e">
        <f t="shared" si="24"/>
        <v>#REF!</v>
      </c>
      <c r="I251" s="575" t="e">
        <f t="shared" si="25"/>
        <v>#REF!</v>
      </c>
      <c r="J251" s="575" t="e">
        <f>IF(A251="","",IF(#REF!="","",PMT((1+D251)^(1/12)-1,(#REF!*12)-A251+1,-E251)))</f>
        <v>#REF!</v>
      </c>
      <c r="K251" s="574"/>
    </row>
    <row r="252" spans="1:11">
      <c r="A252" s="577" t="e">
        <f>IF(A251="","",IF(A251=#REF!*12,"",+A251+1))</f>
        <v>#REF!</v>
      </c>
      <c r="B252" s="576" t="e">
        <f t="shared" si="26"/>
        <v>#REF!</v>
      </c>
      <c r="C252" s="576" t="e">
        <f>IF(A252="","",IF(#REF!+'Plano Prestação Mensal Proposta'!A252&gt;120,0,ROUND(IF(B252&gt;0.045,(0.045*0.5),(0.5)*B252),7)))</f>
        <v>#REF!</v>
      </c>
      <c r="D252" s="576" t="e">
        <f t="shared" si="21"/>
        <v>#REF!</v>
      </c>
      <c r="E252" s="575" t="e">
        <f t="shared" si="27"/>
        <v>#REF!</v>
      </c>
      <c r="F252" s="575" t="e">
        <f t="shared" si="22"/>
        <v>#REF!</v>
      </c>
      <c r="G252" s="575" t="e">
        <f t="shared" si="23"/>
        <v>#REF!</v>
      </c>
      <c r="H252" s="575" t="e">
        <f t="shared" si="24"/>
        <v>#REF!</v>
      </c>
      <c r="I252" s="575" t="e">
        <f t="shared" si="25"/>
        <v>#REF!</v>
      </c>
      <c r="J252" s="575" t="e">
        <f>IF(A252="","",IF(#REF!="","",PMT((1+D252)^(1/12)-1,(#REF!*12)-A252+1,-E252)))</f>
        <v>#REF!</v>
      </c>
      <c r="K252" s="574"/>
    </row>
    <row r="253" spans="1:11">
      <c r="A253" s="577" t="e">
        <f>IF(A252="","",IF(A252=#REF!*12,"",+A252+1))</f>
        <v>#REF!</v>
      </c>
      <c r="B253" s="576" t="e">
        <f t="shared" si="26"/>
        <v>#REF!</v>
      </c>
      <c r="C253" s="576" t="e">
        <f>IF(A253="","",IF(#REF!+'Plano Prestação Mensal Proposta'!A253&gt;120,0,ROUND(IF(B253&gt;0.045,(0.045*0.5),(0.5)*B253),7)))</f>
        <v>#REF!</v>
      </c>
      <c r="D253" s="576" t="e">
        <f t="shared" si="21"/>
        <v>#REF!</v>
      </c>
      <c r="E253" s="575" t="e">
        <f t="shared" si="27"/>
        <v>#REF!</v>
      </c>
      <c r="F253" s="575" t="e">
        <f t="shared" si="22"/>
        <v>#REF!</v>
      </c>
      <c r="G253" s="575" t="e">
        <f t="shared" si="23"/>
        <v>#REF!</v>
      </c>
      <c r="H253" s="575" t="e">
        <f t="shared" si="24"/>
        <v>#REF!</v>
      </c>
      <c r="I253" s="575" t="e">
        <f t="shared" si="25"/>
        <v>#REF!</v>
      </c>
      <c r="J253" s="575" t="e">
        <f>IF(A253="","",IF(#REF!="","",PMT((1+D253)^(1/12)-1,(#REF!*12)-A253+1,-E253)))</f>
        <v>#REF!</v>
      </c>
      <c r="K253" s="574"/>
    </row>
    <row r="254" spans="1:11">
      <c r="A254" s="577" t="e">
        <f>IF(A253="","",IF(A253=#REF!*12,"",+A253+1))</f>
        <v>#REF!</v>
      </c>
      <c r="B254" s="576" t="e">
        <f t="shared" si="26"/>
        <v>#REF!</v>
      </c>
      <c r="C254" s="576" t="e">
        <f>IF(A254="","",IF(#REF!+'Plano Prestação Mensal Proposta'!A254&gt;120,0,ROUND(IF(B254&gt;0.045,(0.045*0.5),(0.5)*B254),7)))</f>
        <v>#REF!</v>
      </c>
      <c r="D254" s="576" t="e">
        <f t="shared" si="21"/>
        <v>#REF!</v>
      </c>
      <c r="E254" s="575" t="e">
        <f t="shared" si="27"/>
        <v>#REF!</v>
      </c>
      <c r="F254" s="575" t="e">
        <f t="shared" si="22"/>
        <v>#REF!</v>
      </c>
      <c r="G254" s="575" t="e">
        <f t="shared" si="23"/>
        <v>#REF!</v>
      </c>
      <c r="H254" s="575" t="e">
        <f t="shared" si="24"/>
        <v>#REF!</v>
      </c>
      <c r="I254" s="575" t="e">
        <f t="shared" si="25"/>
        <v>#REF!</v>
      </c>
      <c r="J254" s="575" t="e">
        <f>IF(A254="","",IF(#REF!="","",PMT((1+D254)^(1/12)-1,(#REF!*12)-A254+1,-E254)))</f>
        <v>#REF!</v>
      </c>
      <c r="K254" s="574"/>
    </row>
    <row r="255" spans="1:11">
      <c r="A255" s="577" t="e">
        <f>IF(A254="","",IF(A254=#REF!*12,"",+A254+1))</f>
        <v>#REF!</v>
      </c>
      <c r="B255" s="576" t="e">
        <f t="shared" si="26"/>
        <v>#REF!</v>
      </c>
      <c r="C255" s="576" t="e">
        <f>IF(A255="","",IF(#REF!+'Plano Prestação Mensal Proposta'!A255&gt;120,0,ROUND(IF(B255&gt;0.045,(0.045*0.5),(0.5)*B255),7)))</f>
        <v>#REF!</v>
      </c>
      <c r="D255" s="576" t="e">
        <f t="shared" si="21"/>
        <v>#REF!</v>
      </c>
      <c r="E255" s="575" t="e">
        <f t="shared" si="27"/>
        <v>#REF!</v>
      </c>
      <c r="F255" s="575" t="e">
        <f t="shared" si="22"/>
        <v>#REF!</v>
      </c>
      <c r="G255" s="575" t="e">
        <f t="shared" si="23"/>
        <v>#REF!</v>
      </c>
      <c r="H255" s="575" t="e">
        <f t="shared" si="24"/>
        <v>#REF!</v>
      </c>
      <c r="I255" s="575" t="e">
        <f t="shared" si="25"/>
        <v>#REF!</v>
      </c>
      <c r="J255" s="575" t="e">
        <f>IF(A255="","",IF(#REF!="","",PMT((1+D255)^(1/12)-1,(#REF!*12)-A255+1,-E255)))</f>
        <v>#REF!</v>
      </c>
      <c r="K255" s="574"/>
    </row>
    <row r="256" spans="1:11">
      <c r="A256" s="577" t="e">
        <f>IF(A255="","",IF(A255=#REF!*12,"",+A255+1))</f>
        <v>#REF!</v>
      </c>
      <c r="B256" s="576" t="e">
        <f t="shared" si="26"/>
        <v>#REF!</v>
      </c>
      <c r="C256" s="576" t="e">
        <f>IF(A256="","",IF(#REF!+'Plano Prestação Mensal Proposta'!A256&gt;120,0,ROUND(IF(B256&gt;0.045,(0.045*0.5),(0.5)*B256),7)))</f>
        <v>#REF!</v>
      </c>
      <c r="D256" s="576" t="e">
        <f t="shared" si="21"/>
        <v>#REF!</v>
      </c>
      <c r="E256" s="575" t="e">
        <f t="shared" si="27"/>
        <v>#REF!</v>
      </c>
      <c r="F256" s="575" t="e">
        <f t="shared" si="22"/>
        <v>#REF!</v>
      </c>
      <c r="G256" s="575" t="e">
        <f t="shared" si="23"/>
        <v>#REF!</v>
      </c>
      <c r="H256" s="575" t="e">
        <f t="shared" si="24"/>
        <v>#REF!</v>
      </c>
      <c r="I256" s="575" t="e">
        <f t="shared" si="25"/>
        <v>#REF!</v>
      </c>
      <c r="J256" s="575" t="e">
        <f>IF(A256="","",IF(#REF!="","",PMT((1+D256)^(1/12)-1,(#REF!*12)-A256+1,-E256)))</f>
        <v>#REF!</v>
      </c>
      <c r="K256" s="574"/>
    </row>
    <row r="257" spans="1:11">
      <c r="A257" s="577" t="e">
        <f>IF(A256="","",IF(A256=#REF!*12,"",+A256+1))</f>
        <v>#REF!</v>
      </c>
      <c r="B257" s="576" t="e">
        <f t="shared" si="26"/>
        <v>#REF!</v>
      </c>
      <c r="C257" s="576" t="e">
        <f>IF(A257="","",IF(#REF!+'Plano Prestação Mensal Proposta'!A257&gt;120,0,ROUND(IF(B257&gt;0.045,(0.045*0.5),(0.5)*B257),7)))</f>
        <v>#REF!</v>
      </c>
      <c r="D257" s="576" t="e">
        <f t="shared" si="21"/>
        <v>#REF!</v>
      </c>
      <c r="E257" s="575" t="e">
        <f t="shared" si="27"/>
        <v>#REF!</v>
      </c>
      <c r="F257" s="575" t="e">
        <f t="shared" si="22"/>
        <v>#REF!</v>
      </c>
      <c r="G257" s="575" t="e">
        <f t="shared" si="23"/>
        <v>#REF!</v>
      </c>
      <c r="H257" s="575" t="e">
        <f t="shared" si="24"/>
        <v>#REF!</v>
      </c>
      <c r="I257" s="575" t="e">
        <f t="shared" si="25"/>
        <v>#REF!</v>
      </c>
      <c r="J257" s="575" t="e">
        <f>IF(A257="","",IF(#REF!="","",PMT((1+D257)^(1/12)-1,(#REF!*12)-A257+1,-E257)))</f>
        <v>#REF!</v>
      </c>
      <c r="K257" s="574"/>
    </row>
    <row r="258" spans="1:11">
      <c r="A258" s="577" t="e">
        <f>IF(A257="","",IF(A257=#REF!*12,"",+A257+1))</f>
        <v>#REF!</v>
      </c>
      <c r="B258" s="576" t="e">
        <f t="shared" si="26"/>
        <v>#REF!</v>
      </c>
      <c r="C258" s="576" t="e">
        <f>IF(A258="","",IF(#REF!+'Plano Prestação Mensal Proposta'!A258&gt;120,0,ROUND(IF(B258&gt;0.045,(0.045*0.5),(0.5)*B258),7)))</f>
        <v>#REF!</v>
      </c>
      <c r="D258" s="576" t="e">
        <f t="shared" si="21"/>
        <v>#REF!</v>
      </c>
      <c r="E258" s="575" t="e">
        <f t="shared" si="27"/>
        <v>#REF!</v>
      </c>
      <c r="F258" s="575" t="e">
        <f t="shared" si="22"/>
        <v>#REF!</v>
      </c>
      <c r="G258" s="575" t="e">
        <f t="shared" si="23"/>
        <v>#REF!</v>
      </c>
      <c r="H258" s="575" t="e">
        <f t="shared" si="24"/>
        <v>#REF!</v>
      </c>
      <c r="I258" s="575" t="e">
        <f t="shared" si="25"/>
        <v>#REF!</v>
      </c>
      <c r="J258" s="575" t="e">
        <f>IF(A258="","",IF(#REF!="","",PMT((1+D258)^(1/12)-1,(#REF!*12)-A258+1,-E258)))</f>
        <v>#REF!</v>
      </c>
      <c r="K258" s="574"/>
    </row>
    <row r="259" spans="1:11">
      <c r="A259" s="577" t="e">
        <f>IF(A258="","",IF(A258=#REF!*12,"",+A258+1))</f>
        <v>#REF!</v>
      </c>
      <c r="B259" s="576" t="e">
        <f t="shared" si="26"/>
        <v>#REF!</v>
      </c>
      <c r="C259" s="576" t="e">
        <f>IF(A259="","",IF(#REF!+'Plano Prestação Mensal Proposta'!A259&gt;120,0,ROUND(IF(B259&gt;0.045,(0.045*0.5),(0.5)*B259),7)))</f>
        <v>#REF!</v>
      </c>
      <c r="D259" s="576" t="e">
        <f t="shared" si="21"/>
        <v>#REF!</v>
      </c>
      <c r="E259" s="575" t="e">
        <f t="shared" si="27"/>
        <v>#REF!</v>
      </c>
      <c r="F259" s="575" t="e">
        <f t="shared" si="22"/>
        <v>#REF!</v>
      </c>
      <c r="G259" s="575" t="e">
        <f t="shared" si="23"/>
        <v>#REF!</v>
      </c>
      <c r="H259" s="575" t="e">
        <f t="shared" si="24"/>
        <v>#REF!</v>
      </c>
      <c r="I259" s="575" t="e">
        <f t="shared" si="25"/>
        <v>#REF!</v>
      </c>
      <c r="J259" s="575" t="e">
        <f>IF(A259="","",IF(#REF!="","",PMT((1+D259)^(1/12)-1,(#REF!*12)-A259+1,-E259)))</f>
        <v>#REF!</v>
      </c>
      <c r="K259" s="574"/>
    </row>
    <row r="260" spans="1:11">
      <c r="A260" s="577" t="e">
        <f>IF(A259="","",IF(A259=#REF!*12,"",+A259+1))</f>
        <v>#REF!</v>
      </c>
      <c r="B260" s="576" t="e">
        <f t="shared" si="26"/>
        <v>#REF!</v>
      </c>
      <c r="C260" s="576" t="e">
        <f>IF(A260="","",IF(#REF!+'Plano Prestação Mensal Proposta'!A260&gt;120,0,ROUND(IF(B260&gt;0.045,(0.045*0.5),(0.5)*B260),7)))</f>
        <v>#REF!</v>
      </c>
      <c r="D260" s="576" t="e">
        <f t="shared" si="21"/>
        <v>#REF!</v>
      </c>
      <c r="E260" s="575" t="e">
        <f t="shared" si="27"/>
        <v>#REF!</v>
      </c>
      <c r="F260" s="575" t="e">
        <f t="shared" si="22"/>
        <v>#REF!</v>
      </c>
      <c r="G260" s="575" t="e">
        <f t="shared" si="23"/>
        <v>#REF!</v>
      </c>
      <c r="H260" s="575" t="e">
        <f t="shared" si="24"/>
        <v>#REF!</v>
      </c>
      <c r="I260" s="575" t="e">
        <f t="shared" si="25"/>
        <v>#REF!</v>
      </c>
      <c r="J260" s="575" t="e">
        <f>IF(A260="","",IF(#REF!="","",PMT((1+D260)^(1/12)-1,(#REF!*12)-A260+1,-E260)))</f>
        <v>#REF!</v>
      </c>
      <c r="K260" s="574"/>
    </row>
    <row r="261" spans="1:11">
      <c r="A261" s="577" t="e">
        <f>IF(A260="","",IF(A260=#REF!*12,"",+A260+1))</f>
        <v>#REF!</v>
      </c>
      <c r="B261" s="576" t="e">
        <f t="shared" si="26"/>
        <v>#REF!</v>
      </c>
      <c r="C261" s="576" t="e">
        <f>IF(A261="","",IF(#REF!+'Plano Prestação Mensal Proposta'!A261&gt;120,0,ROUND(IF(B261&gt;0.045,(0.045*0.5),(0.5)*B261),7)))</f>
        <v>#REF!</v>
      </c>
      <c r="D261" s="576" t="e">
        <f t="shared" si="21"/>
        <v>#REF!</v>
      </c>
      <c r="E261" s="575" t="e">
        <f t="shared" si="27"/>
        <v>#REF!</v>
      </c>
      <c r="F261" s="575" t="e">
        <f t="shared" si="22"/>
        <v>#REF!</v>
      </c>
      <c r="G261" s="575" t="e">
        <f t="shared" si="23"/>
        <v>#REF!</v>
      </c>
      <c r="H261" s="575" t="e">
        <f t="shared" si="24"/>
        <v>#REF!</v>
      </c>
      <c r="I261" s="575" t="e">
        <f t="shared" si="25"/>
        <v>#REF!</v>
      </c>
      <c r="J261" s="575" t="e">
        <f>IF(A261="","",IF(#REF!="","",PMT((1+D261)^(1/12)-1,(#REF!*12)-A261+1,-E261)))</f>
        <v>#REF!</v>
      </c>
      <c r="K261" s="574"/>
    </row>
    <row r="262" spans="1:11">
      <c r="A262" s="577" t="e">
        <f>IF(A261="","",IF(A261=#REF!*12,"",+A261+1))</f>
        <v>#REF!</v>
      </c>
      <c r="B262" s="576" t="e">
        <f t="shared" si="26"/>
        <v>#REF!</v>
      </c>
      <c r="C262" s="576" t="e">
        <f>IF(A262="","",IF(#REF!+'Plano Prestação Mensal Proposta'!A262&gt;120,0,ROUND(IF(B262&gt;0.045,(0.045*0.5),(0.5)*B262),7)))</f>
        <v>#REF!</v>
      </c>
      <c r="D262" s="576" t="e">
        <f t="shared" ref="D262:D325" si="28">IF(A262="","",+B262-C262)</f>
        <v>#REF!</v>
      </c>
      <c r="E262" s="575" t="e">
        <f t="shared" si="27"/>
        <v>#REF!</v>
      </c>
      <c r="F262" s="575" t="e">
        <f t="shared" ref="F262:F325" si="29">IF(A262="","",IF(J262="","",+J262-H262))</f>
        <v>#REF!</v>
      </c>
      <c r="G262" s="575" t="e">
        <f t="shared" ref="G262:G325" si="30">IF(A262="","",IF(E262="","",ROUND(+E262*((1+B262)^(1/12)-1),2)))</f>
        <v>#REF!</v>
      </c>
      <c r="H262" s="575" t="e">
        <f t="shared" ref="H262:H325" si="31">IF(A262="","",IF(E262="","",ROUND(+E262*((1+D262)^(1/12)-1),2)))</f>
        <v>#REF!</v>
      </c>
      <c r="I262" s="575" t="e">
        <f t="shared" ref="I262:I325" si="32">IF(A262="","",+G262-H262)</f>
        <v>#REF!</v>
      </c>
      <c r="J262" s="575" t="e">
        <f>IF(A262="","",IF(#REF!="","",PMT((1+D262)^(1/12)-1,(#REF!*12)-A262+1,-E262)))</f>
        <v>#REF!</v>
      </c>
      <c r="K262" s="574"/>
    </row>
    <row r="263" spans="1:11">
      <c r="A263" s="577" t="e">
        <f>IF(A262="","",IF(A262=#REF!*12,"",+A262+1))</f>
        <v>#REF!</v>
      </c>
      <c r="B263" s="576" t="e">
        <f t="shared" ref="B263:B326" si="33">IF(A263="","",+B262)</f>
        <v>#REF!</v>
      </c>
      <c r="C263" s="576" t="e">
        <f>IF(A263="","",IF(#REF!+'Plano Prestação Mensal Proposta'!A263&gt;120,0,ROUND(IF(B263&gt;0.045,(0.045*0.5),(0.5)*B263),7)))</f>
        <v>#REF!</v>
      </c>
      <c r="D263" s="576" t="e">
        <f t="shared" si="28"/>
        <v>#REF!</v>
      </c>
      <c r="E263" s="575" t="e">
        <f t="shared" ref="E263:E326" si="34">IF(A263="","",IF(F262="","",+E262-F262))</f>
        <v>#REF!</v>
      </c>
      <c r="F263" s="575" t="e">
        <f t="shared" si="29"/>
        <v>#REF!</v>
      </c>
      <c r="G263" s="575" t="e">
        <f t="shared" si="30"/>
        <v>#REF!</v>
      </c>
      <c r="H263" s="575" t="e">
        <f t="shared" si="31"/>
        <v>#REF!</v>
      </c>
      <c r="I263" s="575" t="e">
        <f t="shared" si="32"/>
        <v>#REF!</v>
      </c>
      <c r="J263" s="575" t="e">
        <f>IF(A263="","",IF(#REF!="","",PMT((1+D263)^(1/12)-1,(#REF!*12)-A263+1,-E263)))</f>
        <v>#REF!</v>
      </c>
      <c r="K263" s="574"/>
    </row>
    <row r="264" spans="1:11">
      <c r="A264" s="577" t="e">
        <f>IF(A263="","",IF(A263=#REF!*12,"",+A263+1))</f>
        <v>#REF!</v>
      </c>
      <c r="B264" s="576" t="e">
        <f t="shared" si="33"/>
        <v>#REF!</v>
      </c>
      <c r="C264" s="576" t="e">
        <f>IF(A264="","",IF(#REF!+'Plano Prestação Mensal Proposta'!A264&gt;120,0,ROUND(IF(B264&gt;0.045,(0.045*0.5),(0.5)*B264),7)))</f>
        <v>#REF!</v>
      </c>
      <c r="D264" s="576" t="e">
        <f t="shared" si="28"/>
        <v>#REF!</v>
      </c>
      <c r="E264" s="575" t="e">
        <f t="shared" si="34"/>
        <v>#REF!</v>
      </c>
      <c r="F264" s="575" t="e">
        <f t="shared" si="29"/>
        <v>#REF!</v>
      </c>
      <c r="G264" s="575" t="e">
        <f t="shared" si="30"/>
        <v>#REF!</v>
      </c>
      <c r="H264" s="575" t="e">
        <f t="shared" si="31"/>
        <v>#REF!</v>
      </c>
      <c r="I264" s="575" t="e">
        <f t="shared" si="32"/>
        <v>#REF!</v>
      </c>
      <c r="J264" s="575" t="e">
        <f>IF(A264="","",IF(#REF!="","",PMT((1+D264)^(1/12)-1,(#REF!*12)-A264+1,-E264)))</f>
        <v>#REF!</v>
      </c>
      <c r="K264" s="574"/>
    </row>
    <row r="265" spans="1:11">
      <c r="A265" s="577" t="e">
        <f>IF(A264="","",IF(A264=#REF!*12,"",+A264+1))</f>
        <v>#REF!</v>
      </c>
      <c r="B265" s="576" t="e">
        <f t="shared" si="33"/>
        <v>#REF!</v>
      </c>
      <c r="C265" s="576" t="e">
        <f>IF(A265="","",IF(#REF!+'Plano Prestação Mensal Proposta'!A265&gt;120,0,ROUND(IF(B265&gt;0.045,(0.045*0.5),(0.5)*B265),7)))</f>
        <v>#REF!</v>
      </c>
      <c r="D265" s="576" t="e">
        <f t="shared" si="28"/>
        <v>#REF!</v>
      </c>
      <c r="E265" s="575" t="e">
        <f t="shared" si="34"/>
        <v>#REF!</v>
      </c>
      <c r="F265" s="575" t="e">
        <f t="shared" si="29"/>
        <v>#REF!</v>
      </c>
      <c r="G265" s="575" t="e">
        <f t="shared" si="30"/>
        <v>#REF!</v>
      </c>
      <c r="H265" s="575" t="e">
        <f t="shared" si="31"/>
        <v>#REF!</v>
      </c>
      <c r="I265" s="575" t="e">
        <f t="shared" si="32"/>
        <v>#REF!</v>
      </c>
      <c r="J265" s="575" t="e">
        <f>IF(A265="","",IF(#REF!="","",PMT((1+D265)^(1/12)-1,(#REF!*12)-A265+1,-E265)))</f>
        <v>#REF!</v>
      </c>
      <c r="K265" s="574"/>
    </row>
    <row r="266" spans="1:11">
      <c r="A266" s="577" t="e">
        <f>IF(A265="","",IF(A265=#REF!*12,"",+A265+1))</f>
        <v>#REF!</v>
      </c>
      <c r="B266" s="576" t="e">
        <f t="shared" si="33"/>
        <v>#REF!</v>
      </c>
      <c r="C266" s="576" t="e">
        <f>IF(A266="","",IF(#REF!+'Plano Prestação Mensal Proposta'!A266&gt;120,0,ROUND(IF(B266&gt;0.045,(0.045*0.5),(0.5)*B266),7)))</f>
        <v>#REF!</v>
      </c>
      <c r="D266" s="576" t="e">
        <f t="shared" si="28"/>
        <v>#REF!</v>
      </c>
      <c r="E266" s="575" t="e">
        <f t="shared" si="34"/>
        <v>#REF!</v>
      </c>
      <c r="F266" s="575" t="e">
        <f t="shared" si="29"/>
        <v>#REF!</v>
      </c>
      <c r="G266" s="575" t="e">
        <f t="shared" si="30"/>
        <v>#REF!</v>
      </c>
      <c r="H266" s="575" t="e">
        <f t="shared" si="31"/>
        <v>#REF!</v>
      </c>
      <c r="I266" s="575" t="e">
        <f t="shared" si="32"/>
        <v>#REF!</v>
      </c>
      <c r="J266" s="575" t="e">
        <f>IF(A266="","",IF(#REF!="","",PMT((1+D266)^(1/12)-1,(#REF!*12)-A266+1,-E266)))</f>
        <v>#REF!</v>
      </c>
      <c r="K266" s="574"/>
    </row>
    <row r="267" spans="1:11">
      <c r="A267" s="577" t="e">
        <f>IF(A266="","",IF(A266=#REF!*12,"",+A266+1))</f>
        <v>#REF!</v>
      </c>
      <c r="B267" s="576" t="e">
        <f t="shared" si="33"/>
        <v>#REF!</v>
      </c>
      <c r="C267" s="576" t="e">
        <f>IF(A267="","",IF(#REF!+'Plano Prestação Mensal Proposta'!A267&gt;120,0,ROUND(IF(B267&gt;0.045,(0.045*0.5),(0.5)*B267),7)))</f>
        <v>#REF!</v>
      </c>
      <c r="D267" s="576" t="e">
        <f t="shared" si="28"/>
        <v>#REF!</v>
      </c>
      <c r="E267" s="575" t="e">
        <f t="shared" si="34"/>
        <v>#REF!</v>
      </c>
      <c r="F267" s="575" t="e">
        <f t="shared" si="29"/>
        <v>#REF!</v>
      </c>
      <c r="G267" s="575" t="e">
        <f t="shared" si="30"/>
        <v>#REF!</v>
      </c>
      <c r="H267" s="575" t="e">
        <f t="shared" si="31"/>
        <v>#REF!</v>
      </c>
      <c r="I267" s="575" t="e">
        <f t="shared" si="32"/>
        <v>#REF!</v>
      </c>
      <c r="J267" s="575" t="e">
        <f>IF(A267="","",IF(#REF!="","",PMT((1+D267)^(1/12)-1,(#REF!*12)-A267+1,-E267)))</f>
        <v>#REF!</v>
      </c>
      <c r="K267" s="574"/>
    </row>
    <row r="268" spans="1:11">
      <c r="A268" s="577" t="e">
        <f>IF(A267="","",IF(A267=#REF!*12,"",+A267+1))</f>
        <v>#REF!</v>
      </c>
      <c r="B268" s="576" t="e">
        <f t="shared" si="33"/>
        <v>#REF!</v>
      </c>
      <c r="C268" s="576" t="e">
        <f>IF(A268="","",IF(#REF!+'Plano Prestação Mensal Proposta'!A268&gt;120,0,ROUND(IF(B268&gt;0.045,(0.045*0.5),(0.5)*B268),7)))</f>
        <v>#REF!</v>
      </c>
      <c r="D268" s="576" t="e">
        <f t="shared" si="28"/>
        <v>#REF!</v>
      </c>
      <c r="E268" s="575" t="e">
        <f t="shared" si="34"/>
        <v>#REF!</v>
      </c>
      <c r="F268" s="575" t="e">
        <f t="shared" si="29"/>
        <v>#REF!</v>
      </c>
      <c r="G268" s="575" t="e">
        <f t="shared" si="30"/>
        <v>#REF!</v>
      </c>
      <c r="H268" s="575" t="e">
        <f t="shared" si="31"/>
        <v>#REF!</v>
      </c>
      <c r="I268" s="575" t="e">
        <f t="shared" si="32"/>
        <v>#REF!</v>
      </c>
      <c r="J268" s="575" t="e">
        <f>IF(A268="","",IF(#REF!="","",PMT((1+D268)^(1/12)-1,(#REF!*12)-A268+1,-E268)))</f>
        <v>#REF!</v>
      </c>
      <c r="K268" s="574"/>
    </row>
    <row r="269" spans="1:11">
      <c r="A269" s="577" t="e">
        <f>IF(A268="","",IF(A268=#REF!*12,"",+A268+1))</f>
        <v>#REF!</v>
      </c>
      <c r="B269" s="576" t="e">
        <f t="shared" si="33"/>
        <v>#REF!</v>
      </c>
      <c r="C269" s="576" t="e">
        <f>IF(A269="","",IF(#REF!+'Plano Prestação Mensal Proposta'!A269&gt;120,0,ROUND(IF(B269&gt;0.045,(0.045*0.5),(0.5)*B269),7)))</f>
        <v>#REF!</v>
      </c>
      <c r="D269" s="576" t="e">
        <f t="shared" si="28"/>
        <v>#REF!</v>
      </c>
      <c r="E269" s="575" t="e">
        <f t="shared" si="34"/>
        <v>#REF!</v>
      </c>
      <c r="F269" s="575" t="e">
        <f t="shared" si="29"/>
        <v>#REF!</v>
      </c>
      <c r="G269" s="575" t="e">
        <f t="shared" si="30"/>
        <v>#REF!</v>
      </c>
      <c r="H269" s="575" t="e">
        <f t="shared" si="31"/>
        <v>#REF!</v>
      </c>
      <c r="I269" s="575" t="e">
        <f t="shared" si="32"/>
        <v>#REF!</v>
      </c>
      <c r="J269" s="575" t="e">
        <f>IF(A269="","",IF(#REF!="","",PMT((1+D269)^(1/12)-1,(#REF!*12)-A269+1,-E269)))</f>
        <v>#REF!</v>
      </c>
      <c r="K269" s="574"/>
    </row>
    <row r="270" spans="1:11">
      <c r="A270" s="577" t="e">
        <f>IF(A269="","",IF(A269=#REF!*12,"",+A269+1))</f>
        <v>#REF!</v>
      </c>
      <c r="B270" s="576" t="e">
        <f t="shared" si="33"/>
        <v>#REF!</v>
      </c>
      <c r="C270" s="576" t="e">
        <f>IF(A270="","",IF(#REF!+'Plano Prestação Mensal Proposta'!A270&gt;120,0,ROUND(IF(B270&gt;0.045,(0.045*0.5),(0.5)*B270),7)))</f>
        <v>#REF!</v>
      </c>
      <c r="D270" s="576" t="e">
        <f t="shared" si="28"/>
        <v>#REF!</v>
      </c>
      <c r="E270" s="575" t="e">
        <f t="shared" si="34"/>
        <v>#REF!</v>
      </c>
      <c r="F270" s="575" t="e">
        <f t="shared" si="29"/>
        <v>#REF!</v>
      </c>
      <c r="G270" s="575" t="e">
        <f t="shared" si="30"/>
        <v>#REF!</v>
      </c>
      <c r="H270" s="575" t="e">
        <f t="shared" si="31"/>
        <v>#REF!</v>
      </c>
      <c r="I270" s="575" t="e">
        <f t="shared" si="32"/>
        <v>#REF!</v>
      </c>
      <c r="J270" s="575" t="e">
        <f>IF(A270="","",IF(#REF!="","",PMT((1+D270)^(1/12)-1,(#REF!*12)-A270+1,-E270)))</f>
        <v>#REF!</v>
      </c>
      <c r="K270" s="574"/>
    </row>
    <row r="271" spans="1:11">
      <c r="A271" s="577" t="e">
        <f>IF(A270="","",IF(A270=#REF!*12,"",+A270+1))</f>
        <v>#REF!</v>
      </c>
      <c r="B271" s="576" t="e">
        <f t="shared" si="33"/>
        <v>#REF!</v>
      </c>
      <c r="C271" s="576" t="e">
        <f>IF(A271="","",IF(#REF!+'Plano Prestação Mensal Proposta'!A271&gt;120,0,ROUND(IF(B271&gt;0.045,(0.045*0.5),(0.5)*B271),7)))</f>
        <v>#REF!</v>
      </c>
      <c r="D271" s="576" t="e">
        <f t="shared" si="28"/>
        <v>#REF!</v>
      </c>
      <c r="E271" s="575" t="e">
        <f t="shared" si="34"/>
        <v>#REF!</v>
      </c>
      <c r="F271" s="575" t="e">
        <f t="shared" si="29"/>
        <v>#REF!</v>
      </c>
      <c r="G271" s="575" t="e">
        <f t="shared" si="30"/>
        <v>#REF!</v>
      </c>
      <c r="H271" s="575" t="e">
        <f t="shared" si="31"/>
        <v>#REF!</v>
      </c>
      <c r="I271" s="575" t="e">
        <f t="shared" si="32"/>
        <v>#REF!</v>
      </c>
      <c r="J271" s="575" t="e">
        <f>IF(A271="","",IF(#REF!="","",PMT((1+D271)^(1/12)-1,(#REF!*12)-A271+1,-E271)))</f>
        <v>#REF!</v>
      </c>
      <c r="K271" s="574"/>
    </row>
    <row r="272" spans="1:11">
      <c r="A272" s="577" t="e">
        <f>IF(A271="","",IF(A271=#REF!*12,"",+A271+1))</f>
        <v>#REF!</v>
      </c>
      <c r="B272" s="576" t="e">
        <f t="shared" si="33"/>
        <v>#REF!</v>
      </c>
      <c r="C272" s="576" t="e">
        <f>IF(A272="","",IF(#REF!+'Plano Prestação Mensal Proposta'!A272&gt;120,0,ROUND(IF(B272&gt;0.045,(0.045*0.5),(0.5)*B272),7)))</f>
        <v>#REF!</v>
      </c>
      <c r="D272" s="576" t="e">
        <f t="shared" si="28"/>
        <v>#REF!</v>
      </c>
      <c r="E272" s="575" t="e">
        <f t="shared" si="34"/>
        <v>#REF!</v>
      </c>
      <c r="F272" s="575" t="e">
        <f t="shared" si="29"/>
        <v>#REF!</v>
      </c>
      <c r="G272" s="575" t="e">
        <f t="shared" si="30"/>
        <v>#REF!</v>
      </c>
      <c r="H272" s="575" t="e">
        <f t="shared" si="31"/>
        <v>#REF!</v>
      </c>
      <c r="I272" s="575" t="e">
        <f t="shared" si="32"/>
        <v>#REF!</v>
      </c>
      <c r="J272" s="575" t="e">
        <f>IF(A272="","",IF(#REF!="","",PMT((1+D272)^(1/12)-1,(#REF!*12)-A272+1,-E272)))</f>
        <v>#REF!</v>
      </c>
      <c r="K272" s="574"/>
    </row>
    <row r="273" spans="1:11">
      <c r="A273" s="577" t="e">
        <f>IF(A272="","",IF(A272=#REF!*12,"",+A272+1))</f>
        <v>#REF!</v>
      </c>
      <c r="B273" s="576" t="e">
        <f t="shared" si="33"/>
        <v>#REF!</v>
      </c>
      <c r="C273" s="576" t="e">
        <f>IF(A273="","",IF(#REF!+'Plano Prestação Mensal Proposta'!A273&gt;120,0,ROUND(IF(B273&gt;0.045,(0.045*0.5),(0.5)*B273),7)))</f>
        <v>#REF!</v>
      </c>
      <c r="D273" s="576" t="e">
        <f t="shared" si="28"/>
        <v>#REF!</v>
      </c>
      <c r="E273" s="575" t="e">
        <f t="shared" si="34"/>
        <v>#REF!</v>
      </c>
      <c r="F273" s="575" t="e">
        <f t="shared" si="29"/>
        <v>#REF!</v>
      </c>
      <c r="G273" s="575" t="e">
        <f t="shared" si="30"/>
        <v>#REF!</v>
      </c>
      <c r="H273" s="575" t="e">
        <f t="shared" si="31"/>
        <v>#REF!</v>
      </c>
      <c r="I273" s="575" t="e">
        <f t="shared" si="32"/>
        <v>#REF!</v>
      </c>
      <c r="J273" s="575" t="e">
        <f>IF(A273="","",IF(#REF!="","",PMT((1+D273)^(1/12)-1,(#REF!*12)-A273+1,-E273)))</f>
        <v>#REF!</v>
      </c>
      <c r="K273" s="574"/>
    </row>
    <row r="274" spans="1:11">
      <c r="A274" s="577" t="e">
        <f>IF(A273="","",IF(A273=#REF!*12,"",+A273+1))</f>
        <v>#REF!</v>
      </c>
      <c r="B274" s="576" t="e">
        <f t="shared" si="33"/>
        <v>#REF!</v>
      </c>
      <c r="C274" s="576" t="e">
        <f>IF(A274="","",IF(#REF!+'Plano Prestação Mensal Proposta'!A274&gt;120,0,ROUND(IF(B274&gt;0.045,(0.045*0.5),(0.5)*B274),7)))</f>
        <v>#REF!</v>
      </c>
      <c r="D274" s="576" t="e">
        <f t="shared" si="28"/>
        <v>#REF!</v>
      </c>
      <c r="E274" s="575" t="e">
        <f t="shared" si="34"/>
        <v>#REF!</v>
      </c>
      <c r="F274" s="575" t="e">
        <f t="shared" si="29"/>
        <v>#REF!</v>
      </c>
      <c r="G274" s="575" t="e">
        <f t="shared" si="30"/>
        <v>#REF!</v>
      </c>
      <c r="H274" s="575" t="e">
        <f t="shared" si="31"/>
        <v>#REF!</v>
      </c>
      <c r="I274" s="575" t="e">
        <f t="shared" si="32"/>
        <v>#REF!</v>
      </c>
      <c r="J274" s="575" t="e">
        <f>IF(A274="","",IF(#REF!="","",PMT((1+D274)^(1/12)-1,(#REF!*12)-A274+1,-E274)))</f>
        <v>#REF!</v>
      </c>
      <c r="K274" s="574"/>
    </row>
    <row r="275" spans="1:11">
      <c r="A275" s="577" t="e">
        <f>IF(A274="","",IF(A274=#REF!*12,"",+A274+1))</f>
        <v>#REF!</v>
      </c>
      <c r="B275" s="576" t="e">
        <f t="shared" si="33"/>
        <v>#REF!</v>
      </c>
      <c r="C275" s="576" t="e">
        <f>IF(A275="","",IF(#REF!+'Plano Prestação Mensal Proposta'!A275&gt;120,0,ROUND(IF(B275&gt;0.045,(0.045*0.5),(0.5)*B275),7)))</f>
        <v>#REF!</v>
      </c>
      <c r="D275" s="576" t="e">
        <f t="shared" si="28"/>
        <v>#REF!</v>
      </c>
      <c r="E275" s="575" t="e">
        <f t="shared" si="34"/>
        <v>#REF!</v>
      </c>
      <c r="F275" s="575" t="e">
        <f t="shared" si="29"/>
        <v>#REF!</v>
      </c>
      <c r="G275" s="575" t="e">
        <f t="shared" si="30"/>
        <v>#REF!</v>
      </c>
      <c r="H275" s="575" t="e">
        <f t="shared" si="31"/>
        <v>#REF!</v>
      </c>
      <c r="I275" s="575" t="e">
        <f t="shared" si="32"/>
        <v>#REF!</v>
      </c>
      <c r="J275" s="575" t="e">
        <f>IF(A275="","",IF(#REF!="","",PMT((1+D275)^(1/12)-1,(#REF!*12)-A275+1,-E275)))</f>
        <v>#REF!</v>
      </c>
      <c r="K275" s="574"/>
    </row>
    <row r="276" spans="1:11">
      <c r="A276" s="577" t="e">
        <f>IF(A275="","",IF(A275=#REF!*12,"",+A275+1))</f>
        <v>#REF!</v>
      </c>
      <c r="B276" s="576" t="e">
        <f t="shared" si="33"/>
        <v>#REF!</v>
      </c>
      <c r="C276" s="576" t="e">
        <f>IF(A276="","",IF(#REF!+'Plano Prestação Mensal Proposta'!A276&gt;120,0,ROUND(IF(B276&gt;0.045,(0.045*0.5),(0.5)*B276),7)))</f>
        <v>#REF!</v>
      </c>
      <c r="D276" s="576" t="e">
        <f t="shared" si="28"/>
        <v>#REF!</v>
      </c>
      <c r="E276" s="575" t="e">
        <f t="shared" si="34"/>
        <v>#REF!</v>
      </c>
      <c r="F276" s="575" t="e">
        <f t="shared" si="29"/>
        <v>#REF!</v>
      </c>
      <c r="G276" s="575" t="e">
        <f t="shared" si="30"/>
        <v>#REF!</v>
      </c>
      <c r="H276" s="575" t="e">
        <f t="shared" si="31"/>
        <v>#REF!</v>
      </c>
      <c r="I276" s="575" t="e">
        <f t="shared" si="32"/>
        <v>#REF!</v>
      </c>
      <c r="J276" s="575" t="e">
        <f>IF(A276="","",IF(#REF!="","",PMT((1+D276)^(1/12)-1,(#REF!*12)-A276+1,-E276)))</f>
        <v>#REF!</v>
      </c>
      <c r="K276" s="574"/>
    </row>
    <row r="277" spans="1:11">
      <c r="A277" s="577" t="e">
        <f>IF(A276="","",IF(A276=#REF!*12,"",+A276+1))</f>
        <v>#REF!</v>
      </c>
      <c r="B277" s="576" t="e">
        <f t="shared" si="33"/>
        <v>#REF!</v>
      </c>
      <c r="C277" s="576" t="e">
        <f>IF(A277="","",IF(#REF!+'Plano Prestação Mensal Proposta'!A277&gt;120,0,ROUND(IF(B277&gt;0.045,(0.045*0.5),(0.5)*B277),7)))</f>
        <v>#REF!</v>
      </c>
      <c r="D277" s="576" t="e">
        <f t="shared" si="28"/>
        <v>#REF!</v>
      </c>
      <c r="E277" s="575" t="e">
        <f t="shared" si="34"/>
        <v>#REF!</v>
      </c>
      <c r="F277" s="575" t="e">
        <f t="shared" si="29"/>
        <v>#REF!</v>
      </c>
      <c r="G277" s="575" t="e">
        <f t="shared" si="30"/>
        <v>#REF!</v>
      </c>
      <c r="H277" s="575" t="e">
        <f t="shared" si="31"/>
        <v>#REF!</v>
      </c>
      <c r="I277" s="575" t="e">
        <f t="shared" si="32"/>
        <v>#REF!</v>
      </c>
      <c r="J277" s="575" t="e">
        <f>IF(A277="","",IF(#REF!="","",PMT((1+D277)^(1/12)-1,(#REF!*12)-A277+1,-E277)))</f>
        <v>#REF!</v>
      </c>
      <c r="K277" s="574"/>
    </row>
    <row r="278" spans="1:11">
      <c r="A278" s="577" t="e">
        <f>IF(A277="","",IF(A277=#REF!*12,"",+A277+1))</f>
        <v>#REF!</v>
      </c>
      <c r="B278" s="576" t="e">
        <f t="shared" si="33"/>
        <v>#REF!</v>
      </c>
      <c r="C278" s="576" t="e">
        <f>IF(A278="","",IF(#REF!+'Plano Prestação Mensal Proposta'!A278&gt;120,0,ROUND(IF(B278&gt;0.045,(0.045*0.5),(0.5)*B278),7)))</f>
        <v>#REF!</v>
      </c>
      <c r="D278" s="576" t="e">
        <f t="shared" si="28"/>
        <v>#REF!</v>
      </c>
      <c r="E278" s="575" t="e">
        <f t="shared" si="34"/>
        <v>#REF!</v>
      </c>
      <c r="F278" s="575" t="e">
        <f t="shared" si="29"/>
        <v>#REF!</v>
      </c>
      <c r="G278" s="575" t="e">
        <f t="shared" si="30"/>
        <v>#REF!</v>
      </c>
      <c r="H278" s="575" t="e">
        <f t="shared" si="31"/>
        <v>#REF!</v>
      </c>
      <c r="I278" s="575" t="e">
        <f t="shared" si="32"/>
        <v>#REF!</v>
      </c>
      <c r="J278" s="575" t="e">
        <f>IF(A278="","",IF(#REF!="","",PMT((1+D278)^(1/12)-1,(#REF!*12)-A278+1,-E278)))</f>
        <v>#REF!</v>
      </c>
      <c r="K278" s="574"/>
    </row>
    <row r="279" spans="1:11">
      <c r="A279" s="577" t="e">
        <f>IF(A278="","",IF(A278=#REF!*12,"",+A278+1))</f>
        <v>#REF!</v>
      </c>
      <c r="B279" s="576" t="e">
        <f t="shared" si="33"/>
        <v>#REF!</v>
      </c>
      <c r="C279" s="576" t="e">
        <f>IF(A279="","",IF(#REF!+'Plano Prestação Mensal Proposta'!A279&gt;120,0,ROUND(IF(B279&gt;0.045,(0.045*0.5),(0.5)*B279),7)))</f>
        <v>#REF!</v>
      </c>
      <c r="D279" s="576" t="e">
        <f t="shared" si="28"/>
        <v>#REF!</v>
      </c>
      <c r="E279" s="575" t="e">
        <f t="shared" si="34"/>
        <v>#REF!</v>
      </c>
      <c r="F279" s="575" t="e">
        <f t="shared" si="29"/>
        <v>#REF!</v>
      </c>
      <c r="G279" s="575" t="e">
        <f t="shared" si="30"/>
        <v>#REF!</v>
      </c>
      <c r="H279" s="575" t="e">
        <f t="shared" si="31"/>
        <v>#REF!</v>
      </c>
      <c r="I279" s="575" t="e">
        <f t="shared" si="32"/>
        <v>#REF!</v>
      </c>
      <c r="J279" s="575" t="e">
        <f>IF(A279="","",IF(#REF!="","",PMT((1+D279)^(1/12)-1,(#REF!*12)-A279+1,-E279)))</f>
        <v>#REF!</v>
      </c>
      <c r="K279" s="574"/>
    </row>
    <row r="280" spans="1:11">
      <c r="A280" s="577" t="e">
        <f>IF(A279="","",IF(A279=#REF!*12,"",+A279+1))</f>
        <v>#REF!</v>
      </c>
      <c r="B280" s="576" t="e">
        <f t="shared" si="33"/>
        <v>#REF!</v>
      </c>
      <c r="C280" s="576" t="e">
        <f>IF(A280="","",IF(#REF!+'Plano Prestação Mensal Proposta'!A280&gt;120,0,ROUND(IF(B280&gt;0.045,(0.045*0.5),(0.5)*B280),7)))</f>
        <v>#REF!</v>
      </c>
      <c r="D280" s="576" t="e">
        <f t="shared" si="28"/>
        <v>#REF!</v>
      </c>
      <c r="E280" s="575" t="e">
        <f t="shared" si="34"/>
        <v>#REF!</v>
      </c>
      <c r="F280" s="575" t="e">
        <f t="shared" si="29"/>
        <v>#REF!</v>
      </c>
      <c r="G280" s="575" t="e">
        <f t="shared" si="30"/>
        <v>#REF!</v>
      </c>
      <c r="H280" s="575" t="e">
        <f t="shared" si="31"/>
        <v>#REF!</v>
      </c>
      <c r="I280" s="575" t="e">
        <f t="shared" si="32"/>
        <v>#REF!</v>
      </c>
      <c r="J280" s="575" t="e">
        <f>IF(A280="","",IF(#REF!="","",PMT((1+D280)^(1/12)-1,(#REF!*12)-A280+1,-E280)))</f>
        <v>#REF!</v>
      </c>
      <c r="K280" s="574"/>
    </row>
    <row r="281" spans="1:11">
      <c r="A281" s="577" t="e">
        <f>IF(A280="","",IF(A280=#REF!*12,"",+A280+1))</f>
        <v>#REF!</v>
      </c>
      <c r="B281" s="576" t="e">
        <f t="shared" si="33"/>
        <v>#REF!</v>
      </c>
      <c r="C281" s="576" t="e">
        <f>IF(A281="","",IF(#REF!+'Plano Prestação Mensal Proposta'!A281&gt;120,0,ROUND(IF(B281&gt;0.045,(0.045*0.5),(0.5)*B281),7)))</f>
        <v>#REF!</v>
      </c>
      <c r="D281" s="576" t="e">
        <f t="shared" si="28"/>
        <v>#REF!</v>
      </c>
      <c r="E281" s="575" t="e">
        <f t="shared" si="34"/>
        <v>#REF!</v>
      </c>
      <c r="F281" s="575" t="e">
        <f t="shared" si="29"/>
        <v>#REF!</v>
      </c>
      <c r="G281" s="575" t="e">
        <f t="shared" si="30"/>
        <v>#REF!</v>
      </c>
      <c r="H281" s="575" t="e">
        <f t="shared" si="31"/>
        <v>#REF!</v>
      </c>
      <c r="I281" s="575" t="e">
        <f t="shared" si="32"/>
        <v>#REF!</v>
      </c>
      <c r="J281" s="575" t="e">
        <f>IF(A281="","",IF(#REF!="","",PMT((1+D281)^(1/12)-1,(#REF!*12)-A281+1,-E281)))</f>
        <v>#REF!</v>
      </c>
      <c r="K281" s="574"/>
    </row>
    <row r="282" spans="1:11">
      <c r="A282" s="577" t="e">
        <f>IF(A281="","",IF(A281=#REF!*12,"",+A281+1))</f>
        <v>#REF!</v>
      </c>
      <c r="B282" s="576" t="e">
        <f t="shared" si="33"/>
        <v>#REF!</v>
      </c>
      <c r="C282" s="576" t="e">
        <f>IF(A282="","",IF(#REF!+'Plano Prestação Mensal Proposta'!A282&gt;120,0,ROUND(IF(B282&gt;0.045,(0.045*0.5),(0.5)*B282),7)))</f>
        <v>#REF!</v>
      </c>
      <c r="D282" s="576" t="e">
        <f t="shared" si="28"/>
        <v>#REF!</v>
      </c>
      <c r="E282" s="575" t="e">
        <f t="shared" si="34"/>
        <v>#REF!</v>
      </c>
      <c r="F282" s="575" t="e">
        <f t="shared" si="29"/>
        <v>#REF!</v>
      </c>
      <c r="G282" s="575" t="e">
        <f t="shared" si="30"/>
        <v>#REF!</v>
      </c>
      <c r="H282" s="575" t="e">
        <f t="shared" si="31"/>
        <v>#REF!</v>
      </c>
      <c r="I282" s="575" t="e">
        <f t="shared" si="32"/>
        <v>#REF!</v>
      </c>
      <c r="J282" s="575" t="e">
        <f>IF(A282="","",IF(#REF!="","",PMT((1+D282)^(1/12)-1,(#REF!*12)-A282+1,-E282)))</f>
        <v>#REF!</v>
      </c>
      <c r="K282" s="574"/>
    </row>
    <row r="283" spans="1:11">
      <c r="A283" s="577" t="e">
        <f>IF(A282="","",IF(A282=#REF!*12,"",+A282+1))</f>
        <v>#REF!</v>
      </c>
      <c r="B283" s="576" t="e">
        <f t="shared" si="33"/>
        <v>#REF!</v>
      </c>
      <c r="C283" s="576" t="e">
        <f>IF(A283="","",IF(#REF!+'Plano Prestação Mensal Proposta'!A283&gt;120,0,ROUND(IF(B283&gt;0.045,(0.045*0.5),(0.5)*B283),7)))</f>
        <v>#REF!</v>
      </c>
      <c r="D283" s="576" t="e">
        <f t="shared" si="28"/>
        <v>#REF!</v>
      </c>
      <c r="E283" s="575" t="e">
        <f t="shared" si="34"/>
        <v>#REF!</v>
      </c>
      <c r="F283" s="575" t="e">
        <f t="shared" si="29"/>
        <v>#REF!</v>
      </c>
      <c r="G283" s="575" t="e">
        <f t="shared" si="30"/>
        <v>#REF!</v>
      </c>
      <c r="H283" s="575" t="e">
        <f t="shared" si="31"/>
        <v>#REF!</v>
      </c>
      <c r="I283" s="575" t="e">
        <f t="shared" si="32"/>
        <v>#REF!</v>
      </c>
      <c r="J283" s="575" t="e">
        <f>IF(A283="","",IF(#REF!="","",PMT((1+D283)^(1/12)-1,(#REF!*12)-A283+1,-E283)))</f>
        <v>#REF!</v>
      </c>
      <c r="K283" s="574"/>
    </row>
    <row r="284" spans="1:11">
      <c r="A284" s="577" t="e">
        <f>IF(A283="","",IF(A283=#REF!*12,"",+A283+1))</f>
        <v>#REF!</v>
      </c>
      <c r="B284" s="576" t="e">
        <f t="shared" si="33"/>
        <v>#REF!</v>
      </c>
      <c r="C284" s="576" t="e">
        <f>IF(A284="","",IF(#REF!+'Plano Prestação Mensal Proposta'!A284&gt;120,0,ROUND(IF(B284&gt;0.045,(0.045*0.5),(0.5)*B284),7)))</f>
        <v>#REF!</v>
      </c>
      <c r="D284" s="576" t="e">
        <f t="shared" si="28"/>
        <v>#REF!</v>
      </c>
      <c r="E284" s="575" t="e">
        <f t="shared" si="34"/>
        <v>#REF!</v>
      </c>
      <c r="F284" s="575" t="e">
        <f t="shared" si="29"/>
        <v>#REF!</v>
      </c>
      <c r="G284" s="575" t="e">
        <f t="shared" si="30"/>
        <v>#REF!</v>
      </c>
      <c r="H284" s="575" t="e">
        <f t="shared" si="31"/>
        <v>#REF!</v>
      </c>
      <c r="I284" s="575" t="e">
        <f t="shared" si="32"/>
        <v>#REF!</v>
      </c>
      <c r="J284" s="575" t="e">
        <f>IF(A284="","",IF(#REF!="","",PMT((1+D284)^(1/12)-1,(#REF!*12)-A284+1,-E284)))</f>
        <v>#REF!</v>
      </c>
      <c r="K284" s="574"/>
    </row>
    <row r="285" spans="1:11">
      <c r="A285" s="577" t="e">
        <f>IF(A284="","",IF(A284=#REF!*12,"",+A284+1))</f>
        <v>#REF!</v>
      </c>
      <c r="B285" s="576" t="e">
        <f t="shared" si="33"/>
        <v>#REF!</v>
      </c>
      <c r="C285" s="576" t="e">
        <f>IF(A285="","",IF(#REF!+'Plano Prestação Mensal Proposta'!A285&gt;120,0,ROUND(IF(B285&gt;0.045,(0.045*0.5),(0.5)*B285),7)))</f>
        <v>#REF!</v>
      </c>
      <c r="D285" s="576" t="e">
        <f t="shared" si="28"/>
        <v>#REF!</v>
      </c>
      <c r="E285" s="575" t="e">
        <f t="shared" si="34"/>
        <v>#REF!</v>
      </c>
      <c r="F285" s="575" t="e">
        <f t="shared" si="29"/>
        <v>#REF!</v>
      </c>
      <c r="G285" s="575" t="e">
        <f t="shared" si="30"/>
        <v>#REF!</v>
      </c>
      <c r="H285" s="575" t="e">
        <f t="shared" si="31"/>
        <v>#REF!</v>
      </c>
      <c r="I285" s="575" t="e">
        <f t="shared" si="32"/>
        <v>#REF!</v>
      </c>
      <c r="J285" s="575" t="e">
        <f>IF(A285="","",IF(#REF!="","",PMT((1+D285)^(1/12)-1,(#REF!*12)-A285+1,-E285)))</f>
        <v>#REF!</v>
      </c>
      <c r="K285" s="574"/>
    </row>
    <row r="286" spans="1:11">
      <c r="A286" s="577" t="e">
        <f>IF(A285="","",IF(A285=#REF!*12,"",+A285+1))</f>
        <v>#REF!</v>
      </c>
      <c r="B286" s="576" t="e">
        <f t="shared" si="33"/>
        <v>#REF!</v>
      </c>
      <c r="C286" s="576" t="e">
        <f>IF(A286="","",IF(#REF!+'Plano Prestação Mensal Proposta'!A286&gt;120,0,ROUND(IF(B286&gt;0.045,(0.045*0.5),(0.5)*B286),7)))</f>
        <v>#REF!</v>
      </c>
      <c r="D286" s="576" t="e">
        <f t="shared" si="28"/>
        <v>#REF!</v>
      </c>
      <c r="E286" s="575" t="e">
        <f t="shared" si="34"/>
        <v>#REF!</v>
      </c>
      <c r="F286" s="575" t="e">
        <f t="shared" si="29"/>
        <v>#REF!</v>
      </c>
      <c r="G286" s="575" t="e">
        <f t="shared" si="30"/>
        <v>#REF!</v>
      </c>
      <c r="H286" s="575" t="e">
        <f t="shared" si="31"/>
        <v>#REF!</v>
      </c>
      <c r="I286" s="575" t="e">
        <f t="shared" si="32"/>
        <v>#REF!</v>
      </c>
      <c r="J286" s="575" t="e">
        <f>IF(A286="","",IF(#REF!="","",PMT((1+D286)^(1/12)-1,(#REF!*12)-A286+1,-E286)))</f>
        <v>#REF!</v>
      </c>
      <c r="K286" s="574"/>
    </row>
    <row r="287" spans="1:11">
      <c r="A287" s="577" t="e">
        <f>IF(A286="","",IF(A286=#REF!*12,"",+A286+1))</f>
        <v>#REF!</v>
      </c>
      <c r="B287" s="576" t="e">
        <f t="shared" si="33"/>
        <v>#REF!</v>
      </c>
      <c r="C287" s="576" t="e">
        <f>IF(A287="","",IF(#REF!+'Plano Prestação Mensal Proposta'!A287&gt;120,0,ROUND(IF(B287&gt;0.045,(0.045*0.5),(0.5)*B287),7)))</f>
        <v>#REF!</v>
      </c>
      <c r="D287" s="576" t="e">
        <f t="shared" si="28"/>
        <v>#REF!</v>
      </c>
      <c r="E287" s="575" t="e">
        <f t="shared" si="34"/>
        <v>#REF!</v>
      </c>
      <c r="F287" s="575" t="e">
        <f t="shared" si="29"/>
        <v>#REF!</v>
      </c>
      <c r="G287" s="575" t="e">
        <f t="shared" si="30"/>
        <v>#REF!</v>
      </c>
      <c r="H287" s="575" t="e">
        <f t="shared" si="31"/>
        <v>#REF!</v>
      </c>
      <c r="I287" s="575" t="e">
        <f t="shared" si="32"/>
        <v>#REF!</v>
      </c>
      <c r="J287" s="575" t="e">
        <f>IF(A287="","",IF(#REF!="","",PMT((1+D287)^(1/12)-1,(#REF!*12)-A287+1,-E287)))</f>
        <v>#REF!</v>
      </c>
      <c r="K287" s="574"/>
    </row>
    <row r="288" spans="1:11">
      <c r="A288" s="577" t="e">
        <f>IF(A287="","",IF(A287=#REF!*12,"",+A287+1))</f>
        <v>#REF!</v>
      </c>
      <c r="B288" s="576" t="e">
        <f t="shared" si="33"/>
        <v>#REF!</v>
      </c>
      <c r="C288" s="576" t="e">
        <f>IF(A288="","",IF(#REF!+'Plano Prestação Mensal Proposta'!A288&gt;120,0,ROUND(IF(B288&gt;0.045,(0.045*0.5),(0.5)*B288),7)))</f>
        <v>#REF!</v>
      </c>
      <c r="D288" s="576" t="e">
        <f t="shared" si="28"/>
        <v>#REF!</v>
      </c>
      <c r="E288" s="575" t="e">
        <f t="shared" si="34"/>
        <v>#REF!</v>
      </c>
      <c r="F288" s="575" t="e">
        <f t="shared" si="29"/>
        <v>#REF!</v>
      </c>
      <c r="G288" s="575" t="e">
        <f t="shared" si="30"/>
        <v>#REF!</v>
      </c>
      <c r="H288" s="575" t="e">
        <f t="shared" si="31"/>
        <v>#REF!</v>
      </c>
      <c r="I288" s="575" t="e">
        <f t="shared" si="32"/>
        <v>#REF!</v>
      </c>
      <c r="J288" s="575" t="e">
        <f>IF(A288="","",IF(#REF!="","",PMT((1+D288)^(1/12)-1,(#REF!*12)-A288+1,-E288)))</f>
        <v>#REF!</v>
      </c>
      <c r="K288" s="574"/>
    </row>
    <row r="289" spans="1:11">
      <c r="A289" s="577" t="e">
        <f>IF(A288="","",IF(A288=#REF!*12,"",+A288+1))</f>
        <v>#REF!</v>
      </c>
      <c r="B289" s="576" t="e">
        <f t="shared" si="33"/>
        <v>#REF!</v>
      </c>
      <c r="C289" s="576" t="e">
        <f>IF(A289="","",IF(#REF!+'Plano Prestação Mensal Proposta'!A289&gt;120,0,ROUND(IF(B289&gt;0.045,(0.045*0.5),(0.5)*B289),7)))</f>
        <v>#REF!</v>
      </c>
      <c r="D289" s="576" t="e">
        <f t="shared" si="28"/>
        <v>#REF!</v>
      </c>
      <c r="E289" s="575" t="e">
        <f t="shared" si="34"/>
        <v>#REF!</v>
      </c>
      <c r="F289" s="575" t="e">
        <f t="shared" si="29"/>
        <v>#REF!</v>
      </c>
      <c r="G289" s="575" t="e">
        <f t="shared" si="30"/>
        <v>#REF!</v>
      </c>
      <c r="H289" s="575" t="e">
        <f t="shared" si="31"/>
        <v>#REF!</v>
      </c>
      <c r="I289" s="575" t="e">
        <f t="shared" si="32"/>
        <v>#REF!</v>
      </c>
      <c r="J289" s="575" t="e">
        <f>IF(A289="","",IF(#REF!="","",PMT((1+D289)^(1/12)-1,(#REF!*12)-A289+1,-E289)))</f>
        <v>#REF!</v>
      </c>
      <c r="K289" s="574"/>
    </row>
    <row r="290" spans="1:11">
      <c r="A290" s="577" t="e">
        <f>IF(A289="","",IF(A289=#REF!*12,"",+A289+1))</f>
        <v>#REF!</v>
      </c>
      <c r="B290" s="576" t="e">
        <f t="shared" si="33"/>
        <v>#REF!</v>
      </c>
      <c r="C290" s="576" t="e">
        <f>IF(A290="","",IF(#REF!+'Plano Prestação Mensal Proposta'!A290&gt;120,0,ROUND(IF(B290&gt;0.045,(0.045*0.5),(0.5)*B290),7)))</f>
        <v>#REF!</v>
      </c>
      <c r="D290" s="576" t="e">
        <f t="shared" si="28"/>
        <v>#REF!</v>
      </c>
      <c r="E290" s="575" t="e">
        <f t="shared" si="34"/>
        <v>#REF!</v>
      </c>
      <c r="F290" s="575" t="e">
        <f t="shared" si="29"/>
        <v>#REF!</v>
      </c>
      <c r="G290" s="575" t="e">
        <f t="shared" si="30"/>
        <v>#REF!</v>
      </c>
      <c r="H290" s="575" t="e">
        <f t="shared" si="31"/>
        <v>#REF!</v>
      </c>
      <c r="I290" s="575" t="e">
        <f t="shared" si="32"/>
        <v>#REF!</v>
      </c>
      <c r="J290" s="575" t="e">
        <f>IF(A290="","",IF(#REF!="","",PMT((1+D290)^(1/12)-1,(#REF!*12)-A290+1,-E290)))</f>
        <v>#REF!</v>
      </c>
      <c r="K290" s="574"/>
    </row>
    <row r="291" spans="1:11">
      <c r="A291" s="577" t="e">
        <f>IF(A290="","",IF(A290=#REF!*12,"",+A290+1))</f>
        <v>#REF!</v>
      </c>
      <c r="B291" s="576" t="e">
        <f t="shared" si="33"/>
        <v>#REF!</v>
      </c>
      <c r="C291" s="576" t="e">
        <f>IF(A291="","",IF(#REF!+'Plano Prestação Mensal Proposta'!A291&gt;120,0,ROUND(IF(B291&gt;0.045,(0.045*0.5),(0.5)*B291),7)))</f>
        <v>#REF!</v>
      </c>
      <c r="D291" s="576" t="e">
        <f t="shared" si="28"/>
        <v>#REF!</v>
      </c>
      <c r="E291" s="575" t="e">
        <f t="shared" si="34"/>
        <v>#REF!</v>
      </c>
      <c r="F291" s="575" t="e">
        <f t="shared" si="29"/>
        <v>#REF!</v>
      </c>
      <c r="G291" s="575" t="e">
        <f t="shared" si="30"/>
        <v>#REF!</v>
      </c>
      <c r="H291" s="575" t="e">
        <f t="shared" si="31"/>
        <v>#REF!</v>
      </c>
      <c r="I291" s="575" t="e">
        <f t="shared" si="32"/>
        <v>#REF!</v>
      </c>
      <c r="J291" s="575" t="e">
        <f>IF(A291="","",IF(#REF!="","",PMT((1+D291)^(1/12)-1,(#REF!*12)-A291+1,-E291)))</f>
        <v>#REF!</v>
      </c>
      <c r="K291" s="574"/>
    </row>
    <row r="292" spans="1:11">
      <c r="A292" s="577" t="e">
        <f>IF(A291="","",IF(A291=#REF!*12,"",+A291+1))</f>
        <v>#REF!</v>
      </c>
      <c r="B292" s="576" t="e">
        <f t="shared" si="33"/>
        <v>#REF!</v>
      </c>
      <c r="C292" s="576" t="e">
        <f>IF(A292="","",IF(#REF!+'Plano Prestação Mensal Proposta'!A292&gt;120,0,ROUND(IF(B292&gt;0.045,(0.045*0.5),(0.5)*B292),7)))</f>
        <v>#REF!</v>
      </c>
      <c r="D292" s="576" t="e">
        <f t="shared" si="28"/>
        <v>#REF!</v>
      </c>
      <c r="E292" s="575" t="e">
        <f t="shared" si="34"/>
        <v>#REF!</v>
      </c>
      <c r="F292" s="575" t="e">
        <f t="shared" si="29"/>
        <v>#REF!</v>
      </c>
      <c r="G292" s="575" t="e">
        <f t="shared" si="30"/>
        <v>#REF!</v>
      </c>
      <c r="H292" s="575" t="e">
        <f t="shared" si="31"/>
        <v>#REF!</v>
      </c>
      <c r="I292" s="575" t="e">
        <f t="shared" si="32"/>
        <v>#REF!</v>
      </c>
      <c r="J292" s="575" t="e">
        <f>IF(A292="","",IF(#REF!="","",PMT((1+D292)^(1/12)-1,(#REF!*12)-A292+1,-E292)))</f>
        <v>#REF!</v>
      </c>
      <c r="K292" s="574"/>
    </row>
    <row r="293" spans="1:11">
      <c r="A293" s="577" t="e">
        <f>IF(A292="","",IF(A292=#REF!*12,"",+A292+1))</f>
        <v>#REF!</v>
      </c>
      <c r="B293" s="576" t="e">
        <f t="shared" si="33"/>
        <v>#REF!</v>
      </c>
      <c r="C293" s="576" t="e">
        <f>IF(A293="","",IF(#REF!+'Plano Prestação Mensal Proposta'!A293&gt;120,0,ROUND(IF(B293&gt;0.045,(0.045*0.5),(0.5)*B293),7)))</f>
        <v>#REF!</v>
      </c>
      <c r="D293" s="576" t="e">
        <f t="shared" si="28"/>
        <v>#REF!</v>
      </c>
      <c r="E293" s="575" t="e">
        <f t="shared" si="34"/>
        <v>#REF!</v>
      </c>
      <c r="F293" s="575" t="e">
        <f t="shared" si="29"/>
        <v>#REF!</v>
      </c>
      <c r="G293" s="575" t="e">
        <f t="shared" si="30"/>
        <v>#REF!</v>
      </c>
      <c r="H293" s="575" t="e">
        <f t="shared" si="31"/>
        <v>#REF!</v>
      </c>
      <c r="I293" s="575" t="e">
        <f t="shared" si="32"/>
        <v>#REF!</v>
      </c>
      <c r="J293" s="575" t="e">
        <f>IF(A293="","",IF(#REF!="","",PMT((1+D293)^(1/12)-1,(#REF!*12)-A293+1,-E293)))</f>
        <v>#REF!</v>
      </c>
      <c r="K293" s="574"/>
    </row>
    <row r="294" spans="1:11">
      <c r="A294" s="577" t="e">
        <f>IF(A293="","",IF(A293=#REF!*12,"",+A293+1))</f>
        <v>#REF!</v>
      </c>
      <c r="B294" s="576" t="e">
        <f t="shared" si="33"/>
        <v>#REF!</v>
      </c>
      <c r="C294" s="576" t="e">
        <f>IF(A294="","",IF(#REF!+'Plano Prestação Mensal Proposta'!A294&gt;120,0,ROUND(IF(B294&gt;0.045,(0.045*0.5),(0.5)*B294),7)))</f>
        <v>#REF!</v>
      </c>
      <c r="D294" s="576" t="e">
        <f t="shared" si="28"/>
        <v>#REF!</v>
      </c>
      <c r="E294" s="575" t="e">
        <f t="shared" si="34"/>
        <v>#REF!</v>
      </c>
      <c r="F294" s="575" t="e">
        <f t="shared" si="29"/>
        <v>#REF!</v>
      </c>
      <c r="G294" s="575" t="e">
        <f t="shared" si="30"/>
        <v>#REF!</v>
      </c>
      <c r="H294" s="575" t="e">
        <f t="shared" si="31"/>
        <v>#REF!</v>
      </c>
      <c r="I294" s="575" t="e">
        <f t="shared" si="32"/>
        <v>#REF!</v>
      </c>
      <c r="J294" s="575" t="e">
        <f>IF(A294="","",IF(#REF!="","",PMT((1+D294)^(1/12)-1,(#REF!*12)-A294+1,-E294)))</f>
        <v>#REF!</v>
      </c>
      <c r="K294" s="574"/>
    </row>
    <row r="295" spans="1:11">
      <c r="A295" s="577" t="e">
        <f>IF(A294="","",IF(A294=#REF!*12,"",+A294+1))</f>
        <v>#REF!</v>
      </c>
      <c r="B295" s="576" t="e">
        <f t="shared" si="33"/>
        <v>#REF!</v>
      </c>
      <c r="C295" s="576" t="e">
        <f>IF(A295="","",IF(#REF!+'Plano Prestação Mensal Proposta'!A295&gt;120,0,ROUND(IF(B295&gt;0.045,(0.045*0.5),(0.5)*B295),7)))</f>
        <v>#REF!</v>
      </c>
      <c r="D295" s="576" t="e">
        <f t="shared" si="28"/>
        <v>#REF!</v>
      </c>
      <c r="E295" s="575" t="e">
        <f t="shared" si="34"/>
        <v>#REF!</v>
      </c>
      <c r="F295" s="575" t="e">
        <f t="shared" si="29"/>
        <v>#REF!</v>
      </c>
      <c r="G295" s="575" t="e">
        <f t="shared" si="30"/>
        <v>#REF!</v>
      </c>
      <c r="H295" s="575" t="e">
        <f t="shared" si="31"/>
        <v>#REF!</v>
      </c>
      <c r="I295" s="575" t="e">
        <f t="shared" si="32"/>
        <v>#REF!</v>
      </c>
      <c r="J295" s="575" t="e">
        <f>IF(A295="","",IF(#REF!="","",PMT((1+D295)^(1/12)-1,(#REF!*12)-A295+1,-E295)))</f>
        <v>#REF!</v>
      </c>
      <c r="K295" s="574"/>
    </row>
    <row r="296" spans="1:11">
      <c r="A296" s="577" t="e">
        <f>IF(A295="","",IF(A295=#REF!*12,"",+A295+1))</f>
        <v>#REF!</v>
      </c>
      <c r="B296" s="576" t="e">
        <f t="shared" si="33"/>
        <v>#REF!</v>
      </c>
      <c r="C296" s="576" t="e">
        <f>IF(A296="","",IF(#REF!+'Plano Prestação Mensal Proposta'!A296&gt;120,0,ROUND(IF(B296&gt;0.045,(0.045*0.5),(0.5)*B296),7)))</f>
        <v>#REF!</v>
      </c>
      <c r="D296" s="576" t="e">
        <f t="shared" si="28"/>
        <v>#REF!</v>
      </c>
      <c r="E296" s="575" t="e">
        <f t="shared" si="34"/>
        <v>#REF!</v>
      </c>
      <c r="F296" s="575" t="e">
        <f t="shared" si="29"/>
        <v>#REF!</v>
      </c>
      <c r="G296" s="575" t="e">
        <f t="shared" si="30"/>
        <v>#REF!</v>
      </c>
      <c r="H296" s="575" t="e">
        <f t="shared" si="31"/>
        <v>#REF!</v>
      </c>
      <c r="I296" s="575" t="e">
        <f t="shared" si="32"/>
        <v>#REF!</v>
      </c>
      <c r="J296" s="575" t="e">
        <f>IF(A296="","",IF(#REF!="","",PMT((1+D296)^(1/12)-1,(#REF!*12)-A296+1,-E296)))</f>
        <v>#REF!</v>
      </c>
      <c r="K296" s="574"/>
    </row>
    <row r="297" spans="1:11">
      <c r="A297" s="577" t="e">
        <f>IF(A296="","",IF(A296=#REF!*12,"",+A296+1))</f>
        <v>#REF!</v>
      </c>
      <c r="B297" s="576" t="e">
        <f t="shared" si="33"/>
        <v>#REF!</v>
      </c>
      <c r="C297" s="576" t="e">
        <f>IF(A297="","",IF(#REF!+'Plano Prestação Mensal Proposta'!A297&gt;120,0,ROUND(IF(B297&gt;0.045,(0.045*0.5),(0.5)*B297),7)))</f>
        <v>#REF!</v>
      </c>
      <c r="D297" s="576" t="e">
        <f t="shared" si="28"/>
        <v>#REF!</v>
      </c>
      <c r="E297" s="575" t="e">
        <f t="shared" si="34"/>
        <v>#REF!</v>
      </c>
      <c r="F297" s="575" t="e">
        <f t="shared" si="29"/>
        <v>#REF!</v>
      </c>
      <c r="G297" s="575" t="e">
        <f t="shared" si="30"/>
        <v>#REF!</v>
      </c>
      <c r="H297" s="575" t="e">
        <f t="shared" si="31"/>
        <v>#REF!</v>
      </c>
      <c r="I297" s="575" t="e">
        <f t="shared" si="32"/>
        <v>#REF!</v>
      </c>
      <c r="J297" s="575" t="e">
        <f>IF(A297="","",IF(#REF!="","",PMT((1+D297)^(1/12)-1,(#REF!*12)-A297+1,-E297)))</f>
        <v>#REF!</v>
      </c>
      <c r="K297" s="574"/>
    </row>
    <row r="298" spans="1:11">
      <c r="A298" s="577" t="e">
        <f>IF(A297="","",IF(A297=#REF!*12,"",+A297+1))</f>
        <v>#REF!</v>
      </c>
      <c r="B298" s="576" t="e">
        <f t="shared" si="33"/>
        <v>#REF!</v>
      </c>
      <c r="C298" s="576" t="e">
        <f>IF(A298="","",IF(#REF!+'Plano Prestação Mensal Proposta'!A298&gt;120,0,ROUND(IF(B298&gt;0.045,(0.045*0.5),(0.5)*B298),7)))</f>
        <v>#REF!</v>
      </c>
      <c r="D298" s="576" t="e">
        <f t="shared" si="28"/>
        <v>#REF!</v>
      </c>
      <c r="E298" s="575" t="e">
        <f t="shared" si="34"/>
        <v>#REF!</v>
      </c>
      <c r="F298" s="575" t="e">
        <f t="shared" si="29"/>
        <v>#REF!</v>
      </c>
      <c r="G298" s="575" t="e">
        <f t="shared" si="30"/>
        <v>#REF!</v>
      </c>
      <c r="H298" s="575" t="e">
        <f t="shared" si="31"/>
        <v>#REF!</v>
      </c>
      <c r="I298" s="575" t="e">
        <f t="shared" si="32"/>
        <v>#REF!</v>
      </c>
      <c r="J298" s="575" t="e">
        <f>IF(A298="","",IF(#REF!="","",PMT((1+D298)^(1/12)-1,(#REF!*12)-A298+1,-E298)))</f>
        <v>#REF!</v>
      </c>
      <c r="K298" s="574"/>
    </row>
    <row r="299" spans="1:11">
      <c r="A299" s="577" t="e">
        <f>IF(A298="","",IF(A298=#REF!*12,"",+A298+1))</f>
        <v>#REF!</v>
      </c>
      <c r="B299" s="576" t="e">
        <f t="shared" si="33"/>
        <v>#REF!</v>
      </c>
      <c r="C299" s="576" t="e">
        <f>IF(A299="","",IF(#REF!+'Plano Prestação Mensal Proposta'!A299&gt;120,0,ROUND(IF(B299&gt;0.045,(0.045*0.5),(0.5)*B299),7)))</f>
        <v>#REF!</v>
      </c>
      <c r="D299" s="576" t="e">
        <f t="shared" si="28"/>
        <v>#REF!</v>
      </c>
      <c r="E299" s="575" t="e">
        <f t="shared" si="34"/>
        <v>#REF!</v>
      </c>
      <c r="F299" s="575" t="e">
        <f t="shared" si="29"/>
        <v>#REF!</v>
      </c>
      <c r="G299" s="575" t="e">
        <f t="shared" si="30"/>
        <v>#REF!</v>
      </c>
      <c r="H299" s="575" t="e">
        <f t="shared" si="31"/>
        <v>#REF!</v>
      </c>
      <c r="I299" s="575" t="e">
        <f t="shared" si="32"/>
        <v>#REF!</v>
      </c>
      <c r="J299" s="575" t="e">
        <f>IF(A299="","",IF(#REF!="","",PMT((1+D299)^(1/12)-1,(#REF!*12)-A299+1,-E299)))</f>
        <v>#REF!</v>
      </c>
      <c r="K299" s="574"/>
    </row>
    <row r="300" spans="1:11">
      <c r="A300" s="577" t="e">
        <f>IF(A299="","",IF(A299=#REF!*12,"",+A299+1))</f>
        <v>#REF!</v>
      </c>
      <c r="B300" s="576" t="e">
        <f t="shared" si="33"/>
        <v>#REF!</v>
      </c>
      <c r="C300" s="576" t="e">
        <f>IF(A300="","",IF(#REF!+'Plano Prestação Mensal Proposta'!A300&gt;120,0,ROUND(IF(B300&gt;0.045,(0.045*0.5),(0.5)*B300),7)))</f>
        <v>#REF!</v>
      </c>
      <c r="D300" s="576" t="e">
        <f t="shared" si="28"/>
        <v>#REF!</v>
      </c>
      <c r="E300" s="575" t="e">
        <f t="shared" si="34"/>
        <v>#REF!</v>
      </c>
      <c r="F300" s="575" t="e">
        <f t="shared" si="29"/>
        <v>#REF!</v>
      </c>
      <c r="G300" s="575" t="e">
        <f t="shared" si="30"/>
        <v>#REF!</v>
      </c>
      <c r="H300" s="575" t="e">
        <f t="shared" si="31"/>
        <v>#REF!</v>
      </c>
      <c r="I300" s="575" t="e">
        <f t="shared" si="32"/>
        <v>#REF!</v>
      </c>
      <c r="J300" s="575" t="e">
        <f>IF(A300="","",IF(#REF!="","",PMT((1+D300)^(1/12)-1,(#REF!*12)-A300+1,-E300)))</f>
        <v>#REF!</v>
      </c>
      <c r="K300" s="574"/>
    </row>
    <row r="301" spans="1:11">
      <c r="A301" s="577" t="e">
        <f>IF(A300="","",IF(A300=#REF!*12,"",+A300+1))</f>
        <v>#REF!</v>
      </c>
      <c r="B301" s="576" t="e">
        <f t="shared" si="33"/>
        <v>#REF!</v>
      </c>
      <c r="C301" s="576" t="e">
        <f>IF(A301="","",IF(#REF!+'Plano Prestação Mensal Proposta'!A301&gt;120,0,ROUND(IF(B301&gt;0.045,(0.045*0.5),(0.5)*B301),7)))</f>
        <v>#REF!</v>
      </c>
      <c r="D301" s="576" t="e">
        <f t="shared" si="28"/>
        <v>#REF!</v>
      </c>
      <c r="E301" s="575" t="e">
        <f t="shared" si="34"/>
        <v>#REF!</v>
      </c>
      <c r="F301" s="575" t="e">
        <f t="shared" si="29"/>
        <v>#REF!</v>
      </c>
      <c r="G301" s="575" t="e">
        <f t="shared" si="30"/>
        <v>#REF!</v>
      </c>
      <c r="H301" s="575" t="e">
        <f t="shared" si="31"/>
        <v>#REF!</v>
      </c>
      <c r="I301" s="575" t="e">
        <f t="shared" si="32"/>
        <v>#REF!</v>
      </c>
      <c r="J301" s="575" t="e">
        <f>IF(A301="","",IF(#REF!="","",PMT((1+D301)^(1/12)-1,(#REF!*12)-A301+1,-E301)))</f>
        <v>#REF!</v>
      </c>
      <c r="K301" s="574"/>
    </row>
    <row r="302" spans="1:11">
      <c r="A302" s="577" t="e">
        <f>IF(A301="","",IF(A301=#REF!*12,"",+A301+1))</f>
        <v>#REF!</v>
      </c>
      <c r="B302" s="576" t="e">
        <f t="shared" si="33"/>
        <v>#REF!</v>
      </c>
      <c r="C302" s="576" t="e">
        <f>IF(A302="","",IF(#REF!+'Plano Prestação Mensal Proposta'!A302&gt;120,0,ROUND(IF(B302&gt;0.045,(0.045*0.5),(0.5)*B302),7)))</f>
        <v>#REF!</v>
      </c>
      <c r="D302" s="576" t="e">
        <f t="shared" si="28"/>
        <v>#REF!</v>
      </c>
      <c r="E302" s="575" t="e">
        <f t="shared" si="34"/>
        <v>#REF!</v>
      </c>
      <c r="F302" s="575" t="e">
        <f t="shared" si="29"/>
        <v>#REF!</v>
      </c>
      <c r="G302" s="575" t="e">
        <f t="shared" si="30"/>
        <v>#REF!</v>
      </c>
      <c r="H302" s="575" t="e">
        <f t="shared" si="31"/>
        <v>#REF!</v>
      </c>
      <c r="I302" s="575" t="e">
        <f t="shared" si="32"/>
        <v>#REF!</v>
      </c>
      <c r="J302" s="575" t="e">
        <f>IF(A302="","",IF(#REF!="","",PMT((1+D302)^(1/12)-1,(#REF!*12)-A302+1,-E302)))</f>
        <v>#REF!</v>
      </c>
      <c r="K302" s="574"/>
    </row>
    <row r="303" spans="1:11">
      <c r="A303" s="577" t="e">
        <f>IF(A302="","",IF(A302=#REF!*12,"",+A302+1))</f>
        <v>#REF!</v>
      </c>
      <c r="B303" s="576" t="e">
        <f t="shared" si="33"/>
        <v>#REF!</v>
      </c>
      <c r="C303" s="576" t="e">
        <f>IF(A303="","",IF(#REF!+'Plano Prestação Mensal Proposta'!A303&gt;120,0,ROUND(IF(B303&gt;0.045,(0.045*0.5),(0.5)*B303),7)))</f>
        <v>#REF!</v>
      </c>
      <c r="D303" s="576" t="e">
        <f t="shared" si="28"/>
        <v>#REF!</v>
      </c>
      <c r="E303" s="575" t="e">
        <f t="shared" si="34"/>
        <v>#REF!</v>
      </c>
      <c r="F303" s="575" t="e">
        <f t="shared" si="29"/>
        <v>#REF!</v>
      </c>
      <c r="G303" s="575" t="e">
        <f t="shared" si="30"/>
        <v>#REF!</v>
      </c>
      <c r="H303" s="575" t="e">
        <f t="shared" si="31"/>
        <v>#REF!</v>
      </c>
      <c r="I303" s="575" t="e">
        <f t="shared" si="32"/>
        <v>#REF!</v>
      </c>
      <c r="J303" s="575" t="e">
        <f>IF(A303="","",IF(#REF!="","",PMT((1+D303)^(1/12)-1,(#REF!*12)-A303+1,-E303)))</f>
        <v>#REF!</v>
      </c>
      <c r="K303" s="574"/>
    </row>
    <row r="304" spans="1:11">
      <c r="A304" s="577" t="e">
        <f>IF(A303="","",IF(A303=#REF!*12,"",+A303+1))</f>
        <v>#REF!</v>
      </c>
      <c r="B304" s="576" t="e">
        <f t="shared" si="33"/>
        <v>#REF!</v>
      </c>
      <c r="C304" s="576" t="e">
        <f>IF(A304="","",IF(#REF!+'Plano Prestação Mensal Proposta'!A304&gt;120,0,ROUND(IF(B304&gt;0.045,(0.045*0.5),(0.5)*B304),7)))</f>
        <v>#REF!</v>
      </c>
      <c r="D304" s="576" t="e">
        <f t="shared" si="28"/>
        <v>#REF!</v>
      </c>
      <c r="E304" s="575" t="e">
        <f t="shared" si="34"/>
        <v>#REF!</v>
      </c>
      <c r="F304" s="575" t="e">
        <f t="shared" si="29"/>
        <v>#REF!</v>
      </c>
      <c r="G304" s="575" t="e">
        <f t="shared" si="30"/>
        <v>#REF!</v>
      </c>
      <c r="H304" s="575" t="e">
        <f t="shared" si="31"/>
        <v>#REF!</v>
      </c>
      <c r="I304" s="575" t="e">
        <f t="shared" si="32"/>
        <v>#REF!</v>
      </c>
      <c r="J304" s="575" t="e">
        <f>IF(A304="","",IF(#REF!="","",PMT((1+D304)^(1/12)-1,(#REF!*12)-A304+1,-E304)))</f>
        <v>#REF!</v>
      </c>
      <c r="K304" s="574"/>
    </row>
    <row r="305" spans="1:11">
      <c r="A305" s="577" t="e">
        <f>IF(A304="","",IF(A304=#REF!*12,"",+A304+1))</f>
        <v>#REF!</v>
      </c>
      <c r="B305" s="576" t="e">
        <f t="shared" si="33"/>
        <v>#REF!</v>
      </c>
      <c r="C305" s="576" t="e">
        <f>IF(A305="","",IF(#REF!+'Plano Prestação Mensal Proposta'!A305&gt;120,0,ROUND(IF(B305&gt;0.045,(0.045*0.5),(0.5)*B305),7)))</f>
        <v>#REF!</v>
      </c>
      <c r="D305" s="576" t="e">
        <f t="shared" si="28"/>
        <v>#REF!</v>
      </c>
      <c r="E305" s="575" t="e">
        <f t="shared" si="34"/>
        <v>#REF!</v>
      </c>
      <c r="F305" s="575" t="e">
        <f t="shared" si="29"/>
        <v>#REF!</v>
      </c>
      <c r="G305" s="575" t="e">
        <f t="shared" si="30"/>
        <v>#REF!</v>
      </c>
      <c r="H305" s="575" t="e">
        <f t="shared" si="31"/>
        <v>#REF!</v>
      </c>
      <c r="I305" s="575" t="e">
        <f t="shared" si="32"/>
        <v>#REF!</v>
      </c>
      <c r="J305" s="575" t="e">
        <f>IF(A305="","",IF(#REF!="","",PMT((1+D305)^(1/12)-1,(#REF!*12)-A305+1,-E305)))</f>
        <v>#REF!</v>
      </c>
      <c r="K305" s="574"/>
    </row>
    <row r="306" spans="1:11">
      <c r="A306" s="577" t="e">
        <f>IF(A305="","",IF(A305=#REF!*12,"",+A305+1))</f>
        <v>#REF!</v>
      </c>
      <c r="B306" s="576" t="e">
        <f t="shared" si="33"/>
        <v>#REF!</v>
      </c>
      <c r="C306" s="576" t="e">
        <f>IF(A306="","",IF(#REF!+'Plano Prestação Mensal Proposta'!A306&gt;120,0,ROUND(IF(B306&gt;0.045,(0.045*0.5),(0.5)*B306),7)))</f>
        <v>#REF!</v>
      </c>
      <c r="D306" s="576" t="e">
        <f t="shared" si="28"/>
        <v>#REF!</v>
      </c>
      <c r="E306" s="575" t="e">
        <f t="shared" si="34"/>
        <v>#REF!</v>
      </c>
      <c r="F306" s="575" t="e">
        <f t="shared" si="29"/>
        <v>#REF!</v>
      </c>
      <c r="G306" s="575" t="e">
        <f t="shared" si="30"/>
        <v>#REF!</v>
      </c>
      <c r="H306" s="575" t="e">
        <f t="shared" si="31"/>
        <v>#REF!</v>
      </c>
      <c r="I306" s="575" t="e">
        <f t="shared" si="32"/>
        <v>#REF!</v>
      </c>
      <c r="J306" s="575" t="e">
        <f>IF(A306="","",IF(#REF!="","",PMT((1+D306)^(1/12)-1,(#REF!*12)-A306+1,-E306)))</f>
        <v>#REF!</v>
      </c>
      <c r="K306" s="574"/>
    </row>
    <row r="307" spans="1:11">
      <c r="A307" s="577" t="e">
        <f>IF(A306="","",IF(A306=#REF!*12,"",+A306+1))</f>
        <v>#REF!</v>
      </c>
      <c r="B307" s="576" t="e">
        <f t="shared" si="33"/>
        <v>#REF!</v>
      </c>
      <c r="C307" s="576" t="e">
        <f>IF(A307="","",IF(#REF!+'Plano Prestação Mensal Proposta'!A307&gt;120,0,ROUND(IF(B307&gt;0.045,(0.045*0.5),(0.5)*B307),7)))</f>
        <v>#REF!</v>
      </c>
      <c r="D307" s="576" t="e">
        <f t="shared" si="28"/>
        <v>#REF!</v>
      </c>
      <c r="E307" s="575" t="e">
        <f t="shared" si="34"/>
        <v>#REF!</v>
      </c>
      <c r="F307" s="575" t="e">
        <f t="shared" si="29"/>
        <v>#REF!</v>
      </c>
      <c r="G307" s="575" t="e">
        <f t="shared" si="30"/>
        <v>#REF!</v>
      </c>
      <c r="H307" s="575" t="e">
        <f t="shared" si="31"/>
        <v>#REF!</v>
      </c>
      <c r="I307" s="575" t="e">
        <f t="shared" si="32"/>
        <v>#REF!</v>
      </c>
      <c r="J307" s="575" t="e">
        <f>IF(A307="","",IF(#REF!="","",PMT((1+D307)^(1/12)-1,(#REF!*12)-A307+1,-E307)))</f>
        <v>#REF!</v>
      </c>
      <c r="K307" s="574"/>
    </row>
    <row r="308" spans="1:11">
      <c r="A308" s="577" t="e">
        <f>IF(A307="","",IF(A307=#REF!*12,"",+A307+1))</f>
        <v>#REF!</v>
      </c>
      <c r="B308" s="576" t="e">
        <f t="shared" si="33"/>
        <v>#REF!</v>
      </c>
      <c r="C308" s="576" t="e">
        <f>IF(A308="","",IF(#REF!+'Plano Prestação Mensal Proposta'!A308&gt;120,0,ROUND(IF(B308&gt;0.045,(0.045*0.5),(0.5)*B308),7)))</f>
        <v>#REF!</v>
      </c>
      <c r="D308" s="576" t="e">
        <f t="shared" si="28"/>
        <v>#REF!</v>
      </c>
      <c r="E308" s="575" t="e">
        <f t="shared" si="34"/>
        <v>#REF!</v>
      </c>
      <c r="F308" s="575" t="e">
        <f t="shared" si="29"/>
        <v>#REF!</v>
      </c>
      <c r="G308" s="575" t="e">
        <f t="shared" si="30"/>
        <v>#REF!</v>
      </c>
      <c r="H308" s="575" t="e">
        <f t="shared" si="31"/>
        <v>#REF!</v>
      </c>
      <c r="I308" s="575" t="e">
        <f t="shared" si="32"/>
        <v>#REF!</v>
      </c>
      <c r="J308" s="575" t="e">
        <f>IF(A308="","",IF(#REF!="","",PMT((1+D308)^(1/12)-1,(#REF!*12)-A308+1,-E308)))</f>
        <v>#REF!</v>
      </c>
      <c r="K308" s="574"/>
    </row>
    <row r="309" spans="1:11">
      <c r="A309" s="577" t="e">
        <f>IF(A308="","",IF(A308=#REF!*12,"",+A308+1))</f>
        <v>#REF!</v>
      </c>
      <c r="B309" s="576" t="e">
        <f t="shared" si="33"/>
        <v>#REF!</v>
      </c>
      <c r="C309" s="576" t="e">
        <f>IF(A309="","",IF(#REF!+'Plano Prestação Mensal Proposta'!A309&gt;120,0,ROUND(IF(B309&gt;0.045,(0.045*0.5),(0.5)*B309),7)))</f>
        <v>#REF!</v>
      </c>
      <c r="D309" s="576" t="e">
        <f t="shared" si="28"/>
        <v>#REF!</v>
      </c>
      <c r="E309" s="575" t="e">
        <f t="shared" si="34"/>
        <v>#REF!</v>
      </c>
      <c r="F309" s="575" t="e">
        <f t="shared" si="29"/>
        <v>#REF!</v>
      </c>
      <c r="G309" s="575" t="e">
        <f t="shared" si="30"/>
        <v>#REF!</v>
      </c>
      <c r="H309" s="575" t="e">
        <f t="shared" si="31"/>
        <v>#REF!</v>
      </c>
      <c r="I309" s="575" t="e">
        <f t="shared" si="32"/>
        <v>#REF!</v>
      </c>
      <c r="J309" s="575" t="e">
        <f>IF(A309="","",IF(#REF!="","",PMT((1+D309)^(1/12)-1,(#REF!*12)-A309+1,-E309)))</f>
        <v>#REF!</v>
      </c>
      <c r="K309" s="574"/>
    </row>
    <row r="310" spans="1:11">
      <c r="A310" s="577" t="e">
        <f>IF(A309="","",IF(A309=#REF!*12,"",+A309+1))</f>
        <v>#REF!</v>
      </c>
      <c r="B310" s="576" t="e">
        <f t="shared" si="33"/>
        <v>#REF!</v>
      </c>
      <c r="C310" s="576" t="e">
        <f>IF(A310="","",IF(#REF!+'Plano Prestação Mensal Proposta'!A310&gt;120,0,ROUND(IF(B310&gt;0.045,(0.045*0.5),(0.5)*B310),7)))</f>
        <v>#REF!</v>
      </c>
      <c r="D310" s="576" t="e">
        <f t="shared" si="28"/>
        <v>#REF!</v>
      </c>
      <c r="E310" s="575" t="e">
        <f t="shared" si="34"/>
        <v>#REF!</v>
      </c>
      <c r="F310" s="575" t="e">
        <f t="shared" si="29"/>
        <v>#REF!</v>
      </c>
      <c r="G310" s="575" t="e">
        <f t="shared" si="30"/>
        <v>#REF!</v>
      </c>
      <c r="H310" s="575" t="e">
        <f t="shared" si="31"/>
        <v>#REF!</v>
      </c>
      <c r="I310" s="575" t="e">
        <f t="shared" si="32"/>
        <v>#REF!</v>
      </c>
      <c r="J310" s="575" t="e">
        <f>IF(A310="","",IF(#REF!="","",PMT((1+D310)^(1/12)-1,(#REF!*12)-A310+1,-E310)))</f>
        <v>#REF!</v>
      </c>
      <c r="K310" s="574"/>
    </row>
    <row r="311" spans="1:11">
      <c r="A311" s="577" t="e">
        <f>IF(A310="","",IF(A310=#REF!*12,"",+A310+1))</f>
        <v>#REF!</v>
      </c>
      <c r="B311" s="576" t="e">
        <f t="shared" si="33"/>
        <v>#REF!</v>
      </c>
      <c r="C311" s="576" t="e">
        <f>IF(A311="","",IF(#REF!+'Plano Prestação Mensal Proposta'!A311&gt;120,0,ROUND(IF(B311&gt;0.045,(0.045*0.5),(0.5)*B311),7)))</f>
        <v>#REF!</v>
      </c>
      <c r="D311" s="576" t="e">
        <f t="shared" si="28"/>
        <v>#REF!</v>
      </c>
      <c r="E311" s="575" t="e">
        <f t="shared" si="34"/>
        <v>#REF!</v>
      </c>
      <c r="F311" s="575" t="e">
        <f t="shared" si="29"/>
        <v>#REF!</v>
      </c>
      <c r="G311" s="575" t="e">
        <f t="shared" si="30"/>
        <v>#REF!</v>
      </c>
      <c r="H311" s="575" t="e">
        <f t="shared" si="31"/>
        <v>#REF!</v>
      </c>
      <c r="I311" s="575" t="e">
        <f t="shared" si="32"/>
        <v>#REF!</v>
      </c>
      <c r="J311" s="575" t="e">
        <f>IF(A311="","",IF(#REF!="","",PMT((1+D311)^(1/12)-1,(#REF!*12)-A311+1,-E311)))</f>
        <v>#REF!</v>
      </c>
      <c r="K311" s="574"/>
    </row>
    <row r="312" spans="1:11">
      <c r="A312" s="577" t="e">
        <f>IF(A311="","",IF(A311=#REF!*12,"",+A311+1))</f>
        <v>#REF!</v>
      </c>
      <c r="B312" s="576" t="e">
        <f t="shared" si="33"/>
        <v>#REF!</v>
      </c>
      <c r="C312" s="576" t="e">
        <f>IF(A312="","",IF(#REF!+'Plano Prestação Mensal Proposta'!A312&gt;120,0,ROUND(IF(B312&gt;0.045,(0.045*0.5),(0.5)*B312),7)))</f>
        <v>#REF!</v>
      </c>
      <c r="D312" s="576" t="e">
        <f t="shared" si="28"/>
        <v>#REF!</v>
      </c>
      <c r="E312" s="575" t="e">
        <f t="shared" si="34"/>
        <v>#REF!</v>
      </c>
      <c r="F312" s="575" t="e">
        <f t="shared" si="29"/>
        <v>#REF!</v>
      </c>
      <c r="G312" s="575" t="e">
        <f t="shared" si="30"/>
        <v>#REF!</v>
      </c>
      <c r="H312" s="575" t="e">
        <f t="shared" si="31"/>
        <v>#REF!</v>
      </c>
      <c r="I312" s="575" t="e">
        <f t="shared" si="32"/>
        <v>#REF!</v>
      </c>
      <c r="J312" s="575" t="e">
        <f>IF(A312="","",IF(#REF!="","",PMT((1+D312)^(1/12)-1,(#REF!*12)-A312+1,-E312)))</f>
        <v>#REF!</v>
      </c>
      <c r="K312" s="574"/>
    </row>
    <row r="313" spans="1:11">
      <c r="A313" s="577" t="e">
        <f>IF(A312="","",IF(A312=#REF!*12,"",+A312+1))</f>
        <v>#REF!</v>
      </c>
      <c r="B313" s="576" t="e">
        <f t="shared" si="33"/>
        <v>#REF!</v>
      </c>
      <c r="C313" s="576" t="e">
        <f>IF(A313="","",IF(#REF!+'Plano Prestação Mensal Proposta'!A313&gt;120,0,ROUND(IF(B313&gt;0.045,(0.045*0.5),(0.5)*B313),7)))</f>
        <v>#REF!</v>
      </c>
      <c r="D313" s="576" t="e">
        <f t="shared" si="28"/>
        <v>#REF!</v>
      </c>
      <c r="E313" s="575" t="e">
        <f t="shared" si="34"/>
        <v>#REF!</v>
      </c>
      <c r="F313" s="575" t="e">
        <f t="shared" si="29"/>
        <v>#REF!</v>
      </c>
      <c r="G313" s="575" t="e">
        <f t="shared" si="30"/>
        <v>#REF!</v>
      </c>
      <c r="H313" s="575" t="e">
        <f t="shared" si="31"/>
        <v>#REF!</v>
      </c>
      <c r="I313" s="575" t="e">
        <f t="shared" si="32"/>
        <v>#REF!</v>
      </c>
      <c r="J313" s="575" t="e">
        <f>IF(A313="","",IF(#REF!="","",PMT((1+D313)^(1/12)-1,(#REF!*12)-A313+1,-E313)))</f>
        <v>#REF!</v>
      </c>
      <c r="K313" s="574"/>
    </row>
    <row r="314" spans="1:11">
      <c r="A314" s="577" t="e">
        <f>IF(A313="","",IF(A313=#REF!*12,"",+A313+1))</f>
        <v>#REF!</v>
      </c>
      <c r="B314" s="576" t="e">
        <f t="shared" si="33"/>
        <v>#REF!</v>
      </c>
      <c r="C314" s="576" t="e">
        <f>IF(A314="","",IF(#REF!+'Plano Prestação Mensal Proposta'!A314&gt;120,0,ROUND(IF(B314&gt;0.045,(0.045*0.5),(0.5)*B314),7)))</f>
        <v>#REF!</v>
      </c>
      <c r="D314" s="576" t="e">
        <f t="shared" si="28"/>
        <v>#REF!</v>
      </c>
      <c r="E314" s="575" t="e">
        <f t="shared" si="34"/>
        <v>#REF!</v>
      </c>
      <c r="F314" s="575" t="e">
        <f t="shared" si="29"/>
        <v>#REF!</v>
      </c>
      <c r="G314" s="575" t="e">
        <f t="shared" si="30"/>
        <v>#REF!</v>
      </c>
      <c r="H314" s="575" t="e">
        <f t="shared" si="31"/>
        <v>#REF!</v>
      </c>
      <c r="I314" s="575" t="e">
        <f t="shared" si="32"/>
        <v>#REF!</v>
      </c>
      <c r="J314" s="575" t="e">
        <f>IF(A314="","",IF(#REF!="","",PMT((1+D314)^(1/12)-1,(#REF!*12)-A314+1,-E314)))</f>
        <v>#REF!</v>
      </c>
      <c r="K314" s="574"/>
    </row>
    <row r="315" spans="1:11">
      <c r="A315" s="577" t="e">
        <f>IF(A314="","",IF(A314=#REF!*12,"",+A314+1))</f>
        <v>#REF!</v>
      </c>
      <c r="B315" s="576" t="e">
        <f t="shared" si="33"/>
        <v>#REF!</v>
      </c>
      <c r="C315" s="576" t="e">
        <f>IF(A315="","",IF(#REF!+'Plano Prestação Mensal Proposta'!A315&gt;120,0,ROUND(IF(B315&gt;0.045,(0.045*0.5),(0.5)*B315),7)))</f>
        <v>#REF!</v>
      </c>
      <c r="D315" s="576" t="e">
        <f t="shared" si="28"/>
        <v>#REF!</v>
      </c>
      <c r="E315" s="575" t="e">
        <f t="shared" si="34"/>
        <v>#REF!</v>
      </c>
      <c r="F315" s="575" t="e">
        <f t="shared" si="29"/>
        <v>#REF!</v>
      </c>
      <c r="G315" s="575" t="e">
        <f t="shared" si="30"/>
        <v>#REF!</v>
      </c>
      <c r="H315" s="575" t="e">
        <f t="shared" si="31"/>
        <v>#REF!</v>
      </c>
      <c r="I315" s="575" t="e">
        <f t="shared" si="32"/>
        <v>#REF!</v>
      </c>
      <c r="J315" s="575" t="e">
        <f>IF(A315="","",IF(#REF!="","",PMT((1+D315)^(1/12)-1,(#REF!*12)-A315+1,-E315)))</f>
        <v>#REF!</v>
      </c>
      <c r="K315" s="574"/>
    </row>
    <row r="316" spans="1:11">
      <c r="A316" s="577" t="e">
        <f>IF(A315="","",IF(A315=#REF!*12,"",+A315+1))</f>
        <v>#REF!</v>
      </c>
      <c r="B316" s="576" t="e">
        <f t="shared" si="33"/>
        <v>#REF!</v>
      </c>
      <c r="C316" s="576" t="e">
        <f>IF(A316="","",IF(#REF!+'Plano Prestação Mensal Proposta'!A316&gt;120,0,ROUND(IF(B316&gt;0.045,(0.045*0.5),(0.5)*B316),7)))</f>
        <v>#REF!</v>
      </c>
      <c r="D316" s="576" t="e">
        <f t="shared" si="28"/>
        <v>#REF!</v>
      </c>
      <c r="E316" s="575" t="e">
        <f t="shared" si="34"/>
        <v>#REF!</v>
      </c>
      <c r="F316" s="575" t="e">
        <f t="shared" si="29"/>
        <v>#REF!</v>
      </c>
      <c r="G316" s="575" t="e">
        <f t="shared" si="30"/>
        <v>#REF!</v>
      </c>
      <c r="H316" s="575" t="e">
        <f t="shared" si="31"/>
        <v>#REF!</v>
      </c>
      <c r="I316" s="575" t="e">
        <f t="shared" si="32"/>
        <v>#REF!</v>
      </c>
      <c r="J316" s="575" t="e">
        <f>IF(A316="","",IF(#REF!="","",PMT((1+D316)^(1/12)-1,(#REF!*12)-A316+1,-E316)))</f>
        <v>#REF!</v>
      </c>
      <c r="K316" s="574"/>
    </row>
    <row r="317" spans="1:11">
      <c r="A317" s="577" t="e">
        <f>IF(A316="","",IF(A316=#REF!*12,"",+A316+1))</f>
        <v>#REF!</v>
      </c>
      <c r="B317" s="576" t="e">
        <f t="shared" si="33"/>
        <v>#REF!</v>
      </c>
      <c r="C317" s="576" t="e">
        <f>IF(A317="","",IF(#REF!+'Plano Prestação Mensal Proposta'!A317&gt;120,0,ROUND(IF(B317&gt;0.045,(0.045*0.5),(0.5)*B317),7)))</f>
        <v>#REF!</v>
      </c>
      <c r="D317" s="576" t="e">
        <f t="shared" si="28"/>
        <v>#REF!</v>
      </c>
      <c r="E317" s="575" t="e">
        <f t="shared" si="34"/>
        <v>#REF!</v>
      </c>
      <c r="F317" s="575" t="e">
        <f t="shared" si="29"/>
        <v>#REF!</v>
      </c>
      <c r="G317" s="575" t="e">
        <f t="shared" si="30"/>
        <v>#REF!</v>
      </c>
      <c r="H317" s="575" t="e">
        <f t="shared" si="31"/>
        <v>#REF!</v>
      </c>
      <c r="I317" s="575" t="e">
        <f t="shared" si="32"/>
        <v>#REF!</v>
      </c>
      <c r="J317" s="575" t="e">
        <f>IF(A317="","",IF(#REF!="","",PMT((1+D317)^(1/12)-1,(#REF!*12)-A317+1,-E317)))</f>
        <v>#REF!</v>
      </c>
      <c r="K317" s="574"/>
    </row>
    <row r="318" spans="1:11">
      <c r="A318" s="577" t="e">
        <f>IF(A317="","",IF(A317=#REF!*12,"",+A317+1))</f>
        <v>#REF!</v>
      </c>
      <c r="B318" s="576" t="e">
        <f t="shared" si="33"/>
        <v>#REF!</v>
      </c>
      <c r="C318" s="576" t="e">
        <f>IF(A318="","",IF(#REF!+'Plano Prestação Mensal Proposta'!A318&gt;120,0,ROUND(IF(B318&gt;0.045,(0.045*0.5),(0.5)*B318),7)))</f>
        <v>#REF!</v>
      </c>
      <c r="D318" s="576" t="e">
        <f t="shared" si="28"/>
        <v>#REF!</v>
      </c>
      <c r="E318" s="575" t="e">
        <f t="shared" si="34"/>
        <v>#REF!</v>
      </c>
      <c r="F318" s="575" t="e">
        <f t="shared" si="29"/>
        <v>#REF!</v>
      </c>
      <c r="G318" s="575" t="e">
        <f t="shared" si="30"/>
        <v>#REF!</v>
      </c>
      <c r="H318" s="575" t="e">
        <f t="shared" si="31"/>
        <v>#REF!</v>
      </c>
      <c r="I318" s="575" t="e">
        <f t="shared" si="32"/>
        <v>#REF!</v>
      </c>
      <c r="J318" s="575" t="e">
        <f>IF(A318="","",IF(#REF!="","",PMT((1+D318)^(1/12)-1,(#REF!*12)-A318+1,-E318)))</f>
        <v>#REF!</v>
      </c>
      <c r="K318" s="574"/>
    </row>
    <row r="319" spans="1:11">
      <c r="A319" s="577" t="e">
        <f>IF(A318="","",IF(A318=#REF!*12,"",+A318+1))</f>
        <v>#REF!</v>
      </c>
      <c r="B319" s="576" t="e">
        <f t="shared" si="33"/>
        <v>#REF!</v>
      </c>
      <c r="C319" s="576" t="e">
        <f>IF(A319="","",IF(#REF!+'Plano Prestação Mensal Proposta'!A319&gt;120,0,ROUND(IF(B319&gt;0.045,(0.045*0.5),(0.5)*B319),7)))</f>
        <v>#REF!</v>
      </c>
      <c r="D319" s="576" t="e">
        <f t="shared" si="28"/>
        <v>#REF!</v>
      </c>
      <c r="E319" s="575" t="e">
        <f t="shared" si="34"/>
        <v>#REF!</v>
      </c>
      <c r="F319" s="575" t="e">
        <f t="shared" si="29"/>
        <v>#REF!</v>
      </c>
      <c r="G319" s="575" t="e">
        <f t="shared" si="30"/>
        <v>#REF!</v>
      </c>
      <c r="H319" s="575" t="e">
        <f t="shared" si="31"/>
        <v>#REF!</v>
      </c>
      <c r="I319" s="575" t="e">
        <f t="shared" si="32"/>
        <v>#REF!</v>
      </c>
      <c r="J319" s="575" t="e">
        <f>IF(A319="","",IF(#REF!="","",PMT((1+D319)^(1/12)-1,(#REF!*12)-A319+1,-E319)))</f>
        <v>#REF!</v>
      </c>
      <c r="K319" s="574"/>
    </row>
    <row r="320" spans="1:11">
      <c r="A320" s="577" t="e">
        <f>IF(A319="","",IF(A319=#REF!*12,"",+A319+1))</f>
        <v>#REF!</v>
      </c>
      <c r="B320" s="576" t="e">
        <f t="shared" si="33"/>
        <v>#REF!</v>
      </c>
      <c r="C320" s="576" t="e">
        <f>IF(A320="","",IF(#REF!+'Plano Prestação Mensal Proposta'!A320&gt;120,0,ROUND(IF(B320&gt;0.045,(0.045*0.5),(0.5)*B320),7)))</f>
        <v>#REF!</v>
      </c>
      <c r="D320" s="576" t="e">
        <f t="shared" si="28"/>
        <v>#REF!</v>
      </c>
      <c r="E320" s="575" t="e">
        <f t="shared" si="34"/>
        <v>#REF!</v>
      </c>
      <c r="F320" s="575" t="e">
        <f t="shared" si="29"/>
        <v>#REF!</v>
      </c>
      <c r="G320" s="575" t="e">
        <f t="shared" si="30"/>
        <v>#REF!</v>
      </c>
      <c r="H320" s="575" t="e">
        <f t="shared" si="31"/>
        <v>#REF!</v>
      </c>
      <c r="I320" s="575" t="e">
        <f t="shared" si="32"/>
        <v>#REF!</v>
      </c>
      <c r="J320" s="575" t="e">
        <f>IF(A320="","",IF(#REF!="","",PMT((1+D320)^(1/12)-1,(#REF!*12)-A320+1,-E320)))</f>
        <v>#REF!</v>
      </c>
      <c r="K320" s="574"/>
    </row>
    <row r="321" spans="1:11">
      <c r="A321" s="577" t="e">
        <f>IF(A320="","",IF(A320=#REF!*12,"",+A320+1))</f>
        <v>#REF!</v>
      </c>
      <c r="B321" s="576" t="e">
        <f t="shared" si="33"/>
        <v>#REF!</v>
      </c>
      <c r="C321" s="576" t="e">
        <f>IF(A321="","",IF(#REF!+'Plano Prestação Mensal Proposta'!A321&gt;120,0,ROUND(IF(B321&gt;0.045,(0.045*0.5),(0.5)*B321),7)))</f>
        <v>#REF!</v>
      </c>
      <c r="D321" s="576" t="e">
        <f t="shared" si="28"/>
        <v>#REF!</v>
      </c>
      <c r="E321" s="575" t="e">
        <f t="shared" si="34"/>
        <v>#REF!</v>
      </c>
      <c r="F321" s="575" t="e">
        <f t="shared" si="29"/>
        <v>#REF!</v>
      </c>
      <c r="G321" s="575" t="e">
        <f t="shared" si="30"/>
        <v>#REF!</v>
      </c>
      <c r="H321" s="575" t="e">
        <f t="shared" si="31"/>
        <v>#REF!</v>
      </c>
      <c r="I321" s="575" t="e">
        <f t="shared" si="32"/>
        <v>#REF!</v>
      </c>
      <c r="J321" s="575" t="e">
        <f>IF(A321="","",IF(#REF!="","",PMT((1+D321)^(1/12)-1,(#REF!*12)-A321+1,-E321)))</f>
        <v>#REF!</v>
      </c>
      <c r="K321" s="574"/>
    </row>
    <row r="322" spans="1:11">
      <c r="A322" s="577" t="e">
        <f>IF(A321="","",IF(A321=#REF!*12,"",+A321+1))</f>
        <v>#REF!</v>
      </c>
      <c r="B322" s="576" t="e">
        <f t="shared" si="33"/>
        <v>#REF!</v>
      </c>
      <c r="C322" s="576" t="e">
        <f>IF(A322="","",IF(#REF!+'Plano Prestação Mensal Proposta'!A322&gt;120,0,ROUND(IF(B322&gt;0.045,(0.045*0.5),(0.5)*B322),7)))</f>
        <v>#REF!</v>
      </c>
      <c r="D322" s="576" t="e">
        <f t="shared" si="28"/>
        <v>#REF!</v>
      </c>
      <c r="E322" s="575" t="e">
        <f t="shared" si="34"/>
        <v>#REF!</v>
      </c>
      <c r="F322" s="575" t="e">
        <f t="shared" si="29"/>
        <v>#REF!</v>
      </c>
      <c r="G322" s="575" t="e">
        <f t="shared" si="30"/>
        <v>#REF!</v>
      </c>
      <c r="H322" s="575" t="e">
        <f t="shared" si="31"/>
        <v>#REF!</v>
      </c>
      <c r="I322" s="575" t="e">
        <f t="shared" si="32"/>
        <v>#REF!</v>
      </c>
      <c r="J322" s="575" t="e">
        <f>IF(A322="","",IF(#REF!="","",PMT((1+D322)^(1/12)-1,(#REF!*12)-A322+1,-E322)))</f>
        <v>#REF!</v>
      </c>
      <c r="K322" s="574"/>
    </row>
    <row r="323" spans="1:11">
      <c r="A323" s="577" t="e">
        <f>IF(A322="","",IF(A322=#REF!*12,"",+A322+1))</f>
        <v>#REF!</v>
      </c>
      <c r="B323" s="576" t="e">
        <f t="shared" si="33"/>
        <v>#REF!</v>
      </c>
      <c r="C323" s="576" t="e">
        <f>IF(A323="","",IF(#REF!+'Plano Prestação Mensal Proposta'!A323&gt;120,0,ROUND(IF(B323&gt;0.045,(0.045*0.5),(0.5)*B323),7)))</f>
        <v>#REF!</v>
      </c>
      <c r="D323" s="576" t="e">
        <f t="shared" si="28"/>
        <v>#REF!</v>
      </c>
      <c r="E323" s="575" t="e">
        <f t="shared" si="34"/>
        <v>#REF!</v>
      </c>
      <c r="F323" s="575" t="e">
        <f t="shared" si="29"/>
        <v>#REF!</v>
      </c>
      <c r="G323" s="575" t="e">
        <f t="shared" si="30"/>
        <v>#REF!</v>
      </c>
      <c r="H323" s="575" t="e">
        <f t="shared" si="31"/>
        <v>#REF!</v>
      </c>
      <c r="I323" s="575" t="e">
        <f t="shared" si="32"/>
        <v>#REF!</v>
      </c>
      <c r="J323" s="575" t="e">
        <f>IF(A323="","",IF(#REF!="","",PMT((1+D323)^(1/12)-1,(#REF!*12)-A323+1,-E323)))</f>
        <v>#REF!</v>
      </c>
      <c r="K323" s="574"/>
    </row>
    <row r="324" spans="1:11">
      <c r="A324" s="577" t="e">
        <f>IF(A323="","",IF(A323=#REF!*12,"",+A323+1))</f>
        <v>#REF!</v>
      </c>
      <c r="B324" s="576" t="e">
        <f t="shared" si="33"/>
        <v>#REF!</v>
      </c>
      <c r="C324" s="576" t="e">
        <f>IF(A324="","",IF(#REF!+'Plano Prestação Mensal Proposta'!A324&gt;120,0,ROUND(IF(B324&gt;0.045,(0.045*0.5),(0.5)*B324),7)))</f>
        <v>#REF!</v>
      </c>
      <c r="D324" s="576" t="e">
        <f t="shared" si="28"/>
        <v>#REF!</v>
      </c>
      <c r="E324" s="575" t="e">
        <f t="shared" si="34"/>
        <v>#REF!</v>
      </c>
      <c r="F324" s="575" t="e">
        <f t="shared" si="29"/>
        <v>#REF!</v>
      </c>
      <c r="G324" s="575" t="e">
        <f t="shared" si="30"/>
        <v>#REF!</v>
      </c>
      <c r="H324" s="575" t="e">
        <f t="shared" si="31"/>
        <v>#REF!</v>
      </c>
      <c r="I324" s="575" t="e">
        <f t="shared" si="32"/>
        <v>#REF!</v>
      </c>
      <c r="J324" s="575" t="e">
        <f>IF(A324="","",IF(#REF!="","",PMT((1+D324)^(1/12)-1,(#REF!*12)-A324+1,-E324)))</f>
        <v>#REF!</v>
      </c>
      <c r="K324" s="574"/>
    </row>
    <row r="325" spans="1:11">
      <c r="A325" s="577" t="e">
        <f>IF(A324="","",IF(A324=#REF!*12,"",+A324+1))</f>
        <v>#REF!</v>
      </c>
      <c r="B325" s="576" t="e">
        <f t="shared" si="33"/>
        <v>#REF!</v>
      </c>
      <c r="C325" s="576" t="e">
        <f>IF(A325="","",IF(#REF!+'Plano Prestação Mensal Proposta'!A325&gt;120,0,ROUND(IF(B325&gt;0.045,(0.045*0.5),(0.5)*B325),7)))</f>
        <v>#REF!</v>
      </c>
      <c r="D325" s="576" t="e">
        <f t="shared" si="28"/>
        <v>#REF!</v>
      </c>
      <c r="E325" s="575" t="e">
        <f t="shared" si="34"/>
        <v>#REF!</v>
      </c>
      <c r="F325" s="575" t="e">
        <f t="shared" si="29"/>
        <v>#REF!</v>
      </c>
      <c r="G325" s="575" t="e">
        <f t="shared" si="30"/>
        <v>#REF!</v>
      </c>
      <c r="H325" s="575" t="e">
        <f t="shared" si="31"/>
        <v>#REF!</v>
      </c>
      <c r="I325" s="575" t="e">
        <f t="shared" si="32"/>
        <v>#REF!</v>
      </c>
      <c r="J325" s="575" t="e">
        <f>IF(A325="","",IF(#REF!="","",PMT((1+D325)^(1/12)-1,(#REF!*12)-A325+1,-E325)))</f>
        <v>#REF!</v>
      </c>
      <c r="K325" s="574"/>
    </row>
    <row r="326" spans="1:11">
      <c r="A326" s="577" t="e">
        <f>IF(A325="","",IF(A325=#REF!*12,"",+A325+1))</f>
        <v>#REF!</v>
      </c>
      <c r="B326" s="576" t="e">
        <f t="shared" si="33"/>
        <v>#REF!</v>
      </c>
      <c r="C326" s="576" t="e">
        <f>IF(A326="","",IF(#REF!+'Plano Prestação Mensal Proposta'!A326&gt;120,0,ROUND(IF(B326&gt;0.045,(0.045*0.5),(0.5)*B326),7)))</f>
        <v>#REF!</v>
      </c>
      <c r="D326" s="576" t="e">
        <f t="shared" ref="D326:D389" si="35">IF(A326="","",+B326-C326)</f>
        <v>#REF!</v>
      </c>
      <c r="E326" s="575" t="e">
        <f t="shared" si="34"/>
        <v>#REF!</v>
      </c>
      <c r="F326" s="575" t="e">
        <f t="shared" ref="F326:F389" si="36">IF(A326="","",IF(J326="","",+J326-H326))</f>
        <v>#REF!</v>
      </c>
      <c r="G326" s="575" t="e">
        <f t="shared" ref="G326:G389" si="37">IF(A326="","",IF(E326="","",ROUND(+E326*((1+B326)^(1/12)-1),2)))</f>
        <v>#REF!</v>
      </c>
      <c r="H326" s="575" t="e">
        <f t="shared" ref="H326:H389" si="38">IF(A326="","",IF(E326="","",ROUND(+E326*((1+D326)^(1/12)-1),2)))</f>
        <v>#REF!</v>
      </c>
      <c r="I326" s="575" t="e">
        <f t="shared" ref="I326:I389" si="39">IF(A326="","",+G326-H326)</f>
        <v>#REF!</v>
      </c>
      <c r="J326" s="575" t="e">
        <f>IF(A326="","",IF(#REF!="","",PMT((1+D326)^(1/12)-1,(#REF!*12)-A326+1,-E326)))</f>
        <v>#REF!</v>
      </c>
      <c r="K326" s="574"/>
    </row>
    <row r="327" spans="1:11">
      <c r="A327" s="577" t="e">
        <f>IF(A326="","",IF(A326=#REF!*12,"",+A326+1))</f>
        <v>#REF!</v>
      </c>
      <c r="B327" s="576" t="e">
        <f t="shared" ref="B327:B390" si="40">IF(A327="","",+B326)</f>
        <v>#REF!</v>
      </c>
      <c r="C327" s="576" t="e">
        <f>IF(A327="","",IF(#REF!+'Plano Prestação Mensal Proposta'!A327&gt;120,0,ROUND(IF(B327&gt;0.045,(0.045*0.5),(0.5)*B327),7)))</f>
        <v>#REF!</v>
      </c>
      <c r="D327" s="576" t="e">
        <f t="shared" si="35"/>
        <v>#REF!</v>
      </c>
      <c r="E327" s="575" t="e">
        <f t="shared" ref="E327:E390" si="41">IF(A327="","",IF(F326="","",+E326-F326))</f>
        <v>#REF!</v>
      </c>
      <c r="F327" s="575" t="e">
        <f t="shared" si="36"/>
        <v>#REF!</v>
      </c>
      <c r="G327" s="575" t="e">
        <f t="shared" si="37"/>
        <v>#REF!</v>
      </c>
      <c r="H327" s="575" t="e">
        <f t="shared" si="38"/>
        <v>#REF!</v>
      </c>
      <c r="I327" s="575" t="e">
        <f t="shared" si="39"/>
        <v>#REF!</v>
      </c>
      <c r="J327" s="575" t="e">
        <f>IF(A327="","",IF(#REF!="","",PMT((1+D327)^(1/12)-1,(#REF!*12)-A327+1,-E327)))</f>
        <v>#REF!</v>
      </c>
      <c r="K327" s="574"/>
    </row>
    <row r="328" spans="1:11">
      <c r="A328" s="577" t="e">
        <f>IF(A327="","",IF(A327=#REF!*12,"",+A327+1))</f>
        <v>#REF!</v>
      </c>
      <c r="B328" s="576" t="e">
        <f t="shared" si="40"/>
        <v>#REF!</v>
      </c>
      <c r="C328" s="576" t="e">
        <f>IF(A328="","",IF(#REF!+'Plano Prestação Mensal Proposta'!A328&gt;120,0,ROUND(IF(B328&gt;0.045,(0.045*0.5),(0.5)*B328),7)))</f>
        <v>#REF!</v>
      </c>
      <c r="D328" s="576" t="e">
        <f t="shared" si="35"/>
        <v>#REF!</v>
      </c>
      <c r="E328" s="575" t="e">
        <f t="shared" si="41"/>
        <v>#REF!</v>
      </c>
      <c r="F328" s="575" t="e">
        <f t="shared" si="36"/>
        <v>#REF!</v>
      </c>
      <c r="G328" s="575" t="e">
        <f t="shared" si="37"/>
        <v>#REF!</v>
      </c>
      <c r="H328" s="575" t="e">
        <f t="shared" si="38"/>
        <v>#REF!</v>
      </c>
      <c r="I328" s="575" t="e">
        <f t="shared" si="39"/>
        <v>#REF!</v>
      </c>
      <c r="J328" s="575" t="e">
        <f>IF(A328="","",IF(#REF!="","",PMT((1+D328)^(1/12)-1,(#REF!*12)-A328+1,-E328)))</f>
        <v>#REF!</v>
      </c>
      <c r="K328" s="574"/>
    </row>
    <row r="329" spans="1:11">
      <c r="A329" s="577" t="e">
        <f>IF(A328="","",IF(A328=#REF!*12,"",+A328+1))</f>
        <v>#REF!</v>
      </c>
      <c r="B329" s="576" t="e">
        <f t="shared" si="40"/>
        <v>#REF!</v>
      </c>
      <c r="C329" s="576" t="e">
        <f>IF(A329="","",IF(#REF!+'Plano Prestação Mensal Proposta'!A329&gt;120,0,ROUND(IF(B329&gt;0.045,(0.045*0.5),(0.5)*B329),7)))</f>
        <v>#REF!</v>
      </c>
      <c r="D329" s="576" t="e">
        <f t="shared" si="35"/>
        <v>#REF!</v>
      </c>
      <c r="E329" s="575" t="e">
        <f t="shared" si="41"/>
        <v>#REF!</v>
      </c>
      <c r="F329" s="575" t="e">
        <f t="shared" si="36"/>
        <v>#REF!</v>
      </c>
      <c r="G329" s="575" t="e">
        <f t="shared" si="37"/>
        <v>#REF!</v>
      </c>
      <c r="H329" s="575" t="e">
        <f t="shared" si="38"/>
        <v>#REF!</v>
      </c>
      <c r="I329" s="575" t="e">
        <f t="shared" si="39"/>
        <v>#REF!</v>
      </c>
      <c r="J329" s="575" t="e">
        <f>IF(A329="","",IF(#REF!="","",PMT((1+D329)^(1/12)-1,(#REF!*12)-A329+1,-E329)))</f>
        <v>#REF!</v>
      </c>
      <c r="K329" s="574"/>
    </row>
    <row r="330" spans="1:11">
      <c r="A330" s="577" t="e">
        <f>IF(A329="","",IF(A329=#REF!*12,"",+A329+1))</f>
        <v>#REF!</v>
      </c>
      <c r="B330" s="576" t="e">
        <f t="shared" si="40"/>
        <v>#REF!</v>
      </c>
      <c r="C330" s="576" t="e">
        <f>IF(A330="","",IF(#REF!+'Plano Prestação Mensal Proposta'!A330&gt;120,0,ROUND(IF(B330&gt;0.045,(0.045*0.5),(0.5)*B330),7)))</f>
        <v>#REF!</v>
      </c>
      <c r="D330" s="576" t="e">
        <f t="shared" si="35"/>
        <v>#REF!</v>
      </c>
      <c r="E330" s="575" t="e">
        <f t="shared" si="41"/>
        <v>#REF!</v>
      </c>
      <c r="F330" s="575" t="e">
        <f t="shared" si="36"/>
        <v>#REF!</v>
      </c>
      <c r="G330" s="575" t="e">
        <f t="shared" si="37"/>
        <v>#REF!</v>
      </c>
      <c r="H330" s="575" t="e">
        <f t="shared" si="38"/>
        <v>#REF!</v>
      </c>
      <c r="I330" s="575" t="e">
        <f t="shared" si="39"/>
        <v>#REF!</v>
      </c>
      <c r="J330" s="575" t="e">
        <f>IF(A330="","",IF(#REF!="","",PMT((1+D330)^(1/12)-1,(#REF!*12)-A330+1,-E330)))</f>
        <v>#REF!</v>
      </c>
      <c r="K330" s="574"/>
    </row>
    <row r="331" spans="1:11">
      <c r="A331" s="577" t="e">
        <f>IF(A330="","",IF(A330=#REF!*12,"",+A330+1))</f>
        <v>#REF!</v>
      </c>
      <c r="B331" s="576" t="e">
        <f t="shared" si="40"/>
        <v>#REF!</v>
      </c>
      <c r="C331" s="576" t="e">
        <f>IF(A331="","",IF(#REF!+'Plano Prestação Mensal Proposta'!A331&gt;120,0,ROUND(IF(B331&gt;0.045,(0.045*0.5),(0.5)*B331),7)))</f>
        <v>#REF!</v>
      </c>
      <c r="D331" s="576" t="e">
        <f t="shared" si="35"/>
        <v>#REF!</v>
      </c>
      <c r="E331" s="575" t="e">
        <f t="shared" si="41"/>
        <v>#REF!</v>
      </c>
      <c r="F331" s="575" t="e">
        <f t="shared" si="36"/>
        <v>#REF!</v>
      </c>
      <c r="G331" s="575" t="e">
        <f t="shared" si="37"/>
        <v>#REF!</v>
      </c>
      <c r="H331" s="575" t="e">
        <f t="shared" si="38"/>
        <v>#REF!</v>
      </c>
      <c r="I331" s="575" t="e">
        <f t="shared" si="39"/>
        <v>#REF!</v>
      </c>
      <c r="J331" s="575" t="e">
        <f>IF(A331="","",IF(#REF!="","",PMT((1+D331)^(1/12)-1,(#REF!*12)-A331+1,-E331)))</f>
        <v>#REF!</v>
      </c>
      <c r="K331" s="574"/>
    </row>
    <row r="332" spans="1:11">
      <c r="A332" s="577" t="e">
        <f>IF(A331="","",IF(A331=#REF!*12,"",+A331+1))</f>
        <v>#REF!</v>
      </c>
      <c r="B332" s="576" t="e">
        <f t="shared" si="40"/>
        <v>#REF!</v>
      </c>
      <c r="C332" s="576" t="e">
        <f>IF(A332="","",IF(#REF!+'Plano Prestação Mensal Proposta'!A332&gt;120,0,ROUND(IF(B332&gt;0.045,(0.045*0.5),(0.5)*B332),7)))</f>
        <v>#REF!</v>
      </c>
      <c r="D332" s="576" t="e">
        <f t="shared" si="35"/>
        <v>#REF!</v>
      </c>
      <c r="E332" s="575" t="e">
        <f t="shared" si="41"/>
        <v>#REF!</v>
      </c>
      <c r="F332" s="575" t="e">
        <f t="shared" si="36"/>
        <v>#REF!</v>
      </c>
      <c r="G332" s="575" t="e">
        <f t="shared" si="37"/>
        <v>#REF!</v>
      </c>
      <c r="H332" s="575" t="e">
        <f t="shared" si="38"/>
        <v>#REF!</v>
      </c>
      <c r="I332" s="575" t="e">
        <f t="shared" si="39"/>
        <v>#REF!</v>
      </c>
      <c r="J332" s="575" t="e">
        <f>IF(A332="","",IF(#REF!="","",PMT((1+D332)^(1/12)-1,(#REF!*12)-A332+1,-E332)))</f>
        <v>#REF!</v>
      </c>
      <c r="K332" s="574"/>
    </row>
    <row r="333" spans="1:11">
      <c r="A333" s="577" t="e">
        <f>IF(A332="","",IF(A332=#REF!*12,"",+A332+1))</f>
        <v>#REF!</v>
      </c>
      <c r="B333" s="576" t="e">
        <f t="shared" si="40"/>
        <v>#REF!</v>
      </c>
      <c r="C333" s="576" t="e">
        <f>IF(A333="","",IF(#REF!+'Plano Prestação Mensal Proposta'!A333&gt;120,0,ROUND(IF(B333&gt;0.045,(0.045*0.5),(0.5)*B333),7)))</f>
        <v>#REF!</v>
      </c>
      <c r="D333" s="576" t="e">
        <f t="shared" si="35"/>
        <v>#REF!</v>
      </c>
      <c r="E333" s="575" t="e">
        <f t="shared" si="41"/>
        <v>#REF!</v>
      </c>
      <c r="F333" s="575" t="e">
        <f t="shared" si="36"/>
        <v>#REF!</v>
      </c>
      <c r="G333" s="575" t="e">
        <f t="shared" si="37"/>
        <v>#REF!</v>
      </c>
      <c r="H333" s="575" t="e">
        <f t="shared" si="38"/>
        <v>#REF!</v>
      </c>
      <c r="I333" s="575" t="e">
        <f t="shared" si="39"/>
        <v>#REF!</v>
      </c>
      <c r="J333" s="575" t="e">
        <f>IF(A333="","",IF(#REF!="","",PMT((1+D333)^(1/12)-1,(#REF!*12)-A333+1,-E333)))</f>
        <v>#REF!</v>
      </c>
      <c r="K333" s="574"/>
    </row>
    <row r="334" spans="1:11">
      <c r="A334" s="577" t="e">
        <f>IF(A333="","",IF(A333=#REF!*12,"",+A333+1))</f>
        <v>#REF!</v>
      </c>
      <c r="B334" s="576" t="e">
        <f t="shared" si="40"/>
        <v>#REF!</v>
      </c>
      <c r="C334" s="576" t="e">
        <f>IF(A334="","",IF(#REF!+'Plano Prestação Mensal Proposta'!A334&gt;120,0,ROUND(IF(B334&gt;0.045,(0.045*0.5),(0.5)*B334),7)))</f>
        <v>#REF!</v>
      </c>
      <c r="D334" s="576" t="e">
        <f t="shared" si="35"/>
        <v>#REF!</v>
      </c>
      <c r="E334" s="575" t="e">
        <f t="shared" si="41"/>
        <v>#REF!</v>
      </c>
      <c r="F334" s="575" t="e">
        <f t="shared" si="36"/>
        <v>#REF!</v>
      </c>
      <c r="G334" s="575" t="e">
        <f t="shared" si="37"/>
        <v>#REF!</v>
      </c>
      <c r="H334" s="575" t="e">
        <f t="shared" si="38"/>
        <v>#REF!</v>
      </c>
      <c r="I334" s="575" t="e">
        <f t="shared" si="39"/>
        <v>#REF!</v>
      </c>
      <c r="J334" s="575" t="e">
        <f>IF(A334="","",IF(#REF!="","",PMT((1+D334)^(1/12)-1,(#REF!*12)-A334+1,-E334)))</f>
        <v>#REF!</v>
      </c>
      <c r="K334" s="574"/>
    </row>
    <row r="335" spans="1:11">
      <c r="A335" s="577" t="e">
        <f>IF(A334="","",IF(A334=#REF!*12,"",+A334+1))</f>
        <v>#REF!</v>
      </c>
      <c r="B335" s="576" t="e">
        <f t="shared" si="40"/>
        <v>#REF!</v>
      </c>
      <c r="C335" s="576" t="e">
        <f>IF(A335="","",IF(#REF!+'Plano Prestação Mensal Proposta'!A335&gt;120,0,ROUND(IF(B335&gt;0.045,(0.045*0.5),(0.5)*B335),7)))</f>
        <v>#REF!</v>
      </c>
      <c r="D335" s="576" t="e">
        <f t="shared" si="35"/>
        <v>#REF!</v>
      </c>
      <c r="E335" s="575" t="e">
        <f t="shared" si="41"/>
        <v>#REF!</v>
      </c>
      <c r="F335" s="575" t="e">
        <f t="shared" si="36"/>
        <v>#REF!</v>
      </c>
      <c r="G335" s="575" t="e">
        <f t="shared" si="37"/>
        <v>#REF!</v>
      </c>
      <c r="H335" s="575" t="e">
        <f t="shared" si="38"/>
        <v>#REF!</v>
      </c>
      <c r="I335" s="575" t="e">
        <f t="shared" si="39"/>
        <v>#REF!</v>
      </c>
      <c r="J335" s="575" t="e">
        <f>IF(A335="","",IF(#REF!="","",PMT((1+D335)^(1/12)-1,(#REF!*12)-A335+1,-E335)))</f>
        <v>#REF!</v>
      </c>
      <c r="K335" s="574"/>
    </row>
    <row r="336" spans="1:11">
      <c r="A336" s="577" t="e">
        <f>IF(A335="","",IF(A335=#REF!*12,"",+A335+1))</f>
        <v>#REF!</v>
      </c>
      <c r="B336" s="576" t="e">
        <f t="shared" si="40"/>
        <v>#REF!</v>
      </c>
      <c r="C336" s="576" t="e">
        <f>IF(A336="","",IF(#REF!+'Plano Prestação Mensal Proposta'!A336&gt;120,0,ROUND(IF(B336&gt;0.045,(0.045*0.5),(0.5)*B336),7)))</f>
        <v>#REF!</v>
      </c>
      <c r="D336" s="576" t="e">
        <f t="shared" si="35"/>
        <v>#REF!</v>
      </c>
      <c r="E336" s="575" t="e">
        <f t="shared" si="41"/>
        <v>#REF!</v>
      </c>
      <c r="F336" s="575" t="e">
        <f t="shared" si="36"/>
        <v>#REF!</v>
      </c>
      <c r="G336" s="575" t="e">
        <f t="shared" si="37"/>
        <v>#REF!</v>
      </c>
      <c r="H336" s="575" t="e">
        <f t="shared" si="38"/>
        <v>#REF!</v>
      </c>
      <c r="I336" s="575" t="e">
        <f t="shared" si="39"/>
        <v>#REF!</v>
      </c>
      <c r="J336" s="575" t="e">
        <f>IF(A336="","",IF(#REF!="","",PMT((1+D336)^(1/12)-1,(#REF!*12)-A336+1,-E336)))</f>
        <v>#REF!</v>
      </c>
      <c r="K336" s="574"/>
    </row>
    <row r="337" spans="1:11">
      <c r="A337" s="577" t="e">
        <f>IF(A336="","",IF(A336=#REF!*12,"",+A336+1))</f>
        <v>#REF!</v>
      </c>
      <c r="B337" s="576" t="e">
        <f t="shared" si="40"/>
        <v>#REF!</v>
      </c>
      <c r="C337" s="576" t="e">
        <f>IF(A337="","",IF(#REF!+'Plano Prestação Mensal Proposta'!A337&gt;120,0,ROUND(IF(B337&gt;0.045,(0.045*0.5),(0.5)*B337),7)))</f>
        <v>#REF!</v>
      </c>
      <c r="D337" s="576" t="e">
        <f t="shared" si="35"/>
        <v>#REF!</v>
      </c>
      <c r="E337" s="575" t="e">
        <f t="shared" si="41"/>
        <v>#REF!</v>
      </c>
      <c r="F337" s="575" t="e">
        <f t="shared" si="36"/>
        <v>#REF!</v>
      </c>
      <c r="G337" s="575" t="e">
        <f t="shared" si="37"/>
        <v>#REF!</v>
      </c>
      <c r="H337" s="575" t="e">
        <f t="shared" si="38"/>
        <v>#REF!</v>
      </c>
      <c r="I337" s="575" t="e">
        <f t="shared" si="39"/>
        <v>#REF!</v>
      </c>
      <c r="J337" s="575" t="e">
        <f>IF(A337="","",IF(#REF!="","",PMT((1+D337)^(1/12)-1,(#REF!*12)-A337+1,-E337)))</f>
        <v>#REF!</v>
      </c>
      <c r="K337" s="574"/>
    </row>
    <row r="338" spans="1:11">
      <c r="A338" s="577" t="e">
        <f>IF(A337="","",IF(A337=#REF!*12,"",+A337+1))</f>
        <v>#REF!</v>
      </c>
      <c r="B338" s="576" t="e">
        <f t="shared" si="40"/>
        <v>#REF!</v>
      </c>
      <c r="C338" s="576" t="e">
        <f>IF(A338="","",IF(#REF!+'Plano Prestação Mensal Proposta'!A338&gt;120,0,ROUND(IF(B338&gt;0.045,(0.045*0.5),(0.5)*B338),7)))</f>
        <v>#REF!</v>
      </c>
      <c r="D338" s="576" t="e">
        <f t="shared" si="35"/>
        <v>#REF!</v>
      </c>
      <c r="E338" s="575" t="e">
        <f t="shared" si="41"/>
        <v>#REF!</v>
      </c>
      <c r="F338" s="575" t="e">
        <f t="shared" si="36"/>
        <v>#REF!</v>
      </c>
      <c r="G338" s="575" t="e">
        <f t="shared" si="37"/>
        <v>#REF!</v>
      </c>
      <c r="H338" s="575" t="e">
        <f t="shared" si="38"/>
        <v>#REF!</v>
      </c>
      <c r="I338" s="575" t="e">
        <f t="shared" si="39"/>
        <v>#REF!</v>
      </c>
      <c r="J338" s="575" t="e">
        <f>IF(A338="","",IF(#REF!="","",PMT((1+D338)^(1/12)-1,(#REF!*12)-A338+1,-E338)))</f>
        <v>#REF!</v>
      </c>
      <c r="K338" s="574"/>
    </row>
    <row r="339" spans="1:11">
      <c r="A339" s="577" t="e">
        <f>IF(A338="","",IF(A338=#REF!*12,"",+A338+1))</f>
        <v>#REF!</v>
      </c>
      <c r="B339" s="576" t="e">
        <f t="shared" si="40"/>
        <v>#REF!</v>
      </c>
      <c r="C339" s="576" t="e">
        <f>IF(A339="","",IF(#REF!+'Plano Prestação Mensal Proposta'!A339&gt;120,0,ROUND(IF(B339&gt;0.045,(0.045*0.5),(0.5)*B339),7)))</f>
        <v>#REF!</v>
      </c>
      <c r="D339" s="576" t="e">
        <f t="shared" si="35"/>
        <v>#REF!</v>
      </c>
      <c r="E339" s="575" t="e">
        <f t="shared" si="41"/>
        <v>#REF!</v>
      </c>
      <c r="F339" s="575" t="e">
        <f t="shared" si="36"/>
        <v>#REF!</v>
      </c>
      <c r="G339" s="575" t="e">
        <f t="shared" si="37"/>
        <v>#REF!</v>
      </c>
      <c r="H339" s="575" t="e">
        <f t="shared" si="38"/>
        <v>#REF!</v>
      </c>
      <c r="I339" s="575" t="e">
        <f t="shared" si="39"/>
        <v>#REF!</v>
      </c>
      <c r="J339" s="575" t="e">
        <f>IF(A339="","",IF(#REF!="","",PMT((1+D339)^(1/12)-1,(#REF!*12)-A339+1,-E339)))</f>
        <v>#REF!</v>
      </c>
      <c r="K339" s="574"/>
    </row>
    <row r="340" spans="1:11">
      <c r="A340" s="577" t="e">
        <f>IF(A339="","",IF(A339=#REF!*12,"",+A339+1))</f>
        <v>#REF!</v>
      </c>
      <c r="B340" s="576" t="e">
        <f t="shared" si="40"/>
        <v>#REF!</v>
      </c>
      <c r="C340" s="576" t="e">
        <f>IF(A340="","",IF(#REF!+'Plano Prestação Mensal Proposta'!A340&gt;120,0,ROUND(IF(B340&gt;0.045,(0.045*0.5),(0.5)*B340),7)))</f>
        <v>#REF!</v>
      </c>
      <c r="D340" s="576" t="e">
        <f t="shared" si="35"/>
        <v>#REF!</v>
      </c>
      <c r="E340" s="575" t="e">
        <f t="shared" si="41"/>
        <v>#REF!</v>
      </c>
      <c r="F340" s="575" t="e">
        <f t="shared" si="36"/>
        <v>#REF!</v>
      </c>
      <c r="G340" s="575" t="e">
        <f t="shared" si="37"/>
        <v>#REF!</v>
      </c>
      <c r="H340" s="575" t="e">
        <f t="shared" si="38"/>
        <v>#REF!</v>
      </c>
      <c r="I340" s="575" t="e">
        <f t="shared" si="39"/>
        <v>#REF!</v>
      </c>
      <c r="J340" s="575" t="e">
        <f>IF(A340="","",IF(#REF!="","",PMT((1+D340)^(1/12)-1,(#REF!*12)-A340+1,-E340)))</f>
        <v>#REF!</v>
      </c>
      <c r="K340" s="574"/>
    </row>
    <row r="341" spans="1:11">
      <c r="A341" s="577" t="e">
        <f>IF(A340="","",IF(A340=#REF!*12,"",+A340+1))</f>
        <v>#REF!</v>
      </c>
      <c r="B341" s="576" t="e">
        <f t="shared" si="40"/>
        <v>#REF!</v>
      </c>
      <c r="C341" s="576" t="e">
        <f>IF(A341="","",IF(#REF!+'Plano Prestação Mensal Proposta'!A341&gt;120,0,ROUND(IF(B341&gt;0.045,(0.045*0.5),(0.5)*B341),7)))</f>
        <v>#REF!</v>
      </c>
      <c r="D341" s="576" t="e">
        <f t="shared" si="35"/>
        <v>#REF!</v>
      </c>
      <c r="E341" s="575" t="e">
        <f t="shared" si="41"/>
        <v>#REF!</v>
      </c>
      <c r="F341" s="575" t="e">
        <f t="shared" si="36"/>
        <v>#REF!</v>
      </c>
      <c r="G341" s="575" t="e">
        <f t="shared" si="37"/>
        <v>#REF!</v>
      </c>
      <c r="H341" s="575" t="e">
        <f t="shared" si="38"/>
        <v>#REF!</v>
      </c>
      <c r="I341" s="575" t="e">
        <f t="shared" si="39"/>
        <v>#REF!</v>
      </c>
      <c r="J341" s="575" t="e">
        <f>IF(A341="","",IF(#REF!="","",PMT((1+D341)^(1/12)-1,(#REF!*12)-A341+1,-E341)))</f>
        <v>#REF!</v>
      </c>
      <c r="K341" s="574"/>
    </row>
    <row r="342" spans="1:11">
      <c r="A342" s="577" t="e">
        <f>IF(A341="","",IF(A341=#REF!*12,"",+A341+1))</f>
        <v>#REF!</v>
      </c>
      <c r="B342" s="576" t="e">
        <f t="shared" si="40"/>
        <v>#REF!</v>
      </c>
      <c r="C342" s="576" t="e">
        <f>IF(A342="","",IF(#REF!+'Plano Prestação Mensal Proposta'!A342&gt;120,0,ROUND(IF(B342&gt;0.045,(0.045*0.5),(0.5)*B342),7)))</f>
        <v>#REF!</v>
      </c>
      <c r="D342" s="576" t="e">
        <f t="shared" si="35"/>
        <v>#REF!</v>
      </c>
      <c r="E342" s="575" t="e">
        <f t="shared" si="41"/>
        <v>#REF!</v>
      </c>
      <c r="F342" s="575" t="e">
        <f t="shared" si="36"/>
        <v>#REF!</v>
      </c>
      <c r="G342" s="575" t="e">
        <f t="shared" si="37"/>
        <v>#REF!</v>
      </c>
      <c r="H342" s="575" t="e">
        <f t="shared" si="38"/>
        <v>#REF!</v>
      </c>
      <c r="I342" s="575" t="e">
        <f t="shared" si="39"/>
        <v>#REF!</v>
      </c>
      <c r="J342" s="575" t="e">
        <f>IF(A342="","",IF(#REF!="","",PMT((1+D342)^(1/12)-1,(#REF!*12)-A342+1,-E342)))</f>
        <v>#REF!</v>
      </c>
      <c r="K342" s="574"/>
    </row>
    <row r="343" spans="1:11">
      <c r="A343" s="577" t="e">
        <f>IF(A342="","",IF(A342=#REF!*12,"",+A342+1))</f>
        <v>#REF!</v>
      </c>
      <c r="B343" s="576" t="e">
        <f t="shared" si="40"/>
        <v>#REF!</v>
      </c>
      <c r="C343" s="576" t="e">
        <f>IF(A343="","",IF(#REF!+'Plano Prestação Mensal Proposta'!A343&gt;120,0,ROUND(IF(B343&gt;0.045,(0.045*0.5),(0.5)*B343),7)))</f>
        <v>#REF!</v>
      </c>
      <c r="D343" s="576" t="e">
        <f t="shared" si="35"/>
        <v>#REF!</v>
      </c>
      <c r="E343" s="575" t="e">
        <f t="shared" si="41"/>
        <v>#REF!</v>
      </c>
      <c r="F343" s="575" t="e">
        <f t="shared" si="36"/>
        <v>#REF!</v>
      </c>
      <c r="G343" s="575" t="e">
        <f t="shared" si="37"/>
        <v>#REF!</v>
      </c>
      <c r="H343" s="575" t="e">
        <f t="shared" si="38"/>
        <v>#REF!</v>
      </c>
      <c r="I343" s="575" t="e">
        <f t="shared" si="39"/>
        <v>#REF!</v>
      </c>
      <c r="J343" s="575" t="e">
        <f>IF(A343="","",IF(#REF!="","",PMT((1+D343)^(1/12)-1,(#REF!*12)-A343+1,-E343)))</f>
        <v>#REF!</v>
      </c>
      <c r="K343" s="574"/>
    </row>
    <row r="344" spans="1:11">
      <c r="A344" s="577" t="e">
        <f>IF(A343="","",IF(A343=#REF!*12,"",+A343+1))</f>
        <v>#REF!</v>
      </c>
      <c r="B344" s="576" t="e">
        <f t="shared" si="40"/>
        <v>#REF!</v>
      </c>
      <c r="C344" s="576" t="e">
        <f>IF(A344="","",IF(#REF!+'Plano Prestação Mensal Proposta'!A344&gt;120,0,ROUND(IF(B344&gt;0.045,(0.045*0.5),(0.5)*B344),7)))</f>
        <v>#REF!</v>
      </c>
      <c r="D344" s="576" t="e">
        <f t="shared" si="35"/>
        <v>#REF!</v>
      </c>
      <c r="E344" s="575" t="e">
        <f t="shared" si="41"/>
        <v>#REF!</v>
      </c>
      <c r="F344" s="575" t="e">
        <f t="shared" si="36"/>
        <v>#REF!</v>
      </c>
      <c r="G344" s="575" t="e">
        <f t="shared" si="37"/>
        <v>#REF!</v>
      </c>
      <c r="H344" s="575" t="e">
        <f t="shared" si="38"/>
        <v>#REF!</v>
      </c>
      <c r="I344" s="575" t="e">
        <f t="shared" si="39"/>
        <v>#REF!</v>
      </c>
      <c r="J344" s="575" t="e">
        <f>IF(A344="","",IF(#REF!="","",PMT((1+D344)^(1/12)-1,(#REF!*12)-A344+1,-E344)))</f>
        <v>#REF!</v>
      </c>
      <c r="K344" s="574"/>
    </row>
    <row r="345" spans="1:11">
      <c r="A345" s="577" t="e">
        <f>IF(A344="","",IF(A344=#REF!*12,"",+A344+1))</f>
        <v>#REF!</v>
      </c>
      <c r="B345" s="576" t="e">
        <f t="shared" si="40"/>
        <v>#REF!</v>
      </c>
      <c r="C345" s="576" t="e">
        <f>IF(A345="","",IF(#REF!+'Plano Prestação Mensal Proposta'!A345&gt;120,0,ROUND(IF(B345&gt;0.045,(0.045*0.5),(0.5)*B345),7)))</f>
        <v>#REF!</v>
      </c>
      <c r="D345" s="576" t="e">
        <f t="shared" si="35"/>
        <v>#REF!</v>
      </c>
      <c r="E345" s="575" t="e">
        <f t="shared" si="41"/>
        <v>#REF!</v>
      </c>
      <c r="F345" s="575" t="e">
        <f t="shared" si="36"/>
        <v>#REF!</v>
      </c>
      <c r="G345" s="575" t="e">
        <f t="shared" si="37"/>
        <v>#REF!</v>
      </c>
      <c r="H345" s="575" t="e">
        <f t="shared" si="38"/>
        <v>#REF!</v>
      </c>
      <c r="I345" s="575" t="e">
        <f t="shared" si="39"/>
        <v>#REF!</v>
      </c>
      <c r="J345" s="575" t="e">
        <f>IF(A345="","",IF(#REF!="","",PMT((1+D345)^(1/12)-1,(#REF!*12)-A345+1,-E345)))</f>
        <v>#REF!</v>
      </c>
      <c r="K345" s="574"/>
    </row>
    <row r="346" spans="1:11">
      <c r="A346" s="577" t="e">
        <f>IF(A345="","",IF(A345=#REF!*12,"",+A345+1))</f>
        <v>#REF!</v>
      </c>
      <c r="B346" s="576" t="e">
        <f t="shared" si="40"/>
        <v>#REF!</v>
      </c>
      <c r="C346" s="576" t="e">
        <f>IF(A346="","",IF(#REF!+'Plano Prestação Mensal Proposta'!A346&gt;120,0,ROUND(IF(B346&gt;0.045,(0.045*0.5),(0.5)*B346),7)))</f>
        <v>#REF!</v>
      </c>
      <c r="D346" s="576" t="e">
        <f t="shared" si="35"/>
        <v>#REF!</v>
      </c>
      <c r="E346" s="575" t="e">
        <f t="shared" si="41"/>
        <v>#REF!</v>
      </c>
      <c r="F346" s="575" t="e">
        <f t="shared" si="36"/>
        <v>#REF!</v>
      </c>
      <c r="G346" s="575" t="e">
        <f t="shared" si="37"/>
        <v>#REF!</v>
      </c>
      <c r="H346" s="575" t="e">
        <f t="shared" si="38"/>
        <v>#REF!</v>
      </c>
      <c r="I346" s="575" t="e">
        <f t="shared" si="39"/>
        <v>#REF!</v>
      </c>
      <c r="J346" s="575" t="e">
        <f>IF(A346="","",IF(#REF!="","",PMT((1+D346)^(1/12)-1,(#REF!*12)-A346+1,-E346)))</f>
        <v>#REF!</v>
      </c>
      <c r="K346" s="574"/>
    </row>
    <row r="347" spans="1:11">
      <c r="A347" s="577" t="e">
        <f>IF(A346="","",IF(A346=#REF!*12,"",+A346+1))</f>
        <v>#REF!</v>
      </c>
      <c r="B347" s="576" t="e">
        <f t="shared" si="40"/>
        <v>#REF!</v>
      </c>
      <c r="C347" s="576" t="e">
        <f>IF(A347="","",IF(#REF!+'Plano Prestação Mensal Proposta'!A347&gt;120,0,ROUND(IF(B347&gt;0.045,(0.045*0.5),(0.5)*B347),7)))</f>
        <v>#REF!</v>
      </c>
      <c r="D347" s="576" t="e">
        <f t="shared" si="35"/>
        <v>#REF!</v>
      </c>
      <c r="E347" s="575" t="e">
        <f t="shared" si="41"/>
        <v>#REF!</v>
      </c>
      <c r="F347" s="575" t="e">
        <f t="shared" si="36"/>
        <v>#REF!</v>
      </c>
      <c r="G347" s="575" t="e">
        <f t="shared" si="37"/>
        <v>#REF!</v>
      </c>
      <c r="H347" s="575" t="e">
        <f t="shared" si="38"/>
        <v>#REF!</v>
      </c>
      <c r="I347" s="575" t="e">
        <f t="shared" si="39"/>
        <v>#REF!</v>
      </c>
      <c r="J347" s="575" t="e">
        <f>IF(A347="","",IF(#REF!="","",PMT((1+D347)^(1/12)-1,(#REF!*12)-A347+1,-E347)))</f>
        <v>#REF!</v>
      </c>
      <c r="K347" s="574"/>
    </row>
    <row r="348" spans="1:11">
      <c r="A348" s="577" t="e">
        <f>IF(A347="","",IF(A347=#REF!*12,"",+A347+1))</f>
        <v>#REF!</v>
      </c>
      <c r="B348" s="576" t="e">
        <f t="shared" si="40"/>
        <v>#REF!</v>
      </c>
      <c r="C348" s="576" t="e">
        <f>IF(A348="","",IF(#REF!+'Plano Prestação Mensal Proposta'!A348&gt;120,0,ROUND(IF(B348&gt;0.045,(0.045*0.5),(0.5)*B348),7)))</f>
        <v>#REF!</v>
      </c>
      <c r="D348" s="576" t="e">
        <f t="shared" si="35"/>
        <v>#REF!</v>
      </c>
      <c r="E348" s="575" t="e">
        <f t="shared" si="41"/>
        <v>#REF!</v>
      </c>
      <c r="F348" s="575" t="e">
        <f t="shared" si="36"/>
        <v>#REF!</v>
      </c>
      <c r="G348" s="575" t="e">
        <f t="shared" si="37"/>
        <v>#REF!</v>
      </c>
      <c r="H348" s="575" t="e">
        <f t="shared" si="38"/>
        <v>#REF!</v>
      </c>
      <c r="I348" s="575" t="e">
        <f t="shared" si="39"/>
        <v>#REF!</v>
      </c>
      <c r="J348" s="575" t="e">
        <f>IF(A348="","",IF(#REF!="","",PMT((1+D348)^(1/12)-1,(#REF!*12)-A348+1,-E348)))</f>
        <v>#REF!</v>
      </c>
      <c r="K348" s="574"/>
    </row>
    <row r="349" spans="1:11">
      <c r="A349" s="577" t="e">
        <f>IF(A348="","",IF(A348=#REF!*12,"",+A348+1))</f>
        <v>#REF!</v>
      </c>
      <c r="B349" s="576" t="e">
        <f t="shared" si="40"/>
        <v>#REF!</v>
      </c>
      <c r="C349" s="576" t="e">
        <f>IF(A349="","",IF(#REF!+'Plano Prestação Mensal Proposta'!A349&gt;120,0,ROUND(IF(B349&gt;0.045,(0.045*0.5),(0.5)*B349),7)))</f>
        <v>#REF!</v>
      </c>
      <c r="D349" s="576" t="e">
        <f t="shared" si="35"/>
        <v>#REF!</v>
      </c>
      <c r="E349" s="575" t="e">
        <f t="shared" si="41"/>
        <v>#REF!</v>
      </c>
      <c r="F349" s="575" t="e">
        <f t="shared" si="36"/>
        <v>#REF!</v>
      </c>
      <c r="G349" s="575" t="e">
        <f t="shared" si="37"/>
        <v>#REF!</v>
      </c>
      <c r="H349" s="575" t="e">
        <f t="shared" si="38"/>
        <v>#REF!</v>
      </c>
      <c r="I349" s="575" t="e">
        <f t="shared" si="39"/>
        <v>#REF!</v>
      </c>
      <c r="J349" s="575" t="e">
        <f>IF(A349="","",IF(#REF!="","",PMT((1+D349)^(1/12)-1,(#REF!*12)-A349+1,-E349)))</f>
        <v>#REF!</v>
      </c>
      <c r="K349" s="574"/>
    </row>
    <row r="350" spans="1:11">
      <c r="A350" s="577" t="e">
        <f>IF(A349="","",IF(A349=#REF!*12,"",+A349+1))</f>
        <v>#REF!</v>
      </c>
      <c r="B350" s="576" t="e">
        <f t="shared" si="40"/>
        <v>#REF!</v>
      </c>
      <c r="C350" s="576" t="e">
        <f>IF(A350="","",IF(#REF!+'Plano Prestação Mensal Proposta'!A350&gt;120,0,ROUND(IF(B350&gt;0.045,(0.045*0.5),(0.5)*B350),7)))</f>
        <v>#REF!</v>
      </c>
      <c r="D350" s="576" t="e">
        <f t="shared" si="35"/>
        <v>#REF!</v>
      </c>
      <c r="E350" s="575" t="e">
        <f t="shared" si="41"/>
        <v>#REF!</v>
      </c>
      <c r="F350" s="575" t="e">
        <f t="shared" si="36"/>
        <v>#REF!</v>
      </c>
      <c r="G350" s="575" t="e">
        <f t="shared" si="37"/>
        <v>#REF!</v>
      </c>
      <c r="H350" s="575" t="e">
        <f t="shared" si="38"/>
        <v>#REF!</v>
      </c>
      <c r="I350" s="575" t="e">
        <f t="shared" si="39"/>
        <v>#REF!</v>
      </c>
      <c r="J350" s="575" t="e">
        <f>IF(A350="","",IF(#REF!="","",PMT((1+D350)^(1/12)-1,(#REF!*12)-A350+1,-E350)))</f>
        <v>#REF!</v>
      </c>
      <c r="K350" s="574"/>
    </row>
    <row r="351" spans="1:11">
      <c r="A351" s="577" t="e">
        <f>IF(A350="","",IF(A350=#REF!*12,"",+A350+1))</f>
        <v>#REF!</v>
      </c>
      <c r="B351" s="576" t="e">
        <f t="shared" si="40"/>
        <v>#REF!</v>
      </c>
      <c r="C351" s="576" t="e">
        <f>IF(A351="","",IF(#REF!+'Plano Prestação Mensal Proposta'!A351&gt;120,0,ROUND(IF(B351&gt;0.045,(0.045*0.5),(0.5)*B351),7)))</f>
        <v>#REF!</v>
      </c>
      <c r="D351" s="576" t="e">
        <f t="shared" si="35"/>
        <v>#REF!</v>
      </c>
      <c r="E351" s="575" t="e">
        <f t="shared" si="41"/>
        <v>#REF!</v>
      </c>
      <c r="F351" s="575" t="e">
        <f t="shared" si="36"/>
        <v>#REF!</v>
      </c>
      <c r="G351" s="575" t="e">
        <f t="shared" si="37"/>
        <v>#REF!</v>
      </c>
      <c r="H351" s="575" t="e">
        <f t="shared" si="38"/>
        <v>#REF!</v>
      </c>
      <c r="I351" s="575" t="e">
        <f t="shared" si="39"/>
        <v>#REF!</v>
      </c>
      <c r="J351" s="575" t="e">
        <f>IF(A351="","",IF(#REF!="","",PMT((1+D351)^(1/12)-1,(#REF!*12)-A351+1,-E351)))</f>
        <v>#REF!</v>
      </c>
      <c r="K351" s="574"/>
    </row>
    <row r="352" spans="1:11">
      <c r="A352" s="577" t="e">
        <f>IF(A351="","",IF(A351=#REF!*12,"",+A351+1))</f>
        <v>#REF!</v>
      </c>
      <c r="B352" s="576" t="e">
        <f t="shared" si="40"/>
        <v>#REF!</v>
      </c>
      <c r="C352" s="576" t="e">
        <f>IF(A352="","",IF(#REF!+'Plano Prestação Mensal Proposta'!A352&gt;120,0,ROUND(IF(B352&gt;0.045,(0.045*0.5),(0.5)*B352),7)))</f>
        <v>#REF!</v>
      </c>
      <c r="D352" s="576" t="e">
        <f t="shared" si="35"/>
        <v>#REF!</v>
      </c>
      <c r="E352" s="575" t="e">
        <f t="shared" si="41"/>
        <v>#REF!</v>
      </c>
      <c r="F352" s="575" t="e">
        <f t="shared" si="36"/>
        <v>#REF!</v>
      </c>
      <c r="G352" s="575" t="e">
        <f t="shared" si="37"/>
        <v>#REF!</v>
      </c>
      <c r="H352" s="575" t="e">
        <f t="shared" si="38"/>
        <v>#REF!</v>
      </c>
      <c r="I352" s="575" t="e">
        <f t="shared" si="39"/>
        <v>#REF!</v>
      </c>
      <c r="J352" s="575" t="e">
        <f>IF(A352="","",IF(#REF!="","",PMT((1+D352)^(1/12)-1,(#REF!*12)-A352+1,-E352)))</f>
        <v>#REF!</v>
      </c>
      <c r="K352" s="574"/>
    </row>
    <row r="353" spans="1:11">
      <c r="A353" s="577" t="e">
        <f>IF(A352="","",IF(A352=#REF!*12,"",+A352+1))</f>
        <v>#REF!</v>
      </c>
      <c r="B353" s="576" t="e">
        <f t="shared" si="40"/>
        <v>#REF!</v>
      </c>
      <c r="C353" s="576" t="e">
        <f>IF(A353="","",IF(#REF!+'Plano Prestação Mensal Proposta'!A353&gt;120,0,ROUND(IF(B353&gt;0.045,(0.045*0.5),(0.5)*B353),7)))</f>
        <v>#REF!</v>
      </c>
      <c r="D353" s="576" t="e">
        <f t="shared" si="35"/>
        <v>#REF!</v>
      </c>
      <c r="E353" s="575" t="e">
        <f t="shared" si="41"/>
        <v>#REF!</v>
      </c>
      <c r="F353" s="575" t="e">
        <f t="shared" si="36"/>
        <v>#REF!</v>
      </c>
      <c r="G353" s="575" t="e">
        <f t="shared" si="37"/>
        <v>#REF!</v>
      </c>
      <c r="H353" s="575" t="e">
        <f t="shared" si="38"/>
        <v>#REF!</v>
      </c>
      <c r="I353" s="575" t="e">
        <f t="shared" si="39"/>
        <v>#REF!</v>
      </c>
      <c r="J353" s="575" t="e">
        <f>IF(A353="","",IF(#REF!="","",PMT((1+D353)^(1/12)-1,(#REF!*12)-A353+1,-E353)))</f>
        <v>#REF!</v>
      </c>
      <c r="K353" s="574"/>
    </row>
    <row r="354" spans="1:11">
      <c r="A354" s="577" t="e">
        <f>IF(A353="","",IF(A353=#REF!*12,"",+A353+1))</f>
        <v>#REF!</v>
      </c>
      <c r="B354" s="576" t="e">
        <f t="shared" si="40"/>
        <v>#REF!</v>
      </c>
      <c r="C354" s="576" t="e">
        <f>IF(A354="","",IF(#REF!+'Plano Prestação Mensal Proposta'!A354&gt;120,0,ROUND(IF(B354&gt;0.045,(0.045*0.5),(0.5)*B354),7)))</f>
        <v>#REF!</v>
      </c>
      <c r="D354" s="576" t="e">
        <f t="shared" si="35"/>
        <v>#REF!</v>
      </c>
      <c r="E354" s="575" t="e">
        <f t="shared" si="41"/>
        <v>#REF!</v>
      </c>
      <c r="F354" s="575" t="e">
        <f t="shared" si="36"/>
        <v>#REF!</v>
      </c>
      <c r="G354" s="575" t="e">
        <f t="shared" si="37"/>
        <v>#REF!</v>
      </c>
      <c r="H354" s="575" t="e">
        <f t="shared" si="38"/>
        <v>#REF!</v>
      </c>
      <c r="I354" s="575" t="e">
        <f t="shared" si="39"/>
        <v>#REF!</v>
      </c>
      <c r="J354" s="575" t="e">
        <f>IF(A354="","",IF(#REF!="","",PMT((1+D354)^(1/12)-1,(#REF!*12)-A354+1,-E354)))</f>
        <v>#REF!</v>
      </c>
      <c r="K354" s="574"/>
    </row>
    <row r="355" spans="1:11">
      <c r="A355" s="577" t="e">
        <f>IF(A354="","",IF(A354=#REF!*12,"",+A354+1))</f>
        <v>#REF!</v>
      </c>
      <c r="B355" s="576" t="e">
        <f t="shared" si="40"/>
        <v>#REF!</v>
      </c>
      <c r="C355" s="576" t="e">
        <f>IF(A355="","",IF(#REF!+'Plano Prestação Mensal Proposta'!A355&gt;120,0,ROUND(IF(B355&gt;0.045,(0.045*0.5),(0.5)*B355),7)))</f>
        <v>#REF!</v>
      </c>
      <c r="D355" s="576" t="e">
        <f t="shared" si="35"/>
        <v>#REF!</v>
      </c>
      <c r="E355" s="575" t="e">
        <f t="shared" si="41"/>
        <v>#REF!</v>
      </c>
      <c r="F355" s="575" t="e">
        <f t="shared" si="36"/>
        <v>#REF!</v>
      </c>
      <c r="G355" s="575" t="e">
        <f t="shared" si="37"/>
        <v>#REF!</v>
      </c>
      <c r="H355" s="575" t="e">
        <f t="shared" si="38"/>
        <v>#REF!</v>
      </c>
      <c r="I355" s="575" t="e">
        <f t="shared" si="39"/>
        <v>#REF!</v>
      </c>
      <c r="J355" s="575" t="e">
        <f>IF(A355="","",IF(#REF!="","",PMT((1+D355)^(1/12)-1,(#REF!*12)-A355+1,-E355)))</f>
        <v>#REF!</v>
      </c>
      <c r="K355" s="574"/>
    </row>
    <row r="356" spans="1:11">
      <c r="A356" s="577" t="e">
        <f>IF(A355="","",IF(A355=#REF!*12,"",+A355+1))</f>
        <v>#REF!</v>
      </c>
      <c r="B356" s="576" t="e">
        <f t="shared" si="40"/>
        <v>#REF!</v>
      </c>
      <c r="C356" s="576" t="e">
        <f>IF(A356="","",IF(#REF!+'Plano Prestação Mensal Proposta'!A356&gt;120,0,ROUND(IF(B356&gt;0.045,(0.045*0.5),(0.5)*B356),7)))</f>
        <v>#REF!</v>
      </c>
      <c r="D356" s="576" t="e">
        <f t="shared" si="35"/>
        <v>#REF!</v>
      </c>
      <c r="E356" s="575" t="e">
        <f t="shared" si="41"/>
        <v>#REF!</v>
      </c>
      <c r="F356" s="575" t="e">
        <f t="shared" si="36"/>
        <v>#REF!</v>
      </c>
      <c r="G356" s="575" t="e">
        <f t="shared" si="37"/>
        <v>#REF!</v>
      </c>
      <c r="H356" s="575" t="e">
        <f t="shared" si="38"/>
        <v>#REF!</v>
      </c>
      <c r="I356" s="575" t="e">
        <f t="shared" si="39"/>
        <v>#REF!</v>
      </c>
      <c r="J356" s="575" t="e">
        <f>IF(A356="","",IF(#REF!="","",PMT((1+D356)^(1/12)-1,(#REF!*12)-A356+1,-E356)))</f>
        <v>#REF!</v>
      </c>
      <c r="K356" s="574"/>
    </row>
    <row r="357" spans="1:11">
      <c r="A357" s="577" t="e">
        <f>IF(A356="","",IF(A356=#REF!*12,"",+A356+1))</f>
        <v>#REF!</v>
      </c>
      <c r="B357" s="576" t="e">
        <f t="shared" si="40"/>
        <v>#REF!</v>
      </c>
      <c r="C357" s="576" t="e">
        <f>IF(A357="","",IF(#REF!+'Plano Prestação Mensal Proposta'!A357&gt;120,0,ROUND(IF(B357&gt;0.045,(0.045*0.5),(0.5)*B357),7)))</f>
        <v>#REF!</v>
      </c>
      <c r="D357" s="576" t="e">
        <f t="shared" si="35"/>
        <v>#REF!</v>
      </c>
      <c r="E357" s="575" t="e">
        <f t="shared" si="41"/>
        <v>#REF!</v>
      </c>
      <c r="F357" s="575" t="e">
        <f t="shared" si="36"/>
        <v>#REF!</v>
      </c>
      <c r="G357" s="575" t="e">
        <f t="shared" si="37"/>
        <v>#REF!</v>
      </c>
      <c r="H357" s="575" t="e">
        <f t="shared" si="38"/>
        <v>#REF!</v>
      </c>
      <c r="I357" s="575" t="e">
        <f t="shared" si="39"/>
        <v>#REF!</v>
      </c>
      <c r="J357" s="575" t="e">
        <f>IF(A357="","",IF(#REF!="","",PMT((1+D357)^(1/12)-1,(#REF!*12)-A357+1,-E357)))</f>
        <v>#REF!</v>
      </c>
      <c r="K357" s="574"/>
    </row>
    <row r="358" spans="1:11">
      <c r="A358" s="577" t="e">
        <f>IF(A357="","",IF(A357=#REF!*12,"",+A357+1))</f>
        <v>#REF!</v>
      </c>
      <c r="B358" s="576" t="e">
        <f t="shared" si="40"/>
        <v>#REF!</v>
      </c>
      <c r="C358" s="576" t="e">
        <f>IF(A358="","",IF(#REF!+'Plano Prestação Mensal Proposta'!A358&gt;120,0,ROUND(IF(B358&gt;0.045,(0.045*0.5),(0.5)*B358),7)))</f>
        <v>#REF!</v>
      </c>
      <c r="D358" s="576" t="e">
        <f t="shared" si="35"/>
        <v>#REF!</v>
      </c>
      <c r="E358" s="575" t="e">
        <f t="shared" si="41"/>
        <v>#REF!</v>
      </c>
      <c r="F358" s="575" t="e">
        <f t="shared" si="36"/>
        <v>#REF!</v>
      </c>
      <c r="G358" s="575" t="e">
        <f t="shared" si="37"/>
        <v>#REF!</v>
      </c>
      <c r="H358" s="575" t="e">
        <f t="shared" si="38"/>
        <v>#REF!</v>
      </c>
      <c r="I358" s="575" t="e">
        <f t="shared" si="39"/>
        <v>#REF!</v>
      </c>
      <c r="J358" s="575" t="e">
        <f>IF(A358="","",IF(#REF!="","",PMT((1+D358)^(1/12)-1,(#REF!*12)-A358+1,-E358)))</f>
        <v>#REF!</v>
      </c>
      <c r="K358" s="574"/>
    </row>
    <row r="359" spans="1:11">
      <c r="A359" s="577" t="e">
        <f>IF(A358="","",IF(A358=#REF!*12,"",+A358+1))</f>
        <v>#REF!</v>
      </c>
      <c r="B359" s="576" t="e">
        <f t="shared" si="40"/>
        <v>#REF!</v>
      </c>
      <c r="C359" s="576" t="e">
        <f>IF(A359="","",IF(#REF!+'Plano Prestação Mensal Proposta'!A359&gt;120,0,ROUND(IF(B359&gt;0.045,(0.045*0.5),(0.5)*B359),7)))</f>
        <v>#REF!</v>
      </c>
      <c r="D359" s="576" t="e">
        <f t="shared" si="35"/>
        <v>#REF!</v>
      </c>
      <c r="E359" s="575" t="e">
        <f t="shared" si="41"/>
        <v>#REF!</v>
      </c>
      <c r="F359" s="575" t="e">
        <f t="shared" si="36"/>
        <v>#REF!</v>
      </c>
      <c r="G359" s="575" t="e">
        <f t="shared" si="37"/>
        <v>#REF!</v>
      </c>
      <c r="H359" s="575" t="e">
        <f t="shared" si="38"/>
        <v>#REF!</v>
      </c>
      <c r="I359" s="575" t="e">
        <f t="shared" si="39"/>
        <v>#REF!</v>
      </c>
      <c r="J359" s="575" t="e">
        <f>IF(A359="","",IF(#REF!="","",PMT((1+D359)^(1/12)-1,(#REF!*12)-A359+1,-E359)))</f>
        <v>#REF!</v>
      </c>
      <c r="K359" s="574"/>
    </row>
    <row r="360" spans="1:11">
      <c r="A360" s="577" t="e">
        <f>IF(A359="","",IF(A359=#REF!*12,"",+A359+1))</f>
        <v>#REF!</v>
      </c>
      <c r="B360" s="576" t="e">
        <f t="shared" si="40"/>
        <v>#REF!</v>
      </c>
      <c r="C360" s="576" t="e">
        <f>IF(A360="","",IF(#REF!+'Plano Prestação Mensal Proposta'!A360&gt;120,0,ROUND(IF(B360&gt;0.045,(0.045*0.5),(0.5)*B360),7)))</f>
        <v>#REF!</v>
      </c>
      <c r="D360" s="576" t="e">
        <f t="shared" si="35"/>
        <v>#REF!</v>
      </c>
      <c r="E360" s="575" t="e">
        <f t="shared" si="41"/>
        <v>#REF!</v>
      </c>
      <c r="F360" s="575" t="e">
        <f t="shared" si="36"/>
        <v>#REF!</v>
      </c>
      <c r="G360" s="575" t="e">
        <f t="shared" si="37"/>
        <v>#REF!</v>
      </c>
      <c r="H360" s="575" t="e">
        <f t="shared" si="38"/>
        <v>#REF!</v>
      </c>
      <c r="I360" s="575" t="e">
        <f t="shared" si="39"/>
        <v>#REF!</v>
      </c>
      <c r="J360" s="575" t="e">
        <f>IF(A360="","",IF(#REF!="","",PMT((1+D360)^(1/12)-1,(#REF!*12)-A360+1,-E360)))</f>
        <v>#REF!</v>
      </c>
      <c r="K360" s="574"/>
    </row>
    <row r="361" spans="1:11">
      <c r="A361" s="577" t="e">
        <f>IF(A360="","",IF(A360=#REF!*12,"",+A360+1))</f>
        <v>#REF!</v>
      </c>
      <c r="B361" s="576" t="e">
        <f t="shared" si="40"/>
        <v>#REF!</v>
      </c>
      <c r="C361" s="576" t="e">
        <f>IF(A361="","",IF(#REF!+'Plano Prestação Mensal Proposta'!A361&gt;120,0,ROUND(IF(B361&gt;0.045,(0.045*0.5),(0.5)*B361),7)))</f>
        <v>#REF!</v>
      </c>
      <c r="D361" s="576" t="e">
        <f t="shared" si="35"/>
        <v>#REF!</v>
      </c>
      <c r="E361" s="575" t="e">
        <f t="shared" si="41"/>
        <v>#REF!</v>
      </c>
      <c r="F361" s="575" t="e">
        <f t="shared" si="36"/>
        <v>#REF!</v>
      </c>
      <c r="G361" s="575" t="e">
        <f t="shared" si="37"/>
        <v>#REF!</v>
      </c>
      <c r="H361" s="575" t="e">
        <f t="shared" si="38"/>
        <v>#REF!</v>
      </c>
      <c r="I361" s="575" t="e">
        <f t="shared" si="39"/>
        <v>#REF!</v>
      </c>
      <c r="J361" s="575" t="e">
        <f>IF(A361="","",IF(#REF!="","",PMT((1+D361)^(1/12)-1,(#REF!*12)-A361+1,-E361)))</f>
        <v>#REF!</v>
      </c>
      <c r="K361" s="574"/>
    </row>
    <row r="362" spans="1:11">
      <c r="A362" s="577" t="e">
        <f>IF(A361="","",IF(A361=#REF!*12,"",+A361+1))</f>
        <v>#REF!</v>
      </c>
      <c r="B362" s="576" t="e">
        <f t="shared" si="40"/>
        <v>#REF!</v>
      </c>
      <c r="C362" s="576" t="e">
        <f>IF(A362="","",IF(#REF!+'Plano Prestação Mensal Proposta'!A362&gt;120,0,ROUND(IF(B362&gt;0.045,(0.045*0.5),(0.5)*B362),7)))</f>
        <v>#REF!</v>
      </c>
      <c r="D362" s="576" t="e">
        <f t="shared" si="35"/>
        <v>#REF!</v>
      </c>
      <c r="E362" s="575" t="e">
        <f t="shared" si="41"/>
        <v>#REF!</v>
      </c>
      <c r="F362" s="575" t="e">
        <f t="shared" si="36"/>
        <v>#REF!</v>
      </c>
      <c r="G362" s="575" t="e">
        <f t="shared" si="37"/>
        <v>#REF!</v>
      </c>
      <c r="H362" s="575" t="e">
        <f t="shared" si="38"/>
        <v>#REF!</v>
      </c>
      <c r="I362" s="575" t="e">
        <f t="shared" si="39"/>
        <v>#REF!</v>
      </c>
      <c r="J362" s="575" t="e">
        <f>IF(A362="","",IF(#REF!="","",PMT((1+D362)^(1/12)-1,(#REF!*12)-A362+1,-E362)))</f>
        <v>#REF!</v>
      </c>
      <c r="K362" s="574"/>
    </row>
    <row r="363" spans="1:11">
      <c r="A363" s="577" t="e">
        <f>IF(A362="","",IF(A362=#REF!*12,"",+A362+1))</f>
        <v>#REF!</v>
      </c>
      <c r="B363" s="576" t="e">
        <f t="shared" si="40"/>
        <v>#REF!</v>
      </c>
      <c r="C363" s="576" t="e">
        <f>IF(A363="","",IF(#REF!+'Plano Prestação Mensal Proposta'!A363&gt;120,0,ROUND(IF(B363&gt;0.045,(0.045*0.5),(0.5)*B363),7)))</f>
        <v>#REF!</v>
      </c>
      <c r="D363" s="576" t="e">
        <f t="shared" si="35"/>
        <v>#REF!</v>
      </c>
      <c r="E363" s="575" t="e">
        <f t="shared" si="41"/>
        <v>#REF!</v>
      </c>
      <c r="F363" s="575" t="e">
        <f t="shared" si="36"/>
        <v>#REF!</v>
      </c>
      <c r="G363" s="575" t="e">
        <f t="shared" si="37"/>
        <v>#REF!</v>
      </c>
      <c r="H363" s="575" t="e">
        <f t="shared" si="38"/>
        <v>#REF!</v>
      </c>
      <c r="I363" s="575" t="e">
        <f t="shared" si="39"/>
        <v>#REF!</v>
      </c>
      <c r="J363" s="575" t="e">
        <f>IF(A363="","",IF(#REF!="","",PMT((1+D363)^(1/12)-1,(#REF!*12)-A363+1,-E363)))</f>
        <v>#REF!</v>
      </c>
      <c r="K363" s="574"/>
    </row>
    <row r="364" spans="1:11">
      <c r="A364" s="577" t="e">
        <f>IF(A363="","",IF(A363=#REF!*12,"",+A363+1))</f>
        <v>#REF!</v>
      </c>
      <c r="B364" s="576" t="e">
        <f t="shared" si="40"/>
        <v>#REF!</v>
      </c>
      <c r="C364" s="576" t="e">
        <f>IF(A364="","",IF(#REF!+'Plano Prestação Mensal Proposta'!A364&gt;120,0,ROUND(IF(B364&gt;0.045,(0.045*0.5),(0.5)*B364),7)))</f>
        <v>#REF!</v>
      </c>
      <c r="D364" s="576" t="e">
        <f t="shared" si="35"/>
        <v>#REF!</v>
      </c>
      <c r="E364" s="575" t="e">
        <f t="shared" si="41"/>
        <v>#REF!</v>
      </c>
      <c r="F364" s="575" t="e">
        <f t="shared" si="36"/>
        <v>#REF!</v>
      </c>
      <c r="G364" s="575" t="e">
        <f t="shared" si="37"/>
        <v>#REF!</v>
      </c>
      <c r="H364" s="575" t="e">
        <f t="shared" si="38"/>
        <v>#REF!</v>
      </c>
      <c r="I364" s="575" t="e">
        <f t="shared" si="39"/>
        <v>#REF!</v>
      </c>
      <c r="J364" s="575" t="e">
        <f>IF(A364="","",IF(#REF!="","",PMT((1+D364)^(1/12)-1,(#REF!*12)-A364+1,-E364)))</f>
        <v>#REF!</v>
      </c>
      <c r="K364" s="574"/>
    </row>
    <row r="365" spans="1:11">
      <c r="A365" s="577" t="e">
        <f>IF(A364="","",IF(A364=#REF!*12,"",+A364+1))</f>
        <v>#REF!</v>
      </c>
      <c r="B365" s="576" t="e">
        <f t="shared" si="40"/>
        <v>#REF!</v>
      </c>
      <c r="C365" s="576" t="e">
        <f>IF(A365="","",IF(#REF!+'Plano Prestação Mensal Proposta'!A365&gt;120,0,ROUND(IF(B365&gt;0.045,(0.045*0.5),(0.5)*B365),7)))</f>
        <v>#REF!</v>
      </c>
      <c r="D365" s="576" t="e">
        <f t="shared" si="35"/>
        <v>#REF!</v>
      </c>
      <c r="E365" s="575" t="e">
        <f t="shared" si="41"/>
        <v>#REF!</v>
      </c>
      <c r="F365" s="575" t="e">
        <f t="shared" si="36"/>
        <v>#REF!</v>
      </c>
      <c r="G365" s="575" t="e">
        <f t="shared" si="37"/>
        <v>#REF!</v>
      </c>
      <c r="H365" s="575" t="e">
        <f t="shared" si="38"/>
        <v>#REF!</v>
      </c>
      <c r="I365" s="575" t="e">
        <f t="shared" si="39"/>
        <v>#REF!</v>
      </c>
      <c r="J365" s="575" t="e">
        <f>IF(A365="","",IF(#REF!="","",PMT((1+D365)^(1/12)-1,(#REF!*12)-A365+1,-E365)))</f>
        <v>#REF!</v>
      </c>
      <c r="K365" s="574"/>
    </row>
    <row r="366" spans="1:11">
      <c r="A366" s="577" t="e">
        <f>IF(A365="","",IF(A365=#REF!*12,"",+A365+1))</f>
        <v>#REF!</v>
      </c>
      <c r="B366" s="576" t="e">
        <f t="shared" si="40"/>
        <v>#REF!</v>
      </c>
      <c r="C366" s="576" t="e">
        <f>IF(A366="","",IF(#REF!+'Plano Prestação Mensal Proposta'!A366&gt;120,0,ROUND(IF(B366&gt;0.045,(0.045*0.5),(0.5)*B366),7)))</f>
        <v>#REF!</v>
      </c>
      <c r="D366" s="576" t="e">
        <f t="shared" si="35"/>
        <v>#REF!</v>
      </c>
      <c r="E366" s="575" t="e">
        <f t="shared" si="41"/>
        <v>#REF!</v>
      </c>
      <c r="F366" s="575" t="e">
        <f t="shared" si="36"/>
        <v>#REF!</v>
      </c>
      <c r="G366" s="575" t="e">
        <f t="shared" si="37"/>
        <v>#REF!</v>
      </c>
      <c r="H366" s="575" t="e">
        <f t="shared" si="38"/>
        <v>#REF!</v>
      </c>
      <c r="I366" s="575" t="e">
        <f t="shared" si="39"/>
        <v>#REF!</v>
      </c>
      <c r="J366" s="575" t="e">
        <f>IF(A366="","",IF(#REF!="","",PMT((1+D366)^(1/12)-1,(#REF!*12)-A366+1,-E366)))</f>
        <v>#REF!</v>
      </c>
    </row>
    <row r="367" spans="1:11">
      <c r="A367" s="577" t="e">
        <f>IF(A366="","",IF(A366=#REF!*12,"",+A366+1))</f>
        <v>#REF!</v>
      </c>
      <c r="B367" s="576" t="e">
        <f t="shared" si="40"/>
        <v>#REF!</v>
      </c>
      <c r="C367" s="576" t="e">
        <f>IF(A367="","",IF(#REF!+'Plano Prestação Mensal Proposta'!A367&gt;120,0,ROUND(IF(B367&gt;0.045,(0.045*0.5),(0.5)*B367),7)))</f>
        <v>#REF!</v>
      </c>
      <c r="D367" s="576" t="e">
        <f t="shared" si="35"/>
        <v>#REF!</v>
      </c>
      <c r="E367" s="575" t="e">
        <f t="shared" si="41"/>
        <v>#REF!</v>
      </c>
      <c r="F367" s="575" t="e">
        <f t="shared" si="36"/>
        <v>#REF!</v>
      </c>
      <c r="G367" s="575" t="e">
        <f t="shared" si="37"/>
        <v>#REF!</v>
      </c>
      <c r="H367" s="575" t="e">
        <f t="shared" si="38"/>
        <v>#REF!</v>
      </c>
      <c r="I367" s="575" t="e">
        <f t="shared" si="39"/>
        <v>#REF!</v>
      </c>
      <c r="J367" s="575" t="e">
        <f>IF(A367="","",IF(#REF!="","",PMT((1+D367)^(1/12)-1,(#REF!*12)-A367+1,-E367)))</f>
        <v>#REF!</v>
      </c>
    </row>
    <row r="368" spans="1:11">
      <c r="A368" s="577" t="e">
        <f>IF(A367="","",IF(A367=#REF!*12,"",+A367+1))</f>
        <v>#REF!</v>
      </c>
      <c r="B368" s="576" t="e">
        <f t="shared" si="40"/>
        <v>#REF!</v>
      </c>
      <c r="C368" s="576" t="e">
        <f>IF(A368="","",IF(#REF!+'Plano Prestação Mensal Proposta'!A368&gt;120,0,ROUND(IF(B368&gt;0.045,(0.045*0.5),(0.5)*B368),7)))</f>
        <v>#REF!</v>
      </c>
      <c r="D368" s="576" t="e">
        <f t="shared" si="35"/>
        <v>#REF!</v>
      </c>
      <c r="E368" s="575" t="e">
        <f t="shared" si="41"/>
        <v>#REF!</v>
      </c>
      <c r="F368" s="575" t="e">
        <f t="shared" si="36"/>
        <v>#REF!</v>
      </c>
      <c r="G368" s="575" t="e">
        <f t="shared" si="37"/>
        <v>#REF!</v>
      </c>
      <c r="H368" s="575" t="e">
        <f t="shared" si="38"/>
        <v>#REF!</v>
      </c>
      <c r="I368" s="575" t="e">
        <f t="shared" si="39"/>
        <v>#REF!</v>
      </c>
      <c r="J368" s="575" t="e">
        <f>IF(A368="","",IF(#REF!="","",PMT((1+D368)^(1/12)-1,(#REF!*12)-A368+1,-E368)))</f>
        <v>#REF!</v>
      </c>
    </row>
    <row r="369" spans="1:10">
      <c r="A369" s="577" t="e">
        <f>IF(A368="","",IF(A368=#REF!*12,"",+A368+1))</f>
        <v>#REF!</v>
      </c>
      <c r="B369" s="576" t="e">
        <f t="shared" si="40"/>
        <v>#REF!</v>
      </c>
      <c r="C369" s="576" t="e">
        <f>IF(A369="","",IF(#REF!+'Plano Prestação Mensal Proposta'!A369&gt;120,0,ROUND(IF(B369&gt;0.045,(0.045*0.5),(0.5)*B369),7)))</f>
        <v>#REF!</v>
      </c>
      <c r="D369" s="576" t="e">
        <f t="shared" si="35"/>
        <v>#REF!</v>
      </c>
      <c r="E369" s="575" t="e">
        <f t="shared" si="41"/>
        <v>#REF!</v>
      </c>
      <c r="F369" s="575" t="e">
        <f t="shared" si="36"/>
        <v>#REF!</v>
      </c>
      <c r="G369" s="575" t="e">
        <f t="shared" si="37"/>
        <v>#REF!</v>
      </c>
      <c r="H369" s="575" t="e">
        <f t="shared" si="38"/>
        <v>#REF!</v>
      </c>
      <c r="I369" s="575" t="e">
        <f t="shared" si="39"/>
        <v>#REF!</v>
      </c>
      <c r="J369" s="575" t="e">
        <f>IF(A369="","",IF(#REF!="","",PMT((1+D369)^(1/12)-1,(#REF!*12)-A369+1,-E369)))</f>
        <v>#REF!</v>
      </c>
    </row>
    <row r="370" spans="1:10">
      <c r="A370" s="577" t="e">
        <f>IF(A369="","",IF(A369=#REF!*12,"",+A369+1))</f>
        <v>#REF!</v>
      </c>
      <c r="B370" s="576" t="e">
        <f t="shared" si="40"/>
        <v>#REF!</v>
      </c>
      <c r="C370" s="576" t="e">
        <f>IF(A370="","",IF(#REF!+'Plano Prestação Mensal Proposta'!A370&gt;120,0,ROUND(IF(B370&gt;0.045,(0.045*0.5),(0.5)*B370),7)))</f>
        <v>#REF!</v>
      </c>
      <c r="D370" s="576" t="e">
        <f t="shared" si="35"/>
        <v>#REF!</v>
      </c>
      <c r="E370" s="575" t="e">
        <f t="shared" si="41"/>
        <v>#REF!</v>
      </c>
      <c r="F370" s="575" t="e">
        <f t="shared" si="36"/>
        <v>#REF!</v>
      </c>
      <c r="G370" s="575" t="e">
        <f t="shared" si="37"/>
        <v>#REF!</v>
      </c>
      <c r="H370" s="575" t="e">
        <f t="shared" si="38"/>
        <v>#REF!</v>
      </c>
      <c r="I370" s="575" t="e">
        <f t="shared" si="39"/>
        <v>#REF!</v>
      </c>
      <c r="J370" s="575" t="e">
        <f>IF(A370="","",IF(#REF!="","",PMT((1+D370)^(1/12)-1,(#REF!*12)-A370+1,-E370)))</f>
        <v>#REF!</v>
      </c>
    </row>
    <row r="371" spans="1:10">
      <c r="A371" s="577" t="e">
        <f>IF(A370="","",IF(A370=#REF!*12,"",+A370+1))</f>
        <v>#REF!</v>
      </c>
      <c r="B371" s="576" t="e">
        <f t="shared" si="40"/>
        <v>#REF!</v>
      </c>
      <c r="C371" s="576" t="e">
        <f>IF(A371="","",IF(#REF!+'Plano Prestação Mensal Proposta'!A371&gt;120,0,ROUND(IF(B371&gt;0.045,(0.045*0.5),(0.5)*B371),7)))</f>
        <v>#REF!</v>
      </c>
      <c r="D371" s="576" t="e">
        <f t="shared" si="35"/>
        <v>#REF!</v>
      </c>
      <c r="E371" s="575" t="e">
        <f t="shared" si="41"/>
        <v>#REF!</v>
      </c>
      <c r="F371" s="575" t="e">
        <f t="shared" si="36"/>
        <v>#REF!</v>
      </c>
      <c r="G371" s="575" t="e">
        <f t="shared" si="37"/>
        <v>#REF!</v>
      </c>
      <c r="H371" s="575" t="e">
        <f t="shared" si="38"/>
        <v>#REF!</v>
      </c>
      <c r="I371" s="575" t="e">
        <f t="shared" si="39"/>
        <v>#REF!</v>
      </c>
      <c r="J371" s="575" t="e">
        <f>IF(A371="","",IF(#REF!="","",PMT((1+D371)^(1/12)-1,(#REF!*12)-A371+1,-E371)))</f>
        <v>#REF!</v>
      </c>
    </row>
    <row r="372" spans="1:10">
      <c r="A372" s="577" t="e">
        <f>IF(A371="","",IF(A371=#REF!*12,"",+A371+1))</f>
        <v>#REF!</v>
      </c>
      <c r="B372" s="576" t="e">
        <f t="shared" si="40"/>
        <v>#REF!</v>
      </c>
      <c r="C372" s="576" t="e">
        <f>IF(A372="","",IF(#REF!+'Plano Prestação Mensal Proposta'!A372&gt;120,0,ROUND(IF(B372&gt;0.045,(0.045*0.5),(0.5)*B372),7)))</f>
        <v>#REF!</v>
      </c>
      <c r="D372" s="576" t="e">
        <f t="shared" si="35"/>
        <v>#REF!</v>
      </c>
      <c r="E372" s="575" t="e">
        <f t="shared" si="41"/>
        <v>#REF!</v>
      </c>
      <c r="F372" s="575" t="e">
        <f t="shared" si="36"/>
        <v>#REF!</v>
      </c>
      <c r="G372" s="575" t="e">
        <f t="shared" si="37"/>
        <v>#REF!</v>
      </c>
      <c r="H372" s="575" t="e">
        <f t="shared" si="38"/>
        <v>#REF!</v>
      </c>
      <c r="I372" s="575" t="e">
        <f t="shared" si="39"/>
        <v>#REF!</v>
      </c>
      <c r="J372" s="575" t="e">
        <f>IF(A372="","",IF(#REF!="","",PMT((1+D372)^(1/12)-1,(#REF!*12)-A372+1,-E372)))</f>
        <v>#REF!</v>
      </c>
    </row>
    <row r="373" spans="1:10">
      <c r="A373" s="577" t="e">
        <f>IF(A372="","",IF(A372=#REF!*12,"",+A372+1))</f>
        <v>#REF!</v>
      </c>
      <c r="B373" s="576" t="e">
        <f t="shared" si="40"/>
        <v>#REF!</v>
      </c>
      <c r="C373" s="576" t="e">
        <f>IF(A373="","",IF(#REF!+'Plano Prestação Mensal Proposta'!A373&gt;120,0,ROUND(IF(B373&gt;0.045,(0.045*0.5),(0.5)*B373),7)))</f>
        <v>#REF!</v>
      </c>
      <c r="D373" s="576" t="e">
        <f t="shared" si="35"/>
        <v>#REF!</v>
      </c>
      <c r="E373" s="575" t="e">
        <f t="shared" si="41"/>
        <v>#REF!</v>
      </c>
      <c r="F373" s="575" t="e">
        <f t="shared" si="36"/>
        <v>#REF!</v>
      </c>
      <c r="G373" s="575" t="e">
        <f t="shared" si="37"/>
        <v>#REF!</v>
      </c>
      <c r="H373" s="575" t="e">
        <f t="shared" si="38"/>
        <v>#REF!</v>
      </c>
      <c r="I373" s="575" t="e">
        <f t="shared" si="39"/>
        <v>#REF!</v>
      </c>
      <c r="J373" s="575" t="e">
        <f>IF(A373="","",IF(#REF!="","",PMT((1+D373)^(1/12)-1,(#REF!*12)-A373+1,-E373)))</f>
        <v>#REF!</v>
      </c>
    </row>
    <row r="374" spans="1:10">
      <c r="A374" s="577" t="e">
        <f>IF(A373="","",IF(A373=#REF!*12,"",+A373+1))</f>
        <v>#REF!</v>
      </c>
      <c r="B374" s="576" t="e">
        <f t="shared" si="40"/>
        <v>#REF!</v>
      </c>
      <c r="C374" s="576" t="e">
        <f>IF(A374="","",IF(#REF!+'Plano Prestação Mensal Proposta'!A374&gt;120,0,ROUND(IF(B374&gt;0.045,(0.045*0.5),(0.5)*B374),7)))</f>
        <v>#REF!</v>
      </c>
      <c r="D374" s="576" t="e">
        <f t="shared" si="35"/>
        <v>#REF!</v>
      </c>
      <c r="E374" s="575" t="e">
        <f t="shared" si="41"/>
        <v>#REF!</v>
      </c>
      <c r="F374" s="575" t="e">
        <f t="shared" si="36"/>
        <v>#REF!</v>
      </c>
      <c r="G374" s="575" t="e">
        <f t="shared" si="37"/>
        <v>#REF!</v>
      </c>
      <c r="H374" s="575" t="e">
        <f t="shared" si="38"/>
        <v>#REF!</v>
      </c>
      <c r="I374" s="575" t="e">
        <f t="shared" si="39"/>
        <v>#REF!</v>
      </c>
      <c r="J374" s="575" t="e">
        <f>IF(A374="","",IF(#REF!="","",PMT((1+D374)^(1/12)-1,(#REF!*12)-A374+1,-E374)))</f>
        <v>#REF!</v>
      </c>
    </row>
    <row r="375" spans="1:10">
      <c r="A375" s="577" t="e">
        <f>IF(A374="","",IF(A374=#REF!*12,"",+A374+1))</f>
        <v>#REF!</v>
      </c>
      <c r="B375" s="576" t="e">
        <f t="shared" si="40"/>
        <v>#REF!</v>
      </c>
      <c r="C375" s="576" t="e">
        <f>IF(A375="","",IF(#REF!+'Plano Prestação Mensal Proposta'!A375&gt;120,0,ROUND(IF(B375&gt;0.045,(0.045*0.5),(0.5)*B375),7)))</f>
        <v>#REF!</v>
      </c>
      <c r="D375" s="576" t="e">
        <f t="shared" si="35"/>
        <v>#REF!</v>
      </c>
      <c r="E375" s="575" t="e">
        <f t="shared" si="41"/>
        <v>#REF!</v>
      </c>
      <c r="F375" s="575" t="e">
        <f t="shared" si="36"/>
        <v>#REF!</v>
      </c>
      <c r="G375" s="575" t="e">
        <f t="shared" si="37"/>
        <v>#REF!</v>
      </c>
      <c r="H375" s="575" t="e">
        <f t="shared" si="38"/>
        <v>#REF!</v>
      </c>
      <c r="I375" s="575" t="e">
        <f t="shared" si="39"/>
        <v>#REF!</v>
      </c>
      <c r="J375" s="575" t="e">
        <f>IF(A375="","",IF(#REF!="","",PMT((1+D375)^(1/12)-1,(#REF!*12)-A375+1,-E375)))</f>
        <v>#REF!</v>
      </c>
    </row>
    <row r="376" spans="1:10">
      <c r="A376" s="577" t="e">
        <f>IF(A375="","",IF(A375=#REF!*12,"",+A375+1))</f>
        <v>#REF!</v>
      </c>
      <c r="B376" s="576" t="e">
        <f t="shared" si="40"/>
        <v>#REF!</v>
      </c>
      <c r="C376" s="576" t="e">
        <f>IF(A376="","",IF(#REF!+'Plano Prestação Mensal Proposta'!A376&gt;120,0,ROUND(IF(B376&gt;0.045,(0.045*0.5),(0.5)*B376),7)))</f>
        <v>#REF!</v>
      </c>
      <c r="D376" s="576" t="e">
        <f t="shared" si="35"/>
        <v>#REF!</v>
      </c>
      <c r="E376" s="575" t="e">
        <f t="shared" si="41"/>
        <v>#REF!</v>
      </c>
      <c r="F376" s="575" t="e">
        <f t="shared" si="36"/>
        <v>#REF!</v>
      </c>
      <c r="G376" s="575" t="e">
        <f t="shared" si="37"/>
        <v>#REF!</v>
      </c>
      <c r="H376" s="575" t="e">
        <f t="shared" si="38"/>
        <v>#REF!</v>
      </c>
      <c r="I376" s="575" t="e">
        <f t="shared" si="39"/>
        <v>#REF!</v>
      </c>
      <c r="J376" s="575" t="e">
        <f>IF(A376="","",IF(#REF!="","",PMT((1+D376)^(1/12)-1,(#REF!*12)-A376+1,-E376)))</f>
        <v>#REF!</v>
      </c>
    </row>
    <row r="377" spans="1:10">
      <c r="A377" s="577" t="e">
        <f>IF(A376="","",IF(A376=#REF!*12,"",+A376+1))</f>
        <v>#REF!</v>
      </c>
      <c r="B377" s="576" t="e">
        <f t="shared" si="40"/>
        <v>#REF!</v>
      </c>
      <c r="C377" s="576" t="e">
        <f>IF(A377="","",IF(#REF!+'Plano Prestação Mensal Proposta'!A377&gt;120,0,ROUND(IF(B377&gt;0.045,(0.045*0.5),(0.5)*B377),7)))</f>
        <v>#REF!</v>
      </c>
      <c r="D377" s="576" t="e">
        <f t="shared" si="35"/>
        <v>#REF!</v>
      </c>
      <c r="E377" s="575" t="e">
        <f t="shared" si="41"/>
        <v>#REF!</v>
      </c>
      <c r="F377" s="575" t="e">
        <f t="shared" si="36"/>
        <v>#REF!</v>
      </c>
      <c r="G377" s="575" t="e">
        <f t="shared" si="37"/>
        <v>#REF!</v>
      </c>
      <c r="H377" s="575" t="e">
        <f t="shared" si="38"/>
        <v>#REF!</v>
      </c>
      <c r="I377" s="575" t="e">
        <f t="shared" si="39"/>
        <v>#REF!</v>
      </c>
      <c r="J377" s="575" t="e">
        <f>IF(A377="","",IF(#REF!="","",PMT((1+D377)^(1/12)-1,(#REF!*12)-A377+1,-E377)))</f>
        <v>#REF!</v>
      </c>
    </row>
    <row r="378" spans="1:10">
      <c r="A378" s="577" t="e">
        <f>IF(A377="","",IF(A377=#REF!*12,"",+A377+1))</f>
        <v>#REF!</v>
      </c>
      <c r="B378" s="576" t="e">
        <f t="shared" si="40"/>
        <v>#REF!</v>
      </c>
      <c r="C378" s="576" t="e">
        <f>IF(A378="","",IF(#REF!+'Plano Prestação Mensal Proposta'!A378&gt;120,0,ROUND(IF(B378&gt;0.045,(0.045*0.5),(0.5)*B378),7)))</f>
        <v>#REF!</v>
      </c>
      <c r="D378" s="576" t="e">
        <f t="shared" si="35"/>
        <v>#REF!</v>
      </c>
      <c r="E378" s="575" t="e">
        <f t="shared" si="41"/>
        <v>#REF!</v>
      </c>
      <c r="F378" s="575" t="e">
        <f t="shared" si="36"/>
        <v>#REF!</v>
      </c>
      <c r="G378" s="575" t="e">
        <f t="shared" si="37"/>
        <v>#REF!</v>
      </c>
      <c r="H378" s="575" t="e">
        <f t="shared" si="38"/>
        <v>#REF!</v>
      </c>
      <c r="I378" s="575" t="e">
        <f t="shared" si="39"/>
        <v>#REF!</v>
      </c>
      <c r="J378" s="575" t="e">
        <f>IF(A378="","",IF(#REF!="","",PMT((1+D378)^(1/12)-1,(#REF!*12)-A378+1,-E378)))</f>
        <v>#REF!</v>
      </c>
    </row>
    <row r="379" spans="1:10">
      <c r="A379" s="577" t="e">
        <f>IF(A378="","",IF(A378=#REF!*12,"",+A378+1))</f>
        <v>#REF!</v>
      </c>
      <c r="B379" s="576" t="e">
        <f t="shared" si="40"/>
        <v>#REF!</v>
      </c>
      <c r="C379" s="576" t="e">
        <f>IF(A379="","",IF(#REF!+'Plano Prestação Mensal Proposta'!A379&gt;120,0,ROUND(IF(B379&gt;0.045,(0.045*0.5),(0.5)*B379),7)))</f>
        <v>#REF!</v>
      </c>
      <c r="D379" s="576" t="e">
        <f t="shared" si="35"/>
        <v>#REF!</v>
      </c>
      <c r="E379" s="575" t="e">
        <f t="shared" si="41"/>
        <v>#REF!</v>
      </c>
      <c r="F379" s="575" t="e">
        <f t="shared" si="36"/>
        <v>#REF!</v>
      </c>
      <c r="G379" s="575" t="e">
        <f t="shared" si="37"/>
        <v>#REF!</v>
      </c>
      <c r="H379" s="575" t="e">
        <f t="shared" si="38"/>
        <v>#REF!</v>
      </c>
      <c r="I379" s="575" t="e">
        <f t="shared" si="39"/>
        <v>#REF!</v>
      </c>
      <c r="J379" s="575" t="e">
        <f>IF(A379="","",IF(#REF!="","",PMT((1+D379)^(1/12)-1,(#REF!*12)-A379+1,-E379)))</f>
        <v>#REF!</v>
      </c>
    </row>
    <row r="380" spans="1:10">
      <c r="A380" s="577" t="e">
        <f>IF(A379="","",IF(A379=#REF!*12,"",+A379+1))</f>
        <v>#REF!</v>
      </c>
      <c r="B380" s="576" t="e">
        <f t="shared" si="40"/>
        <v>#REF!</v>
      </c>
      <c r="C380" s="576" t="e">
        <f>IF(A380="","",IF(#REF!+'Plano Prestação Mensal Proposta'!A380&gt;120,0,ROUND(IF(B380&gt;0.045,(0.045*0.5),(0.5)*B380),7)))</f>
        <v>#REF!</v>
      </c>
      <c r="D380" s="576" t="e">
        <f t="shared" si="35"/>
        <v>#REF!</v>
      </c>
      <c r="E380" s="575" t="e">
        <f t="shared" si="41"/>
        <v>#REF!</v>
      </c>
      <c r="F380" s="575" t="e">
        <f t="shared" si="36"/>
        <v>#REF!</v>
      </c>
      <c r="G380" s="575" t="e">
        <f t="shared" si="37"/>
        <v>#REF!</v>
      </c>
      <c r="H380" s="575" t="e">
        <f t="shared" si="38"/>
        <v>#REF!</v>
      </c>
      <c r="I380" s="575" t="e">
        <f t="shared" si="39"/>
        <v>#REF!</v>
      </c>
      <c r="J380" s="575" t="e">
        <f>IF(A380="","",IF(#REF!="","",PMT((1+D380)^(1/12)-1,(#REF!*12)-A380+1,-E380)))</f>
        <v>#REF!</v>
      </c>
    </row>
    <row r="381" spans="1:10">
      <c r="A381" s="577" t="e">
        <f>IF(A380="","",IF(A380=#REF!*12,"",+A380+1))</f>
        <v>#REF!</v>
      </c>
      <c r="B381" s="576" t="e">
        <f t="shared" si="40"/>
        <v>#REF!</v>
      </c>
      <c r="C381" s="576" t="e">
        <f>IF(A381="","",IF(#REF!+'Plano Prestação Mensal Proposta'!A381&gt;120,0,ROUND(IF(B381&gt;0.045,(0.045*0.5),(0.5)*B381),7)))</f>
        <v>#REF!</v>
      </c>
      <c r="D381" s="576" t="e">
        <f t="shared" si="35"/>
        <v>#REF!</v>
      </c>
      <c r="E381" s="575" t="e">
        <f t="shared" si="41"/>
        <v>#REF!</v>
      </c>
      <c r="F381" s="575" t="e">
        <f t="shared" si="36"/>
        <v>#REF!</v>
      </c>
      <c r="G381" s="575" t="e">
        <f t="shared" si="37"/>
        <v>#REF!</v>
      </c>
      <c r="H381" s="575" t="e">
        <f t="shared" si="38"/>
        <v>#REF!</v>
      </c>
      <c r="I381" s="575" t="e">
        <f t="shared" si="39"/>
        <v>#REF!</v>
      </c>
      <c r="J381" s="575" t="e">
        <f>IF(A381="","",IF(#REF!="","",PMT((1+D381)^(1/12)-1,(#REF!*12)-A381+1,-E381)))</f>
        <v>#REF!</v>
      </c>
    </row>
    <row r="382" spans="1:10">
      <c r="A382" s="577" t="e">
        <f>IF(A381="","",IF(A381=#REF!*12,"",+A381+1))</f>
        <v>#REF!</v>
      </c>
      <c r="B382" s="576" t="e">
        <f t="shared" si="40"/>
        <v>#REF!</v>
      </c>
      <c r="C382" s="576" t="e">
        <f>IF(A382="","",IF(#REF!+'Plano Prestação Mensal Proposta'!A382&gt;120,0,ROUND(IF(B382&gt;0.045,(0.045*0.5),(0.5)*B382),7)))</f>
        <v>#REF!</v>
      </c>
      <c r="D382" s="576" t="e">
        <f t="shared" si="35"/>
        <v>#REF!</v>
      </c>
      <c r="E382" s="575" t="e">
        <f t="shared" si="41"/>
        <v>#REF!</v>
      </c>
      <c r="F382" s="575" t="e">
        <f t="shared" si="36"/>
        <v>#REF!</v>
      </c>
      <c r="G382" s="575" t="e">
        <f t="shared" si="37"/>
        <v>#REF!</v>
      </c>
      <c r="H382" s="575" t="e">
        <f t="shared" si="38"/>
        <v>#REF!</v>
      </c>
      <c r="I382" s="575" t="e">
        <f t="shared" si="39"/>
        <v>#REF!</v>
      </c>
      <c r="J382" s="575" t="e">
        <f>IF(A382="","",IF(#REF!="","",PMT((1+D382)^(1/12)-1,(#REF!*12)-A382+1,-E382)))</f>
        <v>#REF!</v>
      </c>
    </row>
    <row r="383" spans="1:10">
      <c r="A383" s="577" t="e">
        <f>IF(A382="","",IF(A382=#REF!*12,"",+A382+1))</f>
        <v>#REF!</v>
      </c>
      <c r="B383" s="576" t="e">
        <f t="shared" si="40"/>
        <v>#REF!</v>
      </c>
      <c r="C383" s="576" t="e">
        <f>IF(A383="","",IF(#REF!+'Plano Prestação Mensal Proposta'!A383&gt;120,0,ROUND(IF(B383&gt;0.045,(0.045*0.5),(0.5)*B383),7)))</f>
        <v>#REF!</v>
      </c>
      <c r="D383" s="576" t="e">
        <f t="shared" si="35"/>
        <v>#REF!</v>
      </c>
      <c r="E383" s="575" t="e">
        <f t="shared" si="41"/>
        <v>#REF!</v>
      </c>
      <c r="F383" s="575" t="e">
        <f t="shared" si="36"/>
        <v>#REF!</v>
      </c>
      <c r="G383" s="575" t="e">
        <f t="shared" si="37"/>
        <v>#REF!</v>
      </c>
      <c r="H383" s="575" t="e">
        <f t="shared" si="38"/>
        <v>#REF!</v>
      </c>
      <c r="I383" s="575" t="e">
        <f t="shared" si="39"/>
        <v>#REF!</v>
      </c>
      <c r="J383" s="575" t="e">
        <f>IF(A383="","",IF(#REF!="","",PMT((1+D383)^(1/12)-1,(#REF!*12)-A383+1,-E383)))</f>
        <v>#REF!</v>
      </c>
    </row>
    <row r="384" spans="1:10">
      <c r="A384" s="577" t="e">
        <f>IF(A383="","",IF(A383=#REF!*12,"",+A383+1))</f>
        <v>#REF!</v>
      </c>
      <c r="B384" s="576" t="e">
        <f t="shared" si="40"/>
        <v>#REF!</v>
      </c>
      <c r="C384" s="576" t="e">
        <f>IF(A384="","",IF(#REF!+'Plano Prestação Mensal Proposta'!A384&gt;120,0,ROUND(IF(B384&gt;0.045,(0.045*0.5),(0.5)*B384),7)))</f>
        <v>#REF!</v>
      </c>
      <c r="D384" s="576" t="e">
        <f t="shared" si="35"/>
        <v>#REF!</v>
      </c>
      <c r="E384" s="575" t="e">
        <f t="shared" si="41"/>
        <v>#REF!</v>
      </c>
      <c r="F384" s="575" t="e">
        <f t="shared" si="36"/>
        <v>#REF!</v>
      </c>
      <c r="G384" s="575" t="e">
        <f t="shared" si="37"/>
        <v>#REF!</v>
      </c>
      <c r="H384" s="575" t="e">
        <f t="shared" si="38"/>
        <v>#REF!</v>
      </c>
      <c r="I384" s="575" t="e">
        <f t="shared" si="39"/>
        <v>#REF!</v>
      </c>
      <c r="J384" s="575" t="e">
        <f>IF(A384="","",IF(#REF!="","",PMT((1+D384)^(1/12)-1,(#REF!*12)-A384+1,-E384)))</f>
        <v>#REF!</v>
      </c>
    </row>
    <row r="385" spans="1:10">
      <c r="A385" s="577" t="e">
        <f>IF(A384="","",IF(A384=#REF!*12,"",+A384+1))</f>
        <v>#REF!</v>
      </c>
      <c r="B385" s="576" t="e">
        <f t="shared" si="40"/>
        <v>#REF!</v>
      </c>
      <c r="C385" s="576" t="e">
        <f>IF(A385="","",IF(#REF!+'Plano Prestação Mensal Proposta'!A385&gt;120,0,ROUND(IF(B385&gt;0.045,(0.045*0.5),(0.5)*B385),7)))</f>
        <v>#REF!</v>
      </c>
      <c r="D385" s="576" t="e">
        <f t="shared" si="35"/>
        <v>#REF!</v>
      </c>
      <c r="E385" s="575" t="e">
        <f t="shared" si="41"/>
        <v>#REF!</v>
      </c>
      <c r="F385" s="575" t="e">
        <f t="shared" si="36"/>
        <v>#REF!</v>
      </c>
      <c r="G385" s="575" t="e">
        <f t="shared" si="37"/>
        <v>#REF!</v>
      </c>
      <c r="H385" s="575" t="e">
        <f t="shared" si="38"/>
        <v>#REF!</v>
      </c>
      <c r="I385" s="575" t="e">
        <f t="shared" si="39"/>
        <v>#REF!</v>
      </c>
      <c r="J385" s="575" t="e">
        <f>IF(A385="","",IF(#REF!="","",PMT((1+D385)^(1/12)-1,(#REF!*12)-A385+1,-E385)))</f>
        <v>#REF!</v>
      </c>
    </row>
    <row r="386" spans="1:10">
      <c r="A386" s="577" t="e">
        <f>IF(A385="","",IF(A385=#REF!*12,"",+A385+1))</f>
        <v>#REF!</v>
      </c>
      <c r="B386" s="576" t="e">
        <f t="shared" si="40"/>
        <v>#REF!</v>
      </c>
      <c r="C386" s="576" t="e">
        <f>IF(A386="","",IF(#REF!+'Plano Prestação Mensal Proposta'!A386&gt;120,0,ROUND(IF(B386&gt;0.045,(0.045*0.5),(0.5)*B386),7)))</f>
        <v>#REF!</v>
      </c>
      <c r="D386" s="576" t="e">
        <f t="shared" si="35"/>
        <v>#REF!</v>
      </c>
      <c r="E386" s="575" t="e">
        <f t="shared" si="41"/>
        <v>#REF!</v>
      </c>
      <c r="F386" s="575" t="e">
        <f t="shared" si="36"/>
        <v>#REF!</v>
      </c>
      <c r="G386" s="575" t="e">
        <f t="shared" si="37"/>
        <v>#REF!</v>
      </c>
      <c r="H386" s="575" t="e">
        <f t="shared" si="38"/>
        <v>#REF!</v>
      </c>
      <c r="I386" s="575" t="e">
        <f t="shared" si="39"/>
        <v>#REF!</v>
      </c>
      <c r="J386" s="575" t="e">
        <f>IF(A386="","",IF(#REF!="","",PMT((1+D386)^(1/12)-1,(#REF!*12)-A386+1,-E386)))</f>
        <v>#REF!</v>
      </c>
    </row>
    <row r="387" spans="1:10">
      <c r="A387" s="577" t="e">
        <f>IF(A386="","",IF(A386=#REF!*12,"",+A386+1))</f>
        <v>#REF!</v>
      </c>
      <c r="B387" s="576" t="e">
        <f t="shared" si="40"/>
        <v>#REF!</v>
      </c>
      <c r="C387" s="576" t="e">
        <f>IF(A387="","",IF(#REF!+'Plano Prestação Mensal Proposta'!A387&gt;120,0,ROUND(IF(B387&gt;0.045,(0.045*0.5),(0.5)*B387),7)))</f>
        <v>#REF!</v>
      </c>
      <c r="D387" s="576" t="e">
        <f t="shared" si="35"/>
        <v>#REF!</v>
      </c>
      <c r="E387" s="575" t="e">
        <f t="shared" si="41"/>
        <v>#REF!</v>
      </c>
      <c r="F387" s="575" t="e">
        <f t="shared" si="36"/>
        <v>#REF!</v>
      </c>
      <c r="G387" s="575" t="e">
        <f t="shared" si="37"/>
        <v>#REF!</v>
      </c>
      <c r="H387" s="575" t="e">
        <f t="shared" si="38"/>
        <v>#REF!</v>
      </c>
      <c r="I387" s="575" t="e">
        <f t="shared" si="39"/>
        <v>#REF!</v>
      </c>
      <c r="J387" s="575" t="e">
        <f>IF(A387="","",IF(#REF!="","",PMT((1+D387)^(1/12)-1,(#REF!*12)-A387+1,-E387)))</f>
        <v>#REF!</v>
      </c>
    </row>
    <row r="388" spans="1:10">
      <c r="A388" s="577" t="e">
        <f>IF(A387="","",IF(A387=#REF!*12,"",+A387+1))</f>
        <v>#REF!</v>
      </c>
      <c r="B388" s="576" t="e">
        <f t="shared" si="40"/>
        <v>#REF!</v>
      </c>
      <c r="C388" s="576" t="e">
        <f>IF(A388="","",IF(#REF!+'Plano Prestação Mensal Proposta'!A388&gt;120,0,ROUND(IF(B388&gt;0.045,(0.045*0.5),(0.5)*B388),7)))</f>
        <v>#REF!</v>
      </c>
      <c r="D388" s="576" t="e">
        <f t="shared" si="35"/>
        <v>#REF!</v>
      </c>
      <c r="E388" s="575" t="e">
        <f t="shared" si="41"/>
        <v>#REF!</v>
      </c>
      <c r="F388" s="575" t="e">
        <f t="shared" si="36"/>
        <v>#REF!</v>
      </c>
      <c r="G388" s="575" t="e">
        <f t="shared" si="37"/>
        <v>#REF!</v>
      </c>
      <c r="H388" s="575" t="e">
        <f t="shared" si="38"/>
        <v>#REF!</v>
      </c>
      <c r="I388" s="575" t="e">
        <f t="shared" si="39"/>
        <v>#REF!</v>
      </c>
      <c r="J388" s="575" t="e">
        <f>IF(A388="","",IF(#REF!="","",PMT((1+D388)^(1/12)-1,(#REF!*12)-A388+1,-E388)))</f>
        <v>#REF!</v>
      </c>
    </row>
    <row r="389" spans="1:10">
      <c r="A389" s="577" t="e">
        <f>IF(A388="","",IF(A388=#REF!*12,"",+A388+1))</f>
        <v>#REF!</v>
      </c>
      <c r="B389" s="576" t="e">
        <f t="shared" si="40"/>
        <v>#REF!</v>
      </c>
      <c r="C389" s="576" t="e">
        <f>IF(A389="","",IF(#REF!+'Plano Prestação Mensal Proposta'!A389&gt;120,0,ROUND(IF(B389&gt;0.045,(0.045*0.5),(0.5)*B389),7)))</f>
        <v>#REF!</v>
      </c>
      <c r="D389" s="576" t="e">
        <f t="shared" si="35"/>
        <v>#REF!</v>
      </c>
      <c r="E389" s="575" t="e">
        <f t="shared" si="41"/>
        <v>#REF!</v>
      </c>
      <c r="F389" s="575" t="e">
        <f t="shared" si="36"/>
        <v>#REF!</v>
      </c>
      <c r="G389" s="575" t="e">
        <f t="shared" si="37"/>
        <v>#REF!</v>
      </c>
      <c r="H389" s="575" t="e">
        <f t="shared" si="38"/>
        <v>#REF!</v>
      </c>
      <c r="I389" s="575" t="e">
        <f t="shared" si="39"/>
        <v>#REF!</v>
      </c>
      <c r="J389" s="575" t="e">
        <f>IF(A389="","",IF(#REF!="","",PMT((1+D389)^(1/12)-1,(#REF!*12)-A389+1,-E389)))</f>
        <v>#REF!</v>
      </c>
    </row>
    <row r="390" spans="1:10">
      <c r="A390" s="577" t="e">
        <f>IF(A389="","",IF(A389=#REF!*12,"",+A389+1))</f>
        <v>#REF!</v>
      </c>
      <c r="B390" s="576" t="e">
        <f t="shared" si="40"/>
        <v>#REF!</v>
      </c>
      <c r="C390" s="576" t="e">
        <f>IF(A390="","",IF(#REF!+'Plano Prestação Mensal Proposta'!A390&gt;120,0,ROUND(IF(B390&gt;0.045,(0.045*0.5),(0.5)*B390),7)))</f>
        <v>#REF!</v>
      </c>
      <c r="D390" s="576" t="e">
        <f t="shared" ref="D390:D453" si="42">IF(A390="","",+B390-C390)</f>
        <v>#REF!</v>
      </c>
      <c r="E390" s="575" t="e">
        <f t="shared" si="41"/>
        <v>#REF!</v>
      </c>
      <c r="F390" s="575" t="e">
        <f t="shared" ref="F390:F453" si="43">IF(A390="","",IF(J390="","",+J390-H390))</f>
        <v>#REF!</v>
      </c>
      <c r="G390" s="575" t="e">
        <f t="shared" ref="G390:G453" si="44">IF(A390="","",IF(E390="","",ROUND(+E390*((1+B390)^(1/12)-1),2)))</f>
        <v>#REF!</v>
      </c>
      <c r="H390" s="575" t="e">
        <f t="shared" ref="H390:H453" si="45">IF(A390="","",IF(E390="","",ROUND(+E390*((1+D390)^(1/12)-1),2)))</f>
        <v>#REF!</v>
      </c>
      <c r="I390" s="575" t="e">
        <f t="shared" ref="I390:I453" si="46">IF(A390="","",+G390-H390)</f>
        <v>#REF!</v>
      </c>
      <c r="J390" s="575" t="e">
        <f>IF(A390="","",IF(#REF!="","",PMT((1+D390)^(1/12)-1,(#REF!*12)-A390+1,-E390)))</f>
        <v>#REF!</v>
      </c>
    </row>
    <row r="391" spans="1:10">
      <c r="A391" s="577" t="e">
        <f>IF(A390="","",IF(A390=#REF!*12,"",+A390+1))</f>
        <v>#REF!</v>
      </c>
      <c r="B391" s="576" t="e">
        <f t="shared" ref="B391:B454" si="47">IF(A391="","",+B390)</f>
        <v>#REF!</v>
      </c>
      <c r="C391" s="576" t="e">
        <f>IF(A391="","",IF(#REF!+'Plano Prestação Mensal Proposta'!A391&gt;120,0,ROUND(IF(B391&gt;0.045,(0.045*0.5),(0.5)*B391),7)))</f>
        <v>#REF!</v>
      </c>
      <c r="D391" s="576" t="e">
        <f t="shared" si="42"/>
        <v>#REF!</v>
      </c>
      <c r="E391" s="575" t="e">
        <f t="shared" ref="E391:E454" si="48">IF(A391="","",IF(F390="","",+E390-F390))</f>
        <v>#REF!</v>
      </c>
      <c r="F391" s="575" t="e">
        <f t="shared" si="43"/>
        <v>#REF!</v>
      </c>
      <c r="G391" s="575" t="e">
        <f t="shared" si="44"/>
        <v>#REF!</v>
      </c>
      <c r="H391" s="575" t="e">
        <f t="shared" si="45"/>
        <v>#REF!</v>
      </c>
      <c r="I391" s="575" t="e">
        <f t="shared" si="46"/>
        <v>#REF!</v>
      </c>
      <c r="J391" s="575" t="e">
        <f>IF(A391="","",IF(#REF!="","",PMT((1+D391)^(1/12)-1,(#REF!*12)-A391+1,-E391)))</f>
        <v>#REF!</v>
      </c>
    </row>
    <row r="392" spans="1:10">
      <c r="A392" s="577" t="e">
        <f>IF(A391="","",IF(A391=#REF!*12,"",+A391+1))</f>
        <v>#REF!</v>
      </c>
      <c r="B392" s="576" t="e">
        <f t="shared" si="47"/>
        <v>#REF!</v>
      </c>
      <c r="C392" s="576" t="e">
        <f>IF(A392="","",IF(#REF!+'Plano Prestação Mensal Proposta'!A392&gt;120,0,ROUND(IF(B392&gt;0.045,(0.045*0.5),(0.5)*B392),7)))</f>
        <v>#REF!</v>
      </c>
      <c r="D392" s="576" t="e">
        <f t="shared" si="42"/>
        <v>#REF!</v>
      </c>
      <c r="E392" s="575" t="e">
        <f t="shared" si="48"/>
        <v>#REF!</v>
      </c>
      <c r="F392" s="575" t="e">
        <f t="shared" si="43"/>
        <v>#REF!</v>
      </c>
      <c r="G392" s="575" t="e">
        <f t="shared" si="44"/>
        <v>#REF!</v>
      </c>
      <c r="H392" s="575" t="e">
        <f t="shared" si="45"/>
        <v>#REF!</v>
      </c>
      <c r="I392" s="575" t="e">
        <f t="shared" si="46"/>
        <v>#REF!</v>
      </c>
      <c r="J392" s="575" t="e">
        <f>IF(A392="","",IF(#REF!="","",PMT((1+D392)^(1/12)-1,(#REF!*12)-A392+1,-E392)))</f>
        <v>#REF!</v>
      </c>
    </row>
    <row r="393" spans="1:10">
      <c r="A393" s="577" t="e">
        <f>IF(A392="","",IF(A392=#REF!*12,"",+A392+1))</f>
        <v>#REF!</v>
      </c>
      <c r="B393" s="576" t="e">
        <f t="shared" si="47"/>
        <v>#REF!</v>
      </c>
      <c r="C393" s="576" t="e">
        <f>IF(A393="","",IF(#REF!+'Plano Prestação Mensal Proposta'!A393&gt;120,0,ROUND(IF(B393&gt;0.045,(0.045*0.5),(0.5)*B393),7)))</f>
        <v>#REF!</v>
      </c>
      <c r="D393" s="576" t="e">
        <f t="shared" si="42"/>
        <v>#REF!</v>
      </c>
      <c r="E393" s="575" t="e">
        <f t="shared" si="48"/>
        <v>#REF!</v>
      </c>
      <c r="F393" s="575" t="e">
        <f t="shared" si="43"/>
        <v>#REF!</v>
      </c>
      <c r="G393" s="575" t="e">
        <f t="shared" si="44"/>
        <v>#REF!</v>
      </c>
      <c r="H393" s="575" t="e">
        <f t="shared" si="45"/>
        <v>#REF!</v>
      </c>
      <c r="I393" s="575" t="e">
        <f t="shared" si="46"/>
        <v>#REF!</v>
      </c>
      <c r="J393" s="575" t="e">
        <f>IF(A393="","",IF(#REF!="","",PMT((1+D393)^(1/12)-1,(#REF!*12)-A393+1,-E393)))</f>
        <v>#REF!</v>
      </c>
    </row>
    <row r="394" spans="1:10">
      <c r="A394" s="577" t="e">
        <f>IF(A393="","",IF(A393=#REF!*12,"",+A393+1))</f>
        <v>#REF!</v>
      </c>
      <c r="B394" s="576" t="e">
        <f t="shared" si="47"/>
        <v>#REF!</v>
      </c>
      <c r="C394" s="576" t="e">
        <f>IF(A394="","",IF(#REF!+'Plano Prestação Mensal Proposta'!A394&gt;120,0,ROUND(IF(B394&gt;0.045,(0.045*0.5),(0.5)*B394),7)))</f>
        <v>#REF!</v>
      </c>
      <c r="D394" s="576" t="e">
        <f t="shared" si="42"/>
        <v>#REF!</v>
      </c>
      <c r="E394" s="575" t="e">
        <f t="shared" si="48"/>
        <v>#REF!</v>
      </c>
      <c r="F394" s="575" t="e">
        <f t="shared" si="43"/>
        <v>#REF!</v>
      </c>
      <c r="G394" s="575" t="e">
        <f t="shared" si="44"/>
        <v>#REF!</v>
      </c>
      <c r="H394" s="575" t="e">
        <f t="shared" si="45"/>
        <v>#REF!</v>
      </c>
      <c r="I394" s="575" t="e">
        <f t="shared" si="46"/>
        <v>#REF!</v>
      </c>
      <c r="J394" s="575" t="e">
        <f>IF(A394="","",IF(#REF!="","",PMT((1+D394)^(1/12)-1,(#REF!*12)-A394+1,-E394)))</f>
        <v>#REF!</v>
      </c>
    </row>
    <row r="395" spans="1:10">
      <c r="A395" s="577" t="e">
        <f>IF(A394="","",IF(A394=#REF!*12,"",+A394+1))</f>
        <v>#REF!</v>
      </c>
      <c r="B395" s="576" t="e">
        <f t="shared" si="47"/>
        <v>#REF!</v>
      </c>
      <c r="C395" s="576" t="e">
        <f>IF(A395="","",IF(#REF!+'Plano Prestação Mensal Proposta'!A395&gt;120,0,ROUND(IF(B395&gt;0.045,(0.045*0.5),(0.5)*B395),7)))</f>
        <v>#REF!</v>
      </c>
      <c r="D395" s="576" t="e">
        <f t="shared" si="42"/>
        <v>#REF!</v>
      </c>
      <c r="E395" s="575" t="e">
        <f t="shared" si="48"/>
        <v>#REF!</v>
      </c>
      <c r="F395" s="575" t="e">
        <f t="shared" si="43"/>
        <v>#REF!</v>
      </c>
      <c r="G395" s="575" t="e">
        <f t="shared" si="44"/>
        <v>#REF!</v>
      </c>
      <c r="H395" s="575" t="e">
        <f t="shared" si="45"/>
        <v>#REF!</v>
      </c>
      <c r="I395" s="575" t="e">
        <f t="shared" si="46"/>
        <v>#REF!</v>
      </c>
      <c r="J395" s="575" t="e">
        <f>IF(A395="","",IF(#REF!="","",PMT((1+D395)^(1/12)-1,(#REF!*12)-A395+1,-E395)))</f>
        <v>#REF!</v>
      </c>
    </row>
    <row r="396" spans="1:10">
      <c r="A396" s="577" t="e">
        <f>IF(A395="","",IF(A395=#REF!*12,"",+A395+1))</f>
        <v>#REF!</v>
      </c>
      <c r="B396" s="576" t="e">
        <f t="shared" si="47"/>
        <v>#REF!</v>
      </c>
      <c r="C396" s="576" t="e">
        <f>IF(A396="","",IF(#REF!+'Plano Prestação Mensal Proposta'!A396&gt;120,0,ROUND(IF(B396&gt;0.045,(0.045*0.5),(0.5)*B396),7)))</f>
        <v>#REF!</v>
      </c>
      <c r="D396" s="576" t="e">
        <f t="shared" si="42"/>
        <v>#REF!</v>
      </c>
      <c r="E396" s="575" t="e">
        <f t="shared" si="48"/>
        <v>#REF!</v>
      </c>
      <c r="F396" s="575" t="e">
        <f t="shared" si="43"/>
        <v>#REF!</v>
      </c>
      <c r="G396" s="575" t="e">
        <f t="shared" si="44"/>
        <v>#REF!</v>
      </c>
      <c r="H396" s="575" t="e">
        <f t="shared" si="45"/>
        <v>#REF!</v>
      </c>
      <c r="I396" s="575" t="e">
        <f t="shared" si="46"/>
        <v>#REF!</v>
      </c>
      <c r="J396" s="575" t="e">
        <f>IF(A396="","",IF(#REF!="","",PMT((1+D396)^(1/12)-1,(#REF!*12)-A396+1,-E396)))</f>
        <v>#REF!</v>
      </c>
    </row>
    <row r="397" spans="1:10">
      <c r="A397" s="577" t="e">
        <f>IF(A396="","",IF(A396=#REF!*12,"",+A396+1))</f>
        <v>#REF!</v>
      </c>
      <c r="B397" s="576" t="e">
        <f t="shared" si="47"/>
        <v>#REF!</v>
      </c>
      <c r="C397" s="576" t="e">
        <f>IF(A397="","",IF(#REF!+'Plano Prestação Mensal Proposta'!A397&gt;120,0,ROUND(IF(B397&gt;0.045,(0.045*0.5),(0.5)*B397),7)))</f>
        <v>#REF!</v>
      </c>
      <c r="D397" s="576" t="e">
        <f t="shared" si="42"/>
        <v>#REF!</v>
      </c>
      <c r="E397" s="575" t="e">
        <f t="shared" si="48"/>
        <v>#REF!</v>
      </c>
      <c r="F397" s="575" t="e">
        <f t="shared" si="43"/>
        <v>#REF!</v>
      </c>
      <c r="G397" s="575" t="e">
        <f t="shared" si="44"/>
        <v>#REF!</v>
      </c>
      <c r="H397" s="575" t="e">
        <f t="shared" si="45"/>
        <v>#REF!</v>
      </c>
      <c r="I397" s="575" t="e">
        <f t="shared" si="46"/>
        <v>#REF!</v>
      </c>
      <c r="J397" s="575" t="e">
        <f>IF(A397="","",IF(#REF!="","",PMT((1+D397)^(1/12)-1,(#REF!*12)-A397+1,-E397)))</f>
        <v>#REF!</v>
      </c>
    </row>
    <row r="398" spans="1:10">
      <c r="A398" s="577" t="e">
        <f>IF(A397="","",IF(A397=#REF!*12,"",+A397+1))</f>
        <v>#REF!</v>
      </c>
      <c r="B398" s="576" t="e">
        <f t="shared" si="47"/>
        <v>#REF!</v>
      </c>
      <c r="C398" s="576" t="e">
        <f>IF(A398="","",IF(#REF!+'Plano Prestação Mensal Proposta'!A398&gt;120,0,ROUND(IF(B398&gt;0.045,(0.045*0.5),(0.5)*B398),7)))</f>
        <v>#REF!</v>
      </c>
      <c r="D398" s="576" t="e">
        <f t="shared" si="42"/>
        <v>#REF!</v>
      </c>
      <c r="E398" s="575" t="e">
        <f t="shared" si="48"/>
        <v>#REF!</v>
      </c>
      <c r="F398" s="575" t="e">
        <f t="shared" si="43"/>
        <v>#REF!</v>
      </c>
      <c r="G398" s="575" t="e">
        <f t="shared" si="44"/>
        <v>#REF!</v>
      </c>
      <c r="H398" s="575" t="e">
        <f t="shared" si="45"/>
        <v>#REF!</v>
      </c>
      <c r="I398" s="575" t="e">
        <f t="shared" si="46"/>
        <v>#REF!</v>
      </c>
      <c r="J398" s="575" t="e">
        <f>IF(A398="","",IF(#REF!="","",PMT((1+D398)^(1/12)-1,(#REF!*12)-A398+1,-E398)))</f>
        <v>#REF!</v>
      </c>
    </row>
    <row r="399" spans="1:10">
      <c r="A399" s="577" t="e">
        <f>IF(A398="","",IF(A398=#REF!*12,"",+A398+1))</f>
        <v>#REF!</v>
      </c>
      <c r="B399" s="576" t="e">
        <f t="shared" si="47"/>
        <v>#REF!</v>
      </c>
      <c r="C399" s="576" t="e">
        <f>IF(A399="","",IF(#REF!+'Plano Prestação Mensal Proposta'!A399&gt;120,0,ROUND(IF(B399&gt;0.045,(0.045*0.5),(0.5)*B399),7)))</f>
        <v>#REF!</v>
      </c>
      <c r="D399" s="576" t="e">
        <f t="shared" si="42"/>
        <v>#REF!</v>
      </c>
      <c r="E399" s="575" t="e">
        <f t="shared" si="48"/>
        <v>#REF!</v>
      </c>
      <c r="F399" s="575" t="e">
        <f t="shared" si="43"/>
        <v>#REF!</v>
      </c>
      <c r="G399" s="575" t="e">
        <f t="shared" si="44"/>
        <v>#REF!</v>
      </c>
      <c r="H399" s="575" t="e">
        <f t="shared" si="45"/>
        <v>#REF!</v>
      </c>
      <c r="I399" s="575" t="e">
        <f t="shared" si="46"/>
        <v>#REF!</v>
      </c>
      <c r="J399" s="575" t="e">
        <f>IF(A399="","",IF(#REF!="","",PMT((1+D399)^(1/12)-1,(#REF!*12)-A399+1,-E399)))</f>
        <v>#REF!</v>
      </c>
    </row>
    <row r="400" spans="1:10">
      <c r="A400" s="577" t="e">
        <f>IF(A399="","",IF(A399=#REF!*12,"",+A399+1))</f>
        <v>#REF!</v>
      </c>
      <c r="B400" s="576" t="e">
        <f t="shared" si="47"/>
        <v>#REF!</v>
      </c>
      <c r="C400" s="576" t="e">
        <f>IF(A400="","",IF(#REF!+'Plano Prestação Mensal Proposta'!A400&gt;120,0,ROUND(IF(B400&gt;0.045,(0.045*0.5),(0.5)*B400),7)))</f>
        <v>#REF!</v>
      </c>
      <c r="D400" s="576" t="e">
        <f t="shared" si="42"/>
        <v>#REF!</v>
      </c>
      <c r="E400" s="575" t="e">
        <f t="shared" si="48"/>
        <v>#REF!</v>
      </c>
      <c r="F400" s="575" t="e">
        <f t="shared" si="43"/>
        <v>#REF!</v>
      </c>
      <c r="G400" s="575" t="e">
        <f t="shared" si="44"/>
        <v>#REF!</v>
      </c>
      <c r="H400" s="575" t="e">
        <f t="shared" si="45"/>
        <v>#REF!</v>
      </c>
      <c r="I400" s="575" t="e">
        <f t="shared" si="46"/>
        <v>#REF!</v>
      </c>
      <c r="J400" s="575" t="e">
        <f>IF(A400="","",IF(#REF!="","",PMT((1+D400)^(1/12)-1,(#REF!*12)-A400+1,-E400)))</f>
        <v>#REF!</v>
      </c>
    </row>
    <row r="401" spans="1:10">
      <c r="A401" s="577" t="e">
        <f>IF(A400="","",IF(A400=#REF!*12,"",+A400+1))</f>
        <v>#REF!</v>
      </c>
      <c r="B401" s="576" t="e">
        <f t="shared" si="47"/>
        <v>#REF!</v>
      </c>
      <c r="C401" s="576" t="e">
        <f>IF(A401="","",IF(#REF!+'Plano Prestação Mensal Proposta'!A401&gt;120,0,ROUND(IF(B401&gt;0.045,(0.045*0.5),(0.5)*B401),7)))</f>
        <v>#REF!</v>
      </c>
      <c r="D401" s="576" t="e">
        <f t="shared" si="42"/>
        <v>#REF!</v>
      </c>
      <c r="E401" s="575" t="e">
        <f t="shared" si="48"/>
        <v>#REF!</v>
      </c>
      <c r="F401" s="575" t="e">
        <f t="shared" si="43"/>
        <v>#REF!</v>
      </c>
      <c r="G401" s="575" t="e">
        <f t="shared" si="44"/>
        <v>#REF!</v>
      </c>
      <c r="H401" s="575" t="e">
        <f t="shared" si="45"/>
        <v>#REF!</v>
      </c>
      <c r="I401" s="575" t="e">
        <f t="shared" si="46"/>
        <v>#REF!</v>
      </c>
      <c r="J401" s="575" t="e">
        <f>IF(A401="","",IF(#REF!="","",PMT((1+D401)^(1/12)-1,(#REF!*12)-A401+1,-E401)))</f>
        <v>#REF!</v>
      </c>
    </row>
    <row r="402" spans="1:10">
      <c r="A402" s="577" t="e">
        <f>IF(A401="","",IF(A401=#REF!*12,"",+A401+1))</f>
        <v>#REF!</v>
      </c>
      <c r="B402" s="576" t="e">
        <f t="shared" si="47"/>
        <v>#REF!</v>
      </c>
      <c r="C402" s="576" t="e">
        <f>IF(A402="","",IF(#REF!+'Plano Prestação Mensal Proposta'!A402&gt;120,0,ROUND(IF(B402&gt;0.045,(0.045*0.5),(0.5)*B402),7)))</f>
        <v>#REF!</v>
      </c>
      <c r="D402" s="576" t="e">
        <f t="shared" si="42"/>
        <v>#REF!</v>
      </c>
      <c r="E402" s="575" t="e">
        <f t="shared" si="48"/>
        <v>#REF!</v>
      </c>
      <c r="F402" s="575" t="e">
        <f t="shared" si="43"/>
        <v>#REF!</v>
      </c>
      <c r="G402" s="575" t="e">
        <f t="shared" si="44"/>
        <v>#REF!</v>
      </c>
      <c r="H402" s="575" t="e">
        <f t="shared" si="45"/>
        <v>#REF!</v>
      </c>
      <c r="I402" s="575" t="e">
        <f t="shared" si="46"/>
        <v>#REF!</v>
      </c>
      <c r="J402" s="575" t="e">
        <f>IF(A402="","",IF(#REF!="","",PMT((1+D402)^(1/12)-1,(#REF!*12)-A402+1,-E402)))</f>
        <v>#REF!</v>
      </c>
    </row>
    <row r="403" spans="1:10">
      <c r="A403" s="577" t="e">
        <f>IF(A402="","",IF(A402=#REF!*12,"",+A402+1))</f>
        <v>#REF!</v>
      </c>
      <c r="B403" s="576" t="e">
        <f t="shared" si="47"/>
        <v>#REF!</v>
      </c>
      <c r="C403" s="576" t="e">
        <f>IF(A403="","",IF(#REF!+'Plano Prestação Mensal Proposta'!A403&gt;120,0,ROUND(IF(B403&gt;0.045,(0.045*0.5),(0.5)*B403),7)))</f>
        <v>#REF!</v>
      </c>
      <c r="D403" s="576" t="e">
        <f t="shared" si="42"/>
        <v>#REF!</v>
      </c>
      <c r="E403" s="575" t="e">
        <f t="shared" si="48"/>
        <v>#REF!</v>
      </c>
      <c r="F403" s="575" t="e">
        <f t="shared" si="43"/>
        <v>#REF!</v>
      </c>
      <c r="G403" s="575" t="e">
        <f t="shared" si="44"/>
        <v>#REF!</v>
      </c>
      <c r="H403" s="575" t="e">
        <f t="shared" si="45"/>
        <v>#REF!</v>
      </c>
      <c r="I403" s="575" t="e">
        <f t="shared" si="46"/>
        <v>#REF!</v>
      </c>
      <c r="J403" s="575" t="e">
        <f>IF(A403="","",IF(#REF!="","",PMT((1+D403)^(1/12)-1,(#REF!*12)-A403+1,-E403)))</f>
        <v>#REF!</v>
      </c>
    </row>
    <row r="404" spans="1:10">
      <c r="A404" s="577" t="e">
        <f>IF(A403="","",IF(A403=#REF!*12,"",+A403+1))</f>
        <v>#REF!</v>
      </c>
      <c r="B404" s="576" t="e">
        <f t="shared" si="47"/>
        <v>#REF!</v>
      </c>
      <c r="C404" s="576" t="e">
        <f>IF(A404="","",IF(#REF!+'Plano Prestação Mensal Proposta'!A404&gt;120,0,ROUND(IF(B404&gt;0.045,(0.045*0.5),(0.5)*B404),7)))</f>
        <v>#REF!</v>
      </c>
      <c r="D404" s="576" t="e">
        <f t="shared" si="42"/>
        <v>#REF!</v>
      </c>
      <c r="E404" s="575" t="e">
        <f t="shared" si="48"/>
        <v>#REF!</v>
      </c>
      <c r="F404" s="575" t="e">
        <f t="shared" si="43"/>
        <v>#REF!</v>
      </c>
      <c r="G404" s="575" t="e">
        <f t="shared" si="44"/>
        <v>#REF!</v>
      </c>
      <c r="H404" s="575" t="e">
        <f t="shared" si="45"/>
        <v>#REF!</v>
      </c>
      <c r="I404" s="575" t="e">
        <f t="shared" si="46"/>
        <v>#REF!</v>
      </c>
      <c r="J404" s="575" t="e">
        <f>IF(A404="","",IF(#REF!="","",PMT((1+D404)^(1/12)-1,(#REF!*12)-A404+1,-E404)))</f>
        <v>#REF!</v>
      </c>
    </row>
    <row r="405" spans="1:10">
      <c r="A405" s="577" t="e">
        <f>IF(A404="","",IF(A404=#REF!*12,"",+A404+1))</f>
        <v>#REF!</v>
      </c>
      <c r="B405" s="576" t="e">
        <f t="shared" si="47"/>
        <v>#REF!</v>
      </c>
      <c r="C405" s="576" t="e">
        <f>IF(A405="","",IF(#REF!+'Plano Prestação Mensal Proposta'!A405&gt;120,0,ROUND(IF(B405&gt;0.045,(0.045*0.5),(0.5)*B405),7)))</f>
        <v>#REF!</v>
      </c>
      <c r="D405" s="576" t="e">
        <f t="shared" si="42"/>
        <v>#REF!</v>
      </c>
      <c r="E405" s="575" t="e">
        <f t="shared" si="48"/>
        <v>#REF!</v>
      </c>
      <c r="F405" s="575" t="e">
        <f t="shared" si="43"/>
        <v>#REF!</v>
      </c>
      <c r="G405" s="575" t="e">
        <f t="shared" si="44"/>
        <v>#REF!</v>
      </c>
      <c r="H405" s="575" t="e">
        <f t="shared" si="45"/>
        <v>#REF!</v>
      </c>
      <c r="I405" s="575" t="e">
        <f t="shared" si="46"/>
        <v>#REF!</v>
      </c>
      <c r="J405" s="575" t="e">
        <f>IF(A405="","",IF(#REF!="","",PMT((1+D405)^(1/12)-1,(#REF!*12)-A405+1,-E405)))</f>
        <v>#REF!</v>
      </c>
    </row>
    <row r="406" spans="1:10">
      <c r="A406" s="577" t="e">
        <f>IF(A405="","",IF(A405=#REF!*12,"",+A405+1))</f>
        <v>#REF!</v>
      </c>
      <c r="B406" s="576" t="e">
        <f t="shared" si="47"/>
        <v>#REF!</v>
      </c>
      <c r="C406" s="576" t="e">
        <f>IF(A406="","",IF(#REF!+'Plano Prestação Mensal Proposta'!A406&gt;120,0,ROUND(IF(B406&gt;0.045,(0.045*0.5),(0.5)*B406),7)))</f>
        <v>#REF!</v>
      </c>
      <c r="D406" s="576" t="e">
        <f t="shared" si="42"/>
        <v>#REF!</v>
      </c>
      <c r="E406" s="575" t="e">
        <f t="shared" si="48"/>
        <v>#REF!</v>
      </c>
      <c r="F406" s="575" t="e">
        <f t="shared" si="43"/>
        <v>#REF!</v>
      </c>
      <c r="G406" s="575" t="e">
        <f t="shared" si="44"/>
        <v>#REF!</v>
      </c>
      <c r="H406" s="575" t="e">
        <f t="shared" si="45"/>
        <v>#REF!</v>
      </c>
      <c r="I406" s="575" t="e">
        <f t="shared" si="46"/>
        <v>#REF!</v>
      </c>
      <c r="J406" s="575" t="e">
        <f>IF(A406="","",IF(#REF!="","",PMT((1+D406)^(1/12)-1,(#REF!*12)-A406+1,-E406)))</f>
        <v>#REF!</v>
      </c>
    </row>
    <row r="407" spans="1:10">
      <c r="A407" s="577" t="e">
        <f>IF(A406="","",IF(A406=#REF!*12,"",+A406+1))</f>
        <v>#REF!</v>
      </c>
      <c r="B407" s="576" t="e">
        <f t="shared" si="47"/>
        <v>#REF!</v>
      </c>
      <c r="C407" s="576" t="e">
        <f>IF(A407="","",IF(#REF!+'Plano Prestação Mensal Proposta'!A407&gt;120,0,ROUND(IF(B407&gt;0.045,(0.045*0.5),(0.5)*B407),7)))</f>
        <v>#REF!</v>
      </c>
      <c r="D407" s="576" t="e">
        <f t="shared" si="42"/>
        <v>#REF!</v>
      </c>
      <c r="E407" s="575" t="e">
        <f t="shared" si="48"/>
        <v>#REF!</v>
      </c>
      <c r="F407" s="575" t="e">
        <f t="shared" si="43"/>
        <v>#REF!</v>
      </c>
      <c r="G407" s="575" t="e">
        <f t="shared" si="44"/>
        <v>#REF!</v>
      </c>
      <c r="H407" s="575" t="e">
        <f t="shared" si="45"/>
        <v>#REF!</v>
      </c>
      <c r="I407" s="575" t="e">
        <f t="shared" si="46"/>
        <v>#REF!</v>
      </c>
      <c r="J407" s="575" t="e">
        <f>IF(A407="","",IF(#REF!="","",PMT((1+D407)^(1/12)-1,(#REF!*12)-A407+1,-E407)))</f>
        <v>#REF!</v>
      </c>
    </row>
    <row r="408" spans="1:10">
      <c r="A408" s="577" t="e">
        <f>IF(A407="","",IF(A407=#REF!*12,"",+A407+1))</f>
        <v>#REF!</v>
      </c>
      <c r="B408" s="576" t="e">
        <f t="shared" si="47"/>
        <v>#REF!</v>
      </c>
      <c r="C408" s="576" t="e">
        <f>IF(A408="","",IF(#REF!+'Plano Prestação Mensal Proposta'!A408&gt;120,0,ROUND(IF(B408&gt;0.045,(0.045*0.5),(0.5)*B408),7)))</f>
        <v>#REF!</v>
      </c>
      <c r="D408" s="576" t="e">
        <f t="shared" si="42"/>
        <v>#REF!</v>
      </c>
      <c r="E408" s="575" t="e">
        <f t="shared" si="48"/>
        <v>#REF!</v>
      </c>
      <c r="F408" s="575" t="e">
        <f t="shared" si="43"/>
        <v>#REF!</v>
      </c>
      <c r="G408" s="575" t="e">
        <f t="shared" si="44"/>
        <v>#REF!</v>
      </c>
      <c r="H408" s="575" t="e">
        <f t="shared" si="45"/>
        <v>#REF!</v>
      </c>
      <c r="I408" s="575" t="e">
        <f t="shared" si="46"/>
        <v>#REF!</v>
      </c>
      <c r="J408" s="575" t="e">
        <f>IF(A408="","",IF(#REF!="","",PMT((1+D408)^(1/12)-1,(#REF!*12)-A408+1,-E408)))</f>
        <v>#REF!</v>
      </c>
    </row>
    <row r="409" spans="1:10">
      <c r="A409" s="577" t="e">
        <f>IF(A408="","",IF(A408=#REF!*12,"",+A408+1))</f>
        <v>#REF!</v>
      </c>
      <c r="B409" s="576" t="e">
        <f t="shared" si="47"/>
        <v>#REF!</v>
      </c>
      <c r="C409" s="576" t="e">
        <f>IF(A409="","",IF(#REF!+'Plano Prestação Mensal Proposta'!A409&gt;120,0,ROUND(IF(B409&gt;0.045,(0.045*0.5),(0.5)*B409),7)))</f>
        <v>#REF!</v>
      </c>
      <c r="D409" s="576" t="e">
        <f t="shared" si="42"/>
        <v>#REF!</v>
      </c>
      <c r="E409" s="575" t="e">
        <f t="shared" si="48"/>
        <v>#REF!</v>
      </c>
      <c r="F409" s="575" t="e">
        <f t="shared" si="43"/>
        <v>#REF!</v>
      </c>
      <c r="G409" s="575" t="e">
        <f t="shared" si="44"/>
        <v>#REF!</v>
      </c>
      <c r="H409" s="575" t="e">
        <f t="shared" si="45"/>
        <v>#REF!</v>
      </c>
      <c r="I409" s="575" t="e">
        <f t="shared" si="46"/>
        <v>#REF!</v>
      </c>
      <c r="J409" s="575" t="e">
        <f>IF(A409="","",IF(#REF!="","",PMT((1+D409)^(1/12)-1,(#REF!*12)-A409+1,-E409)))</f>
        <v>#REF!</v>
      </c>
    </row>
    <row r="410" spans="1:10">
      <c r="A410" s="577" t="e">
        <f>IF(A409="","",IF(A409=#REF!*12,"",+A409+1))</f>
        <v>#REF!</v>
      </c>
      <c r="B410" s="576" t="e">
        <f t="shared" si="47"/>
        <v>#REF!</v>
      </c>
      <c r="C410" s="576" t="e">
        <f>IF(A410="","",IF(#REF!+'Plano Prestação Mensal Proposta'!A410&gt;120,0,ROUND(IF(B410&gt;0.045,(0.045*0.5),(0.5)*B410),7)))</f>
        <v>#REF!</v>
      </c>
      <c r="D410" s="576" t="e">
        <f t="shared" si="42"/>
        <v>#REF!</v>
      </c>
      <c r="E410" s="575" t="e">
        <f t="shared" si="48"/>
        <v>#REF!</v>
      </c>
      <c r="F410" s="575" t="e">
        <f t="shared" si="43"/>
        <v>#REF!</v>
      </c>
      <c r="G410" s="575" t="e">
        <f t="shared" si="44"/>
        <v>#REF!</v>
      </c>
      <c r="H410" s="575" t="e">
        <f t="shared" si="45"/>
        <v>#REF!</v>
      </c>
      <c r="I410" s="575" t="e">
        <f t="shared" si="46"/>
        <v>#REF!</v>
      </c>
      <c r="J410" s="575" t="e">
        <f>IF(A410="","",IF(#REF!="","",PMT((1+D410)^(1/12)-1,(#REF!*12)-A410+1,-E410)))</f>
        <v>#REF!</v>
      </c>
    </row>
    <row r="411" spans="1:10">
      <c r="A411" s="577" t="e">
        <f>IF(A410="","",IF(A410=#REF!*12,"",+A410+1))</f>
        <v>#REF!</v>
      </c>
      <c r="B411" s="576" t="e">
        <f t="shared" si="47"/>
        <v>#REF!</v>
      </c>
      <c r="C411" s="576" t="e">
        <f>IF(A411="","",IF(#REF!+'Plano Prestação Mensal Proposta'!A411&gt;120,0,ROUND(IF(B411&gt;0.045,(0.045*0.5),(0.5)*B411),7)))</f>
        <v>#REF!</v>
      </c>
      <c r="D411" s="576" t="e">
        <f t="shared" si="42"/>
        <v>#REF!</v>
      </c>
      <c r="E411" s="575" t="e">
        <f t="shared" si="48"/>
        <v>#REF!</v>
      </c>
      <c r="F411" s="575" t="e">
        <f t="shared" si="43"/>
        <v>#REF!</v>
      </c>
      <c r="G411" s="575" t="e">
        <f t="shared" si="44"/>
        <v>#REF!</v>
      </c>
      <c r="H411" s="575" t="e">
        <f t="shared" si="45"/>
        <v>#REF!</v>
      </c>
      <c r="I411" s="575" t="e">
        <f t="shared" si="46"/>
        <v>#REF!</v>
      </c>
      <c r="J411" s="575" t="e">
        <f>IF(A411="","",IF(#REF!="","",PMT((1+D411)^(1/12)-1,(#REF!*12)-A411+1,-E411)))</f>
        <v>#REF!</v>
      </c>
    </row>
    <row r="412" spans="1:10">
      <c r="A412" s="577" t="e">
        <f>IF(A411="","",IF(A411=#REF!*12,"",+A411+1))</f>
        <v>#REF!</v>
      </c>
      <c r="B412" s="576" t="e">
        <f t="shared" si="47"/>
        <v>#REF!</v>
      </c>
      <c r="C412" s="576" t="e">
        <f>IF(A412="","",IF(#REF!+'Plano Prestação Mensal Proposta'!A412&gt;120,0,ROUND(IF(B412&gt;0.045,(0.045*0.5),(0.5)*B412),7)))</f>
        <v>#REF!</v>
      </c>
      <c r="D412" s="576" t="e">
        <f t="shared" si="42"/>
        <v>#REF!</v>
      </c>
      <c r="E412" s="575" t="e">
        <f t="shared" si="48"/>
        <v>#REF!</v>
      </c>
      <c r="F412" s="575" t="e">
        <f t="shared" si="43"/>
        <v>#REF!</v>
      </c>
      <c r="G412" s="575" t="e">
        <f t="shared" si="44"/>
        <v>#REF!</v>
      </c>
      <c r="H412" s="575" t="e">
        <f t="shared" si="45"/>
        <v>#REF!</v>
      </c>
      <c r="I412" s="575" t="e">
        <f t="shared" si="46"/>
        <v>#REF!</v>
      </c>
      <c r="J412" s="575" t="e">
        <f>IF(A412="","",IF(#REF!="","",PMT((1+D412)^(1/12)-1,(#REF!*12)-A412+1,-E412)))</f>
        <v>#REF!</v>
      </c>
    </row>
    <row r="413" spans="1:10">
      <c r="A413" s="577" t="e">
        <f>IF(A412="","",IF(A412=#REF!*12,"",+A412+1))</f>
        <v>#REF!</v>
      </c>
      <c r="B413" s="576" t="e">
        <f t="shared" si="47"/>
        <v>#REF!</v>
      </c>
      <c r="C413" s="576" t="e">
        <f>IF(A413="","",IF(#REF!+'Plano Prestação Mensal Proposta'!A413&gt;120,0,ROUND(IF(B413&gt;0.045,(0.045*0.5),(0.5)*B413),7)))</f>
        <v>#REF!</v>
      </c>
      <c r="D413" s="576" t="e">
        <f t="shared" si="42"/>
        <v>#REF!</v>
      </c>
      <c r="E413" s="575" t="e">
        <f t="shared" si="48"/>
        <v>#REF!</v>
      </c>
      <c r="F413" s="575" t="e">
        <f t="shared" si="43"/>
        <v>#REF!</v>
      </c>
      <c r="G413" s="575" t="e">
        <f t="shared" si="44"/>
        <v>#REF!</v>
      </c>
      <c r="H413" s="575" t="e">
        <f t="shared" si="45"/>
        <v>#REF!</v>
      </c>
      <c r="I413" s="575" t="e">
        <f t="shared" si="46"/>
        <v>#REF!</v>
      </c>
      <c r="J413" s="575" t="e">
        <f>IF(A413="","",IF(#REF!="","",PMT((1+D413)^(1/12)-1,(#REF!*12)-A413+1,-E413)))</f>
        <v>#REF!</v>
      </c>
    </row>
    <row r="414" spans="1:10">
      <c r="A414" s="577" t="e">
        <f>IF(A413="","",IF(A413=#REF!*12,"",+A413+1))</f>
        <v>#REF!</v>
      </c>
      <c r="B414" s="576" t="e">
        <f t="shared" si="47"/>
        <v>#REF!</v>
      </c>
      <c r="C414" s="576" t="e">
        <f>IF(A414="","",IF(#REF!+'Plano Prestação Mensal Proposta'!A414&gt;120,0,ROUND(IF(B414&gt;0.045,(0.045*0.5),(0.5)*B414),7)))</f>
        <v>#REF!</v>
      </c>
      <c r="D414" s="576" t="e">
        <f t="shared" si="42"/>
        <v>#REF!</v>
      </c>
      <c r="E414" s="575" t="e">
        <f t="shared" si="48"/>
        <v>#REF!</v>
      </c>
      <c r="F414" s="575" t="e">
        <f t="shared" si="43"/>
        <v>#REF!</v>
      </c>
      <c r="G414" s="575" t="e">
        <f t="shared" si="44"/>
        <v>#REF!</v>
      </c>
      <c r="H414" s="575" t="e">
        <f t="shared" si="45"/>
        <v>#REF!</v>
      </c>
      <c r="I414" s="575" t="e">
        <f t="shared" si="46"/>
        <v>#REF!</v>
      </c>
      <c r="J414" s="575" t="e">
        <f>IF(A414="","",IF(#REF!="","",PMT((1+D414)^(1/12)-1,(#REF!*12)-A414+1,-E414)))</f>
        <v>#REF!</v>
      </c>
    </row>
    <row r="415" spans="1:10">
      <c r="A415" s="577" t="e">
        <f>IF(A414="","",IF(A414=#REF!*12,"",+A414+1))</f>
        <v>#REF!</v>
      </c>
      <c r="B415" s="576" t="e">
        <f t="shared" si="47"/>
        <v>#REF!</v>
      </c>
      <c r="C415" s="576" t="e">
        <f>IF(A415="","",IF(#REF!+'Plano Prestação Mensal Proposta'!A415&gt;120,0,ROUND(IF(B415&gt;0.045,(0.045*0.5),(0.5)*B415),7)))</f>
        <v>#REF!</v>
      </c>
      <c r="D415" s="576" t="e">
        <f t="shared" si="42"/>
        <v>#REF!</v>
      </c>
      <c r="E415" s="575" t="e">
        <f t="shared" si="48"/>
        <v>#REF!</v>
      </c>
      <c r="F415" s="575" t="e">
        <f t="shared" si="43"/>
        <v>#REF!</v>
      </c>
      <c r="G415" s="575" t="e">
        <f t="shared" si="44"/>
        <v>#REF!</v>
      </c>
      <c r="H415" s="575" t="e">
        <f t="shared" si="45"/>
        <v>#REF!</v>
      </c>
      <c r="I415" s="575" t="e">
        <f t="shared" si="46"/>
        <v>#REF!</v>
      </c>
      <c r="J415" s="575" t="e">
        <f>IF(A415="","",IF(#REF!="","",PMT((1+D415)^(1/12)-1,(#REF!*12)-A415+1,-E415)))</f>
        <v>#REF!</v>
      </c>
    </row>
    <row r="416" spans="1:10">
      <c r="A416" s="577" t="e">
        <f>IF(A415="","",IF(A415=#REF!*12,"",+A415+1))</f>
        <v>#REF!</v>
      </c>
      <c r="B416" s="576" t="e">
        <f t="shared" si="47"/>
        <v>#REF!</v>
      </c>
      <c r="C416" s="576" t="e">
        <f>IF(A416="","",IF(#REF!+'Plano Prestação Mensal Proposta'!A416&gt;120,0,ROUND(IF(B416&gt;0.045,(0.045*0.5),(0.5)*B416),7)))</f>
        <v>#REF!</v>
      </c>
      <c r="D416" s="576" t="e">
        <f t="shared" si="42"/>
        <v>#REF!</v>
      </c>
      <c r="E416" s="575" t="e">
        <f t="shared" si="48"/>
        <v>#REF!</v>
      </c>
      <c r="F416" s="575" t="e">
        <f t="shared" si="43"/>
        <v>#REF!</v>
      </c>
      <c r="G416" s="575" t="e">
        <f t="shared" si="44"/>
        <v>#REF!</v>
      </c>
      <c r="H416" s="575" t="e">
        <f t="shared" si="45"/>
        <v>#REF!</v>
      </c>
      <c r="I416" s="575" t="e">
        <f t="shared" si="46"/>
        <v>#REF!</v>
      </c>
      <c r="J416" s="575" t="e">
        <f>IF(A416="","",IF(#REF!="","",PMT((1+D416)^(1/12)-1,(#REF!*12)-A416+1,-E416)))</f>
        <v>#REF!</v>
      </c>
    </row>
    <row r="417" spans="1:10">
      <c r="A417" s="577" t="e">
        <f>IF(A416="","",IF(A416=#REF!*12,"",+A416+1))</f>
        <v>#REF!</v>
      </c>
      <c r="B417" s="576" t="e">
        <f t="shared" si="47"/>
        <v>#REF!</v>
      </c>
      <c r="C417" s="576" t="e">
        <f>IF(A417="","",IF(#REF!+'Plano Prestação Mensal Proposta'!A417&gt;120,0,ROUND(IF(B417&gt;0.045,(0.045*0.5),(0.5)*B417),7)))</f>
        <v>#REF!</v>
      </c>
      <c r="D417" s="576" t="e">
        <f t="shared" si="42"/>
        <v>#REF!</v>
      </c>
      <c r="E417" s="575" t="e">
        <f t="shared" si="48"/>
        <v>#REF!</v>
      </c>
      <c r="F417" s="575" t="e">
        <f t="shared" si="43"/>
        <v>#REF!</v>
      </c>
      <c r="G417" s="575" t="e">
        <f t="shared" si="44"/>
        <v>#REF!</v>
      </c>
      <c r="H417" s="575" t="e">
        <f t="shared" si="45"/>
        <v>#REF!</v>
      </c>
      <c r="I417" s="575" t="e">
        <f t="shared" si="46"/>
        <v>#REF!</v>
      </c>
      <c r="J417" s="575" t="e">
        <f>IF(A417="","",IF(#REF!="","",PMT((1+D417)^(1/12)-1,(#REF!*12)-A417+1,-E417)))</f>
        <v>#REF!</v>
      </c>
    </row>
    <row r="418" spans="1:10">
      <c r="A418" s="577" t="e">
        <f>IF(A417="","",IF(A417=#REF!*12,"",+A417+1))</f>
        <v>#REF!</v>
      </c>
      <c r="B418" s="576" t="e">
        <f t="shared" si="47"/>
        <v>#REF!</v>
      </c>
      <c r="C418" s="576" t="e">
        <f>IF(A418="","",IF(#REF!+'Plano Prestação Mensal Proposta'!A418&gt;120,0,ROUND(IF(B418&gt;0.045,(0.045*0.5),(0.5)*B418),7)))</f>
        <v>#REF!</v>
      </c>
      <c r="D418" s="576" t="e">
        <f t="shared" si="42"/>
        <v>#REF!</v>
      </c>
      <c r="E418" s="575" t="e">
        <f t="shared" si="48"/>
        <v>#REF!</v>
      </c>
      <c r="F418" s="575" t="e">
        <f t="shared" si="43"/>
        <v>#REF!</v>
      </c>
      <c r="G418" s="575" t="e">
        <f t="shared" si="44"/>
        <v>#REF!</v>
      </c>
      <c r="H418" s="575" t="e">
        <f t="shared" si="45"/>
        <v>#REF!</v>
      </c>
      <c r="I418" s="575" t="e">
        <f t="shared" si="46"/>
        <v>#REF!</v>
      </c>
      <c r="J418" s="575" t="e">
        <f>IF(A418="","",IF(#REF!="","",PMT((1+D418)^(1/12)-1,(#REF!*12)-A418+1,-E418)))</f>
        <v>#REF!</v>
      </c>
    </row>
    <row r="419" spans="1:10">
      <c r="A419" s="577" t="e">
        <f>IF(A418="","",IF(A418=#REF!*12,"",+A418+1))</f>
        <v>#REF!</v>
      </c>
      <c r="B419" s="576" t="e">
        <f t="shared" si="47"/>
        <v>#REF!</v>
      </c>
      <c r="C419" s="576" t="e">
        <f>IF(A419="","",IF(#REF!+'Plano Prestação Mensal Proposta'!A419&gt;120,0,ROUND(IF(B419&gt;0.045,(0.045*0.5),(0.5)*B419),7)))</f>
        <v>#REF!</v>
      </c>
      <c r="D419" s="576" t="e">
        <f t="shared" si="42"/>
        <v>#REF!</v>
      </c>
      <c r="E419" s="575" t="e">
        <f t="shared" si="48"/>
        <v>#REF!</v>
      </c>
      <c r="F419" s="575" t="e">
        <f t="shared" si="43"/>
        <v>#REF!</v>
      </c>
      <c r="G419" s="575" t="e">
        <f t="shared" si="44"/>
        <v>#REF!</v>
      </c>
      <c r="H419" s="575" t="e">
        <f t="shared" si="45"/>
        <v>#REF!</v>
      </c>
      <c r="I419" s="575" t="e">
        <f t="shared" si="46"/>
        <v>#REF!</v>
      </c>
      <c r="J419" s="575" t="e">
        <f>IF(A419="","",IF(#REF!="","",PMT((1+D419)^(1/12)-1,(#REF!*12)-A419+1,-E419)))</f>
        <v>#REF!</v>
      </c>
    </row>
    <row r="420" spans="1:10">
      <c r="A420" s="577" t="e">
        <f>IF(A419="","",IF(A419=#REF!*12,"",+A419+1))</f>
        <v>#REF!</v>
      </c>
      <c r="B420" s="576" t="e">
        <f t="shared" si="47"/>
        <v>#REF!</v>
      </c>
      <c r="C420" s="576" t="e">
        <f>IF(A420="","",IF(#REF!+'Plano Prestação Mensal Proposta'!A420&gt;120,0,ROUND(IF(B420&gt;0.045,(0.045*0.5),(0.5)*B420),7)))</f>
        <v>#REF!</v>
      </c>
      <c r="D420" s="576" t="e">
        <f t="shared" si="42"/>
        <v>#REF!</v>
      </c>
      <c r="E420" s="575" t="e">
        <f t="shared" si="48"/>
        <v>#REF!</v>
      </c>
      <c r="F420" s="575" t="e">
        <f t="shared" si="43"/>
        <v>#REF!</v>
      </c>
      <c r="G420" s="575" t="e">
        <f t="shared" si="44"/>
        <v>#REF!</v>
      </c>
      <c r="H420" s="575" t="e">
        <f t="shared" si="45"/>
        <v>#REF!</v>
      </c>
      <c r="I420" s="575" t="e">
        <f t="shared" si="46"/>
        <v>#REF!</v>
      </c>
      <c r="J420" s="575" t="e">
        <f>IF(A420="","",IF(#REF!="","",PMT((1+D420)^(1/12)-1,(#REF!*12)-A420+1,-E420)))</f>
        <v>#REF!</v>
      </c>
    </row>
    <row r="421" spans="1:10">
      <c r="A421" s="577" t="e">
        <f>IF(A420="","",IF(A420=#REF!*12,"",+A420+1))</f>
        <v>#REF!</v>
      </c>
      <c r="B421" s="576" t="e">
        <f t="shared" si="47"/>
        <v>#REF!</v>
      </c>
      <c r="C421" s="576" t="e">
        <f>IF(A421="","",IF(#REF!+'Plano Prestação Mensal Proposta'!A421&gt;120,0,ROUND(IF(B421&gt;0.045,(0.045*0.5),(0.5)*B421),7)))</f>
        <v>#REF!</v>
      </c>
      <c r="D421" s="576" t="e">
        <f t="shared" si="42"/>
        <v>#REF!</v>
      </c>
      <c r="E421" s="575" t="e">
        <f t="shared" si="48"/>
        <v>#REF!</v>
      </c>
      <c r="F421" s="575" t="e">
        <f t="shared" si="43"/>
        <v>#REF!</v>
      </c>
      <c r="G421" s="575" t="e">
        <f t="shared" si="44"/>
        <v>#REF!</v>
      </c>
      <c r="H421" s="575" t="e">
        <f t="shared" si="45"/>
        <v>#REF!</v>
      </c>
      <c r="I421" s="575" t="e">
        <f t="shared" si="46"/>
        <v>#REF!</v>
      </c>
      <c r="J421" s="575" t="e">
        <f>IF(A421="","",IF(#REF!="","",PMT((1+D421)^(1/12)-1,(#REF!*12)-A421+1,-E421)))</f>
        <v>#REF!</v>
      </c>
    </row>
    <row r="422" spans="1:10">
      <c r="A422" s="577" t="e">
        <f>IF(A421="","",IF(A421=#REF!*12,"",+A421+1))</f>
        <v>#REF!</v>
      </c>
      <c r="B422" s="576" t="e">
        <f t="shared" si="47"/>
        <v>#REF!</v>
      </c>
      <c r="C422" s="576" t="e">
        <f>IF(A422="","",IF(#REF!+'Plano Prestação Mensal Proposta'!A422&gt;120,0,ROUND(IF(B422&gt;0.045,(0.045*0.5),(0.5)*B422),7)))</f>
        <v>#REF!</v>
      </c>
      <c r="D422" s="576" t="e">
        <f t="shared" si="42"/>
        <v>#REF!</v>
      </c>
      <c r="E422" s="575" t="e">
        <f t="shared" si="48"/>
        <v>#REF!</v>
      </c>
      <c r="F422" s="575" t="e">
        <f t="shared" si="43"/>
        <v>#REF!</v>
      </c>
      <c r="G422" s="575" t="e">
        <f t="shared" si="44"/>
        <v>#REF!</v>
      </c>
      <c r="H422" s="575" t="e">
        <f t="shared" si="45"/>
        <v>#REF!</v>
      </c>
      <c r="I422" s="575" t="e">
        <f t="shared" si="46"/>
        <v>#REF!</v>
      </c>
      <c r="J422" s="575" t="e">
        <f>IF(A422="","",IF(#REF!="","",PMT((1+D422)^(1/12)-1,(#REF!*12)-A422+1,-E422)))</f>
        <v>#REF!</v>
      </c>
    </row>
    <row r="423" spans="1:10">
      <c r="A423" s="577" t="e">
        <f>IF(A422="","",IF(A422=#REF!*12,"",+A422+1))</f>
        <v>#REF!</v>
      </c>
      <c r="B423" s="576" t="e">
        <f t="shared" si="47"/>
        <v>#REF!</v>
      </c>
      <c r="C423" s="576" t="e">
        <f>IF(A423="","",IF(#REF!+'Plano Prestação Mensal Proposta'!A423&gt;120,0,ROUND(IF(B423&gt;0.045,(0.045*0.5),(0.5)*B423),7)))</f>
        <v>#REF!</v>
      </c>
      <c r="D423" s="576" t="e">
        <f t="shared" si="42"/>
        <v>#REF!</v>
      </c>
      <c r="E423" s="575" t="e">
        <f t="shared" si="48"/>
        <v>#REF!</v>
      </c>
      <c r="F423" s="575" t="e">
        <f t="shared" si="43"/>
        <v>#REF!</v>
      </c>
      <c r="G423" s="575" t="e">
        <f t="shared" si="44"/>
        <v>#REF!</v>
      </c>
      <c r="H423" s="575" t="e">
        <f t="shared" si="45"/>
        <v>#REF!</v>
      </c>
      <c r="I423" s="575" t="e">
        <f t="shared" si="46"/>
        <v>#REF!</v>
      </c>
      <c r="J423" s="575" t="e">
        <f>IF(A423="","",IF(#REF!="","",PMT((1+D423)^(1/12)-1,(#REF!*12)-A423+1,-E423)))</f>
        <v>#REF!</v>
      </c>
    </row>
    <row r="424" spans="1:10">
      <c r="A424" s="577" t="e">
        <f>IF(A423="","",IF(A423=#REF!*12,"",+A423+1))</f>
        <v>#REF!</v>
      </c>
      <c r="B424" s="576" t="e">
        <f t="shared" si="47"/>
        <v>#REF!</v>
      </c>
      <c r="C424" s="576" t="e">
        <f>IF(A424="","",IF(#REF!+'Plano Prestação Mensal Proposta'!A424&gt;120,0,ROUND(IF(B424&gt;0.045,(0.045*0.5),(0.5)*B424),7)))</f>
        <v>#REF!</v>
      </c>
      <c r="D424" s="576" t="e">
        <f t="shared" si="42"/>
        <v>#REF!</v>
      </c>
      <c r="E424" s="575" t="e">
        <f t="shared" si="48"/>
        <v>#REF!</v>
      </c>
      <c r="F424" s="575" t="e">
        <f t="shared" si="43"/>
        <v>#REF!</v>
      </c>
      <c r="G424" s="575" t="e">
        <f t="shared" si="44"/>
        <v>#REF!</v>
      </c>
      <c r="H424" s="575" t="e">
        <f t="shared" si="45"/>
        <v>#REF!</v>
      </c>
      <c r="I424" s="575" t="e">
        <f t="shared" si="46"/>
        <v>#REF!</v>
      </c>
      <c r="J424" s="575" t="e">
        <f>IF(A424="","",IF(#REF!="","",PMT((1+D424)^(1/12)-1,(#REF!*12)-A424+1,-E424)))</f>
        <v>#REF!</v>
      </c>
    </row>
    <row r="425" spans="1:10">
      <c r="A425" s="577" t="e">
        <f>IF(A424="","",IF(A424=#REF!*12,"",+A424+1))</f>
        <v>#REF!</v>
      </c>
      <c r="B425" s="576" t="e">
        <f t="shared" si="47"/>
        <v>#REF!</v>
      </c>
      <c r="C425" s="576" t="e">
        <f>IF(A425="","",IF(#REF!+'Plano Prestação Mensal Proposta'!A425&gt;120,0,ROUND(IF(B425&gt;0.045,(0.045*0.5),(0.5)*B425),7)))</f>
        <v>#REF!</v>
      </c>
      <c r="D425" s="576" t="e">
        <f t="shared" si="42"/>
        <v>#REF!</v>
      </c>
      <c r="E425" s="575" t="e">
        <f t="shared" si="48"/>
        <v>#REF!</v>
      </c>
      <c r="F425" s="575" t="e">
        <f t="shared" si="43"/>
        <v>#REF!</v>
      </c>
      <c r="G425" s="575" t="e">
        <f t="shared" si="44"/>
        <v>#REF!</v>
      </c>
      <c r="H425" s="575" t="e">
        <f t="shared" si="45"/>
        <v>#REF!</v>
      </c>
      <c r="I425" s="575" t="e">
        <f t="shared" si="46"/>
        <v>#REF!</v>
      </c>
      <c r="J425" s="575" t="e">
        <f>IF(A425="","",IF(#REF!="","",PMT((1+D425)^(1/12)-1,(#REF!*12)-A425+1,-E425)))</f>
        <v>#REF!</v>
      </c>
    </row>
    <row r="426" spans="1:10">
      <c r="A426" s="577" t="e">
        <f>IF(A425="","",IF(A425=#REF!*12,"",+A425+1))</f>
        <v>#REF!</v>
      </c>
      <c r="B426" s="576" t="e">
        <f t="shared" si="47"/>
        <v>#REF!</v>
      </c>
      <c r="C426" s="576" t="e">
        <f>IF(A426="","",IF(#REF!+'Plano Prestação Mensal Proposta'!A426&gt;120,0,ROUND(IF(B426&gt;0.045,(0.045*0.5),(0.5)*B426),7)))</f>
        <v>#REF!</v>
      </c>
      <c r="D426" s="576" t="e">
        <f t="shared" si="42"/>
        <v>#REF!</v>
      </c>
      <c r="E426" s="575" t="e">
        <f t="shared" si="48"/>
        <v>#REF!</v>
      </c>
      <c r="F426" s="575" t="e">
        <f t="shared" si="43"/>
        <v>#REF!</v>
      </c>
      <c r="G426" s="575" t="e">
        <f t="shared" si="44"/>
        <v>#REF!</v>
      </c>
      <c r="H426" s="575" t="e">
        <f t="shared" si="45"/>
        <v>#REF!</v>
      </c>
      <c r="I426" s="575" t="e">
        <f t="shared" si="46"/>
        <v>#REF!</v>
      </c>
      <c r="J426" s="575" t="e">
        <f>IF(A426="","",IF(#REF!="","",PMT((1+D426)^(1/12)-1,(#REF!*12)-A426+1,-E426)))</f>
        <v>#REF!</v>
      </c>
    </row>
    <row r="427" spans="1:10">
      <c r="A427" s="577" t="e">
        <f>IF(A426="","",IF(A426=#REF!*12,"",+A426+1))</f>
        <v>#REF!</v>
      </c>
      <c r="B427" s="576" t="e">
        <f t="shared" si="47"/>
        <v>#REF!</v>
      </c>
      <c r="C427" s="576" t="e">
        <f>IF(A427="","",IF(#REF!+'Plano Prestação Mensal Proposta'!A427&gt;120,0,ROUND(IF(B427&gt;0.045,(0.045*0.5),(0.5)*B427),7)))</f>
        <v>#REF!</v>
      </c>
      <c r="D427" s="576" t="e">
        <f t="shared" si="42"/>
        <v>#REF!</v>
      </c>
      <c r="E427" s="575" t="e">
        <f t="shared" si="48"/>
        <v>#REF!</v>
      </c>
      <c r="F427" s="575" t="e">
        <f t="shared" si="43"/>
        <v>#REF!</v>
      </c>
      <c r="G427" s="575" t="e">
        <f t="shared" si="44"/>
        <v>#REF!</v>
      </c>
      <c r="H427" s="575" t="e">
        <f t="shared" si="45"/>
        <v>#REF!</v>
      </c>
      <c r="I427" s="575" t="e">
        <f t="shared" si="46"/>
        <v>#REF!</v>
      </c>
      <c r="J427" s="575" t="e">
        <f>IF(A427="","",IF(#REF!="","",PMT((1+D427)^(1/12)-1,(#REF!*12)-A427+1,-E427)))</f>
        <v>#REF!</v>
      </c>
    </row>
    <row r="428" spans="1:10">
      <c r="A428" s="577" t="e">
        <f>IF(A427="","",IF(A427=#REF!*12,"",+A427+1))</f>
        <v>#REF!</v>
      </c>
      <c r="B428" s="576" t="e">
        <f t="shared" si="47"/>
        <v>#REF!</v>
      </c>
      <c r="C428" s="576" t="e">
        <f>IF(A428="","",IF(#REF!+'Plano Prestação Mensal Proposta'!A428&gt;120,0,ROUND(IF(B428&gt;0.045,(0.045*0.5),(0.5)*B428),7)))</f>
        <v>#REF!</v>
      </c>
      <c r="D428" s="576" t="e">
        <f t="shared" si="42"/>
        <v>#REF!</v>
      </c>
      <c r="E428" s="575" t="e">
        <f t="shared" si="48"/>
        <v>#REF!</v>
      </c>
      <c r="F428" s="575" t="e">
        <f t="shared" si="43"/>
        <v>#REF!</v>
      </c>
      <c r="G428" s="575" t="e">
        <f t="shared" si="44"/>
        <v>#REF!</v>
      </c>
      <c r="H428" s="575" t="e">
        <f t="shared" si="45"/>
        <v>#REF!</v>
      </c>
      <c r="I428" s="575" t="e">
        <f t="shared" si="46"/>
        <v>#REF!</v>
      </c>
      <c r="J428" s="575" t="e">
        <f>IF(A428="","",IF(#REF!="","",PMT((1+D428)^(1/12)-1,(#REF!*12)-A428+1,-E428)))</f>
        <v>#REF!</v>
      </c>
    </row>
    <row r="429" spans="1:10">
      <c r="A429" s="577" t="e">
        <f>IF(A428="","",IF(A428=#REF!*12,"",+A428+1))</f>
        <v>#REF!</v>
      </c>
      <c r="B429" s="576" t="e">
        <f t="shared" si="47"/>
        <v>#REF!</v>
      </c>
      <c r="C429" s="576" t="e">
        <f>IF(A429="","",IF(#REF!+'Plano Prestação Mensal Proposta'!A429&gt;120,0,ROUND(IF(B429&gt;0.045,(0.045*0.5),(0.5)*B429),7)))</f>
        <v>#REF!</v>
      </c>
      <c r="D429" s="576" t="e">
        <f t="shared" si="42"/>
        <v>#REF!</v>
      </c>
      <c r="E429" s="575" t="e">
        <f t="shared" si="48"/>
        <v>#REF!</v>
      </c>
      <c r="F429" s="575" t="e">
        <f t="shared" si="43"/>
        <v>#REF!</v>
      </c>
      <c r="G429" s="575" t="e">
        <f t="shared" si="44"/>
        <v>#REF!</v>
      </c>
      <c r="H429" s="575" t="e">
        <f t="shared" si="45"/>
        <v>#REF!</v>
      </c>
      <c r="I429" s="575" t="e">
        <f t="shared" si="46"/>
        <v>#REF!</v>
      </c>
      <c r="J429" s="575" t="e">
        <f>IF(A429="","",IF(#REF!="","",PMT((1+D429)^(1/12)-1,(#REF!*12)-A429+1,-E429)))</f>
        <v>#REF!</v>
      </c>
    </row>
    <row r="430" spans="1:10">
      <c r="A430" s="577" t="e">
        <f>IF(A429="","",IF(A429=#REF!*12,"",+A429+1))</f>
        <v>#REF!</v>
      </c>
      <c r="B430" s="576" t="e">
        <f t="shared" si="47"/>
        <v>#REF!</v>
      </c>
      <c r="C430" s="576" t="e">
        <f>IF(A430="","",IF(#REF!+'Plano Prestação Mensal Proposta'!A430&gt;120,0,ROUND(IF(B430&gt;0.045,(0.045*0.5),(0.5)*B430),7)))</f>
        <v>#REF!</v>
      </c>
      <c r="D430" s="576" t="e">
        <f t="shared" si="42"/>
        <v>#REF!</v>
      </c>
      <c r="E430" s="575" t="e">
        <f t="shared" si="48"/>
        <v>#REF!</v>
      </c>
      <c r="F430" s="575" t="e">
        <f t="shared" si="43"/>
        <v>#REF!</v>
      </c>
      <c r="G430" s="575" t="e">
        <f t="shared" si="44"/>
        <v>#REF!</v>
      </c>
      <c r="H430" s="575" t="e">
        <f t="shared" si="45"/>
        <v>#REF!</v>
      </c>
      <c r="I430" s="575" t="e">
        <f t="shared" si="46"/>
        <v>#REF!</v>
      </c>
      <c r="J430" s="575" t="e">
        <f>IF(A430="","",IF(#REF!="","",PMT((1+D430)^(1/12)-1,(#REF!*12)-A430+1,-E430)))</f>
        <v>#REF!</v>
      </c>
    </row>
    <row r="431" spans="1:10">
      <c r="A431" s="577" t="e">
        <f>IF(A430="","",IF(A430=#REF!*12,"",+A430+1))</f>
        <v>#REF!</v>
      </c>
      <c r="B431" s="576" t="e">
        <f t="shared" si="47"/>
        <v>#REF!</v>
      </c>
      <c r="C431" s="576" t="e">
        <f>IF(A431="","",IF(#REF!+'Plano Prestação Mensal Proposta'!A431&gt;120,0,ROUND(IF(B431&gt;0.045,(0.045*0.5),(0.5)*B431),7)))</f>
        <v>#REF!</v>
      </c>
      <c r="D431" s="576" t="e">
        <f t="shared" si="42"/>
        <v>#REF!</v>
      </c>
      <c r="E431" s="575" t="e">
        <f t="shared" si="48"/>
        <v>#REF!</v>
      </c>
      <c r="F431" s="575" t="e">
        <f t="shared" si="43"/>
        <v>#REF!</v>
      </c>
      <c r="G431" s="575" t="e">
        <f t="shared" si="44"/>
        <v>#REF!</v>
      </c>
      <c r="H431" s="575" t="e">
        <f t="shared" si="45"/>
        <v>#REF!</v>
      </c>
      <c r="I431" s="575" t="e">
        <f t="shared" si="46"/>
        <v>#REF!</v>
      </c>
      <c r="J431" s="575" t="e">
        <f>IF(A431="","",IF(#REF!="","",PMT((1+D431)^(1/12)-1,(#REF!*12)-A431+1,-E431)))</f>
        <v>#REF!</v>
      </c>
    </row>
    <row r="432" spans="1:10">
      <c r="A432" s="577" t="e">
        <f>IF(A431="","",IF(A431=#REF!*12,"",+A431+1))</f>
        <v>#REF!</v>
      </c>
      <c r="B432" s="576" t="e">
        <f t="shared" si="47"/>
        <v>#REF!</v>
      </c>
      <c r="C432" s="576" t="e">
        <f>IF(A432="","",IF(#REF!+'Plano Prestação Mensal Proposta'!A432&gt;120,0,ROUND(IF(B432&gt;0.045,(0.045*0.5),(0.5)*B432),7)))</f>
        <v>#REF!</v>
      </c>
      <c r="D432" s="576" t="e">
        <f t="shared" si="42"/>
        <v>#REF!</v>
      </c>
      <c r="E432" s="575" t="e">
        <f t="shared" si="48"/>
        <v>#REF!</v>
      </c>
      <c r="F432" s="575" t="e">
        <f t="shared" si="43"/>
        <v>#REF!</v>
      </c>
      <c r="G432" s="575" t="e">
        <f t="shared" si="44"/>
        <v>#REF!</v>
      </c>
      <c r="H432" s="575" t="e">
        <f t="shared" si="45"/>
        <v>#REF!</v>
      </c>
      <c r="I432" s="575" t="e">
        <f t="shared" si="46"/>
        <v>#REF!</v>
      </c>
      <c r="J432" s="575" t="e">
        <f>IF(A432="","",IF(#REF!="","",PMT((1+D432)^(1/12)-1,(#REF!*12)-A432+1,-E432)))</f>
        <v>#REF!</v>
      </c>
    </row>
    <row r="433" spans="1:10">
      <c r="A433" s="577" t="e">
        <f>IF(A432="","",IF(A432=#REF!*12,"",+A432+1))</f>
        <v>#REF!</v>
      </c>
      <c r="B433" s="576" t="e">
        <f t="shared" si="47"/>
        <v>#REF!</v>
      </c>
      <c r="C433" s="576" t="e">
        <f>IF(A433="","",IF(#REF!+'Plano Prestação Mensal Proposta'!A433&gt;120,0,ROUND(IF(B433&gt;0.045,(0.045*0.5),(0.5)*B433),7)))</f>
        <v>#REF!</v>
      </c>
      <c r="D433" s="576" t="e">
        <f t="shared" si="42"/>
        <v>#REF!</v>
      </c>
      <c r="E433" s="575" t="e">
        <f t="shared" si="48"/>
        <v>#REF!</v>
      </c>
      <c r="F433" s="575" t="e">
        <f t="shared" si="43"/>
        <v>#REF!</v>
      </c>
      <c r="G433" s="575" t="e">
        <f t="shared" si="44"/>
        <v>#REF!</v>
      </c>
      <c r="H433" s="575" t="e">
        <f t="shared" si="45"/>
        <v>#REF!</v>
      </c>
      <c r="I433" s="575" t="e">
        <f t="shared" si="46"/>
        <v>#REF!</v>
      </c>
      <c r="J433" s="575" t="e">
        <f>IF(A433="","",IF(#REF!="","",PMT((1+D433)^(1/12)-1,(#REF!*12)-A433+1,-E433)))</f>
        <v>#REF!</v>
      </c>
    </row>
    <row r="434" spans="1:10">
      <c r="A434" s="577" t="e">
        <f>IF(A433="","",IF(A433=#REF!*12,"",+A433+1))</f>
        <v>#REF!</v>
      </c>
      <c r="B434" s="576" t="e">
        <f t="shared" si="47"/>
        <v>#REF!</v>
      </c>
      <c r="C434" s="576" t="e">
        <f>IF(A434="","",IF(#REF!+'Plano Prestação Mensal Proposta'!A434&gt;120,0,ROUND(IF(B434&gt;0.045,(0.045*0.5),(0.5)*B434),7)))</f>
        <v>#REF!</v>
      </c>
      <c r="D434" s="576" t="e">
        <f t="shared" si="42"/>
        <v>#REF!</v>
      </c>
      <c r="E434" s="575" t="e">
        <f t="shared" si="48"/>
        <v>#REF!</v>
      </c>
      <c r="F434" s="575" t="e">
        <f t="shared" si="43"/>
        <v>#REF!</v>
      </c>
      <c r="G434" s="575" t="e">
        <f t="shared" si="44"/>
        <v>#REF!</v>
      </c>
      <c r="H434" s="575" t="e">
        <f t="shared" si="45"/>
        <v>#REF!</v>
      </c>
      <c r="I434" s="575" t="e">
        <f t="shared" si="46"/>
        <v>#REF!</v>
      </c>
      <c r="J434" s="575" t="e">
        <f>IF(A434="","",IF(#REF!="","",PMT((1+D434)^(1/12)-1,(#REF!*12)-A434+1,-E434)))</f>
        <v>#REF!</v>
      </c>
    </row>
    <row r="435" spans="1:10">
      <c r="A435" s="577" t="e">
        <f>IF(A434="","",IF(A434=#REF!*12,"",+A434+1))</f>
        <v>#REF!</v>
      </c>
      <c r="B435" s="576" t="e">
        <f t="shared" si="47"/>
        <v>#REF!</v>
      </c>
      <c r="C435" s="576" t="e">
        <f>IF(A435="","",IF(#REF!+'Plano Prestação Mensal Proposta'!A435&gt;120,0,ROUND(IF(B435&gt;0.045,(0.045*0.5),(0.5)*B435),7)))</f>
        <v>#REF!</v>
      </c>
      <c r="D435" s="576" t="e">
        <f t="shared" si="42"/>
        <v>#REF!</v>
      </c>
      <c r="E435" s="575" t="e">
        <f t="shared" si="48"/>
        <v>#REF!</v>
      </c>
      <c r="F435" s="575" t="e">
        <f t="shared" si="43"/>
        <v>#REF!</v>
      </c>
      <c r="G435" s="575" t="e">
        <f t="shared" si="44"/>
        <v>#REF!</v>
      </c>
      <c r="H435" s="575" t="e">
        <f t="shared" si="45"/>
        <v>#REF!</v>
      </c>
      <c r="I435" s="575" t="e">
        <f t="shared" si="46"/>
        <v>#REF!</v>
      </c>
      <c r="J435" s="575" t="e">
        <f>IF(A435="","",IF(#REF!="","",PMT((1+D435)^(1/12)-1,(#REF!*12)-A435+1,-E435)))</f>
        <v>#REF!</v>
      </c>
    </row>
    <row r="436" spans="1:10">
      <c r="A436" s="577" t="e">
        <f>IF(A435="","",IF(A435=#REF!*12,"",+A435+1))</f>
        <v>#REF!</v>
      </c>
      <c r="B436" s="576" t="e">
        <f t="shared" si="47"/>
        <v>#REF!</v>
      </c>
      <c r="C436" s="576" t="e">
        <f>IF(A436="","",IF(#REF!+'Plano Prestação Mensal Proposta'!A436&gt;120,0,ROUND(IF(B436&gt;0.045,(0.045*0.5),(0.5)*B436),7)))</f>
        <v>#REF!</v>
      </c>
      <c r="D436" s="576" t="e">
        <f t="shared" si="42"/>
        <v>#REF!</v>
      </c>
      <c r="E436" s="575" t="e">
        <f t="shared" si="48"/>
        <v>#REF!</v>
      </c>
      <c r="F436" s="575" t="e">
        <f t="shared" si="43"/>
        <v>#REF!</v>
      </c>
      <c r="G436" s="575" t="e">
        <f t="shared" si="44"/>
        <v>#REF!</v>
      </c>
      <c r="H436" s="575" t="e">
        <f t="shared" si="45"/>
        <v>#REF!</v>
      </c>
      <c r="I436" s="575" t="e">
        <f t="shared" si="46"/>
        <v>#REF!</v>
      </c>
      <c r="J436" s="575" t="e">
        <f>IF(A436="","",IF(#REF!="","",PMT((1+D436)^(1/12)-1,(#REF!*12)-A436+1,-E436)))</f>
        <v>#REF!</v>
      </c>
    </row>
    <row r="437" spans="1:10">
      <c r="A437" s="577" t="e">
        <f>IF(A436="","",IF(A436=#REF!*12,"",+A436+1))</f>
        <v>#REF!</v>
      </c>
      <c r="B437" s="576" t="e">
        <f t="shared" si="47"/>
        <v>#REF!</v>
      </c>
      <c r="C437" s="576" t="e">
        <f>IF(A437="","",IF(#REF!+'Plano Prestação Mensal Proposta'!A437&gt;120,0,ROUND(IF(B437&gt;0.045,(0.045*0.5),(0.5)*B437),7)))</f>
        <v>#REF!</v>
      </c>
      <c r="D437" s="576" t="e">
        <f t="shared" si="42"/>
        <v>#REF!</v>
      </c>
      <c r="E437" s="575" t="e">
        <f t="shared" si="48"/>
        <v>#REF!</v>
      </c>
      <c r="F437" s="575" t="e">
        <f t="shared" si="43"/>
        <v>#REF!</v>
      </c>
      <c r="G437" s="575" t="e">
        <f t="shared" si="44"/>
        <v>#REF!</v>
      </c>
      <c r="H437" s="575" t="e">
        <f t="shared" si="45"/>
        <v>#REF!</v>
      </c>
      <c r="I437" s="575" t="e">
        <f t="shared" si="46"/>
        <v>#REF!</v>
      </c>
      <c r="J437" s="575" t="e">
        <f>IF(A437="","",IF(#REF!="","",PMT((1+D437)^(1/12)-1,(#REF!*12)-A437+1,-E437)))</f>
        <v>#REF!</v>
      </c>
    </row>
    <row r="438" spans="1:10">
      <c r="A438" s="577" t="e">
        <f>IF(A437="","",IF(A437=#REF!*12,"",+A437+1))</f>
        <v>#REF!</v>
      </c>
      <c r="B438" s="576" t="e">
        <f t="shared" si="47"/>
        <v>#REF!</v>
      </c>
      <c r="C438" s="576" t="e">
        <f>IF(A438="","",IF(#REF!+'Plano Prestação Mensal Proposta'!A438&gt;120,0,ROUND(IF(B438&gt;0.045,(0.045*0.5),(0.5)*B438),7)))</f>
        <v>#REF!</v>
      </c>
      <c r="D438" s="576" t="e">
        <f t="shared" si="42"/>
        <v>#REF!</v>
      </c>
      <c r="E438" s="575" t="e">
        <f t="shared" si="48"/>
        <v>#REF!</v>
      </c>
      <c r="F438" s="575" t="e">
        <f t="shared" si="43"/>
        <v>#REF!</v>
      </c>
      <c r="G438" s="575" t="e">
        <f t="shared" si="44"/>
        <v>#REF!</v>
      </c>
      <c r="H438" s="575" t="e">
        <f t="shared" si="45"/>
        <v>#REF!</v>
      </c>
      <c r="I438" s="575" t="e">
        <f t="shared" si="46"/>
        <v>#REF!</v>
      </c>
      <c r="J438" s="575" t="e">
        <f>IF(A438="","",IF(#REF!="","",PMT((1+D438)^(1/12)-1,(#REF!*12)-A438+1,-E438)))</f>
        <v>#REF!</v>
      </c>
    </row>
    <row r="439" spans="1:10">
      <c r="A439" s="577" t="e">
        <f>IF(A438="","",IF(A438=#REF!*12,"",+A438+1))</f>
        <v>#REF!</v>
      </c>
      <c r="B439" s="576" t="e">
        <f t="shared" si="47"/>
        <v>#REF!</v>
      </c>
      <c r="C439" s="576" t="e">
        <f>IF(A439="","",IF(#REF!+'Plano Prestação Mensal Proposta'!A439&gt;120,0,ROUND(IF(B439&gt;0.045,(0.045*0.5),(0.5)*B439),7)))</f>
        <v>#REF!</v>
      </c>
      <c r="D439" s="576" t="e">
        <f t="shared" si="42"/>
        <v>#REF!</v>
      </c>
      <c r="E439" s="575" t="e">
        <f t="shared" si="48"/>
        <v>#REF!</v>
      </c>
      <c r="F439" s="575" t="e">
        <f t="shared" si="43"/>
        <v>#REF!</v>
      </c>
      <c r="G439" s="575" t="e">
        <f t="shared" si="44"/>
        <v>#REF!</v>
      </c>
      <c r="H439" s="575" t="e">
        <f t="shared" si="45"/>
        <v>#REF!</v>
      </c>
      <c r="I439" s="575" t="e">
        <f t="shared" si="46"/>
        <v>#REF!</v>
      </c>
      <c r="J439" s="575" t="e">
        <f>IF(A439="","",IF(#REF!="","",PMT((1+D439)^(1/12)-1,(#REF!*12)-A439+1,-E439)))</f>
        <v>#REF!</v>
      </c>
    </row>
    <row r="440" spans="1:10">
      <c r="A440" s="577" t="e">
        <f>IF(A439="","",IF(A439=#REF!*12,"",+A439+1))</f>
        <v>#REF!</v>
      </c>
      <c r="B440" s="576" t="e">
        <f t="shared" si="47"/>
        <v>#REF!</v>
      </c>
      <c r="C440" s="576" t="e">
        <f>IF(A440="","",IF(#REF!+'Plano Prestação Mensal Proposta'!A440&gt;120,0,ROUND(IF(B440&gt;0.045,(0.045*0.5),(0.5)*B440),7)))</f>
        <v>#REF!</v>
      </c>
      <c r="D440" s="576" t="e">
        <f t="shared" si="42"/>
        <v>#REF!</v>
      </c>
      <c r="E440" s="575" t="e">
        <f t="shared" si="48"/>
        <v>#REF!</v>
      </c>
      <c r="F440" s="575" t="e">
        <f t="shared" si="43"/>
        <v>#REF!</v>
      </c>
      <c r="G440" s="575" t="e">
        <f t="shared" si="44"/>
        <v>#REF!</v>
      </c>
      <c r="H440" s="575" t="e">
        <f t="shared" si="45"/>
        <v>#REF!</v>
      </c>
      <c r="I440" s="575" t="e">
        <f t="shared" si="46"/>
        <v>#REF!</v>
      </c>
      <c r="J440" s="575" t="e">
        <f>IF(A440="","",IF(#REF!="","",PMT((1+D440)^(1/12)-1,(#REF!*12)-A440+1,-E440)))</f>
        <v>#REF!</v>
      </c>
    </row>
    <row r="441" spans="1:10">
      <c r="A441" s="577" t="e">
        <f>IF(A440="","",IF(A440=#REF!*12,"",+A440+1))</f>
        <v>#REF!</v>
      </c>
      <c r="B441" s="576" t="e">
        <f t="shared" si="47"/>
        <v>#REF!</v>
      </c>
      <c r="C441" s="576" t="e">
        <f>IF(A441="","",IF(#REF!+'Plano Prestação Mensal Proposta'!A441&gt;120,0,ROUND(IF(B441&gt;0.045,(0.045*0.5),(0.5)*B441),7)))</f>
        <v>#REF!</v>
      </c>
      <c r="D441" s="576" t="e">
        <f t="shared" si="42"/>
        <v>#REF!</v>
      </c>
      <c r="E441" s="575" t="e">
        <f t="shared" si="48"/>
        <v>#REF!</v>
      </c>
      <c r="F441" s="575" t="e">
        <f t="shared" si="43"/>
        <v>#REF!</v>
      </c>
      <c r="G441" s="575" t="e">
        <f t="shared" si="44"/>
        <v>#REF!</v>
      </c>
      <c r="H441" s="575" t="e">
        <f t="shared" si="45"/>
        <v>#REF!</v>
      </c>
      <c r="I441" s="575" t="e">
        <f t="shared" si="46"/>
        <v>#REF!</v>
      </c>
      <c r="J441" s="575" t="e">
        <f>IF(A441="","",IF(#REF!="","",PMT((1+D441)^(1/12)-1,(#REF!*12)-A441+1,-E441)))</f>
        <v>#REF!</v>
      </c>
    </row>
    <row r="442" spans="1:10">
      <c r="A442" s="577" t="e">
        <f>IF(A441="","",IF(A441=#REF!*12,"",+A441+1))</f>
        <v>#REF!</v>
      </c>
      <c r="B442" s="576" t="e">
        <f t="shared" si="47"/>
        <v>#REF!</v>
      </c>
      <c r="C442" s="576" t="e">
        <f>IF(A442="","",IF(#REF!+'Plano Prestação Mensal Proposta'!A442&gt;120,0,ROUND(IF(B442&gt;0.045,(0.045*0.5),(0.5)*B442),7)))</f>
        <v>#REF!</v>
      </c>
      <c r="D442" s="576" t="e">
        <f t="shared" si="42"/>
        <v>#REF!</v>
      </c>
      <c r="E442" s="575" t="e">
        <f t="shared" si="48"/>
        <v>#REF!</v>
      </c>
      <c r="F442" s="575" t="e">
        <f t="shared" si="43"/>
        <v>#REF!</v>
      </c>
      <c r="G442" s="575" t="e">
        <f t="shared" si="44"/>
        <v>#REF!</v>
      </c>
      <c r="H442" s="575" t="e">
        <f t="shared" si="45"/>
        <v>#REF!</v>
      </c>
      <c r="I442" s="575" t="e">
        <f t="shared" si="46"/>
        <v>#REF!</v>
      </c>
      <c r="J442" s="575" t="e">
        <f>IF(A442="","",IF(#REF!="","",PMT((1+D442)^(1/12)-1,(#REF!*12)-A442+1,-E442)))</f>
        <v>#REF!</v>
      </c>
    </row>
    <row r="443" spans="1:10">
      <c r="A443" s="577" t="e">
        <f>IF(A442="","",IF(A442=#REF!*12,"",+A442+1))</f>
        <v>#REF!</v>
      </c>
      <c r="B443" s="576" t="e">
        <f t="shared" si="47"/>
        <v>#REF!</v>
      </c>
      <c r="C443" s="576" t="e">
        <f>IF(A443="","",IF(#REF!+'Plano Prestação Mensal Proposta'!A443&gt;120,0,ROUND(IF(B443&gt;0.045,(0.045*0.5),(0.5)*B443),7)))</f>
        <v>#REF!</v>
      </c>
      <c r="D443" s="576" t="e">
        <f t="shared" si="42"/>
        <v>#REF!</v>
      </c>
      <c r="E443" s="575" t="e">
        <f t="shared" si="48"/>
        <v>#REF!</v>
      </c>
      <c r="F443" s="575" t="e">
        <f t="shared" si="43"/>
        <v>#REF!</v>
      </c>
      <c r="G443" s="575" t="e">
        <f t="shared" si="44"/>
        <v>#REF!</v>
      </c>
      <c r="H443" s="575" t="e">
        <f t="shared" si="45"/>
        <v>#REF!</v>
      </c>
      <c r="I443" s="575" t="e">
        <f t="shared" si="46"/>
        <v>#REF!</v>
      </c>
      <c r="J443" s="575" t="e">
        <f>IF(A443="","",IF(#REF!="","",PMT((1+D443)^(1/12)-1,(#REF!*12)-A443+1,-E443)))</f>
        <v>#REF!</v>
      </c>
    </row>
    <row r="444" spans="1:10">
      <c r="A444" s="577" t="e">
        <f>IF(A443="","",IF(A443=#REF!*12,"",+A443+1))</f>
        <v>#REF!</v>
      </c>
      <c r="B444" s="576" t="e">
        <f t="shared" si="47"/>
        <v>#REF!</v>
      </c>
      <c r="C444" s="576" t="e">
        <f>IF(A444="","",IF(#REF!+'Plano Prestação Mensal Proposta'!A444&gt;120,0,ROUND(IF(B444&gt;0.045,(0.045*0.5),(0.5)*B444),7)))</f>
        <v>#REF!</v>
      </c>
      <c r="D444" s="576" t="e">
        <f t="shared" si="42"/>
        <v>#REF!</v>
      </c>
      <c r="E444" s="575" t="e">
        <f t="shared" si="48"/>
        <v>#REF!</v>
      </c>
      <c r="F444" s="575" t="e">
        <f t="shared" si="43"/>
        <v>#REF!</v>
      </c>
      <c r="G444" s="575" t="e">
        <f t="shared" si="44"/>
        <v>#REF!</v>
      </c>
      <c r="H444" s="575" t="e">
        <f t="shared" si="45"/>
        <v>#REF!</v>
      </c>
      <c r="I444" s="575" t="e">
        <f t="shared" si="46"/>
        <v>#REF!</v>
      </c>
      <c r="J444" s="575" t="e">
        <f>IF(A444="","",IF(#REF!="","",PMT((1+D444)^(1/12)-1,(#REF!*12)-A444+1,-E444)))</f>
        <v>#REF!</v>
      </c>
    </row>
    <row r="445" spans="1:10">
      <c r="A445" s="577" t="e">
        <f>IF(A444="","",IF(A444=#REF!*12,"",+A444+1))</f>
        <v>#REF!</v>
      </c>
      <c r="B445" s="576" t="e">
        <f t="shared" si="47"/>
        <v>#REF!</v>
      </c>
      <c r="C445" s="576" t="e">
        <f>IF(A445="","",IF(#REF!+'Plano Prestação Mensal Proposta'!A445&gt;120,0,ROUND(IF(B445&gt;0.045,(0.045*0.5),(0.5)*B445),7)))</f>
        <v>#REF!</v>
      </c>
      <c r="D445" s="576" t="e">
        <f t="shared" si="42"/>
        <v>#REF!</v>
      </c>
      <c r="E445" s="575" t="e">
        <f t="shared" si="48"/>
        <v>#REF!</v>
      </c>
      <c r="F445" s="575" t="e">
        <f t="shared" si="43"/>
        <v>#REF!</v>
      </c>
      <c r="G445" s="575" t="e">
        <f t="shared" si="44"/>
        <v>#REF!</v>
      </c>
      <c r="H445" s="575" t="e">
        <f t="shared" si="45"/>
        <v>#REF!</v>
      </c>
      <c r="I445" s="575" t="e">
        <f t="shared" si="46"/>
        <v>#REF!</v>
      </c>
      <c r="J445" s="575" t="e">
        <f>IF(A445="","",IF(#REF!="","",PMT((1+D445)^(1/12)-1,(#REF!*12)-A445+1,-E445)))</f>
        <v>#REF!</v>
      </c>
    </row>
    <row r="446" spans="1:10">
      <c r="A446" s="577" t="e">
        <f>IF(A445="","",IF(A445=#REF!*12,"",+A445+1))</f>
        <v>#REF!</v>
      </c>
      <c r="B446" s="576" t="e">
        <f t="shared" si="47"/>
        <v>#REF!</v>
      </c>
      <c r="C446" s="576" t="e">
        <f>IF(A446="","",IF(#REF!+'Plano Prestação Mensal Proposta'!A446&gt;120,0,ROUND(IF(B446&gt;0.045,(0.045*0.5),(0.5)*B446),7)))</f>
        <v>#REF!</v>
      </c>
      <c r="D446" s="576" t="e">
        <f t="shared" si="42"/>
        <v>#REF!</v>
      </c>
      <c r="E446" s="575" t="e">
        <f t="shared" si="48"/>
        <v>#REF!</v>
      </c>
      <c r="F446" s="575" t="e">
        <f t="shared" si="43"/>
        <v>#REF!</v>
      </c>
      <c r="G446" s="575" t="e">
        <f t="shared" si="44"/>
        <v>#REF!</v>
      </c>
      <c r="H446" s="575" t="e">
        <f t="shared" si="45"/>
        <v>#REF!</v>
      </c>
      <c r="I446" s="575" t="e">
        <f t="shared" si="46"/>
        <v>#REF!</v>
      </c>
      <c r="J446" s="575" t="e">
        <f>IF(A446="","",IF(#REF!="","",PMT((1+D446)^(1/12)-1,(#REF!*12)-A446+1,-E446)))</f>
        <v>#REF!</v>
      </c>
    </row>
    <row r="447" spans="1:10">
      <c r="A447" s="577" t="e">
        <f>IF(A446="","",IF(A446=#REF!*12,"",+A446+1))</f>
        <v>#REF!</v>
      </c>
      <c r="B447" s="576" t="e">
        <f t="shared" si="47"/>
        <v>#REF!</v>
      </c>
      <c r="C447" s="576" t="e">
        <f>IF(A447="","",IF(#REF!+'Plano Prestação Mensal Proposta'!A447&gt;120,0,ROUND(IF(B447&gt;0.045,(0.045*0.5),(0.5)*B447),7)))</f>
        <v>#REF!</v>
      </c>
      <c r="D447" s="576" t="e">
        <f t="shared" si="42"/>
        <v>#REF!</v>
      </c>
      <c r="E447" s="575" t="e">
        <f t="shared" si="48"/>
        <v>#REF!</v>
      </c>
      <c r="F447" s="575" t="e">
        <f t="shared" si="43"/>
        <v>#REF!</v>
      </c>
      <c r="G447" s="575" t="e">
        <f t="shared" si="44"/>
        <v>#REF!</v>
      </c>
      <c r="H447" s="575" t="e">
        <f t="shared" si="45"/>
        <v>#REF!</v>
      </c>
      <c r="I447" s="575" t="e">
        <f t="shared" si="46"/>
        <v>#REF!</v>
      </c>
      <c r="J447" s="575" t="e">
        <f>IF(A447="","",IF(#REF!="","",PMT((1+D447)^(1/12)-1,(#REF!*12)-A447+1,-E447)))</f>
        <v>#REF!</v>
      </c>
    </row>
    <row r="448" spans="1:10">
      <c r="A448" s="577" t="e">
        <f>IF(A447="","",IF(A447=#REF!*12,"",+A447+1))</f>
        <v>#REF!</v>
      </c>
      <c r="B448" s="576" t="e">
        <f t="shared" si="47"/>
        <v>#REF!</v>
      </c>
      <c r="C448" s="576" t="e">
        <f>IF(A448="","",IF(#REF!+'Plano Prestação Mensal Proposta'!A448&gt;120,0,ROUND(IF(B448&gt;0.045,(0.045*0.5),(0.5)*B448),7)))</f>
        <v>#REF!</v>
      </c>
      <c r="D448" s="576" t="e">
        <f t="shared" si="42"/>
        <v>#REF!</v>
      </c>
      <c r="E448" s="575" t="e">
        <f t="shared" si="48"/>
        <v>#REF!</v>
      </c>
      <c r="F448" s="575" t="e">
        <f t="shared" si="43"/>
        <v>#REF!</v>
      </c>
      <c r="G448" s="575" t="e">
        <f t="shared" si="44"/>
        <v>#REF!</v>
      </c>
      <c r="H448" s="575" t="e">
        <f t="shared" si="45"/>
        <v>#REF!</v>
      </c>
      <c r="I448" s="575" t="e">
        <f t="shared" si="46"/>
        <v>#REF!</v>
      </c>
      <c r="J448" s="575" t="e">
        <f>IF(A448="","",IF(#REF!="","",PMT((1+D448)^(1/12)-1,(#REF!*12)-A448+1,-E448)))</f>
        <v>#REF!</v>
      </c>
    </row>
    <row r="449" spans="1:10">
      <c r="A449" s="577" t="e">
        <f>IF(A448="","",IF(A448=#REF!*12,"",+A448+1))</f>
        <v>#REF!</v>
      </c>
      <c r="B449" s="576" t="e">
        <f t="shared" si="47"/>
        <v>#REF!</v>
      </c>
      <c r="C449" s="576" t="e">
        <f>IF(A449="","",IF(#REF!+'Plano Prestação Mensal Proposta'!A449&gt;120,0,ROUND(IF(B449&gt;0.045,(0.045*0.5),(0.5)*B449),7)))</f>
        <v>#REF!</v>
      </c>
      <c r="D449" s="576" t="e">
        <f t="shared" si="42"/>
        <v>#REF!</v>
      </c>
      <c r="E449" s="575" t="e">
        <f t="shared" si="48"/>
        <v>#REF!</v>
      </c>
      <c r="F449" s="575" t="e">
        <f t="shared" si="43"/>
        <v>#REF!</v>
      </c>
      <c r="G449" s="575" t="e">
        <f t="shared" si="44"/>
        <v>#REF!</v>
      </c>
      <c r="H449" s="575" t="e">
        <f t="shared" si="45"/>
        <v>#REF!</v>
      </c>
      <c r="I449" s="575" t="e">
        <f t="shared" si="46"/>
        <v>#REF!</v>
      </c>
      <c r="J449" s="575" t="e">
        <f>IF(A449="","",IF(#REF!="","",PMT((1+D449)^(1/12)-1,(#REF!*12)-A449+1,-E449)))</f>
        <v>#REF!</v>
      </c>
    </row>
    <row r="450" spans="1:10">
      <c r="A450" s="577" t="e">
        <f>IF(A449="","",IF(A449=#REF!*12,"",+A449+1))</f>
        <v>#REF!</v>
      </c>
      <c r="B450" s="576" t="e">
        <f t="shared" si="47"/>
        <v>#REF!</v>
      </c>
      <c r="C450" s="576" t="e">
        <f>IF(A450="","",IF(#REF!+'Plano Prestação Mensal Proposta'!A450&gt;120,0,ROUND(IF(B450&gt;0.045,(0.045*0.5),(0.5)*B450),7)))</f>
        <v>#REF!</v>
      </c>
      <c r="D450" s="576" t="e">
        <f t="shared" si="42"/>
        <v>#REF!</v>
      </c>
      <c r="E450" s="575" t="e">
        <f t="shared" si="48"/>
        <v>#REF!</v>
      </c>
      <c r="F450" s="575" t="e">
        <f t="shared" si="43"/>
        <v>#REF!</v>
      </c>
      <c r="G450" s="575" t="e">
        <f t="shared" si="44"/>
        <v>#REF!</v>
      </c>
      <c r="H450" s="575" t="e">
        <f t="shared" si="45"/>
        <v>#REF!</v>
      </c>
      <c r="I450" s="575" t="e">
        <f t="shared" si="46"/>
        <v>#REF!</v>
      </c>
      <c r="J450" s="575" t="e">
        <f>IF(A450="","",IF(#REF!="","",PMT((1+D450)^(1/12)-1,(#REF!*12)-A450+1,-E450)))</f>
        <v>#REF!</v>
      </c>
    </row>
    <row r="451" spans="1:10">
      <c r="A451" s="577" t="e">
        <f>IF(A450="","",IF(A450=#REF!*12,"",+A450+1))</f>
        <v>#REF!</v>
      </c>
      <c r="B451" s="576" t="e">
        <f t="shared" si="47"/>
        <v>#REF!</v>
      </c>
      <c r="C451" s="576" t="e">
        <f>IF(A451="","",IF(#REF!+'Plano Prestação Mensal Proposta'!A451&gt;120,0,ROUND(IF(B451&gt;0.045,(0.045*0.5),(0.5)*B451),7)))</f>
        <v>#REF!</v>
      </c>
      <c r="D451" s="576" t="e">
        <f t="shared" si="42"/>
        <v>#REF!</v>
      </c>
      <c r="E451" s="575" t="e">
        <f t="shared" si="48"/>
        <v>#REF!</v>
      </c>
      <c r="F451" s="575" t="e">
        <f t="shared" si="43"/>
        <v>#REF!</v>
      </c>
      <c r="G451" s="575" t="e">
        <f t="shared" si="44"/>
        <v>#REF!</v>
      </c>
      <c r="H451" s="575" t="e">
        <f t="shared" si="45"/>
        <v>#REF!</v>
      </c>
      <c r="I451" s="575" t="e">
        <f t="shared" si="46"/>
        <v>#REF!</v>
      </c>
      <c r="J451" s="575" t="e">
        <f>IF(A451="","",IF(#REF!="","",PMT((1+D451)^(1/12)-1,(#REF!*12)-A451+1,-E451)))</f>
        <v>#REF!</v>
      </c>
    </row>
    <row r="452" spans="1:10">
      <c r="A452" s="577" t="e">
        <f>IF(A451="","",IF(A451=#REF!*12,"",+A451+1))</f>
        <v>#REF!</v>
      </c>
      <c r="B452" s="576" t="e">
        <f t="shared" si="47"/>
        <v>#REF!</v>
      </c>
      <c r="C452" s="576" t="e">
        <f>IF(A452="","",IF(#REF!+'Plano Prestação Mensal Proposta'!A452&gt;120,0,ROUND(IF(B452&gt;0.045,(0.045*0.5),(0.5)*B452),7)))</f>
        <v>#REF!</v>
      </c>
      <c r="D452" s="576" t="e">
        <f t="shared" si="42"/>
        <v>#REF!</v>
      </c>
      <c r="E452" s="575" t="e">
        <f t="shared" si="48"/>
        <v>#REF!</v>
      </c>
      <c r="F452" s="575" t="e">
        <f t="shared" si="43"/>
        <v>#REF!</v>
      </c>
      <c r="G452" s="575" t="e">
        <f t="shared" si="44"/>
        <v>#REF!</v>
      </c>
      <c r="H452" s="575" t="e">
        <f t="shared" si="45"/>
        <v>#REF!</v>
      </c>
      <c r="I452" s="575" t="e">
        <f t="shared" si="46"/>
        <v>#REF!</v>
      </c>
      <c r="J452" s="575" t="e">
        <f>IF(A452="","",IF(#REF!="","",PMT((1+D452)^(1/12)-1,(#REF!*12)-A452+1,-E452)))</f>
        <v>#REF!</v>
      </c>
    </row>
    <row r="453" spans="1:10">
      <c r="A453" s="577" t="e">
        <f>IF(A452="","",IF(A452=#REF!*12,"",+A452+1))</f>
        <v>#REF!</v>
      </c>
      <c r="B453" s="576" t="e">
        <f t="shared" si="47"/>
        <v>#REF!</v>
      </c>
      <c r="C453" s="576" t="e">
        <f>IF(A453="","",IF(#REF!+'Plano Prestação Mensal Proposta'!A453&gt;120,0,ROUND(IF(B453&gt;0.045,(0.045*0.5),(0.5)*B453),7)))</f>
        <v>#REF!</v>
      </c>
      <c r="D453" s="576" t="e">
        <f t="shared" si="42"/>
        <v>#REF!</v>
      </c>
      <c r="E453" s="575" t="e">
        <f t="shared" si="48"/>
        <v>#REF!</v>
      </c>
      <c r="F453" s="575" t="e">
        <f t="shared" si="43"/>
        <v>#REF!</v>
      </c>
      <c r="G453" s="575" t="e">
        <f t="shared" si="44"/>
        <v>#REF!</v>
      </c>
      <c r="H453" s="575" t="e">
        <f t="shared" si="45"/>
        <v>#REF!</v>
      </c>
      <c r="I453" s="575" t="e">
        <f t="shared" si="46"/>
        <v>#REF!</v>
      </c>
      <c r="J453" s="575" t="e">
        <f>IF(A453="","",IF(#REF!="","",PMT((1+D453)^(1/12)-1,(#REF!*12)-A453+1,-E453)))</f>
        <v>#REF!</v>
      </c>
    </row>
    <row r="454" spans="1:10">
      <c r="A454" s="577" t="e">
        <f>IF(A453="","",IF(A453=#REF!*12,"",+A453+1))</f>
        <v>#REF!</v>
      </c>
      <c r="B454" s="576" t="e">
        <f t="shared" si="47"/>
        <v>#REF!</v>
      </c>
      <c r="C454" s="576" t="e">
        <f>IF(A454="","",IF(#REF!+'Plano Prestação Mensal Proposta'!A454&gt;120,0,ROUND(IF(B454&gt;0.045,(0.045*0.5),(0.5)*B454),7)))</f>
        <v>#REF!</v>
      </c>
      <c r="D454" s="576" t="e">
        <f t="shared" ref="D454:D517" si="49">IF(A454="","",+B454-C454)</f>
        <v>#REF!</v>
      </c>
      <c r="E454" s="575" t="e">
        <f t="shared" si="48"/>
        <v>#REF!</v>
      </c>
      <c r="F454" s="575" t="e">
        <f t="shared" ref="F454:F517" si="50">IF(A454="","",IF(J454="","",+J454-H454))</f>
        <v>#REF!</v>
      </c>
      <c r="G454" s="575" t="e">
        <f t="shared" ref="G454:G517" si="51">IF(A454="","",IF(E454="","",ROUND(+E454*((1+B454)^(1/12)-1),2)))</f>
        <v>#REF!</v>
      </c>
      <c r="H454" s="575" t="e">
        <f t="shared" ref="H454:H517" si="52">IF(A454="","",IF(E454="","",ROUND(+E454*((1+D454)^(1/12)-1),2)))</f>
        <v>#REF!</v>
      </c>
      <c r="I454" s="575" t="e">
        <f t="shared" ref="I454:I517" si="53">IF(A454="","",+G454-H454)</f>
        <v>#REF!</v>
      </c>
      <c r="J454" s="575" t="e">
        <f>IF(A454="","",IF(#REF!="","",PMT((1+D454)^(1/12)-1,(#REF!*12)-A454+1,-E454)))</f>
        <v>#REF!</v>
      </c>
    </row>
    <row r="455" spans="1:10">
      <c r="A455" s="577" t="e">
        <f>IF(A454="","",IF(A454=#REF!*12,"",+A454+1))</f>
        <v>#REF!</v>
      </c>
      <c r="B455" s="576" t="e">
        <f t="shared" ref="B455:B518" si="54">IF(A455="","",+B454)</f>
        <v>#REF!</v>
      </c>
      <c r="C455" s="576" t="e">
        <f>IF(A455="","",IF(#REF!+'Plano Prestação Mensal Proposta'!A455&gt;120,0,ROUND(IF(B455&gt;0.045,(0.045*0.5),(0.5)*B455),7)))</f>
        <v>#REF!</v>
      </c>
      <c r="D455" s="576" t="e">
        <f t="shared" si="49"/>
        <v>#REF!</v>
      </c>
      <c r="E455" s="575" t="e">
        <f t="shared" ref="E455:E518" si="55">IF(A455="","",IF(F454="","",+E454-F454))</f>
        <v>#REF!</v>
      </c>
      <c r="F455" s="575" t="e">
        <f t="shared" si="50"/>
        <v>#REF!</v>
      </c>
      <c r="G455" s="575" t="e">
        <f t="shared" si="51"/>
        <v>#REF!</v>
      </c>
      <c r="H455" s="575" t="e">
        <f t="shared" si="52"/>
        <v>#REF!</v>
      </c>
      <c r="I455" s="575" t="e">
        <f t="shared" si="53"/>
        <v>#REF!</v>
      </c>
      <c r="J455" s="575" t="e">
        <f>IF(A455="","",IF(#REF!="","",PMT((1+D455)^(1/12)-1,(#REF!*12)-A455+1,-E455)))</f>
        <v>#REF!</v>
      </c>
    </row>
    <row r="456" spans="1:10">
      <c r="A456" s="577" t="e">
        <f>IF(A455="","",IF(A455=#REF!*12,"",+A455+1))</f>
        <v>#REF!</v>
      </c>
      <c r="B456" s="576" t="e">
        <f t="shared" si="54"/>
        <v>#REF!</v>
      </c>
      <c r="C456" s="576" t="e">
        <f>IF(A456="","",IF(#REF!+'Plano Prestação Mensal Proposta'!A456&gt;120,0,ROUND(IF(B456&gt;0.045,(0.045*0.5),(0.5)*B456),7)))</f>
        <v>#REF!</v>
      </c>
      <c r="D456" s="576" t="e">
        <f t="shared" si="49"/>
        <v>#REF!</v>
      </c>
      <c r="E456" s="575" t="e">
        <f t="shared" si="55"/>
        <v>#REF!</v>
      </c>
      <c r="F456" s="575" t="e">
        <f t="shared" si="50"/>
        <v>#REF!</v>
      </c>
      <c r="G456" s="575" t="e">
        <f t="shared" si="51"/>
        <v>#REF!</v>
      </c>
      <c r="H456" s="575" t="e">
        <f t="shared" si="52"/>
        <v>#REF!</v>
      </c>
      <c r="I456" s="575" t="e">
        <f t="shared" si="53"/>
        <v>#REF!</v>
      </c>
      <c r="J456" s="575" t="e">
        <f>IF(A456="","",IF(#REF!="","",PMT((1+D456)^(1/12)-1,(#REF!*12)-A456+1,-E456)))</f>
        <v>#REF!</v>
      </c>
    </row>
    <row r="457" spans="1:10">
      <c r="A457" s="577" t="e">
        <f>IF(A456="","",IF(A456=#REF!*12,"",+A456+1))</f>
        <v>#REF!</v>
      </c>
      <c r="B457" s="576" t="e">
        <f t="shared" si="54"/>
        <v>#REF!</v>
      </c>
      <c r="C457" s="576" t="e">
        <f>IF(A457="","",IF(#REF!+'Plano Prestação Mensal Proposta'!A457&gt;120,0,ROUND(IF(B457&gt;0.045,(0.045*0.5),(0.5)*B457),7)))</f>
        <v>#REF!</v>
      </c>
      <c r="D457" s="576" t="e">
        <f t="shared" si="49"/>
        <v>#REF!</v>
      </c>
      <c r="E457" s="575" t="e">
        <f t="shared" si="55"/>
        <v>#REF!</v>
      </c>
      <c r="F457" s="575" t="e">
        <f t="shared" si="50"/>
        <v>#REF!</v>
      </c>
      <c r="G457" s="575" t="e">
        <f t="shared" si="51"/>
        <v>#REF!</v>
      </c>
      <c r="H457" s="575" t="e">
        <f t="shared" si="52"/>
        <v>#REF!</v>
      </c>
      <c r="I457" s="575" t="e">
        <f t="shared" si="53"/>
        <v>#REF!</v>
      </c>
      <c r="J457" s="575" t="e">
        <f>IF(A457="","",IF(#REF!="","",PMT((1+D457)^(1/12)-1,(#REF!*12)-A457+1,-E457)))</f>
        <v>#REF!</v>
      </c>
    </row>
    <row r="458" spans="1:10">
      <c r="A458" s="577" t="e">
        <f>IF(A457="","",IF(A457=#REF!*12,"",+A457+1))</f>
        <v>#REF!</v>
      </c>
      <c r="B458" s="576" t="e">
        <f t="shared" si="54"/>
        <v>#REF!</v>
      </c>
      <c r="C458" s="576" t="e">
        <f>IF(A458="","",IF(#REF!+'Plano Prestação Mensal Proposta'!A458&gt;120,0,ROUND(IF(B458&gt;0.045,(0.045*0.5),(0.5)*B458),7)))</f>
        <v>#REF!</v>
      </c>
      <c r="D458" s="576" t="e">
        <f t="shared" si="49"/>
        <v>#REF!</v>
      </c>
      <c r="E458" s="575" t="e">
        <f t="shared" si="55"/>
        <v>#REF!</v>
      </c>
      <c r="F458" s="575" t="e">
        <f t="shared" si="50"/>
        <v>#REF!</v>
      </c>
      <c r="G458" s="575" t="e">
        <f t="shared" si="51"/>
        <v>#REF!</v>
      </c>
      <c r="H458" s="575" t="e">
        <f t="shared" si="52"/>
        <v>#REF!</v>
      </c>
      <c r="I458" s="575" t="e">
        <f t="shared" si="53"/>
        <v>#REF!</v>
      </c>
      <c r="J458" s="575" t="e">
        <f>IF(A458="","",IF(#REF!="","",PMT((1+D458)^(1/12)-1,(#REF!*12)-A458+1,-E458)))</f>
        <v>#REF!</v>
      </c>
    </row>
    <row r="459" spans="1:10">
      <c r="A459" s="577" t="e">
        <f>IF(A458="","",IF(A458=#REF!*12,"",+A458+1))</f>
        <v>#REF!</v>
      </c>
      <c r="B459" s="576" t="e">
        <f t="shared" si="54"/>
        <v>#REF!</v>
      </c>
      <c r="C459" s="576" t="e">
        <f>IF(A459="","",IF(#REF!+'Plano Prestação Mensal Proposta'!A459&gt;120,0,ROUND(IF(B459&gt;0.045,(0.045*0.5),(0.5)*B459),7)))</f>
        <v>#REF!</v>
      </c>
      <c r="D459" s="576" t="e">
        <f t="shared" si="49"/>
        <v>#REF!</v>
      </c>
      <c r="E459" s="575" t="e">
        <f t="shared" si="55"/>
        <v>#REF!</v>
      </c>
      <c r="F459" s="575" t="e">
        <f t="shared" si="50"/>
        <v>#REF!</v>
      </c>
      <c r="G459" s="575" t="e">
        <f t="shared" si="51"/>
        <v>#REF!</v>
      </c>
      <c r="H459" s="575" t="e">
        <f t="shared" si="52"/>
        <v>#REF!</v>
      </c>
      <c r="I459" s="575" t="e">
        <f t="shared" si="53"/>
        <v>#REF!</v>
      </c>
      <c r="J459" s="575" t="e">
        <f>IF(A459="","",IF(#REF!="","",PMT((1+D459)^(1/12)-1,(#REF!*12)-A459+1,-E459)))</f>
        <v>#REF!</v>
      </c>
    </row>
    <row r="460" spans="1:10">
      <c r="A460" s="577" t="e">
        <f>IF(A459="","",IF(A459=#REF!*12,"",+A459+1))</f>
        <v>#REF!</v>
      </c>
      <c r="B460" s="576" t="e">
        <f t="shared" si="54"/>
        <v>#REF!</v>
      </c>
      <c r="C460" s="576" t="e">
        <f>IF(A460="","",IF(#REF!+'Plano Prestação Mensal Proposta'!A460&gt;120,0,ROUND(IF(B460&gt;0.045,(0.045*0.5),(0.5)*B460),7)))</f>
        <v>#REF!</v>
      </c>
      <c r="D460" s="576" t="e">
        <f t="shared" si="49"/>
        <v>#REF!</v>
      </c>
      <c r="E460" s="575" t="e">
        <f t="shared" si="55"/>
        <v>#REF!</v>
      </c>
      <c r="F460" s="575" t="e">
        <f t="shared" si="50"/>
        <v>#REF!</v>
      </c>
      <c r="G460" s="575" t="e">
        <f t="shared" si="51"/>
        <v>#REF!</v>
      </c>
      <c r="H460" s="575" t="e">
        <f t="shared" si="52"/>
        <v>#REF!</v>
      </c>
      <c r="I460" s="575" t="e">
        <f t="shared" si="53"/>
        <v>#REF!</v>
      </c>
      <c r="J460" s="575" t="e">
        <f>IF(A460="","",IF(#REF!="","",PMT((1+D460)^(1/12)-1,(#REF!*12)-A460+1,-E460)))</f>
        <v>#REF!</v>
      </c>
    </row>
    <row r="461" spans="1:10">
      <c r="A461" s="577" t="e">
        <f>IF(A460="","",IF(A460=#REF!*12,"",+A460+1))</f>
        <v>#REF!</v>
      </c>
      <c r="B461" s="576" t="e">
        <f t="shared" si="54"/>
        <v>#REF!</v>
      </c>
      <c r="C461" s="576" t="e">
        <f>IF(A461="","",IF(#REF!+'Plano Prestação Mensal Proposta'!A461&gt;120,0,ROUND(IF(B461&gt;0.045,(0.045*0.5),(0.5)*B461),7)))</f>
        <v>#REF!</v>
      </c>
      <c r="D461" s="576" t="e">
        <f t="shared" si="49"/>
        <v>#REF!</v>
      </c>
      <c r="E461" s="575" t="e">
        <f t="shared" si="55"/>
        <v>#REF!</v>
      </c>
      <c r="F461" s="575" t="e">
        <f t="shared" si="50"/>
        <v>#REF!</v>
      </c>
      <c r="G461" s="575" t="e">
        <f t="shared" si="51"/>
        <v>#REF!</v>
      </c>
      <c r="H461" s="575" t="e">
        <f t="shared" si="52"/>
        <v>#REF!</v>
      </c>
      <c r="I461" s="575" t="e">
        <f t="shared" si="53"/>
        <v>#REF!</v>
      </c>
      <c r="J461" s="575" t="e">
        <f>IF(A461="","",IF(#REF!="","",PMT((1+D461)^(1/12)-1,(#REF!*12)-A461+1,-E461)))</f>
        <v>#REF!</v>
      </c>
    </row>
    <row r="462" spans="1:10">
      <c r="A462" s="577" t="e">
        <f>IF(A461="","",IF(A461=#REF!*12,"",+A461+1))</f>
        <v>#REF!</v>
      </c>
      <c r="B462" s="576" t="e">
        <f t="shared" si="54"/>
        <v>#REF!</v>
      </c>
      <c r="C462" s="576" t="e">
        <f>IF(A462="","",IF(#REF!+'Plano Prestação Mensal Proposta'!A462&gt;120,0,ROUND(IF(B462&gt;0.045,(0.045*0.5),(0.5)*B462),7)))</f>
        <v>#REF!</v>
      </c>
      <c r="D462" s="576" t="e">
        <f t="shared" si="49"/>
        <v>#REF!</v>
      </c>
      <c r="E462" s="575" t="e">
        <f t="shared" si="55"/>
        <v>#REF!</v>
      </c>
      <c r="F462" s="575" t="e">
        <f t="shared" si="50"/>
        <v>#REF!</v>
      </c>
      <c r="G462" s="575" t="e">
        <f t="shared" si="51"/>
        <v>#REF!</v>
      </c>
      <c r="H462" s="575" t="e">
        <f t="shared" si="52"/>
        <v>#REF!</v>
      </c>
      <c r="I462" s="575" t="e">
        <f t="shared" si="53"/>
        <v>#REF!</v>
      </c>
      <c r="J462" s="575" t="e">
        <f>IF(A462="","",IF(#REF!="","",PMT((1+D462)^(1/12)-1,(#REF!*12)-A462+1,-E462)))</f>
        <v>#REF!</v>
      </c>
    </row>
    <row r="463" spans="1:10">
      <c r="A463" s="577" t="e">
        <f>IF(A462="","",IF(A462=#REF!*12,"",+A462+1))</f>
        <v>#REF!</v>
      </c>
      <c r="B463" s="576" t="e">
        <f t="shared" si="54"/>
        <v>#REF!</v>
      </c>
      <c r="C463" s="576" t="e">
        <f>IF(A463="","",IF(#REF!+'Plano Prestação Mensal Proposta'!A463&gt;120,0,ROUND(IF(B463&gt;0.045,(0.045*0.5),(0.5)*B463),7)))</f>
        <v>#REF!</v>
      </c>
      <c r="D463" s="576" t="e">
        <f t="shared" si="49"/>
        <v>#REF!</v>
      </c>
      <c r="E463" s="575" t="e">
        <f t="shared" si="55"/>
        <v>#REF!</v>
      </c>
      <c r="F463" s="575" t="e">
        <f t="shared" si="50"/>
        <v>#REF!</v>
      </c>
      <c r="G463" s="575" t="e">
        <f t="shared" si="51"/>
        <v>#REF!</v>
      </c>
      <c r="H463" s="575" t="e">
        <f t="shared" si="52"/>
        <v>#REF!</v>
      </c>
      <c r="I463" s="575" t="e">
        <f t="shared" si="53"/>
        <v>#REF!</v>
      </c>
      <c r="J463" s="575" t="e">
        <f>IF(A463="","",IF(#REF!="","",PMT((1+D463)^(1/12)-1,(#REF!*12)-A463+1,-E463)))</f>
        <v>#REF!</v>
      </c>
    </row>
    <row r="464" spans="1:10">
      <c r="A464" s="577" t="e">
        <f>IF(A463="","",IF(A463=#REF!*12,"",+A463+1))</f>
        <v>#REF!</v>
      </c>
      <c r="B464" s="576" t="e">
        <f t="shared" si="54"/>
        <v>#REF!</v>
      </c>
      <c r="C464" s="576" t="e">
        <f>IF(A464="","",IF(#REF!+'Plano Prestação Mensal Proposta'!A464&gt;120,0,ROUND(IF(B464&gt;0.045,(0.045*0.5),(0.5)*B464),7)))</f>
        <v>#REF!</v>
      </c>
      <c r="D464" s="576" t="e">
        <f t="shared" si="49"/>
        <v>#REF!</v>
      </c>
      <c r="E464" s="575" t="e">
        <f t="shared" si="55"/>
        <v>#REF!</v>
      </c>
      <c r="F464" s="575" t="e">
        <f t="shared" si="50"/>
        <v>#REF!</v>
      </c>
      <c r="G464" s="575" t="e">
        <f t="shared" si="51"/>
        <v>#REF!</v>
      </c>
      <c r="H464" s="575" t="e">
        <f t="shared" si="52"/>
        <v>#REF!</v>
      </c>
      <c r="I464" s="575" t="e">
        <f t="shared" si="53"/>
        <v>#REF!</v>
      </c>
      <c r="J464" s="575" t="e">
        <f>IF(A464="","",IF(#REF!="","",PMT((1+D464)^(1/12)-1,(#REF!*12)-A464+1,-E464)))</f>
        <v>#REF!</v>
      </c>
    </row>
    <row r="465" spans="1:10">
      <c r="A465" s="577" t="e">
        <f>IF(A464="","",IF(A464=#REF!*12,"",+A464+1))</f>
        <v>#REF!</v>
      </c>
      <c r="B465" s="576" t="e">
        <f t="shared" si="54"/>
        <v>#REF!</v>
      </c>
      <c r="C465" s="576" t="e">
        <f>IF(A465="","",IF(#REF!+'Plano Prestação Mensal Proposta'!A465&gt;120,0,ROUND(IF(B465&gt;0.045,(0.045*0.5),(0.5)*B465),7)))</f>
        <v>#REF!</v>
      </c>
      <c r="D465" s="576" t="e">
        <f t="shared" si="49"/>
        <v>#REF!</v>
      </c>
      <c r="E465" s="575" t="e">
        <f t="shared" si="55"/>
        <v>#REF!</v>
      </c>
      <c r="F465" s="575" t="e">
        <f t="shared" si="50"/>
        <v>#REF!</v>
      </c>
      <c r="G465" s="575" t="e">
        <f t="shared" si="51"/>
        <v>#REF!</v>
      </c>
      <c r="H465" s="575" t="e">
        <f t="shared" si="52"/>
        <v>#REF!</v>
      </c>
      <c r="I465" s="575" t="e">
        <f t="shared" si="53"/>
        <v>#REF!</v>
      </c>
      <c r="J465" s="575" t="e">
        <f>IF(A465="","",IF(#REF!="","",PMT((1+D465)^(1/12)-1,(#REF!*12)-A465+1,-E465)))</f>
        <v>#REF!</v>
      </c>
    </row>
    <row r="466" spans="1:10">
      <c r="A466" s="577" t="e">
        <f>IF(A465="","",IF(A465=#REF!*12,"",+A465+1))</f>
        <v>#REF!</v>
      </c>
      <c r="B466" s="576" t="e">
        <f t="shared" si="54"/>
        <v>#REF!</v>
      </c>
      <c r="C466" s="576" t="e">
        <f>IF(A466="","",IF(#REF!+'Plano Prestação Mensal Proposta'!A466&gt;120,0,ROUND(IF(B466&gt;0.045,(0.045*0.5),(0.5)*B466),7)))</f>
        <v>#REF!</v>
      </c>
      <c r="D466" s="576" t="e">
        <f t="shared" si="49"/>
        <v>#REF!</v>
      </c>
      <c r="E466" s="575" t="e">
        <f t="shared" si="55"/>
        <v>#REF!</v>
      </c>
      <c r="F466" s="575" t="e">
        <f t="shared" si="50"/>
        <v>#REF!</v>
      </c>
      <c r="G466" s="575" t="e">
        <f t="shared" si="51"/>
        <v>#REF!</v>
      </c>
      <c r="H466" s="575" t="e">
        <f t="shared" si="52"/>
        <v>#REF!</v>
      </c>
      <c r="I466" s="575" t="e">
        <f t="shared" si="53"/>
        <v>#REF!</v>
      </c>
      <c r="J466" s="575" t="e">
        <f>IF(A466="","",IF(#REF!="","",PMT((1+D466)^(1/12)-1,(#REF!*12)-A466+1,-E466)))</f>
        <v>#REF!</v>
      </c>
    </row>
    <row r="467" spans="1:10">
      <c r="A467" s="577" t="e">
        <f>IF(A466="","",IF(A466=#REF!*12,"",+A466+1))</f>
        <v>#REF!</v>
      </c>
      <c r="B467" s="576" t="e">
        <f t="shared" si="54"/>
        <v>#REF!</v>
      </c>
      <c r="C467" s="576" t="e">
        <f>IF(A467="","",IF(#REF!+'Plano Prestação Mensal Proposta'!A467&gt;120,0,ROUND(IF(B467&gt;0.045,(0.045*0.5),(0.5)*B467),7)))</f>
        <v>#REF!</v>
      </c>
      <c r="D467" s="576" t="e">
        <f t="shared" si="49"/>
        <v>#REF!</v>
      </c>
      <c r="E467" s="575" t="e">
        <f t="shared" si="55"/>
        <v>#REF!</v>
      </c>
      <c r="F467" s="575" t="e">
        <f t="shared" si="50"/>
        <v>#REF!</v>
      </c>
      <c r="G467" s="575" t="e">
        <f t="shared" si="51"/>
        <v>#REF!</v>
      </c>
      <c r="H467" s="575" t="e">
        <f t="shared" si="52"/>
        <v>#REF!</v>
      </c>
      <c r="I467" s="575" t="e">
        <f t="shared" si="53"/>
        <v>#REF!</v>
      </c>
      <c r="J467" s="575" t="e">
        <f>IF(A467="","",IF(#REF!="","",PMT((1+D467)^(1/12)-1,(#REF!*12)-A467+1,-E467)))</f>
        <v>#REF!</v>
      </c>
    </row>
    <row r="468" spans="1:10">
      <c r="A468" s="577" t="e">
        <f>IF(A467="","",IF(A467=#REF!*12,"",+A467+1))</f>
        <v>#REF!</v>
      </c>
      <c r="B468" s="576" t="e">
        <f t="shared" si="54"/>
        <v>#REF!</v>
      </c>
      <c r="C468" s="576" t="e">
        <f>IF(A468="","",IF(#REF!+'Plano Prestação Mensal Proposta'!A468&gt;120,0,ROUND(IF(B468&gt;0.045,(0.045*0.5),(0.5)*B468),7)))</f>
        <v>#REF!</v>
      </c>
      <c r="D468" s="576" t="e">
        <f t="shared" si="49"/>
        <v>#REF!</v>
      </c>
      <c r="E468" s="575" t="e">
        <f t="shared" si="55"/>
        <v>#REF!</v>
      </c>
      <c r="F468" s="575" t="e">
        <f t="shared" si="50"/>
        <v>#REF!</v>
      </c>
      <c r="G468" s="575" t="e">
        <f t="shared" si="51"/>
        <v>#REF!</v>
      </c>
      <c r="H468" s="575" t="e">
        <f t="shared" si="52"/>
        <v>#REF!</v>
      </c>
      <c r="I468" s="575" t="e">
        <f t="shared" si="53"/>
        <v>#REF!</v>
      </c>
      <c r="J468" s="575" t="e">
        <f>IF(A468="","",IF(#REF!="","",PMT((1+D468)^(1/12)-1,(#REF!*12)-A468+1,-E468)))</f>
        <v>#REF!</v>
      </c>
    </row>
    <row r="469" spans="1:10">
      <c r="A469" s="577" t="e">
        <f>IF(A468="","",IF(A468=#REF!*12,"",+A468+1))</f>
        <v>#REF!</v>
      </c>
      <c r="B469" s="576" t="e">
        <f t="shared" si="54"/>
        <v>#REF!</v>
      </c>
      <c r="C469" s="576" t="e">
        <f>IF(A469="","",IF(#REF!+'Plano Prestação Mensal Proposta'!A469&gt;120,0,ROUND(IF(B469&gt;0.045,(0.045*0.5),(0.5)*B469),7)))</f>
        <v>#REF!</v>
      </c>
      <c r="D469" s="576" t="e">
        <f t="shared" si="49"/>
        <v>#REF!</v>
      </c>
      <c r="E469" s="575" t="e">
        <f t="shared" si="55"/>
        <v>#REF!</v>
      </c>
      <c r="F469" s="575" t="e">
        <f t="shared" si="50"/>
        <v>#REF!</v>
      </c>
      <c r="G469" s="575" t="e">
        <f t="shared" si="51"/>
        <v>#REF!</v>
      </c>
      <c r="H469" s="575" t="e">
        <f t="shared" si="52"/>
        <v>#REF!</v>
      </c>
      <c r="I469" s="575" t="e">
        <f t="shared" si="53"/>
        <v>#REF!</v>
      </c>
      <c r="J469" s="575" t="e">
        <f>IF(A469="","",IF(#REF!="","",PMT((1+D469)^(1/12)-1,(#REF!*12)-A469+1,-E469)))</f>
        <v>#REF!</v>
      </c>
    </row>
    <row r="470" spans="1:10">
      <c r="A470" s="577" t="e">
        <f>IF(A469="","",IF(A469=#REF!*12,"",+A469+1))</f>
        <v>#REF!</v>
      </c>
      <c r="B470" s="576" t="e">
        <f t="shared" si="54"/>
        <v>#REF!</v>
      </c>
      <c r="C470" s="576" t="e">
        <f>IF(A470="","",IF(#REF!+'Plano Prestação Mensal Proposta'!A470&gt;120,0,ROUND(IF(B470&gt;0.045,(0.045*0.5),(0.5)*B470),7)))</f>
        <v>#REF!</v>
      </c>
      <c r="D470" s="576" t="e">
        <f t="shared" si="49"/>
        <v>#REF!</v>
      </c>
      <c r="E470" s="575" t="e">
        <f t="shared" si="55"/>
        <v>#REF!</v>
      </c>
      <c r="F470" s="575" t="e">
        <f t="shared" si="50"/>
        <v>#REF!</v>
      </c>
      <c r="G470" s="575" t="e">
        <f t="shared" si="51"/>
        <v>#REF!</v>
      </c>
      <c r="H470" s="575" t="e">
        <f t="shared" si="52"/>
        <v>#REF!</v>
      </c>
      <c r="I470" s="575" t="e">
        <f t="shared" si="53"/>
        <v>#REF!</v>
      </c>
      <c r="J470" s="575" t="e">
        <f>IF(A470="","",IF(#REF!="","",PMT((1+D470)^(1/12)-1,(#REF!*12)-A470+1,-E470)))</f>
        <v>#REF!</v>
      </c>
    </row>
    <row r="471" spans="1:10">
      <c r="A471" s="577" t="e">
        <f>IF(A470="","",IF(A470=#REF!*12,"",+A470+1))</f>
        <v>#REF!</v>
      </c>
      <c r="B471" s="576" t="e">
        <f t="shared" si="54"/>
        <v>#REF!</v>
      </c>
      <c r="C471" s="576" t="e">
        <f>IF(A471="","",IF(#REF!+'Plano Prestação Mensal Proposta'!A471&gt;120,0,ROUND(IF(B471&gt;0.045,(0.045*0.5),(0.5)*B471),7)))</f>
        <v>#REF!</v>
      </c>
      <c r="D471" s="576" t="e">
        <f t="shared" si="49"/>
        <v>#REF!</v>
      </c>
      <c r="E471" s="575" t="e">
        <f t="shared" si="55"/>
        <v>#REF!</v>
      </c>
      <c r="F471" s="575" t="e">
        <f t="shared" si="50"/>
        <v>#REF!</v>
      </c>
      <c r="G471" s="575" t="e">
        <f t="shared" si="51"/>
        <v>#REF!</v>
      </c>
      <c r="H471" s="575" t="e">
        <f t="shared" si="52"/>
        <v>#REF!</v>
      </c>
      <c r="I471" s="575" t="e">
        <f t="shared" si="53"/>
        <v>#REF!</v>
      </c>
      <c r="J471" s="575" t="e">
        <f>IF(A471="","",IF(#REF!="","",PMT((1+D471)^(1/12)-1,(#REF!*12)-A471+1,-E471)))</f>
        <v>#REF!</v>
      </c>
    </row>
    <row r="472" spans="1:10">
      <c r="A472" s="577" t="e">
        <f>IF(A471="","",IF(A471=#REF!*12,"",+A471+1))</f>
        <v>#REF!</v>
      </c>
      <c r="B472" s="576" t="e">
        <f t="shared" si="54"/>
        <v>#REF!</v>
      </c>
      <c r="C472" s="576" t="e">
        <f>IF(A472="","",IF(#REF!+'Plano Prestação Mensal Proposta'!A472&gt;120,0,ROUND(IF(B472&gt;0.045,(0.045*0.5),(0.5)*B472),7)))</f>
        <v>#REF!</v>
      </c>
      <c r="D472" s="576" t="e">
        <f t="shared" si="49"/>
        <v>#REF!</v>
      </c>
      <c r="E472" s="575" t="e">
        <f t="shared" si="55"/>
        <v>#REF!</v>
      </c>
      <c r="F472" s="575" t="e">
        <f t="shared" si="50"/>
        <v>#REF!</v>
      </c>
      <c r="G472" s="575" t="e">
        <f t="shared" si="51"/>
        <v>#REF!</v>
      </c>
      <c r="H472" s="575" t="e">
        <f t="shared" si="52"/>
        <v>#REF!</v>
      </c>
      <c r="I472" s="575" t="e">
        <f t="shared" si="53"/>
        <v>#REF!</v>
      </c>
      <c r="J472" s="575" t="e">
        <f>IF(A472="","",IF(#REF!="","",PMT((1+D472)^(1/12)-1,(#REF!*12)-A472+1,-E472)))</f>
        <v>#REF!</v>
      </c>
    </row>
    <row r="473" spans="1:10">
      <c r="A473" s="577" t="e">
        <f>IF(A472="","",IF(A472=#REF!*12,"",+A472+1))</f>
        <v>#REF!</v>
      </c>
      <c r="B473" s="576" t="e">
        <f t="shared" si="54"/>
        <v>#REF!</v>
      </c>
      <c r="C473" s="576" t="e">
        <f>IF(A473="","",IF(#REF!+'Plano Prestação Mensal Proposta'!A473&gt;120,0,ROUND(IF(B473&gt;0.045,(0.045*0.5),(0.5)*B473),7)))</f>
        <v>#REF!</v>
      </c>
      <c r="D473" s="576" t="e">
        <f t="shared" si="49"/>
        <v>#REF!</v>
      </c>
      <c r="E473" s="575" t="e">
        <f t="shared" si="55"/>
        <v>#REF!</v>
      </c>
      <c r="F473" s="575" t="e">
        <f t="shared" si="50"/>
        <v>#REF!</v>
      </c>
      <c r="G473" s="575" t="e">
        <f t="shared" si="51"/>
        <v>#REF!</v>
      </c>
      <c r="H473" s="575" t="e">
        <f t="shared" si="52"/>
        <v>#REF!</v>
      </c>
      <c r="I473" s="575" t="e">
        <f t="shared" si="53"/>
        <v>#REF!</v>
      </c>
      <c r="J473" s="575" t="e">
        <f>IF(A473="","",IF(#REF!="","",PMT((1+D473)^(1/12)-1,(#REF!*12)-A473+1,-E473)))</f>
        <v>#REF!</v>
      </c>
    </row>
    <row r="474" spans="1:10">
      <c r="A474" s="577" t="e">
        <f>IF(A473="","",IF(A473=#REF!*12,"",+A473+1))</f>
        <v>#REF!</v>
      </c>
      <c r="B474" s="576" t="e">
        <f t="shared" si="54"/>
        <v>#REF!</v>
      </c>
      <c r="C474" s="576" t="e">
        <f>IF(A474="","",IF(#REF!+'Plano Prestação Mensal Proposta'!A474&gt;120,0,ROUND(IF(B474&gt;0.045,(0.045*0.5),(0.5)*B474),7)))</f>
        <v>#REF!</v>
      </c>
      <c r="D474" s="576" t="e">
        <f t="shared" si="49"/>
        <v>#REF!</v>
      </c>
      <c r="E474" s="575" t="e">
        <f t="shared" si="55"/>
        <v>#REF!</v>
      </c>
      <c r="F474" s="575" t="e">
        <f t="shared" si="50"/>
        <v>#REF!</v>
      </c>
      <c r="G474" s="575" t="e">
        <f t="shared" si="51"/>
        <v>#REF!</v>
      </c>
      <c r="H474" s="575" t="e">
        <f t="shared" si="52"/>
        <v>#REF!</v>
      </c>
      <c r="I474" s="575" t="e">
        <f t="shared" si="53"/>
        <v>#REF!</v>
      </c>
      <c r="J474" s="575" t="e">
        <f>IF(A474="","",IF(#REF!="","",PMT((1+D474)^(1/12)-1,(#REF!*12)-A474+1,-E474)))</f>
        <v>#REF!</v>
      </c>
    </row>
    <row r="475" spans="1:10">
      <c r="A475" s="577" t="e">
        <f>IF(A474="","",IF(A474=#REF!*12,"",+A474+1))</f>
        <v>#REF!</v>
      </c>
      <c r="B475" s="576" t="e">
        <f t="shared" si="54"/>
        <v>#REF!</v>
      </c>
      <c r="C475" s="576" t="e">
        <f>IF(A475="","",IF(#REF!+'Plano Prestação Mensal Proposta'!A475&gt;120,0,ROUND(IF(B475&gt;0.045,(0.045*0.5),(0.5)*B475),7)))</f>
        <v>#REF!</v>
      </c>
      <c r="D475" s="576" t="e">
        <f t="shared" si="49"/>
        <v>#REF!</v>
      </c>
      <c r="E475" s="575" t="e">
        <f t="shared" si="55"/>
        <v>#REF!</v>
      </c>
      <c r="F475" s="575" t="e">
        <f t="shared" si="50"/>
        <v>#REF!</v>
      </c>
      <c r="G475" s="575" t="e">
        <f t="shared" si="51"/>
        <v>#REF!</v>
      </c>
      <c r="H475" s="575" t="e">
        <f t="shared" si="52"/>
        <v>#REF!</v>
      </c>
      <c r="I475" s="575" t="e">
        <f t="shared" si="53"/>
        <v>#REF!</v>
      </c>
      <c r="J475" s="575" t="e">
        <f>IF(A475="","",IF(#REF!="","",PMT((1+D475)^(1/12)-1,(#REF!*12)-A475+1,-E475)))</f>
        <v>#REF!</v>
      </c>
    </row>
    <row r="476" spans="1:10">
      <c r="A476" s="577" t="e">
        <f>IF(A475="","",IF(A475=#REF!*12,"",+A475+1))</f>
        <v>#REF!</v>
      </c>
      <c r="B476" s="576" t="e">
        <f t="shared" si="54"/>
        <v>#REF!</v>
      </c>
      <c r="C476" s="576" t="e">
        <f>IF(A476="","",IF(#REF!+'Plano Prestação Mensal Proposta'!A476&gt;120,0,ROUND(IF(B476&gt;0.045,(0.045*0.5),(0.5)*B476),7)))</f>
        <v>#REF!</v>
      </c>
      <c r="D476" s="576" t="e">
        <f t="shared" si="49"/>
        <v>#REF!</v>
      </c>
      <c r="E476" s="575" t="e">
        <f t="shared" si="55"/>
        <v>#REF!</v>
      </c>
      <c r="F476" s="575" t="e">
        <f t="shared" si="50"/>
        <v>#REF!</v>
      </c>
      <c r="G476" s="575" t="e">
        <f t="shared" si="51"/>
        <v>#REF!</v>
      </c>
      <c r="H476" s="575" t="e">
        <f t="shared" si="52"/>
        <v>#REF!</v>
      </c>
      <c r="I476" s="575" t="e">
        <f t="shared" si="53"/>
        <v>#REF!</v>
      </c>
      <c r="J476" s="575" t="e">
        <f>IF(A476="","",IF(#REF!="","",PMT((1+D476)^(1/12)-1,(#REF!*12)-A476+1,-E476)))</f>
        <v>#REF!</v>
      </c>
    </row>
    <row r="477" spans="1:10">
      <c r="A477" s="577" t="e">
        <f>IF(A476="","",IF(A476=#REF!*12,"",+A476+1))</f>
        <v>#REF!</v>
      </c>
      <c r="B477" s="576" t="e">
        <f t="shared" si="54"/>
        <v>#REF!</v>
      </c>
      <c r="C477" s="576" t="e">
        <f>IF(A477="","",IF(#REF!+'Plano Prestação Mensal Proposta'!A477&gt;120,0,ROUND(IF(B477&gt;0.045,(0.045*0.5),(0.5)*B477),7)))</f>
        <v>#REF!</v>
      </c>
      <c r="D477" s="576" t="e">
        <f t="shared" si="49"/>
        <v>#REF!</v>
      </c>
      <c r="E477" s="575" t="e">
        <f t="shared" si="55"/>
        <v>#REF!</v>
      </c>
      <c r="F477" s="575" t="e">
        <f t="shared" si="50"/>
        <v>#REF!</v>
      </c>
      <c r="G477" s="575" t="e">
        <f t="shared" si="51"/>
        <v>#REF!</v>
      </c>
      <c r="H477" s="575" t="e">
        <f t="shared" si="52"/>
        <v>#REF!</v>
      </c>
      <c r="I477" s="575" t="e">
        <f t="shared" si="53"/>
        <v>#REF!</v>
      </c>
      <c r="J477" s="575" t="e">
        <f>IF(A477="","",IF(#REF!="","",PMT((1+D477)^(1/12)-1,(#REF!*12)-A477+1,-E477)))</f>
        <v>#REF!</v>
      </c>
    </row>
    <row r="478" spans="1:10">
      <c r="A478" s="577" t="e">
        <f>IF(A477="","",IF(A477=#REF!*12,"",+A477+1))</f>
        <v>#REF!</v>
      </c>
      <c r="B478" s="576" t="e">
        <f t="shared" si="54"/>
        <v>#REF!</v>
      </c>
      <c r="C478" s="576" t="e">
        <f>IF(A478="","",IF(#REF!+'Plano Prestação Mensal Proposta'!A478&gt;120,0,ROUND(IF(B478&gt;0.045,(0.045*0.5),(0.5)*B478),7)))</f>
        <v>#REF!</v>
      </c>
      <c r="D478" s="576" t="e">
        <f t="shared" si="49"/>
        <v>#REF!</v>
      </c>
      <c r="E478" s="575" t="e">
        <f t="shared" si="55"/>
        <v>#REF!</v>
      </c>
      <c r="F478" s="575" t="e">
        <f t="shared" si="50"/>
        <v>#REF!</v>
      </c>
      <c r="G478" s="575" t="e">
        <f t="shared" si="51"/>
        <v>#REF!</v>
      </c>
      <c r="H478" s="575" t="e">
        <f t="shared" si="52"/>
        <v>#REF!</v>
      </c>
      <c r="I478" s="575" t="e">
        <f t="shared" si="53"/>
        <v>#REF!</v>
      </c>
      <c r="J478" s="575" t="e">
        <f>IF(A478="","",IF(#REF!="","",PMT((1+D478)^(1/12)-1,(#REF!*12)-A478+1,-E478)))</f>
        <v>#REF!</v>
      </c>
    </row>
    <row r="479" spans="1:10">
      <c r="A479" s="577" t="e">
        <f>IF(A478="","",IF(A478=#REF!*12,"",+A478+1))</f>
        <v>#REF!</v>
      </c>
      <c r="B479" s="576" t="e">
        <f t="shared" si="54"/>
        <v>#REF!</v>
      </c>
      <c r="C479" s="576" t="e">
        <f>IF(A479="","",IF(#REF!+'Plano Prestação Mensal Proposta'!A479&gt;120,0,ROUND(IF(B479&gt;0.045,(0.045*0.5),(0.5)*B479),7)))</f>
        <v>#REF!</v>
      </c>
      <c r="D479" s="576" t="e">
        <f t="shared" si="49"/>
        <v>#REF!</v>
      </c>
      <c r="E479" s="575" t="e">
        <f t="shared" si="55"/>
        <v>#REF!</v>
      </c>
      <c r="F479" s="575" t="e">
        <f t="shared" si="50"/>
        <v>#REF!</v>
      </c>
      <c r="G479" s="575" t="e">
        <f t="shared" si="51"/>
        <v>#REF!</v>
      </c>
      <c r="H479" s="575" t="e">
        <f t="shared" si="52"/>
        <v>#REF!</v>
      </c>
      <c r="I479" s="575" t="e">
        <f t="shared" si="53"/>
        <v>#REF!</v>
      </c>
      <c r="J479" s="575" t="e">
        <f>IF(A479="","",IF(#REF!="","",PMT((1+D479)^(1/12)-1,(#REF!*12)-A479+1,-E479)))</f>
        <v>#REF!</v>
      </c>
    </row>
    <row r="480" spans="1:10">
      <c r="A480" s="577" t="e">
        <f>IF(A479="","",IF(A479=#REF!*12,"",+A479+1))</f>
        <v>#REF!</v>
      </c>
      <c r="B480" s="576" t="e">
        <f t="shared" si="54"/>
        <v>#REF!</v>
      </c>
      <c r="C480" s="576" t="e">
        <f>IF(A480="","",IF(#REF!+'Plano Prestação Mensal Proposta'!A480&gt;120,0,ROUND(IF(B480&gt;0.045,(0.045*0.5),(0.5)*B480),7)))</f>
        <v>#REF!</v>
      </c>
      <c r="D480" s="576" t="e">
        <f t="shared" si="49"/>
        <v>#REF!</v>
      </c>
      <c r="E480" s="575" t="e">
        <f t="shared" si="55"/>
        <v>#REF!</v>
      </c>
      <c r="F480" s="575" t="e">
        <f t="shared" si="50"/>
        <v>#REF!</v>
      </c>
      <c r="G480" s="575" t="e">
        <f t="shared" si="51"/>
        <v>#REF!</v>
      </c>
      <c r="H480" s="575" t="e">
        <f t="shared" si="52"/>
        <v>#REF!</v>
      </c>
      <c r="I480" s="575" t="e">
        <f t="shared" si="53"/>
        <v>#REF!</v>
      </c>
      <c r="J480" s="575" t="e">
        <f>IF(A480="","",IF(#REF!="","",PMT((1+D480)^(1/12)-1,(#REF!*12)-A480+1,-E480)))</f>
        <v>#REF!</v>
      </c>
    </row>
    <row r="481" spans="1:10">
      <c r="A481" s="577" t="e">
        <f>IF(A480="","",IF(A480=#REF!*12,"",+A480+1))</f>
        <v>#REF!</v>
      </c>
      <c r="B481" s="576" t="e">
        <f t="shared" si="54"/>
        <v>#REF!</v>
      </c>
      <c r="C481" s="576" t="e">
        <f>IF(A481="","",IF(#REF!+'Plano Prestação Mensal Proposta'!A481&gt;120,0,ROUND(IF(B481&gt;0.045,(0.045*0.5),(0.5)*B481),7)))</f>
        <v>#REF!</v>
      </c>
      <c r="D481" s="576" t="e">
        <f t="shared" si="49"/>
        <v>#REF!</v>
      </c>
      <c r="E481" s="575" t="e">
        <f t="shared" si="55"/>
        <v>#REF!</v>
      </c>
      <c r="F481" s="575" t="e">
        <f t="shared" si="50"/>
        <v>#REF!</v>
      </c>
      <c r="G481" s="575" t="e">
        <f t="shared" si="51"/>
        <v>#REF!</v>
      </c>
      <c r="H481" s="575" t="e">
        <f t="shared" si="52"/>
        <v>#REF!</v>
      </c>
      <c r="I481" s="575" t="e">
        <f t="shared" si="53"/>
        <v>#REF!</v>
      </c>
      <c r="J481" s="575" t="e">
        <f>IF(A481="","",IF(#REF!="","",PMT((1+D481)^(1/12)-1,(#REF!*12)-A481+1,-E481)))</f>
        <v>#REF!</v>
      </c>
    </row>
    <row r="482" spans="1:10">
      <c r="A482" s="577" t="e">
        <f>IF(A481="","",IF(A481=#REF!*12,"",+A481+1))</f>
        <v>#REF!</v>
      </c>
      <c r="B482" s="576" t="e">
        <f t="shared" si="54"/>
        <v>#REF!</v>
      </c>
      <c r="C482" s="576" t="e">
        <f>IF(A482="","",IF(#REF!+'Plano Prestação Mensal Proposta'!A482&gt;120,0,ROUND(IF(B482&gt;0.045,(0.045*0.5),(0.5)*B482),7)))</f>
        <v>#REF!</v>
      </c>
      <c r="D482" s="576" t="e">
        <f t="shared" si="49"/>
        <v>#REF!</v>
      </c>
      <c r="E482" s="575" t="e">
        <f t="shared" si="55"/>
        <v>#REF!</v>
      </c>
      <c r="F482" s="575" t="e">
        <f t="shared" si="50"/>
        <v>#REF!</v>
      </c>
      <c r="G482" s="575" t="e">
        <f t="shared" si="51"/>
        <v>#REF!</v>
      </c>
      <c r="H482" s="575" t="e">
        <f t="shared" si="52"/>
        <v>#REF!</v>
      </c>
      <c r="I482" s="575" t="e">
        <f t="shared" si="53"/>
        <v>#REF!</v>
      </c>
      <c r="J482" s="575" t="e">
        <f>IF(A482="","",IF(#REF!="","",PMT((1+D482)^(1/12)-1,(#REF!*12)-A482+1,-E482)))</f>
        <v>#REF!</v>
      </c>
    </row>
    <row r="483" spans="1:10">
      <c r="A483" s="577" t="e">
        <f>IF(A482="","",IF(A482=#REF!*12,"",+A482+1))</f>
        <v>#REF!</v>
      </c>
      <c r="B483" s="576" t="e">
        <f t="shared" si="54"/>
        <v>#REF!</v>
      </c>
      <c r="C483" s="576" t="e">
        <f>IF(A483="","",IF(#REF!+'Plano Prestação Mensal Proposta'!A483&gt;120,0,ROUND(IF(B483&gt;0.045,(0.045*0.5),(0.5)*B483),7)))</f>
        <v>#REF!</v>
      </c>
      <c r="D483" s="576" t="e">
        <f t="shared" si="49"/>
        <v>#REF!</v>
      </c>
      <c r="E483" s="575" t="e">
        <f t="shared" si="55"/>
        <v>#REF!</v>
      </c>
      <c r="F483" s="575" t="e">
        <f t="shared" si="50"/>
        <v>#REF!</v>
      </c>
      <c r="G483" s="575" t="e">
        <f t="shared" si="51"/>
        <v>#REF!</v>
      </c>
      <c r="H483" s="575" t="e">
        <f t="shared" si="52"/>
        <v>#REF!</v>
      </c>
      <c r="I483" s="575" t="e">
        <f t="shared" si="53"/>
        <v>#REF!</v>
      </c>
      <c r="J483" s="575" t="e">
        <f>IF(A483="","",IF(#REF!="","",PMT((1+D483)^(1/12)-1,(#REF!*12)-A483+1,-E483)))</f>
        <v>#REF!</v>
      </c>
    </row>
    <row r="484" spans="1:10">
      <c r="A484" s="577" t="e">
        <f>IF(A483="","",IF(A483=#REF!*12,"",+A483+1))</f>
        <v>#REF!</v>
      </c>
      <c r="B484" s="576" t="e">
        <f t="shared" si="54"/>
        <v>#REF!</v>
      </c>
      <c r="C484" s="576" t="e">
        <f>IF(A484="","",IF(#REF!+'Plano Prestação Mensal Proposta'!A484&gt;120,0,ROUND(IF(B484&gt;0.045,(0.045*0.5),(0.5)*B484),7)))</f>
        <v>#REF!</v>
      </c>
      <c r="D484" s="576" t="e">
        <f t="shared" si="49"/>
        <v>#REF!</v>
      </c>
      <c r="E484" s="575" t="e">
        <f t="shared" si="55"/>
        <v>#REF!</v>
      </c>
      <c r="F484" s="575" t="e">
        <f t="shared" si="50"/>
        <v>#REF!</v>
      </c>
      <c r="G484" s="575" t="e">
        <f t="shared" si="51"/>
        <v>#REF!</v>
      </c>
      <c r="H484" s="575" t="e">
        <f t="shared" si="52"/>
        <v>#REF!</v>
      </c>
      <c r="I484" s="575" t="e">
        <f t="shared" si="53"/>
        <v>#REF!</v>
      </c>
      <c r="J484" s="575" t="e">
        <f>IF(A484="","",IF(#REF!="","",PMT((1+D484)^(1/12)-1,(#REF!*12)-A484+1,-E484)))</f>
        <v>#REF!</v>
      </c>
    </row>
    <row r="485" spans="1:10">
      <c r="A485" s="577" t="e">
        <f>IF(A484="","",IF(A484=#REF!*12,"",+A484+1))</f>
        <v>#REF!</v>
      </c>
      <c r="B485" s="576" t="e">
        <f t="shared" si="54"/>
        <v>#REF!</v>
      </c>
      <c r="C485" s="576" t="e">
        <f>IF(A485="","",IF(#REF!+'Plano Prestação Mensal Proposta'!A485&gt;120,0,ROUND(IF(B485&gt;0.045,(0.045*0.5),(0.5)*B485),7)))</f>
        <v>#REF!</v>
      </c>
      <c r="D485" s="576" t="e">
        <f t="shared" si="49"/>
        <v>#REF!</v>
      </c>
      <c r="E485" s="575" t="e">
        <f t="shared" si="55"/>
        <v>#REF!</v>
      </c>
      <c r="F485" s="575" t="e">
        <f t="shared" si="50"/>
        <v>#REF!</v>
      </c>
      <c r="G485" s="575" t="e">
        <f t="shared" si="51"/>
        <v>#REF!</v>
      </c>
      <c r="H485" s="575" t="e">
        <f t="shared" si="52"/>
        <v>#REF!</v>
      </c>
      <c r="I485" s="575" t="e">
        <f t="shared" si="53"/>
        <v>#REF!</v>
      </c>
      <c r="J485" s="575" t="e">
        <f>IF(A485="","",IF(#REF!="","",PMT((1+D485)^(1/12)-1,(#REF!*12)-A485+1,-E485)))</f>
        <v>#REF!</v>
      </c>
    </row>
    <row r="486" spans="1:10">
      <c r="A486" s="577" t="e">
        <f>IF(A485="","",IF(A485=#REF!*12,"",+A485+1))</f>
        <v>#REF!</v>
      </c>
      <c r="B486" s="576" t="e">
        <f t="shared" si="54"/>
        <v>#REF!</v>
      </c>
      <c r="C486" s="576" t="e">
        <f>IF(A486="","",IF(#REF!+'Plano Prestação Mensal Proposta'!A486&gt;120,0,ROUND(IF(B486&gt;0.045,(0.045*0.5),(0.5)*B486),7)))</f>
        <v>#REF!</v>
      </c>
      <c r="D486" s="576" t="e">
        <f t="shared" si="49"/>
        <v>#REF!</v>
      </c>
      <c r="E486" s="575" t="e">
        <f t="shared" si="55"/>
        <v>#REF!</v>
      </c>
      <c r="F486" s="575" t="e">
        <f t="shared" si="50"/>
        <v>#REF!</v>
      </c>
      <c r="G486" s="575" t="e">
        <f t="shared" si="51"/>
        <v>#REF!</v>
      </c>
      <c r="H486" s="575" t="e">
        <f t="shared" si="52"/>
        <v>#REF!</v>
      </c>
      <c r="I486" s="575" t="e">
        <f t="shared" si="53"/>
        <v>#REF!</v>
      </c>
      <c r="J486" s="575" t="e">
        <f>IF(A486="","",IF(#REF!="","",PMT((1+D486)^(1/12)-1,(#REF!*12)-A486+1,-E486)))</f>
        <v>#REF!</v>
      </c>
    </row>
    <row r="487" spans="1:10">
      <c r="A487" s="577" t="e">
        <f>IF(A486="","",IF(A486=#REF!*12,"",+A486+1))</f>
        <v>#REF!</v>
      </c>
      <c r="B487" s="576" t="e">
        <f t="shared" si="54"/>
        <v>#REF!</v>
      </c>
      <c r="C487" s="576" t="e">
        <f>IF(A487="","",IF(#REF!+'Plano Prestação Mensal Proposta'!A487&gt;120,0,ROUND(IF(B487&gt;0.045,(0.045*0.5),(0.5)*B487),7)))</f>
        <v>#REF!</v>
      </c>
      <c r="D487" s="576" t="e">
        <f t="shared" si="49"/>
        <v>#REF!</v>
      </c>
      <c r="E487" s="575" t="e">
        <f t="shared" si="55"/>
        <v>#REF!</v>
      </c>
      <c r="F487" s="575" t="e">
        <f t="shared" si="50"/>
        <v>#REF!</v>
      </c>
      <c r="G487" s="575" t="e">
        <f t="shared" si="51"/>
        <v>#REF!</v>
      </c>
      <c r="H487" s="575" t="e">
        <f t="shared" si="52"/>
        <v>#REF!</v>
      </c>
      <c r="I487" s="575" t="e">
        <f t="shared" si="53"/>
        <v>#REF!</v>
      </c>
      <c r="J487" s="575" t="e">
        <f>IF(A487="","",IF(#REF!="","",PMT((1+D487)^(1/12)-1,(#REF!*12)-A487+1,-E487)))</f>
        <v>#REF!</v>
      </c>
    </row>
    <row r="488" spans="1:10">
      <c r="A488" s="577" t="e">
        <f>IF(A487="","",IF(A487=#REF!*12,"",+A487+1))</f>
        <v>#REF!</v>
      </c>
      <c r="B488" s="576" t="e">
        <f t="shared" si="54"/>
        <v>#REF!</v>
      </c>
      <c r="C488" s="576" t="e">
        <f>IF(A488="","",IF(#REF!+'Plano Prestação Mensal Proposta'!A488&gt;120,0,ROUND(IF(B488&gt;0.045,(0.045*0.5),(0.5)*B488),7)))</f>
        <v>#REF!</v>
      </c>
      <c r="D488" s="576" t="e">
        <f t="shared" si="49"/>
        <v>#REF!</v>
      </c>
      <c r="E488" s="575" t="e">
        <f t="shared" si="55"/>
        <v>#REF!</v>
      </c>
      <c r="F488" s="575" t="e">
        <f t="shared" si="50"/>
        <v>#REF!</v>
      </c>
      <c r="G488" s="575" t="e">
        <f t="shared" si="51"/>
        <v>#REF!</v>
      </c>
      <c r="H488" s="575" t="e">
        <f t="shared" si="52"/>
        <v>#REF!</v>
      </c>
      <c r="I488" s="575" t="e">
        <f t="shared" si="53"/>
        <v>#REF!</v>
      </c>
      <c r="J488" s="575" t="e">
        <f>IF(A488="","",IF(#REF!="","",PMT((1+D488)^(1/12)-1,(#REF!*12)-A488+1,-E488)))</f>
        <v>#REF!</v>
      </c>
    </row>
    <row r="489" spans="1:10">
      <c r="A489" s="577" t="e">
        <f>IF(A488="","",IF(A488=#REF!*12,"",+A488+1))</f>
        <v>#REF!</v>
      </c>
      <c r="B489" s="576" t="e">
        <f t="shared" si="54"/>
        <v>#REF!</v>
      </c>
      <c r="C489" s="576" t="e">
        <f>IF(A489="","",IF(#REF!+'Plano Prestação Mensal Proposta'!A489&gt;120,0,ROUND(IF(B489&gt;0.045,(0.045*0.5),(0.5)*B489),7)))</f>
        <v>#REF!</v>
      </c>
      <c r="D489" s="576" t="e">
        <f t="shared" si="49"/>
        <v>#REF!</v>
      </c>
      <c r="E489" s="575" t="e">
        <f t="shared" si="55"/>
        <v>#REF!</v>
      </c>
      <c r="F489" s="575" t="e">
        <f t="shared" si="50"/>
        <v>#REF!</v>
      </c>
      <c r="G489" s="575" t="e">
        <f t="shared" si="51"/>
        <v>#REF!</v>
      </c>
      <c r="H489" s="575" t="e">
        <f t="shared" si="52"/>
        <v>#REF!</v>
      </c>
      <c r="I489" s="575" t="e">
        <f t="shared" si="53"/>
        <v>#REF!</v>
      </c>
      <c r="J489" s="575" t="e">
        <f>IF(A489="","",IF(#REF!="","",PMT((1+D489)^(1/12)-1,(#REF!*12)-A489+1,-E489)))</f>
        <v>#REF!</v>
      </c>
    </row>
    <row r="490" spans="1:10">
      <c r="A490" s="577" t="e">
        <f>IF(A489="","",IF(A489=#REF!*12,"",+A489+1))</f>
        <v>#REF!</v>
      </c>
      <c r="B490" s="576" t="e">
        <f t="shared" si="54"/>
        <v>#REF!</v>
      </c>
      <c r="C490" s="576" t="e">
        <f>IF(A490="","",IF(#REF!+'Plano Prestação Mensal Proposta'!A490&gt;120,0,ROUND(IF(B490&gt;0.045,(0.045*0.5),(0.5)*B490),7)))</f>
        <v>#REF!</v>
      </c>
      <c r="D490" s="576" t="e">
        <f t="shared" si="49"/>
        <v>#REF!</v>
      </c>
      <c r="E490" s="575" t="e">
        <f t="shared" si="55"/>
        <v>#REF!</v>
      </c>
      <c r="F490" s="575" t="e">
        <f t="shared" si="50"/>
        <v>#REF!</v>
      </c>
      <c r="G490" s="575" t="e">
        <f t="shared" si="51"/>
        <v>#REF!</v>
      </c>
      <c r="H490" s="575" t="e">
        <f t="shared" si="52"/>
        <v>#REF!</v>
      </c>
      <c r="I490" s="575" t="e">
        <f t="shared" si="53"/>
        <v>#REF!</v>
      </c>
      <c r="J490" s="575" t="e">
        <f>IF(A490="","",IF(#REF!="","",PMT((1+D490)^(1/12)-1,(#REF!*12)-A490+1,-E490)))</f>
        <v>#REF!</v>
      </c>
    </row>
    <row r="491" spans="1:10">
      <c r="A491" s="577" t="e">
        <f>IF(A490="","",IF(A490=#REF!*12,"",+A490+1))</f>
        <v>#REF!</v>
      </c>
      <c r="B491" s="576" t="e">
        <f t="shared" si="54"/>
        <v>#REF!</v>
      </c>
      <c r="C491" s="576" t="e">
        <f>IF(A491="","",IF(#REF!+'Plano Prestação Mensal Proposta'!A491&gt;120,0,ROUND(IF(B491&gt;0.045,(0.045*0.5),(0.5)*B491),7)))</f>
        <v>#REF!</v>
      </c>
      <c r="D491" s="576" t="e">
        <f t="shared" si="49"/>
        <v>#REF!</v>
      </c>
      <c r="E491" s="575" t="e">
        <f t="shared" si="55"/>
        <v>#REF!</v>
      </c>
      <c r="F491" s="575" t="e">
        <f t="shared" si="50"/>
        <v>#REF!</v>
      </c>
      <c r="G491" s="575" t="e">
        <f t="shared" si="51"/>
        <v>#REF!</v>
      </c>
      <c r="H491" s="575" t="e">
        <f t="shared" si="52"/>
        <v>#REF!</v>
      </c>
      <c r="I491" s="575" t="e">
        <f t="shared" si="53"/>
        <v>#REF!</v>
      </c>
      <c r="J491" s="575" t="e">
        <f>IF(A491="","",IF(#REF!="","",PMT((1+D491)^(1/12)-1,(#REF!*12)-A491+1,-E491)))</f>
        <v>#REF!</v>
      </c>
    </row>
    <row r="492" spans="1:10">
      <c r="A492" s="577" t="e">
        <f>IF(A491="","",IF(A491=#REF!*12,"",+A491+1))</f>
        <v>#REF!</v>
      </c>
      <c r="B492" s="576" t="e">
        <f t="shared" si="54"/>
        <v>#REF!</v>
      </c>
      <c r="C492" s="576" t="e">
        <f>IF(A492="","",IF(#REF!+'Plano Prestação Mensal Proposta'!A492&gt;120,0,ROUND(IF(B492&gt;0.045,(0.045*0.5),(0.5)*B492),7)))</f>
        <v>#REF!</v>
      </c>
      <c r="D492" s="576" t="e">
        <f t="shared" si="49"/>
        <v>#REF!</v>
      </c>
      <c r="E492" s="575" t="e">
        <f t="shared" si="55"/>
        <v>#REF!</v>
      </c>
      <c r="F492" s="575" t="e">
        <f t="shared" si="50"/>
        <v>#REF!</v>
      </c>
      <c r="G492" s="575" t="e">
        <f t="shared" si="51"/>
        <v>#REF!</v>
      </c>
      <c r="H492" s="575" t="e">
        <f t="shared" si="52"/>
        <v>#REF!</v>
      </c>
      <c r="I492" s="575" t="e">
        <f t="shared" si="53"/>
        <v>#REF!</v>
      </c>
      <c r="J492" s="575" t="e">
        <f>IF(A492="","",IF(#REF!="","",PMT((1+D492)^(1/12)-1,(#REF!*12)-A492+1,-E492)))</f>
        <v>#REF!</v>
      </c>
    </row>
    <row r="493" spans="1:10">
      <c r="A493" s="577" t="e">
        <f>IF(A492="","",IF(A492=#REF!*12,"",+A492+1))</f>
        <v>#REF!</v>
      </c>
      <c r="B493" s="576" t="e">
        <f t="shared" si="54"/>
        <v>#REF!</v>
      </c>
      <c r="C493" s="576" t="e">
        <f>IF(A493="","",IF(#REF!+'Plano Prestação Mensal Proposta'!A493&gt;120,0,ROUND(IF(B493&gt;0.045,(0.045*0.5),(0.5)*B493),7)))</f>
        <v>#REF!</v>
      </c>
      <c r="D493" s="576" t="e">
        <f t="shared" si="49"/>
        <v>#REF!</v>
      </c>
      <c r="E493" s="575" t="e">
        <f t="shared" si="55"/>
        <v>#REF!</v>
      </c>
      <c r="F493" s="575" t="e">
        <f t="shared" si="50"/>
        <v>#REF!</v>
      </c>
      <c r="G493" s="575" t="e">
        <f t="shared" si="51"/>
        <v>#REF!</v>
      </c>
      <c r="H493" s="575" t="e">
        <f t="shared" si="52"/>
        <v>#REF!</v>
      </c>
      <c r="I493" s="575" t="e">
        <f t="shared" si="53"/>
        <v>#REF!</v>
      </c>
      <c r="J493" s="575" t="e">
        <f>IF(A493="","",IF(#REF!="","",PMT((1+D493)^(1/12)-1,(#REF!*12)-A493+1,-E493)))</f>
        <v>#REF!</v>
      </c>
    </row>
    <row r="494" spans="1:10">
      <c r="A494" s="577" t="e">
        <f>IF(A493="","",IF(A493=#REF!*12,"",+A493+1))</f>
        <v>#REF!</v>
      </c>
      <c r="B494" s="576" t="e">
        <f t="shared" si="54"/>
        <v>#REF!</v>
      </c>
      <c r="C494" s="576" t="e">
        <f>IF(A494="","",IF(#REF!+'Plano Prestação Mensal Proposta'!A494&gt;120,0,ROUND(IF(B494&gt;0.045,(0.045*0.5),(0.5)*B494),7)))</f>
        <v>#REF!</v>
      </c>
      <c r="D494" s="576" t="e">
        <f t="shared" si="49"/>
        <v>#REF!</v>
      </c>
      <c r="E494" s="575" t="e">
        <f t="shared" si="55"/>
        <v>#REF!</v>
      </c>
      <c r="F494" s="575" t="e">
        <f t="shared" si="50"/>
        <v>#REF!</v>
      </c>
      <c r="G494" s="575" t="e">
        <f t="shared" si="51"/>
        <v>#REF!</v>
      </c>
      <c r="H494" s="575" t="e">
        <f t="shared" si="52"/>
        <v>#REF!</v>
      </c>
      <c r="I494" s="575" t="e">
        <f t="shared" si="53"/>
        <v>#REF!</v>
      </c>
      <c r="J494" s="575" t="e">
        <f>IF(A494="","",IF(#REF!="","",PMT((1+D494)^(1/12)-1,(#REF!*12)-A494+1,-E494)))</f>
        <v>#REF!</v>
      </c>
    </row>
    <row r="495" spans="1:10">
      <c r="A495" s="577" t="e">
        <f>IF(A494="","",IF(A494=#REF!*12,"",+A494+1))</f>
        <v>#REF!</v>
      </c>
      <c r="B495" s="576" t="e">
        <f t="shared" si="54"/>
        <v>#REF!</v>
      </c>
      <c r="C495" s="576" t="e">
        <f>IF(A495="","",IF(#REF!+'Plano Prestação Mensal Proposta'!A495&gt;120,0,ROUND(IF(B495&gt;0.045,(0.045*0.5),(0.5)*B495),7)))</f>
        <v>#REF!</v>
      </c>
      <c r="D495" s="576" t="e">
        <f t="shared" si="49"/>
        <v>#REF!</v>
      </c>
      <c r="E495" s="575" t="e">
        <f t="shared" si="55"/>
        <v>#REF!</v>
      </c>
      <c r="F495" s="575" t="e">
        <f t="shared" si="50"/>
        <v>#REF!</v>
      </c>
      <c r="G495" s="575" t="e">
        <f t="shared" si="51"/>
        <v>#REF!</v>
      </c>
      <c r="H495" s="575" t="e">
        <f t="shared" si="52"/>
        <v>#REF!</v>
      </c>
      <c r="I495" s="575" t="e">
        <f t="shared" si="53"/>
        <v>#REF!</v>
      </c>
      <c r="J495" s="575" t="e">
        <f>IF(A495="","",IF(#REF!="","",PMT((1+D495)^(1/12)-1,(#REF!*12)-A495+1,-E495)))</f>
        <v>#REF!</v>
      </c>
    </row>
    <row r="496" spans="1:10">
      <c r="A496" s="577" t="e">
        <f>IF(A495="","",IF(A495=#REF!*12,"",+A495+1))</f>
        <v>#REF!</v>
      </c>
      <c r="B496" s="576" t="e">
        <f t="shared" si="54"/>
        <v>#REF!</v>
      </c>
      <c r="C496" s="576" t="e">
        <f>IF(A496="","",IF(#REF!+'Plano Prestação Mensal Proposta'!A496&gt;120,0,ROUND(IF(B496&gt;0.045,(0.045*0.5),(0.5)*B496),7)))</f>
        <v>#REF!</v>
      </c>
      <c r="D496" s="576" t="e">
        <f t="shared" si="49"/>
        <v>#REF!</v>
      </c>
      <c r="E496" s="575" t="e">
        <f t="shared" si="55"/>
        <v>#REF!</v>
      </c>
      <c r="F496" s="575" t="e">
        <f t="shared" si="50"/>
        <v>#REF!</v>
      </c>
      <c r="G496" s="575" t="e">
        <f t="shared" si="51"/>
        <v>#REF!</v>
      </c>
      <c r="H496" s="575" t="e">
        <f t="shared" si="52"/>
        <v>#REF!</v>
      </c>
      <c r="I496" s="575" t="e">
        <f t="shared" si="53"/>
        <v>#REF!</v>
      </c>
      <c r="J496" s="575" t="e">
        <f>IF(A496="","",IF(#REF!="","",PMT((1+D496)^(1/12)-1,(#REF!*12)-A496+1,-E496)))</f>
        <v>#REF!</v>
      </c>
    </row>
    <row r="497" spans="1:10">
      <c r="A497" s="577" t="e">
        <f>IF(A496="","",IF(A496=#REF!*12,"",+A496+1))</f>
        <v>#REF!</v>
      </c>
      <c r="B497" s="576" t="e">
        <f t="shared" si="54"/>
        <v>#REF!</v>
      </c>
      <c r="C497" s="576" t="e">
        <f>IF(A497="","",IF(#REF!+'Plano Prestação Mensal Proposta'!A497&gt;120,0,ROUND(IF(B497&gt;0.045,(0.045*0.5),(0.5)*B497),7)))</f>
        <v>#REF!</v>
      </c>
      <c r="D497" s="576" t="e">
        <f t="shared" si="49"/>
        <v>#REF!</v>
      </c>
      <c r="E497" s="575" t="e">
        <f t="shared" si="55"/>
        <v>#REF!</v>
      </c>
      <c r="F497" s="575" t="e">
        <f t="shared" si="50"/>
        <v>#REF!</v>
      </c>
      <c r="G497" s="575" t="e">
        <f t="shared" si="51"/>
        <v>#REF!</v>
      </c>
      <c r="H497" s="575" t="e">
        <f t="shared" si="52"/>
        <v>#REF!</v>
      </c>
      <c r="I497" s="575" t="e">
        <f t="shared" si="53"/>
        <v>#REF!</v>
      </c>
      <c r="J497" s="575" t="e">
        <f>IF(A497="","",IF(#REF!="","",PMT((1+D497)^(1/12)-1,(#REF!*12)-A497+1,-E497)))</f>
        <v>#REF!</v>
      </c>
    </row>
    <row r="498" spans="1:10">
      <c r="A498" s="577" t="e">
        <f>IF(A497="","",IF(A497=#REF!*12,"",+A497+1))</f>
        <v>#REF!</v>
      </c>
      <c r="B498" s="576" t="e">
        <f t="shared" si="54"/>
        <v>#REF!</v>
      </c>
      <c r="C498" s="576" t="e">
        <f>IF(A498="","",IF(#REF!+'Plano Prestação Mensal Proposta'!A498&gt;120,0,ROUND(IF(B498&gt;0.045,(0.045*0.5),(0.5)*B498),7)))</f>
        <v>#REF!</v>
      </c>
      <c r="D498" s="576" t="e">
        <f t="shared" si="49"/>
        <v>#REF!</v>
      </c>
      <c r="E498" s="575" t="e">
        <f t="shared" si="55"/>
        <v>#REF!</v>
      </c>
      <c r="F498" s="575" t="e">
        <f t="shared" si="50"/>
        <v>#REF!</v>
      </c>
      <c r="G498" s="575" t="e">
        <f t="shared" si="51"/>
        <v>#REF!</v>
      </c>
      <c r="H498" s="575" t="e">
        <f t="shared" si="52"/>
        <v>#REF!</v>
      </c>
      <c r="I498" s="575" t="e">
        <f t="shared" si="53"/>
        <v>#REF!</v>
      </c>
      <c r="J498" s="575" t="e">
        <f>IF(A498="","",IF(#REF!="","",PMT((1+D498)^(1/12)-1,(#REF!*12)-A498+1,-E498)))</f>
        <v>#REF!</v>
      </c>
    </row>
    <row r="499" spans="1:10">
      <c r="A499" s="577" t="e">
        <f>IF(A498="","",IF(A498=#REF!*12,"",+A498+1))</f>
        <v>#REF!</v>
      </c>
      <c r="B499" s="576" t="e">
        <f t="shared" si="54"/>
        <v>#REF!</v>
      </c>
      <c r="C499" s="576" t="e">
        <f>IF(A499="","",IF(#REF!+'Plano Prestação Mensal Proposta'!A499&gt;120,0,ROUND(IF(B499&gt;0.045,(0.045*0.5),(0.5)*B499),7)))</f>
        <v>#REF!</v>
      </c>
      <c r="D499" s="576" t="e">
        <f t="shared" si="49"/>
        <v>#REF!</v>
      </c>
      <c r="E499" s="575" t="e">
        <f t="shared" si="55"/>
        <v>#REF!</v>
      </c>
      <c r="F499" s="575" t="e">
        <f t="shared" si="50"/>
        <v>#REF!</v>
      </c>
      <c r="G499" s="575" t="e">
        <f t="shared" si="51"/>
        <v>#REF!</v>
      </c>
      <c r="H499" s="575" t="e">
        <f t="shared" si="52"/>
        <v>#REF!</v>
      </c>
      <c r="I499" s="575" t="e">
        <f t="shared" si="53"/>
        <v>#REF!</v>
      </c>
      <c r="J499" s="575" t="e">
        <f>IF(A499="","",IF(#REF!="","",PMT((1+D499)^(1/12)-1,(#REF!*12)-A499+1,-E499)))</f>
        <v>#REF!</v>
      </c>
    </row>
    <row r="500" spans="1:10">
      <c r="A500" s="577" t="e">
        <f>IF(A499="","",IF(A499=#REF!*12,"",+A499+1))</f>
        <v>#REF!</v>
      </c>
      <c r="B500" s="576" t="e">
        <f t="shared" si="54"/>
        <v>#REF!</v>
      </c>
      <c r="C500" s="576" t="e">
        <f>IF(A500="","",IF(#REF!+'Plano Prestação Mensal Proposta'!A500&gt;120,0,ROUND(IF(B500&gt;0.045,(0.045*0.5),(0.5)*B500),7)))</f>
        <v>#REF!</v>
      </c>
      <c r="D500" s="576" t="e">
        <f t="shared" si="49"/>
        <v>#REF!</v>
      </c>
      <c r="E500" s="575" t="e">
        <f t="shared" si="55"/>
        <v>#REF!</v>
      </c>
      <c r="F500" s="575" t="e">
        <f t="shared" si="50"/>
        <v>#REF!</v>
      </c>
      <c r="G500" s="575" t="e">
        <f t="shared" si="51"/>
        <v>#REF!</v>
      </c>
      <c r="H500" s="575" t="e">
        <f t="shared" si="52"/>
        <v>#REF!</v>
      </c>
      <c r="I500" s="575" t="e">
        <f t="shared" si="53"/>
        <v>#REF!</v>
      </c>
      <c r="J500" s="575" t="e">
        <f>IF(A500="","",IF(#REF!="","",PMT((1+D500)^(1/12)-1,(#REF!*12)-A500+1,-E500)))</f>
        <v>#REF!</v>
      </c>
    </row>
    <row r="501" spans="1:10">
      <c r="A501" s="577" t="e">
        <f>IF(A500="","",IF(A500=#REF!*12,"",+A500+1))</f>
        <v>#REF!</v>
      </c>
      <c r="B501" s="576" t="e">
        <f t="shared" si="54"/>
        <v>#REF!</v>
      </c>
      <c r="C501" s="576" t="e">
        <f>IF(A501="","",IF(#REF!+'Plano Prestação Mensal Proposta'!A501&gt;120,0,ROUND(IF(B501&gt;0.045,(0.045*0.5),(0.5)*B501),7)))</f>
        <v>#REF!</v>
      </c>
      <c r="D501" s="576" t="e">
        <f t="shared" si="49"/>
        <v>#REF!</v>
      </c>
      <c r="E501" s="575" t="e">
        <f t="shared" si="55"/>
        <v>#REF!</v>
      </c>
      <c r="F501" s="575" t="e">
        <f t="shared" si="50"/>
        <v>#REF!</v>
      </c>
      <c r="G501" s="575" t="e">
        <f t="shared" si="51"/>
        <v>#REF!</v>
      </c>
      <c r="H501" s="575" t="e">
        <f t="shared" si="52"/>
        <v>#REF!</v>
      </c>
      <c r="I501" s="575" t="e">
        <f t="shared" si="53"/>
        <v>#REF!</v>
      </c>
      <c r="J501" s="575" t="e">
        <f>IF(A501="","",IF(#REF!="","",PMT((1+D501)^(1/12)-1,(#REF!*12)-A501+1,-E501)))</f>
        <v>#REF!</v>
      </c>
    </row>
    <row r="502" spans="1:10">
      <c r="A502" s="577" t="e">
        <f>IF(A501="","",IF(A501=#REF!*12,"",+A501+1))</f>
        <v>#REF!</v>
      </c>
      <c r="B502" s="576" t="e">
        <f t="shared" si="54"/>
        <v>#REF!</v>
      </c>
      <c r="C502" s="576" t="e">
        <f>IF(A502="","",IF(#REF!+'Plano Prestação Mensal Proposta'!A502&gt;120,0,ROUND(IF(B502&gt;0.045,(0.045*0.5),(0.5)*B502),7)))</f>
        <v>#REF!</v>
      </c>
      <c r="D502" s="576" t="e">
        <f t="shared" si="49"/>
        <v>#REF!</v>
      </c>
      <c r="E502" s="575" t="e">
        <f t="shared" si="55"/>
        <v>#REF!</v>
      </c>
      <c r="F502" s="575" t="e">
        <f t="shared" si="50"/>
        <v>#REF!</v>
      </c>
      <c r="G502" s="575" t="e">
        <f t="shared" si="51"/>
        <v>#REF!</v>
      </c>
      <c r="H502" s="575" t="e">
        <f t="shared" si="52"/>
        <v>#REF!</v>
      </c>
      <c r="I502" s="575" t="e">
        <f t="shared" si="53"/>
        <v>#REF!</v>
      </c>
      <c r="J502" s="575" t="e">
        <f>IF(A502="","",IF(#REF!="","",PMT((1+D502)^(1/12)-1,(#REF!*12)-A502+1,-E502)))</f>
        <v>#REF!</v>
      </c>
    </row>
    <row r="503" spans="1:10">
      <c r="A503" s="577" t="e">
        <f>IF(A502="","",IF(A502=#REF!*12,"",+A502+1))</f>
        <v>#REF!</v>
      </c>
      <c r="B503" s="576" t="e">
        <f t="shared" si="54"/>
        <v>#REF!</v>
      </c>
      <c r="C503" s="576" t="e">
        <f>IF(A503="","",IF(#REF!+'Plano Prestação Mensal Proposta'!A503&gt;120,0,ROUND(IF(B503&gt;0.045,(0.045*0.5),(0.5)*B503),7)))</f>
        <v>#REF!</v>
      </c>
      <c r="D503" s="576" t="e">
        <f t="shared" si="49"/>
        <v>#REF!</v>
      </c>
      <c r="E503" s="575" t="e">
        <f t="shared" si="55"/>
        <v>#REF!</v>
      </c>
      <c r="F503" s="575" t="e">
        <f t="shared" si="50"/>
        <v>#REF!</v>
      </c>
      <c r="G503" s="575" t="e">
        <f t="shared" si="51"/>
        <v>#REF!</v>
      </c>
      <c r="H503" s="575" t="e">
        <f t="shared" si="52"/>
        <v>#REF!</v>
      </c>
      <c r="I503" s="575" t="e">
        <f t="shared" si="53"/>
        <v>#REF!</v>
      </c>
      <c r="J503" s="575" t="e">
        <f>IF(A503="","",IF(#REF!="","",PMT((1+D503)^(1/12)-1,(#REF!*12)-A503+1,-E503)))</f>
        <v>#REF!</v>
      </c>
    </row>
    <row r="504" spans="1:10">
      <c r="A504" s="577" t="e">
        <f>IF(A503="","",IF(A503=#REF!*12,"",+A503+1))</f>
        <v>#REF!</v>
      </c>
      <c r="B504" s="576" t="e">
        <f t="shared" si="54"/>
        <v>#REF!</v>
      </c>
      <c r="C504" s="576" t="e">
        <f>IF(A504="","",IF(#REF!+'Plano Prestação Mensal Proposta'!A504&gt;120,0,ROUND(IF(B504&gt;0.045,(0.045*0.5),(0.5)*B504),7)))</f>
        <v>#REF!</v>
      </c>
      <c r="D504" s="576" t="e">
        <f t="shared" si="49"/>
        <v>#REF!</v>
      </c>
      <c r="E504" s="575" t="e">
        <f t="shared" si="55"/>
        <v>#REF!</v>
      </c>
      <c r="F504" s="575" t="e">
        <f t="shared" si="50"/>
        <v>#REF!</v>
      </c>
      <c r="G504" s="575" t="e">
        <f t="shared" si="51"/>
        <v>#REF!</v>
      </c>
      <c r="H504" s="575" t="e">
        <f t="shared" si="52"/>
        <v>#REF!</v>
      </c>
      <c r="I504" s="575" t="e">
        <f t="shared" si="53"/>
        <v>#REF!</v>
      </c>
      <c r="J504" s="575" t="e">
        <f>IF(A504="","",IF(#REF!="","",PMT((1+D504)^(1/12)-1,(#REF!*12)-A504+1,-E504)))</f>
        <v>#REF!</v>
      </c>
    </row>
    <row r="505" spans="1:10">
      <c r="A505" s="577" t="e">
        <f>IF(A504="","",IF(A504=#REF!*12,"",+A504+1))</f>
        <v>#REF!</v>
      </c>
      <c r="B505" s="576" t="e">
        <f t="shared" si="54"/>
        <v>#REF!</v>
      </c>
      <c r="C505" s="576" t="e">
        <f>IF(A505="","",IF(#REF!+'Plano Prestação Mensal Proposta'!A505&gt;120,0,ROUND(IF(B505&gt;0.045,(0.045*0.5),(0.5)*B505),7)))</f>
        <v>#REF!</v>
      </c>
      <c r="D505" s="576" t="e">
        <f t="shared" si="49"/>
        <v>#REF!</v>
      </c>
      <c r="E505" s="575" t="e">
        <f t="shared" si="55"/>
        <v>#REF!</v>
      </c>
      <c r="F505" s="575" t="e">
        <f t="shared" si="50"/>
        <v>#REF!</v>
      </c>
      <c r="G505" s="575" t="e">
        <f t="shared" si="51"/>
        <v>#REF!</v>
      </c>
      <c r="H505" s="575" t="e">
        <f t="shared" si="52"/>
        <v>#REF!</v>
      </c>
      <c r="I505" s="575" t="e">
        <f t="shared" si="53"/>
        <v>#REF!</v>
      </c>
      <c r="J505" s="575" t="e">
        <f>IF(A505="","",IF(#REF!="","",PMT((1+D505)^(1/12)-1,(#REF!*12)-A505+1,-E505)))</f>
        <v>#REF!</v>
      </c>
    </row>
    <row r="506" spans="1:10">
      <c r="A506" s="577" t="e">
        <f>IF(A505="","",IF(A505=#REF!*12,"",+A505+1))</f>
        <v>#REF!</v>
      </c>
      <c r="B506" s="576" t="e">
        <f t="shared" si="54"/>
        <v>#REF!</v>
      </c>
      <c r="C506" s="576" t="e">
        <f>IF(A506="","",IF(#REF!+'Plano Prestação Mensal Proposta'!A506&gt;120,0,ROUND(IF(B506&gt;0.045,(0.045*0.5),(0.5)*B506),7)))</f>
        <v>#REF!</v>
      </c>
      <c r="D506" s="576" t="e">
        <f t="shared" si="49"/>
        <v>#REF!</v>
      </c>
      <c r="E506" s="575" t="e">
        <f t="shared" si="55"/>
        <v>#REF!</v>
      </c>
      <c r="F506" s="575" t="e">
        <f t="shared" si="50"/>
        <v>#REF!</v>
      </c>
      <c r="G506" s="575" t="e">
        <f t="shared" si="51"/>
        <v>#REF!</v>
      </c>
      <c r="H506" s="575" t="e">
        <f t="shared" si="52"/>
        <v>#REF!</v>
      </c>
      <c r="I506" s="575" t="e">
        <f t="shared" si="53"/>
        <v>#REF!</v>
      </c>
      <c r="J506" s="575" t="e">
        <f>IF(A506="","",IF(#REF!="","",PMT((1+D506)^(1/12)-1,(#REF!*12)-A506+1,-E506)))</f>
        <v>#REF!</v>
      </c>
    </row>
    <row r="507" spans="1:10">
      <c r="A507" s="577" t="e">
        <f>IF(A506="","",IF(A506=#REF!*12,"",+A506+1))</f>
        <v>#REF!</v>
      </c>
      <c r="B507" s="576" t="e">
        <f t="shared" si="54"/>
        <v>#REF!</v>
      </c>
      <c r="C507" s="576" t="e">
        <f>IF(A507="","",IF(#REF!+'Plano Prestação Mensal Proposta'!A507&gt;120,0,ROUND(IF(B507&gt;0.045,(0.045*0.5),(0.5)*B507),7)))</f>
        <v>#REF!</v>
      </c>
      <c r="D507" s="576" t="e">
        <f t="shared" si="49"/>
        <v>#REF!</v>
      </c>
      <c r="E507" s="575" t="e">
        <f t="shared" si="55"/>
        <v>#REF!</v>
      </c>
      <c r="F507" s="575" t="e">
        <f t="shared" si="50"/>
        <v>#REF!</v>
      </c>
      <c r="G507" s="575" t="e">
        <f t="shared" si="51"/>
        <v>#REF!</v>
      </c>
      <c r="H507" s="575" t="e">
        <f t="shared" si="52"/>
        <v>#REF!</v>
      </c>
      <c r="I507" s="575" t="e">
        <f t="shared" si="53"/>
        <v>#REF!</v>
      </c>
      <c r="J507" s="575" t="e">
        <f>IF(A507="","",IF(#REF!="","",PMT((1+D507)^(1/12)-1,(#REF!*12)-A507+1,-E507)))</f>
        <v>#REF!</v>
      </c>
    </row>
    <row r="508" spans="1:10">
      <c r="A508" s="577" t="e">
        <f>IF(A507="","",IF(A507=#REF!*12,"",+A507+1))</f>
        <v>#REF!</v>
      </c>
      <c r="B508" s="576" t="e">
        <f t="shared" si="54"/>
        <v>#REF!</v>
      </c>
      <c r="C508" s="576" t="e">
        <f>IF(A508="","",IF(#REF!+'Plano Prestação Mensal Proposta'!A508&gt;120,0,ROUND(IF(B508&gt;0.045,(0.045*0.5),(0.5)*B508),7)))</f>
        <v>#REF!</v>
      </c>
      <c r="D508" s="576" t="e">
        <f t="shared" si="49"/>
        <v>#REF!</v>
      </c>
      <c r="E508" s="575" t="e">
        <f t="shared" si="55"/>
        <v>#REF!</v>
      </c>
      <c r="F508" s="575" t="e">
        <f t="shared" si="50"/>
        <v>#REF!</v>
      </c>
      <c r="G508" s="575" t="e">
        <f t="shared" si="51"/>
        <v>#REF!</v>
      </c>
      <c r="H508" s="575" t="e">
        <f t="shared" si="52"/>
        <v>#REF!</v>
      </c>
      <c r="I508" s="575" t="e">
        <f t="shared" si="53"/>
        <v>#REF!</v>
      </c>
      <c r="J508" s="575" t="e">
        <f>IF(A508="","",IF(#REF!="","",PMT((1+D508)^(1/12)-1,(#REF!*12)-A508+1,-E508)))</f>
        <v>#REF!</v>
      </c>
    </row>
    <row r="509" spans="1:10">
      <c r="A509" s="577" t="e">
        <f>IF(A508="","",IF(A508=#REF!*12,"",+A508+1))</f>
        <v>#REF!</v>
      </c>
      <c r="B509" s="576" t="e">
        <f t="shared" si="54"/>
        <v>#REF!</v>
      </c>
      <c r="C509" s="576" t="e">
        <f>IF(A509="","",IF(#REF!+'Plano Prestação Mensal Proposta'!A509&gt;120,0,ROUND(IF(B509&gt;0.045,(0.045*0.5),(0.5)*B509),7)))</f>
        <v>#REF!</v>
      </c>
      <c r="D509" s="576" t="e">
        <f t="shared" si="49"/>
        <v>#REF!</v>
      </c>
      <c r="E509" s="575" t="e">
        <f t="shared" si="55"/>
        <v>#REF!</v>
      </c>
      <c r="F509" s="575" t="e">
        <f t="shared" si="50"/>
        <v>#REF!</v>
      </c>
      <c r="G509" s="575" t="e">
        <f t="shared" si="51"/>
        <v>#REF!</v>
      </c>
      <c r="H509" s="575" t="e">
        <f t="shared" si="52"/>
        <v>#REF!</v>
      </c>
      <c r="I509" s="575" t="e">
        <f t="shared" si="53"/>
        <v>#REF!</v>
      </c>
      <c r="J509" s="575" t="e">
        <f>IF(A509="","",IF(#REF!="","",PMT((1+D509)^(1/12)-1,(#REF!*12)-A509+1,-E509)))</f>
        <v>#REF!</v>
      </c>
    </row>
    <row r="510" spans="1:10">
      <c r="A510" s="577" t="e">
        <f>IF(A509="","",IF(A509=#REF!*12,"",+A509+1))</f>
        <v>#REF!</v>
      </c>
      <c r="B510" s="576" t="e">
        <f t="shared" si="54"/>
        <v>#REF!</v>
      </c>
      <c r="C510" s="576" t="e">
        <f>IF(A510="","",IF(#REF!+'Plano Prestação Mensal Proposta'!A510&gt;120,0,ROUND(IF(B510&gt;0.045,(0.045*0.5),(0.5)*B510),7)))</f>
        <v>#REF!</v>
      </c>
      <c r="D510" s="576" t="e">
        <f t="shared" si="49"/>
        <v>#REF!</v>
      </c>
      <c r="E510" s="575" t="e">
        <f t="shared" si="55"/>
        <v>#REF!</v>
      </c>
      <c r="F510" s="575" t="e">
        <f t="shared" si="50"/>
        <v>#REF!</v>
      </c>
      <c r="G510" s="575" t="e">
        <f t="shared" si="51"/>
        <v>#REF!</v>
      </c>
      <c r="H510" s="575" t="e">
        <f t="shared" si="52"/>
        <v>#REF!</v>
      </c>
      <c r="I510" s="575" t="e">
        <f t="shared" si="53"/>
        <v>#REF!</v>
      </c>
      <c r="J510" s="575" t="e">
        <f>IF(A510="","",IF(#REF!="","",PMT((1+D510)^(1/12)-1,(#REF!*12)-A510+1,-E510)))</f>
        <v>#REF!</v>
      </c>
    </row>
    <row r="511" spans="1:10">
      <c r="A511" s="577" t="e">
        <f>IF(A510="","",IF(A510=#REF!*12,"",+A510+1))</f>
        <v>#REF!</v>
      </c>
      <c r="B511" s="576" t="e">
        <f t="shared" si="54"/>
        <v>#REF!</v>
      </c>
      <c r="C511" s="576" t="e">
        <f>IF(A511="","",IF(#REF!+'Plano Prestação Mensal Proposta'!A511&gt;120,0,ROUND(IF(B511&gt;0.045,(0.045*0.5),(0.5)*B511),7)))</f>
        <v>#REF!</v>
      </c>
      <c r="D511" s="576" t="e">
        <f t="shared" si="49"/>
        <v>#REF!</v>
      </c>
      <c r="E511" s="575" t="e">
        <f t="shared" si="55"/>
        <v>#REF!</v>
      </c>
      <c r="F511" s="575" t="e">
        <f t="shared" si="50"/>
        <v>#REF!</v>
      </c>
      <c r="G511" s="575" t="e">
        <f t="shared" si="51"/>
        <v>#REF!</v>
      </c>
      <c r="H511" s="575" t="e">
        <f t="shared" si="52"/>
        <v>#REF!</v>
      </c>
      <c r="I511" s="575" t="e">
        <f t="shared" si="53"/>
        <v>#REF!</v>
      </c>
      <c r="J511" s="575" t="e">
        <f>IF(A511="","",IF(#REF!="","",PMT((1+D511)^(1/12)-1,(#REF!*12)-A511+1,-E511)))</f>
        <v>#REF!</v>
      </c>
    </row>
    <row r="512" spans="1:10">
      <c r="A512" s="577" t="e">
        <f>IF(A511="","",IF(A511=#REF!*12,"",+A511+1))</f>
        <v>#REF!</v>
      </c>
      <c r="B512" s="576" t="e">
        <f t="shared" si="54"/>
        <v>#REF!</v>
      </c>
      <c r="C512" s="576" t="e">
        <f>IF(A512="","",IF(#REF!+'Plano Prestação Mensal Proposta'!A512&gt;120,0,ROUND(IF(B512&gt;0.045,(0.045*0.5),(0.5)*B512),7)))</f>
        <v>#REF!</v>
      </c>
      <c r="D512" s="576" t="e">
        <f t="shared" si="49"/>
        <v>#REF!</v>
      </c>
      <c r="E512" s="575" t="e">
        <f t="shared" si="55"/>
        <v>#REF!</v>
      </c>
      <c r="F512" s="575" t="e">
        <f t="shared" si="50"/>
        <v>#REF!</v>
      </c>
      <c r="G512" s="575" t="e">
        <f t="shared" si="51"/>
        <v>#REF!</v>
      </c>
      <c r="H512" s="575" t="e">
        <f t="shared" si="52"/>
        <v>#REF!</v>
      </c>
      <c r="I512" s="575" t="e">
        <f t="shared" si="53"/>
        <v>#REF!</v>
      </c>
      <c r="J512" s="575" t="e">
        <f>IF(A512="","",IF(#REF!="","",PMT((1+D512)^(1/12)-1,(#REF!*12)-A512+1,-E512)))</f>
        <v>#REF!</v>
      </c>
    </row>
    <row r="513" spans="1:10">
      <c r="A513" s="577" t="e">
        <f>IF(A512="","",IF(A512=#REF!*12,"",+A512+1))</f>
        <v>#REF!</v>
      </c>
      <c r="B513" s="576" t="e">
        <f t="shared" si="54"/>
        <v>#REF!</v>
      </c>
      <c r="C513" s="576" t="e">
        <f>IF(A513="","",IF(#REF!+'Plano Prestação Mensal Proposta'!A513&gt;120,0,ROUND(IF(B513&gt;0.045,(0.045*0.5),(0.5)*B513),7)))</f>
        <v>#REF!</v>
      </c>
      <c r="D513" s="576" t="e">
        <f t="shared" si="49"/>
        <v>#REF!</v>
      </c>
      <c r="E513" s="575" t="e">
        <f t="shared" si="55"/>
        <v>#REF!</v>
      </c>
      <c r="F513" s="575" t="e">
        <f t="shared" si="50"/>
        <v>#REF!</v>
      </c>
      <c r="G513" s="575" t="e">
        <f t="shared" si="51"/>
        <v>#REF!</v>
      </c>
      <c r="H513" s="575" t="e">
        <f t="shared" si="52"/>
        <v>#REF!</v>
      </c>
      <c r="I513" s="575" t="e">
        <f t="shared" si="53"/>
        <v>#REF!</v>
      </c>
      <c r="J513" s="575" t="e">
        <f>IF(A513="","",IF(#REF!="","",PMT((1+D513)^(1/12)-1,(#REF!*12)-A513+1,-E513)))</f>
        <v>#REF!</v>
      </c>
    </row>
    <row r="514" spans="1:10">
      <c r="A514" s="577" t="e">
        <f>IF(A513="","",IF(A513=#REF!*12,"",+A513+1))</f>
        <v>#REF!</v>
      </c>
      <c r="B514" s="576" t="e">
        <f t="shared" si="54"/>
        <v>#REF!</v>
      </c>
      <c r="C514" s="576" t="e">
        <f>IF(A514="","",IF(#REF!+'Plano Prestação Mensal Proposta'!A514&gt;120,0,ROUND(IF(B514&gt;0.045,(0.045*0.5),(0.5)*B514),7)))</f>
        <v>#REF!</v>
      </c>
      <c r="D514" s="576" t="e">
        <f t="shared" si="49"/>
        <v>#REF!</v>
      </c>
      <c r="E514" s="575" t="e">
        <f t="shared" si="55"/>
        <v>#REF!</v>
      </c>
      <c r="F514" s="575" t="e">
        <f t="shared" si="50"/>
        <v>#REF!</v>
      </c>
      <c r="G514" s="575" t="e">
        <f t="shared" si="51"/>
        <v>#REF!</v>
      </c>
      <c r="H514" s="575" t="e">
        <f t="shared" si="52"/>
        <v>#REF!</v>
      </c>
      <c r="I514" s="575" t="e">
        <f t="shared" si="53"/>
        <v>#REF!</v>
      </c>
      <c r="J514" s="575" t="e">
        <f>IF(A514="","",IF(#REF!="","",PMT((1+D514)^(1/12)-1,(#REF!*12)-A514+1,-E514)))</f>
        <v>#REF!</v>
      </c>
    </row>
    <row r="515" spans="1:10">
      <c r="A515" s="577" t="e">
        <f>IF(A514="","",IF(A514=#REF!*12,"",+A514+1))</f>
        <v>#REF!</v>
      </c>
      <c r="B515" s="576" t="e">
        <f t="shared" si="54"/>
        <v>#REF!</v>
      </c>
      <c r="C515" s="576" t="e">
        <f>IF(A515="","",IF(#REF!+'Plano Prestação Mensal Proposta'!A515&gt;120,0,ROUND(IF(B515&gt;0.045,(0.045*0.5),(0.5)*B515),7)))</f>
        <v>#REF!</v>
      </c>
      <c r="D515" s="576" t="e">
        <f t="shared" si="49"/>
        <v>#REF!</v>
      </c>
      <c r="E515" s="575" t="e">
        <f t="shared" si="55"/>
        <v>#REF!</v>
      </c>
      <c r="F515" s="575" t="e">
        <f t="shared" si="50"/>
        <v>#REF!</v>
      </c>
      <c r="G515" s="575" t="e">
        <f t="shared" si="51"/>
        <v>#REF!</v>
      </c>
      <c r="H515" s="575" t="e">
        <f t="shared" si="52"/>
        <v>#REF!</v>
      </c>
      <c r="I515" s="575" t="e">
        <f t="shared" si="53"/>
        <v>#REF!</v>
      </c>
      <c r="J515" s="575" t="e">
        <f>IF(A515="","",IF(#REF!="","",PMT((1+D515)^(1/12)-1,(#REF!*12)-A515+1,-E515)))</f>
        <v>#REF!</v>
      </c>
    </row>
    <row r="516" spans="1:10">
      <c r="A516" s="577" t="e">
        <f>IF(A515="","",IF(A515=#REF!*12,"",+A515+1))</f>
        <v>#REF!</v>
      </c>
      <c r="B516" s="576" t="e">
        <f t="shared" si="54"/>
        <v>#REF!</v>
      </c>
      <c r="C516" s="576" t="e">
        <f>IF(A516="","",IF(#REF!+'Plano Prestação Mensal Proposta'!A516&gt;120,0,ROUND(IF(B516&gt;0.045,(0.045*0.5),(0.5)*B516),7)))</f>
        <v>#REF!</v>
      </c>
      <c r="D516" s="576" t="e">
        <f t="shared" si="49"/>
        <v>#REF!</v>
      </c>
      <c r="E516" s="575" t="e">
        <f t="shared" si="55"/>
        <v>#REF!</v>
      </c>
      <c r="F516" s="575" t="e">
        <f t="shared" si="50"/>
        <v>#REF!</v>
      </c>
      <c r="G516" s="575" t="e">
        <f t="shared" si="51"/>
        <v>#REF!</v>
      </c>
      <c r="H516" s="575" t="e">
        <f t="shared" si="52"/>
        <v>#REF!</v>
      </c>
      <c r="I516" s="575" t="e">
        <f t="shared" si="53"/>
        <v>#REF!</v>
      </c>
      <c r="J516" s="575" t="e">
        <f>IF(A516="","",IF(#REF!="","",PMT((1+D516)^(1/12)-1,(#REF!*12)-A516+1,-E516)))</f>
        <v>#REF!</v>
      </c>
    </row>
    <row r="517" spans="1:10">
      <c r="A517" s="577" t="e">
        <f>IF(A516="","",IF(A516=#REF!*12,"",+A516+1))</f>
        <v>#REF!</v>
      </c>
      <c r="B517" s="576" t="e">
        <f t="shared" si="54"/>
        <v>#REF!</v>
      </c>
      <c r="C517" s="576" t="e">
        <f>IF(A517="","",IF(#REF!+'Plano Prestação Mensal Proposta'!A517&gt;120,0,ROUND(IF(B517&gt;0.045,(0.045*0.5),(0.5)*B517),7)))</f>
        <v>#REF!</v>
      </c>
      <c r="D517" s="576" t="e">
        <f t="shared" si="49"/>
        <v>#REF!</v>
      </c>
      <c r="E517" s="575" t="e">
        <f t="shared" si="55"/>
        <v>#REF!</v>
      </c>
      <c r="F517" s="575" t="e">
        <f t="shared" si="50"/>
        <v>#REF!</v>
      </c>
      <c r="G517" s="575" t="e">
        <f t="shared" si="51"/>
        <v>#REF!</v>
      </c>
      <c r="H517" s="575" t="e">
        <f t="shared" si="52"/>
        <v>#REF!</v>
      </c>
      <c r="I517" s="575" t="e">
        <f t="shared" si="53"/>
        <v>#REF!</v>
      </c>
      <c r="J517" s="575" t="e">
        <f>IF(A517="","",IF(#REF!="","",PMT((1+D517)^(1/12)-1,(#REF!*12)-A517+1,-E517)))</f>
        <v>#REF!</v>
      </c>
    </row>
    <row r="518" spans="1:10">
      <c r="A518" s="577" t="e">
        <f>IF(A517="","",IF(A517=#REF!*12,"",+A517+1))</f>
        <v>#REF!</v>
      </c>
      <c r="B518" s="576" t="e">
        <f t="shared" si="54"/>
        <v>#REF!</v>
      </c>
      <c r="C518" s="576" t="e">
        <f>IF(A518="","",IF(#REF!+'Plano Prestação Mensal Proposta'!A518&gt;120,0,ROUND(IF(B518&gt;0.045,(0.045*0.5),(0.5)*B518),7)))</f>
        <v>#REF!</v>
      </c>
      <c r="D518" s="576" t="e">
        <f t="shared" ref="D518:D581" si="56">IF(A518="","",+B518-C518)</f>
        <v>#REF!</v>
      </c>
      <c r="E518" s="575" t="e">
        <f t="shared" si="55"/>
        <v>#REF!</v>
      </c>
      <c r="F518" s="575" t="e">
        <f t="shared" ref="F518:F581" si="57">IF(A518="","",IF(J518="","",+J518-H518))</f>
        <v>#REF!</v>
      </c>
      <c r="G518" s="575" t="e">
        <f t="shared" ref="G518:G581" si="58">IF(A518="","",IF(E518="","",ROUND(+E518*((1+B518)^(1/12)-1),2)))</f>
        <v>#REF!</v>
      </c>
      <c r="H518" s="575" t="e">
        <f t="shared" ref="H518:H581" si="59">IF(A518="","",IF(E518="","",ROUND(+E518*((1+D518)^(1/12)-1),2)))</f>
        <v>#REF!</v>
      </c>
      <c r="I518" s="575" t="e">
        <f t="shared" ref="I518:I581" si="60">IF(A518="","",+G518-H518)</f>
        <v>#REF!</v>
      </c>
      <c r="J518" s="575" t="e">
        <f>IF(A518="","",IF(#REF!="","",PMT((1+D518)^(1/12)-1,(#REF!*12)-A518+1,-E518)))</f>
        <v>#REF!</v>
      </c>
    </row>
    <row r="519" spans="1:10">
      <c r="A519" s="577" t="e">
        <f>IF(A518="","",IF(A518=#REF!*12,"",+A518+1))</f>
        <v>#REF!</v>
      </c>
      <c r="B519" s="576" t="e">
        <f t="shared" ref="B519:B582" si="61">IF(A519="","",+B518)</f>
        <v>#REF!</v>
      </c>
      <c r="C519" s="576" t="e">
        <f>IF(A519="","",IF(#REF!+'Plano Prestação Mensal Proposta'!A519&gt;120,0,ROUND(IF(B519&gt;0.045,(0.045*0.5),(0.5)*B519),7)))</f>
        <v>#REF!</v>
      </c>
      <c r="D519" s="576" t="e">
        <f t="shared" si="56"/>
        <v>#REF!</v>
      </c>
      <c r="E519" s="575" t="e">
        <f t="shared" ref="E519:E582" si="62">IF(A519="","",IF(F518="","",+E518-F518))</f>
        <v>#REF!</v>
      </c>
      <c r="F519" s="575" t="e">
        <f t="shared" si="57"/>
        <v>#REF!</v>
      </c>
      <c r="G519" s="575" t="e">
        <f t="shared" si="58"/>
        <v>#REF!</v>
      </c>
      <c r="H519" s="575" t="e">
        <f t="shared" si="59"/>
        <v>#REF!</v>
      </c>
      <c r="I519" s="575" t="e">
        <f t="shared" si="60"/>
        <v>#REF!</v>
      </c>
      <c r="J519" s="575" t="e">
        <f>IF(A519="","",IF(#REF!="","",PMT((1+D519)^(1/12)-1,(#REF!*12)-A519+1,-E519)))</f>
        <v>#REF!</v>
      </c>
    </row>
    <row r="520" spans="1:10">
      <c r="A520" s="577" t="e">
        <f>IF(A519="","",IF(A519=#REF!*12,"",+A519+1))</f>
        <v>#REF!</v>
      </c>
      <c r="B520" s="576" t="e">
        <f t="shared" si="61"/>
        <v>#REF!</v>
      </c>
      <c r="C520" s="576" t="e">
        <f>IF(A520="","",IF(#REF!+'Plano Prestação Mensal Proposta'!A520&gt;120,0,ROUND(IF(B520&gt;0.045,(0.045*0.5),(0.5)*B520),7)))</f>
        <v>#REF!</v>
      </c>
      <c r="D520" s="576" t="e">
        <f t="shared" si="56"/>
        <v>#REF!</v>
      </c>
      <c r="E520" s="575" t="e">
        <f t="shared" si="62"/>
        <v>#REF!</v>
      </c>
      <c r="F520" s="575" t="e">
        <f t="shared" si="57"/>
        <v>#REF!</v>
      </c>
      <c r="G520" s="575" t="e">
        <f t="shared" si="58"/>
        <v>#REF!</v>
      </c>
      <c r="H520" s="575" t="e">
        <f t="shared" si="59"/>
        <v>#REF!</v>
      </c>
      <c r="I520" s="575" t="e">
        <f t="shared" si="60"/>
        <v>#REF!</v>
      </c>
      <c r="J520" s="575" t="e">
        <f>IF(A520="","",IF(#REF!="","",PMT((1+D520)^(1/12)-1,(#REF!*12)-A520+1,-E520)))</f>
        <v>#REF!</v>
      </c>
    </row>
    <row r="521" spans="1:10">
      <c r="A521" s="577" t="e">
        <f>IF(A520="","",IF(A520=#REF!*12,"",+A520+1))</f>
        <v>#REF!</v>
      </c>
      <c r="B521" s="576" t="e">
        <f t="shared" si="61"/>
        <v>#REF!</v>
      </c>
      <c r="C521" s="576" t="e">
        <f>IF(A521="","",IF(#REF!+'Plano Prestação Mensal Proposta'!A521&gt;120,0,ROUND(IF(B521&gt;0.045,(0.045*0.5),(0.5)*B521),7)))</f>
        <v>#REF!</v>
      </c>
      <c r="D521" s="576" t="e">
        <f t="shared" si="56"/>
        <v>#REF!</v>
      </c>
      <c r="E521" s="575" t="e">
        <f t="shared" si="62"/>
        <v>#REF!</v>
      </c>
      <c r="F521" s="575" t="e">
        <f t="shared" si="57"/>
        <v>#REF!</v>
      </c>
      <c r="G521" s="575" t="e">
        <f t="shared" si="58"/>
        <v>#REF!</v>
      </c>
      <c r="H521" s="575" t="e">
        <f t="shared" si="59"/>
        <v>#REF!</v>
      </c>
      <c r="I521" s="575" t="e">
        <f t="shared" si="60"/>
        <v>#REF!</v>
      </c>
      <c r="J521" s="575" t="e">
        <f>IF(A521="","",IF(#REF!="","",PMT((1+D521)^(1/12)-1,(#REF!*12)-A521+1,-E521)))</f>
        <v>#REF!</v>
      </c>
    </row>
    <row r="522" spans="1:10">
      <c r="A522" s="577" t="e">
        <f>IF(A521="","",IF(A521=#REF!*12,"",+A521+1))</f>
        <v>#REF!</v>
      </c>
      <c r="B522" s="576" t="e">
        <f t="shared" si="61"/>
        <v>#REF!</v>
      </c>
      <c r="C522" s="576" t="e">
        <f>IF(A522="","",IF(#REF!+'Plano Prestação Mensal Proposta'!A522&gt;120,0,ROUND(IF(B522&gt;0.045,(0.045*0.5),(0.5)*B522),7)))</f>
        <v>#REF!</v>
      </c>
      <c r="D522" s="576" t="e">
        <f t="shared" si="56"/>
        <v>#REF!</v>
      </c>
      <c r="E522" s="575" t="e">
        <f t="shared" si="62"/>
        <v>#REF!</v>
      </c>
      <c r="F522" s="575" t="e">
        <f t="shared" si="57"/>
        <v>#REF!</v>
      </c>
      <c r="G522" s="575" t="e">
        <f t="shared" si="58"/>
        <v>#REF!</v>
      </c>
      <c r="H522" s="575" t="e">
        <f t="shared" si="59"/>
        <v>#REF!</v>
      </c>
      <c r="I522" s="575" t="e">
        <f t="shared" si="60"/>
        <v>#REF!</v>
      </c>
      <c r="J522" s="575" t="e">
        <f>IF(A522="","",IF(#REF!="","",PMT((1+D522)^(1/12)-1,(#REF!*12)-A522+1,-E522)))</f>
        <v>#REF!</v>
      </c>
    </row>
    <row r="523" spans="1:10">
      <c r="A523" s="577" t="e">
        <f>IF(A522="","",IF(A522=#REF!*12,"",+A522+1))</f>
        <v>#REF!</v>
      </c>
      <c r="B523" s="576" t="e">
        <f t="shared" si="61"/>
        <v>#REF!</v>
      </c>
      <c r="C523" s="576" t="e">
        <f>IF(A523="","",IF(#REF!+'Plano Prestação Mensal Proposta'!A523&gt;120,0,ROUND(IF(B523&gt;0.045,(0.045*0.5),(0.5)*B523),7)))</f>
        <v>#REF!</v>
      </c>
      <c r="D523" s="576" t="e">
        <f t="shared" si="56"/>
        <v>#REF!</v>
      </c>
      <c r="E523" s="575" t="e">
        <f t="shared" si="62"/>
        <v>#REF!</v>
      </c>
      <c r="F523" s="575" t="e">
        <f t="shared" si="57"/>
        <v>#REF!</v>
      </c>
      <c r="G523" s="575" t="e">
        <f t="shared" si="58"/>
        <v>#REF!</v>
      </c>
      <c r="H523" s="575" t="e">
        <f t="shared" si="59"/>
        <v>#REF!</v>
      </c>
      <c r="I523" s="575" t="e">
        <f t="shared" si="60"/>
        <v>#REF!</v>
      </c>
      <c r="J523" s="575" t="e">
        <f>IF(A523="","",IF(#REF!="","",PMT((1+D523)^(1/12)-1,(#REF!*12)-A523+1,-E523)))</f>
        <v>#REF!</v>
      </c>
    </row>
    <row r="524" spans="1:10">
      <c r="A524" s="577" t="e">
        <f>IF(A523="","",IF(A523=#REF!*12,"",+A523+1))</f>
        <v>#REF!</v>
      </c>
      <c r="B524" s="576" t="e">
        <f t="shared" si="61"/>
        <v>#REF!</v>
      </c>
      <c r="C524" s="576" t="e">
        <f>IF(A524="","",IF(#REF!+'Plano Prestação Mensal Proposta'!A524&gt;120,0,ROUND(IF(B524&gt;0.045,(0.045*0.5),(0.5)*B524),7)))</f>
        <v>#REF!</v>
      </c>
      <c r="D524" s="576" t="e">
        <f t="shared" si="56"/>
        <v>#REF!</v>
      </c>
      <c r="E524" s="575" t="e">
        <f t="shared" si="62"/>
        <v>#REF!</v>
      </c>
      <c r="F524" s="575" t="e">
        <f t="shared" si="57"/>
        <v>#REF!</v>
      </c>
      <c r="G524" s="575" t="e">
        <f t="shared" si="58"/>
        <v>#REF!</v>
      </c>
      <c r="H524" s="575" t="e">
        <f t="shared" si="59"/>
        <v>#REF!</v>
      </c>
      <c r="I524" s="575" t="e">
        <f t="shared" si="60"/>
        <v>#REF!</v>
      </c>
      <c r="J524" s="575" t="e">
        <f>IF(A524="","",IF(#REF!="","",PMT((1+D524)^(1/12)-1,(#REF!*12)-A524+1,-E524)))</f>
        <v>#REF!</v>
      </c>
    </row>
    <row r="525" spans="1:10">
      <c r="A525" s="577" t="e">
        <f>IF(A524="","",IF(A524=#REF!*12,"",+A524+1))</f>
        <v>#REF!</v>
      </c>
      <c r="B525" s="576" t="e">
        <f t="shared" si="61"/>
        <v>#REF!</v>
      </c>
      <c r="C525" s="576" t="e">
        <f>IF(A525="","",IF(#REF!+'Plano Prestação Mensal Proposta'!A525&gt;120,0,ROUND(IF(B525&gt;0.045,(0.045*0.5),(0.5)*B525),7)))</f>
        <v>#REF!</v>
      </c>
      <c r="D525" s="576" t="e">
        <f t="shared" si="56"/>
        <v>#REF!</v>
      </c>
      <c r="E525" s="575" t="e">
        <f t="shared" si="62"/>
        <v>#REF!</v>
      </c>
      <c r="F525" s="575" t="e">
        <f t="shared" si="57"/>
        <v>#REF!</v>
      </c>
      <c r="G525" s="575" t="e">
        <f t="shared" si="58"/>
        <v>#REF!</v>
      </c>
      <c r="H525" s="575" t="e">
        <f t="shared" si="59"/>
        <v>#REF!</v>
      </c>
      <c r="I525" s="575" t="e">
        <f t="shared" si="60"/>
        <v>#REF!</v>
      </c>
      <c r="J525" s="575" t="e">
        <f>IF(A525="","",IF(#REF!="","",PMT((1+D525)^(1/12)-1,(#REF!*12)-A525+1,-E525)))</f>
        <v>#REF!</v>
      </c>
    </row>
    <row r="526" spans="1:10">
      <c r="A526" s="577" t="e">
        <f>IF(A525="","",IF(A525=#REF!*12,"",+A525+1))</f>
        <v>#REF!</v>
      </c>
      <c r="B526" s="576" t="e">
        <f t="shared" si="61"/>
        <v>#REF!</v>
      </c>
      <c r="C526" s="576" t="e">
        <f>IF(A526="","",IF(#REF!+'Plano Prestação Mensal Proposta'!A526&gt;120,0,ROUND(IF(B526&gt;0.045,(0.045*0.5),(0.5)*B526),7)))</f>
        <v>#REF!</v>
      </c>
      <c r="D526" s="576" t="e">
        <f t="shared" si="56"/>
        <v>#REF!</v>
      </c>
      <c r="E526" s="575" t="e">
        <f t="shared" si="62"/>
        <v>#REF!</v>
      </c>
      <c r="F526" s="575" t="e">
        <f t="shared" si="57"/>
        <v>#REF!</v>
      </c>
      <c r="G526" s="575" t="e">
        <f t="shared" si="58"/>
        <v>#REF!</v>
      </c>
      <c r="H526" s="575" t="e">
        <f t="shared" si="59"/>
        <v>#REF!</v>
      </c>
      <c r="I526" s="575" t="e">
        <f t="shared" si="60"/>
        <v>#REF!</v>
      </c>
      <c r="J526" s="575" t="e">
        <f>IF(A526="","",IF(#REF!="","",PMT((1+D526)^(1/12)-1,(#REF!*12)-A526+1,-E526)))</f>
        <v>#REF!</v>
      </c>
    </row>
    <row r="527" spans="1:10">
      <c r="A527" s="577" t="e">
        <f>IF(A526="","",IF(A526=#REF!*12,"",+A526+1))</f>
        <v>#REF!</v>
      </c>
      <c r="B527" s="576" t="e">
        <f t="shared" si="61"/>
        <v>#REF!</v>
      </c>
      <c r="C527" s="576" t="e">
        <f>IF(A527="","",IF(#REF!+'Plano Prestação Mensal Proposta'!A527&gt;120,0,ROUND(IF(B527&gt;0.045,(0.045*0.5),(0.5)*B527),7)))</f>
        <v>#REF!</v>
      </c>
      <c r="D527" s="576" t="e">
        <f t="shared" si="56"/>
        <v>#REF!</v>
      </c>
      <c r="E527" s="575" t="e">
        <f t="shared" si="62"/>
        <v>#REF!</v>
      </c>
      <c r="F527" s="575" t="e">
        <f t="shared" si="57"/>
        <v>#REF!</v>
      </c>
      <c r="G527" s="575" t="e">
        <f t="shared" si="58"/>
        <v>#REF!</v>
      </c>
      <c r="H527" s="575" t="e">
        <f t="shared" si="59"/>
        <v>#REF!</v>
      </c>
      <c r="I527" s="575" t="e">
        <f t="shared" si="60"/>
        <v>#REF!</v>
      </c>
      <c r="J527" s="575" t="e">
        <f>IF(A527="","",IF(#REF!="","",PMT((1+D527)^(1/12)-1,(#REF!*12)-A527+1,-E527)))</f>
        <v>#REF!</v>
      </c>
    </row>
    <row r="528" spans="1:10">
      <c r="A528" s="577" t="e">
        <f>IF(A527="","",IF(A527=#REF!*12,"",+A527+1))</f>
        <v>#REF!</v>
      </c>
      <c r="B528" s="576" t="e">
        <f t="shared" si="61"/>
        <v>#REF!</v>
      </c>
      <c r="C528" s="576" t="e">
        <f>IF(A528="","",IF(#REF!+'Plano Prestação Mensal Proposta'!A528&gt;120,0,ROUND(IF(B528&gt;0.045,(0.045*0.5),(0.5)*B528),7)))</f>
        <v>#REF!</v>
      </c>
      <c r="D528" s="576" t="e">
        <f t="shared" si="56"/>
        <v>#REF!</v>
      </c>
      <c r="E528" s="575" t="e">
        <f t="shared" si="62"/>
        <v>#REF!</v>
      </c>
      <c r="F528" s="575" t="e">
        <f t="shared" si="57"/>
        <v>#REF!</v>
      </c>
      <c r="G528" s="575" t="e">
        <f t="shared" si="58"/>
        <v>#REF!</v>
      </c>
      <c r="H528" s="575" t="e">
        <f t="shared" si="59"/>
        <v>#REF!</v>
      </c>
      <c r="I528" s="575" t="e">
        <f t="shared" si="60"/>
        <v>#REF!</v>
      </c>
      <c r="J528" s="575" t="e">
        <f>IF(A528="","",IF(#REF!="","",PMT((1+D528)^(1/12)-1,(#REF!*12)-A528+1,-E528)))</f>
        <v>#REF!</v>
      </c>
    </row>
    <row r="529" spans="1:10">
      <c r="A529" s="577" t="e">
        <f>IF(A528="","",IF(A528=#REF!*12,"",+A528+1))</f>
        <v>#REF!</v>
      </c>
      <c r="B529" s="576" t="e">
        <f t="shared" si="61"/>
        <v>#REF!</v>
      </c>
      <c r="C529" s="576" t="e">
        <f>IF(A529="","",IF(#REF!+'Plano Prestação Mensal Proposta'!A529&gt;120,0,ROUND(IF(B529&gt;0.045,(0.045*0.5),(0.5)*B529),7)))</f>
        <v>#REF!</v>
      </c>
      <c r="D529" s="576" t="e">
        <f t="shared" si="56"/>
        <v>#REF!</v>
      </c>
      <c r="E529" s="575" t="e">
        <f t="shared" si="62"/>
        <v>#REF!</v>
      </c>
      <c r="F529" s="575" t="e">
        <f t="shared" si="57"/>
        <v>#REF!</v>
      </c>
      <c r="G529" s="575" t="e">
        <f t="shared" si="58"/>
        <v>#REF!</v>
      </c>
      <c r="H529" s="575" t="e">
        <f t="shared" si="59"/>
        <v>#REF!</v>
      </c>
      <c r="I529" s="575" t="e">
        <f t="shared" si="60"/>
        <v>#REF!</v>
      </c>
      <c r="J529" s="575" t="e">
        <f>IF(A529="","",IF(#REF!="","",PMT((1+D529)^(1/12)-1,(#REF!*12)-A529+1,-E529)))</f>
        <v>#REF!</v>
      </c>
    </row>
    <row r="530" spans="1:10">
      <c r="A530" s="577" t="e">
        <f>IF(A529="","",IF(A529=#REF!*12,"",+A529+1))</f>
        <v>#REF!</v>
      </c>
      <c r="B530" s="576" t="e">
        <f t="shared" si="61"/>
        <v>#REF!</v>
      </c>
      <c r="C530" s="576" t="e">
        <f>IF(A530="","",IF(#REF!+'Plano Prestação Mensal Proposta'!A530&gt;120,0,ROUND(IF(B530&gt;0.045,(0.045*0.5),(0.5)*B530),7)))</f>
        <v>#REF!</v>
      </c>
      <c r="D530" s="576" t="e">
        <f t="shared" si="56"/>
        <v>#REF!</v>
      </c>
      <c r="E530" s="575" t="e">
        <f t="shared" si="62"/>
        <v>#REF!</v>
      </c>
      <c r="F530" s="575" t="e">
        <f t="shared" si="57"/>
        <v>#REF!</v>
      </c>
      <c r="G530" s="575" t="e">
        <f t="shared" si="58"/>
        <v>#REF!</v>
      </c>
      <c r="H530" s="575" t="e">
        <f t="shared" si="59"/>
        <v>#REF!</v>
      </c>
      <c r="I530" s="575" t="e">
        <f t="shared" si="60"/>
        <v>#REF!</v>
      </c>
      <c r="J530" s="575" t="e">
        <f>IF(A530="","",IF(#REF!="","",PMT((1+D530)^(1/12)-1,(#REF!*12)-A530+1,-E530)))</f>
        <v>#REF!</v>
      </c>
    </row>
    <row r="531" spans="1:10">
      <c r="A531" s="577" t="e">
        <f>IF(A530="","",IF(A530=#REF!*12,"",+A530+1))</f>
        <v>#REF!</v>
      </c>
      <c r="B531" s="576" t="e">
        <f t="shared" si="61"/>
        <v>#REF!</v>
      </c>
      <c r="C531" s="576" t="e">
        <f>IF(A531="","",IF(#REF!+'Plano Prestação Mensal Proposta'!A531&gt;120,0,ROUND(IF(B531&gt;0.045,(0.045*0.5),(0.5)*B531),7)))</f>
        <v>#REF!</v>
      </c>
      <c r="D531" s="576" t="e">
        <f t="shared" si="56"/>
        <v>#REF!</v>
      </c>
      <c r="E531" s="575" t="e">
        <f t="shared" si="62"/>
        <v>#REF!</v>
      </c>
      <c r="F531" s="575" t="e">
        <f t="shared" si="57"/>
        <v>#REF!</v>
      </c>
      <c r="G531" s="575" t="e">
        <f t="shared" si="58"/>
        <v>#REF!</v>
      </c>
      <c r="H531" s="575" t="e">
        <f t="shared" si="59"/>
        <v>#REF!</v>
      </c>
      <c r="I531" s="575" t="e">
        <f t="shared" si="60"/>
        <v>#REF!</v>
      </c>
      <c r="J531" s="575" t="e">
        <f>IF(A531="","",IF(#REF!="","",PMT((1+D531)^(1/12)-1,(#REF!*12)-A531+1,-E531)))</f>
        <v>#REF!</v>
      </c>
    </row>
    <row r="532" spans="1:10">
      <c r="A532" s="577" t="e">
        <f>IF(A531="","",IF(A531=#REF!*12,"",+A531+1))</f>
        <v>#REF!</v>
      </c>
      <c r="B532" s="576" t="e">
        <f t="shared" si="61"/>
        <v>#REF!</v>
      </c>
      <c r="C532" s="576" t="e">
        <f>IF(A532="","",IF(#REF!+'Plano Prestação Mensal Proposta'!A532&gt;120,0,ROUND(IF(B532&gt;0.045,(0.045*0.5),(0.5)*B532),7)))</f>
        <v>#REF!</v>
      </c>
      <c r="D532" s="576" t="e">
        <f t="shared" si="56"/>
        <v>#REF!</v>
      </c>
      <c r="E532" s="575" t="e">
        <f t="shared" si="62"/>
        <v>#REF!</v>
      </c>
      <c r="F532" s="575" t="e">
        <f t="shared" si="57"/>
        <v>#REF!</v>
      </c>
      <c r="G532" s="575" t="e">
        <f t="shared" si="58"/>
        <v>#REF!</v>
      </c>
      <c r="H532" s="575" t="e">
        <f t="shared" si="59"/>
        <v>#REF!</v>
      </c>
      <c r="I532" s="575" t="e">
        <f t="shared" si="60"/>
        <v>#REF!</v>
      </c>
      <c r="J532" s="575" t="e">
        <f>IF(A532="","",IF(#REF!="","",PMT((1+D532)^(1/12)-1,(#REF!*12)-A532+1,-E532)))</f>
        <v>#REF!</v>
      </c>
    </row>
    <row r="533" spans="1:10">
      <c r="A533" s="577" t="e">
        <f>IF(A532="","",IF(A532=#REF!*12,"",+A532+1))</f>
        <v>#REF!</v>
      </c>
      <c r="B533" s="576" t="e">
        <f t="shared" si="61"/>
        <v>#REF!</v>
      </c>
      <c r="C533" s="576" t="e">
        <f>IF(A533="","",IF(#REF!+'Plano Prestação Mensal Proposta'!A533&gt;120,0,ROUND(IF(B533&gt;0.045,(0.045*0.5),(0.5)*B533),7)))</f>
        <v>#REF!</v>
      </c>
      <c r="D533" s="576" t="e">
        <f t="shared" si="56"/>
        <v>#REF!</v>
      </c>
      <c r="E533" s="575" t="e">
        <f t="shared" si="62"/>
        <v>#REF!</v>
      </c>
      <c r="F533" s="575" t="e">
        <f t="shared" si="57"/>
        <v>#REF!</v>
      </c>
      <c r="G533" s="575" t="e">
        <f t="shared" si="58"/>
        <v>#REF!</v>
      </c>
      <c r="H533" s="575" t="e">
        <f t="shared" si="59"/>
        <v>#REF!</v>
      </c>
      <c r="I533" s="575" t="e">
        <f t="shared" si="60"/>
        <v>#REF!</v>
      </c>
      <c r="J533" s="575" t="e">
        <f>IF(A533="","",IF(#REF!="","",PMT((1+D533)^(1/12)-1,(#REF!*12)-A533+1,-E533)))</f>
        <v>#REF!</v>
      </c>
    </row>
    <row r="534" spans="1:10">
      <c r="A534" s="577" t="e">
        <f>IF(A533="","",IF(A533=#REF!*12,"",+A533+1))</f>
        <v>#REF!</v>
      </c>
      <c r="B534" s="576" t="e">
        <f t="shared" si="61"/>
        <v>#REF!</v>
      </c>
      <c r="C534" s="576" t="e">
        <f>IF(A534="","",IF(#REF!+'Plano Prestação Mensal Proposta'!A534&gt;120,0,ROUND(IF(B534&gt;0.045,(0.045*0.5),(0.5)*B534),7)))</f>
        <v>#REF!</v>
      </c>
      <c r="D534" s="576" t="e">
        <f t="shared" si="56"/>
        <v>#REF!</v>
      </c>
      <c r="E534" s="575" t="e">
        <f t="shared" si="62"/>
        <v>#REF!</v>
      </c>
      <c r="F534" s="575" t="e">
        <f t="shared" si="57"/>
        <v>#REF!</v>
      </c>
      <c r="G534" s="575" t="e">
        <f t="shared" si="58"/>
        <v>#REF!</v>
      </c>
      <c r="H534" s="575" t="e">
        <f t="shared" si="59"/>
        <v>#REF!</v>
      </c>
      <c r="I534" s="575" t="e">
        <f t="shared" si="60"/>
        <v>#REF!</v>
      </c>
      <c r="J534" s="575" t="e">
        <f>IF(A534="","",IF(#REF!="","",PMT((1+D534)^(1/12)-1,(#REF!*12)-A534+1,-E534)))</f>
        <v>#REF!</v>
      </c>
    </row>
    <row r="535" spans="1:10">
      <c r="A535" s="577" t="e">
        <f>IF(A534="","",IF(A534=#REF!*12,"",+A534+1))</f>
        <v>#REF!</v>
      </c>
      <c r="B535" s="576" t="e">
        <f t="shared" si="61"/>
        <v>#REF!</v>
      </c>
      <c r="C535" s="576" t="e">
        <f>IF(A535="","",IF(#REF!+'Plano Prestação Mensal Proposta'!A535&gt;120,0,ROUND(IF(B535&gt;0.045,(0.045*0.5),(0.5)*B535),7)))</f>
        <v>#REF!</v>
      </c>
      <c r="D535" s="576" t="e">
        <f t="shared" si="56"/>
        <v>#REF!</v>
      </c>
      <c r="E535" s="575" t="e">
        <f t="shared" si="62"/>
        <v>#REF!</v>
      </c>
      <c r="F535" s="575" t="e">
        <f t="shared" si="57"/>
        <v>#REF!</v>
      </c>
      <c r="G535" s="575" t="e">
        <f t="shared" si="58"/>
        <v>#REF!</v>
      </c>
      <c r="H535" s="575" t="e">
        <f t="shared" si="59"/>
        <v>#REF!</v>
      </c>
      <c r="I535" s="575" t="e">
        <f t="shared" si="60"/>
        <v>#REF!</v>
      </c>
      <c r="J535" s="575" t="e">
        <f>IF(A535="","",IF(#REF!="","",PMT((1+D535)^(1/12)-1,(#REF!*12)-A535+1,-E535)))</f>
        <v>#REF!</v>
      </c>
    </row>
    <row r="536" spans="1:10">
      <c r="A536" s="577" t="e">
        <f>IF(A535="","",IF(A535=#REF!*12,"",+A535+1))</f>
        <v>#REF!</v>
      </c>
      <c r="B536" s="576" t="e">
        <f t="shared" si="61"/>
        <v>#REF!</v>
      </c>
      <c r="C536" s="576" t="e">
        <f>IF(A536="","",IF(#REF!+'Plano Prestação Mensal Proposta'!A536&gt;120,0,ROUND(IF(B536&gt;0.045,(0.045*0.5),(0.5)*B536),7)))</f>
        <v>#REF!</v>
      </c>
      <c r="D536" s="576" t="e">
        <f t="shared" si="56"/>
        <v>#REF!</v>
      </c>
      <c r="E536" s="575" t="e">
        <f t="shared" si="62"/>
        <v>#REF!</v>
      </c>
      <c r="F536" s="575" t="e">
        <f t="shared" si="57"/>
        <v>#REF!</v>
      </c>
      <c r="G536" s="575" t="e">
        <f t="shared" si="58"/>
        <v>#REF!</v>
      </c>
      <c r="H536" s="575" t="e">
        <f t="shared" si="59"/>
        <v>#REF!</v>
      </c>
      <c r="I536" s="575" t="e">
        <f t="shared" si="60"/>
        <v>#REF!</v>
      </c>
      <c r="J536" s="575" t="e">
        <f>IF(A536="","",IF(#REF!="","",PMT((1+D536)^(1/12)-1,(#REF!*12)-A536+1,-E536)))</f>
        <v>#REF!</v>
      </c>
    </row>
    <row r="537" spans="1:10">
      <c r="A537" s="577" t="e">
        <f>IF(A536="","",IF(A536=#REF!*12,"",+A536+1))</f>
        <v>#REF!</v>
      </c>
      <c r="B537" s="576" t="e">
        <f t="shared" si="61"/>
        <v>#REF!</v>
      </c>
      <c r="C537" s="576" t="e">
        <f>IF(A537="","",IF(#REF!+'Plano Prestação Mensal Proposta'!A537&gt;120,0,ROUND(IF(B537&gt;0.045,(0.045*0.5),(0.5)*B537),7)))</f>
        <v>#REF!</v>
      </c>
      <c r="D537" s="576" t="e">
        <f t="shared" si="56"/>
        <v>#REF!</v>
      </c>
      <c r="E537" s="575" t="e">
        <f t="shared" si="62"/>
        <v>#REF!</v>
      </c>
      <c r="F537" s="575" t="e">
        <f t="shared" si="57"/>
        <v>#REF!</v>
      </c>
      <c r="G537" s="575" t="e">
        <f t="shared" si="58"/>
        <v>#REF!</v>
      </c>
      <c r="H537" s="575" t="e">
        <f t="shared" si="59"/>
        <v>#REF!</v>
      </c>
      <c r="I537" s="575" t="e">
        <f t="shared" si="60"/>
        <v>#REF!</v>
      </c>
      <c r="J537" s="575" t="e">
        <f>IF(A537="","",IF(#REF!="","",PMT((1+D537)^(1/12)-1,(#REF!*12)-A537+1,-E537)))</f>
        <v>#REF!</v>
      </c>
    </row>
    <row r="538" spans="1:10">
      <c r="A538" s="577" t="e">
        <f>IF(A537="","",IF(A537=#REF!*12,"",+A537+1))</f>
        <v>#REF!</v>
      </c>
      <c r="B538" s="576" t="e">
        <f t="shared" si="61"/>
        <v>#REF!</v>
      </c>
      <c r="C538" s="576" t="e">
        <f>IF(A538="","",IF(#REF!+'Plano Prestação Mensal Proposta'!A538&gt;120,0,ROUND(IF(B538&gt;0.045,(0.045*0.5),(0.5)*B538),7)))</f>
        <v>#REF!</v>
      </c>
      <c r="D538" s="576" t="e">
        <f t="shared" si="56"/>
        <v>#REF!</v>
      </c>
      <c r="E538" s="575" t="e">
        <f t="shared" si="62"/>
        <v>#REF!</v>
      </c>
      <c r="F538" s="575" t="e">
        <f t="shared" si="57"/>
        <v>#REF!</v>
      </c>
      <c r="G538" s="575" t="e">
        <f t="shared" si="58"/>
        <v>#REF!</v>
      </c>
      <c r="H538" s="575" t="e">
        <f t="shared" si="59"/>
        <v>#REF!</v>
      </c>
      <c r="I538" s="575" t="e">
        <f t="shared" si="60"/>
        <v>#REF!</v>
      </c>
      <c r="J538" s="575" t="e">
        <f>IF(A538="","",IF(#REF!="","",PMT((1+D538)^(1/12)-1,(#REF!*12)-A538+1,-E538)))</f>
        <v>#REF!</v>
      </c>
    </row>
    <row r="539" spans="1:10">
      <c r="A539" s="577" t="e">
        <f>IF(A538="","",IF(A538=#REF!*12,"",+A538+1))</f>
        <v>#REF!</v>
      </c>
      <c r="B539" s="576" t="e">
        <f t="shared" si="61"/>
        <v>#REF!</v>
      </c>
      <c r="C539" s="576" t="e">
        <f>IF(A539="","",IF(#REF!+'Plano Prestação Mensal Proposta'!A539&gt;120,0,ROUND(IF(B539&gt;0.045,(0.045*0.5),(0.5)*B539),7)))</f>
        <v>#REF!</v>
      </c>
      <c r="D539" s="576" t="e">
        <f t="shared" si="56"/>
        <v>#REF!</v>
      </c>
      <c r="E539" s="575" t="e">
        <f t="shared" si="62"/>
        <v>#REF!</v>
      </c>
      <c r="F539" s="575" t="e">
        <f t="shared" si="57"/>
        <v>#REF!</v>
      </c>
      <c r="G539" s="575" t="e">
        <f t="shared" si="58"/>
        <v>#REF!</v>
      </c>
      <c r="H539" s="575" t="e">
        <f t="shared" si="59"/>
        <v>#REF!</v>
      </c>
      <c r="I539" s="575" t="e">
        <f t="shared" si="60"/>
        <v>#REF!</v>
      </c>
      <c r="J539" s="575" t="e">
        <f>IF(A539="","",IF(#REF!="","",PMT((1+D539)^(1/12)-1,(#REF!*12)-A539+1,-E539)))</f>
        <v>#REF!</v>
      </c>
    </row>
    <row r="540" spans="1:10">
      <c r="A540" s="577" t="e">
        <f>IF(A539="","",IF(A539=#REF!*12,"",+A539+1))</f>
        <v>#REF!</v>
      </c>
      <c r="B540" s="576" t="e">
        <f t="shared" si="61"/>
        <v>#REF!</v>
      </c>
      <c r="C540" s="576" t="e">
        <f>IF(A540="","",IF(#REF!+'Plano Prestação Mensal Proposta'!A540&gt;120,0,ROUND(IF(B540&gt;0.045,(0.045*0.5),(0.5)*B540),7)))</f>
        <v>#REF!</v>
      </c>
      <c r="D540" s="576" t="e">
        <f t="shared" si="56"/>
        <v>#REF!</v>
      </c>
      <c r="E540" s="575" t="e">
        <f t="shared" si="62"/>
        <v>#REF!</v>
      </c>
      <c r="F540" s="575" t="e">
        <f t="shared" si="57"/>
        <v>#REF!</v>
      </c>
      <c r="G540" s="575" t="e">
        <f t="shared" si="58"/>
        <v>#REF!</v>
      </c>
      <c r="H540" s="575" t="e">
        <f t="shared" si="59"/>
        <v>#REF!</v>
      </c>
      <c r="I540" s="575" t="e">
        <f t="shared" si="60"/>
        <v>#REF!</v>
      </c>
      <c r="J540" s="575" t="e">
        <f>IF(A540="","",IF(#REF!="","",PMT((1+D540)^(1/12)-1,(#REF!*12)-A540+1,-E540)))</f>
        <v>#REF!</v>
      </c>
    </row>
    <row r="541" spans="1:10">
      <c r="A541" s="577" t="e">
        <f>IF(A540="","",IF(A540=#REF!*12,"",+A540+1))</f>
        <v>#REF!</v>
      </c>
      <c r="B541" s="576" t="e">
        <f t="shared" si="61"/>
        <v>#REF!</v>
      </c>
      <c r="C541" s="576" t="e">
        <f>IF(A541="","",IF(#REF!+'Plano Prestação Mensal Proposta'!A541&gt;120,0,ROUND(IF(B541&gt;0.045,(0.045*0.5),(0.5)*B541),7)))</f>
        <v>#REF!</v>
      </c>
      <c r="D541" s="576" t="e">
        <f t="shared" si="56"/>
        <v>#REF!</v>
      </c>
      <c r="E541" s="575" t="e">
        <f t="shared" si="62"/>
        <v>#REF!</v>
      </c>
      <c r="F541" s="575" t="e">
        <f t="shared" si="57"/>
        <v>#REF!</v>
      </c>
      <c r="G541" s="575" t="e">
        <f t="shared" si="58"/>
        <v>#REF!</v>
      </c>
      <c r="H541" s="575" t="e">
        <f t="shared" si="59"/>
        <v>#REF!</v>
      </c>
      <c r="I541" s="575" t="e">
        <f t="shared" si="60"/>
        <v>#REF!</v>
      </c>
      <c r="J541" s="575" t="e">
        <f>IF(A541="","",IF(#REF!="","",PMT((1+D541)^(1/12)-1,(#REF!*12)-A541+1,-E541)))</f>
        <v>#REF!</v>
      </c>
    </row>
    <row r="542" spans="1:10">
      <c r="A542" s="577" t="e">
        <f>IF(A541="","",IF(A541=#REF!*12,"",+A541+1))</f>
        <v>#REF!</v>
      </c>
      <c r="B542" s="576" t="e">
        <f t="shared" si="61"/>
        <v>#REF!</v>
      </c>
      <c r="C542" s="576" t="e">
        <f>IF(A542="","",IF(#REF!+'Plano Prestação Mensal Proposta'!A542&gt;120,0,ROUND(IF(B542&gt;0.045,(0.045*0.5),(0.5)*B542),7)))</f>
        <v>#REF!</v>
      </c>
      <c r="D542" s="576" t="e">
        <f t="shared" si="56"/>
        <v>#REF!</v>
      </c>
      <c r="E542" s="575" t="e">
        <f t="shared" si="62"/>
        <v>#REF!</v>
      </c>
      <c r="F542" s="575" t="e">
        <f t="shared" si="57"/>
        <v>#REF!</v>
      </c>
      <c r="G542" s="575" t="e">
        <f t="shared" si="58"/>
        <v>#REF!</v>
      </c>
      <c r="H542" s="575" t="e">
        <f t="shared" si="59"/>
        <v>#REF!</v>
      </c>
      <c r="I542" s="575" t="e">
        <f t="shared" si="60"/>
        <v>#REF!</v>
      </c>
      <c r="J542" s="575" t="e">
        <f>IF(A542="","",IF(#REF!="","",PMT((1+D542)^(1/12)-1,(#REF!*12)-A542+1,-E542)))</f>
        <v>#REF!</v>
      </c>
    </row>
    <row r="543" spans="1:10">
      <c r="A543" s="577" t="e">
        <f>IF(A542="","",IF(A542=#REF!*12,"",+A542+1))</f>
        <v>#REF!</v>
      </c>
      <c r="B543" s="576" t="e">
        <f t="shared" si="61"/>
        <v>#REF!</v>
      </c>
      <c r="C543" s="576" t="e">
        <f>IF(A543="","",IF(#REF!+'Plano Prestação Mensal Proposta'!A543&gt;120,0,ROUND(IF(B543&gt;0.045,(0.045*0.5),(0.5)*B543),7)))</f>
        <v>#REF!</v>
      </c>
      <c r="D543" s="576" t="e">
        <f t="shared" si="56"/>
        <v>#REF!</v>
      </c>
      <c r="E543" s="575" t="e">
        <f t="shared" si="62"/>
        <v>#REF!</v>
      </c>
      <c r="F543" s="575" t="e">
        <f t="shared" si="57"/>
        <v>#REF!</v>
      </c>
      <c r="G543" s="575" t="e">
        <f t="shared" si="58"/>
        <v>#REF!</v>
      </c>
      <c r="H543" s="575" t="e">
        <f t="shared" si="59"/>
        <v>#REF!</v>
      </c>
      <c r="I543" s="575" t="e">
        <f t="shared" si="60"/>
        <v>#REF!</v>
      </c>
      <c r="J543" s="575" t="e">
        <f>IF(A543="","",IF(#REF!="","",PMT((1+D543)^(1/12)-1,(#REF!*12)-A543+1,-E543)))</f>
        <v>#REF!</v>
      </c>
    </row>
    <row r="544" spans="1:10">
      <c r="A544" s="577" t="e">
        <f>IF(A543="","",IF(A543=#REF!*12,"",+A543+1))</f>
        <v>#REF!</v>
      </c>
      <c r="B544" s="576" t="e">
        <f t="shared" si="61"/>
        <v>#REF!</v>
      </c>
      <c r="C544" s="576" t="e">
        <f>IF(A544="","",IF(#REF!+'Plano Prestação Mensal Proposta'!A544&gt;120,0,ROUND(IF(B544&gt;0.045,(0.045*0.5),(0.5)*B544),7)))</f>
        <v>#REF!</v>
      </c>
      <c r="D544" s="576" t="e">
        <f t="shared" si="56"/>
        <v>#REF!</v>
      </c>
      <c r="E544" s="575" t="e">
        <f t="shared" si="62"/>
        <v>#REF!</v>
      </c>
      <c r="F544" s="575" t="e">
        <f t="shared" si="57"/>
        <v>#REF!</v>
      </c>
      <c r="G544" s="575" t="e">
        <f t="shared" si="58"/>
        <v>#REF!</v>
      </c>
      <c r="H544" s="575" t="e">
        <f t="shared" si="59"/>
        <v>#REF!</v>
      </c>
      <c r="I544" s="575" t="e">
        <f t="shared" si="60"/>
        <v>#REF!</v>
      </c>
      <c r="J544" s="575" t="e">
        <f>IF(A544="","",IF(#REF!="","",PMT((1+D544)^(1/12)-1,(#REF!*12)-A544+1,-E544)))</f>
        <v>#REF!</v>
      </c>
    </row>
    <row r="545" spans="1:10">
      <c r="A545" s="577" t="e">
        <f>IF(A544="","",IF(A544=#REF!*12,"",+A544+1))</f>
        <v>#REF!</v>
      </c>
      <c r="B545" s="576" t="e">
        <f t="shared" si="61"/>
        <v>#REF!</v>
      </c>
      <c r="C545" s="576" t="e">
        <f>IF(A545="","",IF(#REF!+'Plano Prestação Mensal Proposta'!A545&gt;120,0,ROUND(IF(B545&gt;0.045,(0.045*0.5),(0.5)*B545),7)))</f>
        <v>#REF!</v>
      </c>
      <c r="D545" s="576" t="e">
        <f t="shared" si="56"/>
        <v>#REF!</v>
      </c>
      <c r="E545" s="575" t="e">
        <f t="shared" si="62"/>
        <v>#REF!</v>
      </c>
      <c r="F545" s="575" t="e">
        <f t="shared" si="57"/>
        <v>#REF!</v>
      </c>
      <c r="G545" s="575" t="e">
        <f t="shared" si="58"/>
        <v>#REF!</v>
      </c>
      <c r="H545" s="575" t="e">
        <f t="shared" si="59"/>
        <v>#REF!</v>
      </c>
      <c r="I545" s="575" t="e">
        <f t="shared" si="60"/>
        <v>#REF!</v>
      </c>
      <c r="J545" s="575" t="e">
        <f>IF(A545="","",IF(#REF!="","",PMT((1+D545)^(1/12)-1,(#REF!*12)-A545+1,-E545)))</f>
        <v>#REF!</v>
      </c>
    </row>
    <row r="546" spans="1:10">
      <c r="A546" s="577" t="e">
        <f>IF(A545="","",IF(A545=#REF!*12,"",+A545+1))</f>
        <v>#REF!</v>
      </c>
      <c r="B546" s="576" t="e">
        <f t="shared" si="61"/>
        <v>#REF!</v>
      </c>
      <c r="C546" s="576" t="e">
        <f>IF(A546="","",IF(#REF!+'Plano Prestação Mensal Proposta'!A546&gt;120,0,ROUND(IF(B546&gt;0.045,(0.045*0.5),(0.5)*B546),7)))</f>
        <v>#REF!</v>
      </c>
      <c r="D546" s="576" t="e">
        <f t="shared" si="56"/>
        <v>#REF!</v>
      </c>
      <c r="E546" s="575" t="e">
        <f t="shared" si="62"/>
        <v>#REF!</v>
      </c>
      <c r="F546" s="575" t="e">
        <f t="shared" si="57"/>
        <v>#REF!</v>
      </c>
      <c r="G546" s="575" t="e">
        <f t="shared" si="58"/>
        <v>#REF!</v>
      </c>
      <c r="H546" s="575" t="e">
        <f t="shared" si="59"/>
        <v>#REF!</v>
      </c>
      <c r="I546" s="575" t="e">
        <f t="shared" si="60"/>
        <v>#REF!</v>
      </c>
      <c r="J546" s="575" t="e">
        <f>IF(A546="","",IF(#REF!="","",PMT((1+D546)^(1/12)-1,(#REF!*12)-A546+1,-E546)))</f>
        <v>#REF!</v>
      </c>
    </row>
    <row r="547" spans="1:10">
      <c r="A547" s="577" t="e">
        <f>IF(A546="","",IF(A546=#REF!*12,"",+A546+1))</f>
        <v>#REF!</v>
      </c>
      <c r="B547" s="576" t="e">
        <f t="shared" si="61"/>
        <v>#REF!</v>
      </c>
      <c r="C547" s="576" t="e">
        <f>IF(A547="","",IF(#REF!+'Plano Prestação Mensal Proposta'!A547&gt;120,0,ROUND(IF(B547&gt;0.045,(0.045*0.5),(0.5)*B547),7)))</f>
        <v>#REF!</v>
      </c>
      <c r="D547" s="576" t="e">
        <f t="shared" si="56"/>
        <v>#REF!</v>
      </c>
      <c r="E547" s="575" t="e">
        <f t="shared" si="62"/>
        <v>#REF!</v>
      </c>
      <c r="F547" s="575" t="e">
        <f t="shared" si="57"/>
        <v>#REF!</v>
      </c>
      <c r="G547" s="575" t="e">
        <f t="shared" si="58"/>
        <v>#REF!</v>
      </c>
      <c r="H547" s="575" t="e">
        <f t="shared" si="59"/>
        <v>#REF!</v>
      </c>
      <c r="I547" s="575" t="e">
        <f t="shared" si="60"/>
        <v>#REF!</v>
      </c>
      <c r="J547" s="575" t="e">
        <f>IF(A547="","",IF(#REF!="","",PMT((1+D547)^(1/12)-1,(#REF!*12)-A547+1,-E547)))</f>
        <v>#REF!</v>
      </c>
    </row>
    <row r="548" spans="1:10">
      <c r="A548" s="577" t="e">
        <f>IF(A547="","",IF(A547=#REF!*12,"",+A547+1))</f>
        <v>#REF!</v>
      </c>
      <c r="B548" s="576" t="e">
        <f t="shared" si="61"/>
        <v>#REF!</v>
      </c>
      <c r="C548" s="576" t="e">
        <f>IF(A548="","",IF(#REF!+'Plano Prestação Mensal Proposta'!A548&gt;120,0,ROUND(IF(B548&gt;0.045,(0.045*0.5),(0.5)*B548),7)))</f>
        <v>#REF!</v>
      </c>
      <c r="D548" s="576" t="e">
        <f t="shared" si="56"/>
        <v>#REF!</v>
      </c>
      <c r="E548" s="575" t="e">
        <f t="shared" si="62"/>
        <v>#REF!</v>
      </c>
      <c r="F548" s="575" t="e">
        <f t="shared" si="57"/>
        <v>#REF!</v>
      </c>
      <c r="G548" s="575" t="e">
        <f t="shared" si="58"/>
        <v>#REF!</v>
      </c>
      <c r="H548" s="575" t="e">
        <f t="shared" si="59"/>
        <v>#REF!</v>
      </c>
      <c r="I548" s="575" t="e">
        <f t="shared" si="60"/>
        <v>#REF!</v>
      </c>
      <c r="J548" s="575" t="e">
        <f>IF(A548="","",IF(#REF!="","",PMT((1+D548)^(1/12)-1,(#REF!*12)-A548+1,-E548)))</f>
        <v>#REF!</v>
      </c>
    </row>
    <row r="549" spans="1:10">
      <c r="A549" s="577" t="e">
        <f>IF(A548="","",IF(A548=#REF!*12,"",+A548+1))</f>
        <v>#REF!</v>
      </c>
      <c r="B549" s="576" t="e">
        <f t="shared" si="61"/>
        <v>#REF!</v>
      </c>
      <c r="C549" s="576" t="e">
        <f>IF(A549="","",IF(#REF!+'Plano Prestação Mensal Proposta'!A549&gt;120,0,ROUND(IF(B549&gt;0.045,(0.045*0.5),(0.5)*B549),7)))</f>
        <v>#REF!</v>
      </c>
      <c r="D549" s="576" t="e">
        <f t="shared" si="56"/>
        <v>#REF!</v>
      </c>
      <c r="E549" s="575" t="e">
        <f t="shared" si="62"/>
        <v>#REF!</v>
      </c>
      <c r="F549" s="575" t="e">
        <f t="shared" si="57"/>
        <v>#REF!</v>
      </c>
      <c r="G549" s="575" t="e">
        <f t="shared" si="58"/>
        <v>#REF!</v>
      </c>
      <c r="H549" s="575" t="e">
        <f t="shared" si="59"/>
        <v>#REF!</v>
      </c>
      <c r="I549" s="575" t="e">
        <f t="shared" si="60"/>
        <v>#REF!</v>
      </c>
      <c r="J549" s="575" t="e">
        <f>IF(A549="","",IF(#REF!="","",PMT((1+D549)^(1/12)-1,(#REF!*12)-A549+1,-E549)))</f>
        <v>#REF!</v>
      </c>
    </row>
    <row r="550" spans="1:10">
      <c r="A550" s="577" t="e">
        <f>IF(A549="","",IF(A549=#REF!*12,"",+A549+1))</f>
        <v>#REF!</v>
      </c>
      <c r="B550" s="576" t="e">
        <f t="shared" si="61"/>
        <v>#REF!</v>
      </c>
      <c r="C550" s="576" t="e">
        <f>IF(A550="","",IF(#REF!+'Plano Prestação Mensal Proposta'!A550&gt;120,0,ROUND(IF(B550&gt;0.045,(0.045*0.5),(0.5)*B550),7)))</f>
        <v>#REF!</v>
      </c>
      <c r="D550" s="576" t="e">
        <f t="shared" si="56"/>
        <v>#REF!</v>
      </c>
      <c r="E550" s="575" t="e">
        <f t="shared" si="62"/>
        <v>#REF!</v>
      </c>
      <c r="F550" s="575" t="e">
        <f t="shared" si="57"/>
        <v>#REF!</v>
      </c>
      <c r="G550" s="575" t="e">
        <f t="shared" si="58"/>
        <v>#REF!</v>
      </c>
      <c r="H550" s="575" t="e">
        <f t="shared" si="59"/>
        <v>#REF!</v>
      </c>
      <c r="I550" s="575" t="e">
        <f t="shared" si="60"/>
        <v>#REF!</v>
      </c>
      <c r="J550" s="575" t="e">
        <f>IF(A550="","",IF(#REF!="","",PMT((1+D550)^(1/12)-1,(#REF!*12)-A550+1,-E550)))</f>
        <v>#REF!</v>
      </c>
    </row>
    <row r="551" spans="1:10">
      <c r="A551" s="577" t="e">
        <f>IF(A550="","",IF(A550=#REF!*12,"",+A550+1))</f>
        <v>#REF!</v>
      </c>
      <c r="B551" s="576" t="e">
        <f t="shared" si="61"/>
        <v>#REF!</v>
      </c>
      <c r="C551" s="576" t="e">
        <f>IF(A551="","",IF(#REF!+'Plano Prestação Mensal Proposta'!A551&gt;120,0,ROUND(IF(B551&gt;0.045,(0.045*0.5),(0.5)*B551),7)))</f>
        <v>#REF!</v>
      </c>
      <c r="D551" s="576" t="e">
        <f t="shared" si="56"/>
        <v>#REF!</v>
      </c>
      <c r="E551" s="575" t="e">
        <f t="shared" si="62"/>
        <v>#REF!</v>
      </c>
      <c r="F551" s="575" t="e">
        <f t="shared" si="57"/>
        <v>#REF!</v>
      </c>
      <c r="G551" s="575" t="e">
        <f t="shared" si="58"/>
        <v>#REF!</v>
      </c>
      <c r="H551" s="575" t="e">
        <f t="shared" si="59"/>
        <v>#REF!</v>
      </c>
      <c r="I551" s="575" t="e">
        <f t="shared" si="60"/>
        <v>#REF!</v>
      </c>
      <c r="J551" s="575" t="e">
        <f>IF(A551="","",IF(#REF!="","",PMT((1+D551)^(1/12)-1,(#REF!*12)-A551+1,-E551)))</f>
        <v>#REF!</v>
      </c>
    </row>
    <row r="552" spans="1:10">
      <c r="A552" s="577" t="e">
        <f>IF(A551="","",IF(A551=#REF!*12,"",+A551+1))</f>
        <v>#REF!</v>
      </c>
      <c r="B552" s="576" t="e">
        <f t="shared" si="61"/>
        <v>#REF!</v>
      </c>
      <c r="C552" s="576" t="e">
        <f>IF(A552="","",IF(#REF!+'Plano Prestação Mensal Proposta'!A552&gt;120,0,ROUND(IF(B552&gt;0.045,(0.045*0.5),(0.5)*B552),7)))</f>
        <v>#REF!</v>
      </c>
      <c r="D552" s="576" t="e">
        <f t="shared" si="56"/>
        <v>#REF!</v>
      </c>
      <c r="E552" s="575" t="e">
        <f t="shared" si="62"/>
        <v>#REF!</v>
      </c>
      <c r="F552" s="575" t="e">
        <f t="shared" si="57"/>
        <v>#REF!</v>
      </c>
      <c r="G552" s="575" t="e">
        <f t="shared" si="58"/>
        <v>#REF!</v>
      </c>
      <c r="H552" s="575" t="e">
        <f t="shared" si="59"/>
        <v>#REF!</v>
      </c>
      <c r="I552" s="575" t="e">
        <f t="shared" si="60"/>
        <v>#REF!</v>
      </c>
      <c r="J552" s="575" t="e">
        <f>IF(A552="","",IF(#REF!="","",PMT((1+D552)^(1/12)-1,(#REF!*12)-A552+1,-E552)))</f>
        <v>#REF!</v>
      </c>
    </row>
    <row r="553" spans="1:10">
      <c r="A553" s="577" t="e">
        <f>IF(A552="","",IF(A552=#REF!*12,"",+A552+1))</f>
        <v>#REF!</v>
      </c>
      <c r="B553" s="576" t="e">
        <f t="shared" si="61"/>
        <v>#REF!</v>
      </c>
      <c r="C553" s="576" t="e">
        <f>IF(A553="","",IF(#REF!+'Plano Prestação Mensal Proposta'!A553&gt;120,0,ROUND(IF(B553&gt;0.045,(0.045*0.5),(0.5)*B553),7)))</f>
        <v>#REF!</v>
      </c>
      <c r="D553" s="576" t="e">
        <f t="shared" si="56"/>
        <v>#REF!</v>
      </c>
      <c r="E553" s="575" t="e">
        <f t="shared" si="62"/>
        <v>#REF!</v>
      </c>
      <c r="F553" s="575" t="e">
        <f t="shared" si="57"/>
        <v>#REF!</v>
      </c>
      <c r="G553" s="575" t="e">
        <f t="shared" si="58"/>
        <v>#REF!</v>
      </c>
      <c r="H553" s="575" t="e">
        <f t="shared" si="59"/>
        <v>#REF!</v>
      </c>
      <c r="I553" s="575" t="e">
        <f t="shared" si="60"/>
        <v>#REF!</v>
      </c>
      <c r="J553" s="575" t="e">
        <f>IF(A553="","",IF(#REF!="","",PMT((1+D553)^(1/12)-1,(#REF!*12)-A553+1,-E553)))</f>
        <v>#REF!</v>
      </c>
    </row>
    <row r="554" spans="1:10">
      <c r="A554" s="577" t="e">
        <f>IF(A553="","",IF(A553=#REF!*12,"",+A553+1))</f>
        <v>#REF!</v>
      </c>
      <c r="B554" s="576" t="e">
        <f t="shared" si="61"/>
        <v>#REF!</v>
      </c>
      <c r="C554" s="576" t="e">
        <f>IF(A554="","",IF(#REF!+'Plano Prestação Mensal Proposta'!A554&gt;120,0,ROUND(IF(B554&gt;0.045,(0.045*0.5),(0.5)*B554),7)))</f>
        <v>#REF!</v>
      </c>
      <c r="D554" s="576" t="e">
        <f t="shared" si="56"/>
        <v>#REF!</v>
      </c>
      <c r="E554" s="575" t="e">
        <f t="shared" si="62"/>
        <v>#REF!</v>
      </c>
      <c r="F554" s="575" t="e">
        <f t="shared" si="57"/>
        <v>#REF!</v>
      </c>
      <c r="G554" s="575" t="e">
        <f t="shared" si="58"/>
        <v>#REF!</v>
      </c>
      <c r="H554" s="575" t="e">
        <f t="shared" si="59"/>
        <v>#REF!</v>
      </c>
      <c r="I554" s="575" t="e">
        <f t="shared" si="60"/>
        <v>#REF!</v>
      </c>
      <c r="J554" s="575" t="e">
        <f>IF(A554="","",IF(#REF!="","",PMT((1+D554)^(1/12)-1,(#REF!*12)-A554+1,-E554)))</f>
        <v>#REF!</v>
      </c>
    </row>
    <row r="555" spans="1:10">
      <c r="A555" s="577" t="e">
        <f>IF(A554="","",IF(A554=#REF!*12,"",+A554+1))</f>
        <v>#REF!</v>
      </c>
      <c r="B555" s="576" t="e">
        <f t="shared" si="61"/>
        <v>#REF!</v>
      </c>
      <c r="C555" s="576" t="e">
        <f>IF(A555="","",IF(#REF!+'Plano Prestação Mensal Proposta'!A555&gt;120,0,ROUND(IF(B555&gt;0.045,(0.045*0.5),(0.5)*B555),7)))</f>
        <v>#REF!</v>
      </c>
      <c r="D555" s="576" t="e">
        <f t="shared" si="56"/>
        <v>#REF!</v>
      </c>
      <c r="E555" s="575" t="e">
        <f t="shared" si="62"/>
        <v>#REF!</v>
      </c>
      <c r="F555" s="575" t="e">
        <f t="shared" si="57"/>
        <v>#REF!</v>
      </c>
      <c r="G555" s="575" t="e">
        <f t="shared" si="58"/>
        <v>#REF!</v>
      </c>
      <c r="H555" s="575" t="e">
        <f t="shared" si="59"/>
        <v>#REF!</v>
      </c>
      <c r="I555" s="575" t="e">
        <f t="shared" si="60"/>
        <v>#REF!</v>
      </c>
      <c r="J555" s="575" t="e">
        <f>IF(A555="","",IF(#REF!="","",PMT((1+D555)^(1/12)-1,(#REF!*12)-A555+1,-E555)))</f>
        <v>#REF!</v>
      </c>
    </row>
    <row r="556" spans="1:10">
      <c r="A556" s="577" t="e">
        <f>IF(A555="","",IF(A555=#REF!*12,"",+A555+1))</f>
        <v>#REF!</v>
      </c>
      <c r="B556" s="576" t="e">
        <f t="shared" si="61"/>
        <v>#REF!</v>
      </c>
      <c r="C556" s="576" t="e">
        <f>IF(A556="","",IF(#REF!+'Plano Prestação Mensal Proposta'!A556&gt;120,0,ROUND(IF(B556&gt;0.045,(0.045*0.5),(0.5)*B556),7)))</f>
        <v>#REF!</v>
      </c>
      <c r="D556" s="576" t="e">
        <f t="shared" si="56"/>
        <v>#REF!</v>
      </c>
      <c r="E556" s="575" t="e">
        <f t="shared" si="62"/>
        <v>#REF!</v>
      </c>
      <c r="F556" s="575" t="e">
        <f t="shared" si="57"/>
        <v>#REF!</v>
      </c>
      <c r="G556" s="575" t="e">
        <f t="shared" si="58"/>
        <v>#REF!</v>
      </c>
      <c r="H556" s="575" t="e">
        <f t="shared" si="59"/>
        <v>#REF!</v>
      </c>
      <c r="I556" s="575" t="e">
        <f t="shared" si="60"/>
        <v>#REF!</v>
      </c>
      <c r="J556" s="575" t="e">
        <f>IF(A556="","",IF(#REF!="","",PMT((1+D556)^(1/12)-1,(#REF!*12)-A556+1,-E556)))</f>
        <v>#REF!</v>
      </c>
    </row>
    <row r="557" spans="1:10">
      <c r="A557" s="577" t="e">
        <f>IF(A556="","",IF(A556=#REF!*12,"",+A556+1))</f>
        <v>#REF!</v>
      </c>
      <c r="B557" s="576" t="e">
        <f t="shared" si="61"/>
        <v>#REF!</v>
      </c>
      <c r="C557" s="576" t="e">
        <f>IF(A557="","",IF(#REF!+'Plano Prestação Mensal Proposta'!A557&gt;120,0,ROUND(IF(B557&gt;0.045,(0.045*0.5),(0.5)*B557),7)))</f>
        <v>#REF!</v>
      </c>
      <c r="D557" s="576" t="e">
        <f t="shared" si="56"/>
        <v>#REF!</v>
      </c>
      <c r="E557" s="575" t="e">
        <f t="shared" si="62"/>
        <v>#REF!</v>
      </c>
      <c r="F557" s="575" t="e">
        <f t="shared" si="57"/>
        <v>#REF!</v>
      </c>
      <c r="G557" s="575" t="e">
        <f t="shared" si="58"/>
        <v>#REF!</v>
      </c>
      <c r="H557" s="575" t="e">
        <f t="shared" si="59"/>
        <v>#REF!</v>
      </c>
      <c r="I557" s="575" t="e">
        <f t="shared" si="60"/>
        <v>#REF!</v>
      </c>
      <c r="J557" s="575" t="e">
        <f>IF(A557="","",IF(#REF!="","",PMT((1+D557)^(1/12)-1,(#REF!*12)-A557+1,-E557)))</f>
        <v>#REF!</v>
      </c>
    </row>
    <row r="558" spans="1:10">
      <c r="A558" s="577" t="e">
        <f>IF(A557="","",IF(A557=#REF!*12,"",+A557+1))</f>
        <v>#REF!</v>
      </c>
      <c r="B558" s="576" t="e">
        <f t="shared" si="61"/>
        <v>#REF!</v>
      </c>
      <c r="C558" s="576" t="e">
        <f>IF(A558="","",IF(#REF!+'Plano Prestação Mensal Proposta'!A558&gt;120,0,ROUND(IF(B558&gt;0.045,(0.045*0.5),(0.5)*B558),7)))</f>
        <v>#REF!</v>
      </c>
      <c r="D558" s="576" t="e">
        <f t="shared" si="56"/>
        <v>#REF!</v>
      </c>
      <c r="E558" s="575" t="e">
        <f t="shared" si="62"/>
        <v>#REF!</v>
      </c>
      <c r="F558" s="575" t="e">
        <f t="shared" si="57"/>
        <v>#REF!</v>
      </c>
      <c r="G558" s="575" t="e">
        <f t="shared" si="58"/>
        <v>#REF!</v>
      </c>
      <c r="H558" s="575" t="e">
        <f t="shared" si="59"/>
        <v>#REF!</v>
      </c>
      <c r="I558" s="575" t="e">
        <f t="shared" si="60"/>
        <v>#REF!</v>
      </c>
      <c r="J558" s="575" t="e">
        <f>IF(A558="","",IF(#REF!="","",PMT((1+D558)^(1/12)-1,(#REF!*12)-A558+1,-E558)))</f>
        <v>#REF!</v>
      </c>
    </row>
    <row r="559" spans="1:10">
      <c r="A559" s="577" t="e">
        <f>IF(A558="","",IF(A558=#REF!*12,"",+A558+1))</f>
        <v>#REF!</v>
      </c>
      <c r="B559" s="576" t="e">
        <f t="shared" si="61"/>
        <v>#REF!</v>
      </c>
      <c r="C559" s="576" t="e">
        <f>IF(A559="","",IF(#REF!+'Plano Prestação Mensal Proposta'!A559&gt;120,0,ROUND(IF(B559&gt;0.045,(0.045*0.5),(0.5)*B559),7)))</f>
        <v>#REF!</v>
      </c>
      <c r="D559" s="576" t="e">
        <f t="shared" si="56"/>
        <v>#REF!</v>
      </c>
      <c r="E559" s="575" t="e">
        <f t="shared" si="62"/>
        <v>#REF!</v>
      </c>
      <c r="F559" s="575" t="e">
        <f t="shared" si="57"/>
        <v>#REF!</v>
      </c>
      <c r="G559" s="575" t="e">
        <f t="shared" si="58"/>
        <v>#REF!</v>
      </c>
      <c r="H559" s="575" t="e">
        <f t="shared" si="59"/>
        <v>#REF!</v>
      </c>
      <c r="I559" s="575" t="e">
        <f t="shared" si="60"/>
        <v>#REF!</v>
      </c>
      <c r="J559" s="575" t="e">
        <f>IF(A559="","",IF(#REF!="","",PMT((1+D559)^(1/12)-1,(#REF!*12)-A559+1,-E559)))</f>
        <v>#REF!</v>
      </c>
    </row>
    <row r="560" spans="1:10">
      <c r="A560" s="577" t="e">
        <f>IF(A559="","",IF(A559=#REF!*12,"",+A559+1))</f>
        <v>#REF!</v>
      </c>
      <c r="B560" s="576" t="e">
        <f t="shared" si="61"/>
        <v>#REF!</v>
      </c>
      <c r="C560" s="576" t="e">
        <f>IF(A560="","",IF(#REF!+'Plano Prestação Mensal Proposta'!A560&gt;120,0,ROUND(IF(B560&gt;0.045,(0.045*0.5),(0.5)*B560),7)))</f>
        <v>#REF!</v>
      </c>
      <c r="D560" s="576" t="e">
        <f t="shared" si="56"/>
        <v>#REF!</v>
      </c>
      <c r="E560" s="575" t="e">
        <f t="shared" si="62"/>
        <v>#REF!</v>
      </c>
      <c r="F560" s="575" t="e">
        <f t="shared" si="57"/>
        <v>#REF!</v>
      </c>
      <c r="G560" s="575" t="e">
        <f t="shared" si="58"/>
        <v>#REF!</v>
      </c>
      <c r="H560" s="575" t="e">
        <f t="shared" si="59"/>
        <v>#REF!</v>
      </c>
      <c r="I560" s="575" t="e">
        <f t="shared" si="60"/>
        <v>#REF!</v>
      </c>
      <c r="J560" s="575" t="e">
        <f>IF(A560="","",IF(#REF!="","",PMT((1+D560)^(1/12)-1,(#REF!*12)-A560+1,-E560)))</f>
        <v>#REF!</v>
      </c>
    </row>
    <row r="561" spans="1:10">
      <c r="A561" s="577" t="e">
        <f>IF(A560="","",IF(A560=#REF!*12,"",+A560+1))</f>
        <v>#REF!</v>
      </c>
      <c r="B561" s="576" t="e">
        <f t="shared" si="61"/>
        <v>#REF!</v>
      </c>
      <c r="C561" s="576" t="e">
        <f>IF(A561="","",IF(#REF!+'Plano Prestação Mensal Proposta'!A561&gt;120,0,ROUND(IF(B561&gt;0.045,(0.045*0.5),(0.5)*B561),7)))</f>
        <v>#REF!</v>
      </c>
      <c r="D561" s="576" t="e">
        <f t="shared" si="56"/>
        <v>#REF!</v>
      </c>
      <c r="E561" s="575" t="e">
        <f t="shared" si="62"/>
        <v>#REF!</v>
      </c>
      <c r="F561" s="575" t="e">
        <f t="shared" si="57"/>
        <v>#REF!</v>
      </c>
      <c r="G561" s="575" t="e">
        <f t="shared" si="58"/>
        <v>#REF!</v>
      </c>
      <c r="H561" s="575" t="e">
        <f t="shared" si="59"/>
        <v>#REF!</v>
      </c>
      <c r="I561" s="575" t="e">
        <f t="shared" si="60"/>
        <v>#REF!</v>
      </c>
      <c r="J561" s="575" t="e">
        <f>IF(A561="","",IF(#REF!="","",PMT((1+D561)^(1/12)-1,(#REF!*12)-A561+1,-E561)))</f>
        <v>#REF!</v>
      </c>
    </row>
    <row r="562" spans="1:10">
      <c r="A562" s="577" t="e">
        <f>IF(A561="","",IF(A561=#REF!*12,"",+A561+1))</f>
        <v>#REF!</v>
      </c>
      <c r="B562" s="576" t="e">
        <f t="shared" si="61"/>
        <v>#REF!</v>
      </c>
      <c r="C562" s="576" t="e">
        <f>IF(A562="","",IF(#REF!+'Plano Prestação Mensal Proposta'!A562&gt;120,0,ROUND(IF(B562&gt;0.045,(0.045*0.5),(0.5)*B562),7)))</f>
        <v>#REF!</v>
      </c>
      <c r="D562" s="576" t="e">
        <f t="shared" si="56"/>
        <v>#REF!</v>
      </c>
      <c r="E562" s="575" t="e">
        <f t="shared" si="62"/>
        <v>#REF!</v>
      </c>
      <c r="F562" s="575" t="e">
        <f t="shared" si="57"/>
        <v>#REF!</v>
      </c>
      <c r="G562" s="575" t="e">
        <f t="shared" si="58"/>
        <v>#REF!</v>
      </c>
      <c r="H562" s="575" t="e">
        <f t="shared" si="59"/>
        <v>#REF!</v>
      </c>
      <c r="I562" s="575" t="e">
        <f t="shared" si="60"/>
        <v>#REF!</v>
      </c>
      <c r="J562" s="575" t="e">
        <f>IF(A562="","",IF(#REF!="","",PMT((1+D562)^(1/12)-1,(#REF!*12)-A562+1,-E562)))</f>
        <v>#REF!</v>
      </c>
    </row>
    <row r="563" spans="1:10">
      <c r="A563" s="577" t="e">
        <f>IF(A562="","",IF(A562=#REF!*12,"",+A562+1))</f>
        <v>#REF!</v>
      </c>
      <c r="B563" s="576" t="e">
        <f t="shared" si="61"/>
        <v>#REF!</v>
      </c>
      <c r="C563" s="576" t="e">
        <f>IF(A563="","",IF(#REF!+'Plano Prestação Mensal Proposta'!A563&gt;120,0,ROUND(IF(B563&gt;0.045,(0.045*0.5),(0.5)*B563),7)))</f>
        <v>#REF!</v>
      </c>
      <c r="D563" s="576" t="e">
        <f t="shared" si="56"/>
        <v>#REF!</v>
      </c>
      <c r="E563" s="575" t="e">
        <f t="shared" si="62"/>
        <v>#REF!</v>
      </c>
      <c r="F563" s="575" t="e">
        <f t="shared" si="57"/>
        <v>#REF!</v>
      </c>
      <c r="G563" s="575" t="e">
        <f t="shared" si="58"/>
        <v>#REF!</v>
      </c>
      <c r="H563" s="575" t="e">
        <f t="shared" si="59"/>
        <v>#REF!</v>
      </c>
      <c r="I563" s="575" t="e">
        <f t="shared" si="60"/>
        <v>#REF!</v>
      </c>
      <c r="J563" s="575" t="e">
        <f>IF(A563="","",IF(#REF!="","",PMT((1+D563)^(1/12)-1,(#REF!*12)-A563+1,-E563)))</f>
        <v>#REF!</v>
      </c>
    </row>
    <row r="564" spans="1:10">
      <c r="A564" s="577" t="e">
        <f>IF(A563="","",IF(A563=#REF!*12,"",+A563+1))</f>
        <v>#REF!</v>
      </c>
      <c r="B564" s="576" t="e">
        <f t="shared" si="61"/>
        <v>#REF!</v>
      </c>
      <c r="C564" s="576" t="e">
        <f>IF(A564="","",IF(#REF!+'Plano Prestação Mensal Proposta'!A564&gt;120,0,ROUND(IF(B564&gt;0.045,(0.045*0.5),(0.5)*B564),7)))</f>
        <v>#REF!</v>
      </c>
      <c r="D564" s="576" t="e">
        <f t="shared" si="56"/>
        <v>#REF!</v>
      </c>
      <c r="E564" s="575" t="e">
        <f t="shared" si="62"/>
        <v>#REF!</v>
      </c>
      <c r="F564" s="575" t="e">
        <f t="shared" si="57"/>
        <v>#REF!</v>
      </c>
      <c r="G564" s="575" t="e">
        <f t="shared" si="58"/>
        <v>#REF!</v>
      </c>
      <c r="H564" s="575" t="e">
        <f t="shared" si="59"/>
        <v>#REF!</v>
      </c>
      <c r="I564" s="575" t="e">
        <f t="shared" si="60"/>
        <v>#REF!</v>
      </c>
      <c r="J564" s="575" t="e">
        <f>IF(A564="","",IF(#REF!="","",PMT((1+D564)^(1/12)-1,(#REF!*12)-A564+1,-E564)))</f>
        <v>#REF!</v>
      </c>
    </row>
    <row r="565" spans="1:10">
      <c r="A565" s="577" t="e">
        <f>IF(A564="","",IF(A564=#REF!*12,"",+A564+1))</f>
        <v>#REF!</v>
      </c>
      <c r="B565" s="576" t="e">
        <f t="shared" si="61"/>
        <v>#REF!</v>
      </c>
      <c r="C565" s="576" t="e">
        <f>IF(A565="","",IF(#REF!+'Plano Prestação Mensal Proposta'!A565&gt;120,0,ROUND(IF(B565&gt;0.045,(0.045*0.5),(0.5)*B565),7)))</f>
        <v>#REF!</v>
      </c>
      <c r="D565" s="576" t="e">
        <f t="shared" si="56"/>
        <v>#REF!</v>
      </c>
      <c r="E565" s="575" t="e">
        <f t="shared" si="62"/>
        <v>#REF!</v>
      </c>
      <c r="F565" s="575" t="e">
        <f t="shared" si="57"/>
        <v>#REF!</v>
      </c>
      <c r="G565" s="575" t="e">
        <f t="shared" si="58"/>
        <v>#REF!</v>
      </c>
      <c r="H565" s="575" t="e">
        <f t="shared" si="59"/>
        <v>#REF!</v>
      </c>
      <c r="I565" s="575" t="e">
        <f t="shared" si="60"/>
        <v>#REF!</v>
      </c>
      <c r="J565" s="575" t="e">
        <f>IF(A565="","",IF(#REF!="","",PMT((1+D565)^(1/12)-1,(#REF!*12)-A565+1,-E565)))</f>
        <v>#REF!</v>
      </c>
    </row>
    <row r="566" spans="1:10">
      <c r="A566" s="577" t="e">
        <f>IF(A565="","",IF(A565=#REF!*12,"",+A565+1))</f>
        <v>#REF!</v>
      </c>
      <c r="B566" s="576" t="e">
        <f t="shared" si="61"/>
        <v>#REF!</v>
      </c>
      <c r="C566" s="576" t="e">
        <f>IF(A566="","",IF(#REF!+'Plano Prestação Mensal Proposta'!A566&gt;120,0,ROUND(IF(B566&gt;0.045,(0.045*0.5),(0.5)*B566),7)))</f>
        <v>#REF!</v>
      </c>
      <c r="D566" s="576" t="e">
        <f t="shared" si="56"/>
        <v>#REF!</v>
      </c>
      <c r="E566" s="575" t="e">
        <f t="shared" si="62"/>
        <v>#REF!</v>
      </c>
      <c r="F566" s="575" t="e">
        <f t="shared" si="57"/>
        <v>#REF!</v>
      </c>
      <c r="G566" s="575" t="e">
        <f t="shared" si="58"/>
        <v>#REF!</v>
      </c>
      <c r="H566" s="575" t="e">
        <f t="shared" si="59"/>
        <v>#REF!</v>
      </c>
      <c r="I566" s="575" t="e">
        <f t="shared" si="60"/>
        <v>#REF!</v>
      </c>
      <c r="J566" s="575" t="e">
        <f>IF(A566="","",IF(#REF!="","",PMT((1+D566)^(1/12)-1,(#REF!*12)-A566+1,-E566)))</f>
        <v>#REF!</v>
      </c>
    </row>
    <row r="567" spans="1:10">
      <c r="A567" s="577" t="e">
        <f>IF(A566="","",IF(A566=#REF!*12,"",+A566+1))</f>
        <v>#REF!</v>
      </c>
      <c r="B567" s="576" t="e">
        <f t="shared" si="61"/>
        <v>#REF!</v>
      </c>
      <c r="C567" s="576" t="e">
        <f>IF(A567="","",IF(#REF!+'Plano Prestação Mensal Proposta'!A567&gt;120,0,ROUND(IF(B567&gt;0.045,(0.045*0.5),(0.5)*B567),7)))</f>
        <v>#REF!</v>
      </c>
      <c r="D567" s="576" t="e">
        <f t="shared" si="56"/>
        <v>#REF!</v>
      </c>
      <c r="E567" s="575" t="e">
        <f t="shared" si="62"/>
        <v>#REF!</v>
      </c>
      <c r="F567" s="575" t="e">
        <f t="shared" si="57"/>
        <v>#REF!</v>
      </c>
      <c r="G567" s="575" t="e">
        <f t="shared" si="58"/>
        <v>#REF!</v>
      </c>
      <c r="H567" s="575" t="e">
        <f t="shared" si="59"/>
        <v>#REF!</v>
      </c>
      <c r="I567" s="575" t="e">
        <f t="shared" si="60"/>
        <v>#REF!</v>
      </c>
      <c r="J567" s="575" t="e">
        <f>IF(A567="","",IF(#REF!="","",PMT((1+D567)^(1/12)-1,(#REF!*12)-A567+1,-E567)))</f>
        <v>#REF!</v>
      </c>
    </row>
    <row r="568" spans="1:10">
      <c r="A568" s="577" t="e">
        <f>IF(A567="","",IF(A567=#REF!*12,"",+A567+1))</f>
        <v>#REF!</v>
      </c>
      <c r="B568" s="576" t="e">
        <f t="shared" si="61"/>
        <v>#REF!</v>
      </c>
      <c r="C568" s="576" t="e">
        <f>IF(A568="","",IF(#REF!+'Plano Prestação Mensal Proposta'!A568&gt;120,0,ROUND(IF(B568&gt;0.045,(0.045*0.5),(0.5)*B568),7)))</f>
        <v>#REF!</v>
      </c>
      <c r="D568" s="576" t="e">
        <f t="shared" si="56"/>
        <v>#REF!</v>
      </c>
      <c r="E568" s="575" t="e">
        <f t="shared" si="62"/>
        <v>#REF!</v>
      </c>
      <c r="F568" s="575" t="e">
        <f t="shared" si="57"/>
        <v>#REF!</v>
      </c>
      <c r="G568" s="575" t="e">
        <f t="shared" si="58"/>
        <v>#REF!</v>
      </c>
      <c r="H568" s="575" t="e">
        <f t="shared" si="59"/>
        <v>#REF!</v>
      </c>
      <c r="I568" s="575" t="e">
        <f t="shared" si="60"/>
        <v>#REF!</v>
      </c>
      <c r="J568" s="575" t="e">
        <f>IF(A568="","",IF(#REF!="","",PMT((1+D568)^(1/12)-1,(#REF!*12)-A568+1,-E568)))</f>
        <v>#REF!</v>
      </c>
    </row>
    <row r="569" spans="1:10">
      <c r="A569" s="577" t="e">
        <f>IF(A568="","",IF(A568=#REF!*12,"",+A568+1))</f>
        <v>#REF!</v>
      </c>
      <c r="B569" s="576" t="e">
        <f t="shared" si="61"/>
        <v>#REF!</v>
      </c>
      <c r="C569" s="576" t="e">
        <f>IF(A569="","",IF(#REF!+'Plano Prestação Mensal Proposta'!A569&gt;120,0,ROUND(IF(B569&gt;0.045,(0.045*0.5),(0.5)*B569),7)))</f>
        <v>#REF!</v>
      </c>
      <c r="D569" s="576" t="e">
        <f t="shared" si="56"/>
        <v>#REF!</v>
      </c>
      <c r="E569" s="575" t="e">
        <f t="shared" si="62"/>
        <v>#REF!</v>
      </c>
      <c r="F569" s="575" t="e">
        <f t="shared" si="57"/>
        <v>#REF!</v>
      </c>
      <c r="G569" s="575" t="e">
        <f t="shared" si="58"/>
        <v>#REF!</v>
      </c>
      <c r="H569" s="575" t="e">
        <f t="shared" si="59"/>
        <v>#REF!</v>
      </c>
      <c r="I569" s="575" t="e">
        <f t="shared" si="60"/>
        <v>#REF!</v>
      </c>
      <c r="J569" s="575" t="e">
        <f>IF(A569="","",IF(#REF!="","",PMT((1+D569)^(1/12)-1,(#REF!*12)-A569+1,-E569)))</f>
        <v>#REF!</v>
      </c>
    </row>
    <row r="570" spans="1:10">
      <c r="A570" s="577" t="e">
        <f>IF(A569="","",IF(A569=#REF!*12,"",+A569+1))</f>
        <v>#REF!</v>
      </c>
      <c r="B570" s="576" t="e">
        <f t="shared" si="61"/>
        <v>#REF!</v>
      </c>
      <c r="C570" s="576" t="e">
        <f>IF(A570="","",IF(#REF!+'Plano Prestação Mensal Proposta'!A570&gt;120,0,ROUND(IF(B570&gt;0.045,(0.045*0.5),(0.5)*B570),7)))</f>
        <v>#REF!</v>
      </c>
      <c r="D570" s="576" t="e">
        <f t="shared" si="56"/>
        <v>#REF!</v>
      </c>
      <c r="E570" s="575" t="e">
        <f t="shared" si="62"/>
        <v>#REF!</v>
      </c>
      <c r="F570" s="575" t="e">
        <f t="shared" si="57"/>
        <v>#REF!</v>
      </c>
      <c r="G570" s="575" t="e">
        <f t="shared" si="58"/>
        <v>#REF!</v>
      </c>
      <c r="H570" s="575" t="e">
        <f t="shared" si="59"/>
        <v>#REF!</v>
      </c>
      <c r="I570" s="575" t="e">
        <f t="shared" si="60"/>
        <v>#REF!</v>
      </c>
      <c r="J570" s="575" t="e">
        <f>IF(A570="","",IF(#REF!="","",PMT((1+D570)^(1/12)-1,(#REF!*12)-A570+1,-E570)))</f>
        <v>#REF!</v>
      </c>
    </row>
    <row r="571" spans="1:10">
      <c r="A571" s="577" t="e">
        <f>IF(A570="","",IF(A570=#REF!*12,"",+A570+1))</f>
        <v>#REF!</v>
      </c>
      <c r="B571" s="576" t="e">
        <f t="shared" si="61"/>
        <v>#REF!</v>
      </c>
      <c r="C571" s="576" t="e">
        <f>IF(A571="","",IF(#REF!+'Plano Prestação Mensal Proposta'!A571&gt;120,0,ROUND(IF(B571&gt;0.045,(0.045*0.5),(0.5)*B571),7)))</f>
        <v>#REF!</v>
      </c>
      <c r="D571" s="576" t="e">
        <f t="shared" si="56"/>
        <v>#REF!</v>
      </c>
      <c r="E571" s="575" t="e">
        <f t="shared" si="62"/>
        <v>#REF!</v>
      </c>
      <c r="F571" s="575" t="e">
        <f t="shared" si="57"/>
        <v>#REF!</v>
      </c>
      <c r="G571" s="575" t="e">
        <f t="shared" si="58"/>
        <v>#REF!</v>
      </c>
      <c r="H571" s="575" t="e">
        <f t="shared" si="59"/>
        <v>#REF!</v>
      </c>
      <c r="I571" s="575" t="e">
        <f t="shared" si="60"/>
        <v>#REF!</v>
      </c>
      <c r="J571" s="575" t="e">
        <f>IF(A571="","",IF(#REF!="","",PMT((1+D571)^(1/12)-1,(#REF!*12)-A571+1,-E571)))</f>
        <v>#REF!</v>
      </c>
    </row>
    <row r="572" spans="1:10">
      <c r="A572" s="577" t="e">
        <f>IF(A571="","",IF(A571=#REF!*12,"",+A571+1))</f>
        <v>#REF!</v>
      </c>
      <c r="B572" s="576" t="e">
        <f t="shared" si="61"/>
        <v>#REF!</v>
      </c>
      <c r="C572" s="576" t="e">
        <f>IF(A572="","",IF(#REF!+'Plano Prestação Mensal Proposta'!A572&gt;120,0,ROUND(IF(B572&gt;0.045,(0.045*0.5),(0.5)*B572),7)))</f>
        <v>#REF!</v>
      </c>
      <c r="D572" s="576" t="e">
        <f t="shared" si="56"/>
        <v>#REF!</v>
      </c>
      <c r="E572" s="575" t="e">
        <f t="shared" si="62"/>
        <v>#REF!</v>
      </c>
      <c r="F572" s="575" t="e">
        <f t="shared" si="57"/>
        <v>#REF!</v>
      </c>
      <c r="G572" s="575" t="e">
        <f t="shared" si="58"/>
        <v>#REF!</v>
      </c>
      <c r="H572" s="575" t="e">
        <f t="shared" si="59"/>
        <v>#REF!</v>
      </c>
      <c r="I572" s="575" t="e">
        <f t="shared" si="60"/>
        <v>#REF!</v>
      </c>
      <c r="J572" s="575" t="e">
        <f>IF(A572="","",IF(#REF!="","",PMT((1+D572)^(1/12)-1,(#REF!*12)-A572+1,-E572)))</f>
        <v>#REF!</v>
      </c>
    </row>
    <row r="573" spans="1:10">
      <c r="A573" s="577" t="e">
        <f>IF(A572="","",IF(A572=#REF!*12,"",+A572+1))</f>
        <v>#REF!</v>
      </c>
      <c r="B573" s="576" t="e">
        <f t="shared" si="61"/>
        <v>#REF!</v>
      </c>
      <c r="C573" s="576" t="e">
        <f>IF(A573="","",IF(#REF!+'Plano Prestação Mensal Proposta'!A573&gt;120,0,ROUND(IF(B573&gt;0.045,(0.045*0.5),(0.5)*B573),7)))</f>
        <v>#REF!</v>
      </c>
      <c r="D573" s="576" t="e">
        <f t="shared" si="56"/>
        <v>#REF!</v>
      </c>
      <c r="E573" s="575" t="e">
        <f t="shared" si="62"/>
        <v>#REF!</v>
      </c>
      <c r="F573" s="575" t="e">
        <f t="shared" si="57"/>
        <v>#REF!</v>
      </c>
      <c r="G573" s="575" t="e">
        <f t="shared" si="58"/>
        <v>#REF!</v>
      </c>
      <c r="H573" s="575" t="e">
        <f t="shared" si="59"/>
        <v>#REF!</v>
      </c>
      <c r="I573" s="575" t="e">
        <f t="shared" si="60"/>
        <v>#REF!</v>
      </c>
      <c r="J573" s="575" t="e">
        <f>IF(A573="","",IF(#REF!="","",PMT((1+D573)^(1/12)-1,(#REF!*12)-A573+1,-E573)))</f>
        <v>#REF!</v>
      </c>
    </row>
    <row r="574" spans="1:10">
      <c r="A574" s="577" t="e">
        <f>IF(A573="","",IF(A573=#REF!*12,"",+A573+1))</f>
        <v>#REF!</v>
      </c>
      <c r="B574" s="576" t="e">
        <f t="shared" si="61"/>
        <v>#REF!</v>
      </c>
      <c r="C574" s="576" t="e">
        <f>IF(A574="","",IF(#REF!+'Plano Prestação Mensal Proposta'!A574&gt;120,0,ROUND(IF(B574&gt;0.045,(0.045*0.5),(0.5)*B574),7)))</f>
        <v>#REF!</v>
      </c>
      <c r="D574" s="576" t="e">
        <f t="shared" si="56"/>
        <v>#REF!</v>
      </c>
      <c r="E574" s="575" t="e">
        <f t="shared" si="62"/>
        <v>#REF!</v>
      </c>
      <c r="F574" s="575" t="e">
        <f t="shared" si="57"/>
        <v>#REF!</v>
      </c>
      <c r="G574" s="575" t="e">
        <f t="shared" si="58"/>
        <v>#REF!</v>
      </c>
      <c r="H574" s="575" t="e">
        <f t="shared" si="59"/>
        <v>#REF!</v>
      </c>
      <c r="I574" s="575" t="e">
        <f t="shared" si="60"/>
        <v>#REF!</v>
      </c>
      <c r="J574" s="575" t="e">
        <f>IF(A574="","",IF(#REF!="","",PMT((1+D574)^(1/12)-1,(#REF!*12)-A574+1,-E574)))</f>
        <v>#REF!</v>
      </c>
    </row>
    <row r="575" spans="1:10">
      <c r="A575" s="577" t="e">
        <f>IF(A574="","",IF(A574=#REF!*12,"",+A574+1))</f>
        <v>#REF!</v>
      </c>
      <c r="B575" s="576" t="e">
        <f t="shared" si="61"/>
        <v>#REF!</v>
      </c>
      <c r="C575" s="576" t="e">
        <f>IF(A575="","",IF(#REF!+'Plano Prestação Mensal Proposta'!A575&gt;120,0,ROUND(IF(B575&gt;0.045,(0.045*0.5),(0.5)*B575),7)))</f>
        <v>#REF!</v>
      </c>
      <c r="D575" s="576" t="e">
        <f t="shared" si="56"/>
        <v>#REF!</v>
      </c>
      <c r="E575" s="575" t="e">
        <f t="shared" si="62"/>
        <v>#REF!</v>
      </c>
      <c r="F575" s="575" t="e">
        <f t="shared" si="57"/>
        <v>#REF!</v>
      </c>
      <c r="G575" s="575" t="e">
        <f t="shared" si="58"/>
        <v>#REF!</v>
      </c>
      <c r="H575" s="575" t="e">
        <f t="shared" si="59"/>
        <v>#REF!</v>
      </c>
      <c r="I575" s="575" t="e">
        <f t="shared" si="60"/>
        <v>#REF!</v>
      </c>
      <c r="J575" s="575" t="e">
        <f>IF(A575="","",IF(#REF!="","",PMT((1+D575)^(1/12)-1,(#REF!*12)-A575+1,-E575)))</f>
        <v>#REF!</v>
      </c>
    </row>
    <row r="576" spans="1:10">
      <c r="A576" s="577" t="e">
        <f>IF(A575="","",IF(A575=#REF!*12,"",+A575+1))</f>
        <v>#REF!</v>
      </c>
      <c r="B576" s="576" t="e">
        <f t="shared" si="61"/>
        <v>#REF!</v>
      </c>
      <c r="C576" s="576" t="e">
        <f>IF(A576="","",IF(#REF!+'Plano Prestação Mensal Proposta'!A576&gt;120,0,ROUND(IF(B576&gt;0.045,(0.045*0.5),(0.5)*B576),7)))</f>
        <v>#REF!</v>
      </c>
      <c r="D576" s="576" t="e">
        <f t="shared" si="56"/>
        <v>#REF!</v>
      </c>
      <c r="E576" s="575" t="e">
        <f t="shared" si="62"/>
        <v>#REF!</v>
      </c>
      <c r="F576" s="575" t="e">
        <f t="shared" si="57"/>
        <v>#REF!</v>
      </c>
      <c r="G576" s="575" t="e">
        <f t="shared" si="58"/>
        <v>#REF!</v>
      </c>
      <c r="H576" s="575" t="e">
        <f t="shared" si="59"/>
        <v>#REF!</v>
      </c>
      <c r="I576" s="575" t="e">
        <f t="shared" si="60"/>
        <v>#REF!</v>
      </c>
      <c r="J576" s="575" t="e">
        <f>IF(A576="","",IF(#REF!="","",PMT((1+D576)^(1/12)-1,(#REF!*12)-A576+1,-E576)))</f>
        <v>#REF!</v>
      </c>
    </row>
    <row r="577" spans="1:10">
      <c r="A577" s="577" t="e">
        <f>IF(A576="","",IF(A576=#REF!*12,"",+A576+1))</f>
        <v>#REF!</v>
      </c>
      <c r="B577" s="576" t="e">
        <f t="shared" si="61"/>
        <v>#REF!</v>
      </c>
      <c r="C577" s="576" t="e">
        <f>IF(A577="","",IF(#REF!+'Plano Prestação Mensal Proposta'!A577&gt;120,0,ROUND(IF(B577&gt;0.045,(0.045*0.5),(0.5)*B577),7)))</f>
        <v>#REF!</v>
      </c>
      <c r="D577" s="576" t="e">
        <f t="shared" si="56"/>
        <v>#REF!</v>
      </c>
      <c r="E577" s="575" t="e">
        <f t="shared" si="62"/>
        <v>#REF!</v>
      </c>
      <c r="F577" s="575" t="e">
        <f t="shared" si="57"/>
        <v>#REF!</v>
      </c>
      <c r="G577" s="575" t="e">
        <f t="shared" si="58"/>
        <v>#REF!</v>
      </c>
      <c r="H577" s="575" t="e">
        <f t="shared" si="59"/>
        <v>#REF!</v>
      </c>
      <c r="I577" s="575" t="e">
        <f t="shared" si="60"/>
        <v>#REF!</v>
      </c>
      <c r="J577" s="575" t="e">
        <f>IF(A577="","",IF(#REF!="","",PMT((1+D577)^(1/12)-1,(#REF!*12)-A577+1,-E577)))</f>
        <v>#REF!</v>
      </c>
    </row>
    <row r="578" spans="1:10">
      <c r="A578" s="577" t="e">
        <f>IF(A577="","",IF(A577=#REF!*12,"",+A577+1))</f>
        <v>#REF!</v>
      </c>
      <c r="B578" s="576" t="e">
        <f t="shared" si="61"/>
        <v>#REF!</v>
      </c>
      <c r="C578" s="576" t="e">
        <f>IF(A578="","",IF(#REF!+'Plano Prestação Mensal Proposta'!A578&gt;120,0,ROUND(IF(B578&gt;0.045,(0.045*0.5),(0.5)*B578),7)))</f>
        <v>#REF!</v>
      </c>
      <c r="D578" s="576" t="e">
        <f t="shared" si="56"/>
        <v>#REF!</v>
      </c>
      <c r="E578" s="575" t="e">
        <f t="shared" si="62"/>
        <v>#REF!</v>
      </c>
      <c r="F578" s="575" t="e">
        <f t="shared" si="57"/>
        <v>#REF!</v>
      </c>
      <c r="G578" s="575" t="e">
        <f t="shared" si="58"/>
        <v>#REF!</v>
      </c>
      <c r="H578" s="575" t="e">
        <f t="shared" si="59"/>
        <v>#REF!</v>
      </c>
      <c r="I578" s="575" t="e">
        <f t="shared" si="60"/>
        <v>#REF!</v>
      </c>
      <c r="J578" s="575" t="e">
        <f>IF(A578="","",IF(#REF!="","",PMT((1+D578)^(1/12)-1,(#REF!*12)-A578+1,-E578)))</f>
        <v>#REF!</v>
      </c>
    </row>
    <row r="579" spans="1:10">
      <c r="A579" s="577" t="e">
        <f>IF(A578="","",IF(A578=#REF!*12,"",+A578+1))</f>
        <v>#REF!</v>
      </c>
      <c r="B579" s="576" t="e">
        <f t="shared" si="61"/>
        <v>#REF!</v>
      </c>
      <c r="C579" s="576" t="e">
        <f>IF(A579="","",IF(#REF!+'Plano Prestação Mensal Proposta'!A579&gt;120,0,ROUND(IF(B579&gt;0.045,(0.045*0.5),(0.5)*B579),7)))</f>
        <v>#REF!</v>
      </c>
      <c r="D579" s="576" t="e">
        <f t="shared" si="56"/>
        <v>#REF!</v>
      </c>
      <c r="E579" s="575" t="e">
        <f t="shared" si="62"/>
        <v>#REF!</v>
      </c>
      <c r="F579" s="575" t="e">
        <f t="shared" si="57"/>
        <v>#REF!</v>
      </c>
      <c r="G579" s="575" t="e">
        <f t="shared" si="58"/>
        <v>#REF!</v>
      </c>
      <c r="H579" s="575" t="e">
        <f t="shared" si="59"/>
        <v>#REF!</v>
      </c>
      <c r="I579" s="575" t="e">
        <f t="shared" si="60"/>
        <v>#REF!</v>
      </c>
      <c r="J579" s="575" t="e">
        <f>IF(A579="","",IF(#REF!="","",PMT((1+D579)^(1/12)-1,(#REF!*12)-A579+1,-E579)))</f>
        <v>#REF!</v>
      </c>
    </row>
    <row r="580" spans="1:10">
      <c r="A580" s="577" t="e">
        <f>IF(A579="","",IF(A579=#REF!*12,"",+A579+1))</f>
        <v>#REF!</v>
      </c>
      <c r="B580" s="576" t="e">
        <f t="shared" si="61"/>
        <v>#REF!</v>
      </c>
      <c r="C580" s="576" t="e">
        <f>IF(A580="","",IF(#REF!+'Plano Prestação Mensal Proposta'!A580&gt;120,0,ROUND(IF(B580&gt;0.045,(0.045*0.5),(0.5)*B580),7)))</f>
        <v>#REF!</v>
      </c>
      <c r="D580" s="576" t="e">
        <f t="shared" si="56"/>
        <v>#REF!</v>
      </c>
      <c r="E580" s="575" t="e">
        <f t="shared" si="62"/>
        <v>#REF!</v>
      </c>
      <c r="F580" s="575" t="e">
        <f t="shared" si="57"/>
        <v>#REF!</v>
      </c>
      <c r="G580" s="575" t="e">
        <f t="shared" si="58"/>
        <v>#REF!</v>
      </c>
      <c r="H580" s="575" t="e">
        <f t="shared" si="59"/>
        <v>#REF!</v>
      </c>
      <c r="I580" s="575" t="e">
        <f t="shared" si="60"/>
        <v>#REF!</v>
      </c>
      <c r="J580" s="575" t="e">
        <f>IF(A580="","",IF(#REF!="","",PMT((1+D580)^(1/12)-1,(#REF!*12)-A580+1,-E580)))</f>
        <v>#REF!</v>
      </c>
    </row>
    <row r="581" spans="1:10">
      <c r="A581" s="577" t="e">
        <f>IF(A580="","",IF(A580=#REF!*12,"",+A580+1))</f>
        <v>#REF!</v>
      </c>
      <c r="B581" s="576" t="e">
        <f t="shared" si="61"/>
        <v>#REF!</v>
      </c>
      <c r="C581" s="576" t="e">
        <f>IF(A581="","",IF(#REF!+'Plano Prestação Mensal Proposta'!A581&gt;120,0,ROUND(IF(B581&gt;0.045,(0.045*0.5),(0.5)*B581),7)))</f>
        <v>#REF!</v>
      </c>
      <c r="D581" s="576" t="e">
        <f t="shared" si="56"/>
        <v>#REF!</v>
      </c>
      <c r="E581" s="575" t="e">
        <f t="shared" si="62"/>
        <v>#REF!</v>
      </c>
      <c r="F581" s="575" t="e">
        <f t="shared" si="57"/>
        <v>#REF!</v>
      </c>
      <c r="G581" s="575" t="e">
        <f t="shared" si="58"/>
        <v>#REF!</v>
      </c>
      <c r="H581" s="575" t="e">
        <f t="shared" si="59"/>
        <v>#REF!</v>
      </c>
      <c r="I581" s="575" t="e">
        <f t="shared" si="60"/>
        <v>#REF!</v>
      </c>
      <c r="J581" s="575" t="e">
        <f>IF(A581="","",IF(#REF!="","",PMT((1+D581)^(1/12)-1,(#REF!*12)-A581+1,-E581)))</f>
        <v>#REF!</v>
      </c>
    </row>
    <row r="582" spans="1:10">
      <c r="A582" s="577" t="e">
        <f>IF(A581="","",IF(A581=#REF!*12,"",+A581+1))</f>
        <v>#REF!</v>
      </c>
      <c r="B582" s="576" t="e">
        <f t="shared" si="61"/>
        <v>#REF!</v>
      </c>
      <c r="C582" s="576" t="e">
        <f>IF(A582="","",IF(#REF!+'Plano Prestação Mensal Proposta'!A582&gt;120,0,ROUND(IF(B582&gt;0.045,(0.045*0.5),(0.5)*B582),7)))</f>
        <v>#REF!</v>
      </c>
      <c r="D582" s="576" t="e">
        <f t="shared" ref="D582:D645" si="63">IF(A582="","",+B582-C582)</f>
        <v>#REF!</v>
      </c>
      <c r="E582" s="575" t="e">
        <f t="shared" si="62"/>
        <v>#REF!</v>
      </c>
      <c r="F582" s="575" t="e">
        <f t="shared" ref="F582:F645" si="64">IF(A582="","",IF(J582="","",+J582-H582))</f>
        <v>#REF!</v>
      </c>
      <c r="G582" s="575" t="e">
        <f t="shared" ref="G582:G645" si="65">IF(A582="","",IF(E582="","",ROUND(+E582*((1+B582)^(1/12)-1),2)))</f>
        <v>#REF!</v>
      </c>
      <c r="H582" s="575" t="e">
        <f t="shared" ref="H582:H645" si="66">IF(A582="","",IF(E582="","",ROUND(+E582*((1+D582)^(1/12)-1),2)))</f>
        <v>#REF!</v>
      </c>
      <c r="I582" s="575" t="e">
        <f t="shared" ref="I582:I645" si="67">IF(A582="","",+G582-H582)</f>
        <v>#REF!</v>
      </c>
      <c r="J582" s="575" t="e">
        <f>IF(A582="","",IF(#REF!="","",PMT((1+D582)^(1/12)-1,(#REF!*12)-A582+1,-E582)))</f>
        <v>#REF!</v>
      </c>
    </row>
    <row r="583" spans="1:10">
      <c r="A583" s="577" t="e">
        <f>IF(A582="","",IF(A582=#REF!*12,"",+A582+1))</f>
        <v>#REF!</v>
      </c>
      <c r="B583" s="576" t="e">
        <f t="shared" ref="B583:B646" si="68">IF(A583="","",+B582)</f>
        <v>#REF!</v>
      </c>
      <c r="C583" s="576" t="e">
        <f>IF(A583="","",IF(#REF!+'Plano Prestação Mensal Proposta'!A583&gt;120,0,ROUND(IF(B583&gt;0.045,(0.045*0.5),(0.5)*B583),7)))</f>
        <v>#REF!</v>
      </c>
      <c r="D583" s="576" t="e">
        <f t="shared" si="63"/>
        <v>#REF!</v>
      </c>
      <c r="E583" s="575" t="e">
        <f t="shared" ref="E583:E646" si="69">IF(A583="","",IF(F582="","",+E582-F582))</f>
        <v>#REF!</v>
      </c>
      <c r="F583" s="575" t="e">
        <f t="shared" si="64"/>
        <v>#REF!</v>
      </c>
      <c r="G583" s="575" t="e">
        <f t="shared" si="65"/>
        <v>#REF!</v>
      </c>
      <c r="H583" s="575" t="e">
        <f t="shared" si="66"/>
        <v>#REF!</v>
      </c>
      <c r="I583" s="575" t="e">
        <f t="shared" si="67"/>
        <v>#REF!</v>
      </c>
      <c r="J583" s="575" t="e">
        <f>IF(A583="","",IF(#REF!="","",PMT((1+D583)^(1/12)-1,(#REF!*12)-A583+1,-E583)))</f>
        <v>#REF!</v>
      </c>
    </row>
    <row r="584" spans="1:10">
      <c r="A584" s="577" t="e">
        <f>IF(A583="","",IF(A583=#REF!*12,"",+A583+1))</f>
        <v>#REF!</v>
      </c>
      <c r="B584" s="576" t="e">
        <f t="shared" si="68"/>
        <v>#REF!</v>
      </c>
      <c r="C584" s="576" t="e">
        <f>IF(A584="","",IF(#REF!+'Plano Prestação Mensal Proposta'!A584&gt;120,0,ROUND(IF(B584&gt;0.045,(0.045*0.5),(0.5)*B584),7)))</f>
        <v>#REF!</v>
      </c>
      <c r="D584" s="576" t="e">
        <f t="shared" si="63"/>
        <v>#REF!</v>
      </c>
      <c r="E584" s="575" t="e">
        <f t="shared" si="69"/>
        <v>#REF!</v>
      </c>
      <c r="F584" s="575" t="e">
        <f t="shared" si="64"/>
        <v>#REF!</v>
      </c>
      <c r="G584" s="575" t="e">
        <f t="shared" si="65"/>
        <v>#REF!</v>
      </c>
      <c r="H584" s="575" t="e">
        <f t="shared" si="66"/>
        <v>#REF!</v>
      </c>
      <c r="I584" s="575" t="e">
        <f t="shared" si="67"/>
        <v>#REF!</v>
      </c>
      <c r="J584" s="575" t="e">
        <f>IF(A584="","",IF(#REF!="","",PMT((1+D584)^(1/12)-1,(#REF!*12)-A584+1,-E584)))</f>
        <v>#REF!</v>
      </c>
    </row>
    <row r="585" spans="1:10">
      <c r="A585" s="577" t="e">
        <f>IF(A584="","",IF(A584=#REF!*12,"",+A584+1))</f>
        <v>#REF!</v>
      </c>
      <c r="B585" s="576" t="e">
        <f t="shared" si="68"/>
        <v>#REF!</v>
      </c>
      <c r="C585" s="576" t="e">
        <f>IF(A585="","",IF(#REF!+'Plano Prestação Mensal Proposta'!A585&gt;120,0,ROUND(IF(B585&gt;0.045,(0.045*0.5),(0.5)*B585),7)))</f>
        <v>#REF!</v>
      </c>
      <c r="D585" s="576" t="e">
        <f t="shared" si="63"/>
        <v>#REF!</v>
      </c>
      <c r="E585" s="575" t="e">
        <f t="shared" si="69"/>
        <v>#REF!</v>
      </c>
      <c r="F585" s="575" t="e">
        <f t="shared" si="64"/>
        <v>#REF!</v>
      </c>
      <c r="G585" s="575" t="e">
        <f t="shared" si="65"/>
        <v>#REF!</v>
      </c>
      <c r="H585" s="575" t="e">
        <f t="shared" si="66"/>
        <v>#REF!</v>
      </c>
      <c r="I585" s="575" t="e">
        <f t="shared" si="67"/>
        <v>#REF!</v>
      </c>
      <c r="J585" s="575" t="e">
        <f>IF(A585="","",IF(#REF!="","",PMT((1+D585)^(1/12)-1,(#REF!*12)-A585+1,-E585)))</f>
        <v>#REF!</v>
      </c>
    </row>
    <row r="586" spans="1:10">
      <c r="A586" s="577" t="e">
        <f>IF(A585="","",IF(A585=#REF!*12,"",+A585+1))</f>
        <v>#REF!</v>
      </c>
      <c r="B586" s="576" t="e">
        <f t="shared" si="68"/>
        <v>#REF!</v>
      </c>
      <c r="C586" s="576" t="e">
        <f>IF(A586="","",IF(#REF!+'Plano Prestação Mensal Proposta'!A586&gt;120,0,ROUND(IF(B586&gt;0.045,(0.045*0.5),(0.5)*B586),7)))</f>
        <v>#REF!</v>
      </c>
      <c r="D586" s="576" t="e">
        <f t="shared" si="63"/>
        <v>#REF!</v>
      </c>
      <c r="E586" s="575" t="e">
        <f t="shared" si="69"/>
        <v>#REF!</v>
      </c>
      <c r="F586" s="575" t="e">
        <f t="shared" si="64"/>
        <v>#REF!</v>
      </c>
      <c r="G586" s="575" t="e">
        <f t="shared" si="65"/>
        <v>#REF!</v>
      </c>
      <c r="H586" s="575" t="e">
        <f t="shared" si="66"/>
        <v>#REF!</v>
      </c>
      <c r="I586" s="575" t="e">
        <f t="shared" si="67"/>
        <v>#REF!</v>
      </c>
      <c r="J586" s="575" t="e">
        <f>IF(A586="","",IF(#REF!="","",PMT((1+D586)^(1/12)-1,(#REF!*12)-A586+1,-E586)))</f>
        <v>#REF!</v>
      </c>
    </row>
    <row r="587" spans="1:10">
      <c r="A587" s="577" t="e">
        <f>IF(A586="","",IF(A586=#REF!*12,"",+A586+1))</f>
        <v>#REF!</v>
      </c>
      <c r="B587" s="576" t="e">
        <f t="shared" si="68"/>
        <v>#REF!</v>
      </c>
      <c r="C587" s="576" t="e">
        <f>IF(A587="","",IF(#REF!+'Plano Prestação Mensal Proposta'!A587&gt;120,0,ROUND(IF(B587&gt;0.045,(0.045*0.5),(0.5)*B587),7)))</f>
        <v>#REF!</v>
      </c>
      <c r="D587" s="576" t="e">
        <f t="shared" si="63"/>
        <v>#REF!</v>
      </c>
      <c r="E587" s="575" t="e">
        <f t="shared" si="69"/>
        <v>#REF!</v>
      </c>
      <c r="F587" s="575" t="e">
        <f t="shared" si="64"/>
        <v>#REF!</v>
      </c>
      <c r="G587" s="575" t="e">
        <f t="shared" si="65"/>
        <v>#REF!</v>
      </c>
      <c r="H587" s="575" t="e">
        <f t="shared" si="66"/>
        <v>#REF!</v>
      </c>
      <c r="I587" s="575" t="e">
        <f t="shared" si="67"/>
        <v>#REF!</v>
      </c>
      <c r="J587" s="575" t="e">
        <f>IF(A587="","",IF(#REF!="","",PMT((1+D587)^(1/12)-1,(#REF!*12)-A587+1,-E587)))</f>
        <v>#REF!</v>
      </c>
    </row>
    <row r="588" spans="1:10">
      <c r="A588" s="577" t="e">
        <f>IF(A587="","",IF(A587=#REF!*12,"",+A587+1))</f>
        <v>#REF!</v>
      </c>
      <c r="B588" s="576" t="e">
        <f t="shared" si="68"/>
        <v>#REF!</v>
      </c>
      <c r="C588" s="576" t="e">
        <f>IF(A588="","",IF(#REF!+'Plano Prestação Mensal Proposta'!A588&gt;120,0,ROUND(IF(B588&gt;0.045,(0.045*0.5),(0.5)*B588),7)))</f>
        <v>#REF!</v>
      </c>
      <c r="D588" s="576" t="e">
        <f t="shared" si="63"/>
        <v>#REF!</v>
      </c>
      <c r="E588" s="575" t="e">
        <f t="shared" si="69"/>
        <v>#REF!</v>
      </c>
      <c r="F588" s="575" t="e">
        <f t="shared" si="64"/>
        <v>#REF!</v>
      </c>
      <c r="G588" s="575" t="e">
        <f t="shared" si="65"/>
        <v>#REF!</v>
      </c>
      <c r="H588" s="575" t="e">
        <f t="shared" si="66"/>
        <v>#REF!</v>
      </c>
      <c r="I588" s="575" t="e">
        <f t="shared" si="67"/>
        <v>#REF!</v>
      </c>
      <c r="J588" s="575" t="e">
        <f>IF(A588="","",IF(#REF!="","",PMT((1+D588)^(1/12)-1,(#REF!*12)-A588+1,-E588)))</f>
        <v>#REF!</v>
      </c>
    </row>
    <row r="589" spans="1:10">
      <c r="A589" s="577" t="e">
        <f>IF(A588="","",IF(A588=#REF!*12,"",+A588+1))</f>
        <v>#REF!</v>
      </c>
      <c r="B589" s="576" t="e">
        <f t="shared" si="68"/>
        <v>#REF!</v>
      </c>
      <c r="C589" s="576" t="e">
        <f>IF(A589="","",IF(#REF!+'Plano Prestação Mensal Proposta'!A589&gt;120,0,ROUND(IF(B589&gt;0.045,(0.045*0.5),(0.5)*B589),7)))</f>
        <v>#REF!</v>
      </c>
      <c r="D589" s="576" t="e">
        <f t="shared" si="63"/>
        <v>#REF!</v>
      </c>
      <c r="E589" s="575" t="e">
        <f t="shared" si="69"/>
        <v>#REF!</v>
      </c>
      <c r="F589" s="575" t="e">
        <f t="shared" si="64"/>
        <v>#REF!</v>
      </c>
      <c r="G589" s="575" t="e">
        <f t="shared" si="65"/>
        <v>#REF!</v>
      </c>
      <c r="H589" s="575" t="e">
        <f t="shared" si="66"/>
        <v>#REF!</v>
      </c>
      <c r="I589" s="575" t="e">
        <f t="shared" si="67"/>
        <v>#REF!</v>
      </c>
      <c r="J589" s="575" t="e">
        <f>IF(A589="","",IF(#REF!="","",PMT((1+D589)^(1/12)-1,(#REF!*12)-A589+1,-E589)))</f>
        <v>#REF!</v>
      </c>
    </row>
    <row r="590" spans="1:10">
      <c r="A590" s="577" t="e">
        <f>IF(A589="","",IF(A589=#REF!*12,"",+A589+1))</f>
        <v>#REF!</v>
      </c>
      <c r="B590" s="576" t="e">
        <f t="shared" si="68"/>
        <v>#REF!</v>
      </c>
      <c r="C590" s="576" t="e">
        <f>IF(A590="","",IF(#REF!+'Plano Prestação Mensal Proposta'!A590&gt;120,0,ROUND(IF(B590&gt;0.045,(0.045*0.5),(0.5)*B590),7)))</f>
        <v>#REF!</v>
      </c>
      <c r="D590" s="576" t="e">
        <f t="shared" si="63"/>
        <v>#REF!</v>
      </c>
      <c r="E590" s="575" t="e">
        <f t="shared" si="69"/>
        <v>#REF!</v>
      </c>
      <c r="F590" s="575" t="e">
        <f t="shared" si="64"/>
        <v>#REF!</v>
      </c>
      <c r="G590" s="575" t="e">
        <f t="shared" si="65"/>
        <v>#REF!</v>
      </c>
      <c r="H590" s="575" t="e">
        <f t="shared" si="66"/>
        <v>#REF!</v>
      </c>
      <c r="I590" s="575" t="e">
        <f t="shared" si="67"/>
        <v>#REF!</v>
      </c>
      <c r="J590" s="575" t="e">
        <f>IF(A590="","",IF(#REF!="","",PMT((1+D590)^(1/12)-1,(#REF!*12)-A590+1,-E590)))</f>
        <v>#REF!</v>
      </c>
    </row>
    <row r="591" spans="1:10">
      <c r="A591" s="577" t="e">
        <f>IF(A590="","",IF(A590=#REF!*12,"",+A590+1))</f>
        <v>#REF!</v>
      </c>
      <c r="B591" s="576" t="e">
        <f t="shared" si="68"/>
        <v>#REF!</v>
      </c>
      <c r="C591" s="576" t="e">
        <f>IF(A591="","",IF(#REF!+'Plano Prestação Mensal Proposta'!A591&gt;120,0,ROUND(IF(B591&gt;0.045,(0.045*0.5),(0.5)*B591),7)))</f>
        <v>#REF!</v>
      </c>
      <c r="D591" s="576" t="e">
        <f t="shared" si="63"/>
        <v>#REF!</v>
      </c>
      <c r="E591" s="575" t="e">
        <f t="shared" si="69"/>
        <v>#REF!</v>
      </c>
      <c r="F591" s="575" t="e">
        <f t="shared" si="64"/>
        <v>#REF!</v>
      </c>
      <c r="G591" s="575" t="e">
        <f t="shared" si="65"/>
        <v>#REF!</v>
      </c>
      <c r="H591" s="575" t="e">
        <f t="shared" si="66"/>
        <v>#REF!</v>
      </c>
      <c r="I591" s="575" t="e">
        <f t="shared" si="67"/>
        <v>#REF!</v>
      </c>
      <c r="J591" s="575" t="e">
        <f>IF(A591="","",IF(#REF!="","",PMT((1+D591)^(1/12)-1,(#REF!*12)-A591+1,-E591)))</f>
        <v>#REF!</v>
      </c>
    </row>
    <row r="592" spans="1:10">
      <c r="A592" s="577" t="e">
        <f>IF(A591="","",IF(A591=#REF!*12,"",+A591+1))</f>
        <v>#REF!</v>
      </c>
      <c r="B592" s="576" t="e">
        <f t="shared" si="68"/>
        <v>#REF!</v>
      </c>
      <c r="C592" s="576" t="e">
        <f>IF(A592="","",IF(#REF!+'Plano Prestação Mensal Proposta'!A592&gt;120,0,ROUND(IF(B592&gt;0.045,(0.045*0.5),(0.5)*B592),7)))</f>
        <v>#REF!</v>
      </c>
      <c r="D592" s="576" t="e">
        <f t="shared" si="63"/>
        <v>#REF!</v>
      </c>
      <c r="E592" s="575" t="e">
        <f t="shared" si="69"/>
        <v>#REF!</v>
      </c>
      <c r="F592" s="575" t="e">
        <f t="shared" si="64"/>
        <v>#REF!</v>
      </c>
      <c r="G592" s="575" t="e">
        <f t="shared" si="65"/>
        <v>#REF!</v>
      </c>
      <c r="H592" s="575" t="e">
        <f t="shared" si="66"/>
        <v>#REF!</v>
      </c>
      <c r="I592" s="575" t="e">
        <f t="shared" si="67"/>
        <v>#REF!</v>
      </c>
      <c r="J592" s="575" t="e">
        <f>IF(A592="","",IF(#REF!="","",PMT((1+D592)^(1/12)-1,(#REF!*12)-A592+1,-E592)))</f>
        <v>#REF!</v>
      </c>
    </row>
    <row r="593" spans="1:10">
      <c r="A593" s="577" t="e">
        <f>IF(A592="","",IF(A592=#REF!*12,"",+A592+1))</f>
        <v>#REF!</v>
      </c>
      <c r="B593" s="576" t="e">
        <f t="shared" si="68"/>
        <v>#REF!</v>
      </c>
      <c r="C593" s="576" t="e">
        <f>IF(A593="","",IF(#REF!+'Plano Prestação Mensal Proposta'!A593&gt;120,0,ROUND(IF(B593&gt;0.045,(0.045*0.5),(0.5)*B593),7)))</f>
        <v>#REF!</v>
      </c>
      <c r="D593" s="576" t="e">
        <f t="shared" si="63"/>
        <v>#REF!</v>
      </c>
      <c r="E593" s="575" t="e">
        <f t="shared" si="69"/>
        <v>#REF!</v>
      </c>
      <c r="F593" s="575" t="e">
        <f t="shared" si="64"/>
        <v>#REF!</v>
      </c>
      <c r="G593" s="575" t="e">
        <f t="shared" si="65"/>
        <v>#REF!</v>
      </c>
      <c r="H593" s="575" t="e">
        <f t="shared" si="66"/>
        <v>#REF!</v>
      </c>
      <c r="I593" s="575" t="e">
        <f t="shared" si="67"/>
        <v>#REF!</v>
      </c>
      <c r="J593" s="575" t="e">
        <f>IF(A593="","",IF(#REF!="","",PMT((1+D593)^(1/12)-1,(#REF!*12)-A593+1,-E593)))</f>
        <v>#REF!</v>
      </c>
    </row>
    <row r="594" spans="1:10">
      <c r="A594" s="577" t="e">
        <f>IF(A593="","",IF(A593=#REF!*12,"",+A593+1))</f>
        <v>#REF!</v>
      </c>
      <c r="B594" s="576" t="e">
        <f t="shared" si="68"/>
        <v>#REF!</v>
      </c>
      <c r="C594" s="576" t="e">
        <f>IF(A594="","",IF(#REF!+'Plano Prestação Mensal Proposta'!A594&gt;120,0,ROUND(IF(B594&gt;0.045,(0.045*0.5),(0.5)*B594),7)))</f>
        <v>#REF!</v>
      </c>
      <c r="D594" s="576" t="e">
        <f t="shared" si="63"/>
        <v>#REF!</v>
      </c>
      <c r="E594" s="575" t="e">
        <f t="shared" si="69"/>
        <v>#REF!</v>
      </c>
      <c r="F594" s="575" t="e">
        <f t="shared" si="64"/>
        <v>#REF!</v>
      </c>
      <c r="G594" s="575" t="e">
        <f t="shared" si="65"/>
        <v>#REF!</v>
      </c>
      <c r="H594" s="575" t="e">
        <f t="shared" si="66"/>
        <v>#REF!</v>
      </c>
      <c r="I594" s="575" t="e">
        <f t="shared" si="67"/>
        <v>#REF!</v>
      </c>
      <c r="J594" s="575" t="e">
        <f>IF(A594="","",IF(#REF!="","",PMT((1+D594)^(1/12)-1,(#REF!*12)-A594+1,-E594)))</f>
        <v>#REF!</v>
      </c>
    </row>
    <row r="595" spans="1:10">
      <c r="A595" s="577" t="e">
        <f>IF(A594="","",IF(A594=#REF!*12,"",+A594+1))</f>
        <v>#REF!</v>
      </c>
      <c r="B595" s="576" t="e">
        <f t="shared" si="68"/>
        <v>#REF!</v>
      </c>
      <c r="C595" s="576" t="e">
        <f>IF(A595="","",IF(#REF!+'Plano Prestação Mensal Proposta'!A595&gt;120,0,ROUND(IF(B595&gt;0.045,(0.045*0.5),(0.5)*B595),7)))</f>
        <v>#REF!</v>
      </c>
      <c r="D595" s="576" t="e">
        <f t="shared" si="63"/>
        <v>#REF!</v>
      </c>
      <c r="E595" s="575" t="e">
        <f t="shared" si="69"/>
        <v>#REF!</v>
      </c>
      <c r="F595" s="575" t="e">
        <f t="shared" si="64"/>
        <v>#REF!</v>
      </c>
      <c r="G595" s="575" t="e">
        <f t="shared" si="65"/>
        <v>#REF!</v>
      </c>
      <c r="H595" s="575" t="e">
        <f t="shared" si="66"/>
        <v>#REF!</v>
      </c>
      <c r="I595" s="575" t="e">
        <f t="shared" si="67"/>
        <v>#REF!</v>
      </c>
      <c r="J595" s="575" t="e">
        <f>IF(A595="","",IF(#REF!="","",PMT((1+D595)^(1/12)-1,(#REF!*12)-A595+1,-E595)))</f>
        <v>#REF!</v>
      </c>
    </row>
    <row r="596" spans="1:10">
      <c r="A596" s="577" t="e">
        <f>IF(A595="","",IF(A595=#REF!*12,"",+A595+1))</f>
        <v>#REF!</v>
      </c>
      <c r="B596" s="576" t="e">
        <f t="shared" si="68"/>
        <v>#REF!</v>
      </c>
      <c r="C596" s="576" t="e">
        <f>IF(A596="","",IF(#REF!+'Plano Prestação Mensal Proposta'!A596&gt;120,0,ROUND(IF(B596&gt;0.045,(0.045*0.5),(0.5)*B596),7)))</f>
        <v>#REF!</v>
      </c>
      <c r="D596" s="576" t="e">
        <f t="shared" si="63"/>
        <v>#REF!</v>
      </c>
      <c r="E596" s="575" t="e">
        <f t="shared" si="69"/>
        <v>#REF!</v>
      </c>
      <c r="F596" s="575" t="e">
        <f t="shared" si="64"/>
        <v>#REF!</v>
      </c>
      <c r="G596" s="575" t="e">
        <f t="shared" si="65"/>
        <v>#REF!</v>
      </c>
      <c r="H596" s="575" t="e">
        <f t="shared" si="66"/>
        <v>#REF!</v>
      </c>
      <c r="I596" s="575" t="e">
        <f t="shared" si="67"/>
        <v>#REF!</v>
      </c>
      <c r="J596" s="575" t="e">
        <f>IF(A596="","",IF(#REF!="","",PMT((1+D596)^(1/12)-1,(#REF!*12)-A596+1,-E596)))</f>
        <v>#REF!</v>
      </c>
    </row>
    <row r="597" spans="1:10">
      <c r="A597" s="577" t="e">
        <f>IF(A596="","",IF(A596=#REF!*12,"",+A596+1))</f>
        <v>#REF!</v>
      </c>
      <c r="B597" s="576" t="e">
        <f t="shared" si="68"/>
        <v>#REF!</v>
      </c>
      <c r="C597" s="576" t="e">
        <f>IF(A597="","",IF(#REF!+'Plano Prestação Mensal Proposta'!A597&gt;120,0,ROUND(IF(B597&gt;0.045,(0.045*0.5),(0.5)*B597),7)))</f>
        <v>#REF!</v>
      </c>
      <c r="D597" s="576" t="e">
        <f t="shared" si="63"/>
        <v>#REF!</v>
      </c>
      <c r="E597" s="575" t="e">
        <f t="shared" si="69"/>
        <v>#REF!</v>
      </c>
      <c r="F597" s="575" t="e">
        <f t="shared" si="64"/>
        <v>#REF!</v>
      </c>
      <c r="G597" s="575" t="e">
        <f t="shared" si="65"/>
        <v>#REF!</v>
      </c>
      <c r="H597" s="575" t="e">
        <f t="shared" si="66"/>
        <v>#REF!</v>
      </c>
      <c r="I597" s="575" t="e">
        <f t="shared" si="67"/>
        <v>#REF!</v>
      </c>
      <c r="J597" s="575" t="e">
        <f>IF(A597="","",IF(#REF!="","",PMT((1+D597)^(1/12)-1,(#REF!*12)-A597+1,-E597)))</f>
        <v>#REF!</v>
      </c>
    </row>
    <row r="598" spans="1:10">
      <c r="A598" s="577" t="e">
        <f>IF(A597="","",IF(A597=#REF!*12,"",+A597+1))</f>
        <v>#REF!</v>
      </c>
      <c r="B598" s="576" t="e">
        <f t="shared" si="68"/>
        <v>#REF!</v>
      </c>
      <c r="C598" s="576" t="e">
        <f>IF(A598="","",IF(#REF!+'Plano Prestação Mensal Proposta'!A598&gt;120,0,ROUND(IF(B598&gt;0.045,(0.045*0.5),(0.5)*B598),7)))</f>
        <v>#REF!</v>
      </c>
      <c r="D598" s="576" t="e">
        <f t="shared" si="63"/>
        <v>#REF!</v>
      </c>
      <c r="E598" s="575" t="e">
        <f t="shared" si="69"/>
        <v>#REF!</v>
      </c>
      <c r="F598" s="575" t="e">
        <f t="shared" si="64"/>
        <v>#REF!</v>
      </c>
      <c r="G598" s="575" t="e">
        <f t="shared" si="65"/>
        <v>#REF!</v>
      </c>
      <c r="H598" s="575" t="e">
        <f t="shared" si="66"/>
        <v>#REF!</v>
      </c>
      <c r="I598" s="575" t="e">
        <f t="shared" si="67"/>
        <v>#REF!</v>
      </c>
      <c r="J598" s="575" t="e">
        <f>IF(A598="","",IF(#REF!="","",PMT((1+D598)^(1/12)-1,(#REF!*12)-A598+1,-E598)))</f>
        <v>#REF!</v>
      </c>
    </row>
    <row r="599" spans="1:10">
      <c r="A599" s="577" t="e">
        <f>IF(A598="","",IF(A598=#REF!*12,"",+A598+1))</f>
        <v>#REF!</v>
      </c>
      <c r="B599" s="576" t="e">
        <f t="shared" si="68"/>
        <v>#REF!</v>
      </c>
      <c r="C599" s="576" t="e">
        <f>IF(A599="","",IF(#REF!+'Plano Prestação Mensal Proposta'!A599&gt;120,0,ROUND(IF(B599&gt;0.045,(0.045*0.5),(0.5)*B599),7)))</f>
        <v>#REF!</v>
      </c>
      <c r="D599" s="576" t="e">
        <f t="shared" si="63"/>
        <v>#REF!</v>
      </c>
      <c r="E599" s="575" t="e">
        <f t="shared" si="69"/>
        <v>#REF!</v>
      </c>
      <c r="F599" s="575" t="e">
        <f t="shared" si="64"/>
        <v>#REF!</v>
      </c>
      <c r="G599" s="575" t="e">
        <f t="shared" si="65"/>
        <v>#REF!</v>
      </c>
      <c r="H599" s="575" t="e">
        <f t="shared" si="66"/>
        <v>#REF!</v>
      </c>
      <c r="I599" s="575" t="e">
        <f t="shared" si="67"/>
        <v>#REF!</v>
      </c>
      <c r="J599" s="575" t="e">
        <f>IF(A599="","",IF(#REF!="","",PMT((1+D599)^(1/12)-1,(#REF!*12)-A599+1,-E599)))</f>
        <v>#REF!</v>
      </c>
    </row>
    <row r="600" spans="1:10">
      <c r="A600" s="577" t="e">
        <f>IF(A599="","",IF(A599=#REF!*12,"",+A599+1))</f>
        <v>#REF!</v>
      </c>
      <c r="B600" s="576" t="e">
        <f t="shared" si="68"/>
        <v>#REF!</v>
      </c>
      <c r="C600" s="576" t="e">
        <f>IF(A600="","",IF(#REF!+'Plano Prestação Mensal Proposta'!A600&gt;120,0,ROUND(IF(B600&gt;0.045,(0.045*0.5),(0.5)*B600),7)))</f>
        <v>#REF!</v>
      </c>
      <c r="D600" s="576" t="e">
        <f t="shared" si="63"/>
        <v>#REF!</v>
      </c>
      <c r="E600" s="575" t="e">
        <f t="shared" si="69"/>
        <v>#REF!</v>
      </c>
      <c r="F600" s="575" t="e">
        <f t="shared" si="64"/>
        <v>#REF!</v>
      </c>
      <c r="G600" s="575" t="e">
        <f t="shared" si="65"/>
        <v>#REF!</v>
      </c>
      <c r="H600" s="575" t="e">
        <f t="shared" si="66"/>
        <v>#REF!</v>
      </c>
      <c r="I600" s="575" t="e">
        <f t="shared" si="67"/>
        <v>#REF!</v>
      </c>
      <c r="J600" s="575" t="e">
        <f>IF(A600="","",IF(#REF!="","",PMT((1+D600)^(1/12)-1,(#REF!*12)-A600+1,-E600)))</f>
        <v>#REF!</v>
      </c>
    </row>
    <row r="601" spans="1:10">
      <c r="A601" s="577" t="e">
        <f>IF(A600="","",IF(A600=#REF!*12,"",+A600+1))</f>
        <v>#REF!</v>
      </c>
      <c r="B601" s="576" t="e">
        <f t="shared" si="68"/>
        <v>#REF!</v>
      </c>
      <c r="C601" s="576" t="e">
        <f>IF(A601="","",IF(#REF!+'Plano Prestação Mensal Proposta'!A601&gt;120,0,ROUND(IF(B601&gt;0.045,(0.045*0.5),(0.5)*B601),7)))</f>
        <v>#REF!</v>
      </c>
      <c r="D601" s="576" t="e">
        <f t="shared" si="63"/>
        <v>#REF!</v>
      </c>
      <c r="E601" s="575" t="e">
        <f t="shared" si="69"/>
        <v>#REF!</v>
      </c>
      <c r="F601" s="575" t="e">
        <f t="shared" si="64"/>
        <v>#REF!</v>
      </c>
      <c r="G601" s="575" t="e">
        <f t="shared" si="65"/>
        <v>#REF!</v>
      </c>
      <c r="H601" s="575" t="e">
        <f t="shared" si="66"/>
        <v>#REF!</v>
      </c>
      <c r="I601" s="575" t="e">
        <f t="shared" si="67"/>
        <v>#REF!</v>
      </c>
      <c r="J601" s="575" t="e">
        <f>IF(A601="","",IF(#REF!="","",PMT((1+D601)^(1/12)-1,(#REF!*12)-A601+1,-E601)))</f>
        <v>#REF!</v>
      </c>
    </row>
    <row r="602" spans="1:10">
      <c r="A602" s="577" t="e">
        <f>IF(A601="","",IF(A601=#REF!*12,"",+A601+1))</f>
        <v>#REF!</v>
      </c>
      <c r="B602" s="576" t="e">
        <f t="shared" si="68"/>
        <v>#REF!</v>
      </c>
      <c r="C602" s="576" t="e">
        <f>IF(A602="","",IF(#REF!+'Plano Prestação Mensal Proposta'!A602&gt;120,0,ROUND(IF(B602&gt;0.045,(0.045*0.5),(0.5)*B602),7)))</f>
        <v>#REF!</v>
      </c>
      <c r="D602" s="576" t="e">
        <f t="shared" si="63"/>
        <v>#REF!</v>
      </c>
      <c r="E602" s="575" t="e">
        <f t="shared" si="69"/>
        <v>#REF!</v>
      </c>
      <c r="F602" s="575" t="e">
        <f t="shared" si="64"/>
        <v>#REF!</v>
      </c>
      <c r="G602" s="575" t="e">
        <f t="shared" si="65"/>
        <v>#REF!</v>
      </c>
      <c r="H602" s="575" t="e">
        <f t="shared" si="66"/>
        <v>#REF!</v>
      </c>
      <c r="I602" s="575" t="e">
        <f t="shared" si="67"/>
        <v>#REF!</v>
      </c>
      <c r="J602" s="575" t="e">
        <f>IF(A602="","",IF(#REF!="","",PMT((1+D602)^(1/12)-1,(#REF!*12)-A602+1,-E602)))</f>
        <v>#REF!</v>
      </c>
    </row>
    <row r="603" spans="1:10">
      <c r="A603" s="577" t="e">
        <f>IF(A602="","",IF(A602=#REF!*12,"",+A602+1))</f>
        <v>#REF!</v>
      </c>
      <c r="B603" s="576" t="e">
        <f t="shared" si="68"/>
        <v>#REF!</v>
      </c>
      <c r="C603" s="576" t="e">
        <f>IF(A603="","",IF(#REF!+'Plano Prestação Mensal Proposta'!A603&gt;120,0,ROUND(IF(B603&gt;0.045,(0.045*0.5),(0.5)*B603),7)))</f>
        <v>#REF!</v>
      </c>
      <c r="D603" s="576" t="e">
        <f t="shared" si="63"/>
        <v>#REF!</v>
      </c>
      <c r="E603" s="575" t="e">
        <f t="shared" si="69"/>
        <v>#REF!</v>
      </c>
      <c r="F603" s="575" t="e">
        <f t="shared" si="64"/>
        <v>#REF!</v>
      </c>
      <c r="G603" s="575" t="e">
        <f t="shared" si="65"/>
        <v>#REF!</v>
      </c>
      <c r="H603" s="575" t="e">
        <f t="shared" si="66"/>
        <v>#REF!</v>
      </c>
      <c r="I603" s="575" t="e">
        <f t="shared" si="67"/>
        <v>#REF!</v>
      </c>
      <c r="J603" s="575" t="e">
        <f>IF(A603="","",IF(#REF!="","",PMT((1+D603)^(1/12)-1,(#REF!*12)-A603+1,-E603)))</f>
        <v>#REF!</v>
      </c>
    </row>
    <row r="604" spans="1:10">
      <c r="A604" s="577" t="e">
        <f>IF(A603="","",IF(A603=#REF!*12,"",+A603+1))</f>
        <v>#REF!</v>
      </c>
      <c r="B604" s="576" t="e">
        <f t="shared" si="68"/>
        <v>#REF!</v>
      </c>
      <c r="C604" s="576" t="e">
        <f>IF(A604="","",IF(#REF!+'Plano Prestação Mensal Proposta'!A604&gt;120,0,ROUND(IF(B604&gt;0.045,(0.045*0.5),(0.5)*B604),7)))</f>
        <v>#REF!</v>
      </c>
      <c r="D604" s="576" t="e">
        <f t="shared" si="63"/>
        <v>#REF!</v>
      </c>
      <c r="E604" s="575" t="e">
        <f t="shared" si="69"/>
        <v>#REF!</v>
      </c>
      <c r="F604" s="575" t="e">
        <f t="shared" si="64"/>
        <v>#REF!</v>
      </c>
      <c r="G604" s="575" t="e">
        <f t="shared" si="65"/>
        <v>#REF!</v>
      </c>
      <c r="H604" s="575" t="e">
        <f t="shared" si="66"/>
        <v>#REF!</v>
      </c>
      <c r="I604" s="575" t="e">
        <f t="shared" si="67"/>
        <v>#REF!</v>
      </c>
      <c r="J604" s="575" t="e">
        <f>IF(A604="","",IF(#REF!="","",PMT((1+D604)^(1/12)-1,(#REF!*12)-A604+1,-E604)))</f>
        <v>#REF!</v>
      </c>
    </row>
    <row r="605" spans="1:10">
      <c r="A605" s="577" t="e">
        <f>IF(A604="","",IF(A604=#REF!*12,"",+A604+1))</f>
        <v>#REF!</v>
      </c>
      <c r="B605" s="576" t="e">
        <f t="shared" si="68"/>
        <v>#REF!</v>
      </c>
      <c r="C605" s="576" t="e">
        <f>IF(A605="","",IF(#REF!+'Plano Prestação Mensal Proposta'!A605&gt;120,0,ROUND(IF(B605&gt;0.045,(0.045*0.5),(0.5)*B605),7)))</f>
        <v>#REF!</v>
      </c>
      <c r="D605" s="576" t="e">
        <f t="shared" si="63"/>
        <v>#REF!</v>
      </c>
      <c r="E605" s="575" t="e">
        <f t="shared" si="69"/>
        <v>#REF!</v>
      </c>
      <c r="F605" s="575" t="e">
        <f t="shared" si="64"/>
        <v>#REF!</v>
      </c>
      <c r="G605" s="575" t="e">
        <f t="shared" si="65"/>
        <v>#REF!</v>
      </c>
      <c r="H605" s="575" t="e">
        <f t="shared" si="66"/>
        <v>#REF!</v>
      </c>
      <c r="I605" s="575" t="e">
        <f t="shared" si="67"/>
        <v>#REF!</v>
      </c>
      <c r="J605" s="575" t="e">
        <f>IF(A605="","",IF(#REF!="","",PMT((1+D605)^(1/12)-1,(#REF!*12)-A605+1,-E605)))</f>
        <v>#REF!</v>
      </c>
    </row>
    <row r="606" spans="1:10">
      <c r="A606" s="577" t="e">
        <f>IF(A605="","",IF(A605=#REF!*12,"",+A605+1))</f>
        <v>#REF!</v>
      </c>
      <c r="B606" s="576" t="e">
        <f t="shared" si="68"/>
        <v>#REF!</v>
      </c>
      <c r="C606" s="576" t="e">
        <f>IF(A606="","",IF(#REF!+'Plano Prestação Mensal Proposta'!A606&gt;120,0,ROUND(IF(B606&gt;0.045,(0.045*0.5),(0.5)*B606),7)))</f>
        <v>#REF!</v>
      </c>
      <c r="D606" s="576" t="e">
        <f t="shared" si="63"/>
        <v>#REF!</v>
      </c>
      <c r="E606" s="575" t="e">
        <f t="shared" si="69"/>
        <v>#REF!</v>
      </c>
      <c r="F606" s="575" t="e">
        <f t="shared" si="64"/>
        <v>#REF!</v>
      </c>
      <c r="G606" s="575" t="e">
        <f t="shared" si="65"/>
        <v>#REF!</v>
      </c>
      <c r="H606" s="575" t="e">
        <f t="shared" si="66"/>
        <v>#REF!</v>
      </c>
      <c r="I606" s="575" t="e">
        <f t="shared" si="67"/>
        <v>#REF!</v>
      </c>
      <c r="J606" s="575" t="e">
        <f>IF(A606="","",IF(#REF!="","",PMT((1+D606)^(1/12)-1,(#REF!*12)-A606+1,-E606)))</f>
        <v>#REF!</v>
      </c>
    </row>
    <row r="607" spans="1:10">
      <c r="A607" s="577" t="e">
        <f>IF(A606="","",IF(A606=#REF!*12,"",+A606+1))</f>
        <v>#REF!</v>
      </c>
      <c r="B607" s="576" t="e">
        <f t="shared" si="68"/>
        <v>#REF!</v>
      </c>
      <c r="C607" s="576" t="e">
        <f>IF(A607="","",IF(#REF!+'Plano Prestação Mensal Proposta'!A607&gt;120,0,ROUND(IF(B607&gt;0.045,(0.045*0.5),(0.5)*B607),7)))</f>
        <v>#REF!</v>
      </c>
      <c r="D607" s="576" t="e">
        <f t="shared" si="63"/>
        <v>#REF!</v>
      </c>
      <c r="E607" s="575" t="e">
        <f t="shared" si="69"/>
        <v>#REF!</v>
      </c>
      <c r="F607" s="575" t="e">
        <f t="shared" si="64"/>
        <v>#REF!</v>
      </c>
      <c r="G607" s="575" t="e">
        <f t="shared" si="65"/>
        <v>#REF!</v>
      </c>
      <c r="H607" s="575" t="e">
        <f t="shared" si="66"/>
        <v>#REF!</v>
      </c>
      <c r="I607" s="575" t="e">
        <f t="shared" si="67"/>
        <v>#REF!</v>
      </c>
      <c r="J607" s="575" t="e">
        <f>IF(A607="","",IF(#REF!="","",PMT((1+D607)^(1/12)-1,(#REF!*12)-A607+1,-E607)))</f>
        <v>#REF!</v>
      </c>
    </row>
    <row r="608" spans="1:10">
      <c r="A608" s="577" t="e">
        <f>IF(A607="","",IF(A607=#REF!*12,"",+A607+1))</f>
        <v>#REF!</v>
      </c>
      <c r="B608" s="576" t="e">
        <f t="shared" si="68"/>
        <v>#REF!</v>
      </c>
      <c r="C608" s="576" t="e">
        <f>IF(A608="","",IF(#REF!+'Plano Prestação Mensal Proposta'!A608&gt;120,0,ROUND(IF(B608&gt;0.045,(0.045*0.5),(0.5)*B608),7)))</f>
        <v>#REF!</v>
      </c>
      <c r="D608" s="576" t="e">
        <f t="shared" si="63"/>
        <v>#REF!</v>
      </c>
      <c r="E608" s="575" t="e">
        <f t="shared" si="69"/>
        <v>#REF!</v>
      </c>
      <c r="F608" s="575" t="e">
        <f t="shared" si="64"/>
        <v>#REF!</v>
      </c>
      <c r="G608" s="575" t="e">
        <f t="shared" si="65"/>
        <v>#REF!</v>
      </c>
      <c r="H608" s="575" t="e">
        <f t="shared" si="66"/>
        <v>#REF!</v>
      </c>
      <c r="I608" s="575" t="e">
        <f t="shared" si="67"/>
        <v>#REF!</v>
      </c>
      <c r="J608" s="575" t="e">
        <f>IF(A608="","",IF(#REF!="","",PMT((1+D608)^(1/12)-1,(#REF!*12)-A608+1,-E608)))</f>
        <v>#REF!</v>
      </c>
    </row>
    <row r="609" spans="1:10">
      <c r="A609" s="577" t="e">
        <f>IF(A608="","",IF(A608=#REF!*12,"",+A608+1))</f>
        <v>#REF!</v>
      </c>
      <c r="B609" s="576" t="e">
        <f t="shared" si="68"/>
        <v>#REF!</v>
      </c>
      <c r="C609" s="576" t="e">
        <f>IF(A609="","",IF(#REF!+'Plano Prestação Mensal Proposta'!A609&gt;120,0,ROUND(IF(B609&gt;0.045,(0.045*0.5),(0.5)*B609),7)))</f>
        <v>#REF!</v>
      </c>
      <c r="D609" s="576" t="e">
        <f t="shared" si="63"/>
        <v>#REF!</v>
      </c>
      <c r="E609" s="575" t="e">
        <f t="shared" si="69"/>
        <v>#REF!</v>
      </c>
      <c r="F609" s="575" t="e">
        <f t="shared" si="64"/>
        <v>#REF!</v>
      </c>
      <c r="G609" s="575" t="e">
        <f t="shared" si="65"/>
        <v>#REF!</v>
      </c>
      <c r="H609" s="575" t="e">
        <f t="shared" si="66"/>
        <v>#REF!</v>
      </c>
      <c r="I609" s="575" t="e">
        <f t="shared" si="67"/>
        <v>#REF!</v>
      </c>
      <c r="J609" s="575" t="e">
        <f>IF(A609="","",IF(#REF!="","",PMT((1+D609)^(1/12)-1,(#REF!*12)-A609+1,-E609)))</f>
        <v>#REF!</v>
      </c>
    </row>
    <row r="610" spans="1:10">
      <c r="A610" s="577" t="e">
        <f>IF(A609="","",IF(A609=#REF!*12,"",+A609+1))</f>
        <v>#REF!</v>
      </c>
      <c r="B610" s="576" t="e">
        <f t="shared" si="68"/>
        <v>#REF!</v>
      </c>
      <c r="C610" s="576" t="e">
        <f>IF(A610="","",IF(#REF!+'Plano Prestação Mensal Proposta'!A610&gt;120,0,ROUND(IF(B610&gt;0.045,(0.045*0.5),(0.5)*B610),7)))</f>
        <v>#REF!</v>
      </c>
      <c r="D610" s="576" t="e">
        <f t="shared" si="63"/>
        <v>#REF!</v>
      </c>
      <c r="E610" s="575" t="e">
        <f t="shared" si="69"/>
        <v>#REF!</v>
      </c>
      <c r="F610" s="575" t="e">
        <f t="shared" si="64"/>
        <v>#REF!</v>
      </c>
      <c r="G610" s="575" t="e">
        <f t="shared" si="65"/>
        <v>#REF!</v>
      </c>
      <c r="H610" s="575" t="e">
        <f t="shared" si="66"/>
        <v>#REF!</v>
      </c>
      <c r="I610" s="575" t="e">
        <f t="shared" si="67"/>
        <v>#REF!</v>
      </c>
      <c r="J610" s="575" t="e">
        <f>IF(A610="","",IF(#REF!="","",PMT((1+D610)^(1/12)-1,(#REF!*12)-A610+1,-E610)))</f>
        <v>#REF!</v>
      </c>
    </row>
    <row r="611" spans="1:10">
      <c r="A611" s="577" t="e">
        <f>IF(A610="","",IF(A610=#REF!*12,"",+A610+1))</f>
        <v>#REF!</v>
      </c>
      <c r="B611" s="576" t="e">
        <f t="shared" si="68"/>
        <v>#REF!</v>
      </c>
      <c r="C611" s="576" t="e">
        <f>IF(A611="","",IF(#REF!+'Plano Prestação Mensal Proposta'!A611&gt;120,0,ROUND(IF(B611&gt;0.045,(0.045*0.5),(0.5)*B611),7)))</f>
        <v>#REF!</v>
      </c>
      <c r="D611" s="576" t="e">
        <f t="shared" si="63"/>
        <v>#REF!</v>
      </c>
      <c r="E611" s="575" t="e">
        <f t="shared" si="69"/>
        <v>#REF!</v>
      </c>
      <c r="F611" s="575" t="e">
        <f t="shared" si="64"/>
        <v>#REF!</v>
      </c>
      <c r="G611" s="575" t="e">
        <f t="shared" si="65"/>
        <v>#REF!</v>
      </c>
      <c r="H611" s="575" t="e">
        <f t="shared" si="66"/>
        <v>#REF!</v>
      </c>
      <c r="I611" s="575" t="e">
        <f t="shared" si="67"/>
        <v>#REF!</v>
      </c>
      <c r="J611" s="575" t="e">
        <f>IF(A611="","",IF(#REF!="","",PMT((1+D611)^(1/12)-1,(#REF!*12)-A611+1,-E611)))</f>
        <v>#REF!</v>
      </c>
    </row>
    <row r="612" spans="1:10">
      <c r="A612" s="577" t="e">
        <f>IF(A611="","",IF(A611=#REF!*12,"",+A611+1))</f>
        <v>#REF!</v>
      </c>
      <c r="B612" s="576" t="e">
        <f t="shared" si="68"/>
        <v>#REF!</v>
      </c>
      <c r="C612" s="576" t="e">
        <f>IF(A612="","",IF(#REF!+'Plano Prestação Mensal Proposta'!A612&gt;120,0,ROUND(IF(B612&gt;0.045,(0.045*0.5),(0.5)*B612),7)))</f>
        <v>#REF!</v>
      </c>
      <c r="D612" s="576" t="e">
        <f t="shared" si="63"/>
        <v>#REF!</v>
      </c>
      <c r="E612" s="575" t="e">
        <f t="shared" si="69"/>
        <v>#REF!</v>
      </c>
      <c r="F612" s="575" t="e">
        <f t="shared" si="64"/>
        <v>#REF!</v>
      </c>
      <c r="G612" s="575" t="e">
        <f t="shared" si="65"/>
        <v>#REF!</v>
      </c>
      <c r="H612" s="575" t="e">
        <f t="shared" si="66"/>
        <v>#REF!</v>
      </c>
      <c r="I612" s="575" t="e">
        <f t="shared" si="67"/>
        <v>#REF!</v>
      </c>
      <c r="J612" s="575" t="e">
        <f>IF(A612="","",IF(#REF!="","",PMT((1+D612)^(1/12)-1,(#REF!*12)-A612+1,-E612)))</f>
        <v>#REF!</v>
      </c>
    </row>
    <row r="613" spans="1:10">
      <c r="A613" s="577" t="e">
        <f>IF(A612="","",IF(A612=#REF!*12,"",+A612+1))</f>
        <v>#REF!</v>
      </c>
      <c r="B613" s="576" t="e">
        <f t="shared" si="68"/>
        <v>#REF!</v>
      </c>
      <c r="C613" s="576" t="e">
        <f>IF(A613="","",IF(#REF!+'Plano Prestação Mensal Proposta'!A613&gt;120,0,ROUND(IF(B613&gt;0.045,(0.045*0.5),(0.5)*B613),7)))</f>
        <v>#REF!</v>
      </c>
      <c r="D613" s="576" t="e">
        <f t="shared" si="63"/>
        <v>#REF!</v>
      </c>
      <c r="E613" s="575" t="e">
        <f t="shared" si="69"/>
        <v>#REF!</v>
      </c>
      <c r="F613" s="575" t="e">
        <f t="shared" si="64"/>
        <v>#REF!</v>
      </c>
      <c r="G613" s="575" t="e">
        <f t="shared" si="65"/>
        <v>#REF!</v>
      </c>
      <c r="H613" s="575" t="e">
        <f t="shared" si="66"/>
        <v>#REF!</v>
      </c>
      <c r="I613" s="575" t="e">
        <f t="shared" si="67"/>
        <v>#REF!</v>
      </c>
      <c r="J613" s="575" t="e">
        <f>IF(A613="","",IF(#REF!="","",PMT((1+D613)^(1/12)-1,(#REF!*12)-A613+1,-E613)))</f>
        <v>#REF!</v>
      </c>
    </row>
    <row r="614" spans="1:10">
      <c r="A614" s="577" t="e">
        <f>IF(A613="","",IF(A613=#REF!*12,"",+A613+1))</f>
        <v>#REF!</v>
      </c>
      <c r="B614" s="576" t="e">
        <f t="shared" si="68"/>
        <v>#REF!</v>
      </c>
      <c r="C614" s="576" t="e">
        <f>IF(A614="","",IF(#REF!+'Plano Prestação Mensal Proposta'!A614&gt;120,0,ROUND(IF(B614&gt;0.045,(0.045*0.5),(0.5)*B614),7)))</f>
        <v>#REF!</v>
      </c>
      <c r="D614" s="576" t="e">
        <f t="shared" si="63"/>
        <v>#REF!</v>
      </c>
      <c r="E614" s="575" t="e">
        <f t="shared" si="69"/>
        <v>#REF!</v>
      </c>
      <c r="F614" s="575" t="e">
        <f t="shared" si="64"/>
        <v>#REF!</v>
      </c>
      <c r="G614" s="575" t="e">
        <f t="shared" si="65"/>
        <v>#REF!</v>
      </c>
      <c r="H614" s="575" t="e">
        <f t="shared" si="66"/>
        <v>#REF!</v>
      </c>
      <c r="I614" s="575" t="e">
        <f t="shared" si="67"/>
        <v>#REF!</v>
      </c>
      <c r="J614" s="575" t="e">
        <f>IF(A614="","",IF(#REF!="","",PMT((1+D614)^(1/12)-1,(#REF!*12)-A614+1,-E614)))</f>
        <v>#REF!</v>
      </c>
    </row>
    <row r="615" spans="1:10">
      <c r="A615" s="577" t="e">
        <f>IF(A614="","",IF(A614=#REF!*12,"",+A614+1))</f>
        <v>#REF!</v>
      </c>
      <c r="B615" s="576" t="e">
        <f t="shared" si="68"/>
        <v>#REF!</v>
      </c>
      <c r="C615" s="576" t="e">
        <f>IF(A615="","",IF(#REF!+'Plano Prestação Mensal Proposta'!A615&gt;120,0,ROUND(IF(B615&gt;0.045,(0.045*0.5),(0.5)*B615),7)))</f>
        <v>#REF!</v>
      </c>
      <c r="D615" s="576" t="e">
        <f t="shared" si="63"/>
        <v>#REF!</v>
      </c>
      <c r="E615" s="575" t="e">
        <f t="shared" si="69"/>
        <v>#REF!</v>
      </c>
      <c r="F615" s="575" t="e">
        <f t="shared" si="64"/>
        <v>#REF!</v>
      </c>
      <c r="G615" s="575" t="e">
        <f t="shared" si="65"/>
        <v>#REF!</v>
      </c>
      <c r="H615" s="575" t="e">
        <f t="shared" si="66"/>
        <v>#REF!</v>
      </c>
      <c r="I615" s="575" t="e">
        <f t="shared" si="67"/>
        <v>#REF!</v>
      </c>
      <c r="J615" s="575" t="e">
        <f>IF(A615="","",IF(#REF!="","",PMT((1+D615)^(1/12)-1,(#REF!*12)-A615+1,-E615)))</f>
        <v>#REF!</v>
      </c>
    </row>
    <row r="616" spans="1:10">
      <c r="A616" s="577" t="e">
        <f>IF(A615="","",IF(A615=#REF!*12,"",+A615+1))</f>
        <v>#REF!</v>
      </c>
      <c r="B616" s="576" t="e">
        <f t="shared" si="68"/>
        <v>#REF!</v>
      </c>
      <c r="C616" s="576" t="e">
        <f>IF(A616="","",IF(#REF!+'Plano Prestação Mensal Proposta'!A616&gt;120,0,ROUND(IF(B616&gt;0.045,(0.045*0.5),(0.5)*B616),7)))</f>
        <v>#REF!</v>
      </c>
      <c r="D616" s="576" t="e">
        <f t="shared" si="63"/>
        <v>#REF!</v>
      </c>
      <c r="E616" s="575" t="e">
        <f t="shared" si="69"/>
        <v>#REF!</v>
      </c>
      <c r="F616" s="575" t="e">
        <f t="shared" si="64"/>
        <v>#REF!</v>
      </c>
      <c r="G616" s="575" t="e">
        <f t="shared" si="65"/>
        <v>#REF!</v>
      </c>
      <c r="H616" s="575" t="e">
        <f t="shared" si="66"/>
        <v>#REF!</v>
      </c>
      <c r="I616" s="575" t="e">
        <f t="shared" si="67"/>
        <v>#REF!</v>
      </c>
      <c r="J616" s="575" t="e">
        <f>IF(A616="","",IF(#REF!="","",PMT((1+D616)^(1/12)-1,(#REF!*12)-A616+1,-E616)))</f>
        <v>#REF!</v>
      </c>
    </row>
    <row r="617" spans="1:10">
      <c r="A617" s="577" t="e">
        <f>IF(A616="","",IF(A616=#REF!*12,"",+A616+1))</f>
        <v>#REF!</v>
      </c>
      <c r="B617" s="576" t="e">
        <f t="shared" si="68"/>
        <v>#REF!</v>
      </c>
      <c r="C617" s="576" t="e">
        <f>IF(A617="","",IF(#REF!+'Plano Prestação Mensal Proposta'!A617&gt;120,0,ROUND(IF(B617&gt;0.045,(0.045*0.5),(0.5)*B617),7)))</f>
        <v>#REF!</v>
      </c>
      <c r="D617" s="576" t="e">
        <f t="shared" si="63"/>
        <v>#REF!</v>
      </c>
      <c r="E617" s="575" t="e">
        <f t="shared" si="69"/>
        <v>#REF!</v>
      </c>
      <c r="F617" s="575" t="e">
        <f t="shared" si="64"/>
        <v>#REF!</v>
      </c>
      <c r="G617" s="575" t="e">
        <f t="shared" si="65"/>
        <v>#REF!</v>
      </c>
      <c r="H617" s="575" t="e">
        <f t="shared" si="66"/>
        <v>#REF!</v>
      </c>
      <c r="I617" s="575" t="e">
        <f t="shared" si="67"/>
        <v>#REF!</v>
      </c>
      <c r="J617" s="575" t="e">
        <f>IF(A617="","",IF(#REF!="","",PMT((1+D617)^(1/12)-1,(#REF!*12)-A617+1,-E617)))</f>
        <v>#REF!</v>
      </c>
    </row>
    <row r="618" spans="1:10">
      <c r="A618" s="577" t="e">
        <f>IF(A617="","",IF(A617=#REF!*12,"",+A617+1))</f>
        <v>#REF!</v>
      </c>
      <c r="B618" s="576" t="e">
        <f t="shared" si="68"/>
        <v>#REF!</v>
      </c>
      <c r="C618" s="576" t="e">
        <f>IF(A618="","",IF(#REF!+'Plano Prestação Mensal Proposta'!A618&gt;120,0,ROUND(IF(B618&gt;0.045,(0.045*0.5),(0.5)*B618),7)))</f>
        <v>#REF!</v>
      </c>
      <c r="D618" s="576" t="e">
        <f t="shared" si="63"/>
        <v>#REF!</v>
      </c>
      <c r="E618" s="575" t="e">
        <f t="shared" si="69"/>
        <v>#REF!</v>
      </c>
      <c r="F618" s="575" t="e">
        <f t="shared" si="64"/>
        <v>#REF!</v>
      </c>
      <c r="G618" s="575" t="e">
        <f t="shared" si="65"/>
        <v>#REF!</v>
      </c>
      <c r="H618" s="575" t="e">
        <f t="shared" si="66"/>
        <v>#REF!</v>
      </c>
      <c r="I618" s="575" t="e">
        <f t="shared" si="67"/>
        <v>#REF!</v>
      </c>
      <c r="J618" s="575" t="e">
        <f>IF(A618="","",IF(#REF!="","",PMT((1+D618)^(1/12)-1,(#REF!*12)-A618+1,-E618)))</f>
        <v>#REF!</v>
      </c>
    </row>
    <row r="619" spans="1:10">
      <c r="A619" s="577" t="e">
        <f>IF(A618="","",IF(A618=#REF!*12,"",+A618+1))</f>
        <v>#REF!</v>
      </c>
      <c r="B619" s="576" t="e">
        <f t="shared" si="68"/>
        <v>#REF!</v>
      </c>
      <c r="C619" s="576" t="e">
        <f>IF(A619="","",IF(#REF!+'Plano Prestação Mensal Proposta'!A619&gt;120,0,ROUND(IF(B619&gt;0.045,(0.045*0.5),(0.5)*B619),7)))</f>
        <v>#REF!</v>
      </c>
      <c r="D619" s="576" t="e">
        <f t="shared" si="63"/>
        <v>#REF!</v>
      </c>
      <c r="E619" s="575" t="e">
        <f t="shared" si="69"/>
        <v>#REF!</v>
      </c>
      <c r="F619" s="575" t="e">
        <f t="shared" si="64"/>
        <v>#REF!</v>
      </c>
      <c r="G619" s="575" t="e">
        <f t="shared" si="65"/>
        <v>#REF!</v>
      </c>
      <c r="H619" s="575" t="e">
        <f t="shared" si="66"/>
        <v>#REF!</v>
      </c>
      <c r="I619" s="575" t="e">
        <f t="shared" si="67"/>
        <v>#REF!</v>
      </c>
      <c r="J619" s="575" t="e">
        <f>IF(A619="","",IF(#REF!="","",PMT((1+D619)^(1/12)-1,(#REF!*12)-A619+1,-E619)))</f>
        <v>#REF!</v>
      </c>
    </row>
    <row r="620" spans="1:10">
      <c r="A620" s="577" t="e">
        <f>IF(A619="","",IF(A619=#REF!*12,"",+A619+1))</f>
        <v>#REF!</v>
      </c>
      <c r="B620" s="576" t="e">
        <f t="shared" si="68"/>
        <v>#REF!</v>
      </c>
      <c r="C620" s="576" t="e">
        <f>IF(A620="","",IF(#REF!+'Plano Prestação Mensal Proposta'!A620&gt;120,0,ROUND(IF(B620&gt;0.045,(0.045*0.5),(0.5)*B620),7)))</f>
        <v>#REF!</v>
      </c>
      <c r="D620" s="576" t="e">
        <f t="shared" si="63"/>
        <v>#REF!</v>
      </c>
      <c r="E620" s="575" t="e">
        <f t="shared" si="69"/>
        <v>#REF!</v>
      </c>
      <c r="F620" s="575" t="e">
        <f t="shared" si="64"/>
        <v>#REF!</v>
      </c>
      <c r="G620" s="575" t="e">
        <f t="shared" si="65"/>
        <v>#REF!</v>
      </c>
      <c r="H620" s="575" t="e">
        <f t="shared" si="66"/>
        <v>#REF!</v>
      </c>
      <c r="I620" s="575" t="e">
        <f t="shared" si="67"/>
        <v>#REF!</v>
      </c>
      <c r="J620" s="575" t="e">
        <f>IF(A620="","",IF(#REF!="","",PMT((1+D620)^(1/12)-1,(#REF!*12)-A620+1,-E620)))</f>
        <v>#REF!</v>
      </c>
    </row>
    <row r="621" spans="1:10">
      <c r="A621" s="577" t="e">
        <f>IF(A620="","",IF(A620=#REF!*12,"",+A620+1))</f>
        <v>#REF!</v>
      </c>
      <c r="B621" s="576" t="e">
        <f t="shared" si="68"/>
        <v>#REF!</v>
      </c>
      <c r="C621" s="576" t="e">
        <f>IF(A621="","",IF(#REF!+'Plano Prestação Mensal Proposta'!A621&gt;120,0,ROUND(IF(B621&gt;0.045,(0.045*0.5),(0.5)*B621),7)))</f>
        <v>#REF!</v>
      </c>
      <c r="D621" s="576" t="e">
        <f t="shared" si="63"/>
        <v>#REF!</v>
      </c>
      <c r="E621" s="575" t="e">
        <f t="shared" si="69"/>
        <v>#REF!</v>
      </c>
      <c r="F621" s="575" t="e">
        <f t="shared" si="64"/>
        <v>#REF!</v>
      </c>
      <c r="G621" s="575" t="e">
        <f t="shared" si="65"/>
        <v>#REF!</v>
      </c>
      <c r="H621" s="575" t="e">
        <f t="shared" si="66"/>
        <v>#REF!</v>
      </c>
      <c r="I621" s="575" t="e">
        <f t="shared" si="67"/>
        <v>#REF!</v>
      </c>
      <c r="J621" s="575" t="e">
        <f>IF(A621="","",IF(#REF!="","",PMT((1+D621)^(1/12)-1,(#REF!*12)-A621+1,-E621)))</f>
        <v>#REF!</v>
      </c>
    </row>
    <row r="622" spans="1:10">
      <c r="A622" s="577" t="e">
        <f>IF(A621="","",IF(A621=#REF!*12,"",+A621+1))</f>
        <v>#REF!</v>
      </c>
      <c r="B622" s="576" t="e">
        <f t="shared" si="68"/>
        <v>#REF!</v>
      </c>
      <c r="C622" s="576" t="e">
        <f>IF(A622="","",IF(#REF!+'Plano Prestação Mensal Proposta'!A622&gt;120,0,ROUND(IF(B622&gt;0.045,(0.045*0.5),(0.5)*B622),7)))</f>
        <v>#REF!</v>
      </c>
      <c r="D622" s="576" t="e">
        <f t="shared" si="63"/>
        <v>#REF!</v>
      </c>
      <c r="E622" s="575" t="e">
        <f t="shared" si="69"/>
        <v>#REF!</v>
      </c>
      <c r="F622" s="575" t="e">
        <f t="shared" si="64"/>
        <v>#REF!</v>
      </c>
      <c r="G622" s="575" t="e">
        <f t="shared" si="65"/>
        <v>#REF!</v>
      </c>
      <c r="H622" s="575" t="e">
        <f t="shared" si="66"/>
        <v>#REF!</v>
      </c>
      <c r="I622" s="575" t="e">
        <f t="shared" si="67"/>
        <v>#REF!</v>
      </c>
      <c r="J622" s="575" t="e">
        <f>IF(A622="","",IF(#REF!="","",PMT((1+D622)^(1/12)-1,(#REF!*12)-A622+1,-E622)))</f>
        <v>#REF!</v>
      </c>
    </row>
    <row r="623" spans="1:10">
      <c r="A623" s="577" t="e">
        <f>IF(A622="","",IF(A622=#REF!*12,"",+A622+1))</f>
        <v>#REF!</v>
      </c>
      <c r="B623" s="576" t="e">
        <f t="shared" si="68"/>
        <v>#REF!</v>
      </c>
      <c r="C623" s="576" t="e">
        <f>IF(A623="","",IF(#REF!+'Plano Prestação Mensal Proposta'!A623&gt;120,0,ROUND(IF(B623&gt;0.045,(0.045*0.5),(0.5)*B623),7)))</f>
        <v>#REF!</v>
      </c>
      <c r="D623" s="576" t="e">
        <f t="shared" si="63"/>
        <v>#REF!</v>
      </c>
      <c r="E623" s="575" t="e">
        <f t="shared" si="69"/>
        <v>#REF!</v>
      </c>
      <c r="F623" s="575" t="e">
        <f t="shared" si="64"/>
        <v>#REF!</v>
      </c>
      <c r="G623" s="575" t="e">
        <f t="shared" si="65"/>
        <v>#REF!</v>
      </c>
      <c r="H623" s="575" t="e">
        <f t="shared" si="66"/>
        <v>#REF!</v>
      </c>
      <c r="I623" s="575" t="e">
        <f t="shared" si="67"/>
        <v>#REF!</v>
      </c>
      <c r="J623" s="575" t="e">
        <f>IF(A623="","",IF(#REF!="","",PMT((1+D623)^(1/12)-1,(#REF!*12)-A623+1,-E623)))</f>
        <v>#REF!</v>
      </c>
    </row>
    <row r="624" spans="1:10">
      <c r="A624" s="577" t="e">
        <f>IF(A623="","",IF(A623=#REF!*12,"",+A623+1))</f>
        <v>#REF!</v>
      </c>
      <c r="B624" s="576" t="e">
        <f t="shared" si="68"/>
        <v>#REF!</v>
      </c>
      <c r="C624" s="576" t="e">
        <f>IF(A624="","",IF(#REF!+'Plano Prestação Mensal Proposta'!A624&gt;120,0,ROUND(IF(B624&gt;0.045,(0.045*0.5),(0.5)*B624),7)))</f>
        <v>#REF!</v>
      </c>
      <c r="D624" s="576" t="e">
        <f t="shared" si="63"/>
        <v>#REF!</v>
      </c>
      <c r="E624" s="575" t="e">
        <f t="shared" si="69"/>
        <v>#REF!</v>
      </c>
      <c r="F624" s="575" t="e">
        <f t="shared" si="64"/>
        <v>#REF!</v>
      </c>
      <c r="G624" s="575" t="e">
        <f t="shared" si="65"/>
        <v>#REF!</v>
      </c>
      <c r="H624" s="575" t="e">
        <f t="shared" si="66"/>
        <v>#REF!</v>
      </c>
      <c r="I624" s="575" t="e">
        <f t="shared" si="67"/>
        <v>#REF!</v>
      </c>
      <c r="J624" s="575" t="e">
        <f>IF(A624="","",IF(#REF!="","",PMT((1+D624)^(1/12)-1,(#REF!*12)-A624+1,-E624)))</f>
        <v>#REF!</v>
      </c>
    </row>
    <row r="625" spans="1:10">
      <c r="A625" s="577" t="e">
        <f>IF(A624="","",IF(A624=#REF!*12,"",+A624+1))</f>
        <v>#REF!</v>
      </c>
      <c r="B625" s="576" t="e">
        <f t="shared" si="68"/>
        <v>#REF!</v>
      </c>
      <c r="C625" s="576" t="e">
        <f>IF(A625="","",IF(#REF!+'Plano Prestação Mensal Proposta'!A625&gt;120,0,ROUND(IF(B625&gt;0.045,(0.045*0.5),(0.5)*B625),7)))</f>
        <v>#REF!</v>
      </c>
      <c r="D625" s="576" t="e">
        <f t="shared" si="63"/>
        <v>#REF!</v>
      </c>
      <c r="E625" s="575" t="e">
        <f t="shared" si="69"/>
        <v>#REF!</v>
      </c>
      <c r="F625" s="575" t="e">
        <f t="shared" si="64"/>
        <v>#REF!</v>
      </c>
      <c r="G625" s="575" t="e">
        <f t="shared" si="65"/>
        <v>#REF!</v>
      </c>
      <c r="H625" s="575" t="e">
        <f t="shared" si="66"/>
        <v>#REF!</v>
      </c>
      <c r="I625" s="575" t="e">
        <f t="shared" si="67"/>
        <v>#REF!</v>
      </c>
      <c r="J625" s="575" t="e">
        <f>IF(A625="","",IF(#REF!="","",PMT((1+D625)^(1/12)-1,(#REF!*12)-A625+1,-E625)))</f>
        <v>#REF!</v>
      </c>
    </row>
    <row r="626" spans="1:10">
      <c r="A626" s="577" t="e">
        <f>IF(A625="","",IF(A625=#REF!*12,"",+A625+1))</f>
        <v>#REF!</v>
      </c>
      <c r="B626" s="576" t="e">
        <f t="shared" si="68"/>
        <v>#REF!</v>
      </c>
      <c r="C626" s="576" t="e">
        <f>IF(A626="","",IF(#REF!+'Plano Prestação Mensal Proposta'!A626&gt;120,0,ROUND(IF(B626&gt;0.045,(0.045*0.5),(0.5)*B626),7)))</f>
        <v>#REF!</v>
      </c>
      <c r="D626" s="576" t="e">
        <f t="shared" si="63"/>
        <v>#REF!</v>
      </c>
      <c r="E626" s="575" t="e">
        <f t="shared" si="69"/>
        <v>#REF!</v>
      </c>
      <c r="F626" s="575" t="e">
        <f t="shared" si="64"/>
        <v>#REF!</v>
      </c>
      <c r="G626" s="575" t="e">
        <f t="shared" si="65"/>
        <v>#REF!</v>
      </c>
      <c r="H626" s="575" t="e">
        <f t="shared" si="66"/>
        <v>#REF!</v>
      </c>
      <c r="I626" s="575" t="e">
        <f t="shared" si="67"/>
        <v>#REF!</v>
      </c>
      <c r="J626" s="575" t="e">
        <f>IF(A626="","",IF(#REF!="","",PMT((1+D626)^(1/12)-1,(#REF!*12)-A626+1,-E626)))</f>
        <v>#REF!</v>
      </c>
    </row>
    <row r="627" spans="1:10">
      <c r="A627" s="577" t="e">
        <f>IF(A626="","",IF(A626=#REF!*12,"",+A626+1))</f>
        <v>#REF!</v>
      </c>
      <c r="B627" s="576" t="e">
        <f t="shared" si="68"/>
        <v>#REF!</v>
      </c>
      <c r="C627" s="576" t="e">
        <f>IF(A627="","",IF(#REF!+'Plano Prestação Mensal Proposta'!A627&gt;120,0,ROUND(IF(B627&gt;0.045,(0.045*0.5),(0.5)*B627),7)))</f>
        <v>#REF!</v>
      </c>
      <c r="D627" s="576" t="e">
        <f t="shared" si="63"/>
        <v>#REF!</v>
      </c>
      <c r="E627" s="575" t="e">
        <f t="shared" si="69"/>
        <v>#REF!</v>
      </c>
      <c r="F627" s="575" t="e">
        <f t="shared" si="64"/>
        <v>#REF!</v>
      </c>
      <c r="G627" s="575" t="e">
        <f t="shared" si="65"/>
        <v>#REF!</v>
      </c>
      <c r="H627" s="575" t="e">
        <f t="shared" si="66"/>
        <v>#REF!</v>
      </c>
      <c r="I627" s="575" t="e">
        <f t="shared" si="67"/>
        <v>#REF!</v>
      </c>
      <c r="J627" s="575" t="e">
        <f>IF(A627="","",IF(#REF!="","",PMT((1+D627)^(1/12)-1,(#REF!*12)-A627+1,-E627)))</f>
        <v>#REF!</v>
      </c>
    </row>
    <row r="628" spans="1:10">
      <c r="A628" s="577" t="e">
        <f>IF(A627="","",IF(A627=#REF!*12,"",+A627+1))</f>
        <v>#REF!</v>
      </c>
      <c r="B628" s="576" t="e">
        <f t="shared" si="68"/>
        <v>#REF!</v>
      </c>
      <c r="C628" s="576" t="e">
        <f>IF(A628="","",IF(#REF!+'Plano Prestação Mensal Proposta'!A628&gt;120,0,ROUND(IF(B628&gt;0.045,(0.045*0.5),(0.5)*B628),7)))</f>
        <v>#REF!</v>
      </c>
      <c r="D628" s="576" t="e">
        <f t="shared" si="63"/>
        <v>#REF!</v>
      </c>
      <c r="E628" s="575" t="e">
        <f t="shared" si="69"/>
        <v>#REF!</v>
      </c>
      <c r="F628" s="575" t="e">
        <f t="shared" si="64"/>
        <v>#REF!</v>
      </c>
      <c r="G628" s="575" t="e">
        <f t="shared" si="65"/>
        <v>#REF!</v>
      </c>
      <c r="H628" s="575" t="e">
        <f t="shared" si="66"/>
        <v>#REF!</v>
      </c>
      <c r="I628" s="575" t="e">
        <f t="shared" si="67"/>
        <v>#REF!</v>
      </c>
      <c r="J628" s="575" t="e">
        <f>IF(A628="","",IF(#REF!="","",PMT((1+D628)^(1/12)-1,(#REF!*12)-A628+1,-E628)))</f>
        <v>#REF!</v>
      </c>
    </row>
    <row r="629" spans="1:10">
      <c r="A629" s="577" t="e">
        <f>IF(A628="","",IF(A628=#REF!*12,"",+A628+1))</f>
        <v>#REF!</v>
      </c>
      <c r="B629" s="576" t="e">
        <f t="shared" si="68"/>
        <v>#REF!</v>
      </c>
      <c r="C629" s="576" t="e">
        <f>IF(A629="","",IF(#REF!+'Plano Prestação Mensal Proposta'!A629&gt;120,0,ROUND(IF(B629&gt;0.045,(0.045*0.5),(0.5)*B629),7)))</f>
        <v>#REF!</v>
      </c>
      <c r="D629" s="576" t="e">
        <f t="shared" si="63"/>
        <v>#REF!</v>
      </c>
      <c r="E629" s="575" t="e">
        <f t="shared" si="69"/>
        <v>#REF!</v>
      </c>
      <c r="F629" s="575" t="e">
        <f t="shared" si="64"/>
        <v>#REF!</v>
      </c>
      <c r="G629" s="575" t="e">
        <f t="shared" si="65"/>
        <v>#REF!</v>
      </c>
      <c r="H629" s="575" t="e">
        <f t="shared" si="66"/>
        <v>#REF!</v>
      </c>
      <c r="I629" s="575" t="e">
        <f t="shared" si="67"/>
        <v>#REF!</v>
      </c>
      <c r="J629" s="575" t="e">
        <f>IF(A629="","",IF(#REF!="","",PMT((1+D629)^(1/12)-1,(#REF!*12)-A629+1,-E629)))</f>
        <v>#REF!</v>
      </c>
    </row>
    <row r="630" spans="1:10">
      <c r="A630" s="577" t="e">
        <f>IF(A629="","",IF(A629=#REF!*12,"",+A629+1))</f>
        <v>#REF!</v>
      </c>
      <c r="B630" s="576" t="e">
        <f t="shared" si="68"/>
        <v>#REF!</v>
      </c>
      <c r="C630" s="576" t="e">
        <f>IF(A630="","",IF(#REF!+'Plano Prestação Mensal Proposta'!A630&gt;120,0,ROUND(IF(B630&gt;0.045,(0.045*0.5),(0.5)*B630),7)))</f>
        <v>#REF!</v>
      </c>
      <c r="D630" s="576" t="e">
        <f t="shared" si="63"/>
        <v>#REF!</v>
      </c>
      <c r="E630" s="575" t="e">
        <f t="shared" si="69"/>
        <v>#REF!</v>
      </c>
      <c r="F630" s="575" t="e">
        <f t="shared" si="64"/>
        <v>#REF!</v>
      </c>
      <c r="G630" s="575" t="e">
        <f t="shared" si="65"/>
        <v>#REF!</v>
      </c>
      <c r="H630" s="575" t="e">
        <f t="shared" si="66"/>
        <v>#REF!</v>
      </c>
      <c r="I630" s="575" t="e">
        <f t="shared" si="67"/>
        <v>#REF!</v>
      </c>
      <c r="J630" s="575" t="e">
        <f>IF(A630="","",IF(#REF!="","",PMT((1+D630)^(1/12)-1,(#REF!*12)-A630+1,-E630)))</f>
        <v>#REF!</v>
      </c>
    </row>
    <row r="631" spans="1:10">
      <c r="A631" s="577" t="e">
        <f>IF(A630="","",IF(A630=#REF!*12,"",+A630+1))</f>
        <v>#REF!</v>
      </c>
      <c r="B631" s="576" t="e">
        <f t="shared" si="68"/>
        <v>#REF!</v>
      </c>
      <c r="C631" s="576" t="e">
        <f>IF(A631="","",IF(#REF!+'Plano Prestação Mensal Proposta'!A631&gt;120,0,ROUND(IF(B631&gt;0.045,(0.045*0.5),(0.5)*B631),7)))</f>
        <v>#REF!</v>
      </c>
      <c r="D631" s="576" t="e">
        <f t="shared" si="63"/>
        <v>#REF!</v>
      </c>
      <c r="E631" s="575" t="e">
        <f t="shared" si="69"/>
        <v>#REF!</v>
      </c>
      <c r="F631" s="575" t="e">
        <f t="shared" si="64"/>
        <v>#REF!</v>
      </c>
      <c r="G631" s="575" t="e">
        <f t="shared" si="65"/>
        <v>#REF!</v>
      </c>
      <c r="H631" s="575" t="e">
        <f t="shared" si="66"/>
        <v>#REF!</v>
      </c>
      <c r="I631" s="575" t="e">
        <f t="shared" si="67"/>
        <v>#REF!</v>
      </c>
      <c r="J631" s="575" t="e">
        <f>IF(A631="","",IF(#REF!="","",PMT((1+D631)^(1/12)-1,(#REF!*12)-A631+1,-E631)))</f>
        <v>#REF!</v>
      </c>
    </row>
    <row r="632" spans="1:10">
      <c r="A632" s="577" t="e">
        <f>IF(A631="","",IF(A631=#REF!*12,"",+A631+1))</f>
        <v>#REF!</v>
      </c>
      <c r="B632" s="576" t="e">
        <f t="shared" si="68"/>
        <v>#REF!</v>
      </c>
      <c r="C632" s="576" t="e">
        <f>IF(A632="","",IF(#REF!+'Plano Prestação Mensal Proposta'!A632&gt;120,0,ROUND(IF(B632&gt;0.045,(0.045*0.5),(0.5)*B632),7)))</f>
        <v>#REF!</v>
      </c>
      <c r="D632" s="576" t="e">
        <f t="shared" si="63"/>
        <v>#REF!</v>
      </c>
      <c r="E632" s="575" t="e">
        <f t="shared" si="69"/>
        <v>#REF!</v>
      </c>
      <c r="F632" s="575" t="e">
        <f t="shared" si="64"/>
        <v>#REF!</v>
      </c>
      <c r="G632" s="575" t="e">
        <f t="shared" si="65"/>
        <v>#REF!</v>
      </c>
      <c r="H632" s="575" t="e">
        <f t="shared" si="66"/>
        <v>#REF!</v>
      </c>
      <c r="I632" s="575" t="e">
        <f t="shared" si="67"/>
        <v>#REF!</v>
      </c>
      <c r="J632" s="575" t="e">
        <f>IF(A632="","",IF(#REF!="","",PMT((1+D632)^(1/12)-1,(#REF!*12)-A632+1,-E632)))</f>
        <v>#REF!</v>
      </c>
    </row>
    <row r="633" spans="1:10">
      <c r="A633" s="577" t="e">
        <f>IF(A632="","",IF(A632=#REF!*12,"",+A632+1))</f>
        <v>#REF!</v>
      </c>
      <c r="B633" s="576" t="e">
        <f t="shared" si="68"/>
        <v>#REF!</v>
      </c>
      <c r="C633" s="576" t="e">
        <f>IF(A633="","",IF(#REF!+'Plano Prestação Mensal Proposta'!A633&gt;120,0,ROUND(IF(B633&gt;0.045,(0.045*0.5),(0.5)*B633),7)))</f>
        <v>#REF!</v>
      </c>
      <c r="D633" s="576" t="e">
        <f t="shared" si="63"/>
        <v>#REF!</v>
      </c>
      <c r="E633" s="575" t="e">
        <f t="shared" si="69"/>
        <v>#REF!</v>
      </c>
      <c r="F633" s="575" t="e">
        <f t="shared" si="64"/>
        <v>#REF!</v>
      </c>
      <c r="G633" s="575" t="e">
        <f t="shared" si="65"/>
        <v>#REF!</v>
      </c>
      <c r="H633" s="575" t="e">
        <f t="shared" si="66"/>
        <v>#REF!</v>
      </c>
      <c r="I633" s="575" t="e">
        <f t="shared" si="67"/>
        <v>#REF!</v>
      </c>
      <c r="J633" s="575" t="e">
        <f>IF(A633="","",IF(#REF!="","",PMT((1+D633)^(1/12)-1,(#REF!*12)-A633+1,-E633)))</f>
        <v>#REF!</v>
      </c>
    </row>
    <row r="634" spans="1:10">
      <c r="A634" s="577" t="e">
        <f>IF(A633="","",IF(A633=#REF!*12,"",+A633+1))</f>
        <v>#REF!</v>
      </c>
      <c r="B634" s="576" t="e">
        <f t="shared" si="68"/>
        <v>#REF!</v>
      </c>
      <c r="C634" s="576" t="e">
        <f>IF(A634="","",IF(#REF!+'Plano Prestação Mensal Proposta'!A634&gt;120,0,ROUND(IF(B634&gt;0.045,(0.045*0.5),(0.5)*B634),7)))</f>
        <v>#REF!</v>
      </c>
      <c r="D634" s="576" t="e">
        <f t="shared" si="63"/>
        <v>#REF!</v>
      </c>
      <c r="E634" s="575" t="e">
        <f t="shared" si="69"/>
        <v>#REF!</v>
      </c>
      <c r="F634" s="575" t="e">
        <f t="shared" si="64"/>
        <v>#REF!</v>
      </c>
      <c r="G634" s="575" t="e">
        <f t="shared" si="65"/>
        <v>#REF!</v>
      </c>
      <c r="H634" s="575" t="e">
        <f t="shared" si="66"/>
        <v>#REF!</v>
      </c>
      <c r="I634" s="575" t="e">
        <f t="shared" si="67"/>
        <v>#REF!</v>
      </c>
      <c r="J634" s="575" t="e">
        <f>IF(A634="","",IF(#REF!="","",PMT((1+D634)^(1/12)-1,(#REF!*12)-A634+1,-E634)))</f>
        <v>#REF!</v>
      </c>
    </row>
    <row r="635" spans="1:10">
      <c r="A635" s="577" t="e">
        <f>IF(A634="","",IF(A634=#REF!*12,"",+A634+1))</f>
        <v>#REF!</v>
      </c>
      <c r="B635" s="576" t="e">
        <f t="shared" si="68"/>
        <v>#REF!</v>
      </c>
      <c r="C635" s="576" t="e">
        <f>IF(A635="","",IF(#REF!+'Plano Prestação Mensal Proposta'!A635&gt;120,0,ROUND(IF(B635&gt;0.045,(0.045*0.5),(0.5)*B635),7)))</f>
        <v>#REF!</v>
      </c>
      <c r="D635" s="576" t="e">
        <f t="shared" si="63"/>
        <v>#REF!</v>
      </c>
      <c r="E635" s="575" t="e">
        <f t="shared" si="69"/>
        <v>#REF!</v>
      </c>
      <c r="F635" s="575" t="e">
        <f t="shared" si="64"/>
        <v>#REF!</v>
      </c>
      <c r="G635" s="575" t="e">
        <f t="shared" si="65"/>
        <v>#REF!</v>
      </c>
      <c r="H635" s="575" t="e">
        <f t="shared" si="66"/>
        <v>#REF!</v>
      </c>
      <c r="I635" s="575" t="e">
        <f t="shared" si="67"/>
        <v>#REF!</v>
      </c>
      <c r="J635" s="575" t="e">
        <f>IF(A635="","",IF(#REF!="","",PMT((1+D635)^(1/12)-1,(#REF!*12)-A635+1,-E635)))</f>
        <v>#REF!</v>
      </c>
    </row>
    <row r="636" spans="1:10">
      <c r="A636" s="577" t="e">
        <f>IF(A635="","",IF(A635=#REF!*12,"",+A635+1))</f>
        <v>#REF!</v>
      </c>
      <c r="B636" s="576" t="e">
        <f t="shared" si="68"/>
        <v>#REF!</v>
      </c>
      <c r="C636" s="576" t="e">
        <f>IF(A636="","",IF(#REF!+'Plano Prestação Mensal Proposta'!A636&gt;120,0,ROUND(IF(B636&gt;0.045,(0.045*0.5),(0.5)*B636),7)))</f>
        <v>#REF!</v>
      </c>
      <c r="D636" s="576" t="e">
        <f t="shared" si="63"/>
        <v>#REF!</v>
      </c>
      <c r="E636" s="575" t="e">
        <f t="shared" si="69"/>
        <v>#REF!</v>
      </c>
      <c r="F636" s="575" t="e">
        <f t="shared" si="64"/>
        <v>#REF!</v>
      </c>
      <c r="G636" s="575" t="e">
        <f t="shared" si="65"/>
        <v>#REF!</v>
      </c>
      <c r="H636" s="575" t="e">
        <f t="shared" si="66"/>
        <v>#REF!</v>
      </c>
      <c r="I636" s="575" t="e">
        <f t="shared" si="67"/>
        <v>#REF!</v>
      </c>
      <c r="J636" s="575" t="e">
        <f>IF(A636="","",IF(#REF!="","",PMT((1+D636)^(1/12)-1,(#REF!*12)-A636+1,-E636)))</f>
        <v>#REF!</v>
      </c>
    </row>
    <row r="637" spans="1:10">
      <c r="A637" s="577" t="e">
        <f>IF(A636="","",IF(A636=#REF!*12,"",+A636+1))</f>
        <v>#REF!</v>
      </c>
      <c r="B637" s="576" t="e">
        <f t="shared" si="68"/>
        <v>#REF!</v>
      </c>
      <c r="C637" s="576" t="e">
        <f>IF(A637="","",IF(#REF!+'Plano Prestação Mensal Proposta'!A637&gt;120,0,ROUND(IF(B637&gt;0.045,(0.045*0.5),(0.5)*B637),7)))</f>
        <v>#REF!</v>
      </c>
      <c r="D637" s="576" t="e">
        <f t="shared" si="63"/>
        <v>#REF!</v>
      </c>
      <c r="E637" s="575" t="e">
        <f t="shared" si="69"/>
        <v>#REF!</v>
      </c>
      <c r="F637" s="575" t="e">
        <f t="shared" si="64"/>
        <v>#REF!</v>
      </c>
      <c r="G637" s="575" t="e">
        <f t="shared" si="65"/>
        <v>#REF!</v>
      </c>
      <c r="H637" s="575" t="e">
        <f t="shared" si="66"/>
        <v>#REF!</v>
      </c>
      <c r="I637" s="575" t="e">
        <f t="shared" si="67"/>
        <v>#REF!</v>
      </c>
      <c r="J637" s="575" t="e">
        <f>IF(A637="","",IF(#REF!="","",PMT((1+D637)^(1/12)-1,(#REF!*12)-A637+1,-E637)))</f>
        <v>#REF!</v>
      </c>
    </row>
    <row r="638" spans="1:10">
      <c r="A638" s="577" t="e">
        <f>IF(A637="","",IF(A637=#REF!*12,"",+A637+1))</f>
        <v>#REF!</v>
      </c>
      <c r="B638" s="576" t="e">
        <f t="shared" si="68"/>
        <v>#REF!</v>
      </c>
      <c r="C638" s="576" t="e">
        <f>IF(A638="","",IF(#REF!+'Plano Prestação Mensal Proposta'!A638&gt;120,0,ROUND(IF(B638&gt;0.045,(0.045*0.5),(0.5)*B638),7)))</f>
        <v>#REF!</v>
      </c>
      <c r="D638" s="576" t="e">
        <f t="shared" si="63"/>
        <v>#REF!</v>
      </c>
      <c r="E638" s="575" t="e">
        <f t="shared" si="69"/>
        <v>#REF!</v>
      </c>
      <c r="F638" s="575" t="e">
        <f t="shared" si="64"/>
        <v>#REF!</v>
      </c>
      <c r="G638" s="575" t="e">
        <f t="shared" si="65"/>
        <v>#REF!</v>
      </c>
      <c r="H638" s="575" t="e">
        <f t="shared" si="66"/>
        <v>#REF!</v>
      </c>
      <c r="I638" s="575" t="e">
        <f t="shared" si="67"/>
        <v>#REF!</v>
      </c>
      <c r="J638" s="575" t="e">
        <f>IF(A638="","",IF(#REF!="","",PMT((1+D638)^(1/12)-1,(#REF!*12)-A638+1,-E638)))</f>
        <v>#REF!</v>
      </c>
    </row>
    <row r="639" spans="1:10">
      <c r="A639" s="577" t="e">
        <f>IF(A638="","",IF(A638=#REF!*12,"",+A638+1))</f>
        <v>#REF!</v>
      </c>
      <c r="B639" s="576" t="e">
        <f t="shared" si="68"/>
        <v>#REF!</v>
      </c>
      <c r="C639" s="576" t="e">
        <f>IF(A639="","",IF(#REF!+'Plano Prestação Mensal Proposta'!A639&gt;120,0,ROUND(IF(B639&gt;0.045,(0.045*0.5),(0.5)*B639),7)))</f>
        <v>#REF!</v>
      </c>
      <c r="D639" s="576" t="e">
        <f t="shared" si="63"/>
        <v>#REF!</v>
      </c>
      <c r="E639" s="575" t="e">
        <f t="shared" si="69"/>
        <v>#REF!</v>
      </c>
      <c r="F639" s="575" t="e">
        <f t="shared" si="64"/>
        <v>#REF!</v>
      </c>
      <c r="G639" s="575" t="e">
        <f t="shared" si="65"/>
        <v>#REF!</v>
      </c>
      <c r="H639" s="575" t="e">
        <f t="shared" si="66"/>
        <v>#REF!</v>
      </c>
      <c r="I639" s="575" t="e">
        <f t="shared" si="67"/>
        <v>#REF!</v>
      </c>
      <c r="J639" s="575" t="e">
        <f>IF(A639="","",IF(#REF!="","",PMT((1+D639)^(1/12)-1,(#REF!*12)-A639+1,-E639)))</f>
        <v>#REF!</v>
      </c>
    </row>
    <row r="640" spans="1:10">
      <c r="A640" s="577" t="e">
        <f>IF(A639="","",IF(A639=#REF!*12,"",+A639+1))</f>
        <v>#REF!</v>
      </c>
      <c r="B640" s="576" t="e">
        <f t="shared" si="68"/>
        <v>#REF!</v>
      </c>
      <c r="C640" s="576" t="e">
        <f>IF(A640="","",IF(#REF!+'Plano Prestação Mensal Proposta'!A640&gt;120,0,ROUND(IF(B640&gt;0.045,(0.045*0.5),(0.5)*B640),7)))</f>
        <v>#REF!</v>
      </c>
      <c r="D640" s="576" t="e">
        <f t="shared" si="63"/>
        <v>#REF!</v>
      </c>
      <c r="E640" s="575" t="e">
        <f t="shared" si="69"/>
        <v>#REF!</v>
      </c>
      <c r="F640" s="575" t="e">
        <f t="shared" si="64"/>
        <v>#REF!</v>
      </c>
      <c r="G640" s="575" t="e">
        <f t="shared" si="65"/>
        <v>#REF!</v>
      </c>
      <c r="H640" s="575" t="e">
        <f t="shared" si="66"/>
        <v>#REF!</v>
      </c>
      <c r="I640" s="575" t="e">
        <f t="shared" si="67"/>
        <v>#REF!</v>
      </c>
      <c r="J640" s="575" t="e">
        <f>IF(A640="","",IF(#REF!="","",PMT((1+D640)^(1/12)-1,(#REF!*12)-A640+1,-E640)))</f>
        <v>#REF!</v>
      </c>
    </row>
    <row r="641" spans="1:10">
      <c r="A641" s="577" t="e">
        <f>IF(A640="","",IF(A640=#REF!*12,"",+A640+1))</f>
        <v>#REF!</v>
      </c>
      <c r="B641" s="576" t="e">
        <f t="shared" si="68"/>
        <v>#REF!</v>
      </c>
      <c r="C641" s="576" t="e">
        <f>IF(A641="","",IF(#REF!+'Plano Prestação Mensal Proposta'!A641&gt;120,0,ROUND(IF(B641&gt;0.045,(0.045*0.5),(0.5)*B641),7)))</f>
        <v>#REF!</v>
      </c>
      <c r="D641" s="576" t="e">
        <f t="shared" si="63"/>
        <v>#REF!</v>
      </c>
      <c r="E641" s="575" t="e">
        <f t="shared" si="69"/>
        <v>#REF!</v>
      </c>
      <c r="F641" s="575" t="e">
        <f t="shared" si="64"/>
        <v>#REF!</v>
      </c>
      <c r="G641" s="575" t="e">
        <f t="shared" si="65"/>
        <v>#REF!</v>
      </c>
      <c r="H641" s="575" t="e">
        <f t="shared" si="66"/>
        <v>#REF!</v>
      </c>
      <c r="I641" s="575" t="e">
        <f t="shared" si="67"/>
        <v>#REF!</v>
      </c>
      <c r="J641" s="575" t="e">
        <f>IF(A641="","",IF(#REF!="","",PMT((1+D641)^(1/12)-1,(#REF!*12)-A641+1,-E641)))</f>
        <v>#REF!</v>
      </c>
    </row>
    <row r="642" spans="1:10">
      <c r="A642" s="577" t="e">
        <f>IF(A641="","",IF(A641=#REF!*12,"",+A641+1))</f>
        <v>#REF!</v>
      </c>
      <c r="B642" s="576" t="e">
        <f t="shared" si="68"/>
        <v>#REF!</v>
      </c>
      <c r="C642" s="576" t="e">
        <f>IF(A642="","",IF(#REF!+'Plano Prestação Mensal Proposta'!A642&gt;120,0,ROUND(IF(B642&gt;0.045,(0.045*0.5),(0.5)*B642),7)))</f>
        <v>#REF!</v>
      </c>
      <c r="D642" s="576" t="e">
        <f t="shared" si="63"/>
        <v>#REF!</v>
      </c>
      <c r="E642" s="575" t="e">
        <f t="shared" si="69"/>
        <v>#REF!</v>
      </c>
      <c r="F642" s="575" t="e">
        <f t="shared" si="64"/>
        <v>#REF!</v>
      </c>
      <c r="G642" s="575" t="e">
        <f t="shared" si="65"/>
        <v>#REF!</v>
      </c>
      <c r="H642" s="575" t="e">
        <f t="shared" si="66"/>
        <v>#REF!</v>
      </c>
      <c r="I642" s="575" t="e">
        <f t="shared" si="67"/>
        <v>#REF!</v>
      </c>
      <c r="J642" s="575" t="e">
        <f>IF(A642="","",IF(#REF!="","",PMT((1+D642)^(1/12)-1,(#REF!*12)-A642+1,-E642)))</f>
        <v>#REF!</v>
      </c>
    </row>
    <row r="643" spans="1:10">
      <c r="A643" s="577" t="e">
        <f>IF(A642="","",IF(A642=#REF!*12,"",+A642+1))</f>
        <v>#REF!</v>
      </c>
      <c r="B643" s="576" t="e">
        <f t="shared" si="68"/>
        <v>#REF!</v>
      </c>
      <c r="C643" s="576" t="e">
        <f>IF(A643="","",IF(#REF!+'Plano Prestação Mensal Proposta'!A643&gt;120,0,ROUND(IF(B643&gt;0.045,(0.045*0.5),(0.5)*B643),7)))</f>
        <v>#REF!</v>
      </c>
      <c r="D643" s="576" t="e">
        <f t="shared" si="63"/>
        <v>#REF!</v>
      </c>
      <c r="E643" s="575" t="e">
        <f t="shared" si="69"/>
        <v>#REF!</v>
      </c>
      <c r="F643" s="575" t="e">
        <f t="shared" si="64"/>
        <v>#REF!</v>
      </c>
      <c r="G643" s="575" t="e">
        <f t="shared" si="65"/>
        <v>#REF!</v>
      </c>
      <c r="H643" s="575" t="e">
        <f t="shared" si="66"/>
        <v>#REF!</v>
      </c>
      <c r="I643" s="575" t="e">
        <f t="shared" si="67"/>
        <v>#REF!</v>
      </c>
      <c r="J643" s="575" t="e">
        <f>IF(A643="","",IF(#REF!="","",PMT((1+D643)^(1/12)-1,(#REF!*12)-A643+1,-E643)))</f>
        <v>#REF!</v>
      </c>
    </row>
    <row r="644" spans="1:10">
      <c r="A644" s="577" t="e">
        <f>IF(A643="","",IF(A643=#REF!*12,"",+A643+1))</f>
        <v>#REF!</v>
      </c>
      <c r="B644" s="576" t="e">
        <f t="shared" si="68"/>
        <v>#REF!</v>
      </c>
      <c r="C644" s="576" t="e">
        <f>IF(A644="","",IF(#REF!+'Plano Prestação Mensal Proposta'!A644&gt;120,0,ROUND(IF(B644&gt;0.045,(0.045*0.5),(0.5)*B644),7)))</f>
        <v>#REF!</v>
      </c>
      <c r="D644" s="576" t="e">
        <f t="shared" si="63"/>
        <v>#REF!</v>
      </c>
      <c r="E644" s="575" t="e">
        <f t="shared" si="69"/>
        <v>#REF!</v>
      </c>
      <c r="F644" s="575" t="e">
        <f t="shared" si="64"/>
        <v>#REF!</v>
      </c>
      <c r="G644" s="575" t="e">
        <f t="shared" si="65"/>
        <v>#REF!</v>
      </c>
      <c r="H644" s="575" t="e">
        <f t="shared" si="66"/>
        <v>#REF!</v>
      </c>
      <c r="I644" s="575" t="e">
        <f t="shared" si="67"/>
        <v>#REF!</v>
      </c>
      <c r="J644" s="575" t="e">
        <f>IF(A644="","",IF(#REF!="","",PMT((1+D644)^(1/12)-1,(#REF!*12)-A644+1,-E644)))</f>
        <v>#REF!</v>
      </c>
    </row>
    <row r="645" spans="1:10">
      <c r="A645" s="577" t="e">
        <f>IF(A644="","",IF(A644=#REF!*12,"",+A644+1))</f>
        <v>#REF!</v>
      </c>
      <c r="B645" s="576" t="e">
        <f t="shared" si="68"/>
        <v>#REF!</v>
      </c>
      <c r="C645" s="576" t="e">
        <f>IF(A645="","",IF(#REF!+'Plano Prestação Mensal Proposta'!A645&gt;120,0,ROUND(IF(B645&gt;0.045,(0.045*0.5),(0.5)*B645),7)))</f>
        <v>#REF!</v>
      </c>
      <c r="D645" s="576" t="e">
        <f t="shared" si="63"/>
        <v>#REF!</v>
      </c>
      <c r="E645" s="575" t="e">
        <f t="shared" si="69"/>
        <v>#REF!</v>
      </c>
      <c r="F645" s="575" t="e">
        <f t="shared" si="64"/>
        <v>#REF!</v>
      </c>
      <c r="G645" s="575" t="e">
        <f t="shared" si="65"/>
        <v>#REF!</v>
      </c>
      <c r="H645" s="575" t="e">
        <f t="shared" si="66"/>
        <v>#REF!</v>
      </c>
      <c r="I645" s="575" t="e">
        <f t="shared" si="67"/>
        <v>#REF!</v>
      </c>
      <c r="J645" s="575" t="e">
        <f>IF(A645="","",IF(#REF!="","",PMT((1+D645)^(1/12)-1,(#REF!*12)-A645+1,-E645)))</f>
        <v>#REF!</v>
      </c>
    </row>
    <row r="646" spans="1:10">
      <c r="A646" s="577" t="e">
        <f>IF(A645="","",IF(A645=#REF!*12,"",+A645+1))</f>
        <v>#REF!</v>
      </c>
      <c r="B646" s="576" t="e">
        <f t="shared" si="68"/>
        <v>#REF!</v>
      </c>
      <c r="C646" s="576" t="e">
        <f>IF(A646="","",IF(#REF!+'Plano Prestação Mensal Proposta'!A646&gt;120,0,ROUND(IF(B646&gt;0.045,(0.045*0.5),(0.5)*B646),7)))</f>
        <v>#REF!</v>
      </c>
      <c r="D646" s="576" t="e">
        <f t="shared" ref="D646:D709" si="70">IF(A646="","",+B646-C646)</f>
        <v>#REF!</v>
      </c>
      <c r="E646" s="575" t="e">
        <f t="shared" si="69"/>
        <v>#REF!</v>
      </c>
      <c r="F646" s="575" t="e">
        <f t="shared" ref="F646:F709" si="71">IF(A646="","",IF(J646="","",+J646-H646))</f>
        <v>#REF!</v>
      </c>
      <c r="G646" s="575" t="e">
        <f t="shared" ref="G646:G709" si="72">IF(A646="","",IF(E646="","",ROUND(+E646*((1+B646)^(1/12)-1),2)))</f>
        <v>#REF!</v>
      </c>
      <c r="H646" s="575" t="e">
        <f t="shared" ref="H646:H709" si="73">IF(A646="","",IF(E646="","",ROUND(+E646*((1+D646)^(1/12)-1),2)))</f>
        <v>#REF!</v>
      </c>
      <c r="I646" s="575" t="e">
        <f t="shared" ref="I646:I709" si="74">IF(A646="","",+G646-H646)</f>
        <v>#REF!</v>
      </c>
      <c r="J646" s="575" t="e">
        <f>IF(A646="","",IF(#REF!="","",PMT((1+D646)^(1/12)-1,(#REF!*12)-A646+1,-E646)))</f>
        <v>#REF!</v>
      </c>
    </row>
    <row r="647" spans="1:10">
      <c r="A647" s="577" t="e">
        <f>IF(A646="","",IF(A646=#REF!*12,"",+A646+1))</f>
        <v>#REF!</v>
      </c>
      <c r="B647" s="576" t="e">
        <f t="shared" ref="B647:B710" si="75">IF(A647="","",+B646)</f>
        <v>#REF!</v>
      </c>
      <c r="C647" s="576" t="e">
        <f>IF(A647="","",IF(#REF!+'Plano Prestação Mensal Proposta'!A647&gt;120,0,ROUND(IF(B647&gt;0.045,(0.045*0.5),(0.5)*B647),7)))</f>
        <v>#REF!</v>
      </c>
      <c r="D647" s="576" t="e">
        <f t="shared" si="70"/>
        <v>#REF!</v>
      </c>
      <c r="E647" s="575" t="e">
        <f t="shared" ref="E647:E710" si="76">IF(A647="","",IF(F646="","",+E646-F646))</f>
        <v>#REF!</v>
      </c>
      <c r="F647" s="575" t="e">
        <f t="shared" si="71"/>
        <v>#REF!</v>
      </c>
      <c r="G647" s="575" t="e">
        <f t="shared" si="72"/>
        <v>#REF!</v>
      </c>
      <c r="H647" s="575" t="e">
        <f t="shared" si="73"/>
        <v>#REF!</v>
      </c>
      <c r="I647" s="575" t="e">
        <f t="shared" si="74"/>
        <v>#REF!</v>
      </c>
      <c r="J647" s="575" t="e">
        <f>IF(A647="","",IF(#REF!="","",PMT((1+D647)^(1/12)-1,(#REF!*12)-A647+1,-E647)))</f>
        <v>#REF!</v>
      </c>
    </row>
    <row r="648" spans="1:10">
      <c r="A648" s="577" t="e">
        <f>IF(A647="","",IF(A647=#REF!*12,"",+A647+1))</f>
        <v>#REF!</v>
      </c>
      <c r="B648" s="576" t="e">
        <f t="shared" si="75"/>
        <v>#REF!</v>
      </c>
      <c r="C648" s="576" t="e">
        <f>IF(A648="","",IF(#REF!+'Plano Prestação Mensal Proposta'!A648&gt;120,0,ROUND(IF(B648&gt;0.045,(0.045*0.5),(0.5)*B648),7)))</f>
        <v>#REF!</v>
      </c>
      <c r="D648" s="576" t="e">
        <f t="shared" si="70"/>
        <v>#REF!</v>
      </c>
      <c r="E648" s="575" t="e">
        <f t="shared" si="76"/>
        <v>#REF!</v>
      </c>
      <c r="F648" s="575" t="e">
        <f t="shared" si="71"/>
        <v>#REF!</v>
      </c>
      <c r="G648" s="575" t="e">
        <f t="shared" si="72"/>
        <v>#REF!</v>
      </c>
      <c r="H648" s="575" t="e">
        <f t="shared" si="73"/>
        <v>#REF!</v>
      </c>
      <c r="I648" s="575" t="e">
        <f t="shared" si="74"/>
        <v>#REF!</v>
      </c>
      <c r="J648" s="575" t="e">
        <f>IF(A648="","",IF(#REF!="","",PMT((1+D648)^(1/12)-1,(#REF!*12)-A648+1,-E648)))</f>
        <v>#REF!</v>
      </c>
    </row>
    <row r="649" spans="1:10">
      <c r="A649" s="577" t="e">
        <f>IF(A648="","",IF(A648=#REF!*12,"",+A648+1))</f>
        <v>#REF!</v>
      </c>
      <c r="B649" s="576" t="e">
        <f t="shared" si="75"/>
        <v>#REF!</v>
      </c>
      <c r="C649" s="576" t="e">
        <f>IF(A649="","",IF(#REF!+'Plano Prestação Mensal Proposta'!A649&gt;120,0,ROUND(IF(B649&gt;0.045,(0.045*0.5),(0.5)*B649),7)))</f>
        <v>#REF!</v>
      </c>
      <c r="D649" s="576" t="e">
        <f t="shared" si="70"/>
        <v>#REF!</v>
      </c>
      <c r="E649" s="575" t="e">
        <f t="shared" si="76"/>
        <v>#REF!</v>
      </c>
      <c r="F649" s="575" t="e">
        <f t="shared" si="71"/>
        <v>#REF!</v>
      </c>
      <c r="G649" s="575" t="e">
        <f t="shared" si="72"/>
        <v>#REF!</v>
      </c>
      <c r="H649" s="575" t="e">
        <f t="shared" si="73"/>
        <v>#REF!</v>
      </c>
      <c r="I649" s="575" t="e">
        <f t="shared" si="74"/>
        <v>#REF!</v>
      </c>
      <c r="J649" s="575" t="e">
        <f>IF(A649="","",IF(#REF!="","",PMT((1+D649)^(1/12)-1,(#REF!*12)-A649+1,-E649)))</f>
        <v>#REF!</v>
      </c>
    </row>
    <row r="650" spans="1:10">
      <c r="A650" s="577" t="e">
        <f>IF(A649="","",IF(A649=#REF!*12,"",+A649+1))</f>
        <v>#REF!</v>
      </c>
      <c r="B650" s="576" t="e">
        <f t="shared" si="75"/>
        <v>#REF!</v>
      </c>
      <c r="C650" s="576" t="e">
        <f>IF(A650="","",IF(#REF!+'Plano Prestação Mensal Proposta'!A650&gt;120,0,ROUND(IF(B650&gt;0.045,(0.045*0.5),(0.5)*B650),7)))</f>
        <v>#REF!</v>
      </c>
      <c r="D650" s="576" t="e">
        <f t="shared" si="70"/>
        <v>#REF!</v>
      </c>
      <c r="E650" s="575" t="e">
        <f t="shared" si="76"/>
        <v>#REF!</v>
      </c>
      <c r="F650" s="575" t="e">
        <f t="shared" si="71"/>
        <v>#REF!</v>
      </c>
      <c r="G650" s="575" t="e">
        <f t="shared" si="72"/>
        <v>#REF!</v>
      </c>
      <c r="H650" s="575" t="e">
        <f t="shared" si="73"/>
        <v>#REF!</v>
      </c>
      <c r="I650" s="575" t="e">
        <f t="shared" si="74"/>
        <v>#REF!</v>
      </c>
      <c r="J650" s="575" t="e">
        <f>IF(A650="","",IF(#REF!="","",PMT((1+D650)^(1/12)-1,(#REF!*12)-A650+1,-E650)))</f>
        <v>#REF!</v>
      </c>
    </row>
    <row r="651" spans="1:10">
      <c r="A651" s="577" t="e">
        <f>IF(A650="","",IF(A650=#REF!*12,"",+A650+1))</f>
        <v>#REF!</v>
      </c>
      <c r="B651" s="576" t="e">
        <f t="shared" si="75"/>
        <v>#REF!</v>
      </c>
      <c r="C651" s="576" t="e">
        <f>IF(A651="","",IF(#REF!+'Plano Prestação Mensal Proposta'!A651&gt;120,0,ROUND(IF(B651&gt;0.045,(0.045*0.5),(0.5)*B651),7)))</f>
        <v>#REF!</v>
      </c>
      <c r="D651" s="576" t="e">
        <f t="shared" si="70"/>
        <v>#REF!</v>
      </c>
      <c r="E651" s="575" t="e">
        <f t="shared" si="76"/>
        <v>#REF!</v>
      </c>
      <c r="F651" s="575" t="e">
        <f t="shared" si="71"/>
        <v>#REF!</v>
      </c>
      <c r="G651" s="575" t="e">
        <f t="shared" si="72"/>
        <v>#REF!</v>
      </c>
      <c r="H651" s="575" t="e">
        <f t="shared" si="73"/>
        <v>#REF!</v>
      </c>
      <c r="I651" s="575" t="e">
        <f t="shared" si="74"/>
        <v>#REF!</v>
      </c>
      <c r="J651" s="575" t="e">
        <f>IF(A651="","",IF(#REF!="","",PMT((1+D651)^(1/12)-1,(#REF!*12)-A651+1,-E651)))</f>
        <v>#REF!</v>
      </c>
    </row>
    <row r="652" spans="1:10">
      <c r="A652" s="577" t="e">
        <f>IF(A651="","",IF(A651=#REF!*12,"",+A651+1))</f>
        <v>#REF!</v>
      </c>
      <c r="B652" s="576" t="e">
        <f t="shared" si="75"/>
        <v>#REF!</v>
      </c>
      <c r="C652" s="576" t="e">
        <f>IF(A652="","",IF(#REF!+'Plano Prestação Mensal Proposta'!A652&gt;120,0,ROUND(IF(B652&gt;0.045,(0.045*0.5),(0.5)*B652),7)))</f>
        <v>#REF!</v>
      </c>
      <c r="D652" s="576" t="e">
        <f t="shared" si="70"/>
        <v>#REF!</v>
      </c>
      <c r="E652" s="575" t="e">
        <f t="shared" si="76"/>
        <v>#REF!</v>
      </c>
      <c r="F652" s="575" t="e">
        <f t="shared" si="71"/>
        <v>#REF!</v>
      </c>
      <c r="G652" s="575" t="e">
        <f t="shared" si="72"/>
        <v>#REF!</v>
      </c>
      <c r="H652" s="575" t="e">
        <f t="shared" si="73"/>
        <v>#REF!</v>
      </c>
      <c r="I652" s="575" t="e">
        <f t="shared" si="74"/>
        <v>#REF!</v>
      </c>
      <c r="J652" s="575" t="e">
        <f>IF(A652="","",IF(#REF!="","",PMT((1+D652)^(1/12)-1,(#REF!*12)-A652+1,-E652)))</f>
        <v>#REF!</v>
      </c>
    </row>
    <row r="653" spans="1:10">
      <c r="A653" s="577" t="e">
        <f>IF(A652="","",IF(A652=#REF!*12,"",+A652+1))</f>
        <v>#REF!</v>
      </c>
      <c r="B653" s="576" t="e">
        <f t="shared" si="75"/>
        <v>#REF!</v>
      </c>
      <c r="C653" s="576" t="e">
        <f>IF(A653="","",IF(#REF!+'Plano Prestação Mensal Proposta'!A653&gt;120,0,ROUND(IF(B653&gt;0.045,(0.045*0.5),(0.5)*B653),7)))</f>
        <v>#REF!</v>
      </c>
      <c r="D653" s="576" t="e">
        <f t="shared" si="70"/>
        <v>#REF!</v>
      </c>
      <c r="E653" s="575" t="e">
        <f t="shared" si="76"/>
        <v>#REF!</v>
      </c>
      <c r="F653" s="575" t="e">
        <f t="shared" si="71"/>
        <v>#REF!</v>
      </c>
      <c r="G653" s="575" t="e">
        <f t="shared" si="72"/>
        <v>#REF!</v>
      </c>
      <c r="H653" s="575" t="e">
        <f t="shared" si="73"/>
        <v>#REF!</v>
      </c>
      <c r="I653" s="575" t="e">
        <f t="shared" si="74"/>
        <v>#REF!</v>
      </c>
      <c r="J653" s="575" t="e">
        <f>IF(A653="","",IF(#REF!="","",PMT((1+D653)^(1/12)-1,(#REF!*12)-A653+1,-E653)))</f>
        <v>#REF!</v>
      </c>
    </row>
    <row r="654" spans="1:10">
      <c r="A654" s="577" t="e">
        <f>IF(A653="","",IF(A653=#REF!*12,"",+A653+1))</f>
        <v>#REF!</v>
      </c>
      <c r="B654" s="576" t="e">
        <f t="shared" si="75"/>
        <v>#REF!</v>
      </c>
      <c r="C654" s="576" t="e">
        <f>IF(A654="","",IF(#REF!+'Plano Prestação Mensal Proposta'!A654&gt;120,0,ROUND(IF(B654&gt;0.045,(0.045*0.5),(0.5)*B654),7)))</f>
        <v>#REF!</v>
      </c>
      <c r="D654" s="576" t="e">
        <f t="shared" si="70"/>
        <v>#REF!</v>
      </c>
      <c r="E654" s="575" t="e">
        <f t="shared" si="76"/>
        <v>#REF!</v>
      </c>
      <c r="F654" s="575" t="e">
        <f t="shared" si="71"/>
        <v>#REF!</v>
      </c>
      <c r="G654" s="575" t="e">
        <f t="shared" si="72"/>
        <v>#REF!</v>
      </c>
      <c r="H654" s="575" t="e">
        <f t="shared" si="73"/>
        <v>#REF!</v>
      </c>
      <c r="I654" s="575" t="e">
        <f t="shared" si="74"/>
        <v>#REF!</v>
      </c>
      <c r="J654" s="575" t="e">
        <f>IF(A654="","",IF(#REF!="","",PMT((1+D654)^(1/12)-1,(#REF!*12)-A654+1,-E654)))</f>
        <v>#REF!</v>
      </c>
    </row>
    <row r="655" spans="1:10">
      <c r="A655" s="577" t="e">
        <f>IF(A654="","",IF(A654=#REF!*12,"",+A654+1))</f>
        <v>#REF!</v>
      </c>
      <c r="B655" s="576" t="e">
        <f t="shared" si="75"/>
        <v>#REF!</v>
      </c>
      <c r="C655" s="576" t="e">
        <f>IF(A655="","",IF(#REF!+'Plano Prestação Mensal Proposta'!A655&gt;120,0,ROUND(IF(B655&gt;0.045,(0.045*0.5),(0.5)*B655),7)))</f>
        <v>#REF!</v>
      </c>
      <c r="D655" s="576" t="e">
        <f t="shared" si="70"/>
        <v>#REF!</v>
      </c>
      <c r="E655" s="575" t="e">
        <f t="shared" si="76"/>
        <v>#REF!</v>
      </c>
      <c r="F655" s="575" t="e">
        <f t="shared" si="71"/>
        <v>#REF!</v>
      </c>
      <c r="G655" s="575" t="e">
        <f t="shared" si="72"/>
        <v>#REF!</v>
      </c>
      <c r="H655" s="575" t="e">
        <f t="shared" si="73"/>
        <v>#REF!</v>
      </c>
      <c r="I655" s="575" t="e">
        <f t="shared" si="74"/>
        <v>#REF!</v>
      </c>
      <c r="J655" s="575" t="e">
        <f>IF(A655="","",IF(#REF!="","",PMT((1+D655)^(1/12)-1,(#REF!*12)-A655+1,-E655)))</f>
        <v>#REF!</v>
      </c>
    </row>
    <row r="656" spans="1:10">
      <c r="A656" s="577" t="e">
        <f>IF(A655="","",IF(A655=#REF!*12,"",+A655+1))</f>
        <v>#REF!</v>
      </c>
      <c r="B656" s="576" t="e">
        <f t="shared" si="75"/>
        <v>#REF!</v>
      </c>
      <c r="C656" s="576" t="e">
        <f>IF(A656="","",IF(#REF!+'Plano Prestação Mensal Proposta'!A656&gt;120,0,ROUND(IF(B656&gt;0.045,(0.045*0.5),(0.5)*B656),7)))</f>
        <v>#REF!</v>
      </c>
      <c r="D656" s="576" t="e">
        <f t="shared" si="70"/>
        <v>#REF!</v>
      </c>
      <c r="E656" s="575" t="e">
        <f t="shared" si="76"/>
        <v>#REF!</v>
      </c>
      <c r="F656" s="575" t="e">
        <f t="shared" si="71"/>
        <v>#REF!</v>
      </c>
      <c r="G656" s="575" t="e">
        <f t="shared" si="72"/>
        <v>#REF!</v>
      </c>
      <c r="H656" s="575" t="e">
        <f t="shared" si="73"/>
        <v>#REF!</v>
      </c>
      <c r="I656" s="575" t="e">
        <f t="shared" si="74"/>
        <v>#REF!</v>
      </c>
      <c r="J656" s="575" t="e">
        <f>IF(A656="","",IF(#REF!="","",PMT((1+D656)^(1/12)-1,(#REF!*12)-A656+1,-E656)))</f>
        <v>#REF!</v>
      </c>
    </row>
    <row r="657" spans="1:10">
      <c r="A657" s="577" t="e">
        <f>IF(A656="","",IF(A656=#REF!*12,"",+A656+1))</f>
        <v>#REF!</v>
      </c>
      <c r="B657" s="576" t="e">
        <f t="shared" si="75"/>
        <v>#REF!</v>
      </c>
      <c r="C657" s="576" t="e">
        <f>IF(A657="","",IF(#REF!+'Plano Prestação Mensal Proposta'!A657&gt;120,0,ROUND(IF(B657&gt;0.045,(0.045*0.5),(0.5)*B657),7)))</f>
        <v>#REF!</v>
      </c>
      <c r="D657" s="576" t="e">
        <f t="shared" si="70"/>
        <v>#REF!</v>
      </c>
      <c r="E657" s="575" t="e">
        <f t="shared" si="76"/>
        <v>#REF!</v>
      </c>
      <c r="F657" s="575" t="e">
        <f t="shared" si="71"/>
        <v>#REF!</v>
      </c>
      <c r="G657" s="575" t="e">
        <f t="shared" si="72"/>
        <v>#REF!</v>
      </c>
      <c r="H657" s="575" t="e">
        <f t="shared" si="73"/>
        <v>#REF!</v>
      </c>
      <c r="I657" s="575" t="e">
        <f t="shared" si="74"/>
        <v>#REF!</v>
      </c>
      <c r="J657" s="575" t="e">
        <f>IF(A657="","",IF(#REF!="","",PMT((1+D657)^(1/12)-1,(#REF!*12)-A657+1,-E657)))</f>
        <v>#REF!</v>
      </c>
    </row>
    <row r="658" spans="1:10">
      <c r="A658" s="577" t="e">
        <f>IF(A657="","",IF(A657=#REF!*12,"",+A657+1))</f>
        <v>#REF!</v>
      </c>
      <c r="B658" s="576" t="e">
        <f t="shared" si="75"/>
        <v>#REF!</v>
      </c>
      <c r="C658" s="576" t="e">
        <f>IF(A658="","",IF(#REF!+'Plano Prestação Mensal Proposta'!A658&gt;120,0,ROUND(IF(B658&gt;0.045,(0.045*0.5),(0.5)*B658),7)))</f>
        <v>#REF!</v>
      </c>
      <c r="D658" s="576" t="e">
        <f t="shared" si="70"/>
        <v>#REF!</v>
      </c>
      <c r="E658" s="575" t="e">
        <f t="shared" si="76"/>
        <v>#REF!</v>
      </c>
      <c r="F658" s="575" t="e">
        <f t="shared" si="71"/>
        <v>#REF!</v>
      </c>
      <c r="G658" s="575" t="e">
        <f t="shared" si="72"/>
        <v>#REF!</v>
      </c>
      <c r="H658" s="575" t="e">
        <f t="shared" si="73"/>
        <v>#REF!</v>
      </c>
      <c r="I658" s="575" t="e">
        <f t="shared" si="74"/>
        <v>#REF!</v>
      </c>
      <c r="J658" s="575" t="e">
        <f>IF(A658="","",IF(#REF!="","",PMT((1+D658)^(1/12)-1,(#REF!*12)-A658+1,-E658)))</f>
        <v>#REF!</v>
      </c>
    </row>
    <row r="659" spans="1:10">
      <c r="A659" s="577" t="e">
        <f>IF(A658="","",IF(A658=#REF!*12,"",+A658+1))</f>
        <v>#REF!</v>
      </c>
      <c r="B659" s="576" t="e">
        <f t="shared" si="75"/>
        <v>#REF!</v>
      </c>
      <c r="C659" s="576" t="e">
        <f>IF(A659="","",IF(#REF!+'Plano Prestação Mensal Proposta'!A659&gt;120,0,ROUND(IF(B659&gt;0.045,(0.045*0.5),(0.5)*B659),7)))</f>
        <v>#REF!</v>
      </c>
      <c r="D659" s="576" t="e">
        <f t="shared" si="70"/>
        <v>#REF!</v>
      </c>
      <c r="E659" s="575" t="e">
        <f t="shared" si="76"/>
        <v>#REF!</v>
      </c>
      <c r="F659" s="575" t="e">
        <f t="shared" si="71"/>
        <v>#REF!</v>
      </c>
      <c r="G659" s="575" t="e">
        <f t="shared" si="72"/>
        <v>#REF!</v>
      </c>
      <c r="H659" s="575" t="e">
        <f t="shared" si="73"/>
        <v>#REF!</v>
      </c>
      <c r="I659" s="575" t="e">
        <f t="shared" si="74"/>
        <v>#REF!</v>
      </c>
      <c r="J659" s="575" t="e">
        <f>IF(A659="","",IF(#REF!="","",PMT((1+D659)^(1/12)-1,(#REF!*12)-A659+1,-E659)))</f>
        <v>#REF!</v>
      </c>
    </row>
    <row r="660" spans="1:10">
      <c r="A660" s="577" t="e">
        <f>IF(A659="","",IF(A659=#REF!*12,"",+A659+1))</f>
        <v>#REF!</v>
      </c>
      <c r="B660" s="576" t="e">
        <f t="shared" si="75"/>
        <v>#REF!</v>
      </c>
      <c r="C660" s="576" t="e">
        <f>IF(A660="","",IF(#REF!+'Plano Prestação Mensal Proposta'!A660&gt;120,0,ROUND(IF(B660&gt;0.045,(0.045*0.5),(0.5)*B660),7)))</f>
        <v>#REF!</v>
      </c>
      <c r="D660" s="576" t="e">
        <f t="shared" si="70"/>
        <v>#REF!</v>
      </c>
      <c r="E660" s="575" t="e">
        <f t="shared" si="76"/>
        <v>#REF!</v>
      </c>
      <c r="F660" s="575" t="e">
        <f t="shared" si="71"/>
        <v>#REF!</v>
      </c>
      <c r="G660" s="575" t="e">
        <f t="shared" si="72"/>
        <v>#REF!</v>
      </c>
      <c r="H660" s="575" t="e">
        <f t="shared" si="73"/>
        <v>#REF!</v>
      </c>
      <c r="I660" s="575" t="e">
        <f t="shared" si="74"/>
        <v>#REF!</v>
      </c>
      <c r="J660" s="575" t="e">
        <f>IF(A660="","",IF(#REF!="","",PMT((1+D660)^(1/12)-1,(#REF!*12)-A660+1,-E660)))</f>
        <v>#REF!</v>
      </c>
    </row>
    <row r="661" spans="1:10">
      <c r="A661" s="577" t="e">
        <f>IF(A660="","",IF(A660=#REF!*12,"",+A660+1))</f>
        <v>#REF!</v>
      </c>
      <c r="B661" s="576" t="e">
        <f t="shared" si="75"/>
        <v>#REF!</v>
      </c>
      <c r="C661" s="576" t="e">
        <f>IF(A661="","",IF(#REF!+'Plano Prestação Mensal Proposta'!A661&gt;120,0,ROUND(IF(B661&gt;0.045,(0.045*0.5),(0.5)*B661),7)))</f>
        <v>#REF!</v>
      </c>
      <c r="D661" s="576" t="e">
        <f t="shared" si="70"/>
        <v>#REF!</v>
      </c>
      <c r="E661" s="575" t="e">
        <f t="shared" si="76"/>
        <v>#REF!</v>
      </c>
      <c r="F661" s="575" t="e">
        <f t="shared" si="71"/>
        <v>#REF!</v>
      </c>
      <c r="G661" s="575" t="e">
        <f t="shared" si="72"/>
        <v>#REF!</v>
      </c>
      <c r="H661" s="575" t="e">
        <f t="shared" si="73"/>
        <v>#REF!</v>
      </c>
      <c r="I661" s="575" t="e">
        <f t="shared" si="74"/>
        <v>#REF!</v>
      </c>
      <c r="J661" s="575" t="e">
        <f>IF(A661="","",IF(#REF!="","",PMT((1+D661)^(1/12)-1,(#REF!*12)-A661+1,-E661)))</f>
        <v>#REF!</v>
      </c>
    </row>
    <row r="662" spans="1:10">
      <c r="A662" s="577" t="e">
        <f>IF(A661="","",IF(A661=#REF!*12,"",+A661+1))</f>
        <v>#REF!</v>
      </c>
      <c r="B662" s="576" t="e">
        <f t="shared" si="75"/>
        <v>#REF!</v>
      </c>
      <c r="C662" s="576" t="e">
        <f>IF(A662="","",IF(#REF!+'Plano Prestação Mensal Proposta'!A662&gt;120,0,ROUND(IF(B662&gt;0.045,(0.045*0.5),(0.5)*B662),7)))</f>
        <v>#REF!</v>
      </c>
      <c r="D662" s="576" t="e">
        <f t="shared" si="70"/>
        <v>#REF!</v>
      </c>
      <c r="E662" s="575" t="e">
        <f t="shared" si="76"/>
        <v>#REF!</v>
      </c>
      <c r="F662" s="575" t="e">
        <f t="shared" si="71"/>
        <v>#REF!</v>
      </c>
      <c r="G662" s="575" t="e">
        <f t="shared" si="72"/>
        <v>#REF!</v>
      </c>
      <c r="H662" s="575" t="e">
        <f t="shared" si="73"/>
        <v>#REF!</v>
      </c>
      <c r="I662" s="575" t="e">
        <f t="shared" si="74"/>
        <v>#REF!</v>
      </c>
      <c r="J662" s="575" t="e">
        <f>IF(A662="","",IF(#REF!="","",PMT((1+D662)^(1/12)-1,(#REF!*12)-A662+1,-E662)))</f>
        <v>#REF!</v>
      </c>
    </row>
    <row r="663" spans="1:10">
      <c r="A663" s="577" t="e">
        <f>IF(A662="","",IF(A662=#REF!*12,"",+A662+1))</f>
        <v>#REF!</v>
      </c>
      <c r="B663" s="576" t="e">
        <f t="shared" si="75"/>
        <v>#REF!</v>
      </c>
      <c r="C663" s="576" t="e">
        <f>IF(A663="","",IF(#REF!+'Plano Prestação Mensal Proposta'!A663&gt;120,0,ROUND(IF(B663&gt;0.045,(0.045*0.5),(0.5)*B663),7)))</f>
        <v>#REF!</v>
      </c>
      <c r="D663" s="576" t="e">
        <f t="shared" si="70"/>
        <v>#REF!</v>
      </c>
      <c r="E663" s="575" t="e">
        <f t="shared" si="76"/>
        <v>#REF!</v>
      </c>
      <c r="F663" s="575" t="e">
        <f t="shared" si="71"/>
        <v>#REF!</v>
      </c>
      <c r="G663" s="575" t="e">
        <f t="shared" si="72"/>
        <v>#REF!</v>
      </c>
      <c r="H663" s="575" t="e">
        <f t="shared" si="73"/>
        <v>#REF!</v>
      </c>
      <c r="I663" s="575" t="e">
        <f t="shared" si="74"/>
        <v>#REF!</v>
      </c>
      <c r="J663" s="575" t="e">
        <f>IF(A663="","",IF(#REF!="","",PMT((1+D663)^(1/12)-1,(#REF!*12)-A663+1,-E663)))</f>
        <v>#REF!</v>
      </c>
    </row>
    <row r="664" spans="1:10">
      <c r="A664" s="577" t="e">
        <f>IF(A663="","",IF(A663=#REF!*12,"",+A663+1))</f>
        <v>#REF!</v>
      </c>
      <c r="B664" s="576" t="e">
        <f t="shared" si="75"/>
        <v>#REF!</v>
      </c>
      <c r="C664" s="576" t="e">
        <f>IF(A664="","",IF(#REF!+'Plano Prestação Mensal Proposta'!A664&gt;120,0,ROUND(IF(B664&gt;0.045,(0.045*0.5),(0.5)*B664),7)))</f>
        <v>#REF!</v>
      </c>
      <c r="D664" s="576" t="e">
        <f t="shared" si="70"/>
        <v>#REF!</v>
      </c>
      <c r="E664" s="575" t="e">
        <f t="shared" si="76"/>
        <v>#REF!</v>
      </c>
      <c r="F664" s="575" t="e">
        <f t="shared" si="71"/>
        <v>#REF!</v>
      </c>
      <c r="G664" s="575" t="e">
        <f t="shared" si="72"/>
        <v>#REF!</v>
      </c>
      <c r="H664" s="575" t="e">
        <f t="shared" si="73"/>
        <v>#REF!</v>
      </c>
      <c r="I664" s="575" t="e">
        <f t="shared" si="74"/>
        <v>#REF!</v>
      </c>
      <c r="J664" s="575" t="e">
        <f>IF(A664="","",IF(#REF!="","",PMT((1+D664)^(1/12)-1,(#REF!*12)-A664+1,-E664)))</f>
        <v>#REF!</v>
      </c>
    </row>
    <row r="665" spans="1:10">
      <c r="A665" s="577" t="e">
        <f>IF(A664="","",IF(A664=#REF!*12,"",+A664+1))</f>
        <v>#REF!</v>
      </c>
      <c r="B665" s="576" t="e">
        <f t="shared" si="75"/>
        <v>#REF!</v>
      </c>
      <c r="C665" s="576" t="e">
        <f>IF(A665="","",IF(#REF!+'Plano Prestação Mensal Proposta'!A665&gt;120,0,ROUND(IF(B665&gt;0.045,(0.045*0.5),(0.5)*B665),7)))</f>
        <v>#REF!</v>
      </c>
      <c r="D665" s="576" t="e">
        <f t="shared" si="70"/>
        <v>#REF!</v>
      </c>
      <c r="E665" s="575" t="e">
        <f t="shared" si="76"/>
        <v>#REF!</v>
      </c>
      <c r="F665" s="575" t="e">
        <f t="shared" si="71"/>
        <v>#REF!</v>
      </c>
      <c r="G665" s="575" t="e">
        <f t="shared" si="72"/>
        <v>#REF!</v>
      </c>
      <c r="H665" s="575" t="e">
        <f t="shared" si="73"/>
        <v>#REF!</v>
      </c>
      <c r="I665" s="575" t="e">
        <f t="shared" si="74"/>
        <v>#REF!</v>
      </c>
      <c r="J665" s="575" t="e">
        <f>IF(A665="","",IF(#REF!="","",PMT((1+D665)^(1/12)-1,(#REF!*12)-A665+1,-E665)))</f>
        <v>#REF!</v>
      </c>
    </row>
    <row r="666" spans="1:10">
      <c r="A666" s="577" t="e">
        <f>IF(A665="","",IF(A665=#REF!*12,"",+A665+1))</f>
        <v>#REF!</v>
      </c>
      <c r="B666" s="576" t="e">
        <f t="shared" si="75"/>
        <v>#REF!</v>
      </c>
      <c r="C666" s="576" t="e">
        <f>IF(A666="","",IF(#REF!+'Plano Prestação Mensal Proposta'!A666&gt;120,0,ROUND(IF(B666&gt;0.045,(0.045*0.5),(0.5)*B666),7)))</f>
        <v>#REF!</v>
      </c>
      <c r="D666" s="576" t="e">
        <f t="shared" si="70"/>
        <v>#REF!</v>
      </c>
      <c r="E666" s="575" t="e">
        <f t="shared" si="76"/>
        <v>#REF!</v>
      </c>
      <c r="F666" s="575" t="e">
        <f t="shared" si="71"/>
        <v>#REF!</v>
      </c>
      <c r="G666" s="575" t="e">
        <f t="shared" si="72"/>
        <v>#REF!</v>
      </c>
      <c r="H666" s="575" t="e">
        <f t="shared" si="73"/>
        <v>#REF!</v>
      </c>
      <c r="I666" s="575" t="e">
        <f t="shared" si="74"/>
        <v>#REF!</v>
      </c>
      <c r="J666" s="575" t="e">
        <f>IF(A666="","",IF(#REF!="","",PMT((1+D666)^(1/12)-1,(#REF!*12)-A666+1,-E666)))</f>
        <v>#REF!</v>
      </c>
    </row>
    <row r="667" spans="1:10">
      <c r="A667" s="577" t="e">
        <f>IF(A666="","",IF(A666=#REF!*12,"",+A666+1))</f>
        <v>#REF!</v>
      </c>
      <c r="B667" s="576" t="e">
        <f t="shared" si="75"/>
        <v>#REF!</v>
      </c>
      <c r="C667" s="576" t="e">
        <f>IF(A667="","",IF(#REF!+'Plano Prestação Mensal Proposta'!A667&gt;120,0,ROUND(IF(B667&gt;0.045,(0.045*0.5),(0.5)*B667),7)))</f>
        <v>#REF!</v>
      </c>
      <c r="D667" s="576" t="e">
        <f t="shared" si="70"/>
        <v>#REF!</v>
      </c>
      <c r="E667" s="575" t="e">
        <f t="shared" si="76"/>
        <v>#REF!</v>
      </c>
      <c r="F667" s="575" t="e">
        <f t="shared" si="71"/>
        <v>#REF!</v>
      </c>
      <c r="G667" s="575" t="e">
        <f t="shared" si="72"/>
        <v>#REF!</v>
      </c>
      <c r="H667" s="575" t="e">
        <f t="shared" si="73"/>
        <v>#REF!</v>
      </c>
      <c r="I667" s="575" t="e">
        <f t="shared" si="74"/>
        <v>#REF!</v>
      </c>
      <c r="J667" s="575" t="e">
        <f>IF(A667="","",IF(#REF!="","",PMT((1+D667)^(1/12)-1,(#REF!*12)-A667+1,-E667)))</f>
        <v>#REF!</v>
      </c>
    </row>
    <row r="668" spans="1:10">
      <c r="A668" s="577" t="e">
        <f>IF(A667="","",IF(A667=#REF!*12,"",+A667+1))</f>
        <v>#REF!</v>
      </c>
      <c r="B668" s="576" t="e">
        <f t="shared" si="75"/>
        <v>#REF!</v>
      </c>
      <c r="C668" s="576" t="e">
        <f>IF(A668="","",IF(#REF!+'Plano Prestação Mensal Proposta'!A668&gt;120,0,ROUND(IF(B668&gt;0.045,(0.045*0.5),(0.5)*B668),7)))</f>
        <v>#REF!</v>
      </c>
      <c r="D668" s="576" t="e">
        <f t="shared" si="70"/>
        <v>#REF!</v>
      </c>
      <c r="E668" s="575" t="e">
        <f t="shared" si="76"/>
        <v>#REF!</v>
      </c>
      <c r="F668" s="575" t="e">
        <f t="shared" si="71"/>
        <v>#REF!</v>
      </c>
      <c r="G668" s="575" t="e">
        <f t="shared" si="72"/>
        <v>#REF!</v>
      </c>
      <c r="H668" s="575" t="e">
        <f t="shared" si="73"/>
        <v>#REF!</v>
      </c>
      <c r="I668" s="575" t="e">
        <f t="shared" si="74"/>
        <v>#REF!</v>
      </c>
      <c r="J668" s="575" t="e">
        <f>IF(A668="","",IF(#REF!="","",PMT((1+D668)^(1/12)-1,(#REF!*12)-A668+1,-E668)))</f>
        <v>#REF!</v>
      </c>
    </row>
    <row r="669" spans="1:10">
      <c r="A669" s="577" t="e">
        <f>IF(A668="","",IF(A668=#REF!*12,"",+A668+1))</f>
        <v>#REF!</v>
      </c>
      <c r="B669" s="576" t="e">
        <f t="shared" si="75"/>
        <v>#REF!</v>
      </c>
      <c r="C669" s="576" t="e">
        <f>IF(A669="","",IF(#REF!+'Plano Prestação Mensal Proposta'!A669&gt;120,0,ROUND(IF(B669&gt;0.045,(0.045*0.5),(0.5)*B669),7)))</f>
        <v>#REF!</v>
      </c>
      <c r="D669" s="576" t="e">
        <f t="shared" si="70"/>
        <v>#REF!</v>
      </c>
      <c r="E669" s="575" t="e">
        <f t="shared" si="76"/>
        <v>#REF!</v>
      </c>
      <c r="F669" s="575" t="e">
        <f t="shared" si="71"/>
        <v>#REF!</v>
      </c>
      <c r="G669" s="575" t="e">
        <f t="shared" si="72"/>
        <v>#REF!</v>
      </c>
      <c r="H669" s="575" t="e">
        <f t="shared" si="73"/>
        <v>#REF!</v>
      </c>
      <c r="I669" s="575" t="e">
        <f t="shared" si="74"/>
        <v>#REF!</v>
      </c>
      <c r="J669" s="575" t="e">
        <f>IF(A669="","",IF(#REF!="","",PMT((1+D669)^(1/12)-1,(#REF!*12)-A669+1,-E669)))</f>
        <v>#REF!</v>
      </c>
    </row>
    <row r="670" spans="1:10">
      <c r="A670" s="577" t="e">
        <f>IF(A669="","",IF(A669=#REF!*12,"",+A669+1))</f>
        <v>#REF!</v>
      </c>
      <c r="B670" s="576" t="e">
        <f t="shared" si="75"/>
        <v>#REF!</v>
      </c>
      <c r="C670" s="576" t="e">
        <f>IF(A670="","",IF(#REF!+'Plano Prestação Mensal Proposta'!A670&gt;120,0,ROUND(IF(B670&gt;0.045,(0.045*0.5),(0.5)*B670),7)))</f>
        <v>#REF!</v>
      </c>
      <c r="D670" s="576" t="e">
        <f t="shared" si="70"/>
        <v>#REF!</v>
      </c>
      <c r="E670" s="575" t="e">
        <f t="shared" si="76"/>
        <v>#REF!</v>
      </c>
      <c r="F670" s="575" t="e">
        <f t="shared" si="71"/>
        <v>#REF!</v>
      </c>
      <c r="G670" s="575" t="e">
        <f t="shared" si="72"/>
        <v>#REF!</v>
      </c>
      <c r="H670" s="575" t="e">
        <f t="shared" si="73"/>
        <v>#REF!</v>
      </c>
      <c r="I670" s="575" t="e">
        <f t="shared" si="74"/>
        <v>#REF!</v>
      </c>
      <c r="J670" s="575" t="e">
        <f>IF(A670="","",IF(#REF!="","",PMT((1+D670)^(1/12)-1,(#REF!*12)-A670+1,-E670)))</f>
        <v>#REF!</v>
      </c>
    </row>
    <row r="671" spans="1:10">
      <c r="A671" s="577" t="e">
        <f>IF(A670="","",IF(A670=#REF!*12,"",+A670+1))</f>
        <v>#REF!</v>
      </c>
      <c r="B671" s="576" t="e">
        <f t="shared" si="75"/>
        <v>#REF!</v>
      </c>
      <c r="C671" s="576" t="e">
        <f>IF(A671="","",IF(#REF!+'Plano Prestação Mensal Proposta'!A671&gt;120,0,ROUND(IF(B671&gt;0.045,(0.045*0.5),(0.5)*B671),7)))</f>
        <v>#REF!</v>
      </c>
      <c r="D671" s="576" t="e">
        <f t="shared" si="70"/>
        <v>#REF!</v>
      </c>
      <c r="E671" s="575" t="e">
        <f t="shared" si="76"/>
        <v>#REF!</v>
      </c>
      <c r="F671" s="575" t="e">
        <f t="shared" si="71"/>
        <v>#REF!</v>
      </c>
      <c r="G671" s="575" t="e">
        <f t="shared" si="72"/>
        <v>#REF!</v>
      </c>
      <c r="H671" s="575" t="e">
        <f t="shared" si="73"/>
        <v>#REF!</v>
      </c>
      <c r="I671" s="575" t="e">
        <f t="shared" si="74"/>
        <v>#REF!</v>
      </c>
      <c r="J671" s="575" t="e">
        <f>IF(A671="","",IF(#REF!="","",PMT((1+D671)^(1/12)-1,(#REF!*12)-A671+1,-E671)))</f>
        <v>#REF!</v>
      </c>
    </row>
    <row r="672" spans="1:10">
      <c r="A672" s="577" t="e">
        <f>IF(A671="","",IF(A671=#REF!*12,"",+A671+1))</f>
        <v>#REF!</v>
      </c>
      <c r="B672" s="576" t="e">
        <f t="shared" si="75"/>
        <v>#REF!</v>
      </c>
      <c r="C672" s="576" t="e">
        <f>IF(A672="","",IF(#REF!+'Plano Prestação Mensal Proposta'!A672&gt;120,0,ROUND(IF(B672&gt;0.045,(0.045*0.5),(0.5)*B672),7)))</f>
        <v>#REF!</v>
      </c>
      <c r="D672" s="576" t="e">
        <f t="shared" si="70"/>
        <v>#REF!</v>
      </c>
      <c r="E672" s="575" t="e">
        <f t="shared" si="76"/>
        <v>#REF!</v>
      </c>
      <c r="F672" s="575" t="e">
        <f t="shared" si="71"/>
        <v>#REF!</v>
      </c>
      <c r="G672" s="575" t="e">
        <f t="shared" si="72"/>
        <v>#REF!</v>
      </c>
      <c r="H672" s="575" t="e">
        <f t="shared" si="73"/>
        <v>#REF!</v>
      </c>
      <c r="I672" s="575" t="e">
        <f t="shared" si="74"/>
        <v>#REF!</v>
      </c>
      <c r="J672" s="575" t="e">
        <f>IF(A672="","",IF(#REF!="","",PMT((1+D672)^(1/12)-1,(#REF!*12)-A672+1,-E672)))</f>
        <v>#REF!</v>
      </c>
    </row>
    <row r="673" spans="1:10">
      <c r="A673" s="577" t="e">
        <f>IF(A672="","",IF(A672=#REF!*12,"",+A672+1))</f>
        <v>#REF!</v>
      </c>
      <c r="B673" s="576" t="e">
        <f t="shared" si="75"/>
        <v>#REF!</v>
      </c>
      <c r="C673" s="576" t="e">
        <f>IF(A673="","",IF(#REF!+'Plano Prestação Mensal Proposta'!A673&gt;120,0,ROUND(IF(B673&gt;0.045,(0.045*0.5),(0.5)*B673),7)))</f>
        <v>#REF!</v>
      </c>
      <c r="D673" s="576" t="e">
        <f t="shared" si="70"/>
        <v>#REF!</v>
      </c>
      <c r="E673" s="575" t="e">
        <f t="shared" si="76"/>
        <v>#REF!</v>
      </c>
      <c r="F673" s="575" t="e">
        <f t="shared" si="71"/>
        <v>#REF!</v>
      </c>
      <c r="G673" s="575" t="e">
        <f t="shared" si="72"/>
        <v>#REF!</v>
      </c>
      <c r="H673" s="575" t="e">
        <f t="shared" si="73"/>
        <v>#REF!</v>
      </c>
      <c r="I673" s="575" t="e">
        <f t="shared" si="74"/>
        <v>#REF!</v>
      </c>
      <c r="J673" s="575" t="e">
        <f>IF(A673="","",IF(#REF!="","",PMT((1+D673)^(1/12)-1,(#REF!*12)-A673+1,-E673)))</f>
        <v>#REF!</v>
      </c>
    </row>
    <row r="674" spans="1:10">
      <c r="A674" s="577" t="e">
        <f>IF(A673="","",IF(A673=#REF!*12,"",+A673+1))</f>
        <v>#REF!</v>
      </c>
      <c r="B674" s="576" t="e">
        <f t="shared" si="75"/>
        <v>#REF!</v>
      </c>
      <c r="C674" s="576" t="e">
        <f>IF(A674="","",IF(#REF!+'Plano Prestação Mensal Proposta'!A674&gt;120,0,ROUND(IF(B674&gt;0.045,(0.045*0.5),(0.5)*B674),7)))</f>
        <v>#REF!</v>
      </c>
      <c r="D674" s="576" t="e">
        <f t="shared" si="70"/>
        <v>#REF!</v>
      </c>
      <c r="E674" s="575" t="e">
        <f t="shared" si="76"/>
        <v>#REF!</v>
      </c>
      <c r="F674" s="575" t="e">
        <f t="shared" si="71"/>
        <v>#REF!</v>
      </c>
      <c r="G674" s="575" t="e">
        <f t="shared" si="72"/>
        <v>#REF!</v>
      </c>
      <c r="H674" s="575" t="e">
        <f t="shared" si="73"/>
        <v>#REF!</v>
      </c>
      <c r="I674" s="575" t="e">
        <f t="shared" si="74"/>
        <v>#REF!</v>
      </c>
      <c r="J674" s="575" t="e">
        <f>IF(A674="","",IF(#REF!="","",PMT((1+D674)^(1/12)-1,(#REF!*12)-A674+1,-E674)))</f>
        <v>#REF!</v>
      </c>
    </row>
    <row r="675" spans="1:10">
      <c r="A675" s="577" t="e">
        <f>IF(A674="","",IF(A674=#REF!*12,"",+A674+1))</f>
        <v>#REF!</v>
      </c>
      <c r="B675" s="576" t="e">
        <f t="shared" si="75"/>
        <v>#REF!</v>
      </c>
      <c r="C675" s="576" t="e">
        <f>IF(A675="","",IF(#REF!+'Plano Prestação Mensal Proposta'!A675&gt;120,0,ROUND(IF(B675&gt;0.045,(0.045*0.5),(0.5)*B675),7)))</f>
        <v>#REF!</v>
      </c>
      <c r="D675" s="576" t="e">
        <f t="shared" si="70"/>
        <v>#REF!</v>
      </c>
      <c r="E675" s="575" t="e">
        <f t="shared" si="76"/>
        <v>#REF!</v>
      </c>
      <c r="F675" s="575" t="e">
        <f t="shared" si="71"/>
        <v>#REF!</v>
      </c>
      <c r="G675" s="575" t="e">
        <f t="shared" si="72"/>
        <v>#REF!</v>
      </c>
      <c r="H675" s="575" t="e">
        <f t="shared" si="73"/>
        <v>#REF!</v>
      </c>
      <c r="I675" s="575" t="e">
        <f t="shared" si="74"/>
        <v>#REF!</v>
      </c>
      <c r="J675" s="575" t="e">
        <f>IF(A675="","",IF(#REF!="","",PMT((1+D675)^(1/12)-1,(#REF!*12)-A675+1,-E675)))</f>
        <v>#REF!</v>
      </c>
    </row>
    <row r="676" spans="1:10">
      <c r="A676" s="577" t="e">
        <f>IF(A675="","",IF(A675=#REF!*12,"",+A675+1))</f>
        <v>#REF!</v>
      </c>
      <c r="B676" s="576" t="e">
        <f t="shared" si="75"/>
        <v>#REF!</v>
      </c>
      <c r="C676" s="576" t="e">
        <f>IF(A676="","",IF(#REF!+'Plano Prestação Mensal Proposta'!A676&gt;120,0,ROUND(IF(B676&gt;0.045,(0.045*0.5),(0.5)*B676),7)))</f>
        <v>#REF!</v>
      </c>
      <c r="D676" s="576" t="e">
        <f t="shared" si="70"/>
        <v>#REF!</v>
      </c>
      <c r="E676" s="575" t="e">
        <f t="shared" si="76"/>
        <v>#REF!</v>
      </c>
      <c r="F676" s="575" t="e">
        <f t="shared" si="71"/>
        <v>#REF!</v>
      </c>
      <c r="G676" s="575" t="e">
        <f t="shared" si="72"/>
        <v>#REF!</v>
      </c>
      <c r="H676" s="575" t="e">
        <f t="shared" si="73"/>
        <v>#REF!</v>
      </c>
      <c r="I676" s="575" t="e">
        <f t="shared" si="74"/>
        <v>#REF!</v>
      </c>
      <c r="J676" s="575" t="e">
        <f>IF(A676="","",IF(#REF!="","",PMT((1+D676)^(1/12)-1,(#REF!*12)-A676+1,-E676)))</f>
        <v>#REF!</v>
      </c>
    </row>
    <row r="677" spans="1:10">
      <c r="A677" s="577" t="e">
        <f>IF(A676="","",IF(A676=#REF!*12,"",+A676+1))</f>
        <v>#REF!</v>
      </c>
      <c r="B677" s="576" t="e">
        <f t="shared" si="75"/>
        <v>#REF!</v>
      </c>
      <c r="C677" s="576" t="e">
        <f>IF(A677="","",IF(#REF!+'Plano Prestação Mensal Proposta'!A677&gt;120,0,ROUND(IF(B677&gt;0.045,(0.045*0.5),(0.5)*B677),7)))</f>
        <v>#REF!</v>
      </c>
      <c r="D677" s="576" t="e">
        <f t="shared" si="70"/>
        <v>#REF!</v>
      </c>
      <c r="E677" s="575" t="e">
        <f t="shared" si="76"/>
        <v>#REF!</v>
      </c>
      <c r="F677" s="575" t="e">
        <f t="shared" si="71"/>
        <v>#REF!</v>
      </c>
      <c r="G677" s="575" t="e">
        <f t="shared" si="72"/>
        <v>#REF!</v>
      </c>
      <c r="H677" s="575" t="e">
        <f t="shared" si="73"/>
        <v>#REF!</v>
      </c>
      <c r="I677" s="575" t="e">
        <f t="shared" si="74"/>
        <v>#REF!</v>
      </c>
      <c r="J677" s="575" t="e">
        <f>IF(A677="","",IF(#REF!="","",PMT((1+D677)^(1/12)-1,(#REF!*12)-A677+1,-E677)))</f>
        <v>#REF!</v>
      </c>
    </row>
    <row r="678" spans="1:10">
      <c r="A678" s="577" t="e">
        <f>IF(A677="","",IF(A677=#REF!*12,"",+A677+1))</f>
        <v>#REF!</v>
      </c>
      <c r="B678" s="576" t="e">
        <f t="shared" si="75"/>
        <v>#REF!</v>
      </c>
      <c r="C678" s="576" t="e">
        <f>IF(A678="","",IF(#REF!+'Plano Prestação Mensal Proposta'!A678&gt;120,0,ROUND(IF(B678&gt;0.045,(0.045*0.5),(0.5)*B678),7)))</f>
        <v>#REF!</v>
      </c>
      <c r="D678" s="576" t="e">
        <f t="shared" si="70"/>
        <v>#REF!</v>
      </c>
      <c r="E678" s="575" t="e">
        <f t="shared" si="76"/>
        <v>#REF!</v>
      </c>
      <c r="F678" s="575" t="e">
        <f t="shared" si="71"/>
        <v>#REF!</v>
      </c>
      <c r="G678" s="575" t="e">
        <f t="shared" si="72"/>
        <v>#REF!</v>
      </c>
      <c r="H678" s="575" t="e">
        <f t="shared" si="73"/>
        <v>#REF!</v>
      </c>
      <c r="I678" s="575" t="e">
        <f t="shared" si="74"/>
        <v>#REF!</v>
      </c>
      <c r="J678" s="575" t="e">
        <f>IF(A678="","",IF(#REF!="","",PMT((1+D678)^(1/12)-1,(#REF!*12)-A678+1,-E678)))</f>
        <v>#REF!</v>
      </c>
    </row>
    <row r="679" spans="1:10">
      <c r="A679" s="577" t="e">
        <f>IF(A678="","",IF(A678=#REF!*12,"",+A678+1))</f>
        <v>#REF!</v>
      </c>
      <c r="B679" s="576" t="e">
        <f t="shared" si="75"/>
        <v>#REF!</v>
      </c>
      <c r="C679" s="576" t="e">
        <f>IF(A679="","",IF(#REF!+'Plano Prestação Mensal Proposta'!A679&gt;120,0,ROUND(IF(B679&gt;0.045,(0.045*0.5),(0.5)*B679),7)))</f>
        <v>#REF!</v>
      </c>
      <c r="D679" s="576" t="e">
        <f t="shared" si="70"/>
        <v>#REF!</v>
      </c>
      <c r="E679" s="575" t="e">
        <f t="shared" si="76"/>
        <v>#REF!</v>
      </c>
      <c r="F679" s="575" t="e">
        <f t="shared" si="71"/>
        <v>#REF!</v>
      </c>
      <c r="G679" s="575" t="e">
        <f t="shared" si="72"/>
        <v>#REF!</v>
      </c>
      <c r="H679" s="575" t="e">
        <f t="shared" si="73"/>
        <v>#REF!</v>
      </c>
      <c r="I679" s="575" t="e">
        <f t="shared" si="74"/>
        <v>#REF!</v>
      </c>
      <c r="J679" s="575" t="e">
        <f>IF(A679="","",IF(#REF!="","",PMT((1+D679)^(1/12)-1,(#REF!*12)-A679+1,-E679)))</f>
        <v>#REF!</v>
      </c>
    </row>
    <row r="680" spans="1:10">
      <c r="A680" s="577" t="e">
        <f>IF(A679="","",IF(A679=#REF!*12,"",+A679+1))</f>
        <v>#REF!</v>
      </c>
      <c r="B680" s="576" t="e">
        <f t="shared" si="75"/>
        <v>#REF!</v>
      </c>
      <c r="C680" s="576" t="e">
        <f>IF(A680="","",IF(#REF!+'Plano Prestação Mensal Proposta'!A680&gt;120,0,ROUND(IF(B680&gt;0.045,(0.045*0.5),(0.5)*B680),7)))</f>
        <v>#REF!</v>
      </c>
      <c r="D680" s="576" t="e">
        <f t="shared" si="70"/>
        <v>#REF!</v>
      </c>
      <c r="E680" s="575" t="e">
        <f t="shared" si="76"/>
        <v>#REF!</v>
      </c>
      <c r="F680" s="575" t="e">
        <f t="shared" si="71"/>
        <v>#REF!</v>
      </c>
      <c r="G680" s="575" t="e">
        <f t="shared" si="72"/>
        <v>#REF!</v>
      </c>
      <c r="H680" s="575" t="e">
        <f t="shared" si="73"/>
        <v>#REF!</v>
      </c>
      <c r="I680" s="575" t="e">
        <f t="shared" si="74"/>
        <v>#REF!</v>
      </c>
      <c r="J680" s="575" t="e">
        <f>IF(A680="","",IF(#REF!="","",PMT((1+D680)^(1/12)-1,(#REF!*12)-A680+1,-E680)))</f>
        <v>#REF!</v>
      </c>
    </row>
    <row r="681" spans="1:10">
      <c r="A681" s="577" t="e">
        <f>IF(A680="","",IF(A680=#REF!*12,"",+A680+1))</f>
        <v>#REF!</v>
      </c>
      <c r="B681" s="576" t="e">
        <f t="shared" si="75"/>
        <v>#REF!</v>
      </c>
      <c r="C681" s="576" t="e">
        <f>IF(A681="","",IF(#REF!+'Plano Prestação Mensal Proposta'!A681&gt;120,0,ROUND(IF(B681&gt;0.045,(0.045*0.5),(0.5)*B681),7)))</f>
        <v>#REF!</v>
      </c>
      <c r="D681" s="576" t="e">
        <f t="shared" si="70"/>
        <v>#REF!</v>
      </c>
      <c r="E681" s="575" t="e">
        <f t="shared" si="76"/>
        <v>#REF!</v>
      </c>
      <c r="F681" s="575" t="e">
        <f t="shared" si="71"/>
        <v>#REF!</v>
      </c>
      <c r="G681" s="575" t="e">
        <f t="shared" si="72"/>
        <v>#REF!</v>
      </c>
      <c r="H681" s="575" t="e">
        <f t="shared" si="73"/>
        <v>#REF!</v>
      </c>
      <c r="I681" s="575" t="e">
        <f t="shared" si="74"/>
        <v>#REF!</v>
      </c>
      <c r="J681" s="575" t="e">
        <f>IF(A681="","",IF(#REF!="","",PMT((1+D681)^(1/12)-1,(#REF!*12)-A681+1,-E681)))</f>
        <v>#REF!</v>
      </c>
    </row>
    <row r="682" spans="1:10">
      <c r="A682" s="577" t="e">
        <f>IF(A681="","",IF(A681=#REF!*12,"",+A681+1))</f>
        <v>#REF!</v>
      </c>
      <c r="B682" s="576" t="e">
        <f t="shared" si="75"/>
        <v>#REF!</v>
      </c>
      <c r="C682" s="576" t="e">
        <f>IF(A682="","",IF(#REF!+'Plano Prestação Mensal Proposta'!A682&gt;120,0,ROUND(IF(B682&gt;0.045,(0.045*0.5),(0.5)*B682),7)))</f>
        <v>#REF!</v>
      </c>
      <c r="D682" s="576" t="e">
        <f t="shared" si="70"/>
        <v>#REF!</v>
      </c>
      <c r="E682" s="575" t="e">
        <f t="shared" si="76"/>
        <v>#REF!</v>
      </c>
      <c r="F682" s="575" t="e">
        <f t="shared" si="71"/>
        <v>#REF!</v>
      </c>
      <c r="G682" s="575" t="e">
        <f t="shared" si="72"/>
        <v>#REF!</v>
      </c>
      <c r="H682" s="575" t="e">
        <f t="shared" si="73"/>
        <v>#REF!</v>
      </c>
      <c r="I682" s="575" t="e">
        <f t="shared" si="74"/>
        <v>#REF!</v>
      </c>
      <c r="J682" s="575" t="e">
        <f>IF(A682="","",IF(#REF!="","",PMT((1+D682)^(1/12)-1,(#REF!*12)-A682+1,-E682)))</f>
        <v>#REF!</v>
      </c>
    </row>
    <row r="683" spans="1:10">
      <c r="A683" s="577" t="e">
        <f>IF(A682="","",IF(A682=#REF!*12,"",+A682+1))</f>
        <v>#REF!</v>
      </c>
      <c r="B683" s="576" t="e">
        <f t="shared" si="75"/>
        <v>#REF!</v>
      </c>
      <c r="C683" s="576" t="e">
        <f>IF(A683="","",IF(#REF!+'Plano Prestação Mensal Proposta'!A683&gt;120,0,ROUND(IF(B683&gt;0.045,(0.045*0.5),(0.5)*B683),7)))</f>
        <v>#REF!</v>
      </c>
      <c r="D683" s="576" t="e">
        <f t="shared" si="70"/>
        <v>#REF!</v>
      </c>
      <c r="E683" s="575" t="e">
        <f t="shared" si="76"/>
        <v>#REF!</v>
      </c>
      <c r="F683" s="575" t="e">
        <f t="shared" si="71"/>
        <v>#REF!</v>
      </c>
      <c r="G683" s="575" t="e">
        <f t="shared" si="72"/>
        <v>#REF!</v>
      </c>
      <c r="H683" s="575" t="e">
        <f t="shared" si="73"/>
        <v>#REF!</v>
      </c>
      <c r="I683" s="575" t="e">
        <f t="shared" si="74"/>
        <v>#REF!</v>
      </c>
      <c r="J683" s="575" t="e">
        <f>IF(A683="","",IF(#REF!="","",PMT((1+D683)^(1/12)-1,(#REF!*12)-A683+1,-E683)))</f>
        <v>#REF!</v>
      </c>
    </row>
    <row r="684" spans="1:10">
      <c r="A684" s="577" t="e">
        <f>IF(A683="","",IF(A683=#REF!*12,"",+A683+1))</f>
        <v>#REF!</v>
      </c>
      <c r="B684" s="576" t="e">
        <f t="shared" si="75"/>
        <v>#REF!</v>
      </c>
      <c r="C684" s="576" t="e">
        <f>IF(A684="","",IF(#REF!+'Plano Prestação Mensal Proposta'!A684&gt;120,0,ROUND(IF(B684&gt;0.045,(0.045*0.5),(0.5)*B684),7)))</f>
        <v>#REF!</v>
      </c>
      <c r="D684" s="576" t="e">
        <f t="shared" si="70"/>
        <v>#REF!</v>
      </c>
      <c r="E684" s="575" t="e">
        <f t="shared" si="76"/>
        <v>#REF!</v>
      </c>
      <c r="F684" s="575" t="e">
        <f t="shared" si="71"/>
        <v>#REF!</v>
      </c>
      <c r="G684" s="575" t="e">
        <f t="shared" si="72"/>
        <v>#REF!</v>
      </c>
      <c r="H684" s="575" t="e">
        <f t="shared" si="73"/>
        <v>#REF!</v>
      </c>
      <c r="I684" s="575" t="e">
        <f t="shared" si="74"/>
        <v>#REF!</v>
      </c>
      <c r="J684" s="575" t="e">
        <f>IF(A684="","",IF(#REF!="","",PMT((1+D684)^(1/12)-1,(#REF!*12)-A684+1,-E684)))</f>
        <v>#REF!</v>
      </c>
    </row>
    <row r="685" spans="1:10">
      <c r="A685" s="577" t="e">
        <f>IF(A684="","",IF(A684=#REF!*12,"",+A684+1))</f>
        <v>#REF!</v>
      </c>
      <c r="B685" s="576" t="e">
        <f t="shared" si="75"/>
        <v>#REF!</v>
      </c>
      <c r="C685" s="576" t="e">
        <f>IF(A685="","",IF(#REF!+'Plano Prestação Mensal Proposta'!A685&gt;120,0,ROUND(IF(B685&gt;0.045,(0.045*0.5),(0.5)*B685),7)))</f>
        <v>#REF!</v>
      </c>
      <c r="D685" s="576" t="e">
        <f t="shared" si="70"/>
        <v>#REF!</v>
      </c>
      <c r="E685" s="575" t="e">
        <f t="shared" si="76"/>
        <v>#REF!</v>
      </c>
      <c r="F685" s="575" t="e">
        <f t="shared" si="71"/>
        <v>#REF!</v>
      </c>
      <c r="G685" s="575" t="e">
        <f t="shared" si="72"/>
        <v>#REF!</v>
      </c>
      <c r="H685" s="575" t="e">
        <f t="shared" si="73"/>
        <v>#REF!</v>
      </c>
      <c r="I685" s="575" t="e">
        <f t="shared" si="74"/>
        <v>#REF!</v>
      </c>
      <c r="J685" s="575" t="e">
        <f>IF(A685="","",IF(#REF!="","",PMT((1+D685)^(1/12)-1,(#REF!*12)-A685+1,-E685)))</f>
        <v>#REF!</v>
      </c>
    </row>
    <row r="686" spans="1:10">
      <c r="A686" s="577" t="e">
        <f>IF(A685="","",IF(A685=#REF!*12,"",+A685+1))</f>
        <v>#REF!</v>
      </c>
      <c r="B686" s="576" t="e">
        <f t="shared" si="75"/>
        <v>#REF!</v>
      </c>
      <c r="C686" s="576" t="e">
        <f>IF(A686="","",IF(#REF!+'Plano Prestação Mensal Proposta'!A686&gt;120,0,ROUND(IF(B686&gt;0.045,(0.045*0.5),(0.5)*B686),7)))</f>
        <v>#REF!</v>
      </c>
      <c r="D686" s="576" t="e">
        <f t="shared" si="70"/>
        <v>#REF!</v>
      </c>
      <c r="E686" s="575" t="e">
        <f t="shared" si="76"/>
        <v>#REF!</v>
      </c>
      <c r="F686" s="575" t="e">
        <f t="shared" si="71"/>
        <v>#REF!</v>
      </c>
      <c r="G686" s="575" t="e">
        <f t="shared" si="72"/>
        <v>#REF!</v>
      </c>
      <c r="H686" s="575" t="e">
        <f t="shared" si="73"/>
        <v>#REF!</v>
      </c>
      <c r="I686" s="575" t="e">
        <f t="shared" si="74"/>
        <v>#REF!</v>
      </c>
      <c r="J686" s="575" t="e">
        <f>IF(A686="","",IF(#REF!="","",PMT((1+D686)^(1/12)-1,(#REF!*12)-A686+1,-E686)))</f>
        <v>#REF!</v>
      </c>
    </row>
    <row r="687" spans="1:10">
      <c r="A687" s="577" t="e">
        <f>IF(A686="","",IF(A686=#REF!*12,"",+A686+1))</f>
        <v>#REF!</v>
      </c>
      <c r="B687" s="576" t="e">
        <f t="shared" si="75"/>
        <v>#REF!</v>
      </c>
      <c r="C687" s="576" t="e">
        <f>IF(A687="","",IF(#REF!+'Plano Prestação Mensal Proposta'!A687&gt;120,0,ROUND(IF(B687&gt;0.045,(0.045*0.5),(0.5)*B687),7)))</f>
        <v>#REF!</v>
      </c>
      <c r="D687" s="576" t="e">
        <f t="shared" si="70"/>
        <v>#REF!</v>
      </c>
      <c r="E687" s="575" t="e">
        <f t="shared" si="76"/>
        <v>#REF!</v>
      </c>
      <c r="F687" s="575" t="e">
        <f t="shared" si="71"/>
        <v>#REF!</v>
      </c>
      <c r="G687" s="575" t="e">
        <f t="shared" si="72"/>
        <v>#REF!</v>
      </c>
      <c r="H687" s="575" t="e">
        <f t="shared" si="73"/>
        <v>#REF!</v>
      </c>
      <c r="I687" s="575" t="e">
        <f t="shared" si="74"/>
        <v>#REF!</v>
      </c>
      <c r="J687" s="575" t="e">
        <f>IF(A687="","",IF(#REF!="","",PMT((1+D687)^(1/12)-1,(#REF!*12)-A687+1,-E687)))</f>
        <v>#REF!</v>
      </c>
    </row>
    <row r="688" spans="1:10">
      <c r="A688" s="577" t="e">
        <f>IF(A687="","",IF(A687=#REF!*12,"",+A687+1))</f>
        <v>#REF!</v>
      </c>
      <c r="B688" s="576" t="e">
        <f t="shared" si="75"/>
        <v>#REF!</v>
      </c>
      <c r="C688" s="576" t="e">
        <f>IF(A688="","",IF(#REF!+'Plano Prestação Mensal Proposta'!A688&gt;120,0,ROUND(IF(B688&gt;0.045,(0.045*0.5),(0.5)*B688),7)))</f>
        <v>#REF!</v>
      </c>
      <c r="D688" s="576" t="e">
        <f t="shared" si="70"/>
        <v>#REF!</v>
      </c>
      <c r="E688" s="575" t="e">
        <f t="shared" si="76"/>
        <v>#REF!</v>
      </c>
      <c r="F688" s="575" t="e">
        <f t="shared" si="71"/>
        <v>#REF!</v>
      </c>
      <c r="G688" s="575" t="e">
        <f t="shared" si="72"/>
        <v>#REF!</v>
      </c>
      <c r="H688" s="575" t="e">
        <f t="shared" si="73"/>
        <v>#REF!</v>
      </c>
      <c r="I688" s="575" t="e">
        <f t="shared" si="74"/>
        <v>#REF!</v>
      </c>
      <c r="J688" s="575" t="e">
        <f>IF(A688="","",IF(#REF!="","",PMT((1+D688)^(1/12)-1,(#REF!*12)-A688+1,-E688)))</f>
        <v>#REF!</v>
      </c>
    </row>
    <row r="689" spans="1:10">
      <c r="A689" s="577" t="e">
        <f>IF(A688="","",IF(A688=#REF!*12,"",+A688+1))</f>
        <v>#REF!</v>
      </c>
      <c r="B689" s="576" t="e">
        <f t="shared" si="75"/>
        <v>#REF!</v>
      </c>
      <c r="C689" s="576" t="e">
        <f>IF(A689="","",IF(#REF!+'Plano Prestação Mensal Proposta'!A689&gt;120,0,ROUND(IF(B689&gt;0.045,(0.045*0.5),(0.5)*B689),7)))</f>
        <v>#REF!</v>
      </c>
      <c r="D689" s="576" t="e">
        <f t="shared" si="70"/>
        <v>#REF!</v>
      </c>
      <c r="E689" s="575" t="e">
        <f t="shared" si="76"/>
        <v>#REF!</v>
      </c>
      <c r="F689" s="575" t="e">
        <f t="shared" si="71"/>
        <v>#REF!</v>
      </c>
      <c r="G689" s="575" t="e">
        <f t="shared" si="72"/>
        <v>#REF!</v>
      </c>
      <c r="H689" s="575" t="e">
        <f t="shared" si="73"/>
        <v>#REF!</v>
      </c>
      <c r="I689" s="575" t="e">
        <f t="shared" si="74"/>
        <v>#REF!</v>
      </c>
      <c r="J689" s="575" t="e">
        <f>IF(A689="","",IF(#REF!="","",PMT((1+D689)^(1/12)-1,(#REF!*12)-A689+1,-E689)))</f>
        <v>#REF!</v>
      </c>
    </row>
    <row r="690" spans="1:10">
      <c r="A690" s="577" t="e">
        <f>IF(A689="","",IF(A689=#REF!*12,"",+A689+1))</f>
        <v>#REF!</v>
      </c>
      <c r="B690" s="576" t="e">
        <f t="shared" si="75"/>
        <v>#REF!</v>
      </c>
      <c r="C690" s="576" t="e">
        <f>IF(A690="","",IF(#REF!+'Plano Prestação Mensal Proposta'!A690&gt;120,0,ROUND(IF(B690&gt;0.045,(0.045*0.5),(0.5)*B690),7)))</f>
        <v>#REF!</v>
      </c>
      <c r="D690" s="576" t="e">
        <f t="shared" si="70"/>
        <v>#REF!</v>
      </c>
      <c r="E690" s="575" t="e">
        <f t="shared" si="76"/>
        <v>#REF!</v>
      </c>
      <c r="F690" s="575" t="e">
        <f t="shared" si="71"/>
        <v>#REF!</v>
      </c>
      <c r="G690" s="575" t="e">
        <f t="shared" si="72"/>
        <v>#REF!</v>
      </c>
      <c r="H690" s="575" t="e">
        <f t="shared" si="73"/>
        <v>#REF!</v>
      </c>
      <c r="I690" s="575" t="e">
        <f t="shared" si="74"/>
        <v>#REF!</v>
      </c>
      <c r="J690" s="575" t="e">
        <f>IF(A690="","",IF(#REF!="","",PMT((1+D690)^(1/12)-1,(#REF!*12)-A690+1,-E690)))</f>
        <v>#REF!</v>
      </c>
    </row>
    <row r="691" spans="1:10">
      <c r="A691" s="577" t="e">
        <f>IF(A690="","",IF(A690=#REF!*12,"",+A690+1))</f>
        <v>#REF!</v>
      </c>
      <c r="B691" s="576" t="e">
        <f t="shared" si="75"/>
        <v>#REF!</v>
      </c>
      <c r="C691" s="576" t="e">
        <f>IF(A691="","",IF(#REF!+'Plano Prestação Mensal Proposta'!A691&gt;120,0,ROUND(IF(B691&gt;0.045,(0.045*0.5),(0.5)*B691),7)))</f>
        <v>#REF!</v>
      </c>
      <c r="D691" s="576" t="e">
        <f t="shared" si="70"/>
        <v>#REF!</v>
      </c>
      <c r="E691" s="575" t="e">
        <f t="shared" si="76"/>
        <v>#REF!</v>
      </c>
      <c r="F691" s="575" t="e">
        <f t="shared" si="71"/>
        <v>#REF!</v>
      </c>
      <c r="G691" s="575" t="e">
        <f t="shared" si="72"/>
        <v>#REF!</v>
      </c>
      <c r="H691" s="575" t="e">
        <f t="shared" si="73"/>
        <v>#REF!</v>
      </c>
      <c r="I691" s="575" t="e">
        <f t="shared" si="74"/>
        <v>#REF!</v>
      </c>
      <c r="J691" s="575" t="e">
        <f>IF(A691="","",IF(#REF!="","",PMT((1+D691)^(1/12)-1,(#REF!*12)-A691+1,-E691)))</f>
        <v>#REF!</v>
      </c>
    </row>
    <row r="692" spans="1:10">
      <c r="A692" s="577" t="e">
        <f>IF(A691="","",IF(A691=#REF!*12,"",+A691+1))</f>
        <v>#REF!</v>
      </c>
      <c r="B692" s="576" t="e">
        <f t="shared" si="75"/>
        <v>#REF!</v>
      </c>
      <c r="C692" s="576" t="e">
        <f>IF(A692="","",IF(#REF!+'Plano Prestação Mensal Proposta'!A692&gt;120,0,ROUND(IF(B692&gt;0.045,(0.045*0.5),(0.5)*B692),7)))</f>
        <v>#REF!</v>
      </c>
      <c r="D692" s="576" t="e">
        <f t="shared" si="70"/>
        <v>#REF!</v>
      </c>
      <c r="E692" s="575" t="e">
        <f t="shared" si="76"/>
        <v>#REF!</v>
      </c>
      <c r="F692" s="575" t="e">
        <f t="shared" si="71"/>
        <v>#REF!</v>
      </c>
      <c r="G692" s="575" t="e">
        <f t="shared" si="72"/>
        <v>#REF!</v>
      </c>
      <c r="H692" s="575" t="e">
        <f t="shared" si="73"/>
        <v>#REF!</v>
      </c>
      <c r="I692" s="575" t="e">
        <f t="shared" si="74"/>
        <v>#REF!</v>
      </c>
      <c r="J692" s="575" t="e">
        <f>IF(A692="","",IF(#REF!="","",PMT((1+D692)^(1/12)-1,(#REF!*12)-A692+1,-E692)))</f>
        <v>#REF!</v>
      </c>
    </row>
    <row r="693" spans="1:10">
      <c r="A693" s="577" t="e">
        <f>IF(A692="","",IF(A692=#REF!*12,"",+A692+1))</f>
        <v>#REF!</v>
      </c>
      <c r="B693" s="576" t="e">
        <f t="shared" si="75"/>
        <v>#REF!</v>
      </c>
      <c r="C693" s="576" t="e">
        <f>IF(A693="","",IF(#REF!+'Plano Prestação Mensal Proposta'!A693&gt;120,0,ROUND(IF(B693&gt;0.045,(0.045*0.5),(0.5)*B693),7)))</f>
        <v>#REF!</v>
      </c>
      <c r="D693" s="576" t="e">
        <f t="shared" si="70"/>
        <v>#REF!</v>
      </c>
      <c r="E693" s="575" t="e">
        <f t="shared" si="76"/>
        <v>#REF!</v>
      </c>
      <c r="F693" s="575" t="e">
        <f t="shared" si="71"/>
        <v>#REF!</v>
      </c>
      <c r="G693" s="575" t="e">
        <f t="shared" si="72"/>
        <v>#REF!</v>
      </c>
      <c r="H693" s="575" t="e">
        <f t="shared" si="73"/>
        <v>#REF!</v>
      </c>
      <c r="I693" s="575" t="e">
        <f t="shared" si="74"/>
        <v>#REF!</v>
      </c>
      <c r="J693" s="575" t="e">
        <f>IF(A693="","",IF(#REF!="","",PMT((1+D693)^(1/12)-1,(#REF!*12)-A693+1,-E693)))</f>
        <v>#REF!</v>
      </c>
    </row>
    <row r="694" spans="1:10">
      <c r="A694" s="577" t="e">
        <f>IF(A693="","",IF(A693=#REF!*12,"",+A693+1))</f>
        <v>#REF!</v>
      </c>
      <c r="B694" s="576" t="e">
        <f t="shared" si="75"/>
        <v>#REF!</v>
      </c>
      <c r="C694" s="576" t="e">
        <f>IF(A694="","",IF(#REF!+'Plano Prestação Mensal Proposta'!A694&gt;120,0,ROUND(IF(B694&gt;0.045,(0.045*0.5),(0.5)*B694),7)))</f>
        <v>#REF!</v>
      </c>
      <c r="D694" s="576" t="e">
        <f t="shared" si="70"/>
        <v>#REF!</v>
      </c>
      <c r="E694" s="575" t="e">
        <f t="shared" si="76"/>
        <v>#REF!</v>
      </c>
      <c r="F694" s="575" t="e">
        <f t="shared" si="71"/>
        <v>#REF!</v>
      </c>
      <c r="G694" s="575" t="e">
        <f t="shared" si="72"/>
        <v>#REF!</v>
      </c>
      <c r="H694" s="575" t="e">
        <f t="shared" si="73"/>
        <v>#REF!</v>
      </c>
      <c r="I694" s="575" t="e">
        <f t="shared" si="74"/>
        <v>#REF!</v>
      </c>
      <c r="J694" s="575" t="e">
        <f>IF(A694="","",IF(#REF!="","",PMT((1+D694)^(1/12)-1,(#REF!*12)-A694+1,-E694)))</f>
        <v>#REF!</v>
      </c>
    </row>
    <row r="695" spans="1:10">
      <c r="A695" s="577" t="e">
        <f>IF(A694="","",IF(A694=#REF!*12,"",+A694+1))</f>
        <v>#REF!</v>
      </c>
      <c r="B695" s="576" t="e">
        <f t="shared" si="75"/>
        <v>#REF!</v>
      </c>
      <c r="C695" s="576" t="e">
        <f>IF(A695="","",IF(#REF!+'Plano Prestação Mensal Proposta'!A695&gt;120,0,ROUND(IF(B695&gt;0.045,(0.045*0.5),(0.5)*B695),7)))</f>
        <v>#REF!</v>
      </c>
      <c r="D695" s="576" t="e">
        <f t="shared" si="70"/>
        <v>#REF!</v>
      </c>
      <c r="E695" s="575" t="e">
        <f t="shared" si="76"/>
        <v>#REF!</v>
      </c>
      <c r="F695" s="575" t="e">
        <f t="shared" si="71"/>
        <v>#REF!</v>
      </c>
      <c r="G695" s="575" t="e">
        <f t="shared" si="72"/>
        <v>#REF!</v>
      </c>
      <c r="H695" s="575" t="e">
        <f t="shared" si="73"/>
        <v>#REF!</v>
      </c>
      <c r="I695" s="575" t="e">
        <f t="shared" si="74"/>
        <v>#REF!</v>
      </c>
      <c r="J695" s="575" t="e">
        <f>IF(A695="","",IF(#REF!="","",PMT((1+D695)^(1/12)-1,(#REF!*12)-A695+1,-E695)))</f>
        <v>#REF!</v>
      </c>
    </row>
    <row r="696" spans="1:10">
      <c r="A696" s="577" t="e">
        <f>IF(A695="","",IF(A695=#REF!*12,"",+A695+1))</f>
        <v>#REF!</v>
      </c>
      <c r="B696" s="576" t="e">
        <f t="shared" si="75"/>
        <v>#REF!</v>
      </c>
      <c r="C696" s="576" t="e">
        <f>IF(A696="","",IF(#REF!+'Plano Prestação Mensal Proposta'!A696&gt;120,0,ROUND(IF(B696&gt;0.045,(0.045*0.5),(0.5)*B696),7)))</f>
        <v>#REF!</v>
      </c>
      <c r="D696" s="576" t="e">
        <f t="shared" si="70"/>
        <v>#REF!</v>
      </c>
      <c r="E696" s="575" t="e">
        <f t="shared" si="76"/>
        <v>#REF!</v>
      </c>
      <c r="F696" s="575" t="e">
        <f t="shared" si="71"/>
        <v>#REF!</v>
      </c>
      <c r="G696" s="575" t="e">
        <f t="shared" si="72"/>
        <v>#REF!</v>
      </c>
      <c r="H696" s="575" t="e">
        <f t="shared" si="73"/>
        <v>#REF!</v>
      </c>
      <c r="I696" s="575" t="e">
        <f t="shared" si="74"/>
        <v>#REF!</v>
      </c>
      <c r="J696" s="575" t="e">
        <f>IF(A696="","",IF(#REF!="","",PMT((1+D696)^(1/12)-1,(#REF!*12)-A696+1,-E696)))</f>
        <v>#REF!</v>
      </c>
    </row>
    <row r="697" spans="1:10">
      <c r="A697" s="577" t="e">
        <f>IF(A696="","",IF(A696=#REF!*12,"",+A696+1))</f>
        <v>#REF!</v>
      </c>
      <c r="B697" s="576" t="e">
        <f t="shared" si="75"/>
        <v>#REF!</v>
      </c>
      <c r="C697" s="576" t="e">
        <f>IF(A697="","",IF(#REF!+'Plano Prestação Mensal Proposta'!A697&gt;120,0,ROUND(IF(B697&gt;0.045,(0.045*0.5),(0.5)*B697),7)))</f>
        <v>#REF!</v>
      </c>
      <c r="D697" s="576" t="e">
        <f t="shared" si="70"/>
        <v>#REF!</v>
      </c>
      <c r="E697" s="575" t="e">
        <f t="shared" si="76"/>
        <v>#REF!</v>
      </c>
      <c r="F697" s="575" t="e">
        <f t="shared" si="71"/>
        <v>#REF!</v>
      </c>
      <c r="G697" s="575" t="e">
        <f t="shared" si="72"/>
        <v>#REF!</v>
      </c>
      <c r="H697" s="575" t="e">
        <f t="shared" si="73"/>
        <v>#REF!</v>
      </c>
      <c r="I697" s="575" t="e">
        <f t="shared" si="74"/>
        <v>#REF!</v>
      </c>
      <c r="J697" s="575" t="e">
        <f>IF(A697="","",IF(#REF!="","",PMT((1+D697)^(1/12)-1,(#REF!*12)-A697+1,-E697)))</f>
        <v>#REF!</v>
      </c>
    </row>
    <row r="698" spans="1:10">
      <c r="A698" s="577" t="e">
        <f>IF(A697="","",IF(A697=#REF!*12,"",+A697+1))</f>
        <v>#REF!</v>
      </c>
      <c r="B698" s="576" t="e">
        <f t="shared" si="75"/>
        <v>#REF!</v>
      </c>
      <c r="C698" s="576" t="e">
        <f>IF(A698="","",IF(#REF!+'Plano Prestação Mensal Proposta'!A698&gt;120,0,ROUND(IF(B698&gt;0.045,(0.045*0.5),(0.5)*B698),7)))</f>
        <v>#REF!</v>
      </c>
      <c r="D698" s="576" t="e">
        <f t="shared" si="70"/>
        <v>#REF!</v>
      </c>
      <c r="E698" s="575" t="e">
        <f t="shared" si="76"/>
        <v>#REF!</v>
      </c>
      <c r="F698" s="575" t="e">
        <f t="shared" si="71"/>
        <v>#REF!</v>
      </c>
      <c r="G698" s="575" t="e">
        <f t="shared" si="72"/>
        <v>#REF!</v>
      </c>
      <c r="H698" s="575" t="e">
        <f t="shared" si="73"/>
        <v>#REF!</v>
      </c>
      <c r="I698" s="575" t="e">
        <f t="shared" si="74"/>
        <v>#REF!</v>
      </c>
      <c r="J698" s="575" t="e">
        <f>IF(A698="","",IF(#REF!="","",PMT((1+D698)^(1/12)-1,(#REF!*12)-A698+1,-E698)))</f>
        <v>#REF!</v>
      </c>
    </row>
    <row r="699" spans="1:10">
      <c r="A699" s="577" t="e">
        <f>IF(A698="","",IF(A698=#REF!*12,"",+A698+1))</f>
        <v>#REF!</v>
      </c>
      <c r="B699" s="576" t="e">
        <f t="shared" si="75"/>
        <v>#REF!</v>
      </c>
      <c r="C699" s="576" t="e">
        <f>IF(A699="","",IF(#REF!+'Plano Prestação Mensal Proposta'!A699&gt;120,0,ROUND(IF(B699&gt;0.045,(0.045*0.5),(0.5)*B699),7)))</f>
        <v>#REF!</v>
      </c>
      <c r="D699" s="576" t="e">
        <f t="shared" si="70"/>
        <v>#REF!</v>
      </c>
      <c r="E699" s="575" t="e">
        <f t="shared" si="76"/>
        <v>#REF!</v>
      </c>
      <c r="F699" s="575" t="e">
        <f t="shared" si="71"/>
        <v>#REF!</v>
      </c>
      <c r="G699" s="575" t="e">
        <f t="shared" si="72"/>
        <v>#REF!</v>
      </c>
      <c r="H699" s="575" t="e">
        <f t="shared" si="73"/>
        <v>#REF!</v>
      </c>
      <c r="I699" s="575" t="e">
        <f t="shared" si="74"/>
        <v>#REF!</v>
      </c>
      <c r="J699" s="575" t="e">
        <f>IF(A699="","",IF(#REF!="","",PMT((1+D699)^(1/12)-1,(#REF!*12)-A699+1,-E699)))</f>
        <v>#REF!</v>
      </c>
    </row>
    <row r="700" spans="1:10">
      <c r="A700" s="577" t="e">
        <f>IF(A699="","",IF(A699=#REF!*12,"",+A699+1))</f>
        <v>#REF!</v>
      </c>
      <c r="B700" s="576" t="e">
        <f t="shared" si="75"/>
        <v>#REF!</v>
      </c>
      <c r="C700" s="576" t="e">
        <f>IF(A700="","",IF(#REF!+'Plano Prestação Mensal Proposta'!A700&gt;120,0,ROUND(IF(B700&gt;0.045,(0.045*0.5),(0.5)*B700),7)))</f>
        <v>#REF!</v>
      </c>
      <c r="D700" s="576" t="e">
        <f t="shared" si="70"/>
        <v>#REF!</v>
      </c>
      <c r="E700" s="575" t="e">
        <f t="shared" si="76"/>
        <v>#REF!</v>
      </c>
      <c r="F700" s="575" t="e">
        <f t="shared" si="71"/>
        <v>#REF!</v>
      </c>
      <c r="G700" s="575" t="e">
        <f t="shared" si="72"/>
        <v>#REF!</v>
      </c>
      <c r="H700" s="575" t="e">
        <f t="shared" si="73"/>
        <v>#REF!</v>
      </c>
      <c r="I700" s="575" t="e">
        <f t="shared" si="74"/>
        <v>#REF!</v>
      </c>
      <c r="J700" s="575" t="e">
        <f>IF(A700="","",IF(#REF!="","",PMT((1+D700)^(1/12)-1,(#REF!*12)-A700+1,-E700)))</f>
        <v>#REF!</v>
      </c>
    </row>
    <row r="701" spans="1:10">
      <c r="A701" s="577" t="e">
        <f>IF(A700="","",IF(A700=#REF!*12,"",+A700+1))</f>
        <v>#REF!</v>
      </c>
      <c r="B701" s="576" t="e">
        <f t="shared" si="75"/>
        <v>#REF!</v>
      </c>
      <c r="C701" s="576" t="e">
        <f>IF(A701="","",IF(#REF!+'Plano Prestação Mensal Proposta'!A701&gt;120,0,ROUND(IF(B701&gt;0.045,(0.045*0.5),(0.5)*B701),7)))</f>
        <v>#REF!</v>
      </c>
      <c r="D701" s="576" t="e">
        <f t="shared" si="70"/>
        <v>#REF!</v>
      </c>
      <c r="E701" s="575" t="e">
        <f t="shared" si="76"/>
        <v>#REF!</v>
      </c>
      <c r="F701" s="575" t="e">
        <f t="shared" si="71"/>
        <v>#REF!</v>
      </c>
      <c r="G701" s="575" t="e">
        <f t="shared" si="72"/>
        <v>#REF!</v>
      </c>
      <c r="H701" s="575" t="e">
        <f t="shared" si="73"/>
        <v>#REF!</v>
      </c>
      <c r="I701" s="575" t="e">
        <f t="shared" si="74"/>
        <v>#REF!</v>
      </c>
      <c r="J701" s="575" t="e">
        <f>IF(A701="","",IF(#REF!="","",PMT((1+D701)^(1/12)-1,(#REF!*12)-A701+1,-E701)))</f>
        <v>#REF!</v>
      </c>
    </row>
    <row r="702" spans="1:10">
      <c r="A702" s="577" t="e">
        <f>IF(A701="","",IF(A701=#REF!*12,"",+A701+1))</f>
        <v>#REF!</v>
      </c>
      <c r="B702" s="576" t="e">
        <f t="shared" si="75"/>
        <v>#REF!</v>
      </c>
      <c r="C702" s="576" t="e">
        <f>IF(A702="","",IF(#REF!+'Plano Prestação Mensal Proposta'!A702&gt;120,0,ROUND(IF(B702&gt;0.045,(0.045*0.5),(0.5)*B702),7)))</f>
        <v>#REF!</v>
      </c>
      <c r="D702" s="576" t="e">
        <f t="shared" si="70"/>
        <v>#REF!</v>
      </c>
      <c r="E702" s="575" t="e">
        <f t="shared" si="76"/>
        <v>#REF!</v>
      </c>
      <c r="F702" s="575" t="e">
        <f t="shared" si="71"/>
        <v>#REF!</v>
      </c>
      <c r="G702" s="575" t="e">
        <f t="shared" si="72"/>
        <v>#REF!</v>
      </c>
      <c r="H702" s="575" t="e">
        <f t="shared" si="73"/>
        <v>#REF!</v>
      </c>
      <c r="I702" s="575" t="e">
        <f t="shared" si="74"/>
        <v>#REF!</v>
      </c>
      <c r="J702" s="575" t="e">
        <f>IF(A702="","",IF(#REF!="","",PMT((1+D702)^(1/12)-1,(#REF!*12)-A702+1,-E702)))</f>
        <v>#REF!</v>
      </c>
    </row>
    <row r="703" spans="1:10">
      <c r="A703" s="577" t="e">
        <f>IF(A702="","",IF(A702=#REF!*12,"",+A702+1))</f>
        <v>#REF!</v>
      </c>
      <c r="B703" s="576" t="e">
        <f t="shared" si="75"/>
        <v>#REF!</v>
      </c>
      <c r="C703" s="576" t="e">
        <f>IF(A703="","",IF(#REF!+'Plano Prestação Mensal Proposta'!A703&gt;120,0,ROUND(IF(B703&gt;0.045,(0.045*0.5),(0.5)*B703),7)))</f>
        <v>#REF!</v>
      </c>
      <c r="D703" s="576" t="e">
        <f t="shared" si="70"/>
        <v>#REF!</v>
      </c>
      <c r="E703" s="575" t="e">
        <f t="shared" si="76"/>
        <v>#REF!</v>
      </c>
      <c r="F703" s="575" t="e">
        <f t="shared" si="71"/>
        <v>#REF!</v>
      </c>
      <c r="G703" s="575" t="e">
        <f t="shared" si="72"/>
        <v>#REF!</v>
      </c>
      <c r="H703" s="575" t="e">
        <f t="shared" si="73"/>
        <v>#REF!</v>
      </c>
      <c r="I703" s="575" t="e">
        <f t="shared" si="74"/>
        <v>#REF!</v>
      </c>
      <c r="J703" s="575" t="e">
        <f>IF(A703="","",IF(#REF!="","",PMT((1+D703)^(1/12)-1,(#REF!*12)-A703+1,-E703)))</f>
        <v>#REF!</v>
      </c>
    </row>
    <row r="704" spans="1:10">
      <c r="A704" s="577" t="e">
        <f>IF(A703="","",IF(A703=#REF!*12,"",+A703+1))</f>
        <v>#REF!</v>
      </c>
      <c r="B704" s="576" t="e">
        <f t="shared" si="75"/>
        <v>#REF!</v>
      </c>
      <c r="C704" s="576" t="e">
        <f>IF(A704="","",IF(#REF!+'Plano Prestação Mensal Proposta'!A704&gt;120,0,ROUND(IF(B704&gt;0.045,(0.045*0.5),(0.5)*B704),7)))</f>
        <v>#REF!</v>
      </c>
      <c r="D704" s="576" t="e">
        <f t="shared" si="70"/>
        <v>#REF!</v>
      </c>
      <c r="E704" s="575" t="e">
        <f t="shared" si="76"/>
        <v>#REF!</v>
      </c>
      <c r="F704" s="575" t="e">
        <f t="shared" si="71"/>
        <v>#REF!</v>
      </c>
      <c r="G704" s="575" t="e">
        <f t="shared" si="72"/>
        <v>#REF!</v>
      </c>
      <c r="H704" s="575" t="e">
        <f t="shared" si="73"/>
        <v>#REF!</v>
      </c>
      <c r="I704" s="575" t="e">
        <f t="shared" si="74"/>
        <v>#REF!</v>
      </c>
      <c r="J704" s="575" t="e">
        <f>IF(A704="","",IF(#REF!="","",PMT((1+D704)^(1/12)-1,(#REF!*12)-A704+1,-E704)))</f>
        <v>#REF!</v>
      </c>
    </row>
    <row r="705" spans="1:10">
      <c r="A705" s="577" t="e">
        <f>IF(A704="","",IF(A704=#REF!*12,"",+A704+1))</f>
        <v>#REF!</v>
      </c>
      <c r="B705" s="576" t="e">
        <f t="shared" si="75"/>
        <v>#REF!</v>
      </c>
      <c r="C705" s="576" t="e">
        <f>IF(A705="","",IF(#REF!+'Plano Prestação Mensal Proposta'!A705&gt;120,0,ROUND(IF(B705&gt;0.045,(0.045*0.5),(0.5)*B705),7)))</f>
        <v>#REF!</v>
      </c>
      <c r="D705" s="576" t="e">
        <f t="shared" si="70"/>
        <v>#REF!</v>
      </c>
      <c r="E705" s="575" t="e">
        <f t="shared" si="76"/>
        <v>#REF!</v>
      </c>
      <c r="F705" s="575" t="e">
        <f t="shared" si="71"/>
        <v>#REF!</v>
      </c>
      <c r="G705" s="575" t="e">
        <f t="shared" si="72"/>
        <v>#REF!</v>
      </c>
      <c r="H705" s="575" t="e">
        <f t="shared" si="73"/>
        <v>#REF!</v>
      </c>
      <c r="I705" s="575" t="e">
        <f t="shared" si="74"/>
        <v>#REF!</v>
      </c>
      <c r="J705" s="575" t="e">
        <f>IF(A705="","",IF(#REF!="","",PMT((1+D705)^(1/12)-1,(#REF!*12)-A705+1,-E705)))</f>
        <v>#REF!</v>
      </c>
    </row>
    <row r="706" spans="1:10">
      <c r="A706" s="577" t="e">
        <f>IF(A705="","",IF(A705=#REF!*12,"",+A705+1))</f>
        <v>#REF!</v>
      </c>
      <c r="B706" s="576" t="e">
        <f t="shared" si="75"/>
        <v>#REF!</v>
      </c>
      <c r="C706" s="576" t="e">
        <f>IF(A706="","",IF(#REF!+'Plano Prestação Mensal Proposta'!A706&gt;120,0,ROUND(IF(B706&gt;0.045,(0.045*0.5),(0.5)*B706),7)))</f>
        <v>#REF!</v>
      </c>
      <c r="D706" s="576" t="e">
        <f t="shared" si="70"/>
        <v>#REF!</v>
      </c>
      <c r="E706" s="575" t="e">
        <f t="shared" si="76"/>
        <v>#REF!</v>
      </c>
      <c r="F706" s="575" t="e">
        <f t="shared" si="71"/>
        <v>#REF!</v>
      </c>
      <c r="G706" s="575" t="e">
        <f t="shared" si="72"/>
        <v>#REF!</v>
      </c>
      <c r="H706" s="575" t="e">
        <f t="shared" si="73"/>
        <v>#REF!</v>
      </c>
      <c r="I706" s="575" t="e">
        <f t="shared" si="74"/>
        <v>#REF!</v>
      </c>
      <c r="J706" s="575" t="e">
        <f>IF(A706="","",IF(#REF!="","",PMT((1+D706)^(1/12)-1,(#REF!*12)-A706+1,-E706)))</f>
        <v>#REF!</v>
      </c>
    </row>
    <row r="707" spans="1:10">
      <c r="A707" s="577" t="e">
        <f>IF(A706="","",IF(A706=#REF!*12,"",+A706+1))</f>
        <v>#REF!</v>
      </c>
      <c r="B707" s="576" t="e">
        <f t="shared" si="75"/>
        <v>#REF!</v>
      </c>
      <c r="C707" s="576" t="e">
        <f>IF(A707="","",IF(#REF!+'Plano Prestação Mensal Proposta'!A707&gt;120,0,ROUND(IF(B707&gt;0.045,(0.045*0.5),(0.5)*B707),7)))</f>
        <v>#REF!</v>
      </c>
      <c r="D707" s="576" t="e">
        <f t="shared" si="70"/>
        <v>#REF!</v>
      </c>
      <c r="E707" s="575" t="e">
        <f t="shared" si="76"/>
        <v>#REF!</v>
      </c>
      <c r="F707" s="575" t="e">
        <f t="shared" si="71"/>
        <v>#REF!</v>
      </c>
      <c r="G707" s="575" t="e">
        <f t="shared" si="72"/>
        <v>#REF!</v>
      </c>
      <c r="H707" s="575" t="e">
        <f t="shared" si="73"/>
        <v>#REF!</v>
      </c>
      <c r="I707" s="575" t="e">
        <f t="shared" si="74"/>
        <v>#REF!</v>
      </c>
      <c r="J707" s="575" t="e">
        <f>IF(A707="","",IF(#REF!="","",PMT((1+D707)^(1/12)-1,(#REF!*12)-A707+1,-E707)))</f>
        <v>#REF!</v>
      </c>
    </row>
    <row r="708" spans="1:10">
      <c r="A708" s="577" t="e">
        <f>IF(A707="","",IF(A707=#REF!*12,"",+A707+1))</f>
        <v>#REF!</v>
      </c>
      <c r="B708" s="576" t="e">
        <f t="shared" si="75"/>
        <v>#REF!</v>
      </c>
      <c r="C708" s="576" t="e">
        <f>IF(A708="","",IF(#REF!+'Plano Prestação Mensal Proposta'!A708&gt;120,0,ROUND(IF(B708&gt;0.045,(0.045*0.5),(0.5)*B708),7)))</f>
        <v>#REF!</v>
      </c>
      <c r="D708" s="576" t="e">
        <f t="shared" si="70"/>
        <v>#REF!</v>
      </c>
      <c r="E708" s="575" t="e">
        <f t="shared" si="76"/>
        <v>#REF!</v>
      </c>
      <c r="F708" s="575" t="e">
        <f t="shared" si="71"/>
        <v>#REF!</v>
      </c>
      <c r="G708" s="575" t="e">
        <f t="shared" si="72"/>
        <v>#REF!</v>
      </c>
      <c r="H708" s="575" t="e">
        <f t="shared" si="73"/>
        <v>#REF!</v>
      </c>
      <c r="I708" s="575" t="e">
        <f t="shared" si="74"/>
        <v>#REF!</v>
      </c>
      <c r="J708" s="575" t="e">
        <f>IF(A708="","",IF(#REF!="","",PMT((1+D708)^(1/12)-1,(#REF!*12)-A708+1,-E708)))</f>
        <v>#REF!</v>
      </c>
    </row>
    <row r="709" spans="1:10">
      <c r="A709" s="577" t="e">
        <f>IF(A708="","",IF(A708=#REF!*12,"",+A708+1))</f>
        <v>#REF!</v>
      </c>
      <c r="B709" s="576" t="e">
        <f t="shared" si="75"/>
        <v>#REF!</v>
      </c>
      <c r="C709" s="576" t="e">
        <f>IF(A709="","",IF(#REF!+'Plano Prestação Mensal Proposta'!A709&gt;120,0,ROUND(IF(B709&gt;0.045,(0.045*0.5),(0.5)*B709),7)))</f>
        <v>#REF!</v>
      </c>
      <c r="D709" s="576" t="e">
        <f t="shared" si="70"/>
        <v>#REF!</v>
      </c>
      <c r="E709" s="575" t="e">
        <f t="shared" si="76"/>
        <v>#REF!</v>
      </c>
      <c r="F709" s="575" t="e">
        <f t="shared" si="71"/>
        <v>#REF!</v>
      </c>
      <c r="G709" s="575" t="e">
        <f t="shared" si="72"/>
        <v>#REF!</v>
      </c>
      <c r="H709" s="575" t="e">
        <f t="shared" si="73"/>
        <v>#REF!</v>
      </c>
      <c r="I709" s="575" t="e">
        <f t="shared" si="74"/>
        <v>#REF!</v>
      </c>
      <c r="J709" s="575" t="e">
        <f>IF(A709="","",IF(#REF!="","",PMT((1+D709)^(1/12)-1,(#REF!*12)-A709+1,-E709)))</f>
        <v>#REF!</v>
      </c>
    </row>
    <row r="710" spans="1:10">
      <c r="A710" s="577" t="e">
        <f>IF(A709="","",IF(A709=#REF!*12,"",+A709+1))</f>
        <v>#REF!</v>
      </c>
      <c r="B710" s="576" t="e">
        <f t="shared" si="75"/>
        <v>#REF!</v>
      </c>
      <c r="C710" s="576" t="e">
        <f>IF(A710="","",IF(#REF!+'Plano Prestação Mensal Proposta'!A710&gt;120,0,ROUND(IF(B710&gt;0.045,(0.045*0.5),(0.5)*B710),7)))</f>
        <v>#REF!</v>
      </c>
      <c r="D710" s="576" t="e">
        <f t="shared" ref="D710:D773" si="77">IF(A710="","",+B710-C710)</f>
        <v>#REF!</v>
      </c>
      <c r="E710" s="575" t="e">
        <f t="shared" si="76"/>
        <v>#REF!</v>
      </c>
      <c r="F710" s="575" t="e">
        <f t="shared" ref="F710:F773" si="78">IF(A710="","",IF(J710="","",+J710-H710))</f>
        <v>#REF!</v>
      </c>
      <c r="G710" s="575" t="e">
        <f t="shared" ref="G710:G773" si="79">IF(A710="","",IF(E710="","",ROUND(+E710*((1+B710)^(1/12)-1),2)))</f>
        <v>#REF!</v>
      </c>
      <c r="H710" s="575" t="e">
        <f t="shared" ref="H710:H773" si="80">IF(A710="","",IF(E710="","",ROUND(+E710*((1+D710)^(1/12)-1),2)))</f>
        <v>#REF!</v>
      </c>
      <c r="I710" s="575" t="e">
        <f t="shared" ref="I710:I773" si="81">IF(A710="","",+G710-H710)</f>
        <v>#REF!</v>
      </c>
      <c r="J710" s="575" t="e">
        <f>IF(A710="","",IF(#REF!="","",PMT((1+D710)^(1/12)-1,(#REF!*12)-A710+1,-E710)))</f>
        <v>#REF!</v>
      </c>
    </row>
    <row r="711" spans="1:10">
      <c r="A711" s="577" t="e">
        <f>IF(A710="","",IF(A710=#REF!*12,"",+A710+1))</f>
        <v>#REF!</v>
      </c>
      <c r="B711" s="576" t="e">
        <f t="shared" ref="B711:B774" si="82">IF(A711="","",+B710)</f>
        <v>#REF!</v>
      </c>
      <c r="C711" s="576" t="e">
        <f>IF(A711="","",IF(#REF!+'Plano Prestação Mensal Proposta'!A711&gt;120,0,ROUND(IF(B711&gt;0.045,(0.045*0.5),(0.5)*B711),7)))</f>
        <v>#REF!</v>
      </c>
      <c r="D711" s="576" t="e">
        <f t="shared" si="77"/>
        <v>#REF!</v>
      </c>
      <c r="E711" s="575" t="e">
        <f t="shared" ref="E711:E774" si="83">IF(A711="","",IF(F710="","",+E710-F710))</f>
        <v>#REF!</v>
      </c>
      <c r="F711" s="575" t="e">
        <f t="shared" si="78"/>
        <v>#REF!</v>
      </c>
      <c r="G711" s="575" t="e">
        <f t="shared" si="79"/>
        <v>#REF!</v>
      </c>
      <c r="H711" s="575" t="e">
        <f t="shared" si="80"/>
        <v>#REF!</v>
      </c>
      <c r="I711" s="575" t="e">
        <f t="shared" si="81"/>
        <v>#REF!</v>
      </c>
      <c r="J711" s="575" t="e">
        <f>IF(A711="","",IF(#REF!="","",PMT((1+D711)^(1/12)-1,(#REF!*12)-A711+1,-E711)))</f>
        <v>#REF!</v>
      </c>
    </row>
    <row r="712" spans="1:10">
      <c r="A712" s="577" t="e">
        <f>IF(A711="","",IF(A711=#REF!*12,"",+A711+1))</f>
        <v>#REF!</v>
      </c>
      <c r="B712" s="576" t="e">
        <f t="shared" si="82"/>
        <v>#REF!</v>
      </c>
      <c r="C712" s="576" t="e">
        <f>IF(A712="","",IF(#REF!+'Plano Prestação Mensal Proposta'!A712&gt;120,0,ROUND(IF(B712&gt;0.045,(0.045*0.5),(0.5)*B712),7)))</f>
        <v>#REF!</v>
      </c>
      <c r="D712" s="576" t="e">
        <f t="shared" si="77"/>
        <v>#REF!</v>
      </c>
      <c r="E712" s="575" t="e">
        <f t="shared" si="83"/>
        <v>#REF!</v>
      </c>
      <c r="F712" s="575" t="e">
        <f t="shared" si="78"/>
        <v>#REF!</v>
      </c>
      <c r="G712" s="575" t="e">
        <f t="shared" si="79"/>
        <v>#REF!</v>
      </c>
      <c r="H712" s="575" t="e">
        <f t="shared" si="80"/>
        <v>#REF!</v>
      </c>
      <c r="I712" s="575" t="e">
        <f t="shared" si="81"/>
        <v>#REF!</v>
      </c>
      <c r="J712" s="575" t="e">
        <f>IF(A712="","",IF(#REF!="","",PMT((1+D712)^(1/12)-1,(#REF!*12)-A712+1,-E712)))</f>
        <v>#REF!</v>
      </c>
    </row>
    <row r="713" spans="1:10">
      <c r="A713" s="577" t="e">
        <f>IF(A712="","",IF(A712=#REF!*12,"",+A712+1))</f>
        <v>#REF!</v>
      </c>
      <c r="B713" s="576" t="e">
        <f t="shared" si="82"/>
        <v>#REF!</v>
      </c>
      <c r="C713" s="576" t="e">
        <f>IF(A713="","",IF(#REF!+'Plano Prestação Mensal Proposta'!A713&gt;120,0,ROUND(IF(B713&gt;0.045,(0.045*0.5),(0.5)*B713),7)))</f>
        <v>#REF!</v>
      </c>
      <c r="D713" s="576" t="e">
        <f t="shared" si="77"/>
        <v>#REF!</v>
      </c>
      <c r="E713" s="575" t="e">
        <f t="shared" si="83"/>
        <v>#REF!</v>
      </c>
      <c r="F713" s="575" t="e">
        <f t="shared" si="78"/>
        <v>#REF!</v>
      </c>
      <c r="G713" s="575" t="e">
        <f t="shared" si="79"/>
        <v>#REF!</v>
      </c>
      <c r="H713" s="575" t="e">
        <f t="shared" si="80"/>
        <v>#REF!</v>
      </c>
      <c r="I713" s="575" t="e">
        <f t="shared" si="81"/>
        <v>#REF!</v>
      </c>
      <c r="J713" s="575" t="e">
        <f>IF(A713="","",IF(#REF!="","",PMT((1+D713)^(1/12)-1,(#REF!*12)-A713+1,-E713)))</f>
        <v>#REF!</v>
      </c>
    </row>
    <row r="714" spans="1:10">
      <c r="A714" s="577" t="e">
        <f>IF(A713="","",IF(A713=#REF!*12,"",+A713+1))</f>
        <v>#REF!</v>
      </c>
      <c r="B714" s="576" t="e">
        <f t="shared" si="82"/>
        <v>#REF!</v>
      </c>
      <c r="C714" s="576" t="e">
        <f>IF(A714="","",IF(#REF!+'Plano Prestação Mensal Proposta'!A714&gt;120,0,ROUND(IF(B714&gt;0.045,(0.045*0.5),(0.5)*B714),7)))</f>
        <v>#REF!</v>
      </c>
      <c r="D714" s="576" t="e">
        <f t="shared" si="77"/>
        <v>#REF!</v>
      </c>
      <c r="E714" s="575" t="e">
        <f t="shared" si="83"/>
        <v>#REF!</v>
      </c>
      <c r="F714" s="575" t="e">
        <f t="shared" si="78"/>
        <v>#REF!</v>
      </c>
      <c r="G714" s="575" t="e">
        <f t="shared" si="79"/>
        <v>#REF!</v>
      </c>
      <c r="H714" s="575" t="e">
        <f t="shared" si="80"/>
        <v>#REF!</v>
      </c>
      <c r="I714" s="575" t="e">
        <f t="shared" si="81"/>
        <v>#REF!</v>
      </c>
      <c r="J714" s="575" t="e">
        <f>IF(A714="","",IF(#REF!="","",PMT((1+D714)^(1/12)-1,(#REF!*12)-A714+1,-E714)))</f>
        <v>#REF!</v>
      </c>
    </row>
    <row r="715" spans="1:10">
      <c r="A715" s="577" t="e">
        <f>IF(A714="","",IF(A714=#REF!*12,"",+A714+1))</f>
        <v>#REF!</v>
      </c>
      <c r="B715" s="576" t="e">
        <f t="shared" si="82"/>
        <v>#REF!</v>
      </c>
      <c r="C715" s="576" t="e">
        <f>IF(A715="","",IF(#REF!+'Plano Prestação Mensal Proposta'!A715&gt;120,0,ROUND(IF(B715&gt;0.045,(0.045*0.5),(0.5)*B715),7)))</f>
        <v>#REF!</v>
      </c>
      <c r="D715" s="576" t="e">
        <f t="shared" si="77"/>
        <v>#REF!</v>
      </c>
      <c r="E715" s="575" t="e">
        <f t="shared" si="83"/>
        <v>#REF!</v>
      </c>
      <c r="F715" s="575" t="e">
        <f t="shared" si="78"/>
        <v>#REF!</v>
      </c>
      <c r="G715" s="575" t="e">
        <f t="shared" si="79"/>
        <v>#REF!</v>
      </c>
      <c r="H715" s="575" t="e">
        <f t="shared" si="80"/>
        <v>#REF!</v>
      </c>
      <c r="I715" s="575" t="e">
        <f t="shared" si="81"/>
        <v>#REF!</v>
      </c>
      <c r="J715" s="575" t="e">
        <f>IF(A715="","",IF(#REF!="","",PMT((1+D715)^(1/12)-1,(#REF!*12)-A715+1,-E715)))</f>
        <v>#REF!</v>
      </c>
    </row>
    <row r="716" spans="1:10">
      <c r="A716" s="577" t="e">
        <f>IF(A715="","",IF(A715=#REF!*12,"",+A715+1))</f>
        <v>#REF!</v>
      </c>
      <c r="B716" s="576" t="e">
        <f t="shared" si="82"/>
        <v>#REF!</v>
      </c>
      <c r="C716" s="576" t="e">
        <f>IF(A716="","",IF(#REF!+'Plano Prestação Mensal Proposta'!A716&gt;120,0,ROUND(IF(B716&gt;0.045,(0.045*0.5),(0.5)*B716),7)))</f>
        <v>#REF!</v>
      </c>
      <c r="D716" s="576" t="e">
        <f t="shared" si="77"/>
        <v>#REF!</v>
      </c>
      <c r="E716" s="575" t="e">
        <f t="shared" si="83"/>
        <v>#REF!</v>
      </c>
      <c r="F716" s="575" t="e">
        <f t="shared" si="78"/>
        <v>#REF!</v>
      </c>
      <c r="G716" s="575" t="e">
        <f t="shared" si="79"/>
        <v>#REF!</v>
      </c>
      <c r="H716" s="575" t="e">
        <f t="shared" si="80"/>
        <v>#REF!</v>
      </c>
      <c r="I716" s="575" t="e">
        <f t="shared" si="81"/>
        <v>#REF!</v>
      </c>
      <c r="J716" s="575" t="e">
        <f>IF(A716="","",IF(#REF!="","",PMT((1+D716)^(1/12)-1,(#REF!*12)-A716+1,-E716)))</f>
        <v>#REF!</v>
      </c>
    </row>
    <row r="717" spans="1:10">
      <c r="A717" s="577" t="e">
        <f>IF(A716="","",IF(A716=#REF!*12,"",+A716+1))</f>
        <v>#REF!</v>
      </c>
      <c r="B717" s="576" t="e">
        <f t="shared" si="82"/>
        <v>#REF!</v>
      </c>
      <c r="C717" s="576" t="e">
        <f>IF(A717="","",IF(#REF!+'Plano Prestação Mensal Proposta'!A717&gt;120,0,ROUND(IF(B717&gt;0.045,(0.045*0.5),(0.5)*B717),7)))</f>
        <v>#REF!</v>
      </c>
      <c r="D717" s="576" t="e">
        <f t="shared" si="77"/>
        <v>#REF!</v>
      </c>
      <c r="E717" s="575" t="e">
        <f t="shared" si="83"/>
        <v>#REF!</v>
      </c>
      <c r="F717" s="575" t="e">
        <f t="shared" si="78"/>
        <v>#REF!</v>
      </c>
      <c r="G717" s="575" t="e">
        <f t="shared" si="79"/>
        <v>#REF!</v>
      </c>
      <c r="H717" s="575" t="e">
        <f t="shared" si="80"/>
        <v>#REF!</v>
      </c>
      <c r="I717" s="575" t="e">
        <f t="shared" si="81"/>
        <v>#REF!</v>
      </c>
      <c r="J717" s="575" t="e">
        <f>IF(A717="","",IF(#REF!="","",PMT((1+D717)^(1/12)-1,(#REF!*12)-A717+1,-E717)))</f>
        <v>#REF!</v>
      </c>
    </row>
    <row r="718" spans="1:10">
      <c r="A718" s="577" t="e">
        <f>IF(A717="","",IF(A717=#REF!*12,"",+A717+1))</f>
        <v>#REF!</v>
      </c>
      <c r="B718" s="576" t="e">
        <f t="shared" si="82"/>
        <v>#REF!</v>
      </c>
      <c r="C718" s="576" t="e">
        <f>IF(A718="","",IF(#REF!+'Plano Prestação Mensal Proposta'!A718&gt;120,0,ROUND(IF(B718&gt;0.045,(0.045*0.5),(0.5)*B718),7)))</f>
        <v>#REF!</v>
      </c>
      <c r="D718" s="576" t="e">
        <f t="shared" si="77"/>
        <v>#REF!</v>
      </c>
      <c r="E718" s="575" t="e">
        <f t="shared" si="83"/>
        <v>#REF!</v>
      </c>
      <c r="F718" s="575" t="e">
        <f t="shared" si="78"/>
        <v>#REF!</v>
      </c>
      <c r="G718" s="575" t="e">
        <f t="shared" si="79"/>
        <v>#REF!</v>
      </c>
      <c r="H718" s="575" t="e">
        <f t="shared" si="80"/>
        <v>#REF!</v>
      </c>
      <c r="I718" s="575" t="e">
        <f t="shared" si="81"/>
        <v>#REF!</v>
      </c>
      <c r="J718" s="575" t="e">
        <f>IF(A718="","",IF(#REF!="","",PMT((1+D718)^(1/12)-1,(#REF!*12)-A718+1,-E718)))</f>
        <v>#REF!</v>
      </c>
    </row>
    <row r="719" spans="1:10">
      <c r="A719" s="577" t="e">
        <f>IF(A718="","",IF(A718=#REF!*12,"",+A718+1))</f>
        <v>#REF!</v>
      </c>
      <c r="B719" s="576" t="e">
        <f t="shared" si="82"/>
        <v>#REF!</v>
      </c>
      <c r="C719" s="576" t="e">
        <f>IF(A719="","",IF(#REF!+'Plano Prestação Mensal Proposta'!A719&gt;120,0,ROUND(IF(B719&gt;0.045,(0.045*0.5),(0.5)*B719),7)))</f>
        <v>#REF!</v>
      </c>
      <c r="D719" s="576" t="e">
        <f t="shared" si="77"/>
        <v>#REF!</v>
      </c>
      <c r="E719" s="575" t="e">
        <f t="shared" si="83"/>
        <v>#REF!</v>
      </c>
      <c r="F719" s="575" t="e">
        <f t="shared" si="78"/>
        <v>#REF!</v>
      </c>
      <c r="G719" s="575" t="e">
        <f t="shared" si="79"/>
        <v>#REF!</v>
      </c>
      <c r="H719" s="575" t="e">
        <f t="shared" si="80"/>
        <v>#REF!</v>
      </c>
      <c r="I719" s="575" t="e">
        <f t="shared" si="81"/>
        <v>#REF!</v>
      </c>
      <c r="J719" s="575" t="e">
        <f>IF(A719="","",IF(#REF!="","",PMT((1+D719)^(1/12)-1,(#REF!*12)-A719+1,-E719)))</f>
        <v>#REF!</v>
      </c>
    </row>
    <row r="720" spans="1:10">
      <c r="A720" s="577" t="e">
        <f>IF(A719="","",IF(A719=#REF!*12,"",+A719+1))</f>
        <v>#REF!</v>
      </c>
      <c r="B720" s="576" t="e">
        <f t="shared" si="82"/>
        <v>#REF!</v>
      </c>
      <c r="C720" s="576" t="e">
        <f>IF(A720="","",IF(#REF!+'Plano Prestação Mensal Proposta'!A720&gt;120,0,ROUND(IF(B720&gt;0.045,(0.045*0.5),(0.5)*B720),7)))</f>
        <v>#REF!</v>
      </c>
      <c r="D720" s="576" t="e">
        <f t="shared" si="77"/>
        <v>#REF!</v>
      </c>
      <c r="E720" s="575" t="e">
        <f t="shared" si="83"/>
        <v>#REF!</v>
      </c>
      <c r="F720" s="575" t="e">
        <f t="shared" si="78"/>
        <v>#REF!</v>
      </c>
      <c r="G720" s="575" t="e">
        <f t="shared" si="79"/>
        <v>#REF!</v>
      </c>
      <c r="H720" s="575" t="e">
        <f t="shared" si="80"/>
        <v>#REF!</v>
      </c>
      <c r="I720" s="575" t="e">
        <f t="shared" si="81"/>
        <v>#REF!</v>
      </c>
      <c r="J720" s="575" t="e">
        <f>IF(A720="","",IF(#REF!="","",PMT((1+D720)^(1/12)-1,(#REF!*12)-A720+1,-E720)))</f>
        <v>#REF!</v>
      </c>
    </row>
    <row r="721" spans="1:10">
      <c r="A721" s="577" t="e">
        <f>IF(A720="","",IF(A720=#REF!*12,"",+A720+1))</f>
        <v>#REF!</v>
      </c>
      <c r="B721" s="576" t="e">
        <f t="shared" si="82"/>
        <v>#REF!</v>
      </c>
      <c r="C721" s="576" t="e">
        <f>IF(A721="","",IF(#REF!+'Plano Prestação Mensal Proposta'!A721&gt;120,0,ROUND(IF(B721&gt;0.045,(0.045*0.5),(0.5)*B721),7)))</f>
        <v>#REF!</v>
      </c>
      <c r="D721" s="576" t="e">
        <f t="shared" si="77"/>
        <v>#REF!</v>
      </c>
      <c r="E721" s="575" t="e">
        <f t="shared" si="83"/>
        <v>#REF!</v>
      </c>
      <c r="F721" s="575" t="e">
        <f t="shared" si="78"/>
        <v>#REF!</v>
      </c>
      <c r="G721" s="575" t="e">
        <f t="shared" si="79"/>
        <v>#REF!</v>
      </c>
      <c r="H721" s="575" t="e">
        <f t="shared" si="80"/>
        <v>#REF!</v>
      </c>
      <c r="I721" s="575" t="e">
        <f t="shared" si="81"/>
        <v>#REF!</v>
      </c>
      <c r="J721" s="575" t="e">
        <f>IF(A721="","",IF(#REF!="","",PMT((1+D721)^(1/12)-1,(#REF!*12)-A721+1,-E721)))</f>
        <v>#REF!</v>
      </c>
    </row>
    <row r="722" spans="1:10">
      <c r="A722" s="577" t="e">
        <f>IF(A721="","",IF(A721=#REF!*12,"",+A721+1))</f>
        <v>#REF!</v>
      </c>
      <c r="B722" s="576" t="e">
        <f t="shared" si="82"/>
        <v>#REF!</v>
      </c>
      <c r="C722" s="576" t="e">
        <f>IF(A722="","",IF(#REF!+'Plano Prestação Mensal Proposta'!A722&gt;120,0,ROUND(IF(B722&gt;0.045,(0.045*0.5),(0.5)*B722),7)))</f>
        <v>#REF!</v>
      </c>
      <c r="D722" s="576" t="e">
        <f t="shared" si="77"/>
        <v>#REF!</v>
      </c>
      <c r="E722" s="575" t="e">
        <f t="shared" si="83"/>
        <v>#REF!</v>
      </c>
      <c r="F722" s="575" t="e">
        <f t="shared" si="78"/>
        <v>#REF!</v>
      </c>
      <c r="G722" s="575" t="e">
        <f t="shared" si="79"/>
        <v>#REF!</v>
      </c>
      <c r="H722" s="575" t="e">
        <f t="shared" si="80"/>
        <v>#REF!</v>
      </c>
      <c r="I722" s="575" t="e">
        <f t="shared" si="81"/>
        <v>#REF!</v>
      </c>
      <c r="J722" s="575" t="e">
        <f>IF(A722="","",IF(#REF!="","",PMT((1+D722)^(1/12)-1,(#REF!*12)-A722+1,-E722)))</f>
        <v>#REF!</v>
      </c>
    </row>
    <row r="723" spans="1:10">
      <c r="A723" s="577" t="e">
        <f>IF(A722="","",IF(A722=#REF!*12,"",+A722+1))</f>
        <v>#REF!</v>
      </c>
      <c r="B723" s="576" t="e">
        <f t="shared" si="82"/>
        <v>#REF!</v>
      </c>
      <c r="C723" s="576" t="e">
        <f>IF(A723="","",IF(#REF!+'Plano Prestação Mensal Proposta'!A723&gt;120,0,ROUND(IF(B723&gt;0.045,(0.045*0.5),(0.5)*B723),7)))</f>
        <v>#REF!</v>
      </c>
      <c r="D723" s="576" t="e">
        <f t="shared" si="77"/>
        <v>#REF!</v>
      </c>
      <c r="E723" s="575" t="e">
        <f t="shared" si="83"/>
        <v>#REF!</v>
      </c>
      <c r="F723" s="575" t="e">
        <f t="shared" si="78"/>
        <v>#REF!</v>
      </c>
      <c r="G723" s="575" t="e">
        <f t="shared" si="79"/>
        <v>#REF!</v>
      </c>
      <c r="H723" s="575" t="e">
        <f t="shared" si="80"/>
        <v>#REF!</v>
      </c>
      <c r="I723" s="575" t="e">
        <f t="shared" si="81"/>
        <v>#REF!</v>
      </c>
      <c r="J723" s="575" t="e">
        <f>IF(A723="","",IF(#REF!="","",PMT((1+D723)^(1/12)-1,(#REF!*12)-A723+1,-E723)))</f>
        <v>#REF!</v>
      </c>
    </row>
    <row r="724" spans="1:10">
      <c r="A724" s="577" t="e">
        <f>IF(A723="","",IF(A723=#REF!*12,"",+A723+1))</f>
        <v>#REF!</v>
      </c>
      <c r="B724" s="576" t="e">
        <f t="shared" si="82"/>
        <v>#REF!</v>
      </c>
      <c r="C724" s="576" t="e">
        <f>IF(A724="","",IF(#REF!+'Plano Prestação Mensal Proposta'!A724&gt;120,0,ROUND(IF(B724&gt;0.045,(0.045*0.5),(0.5)*B724),7)))</f>
        <v>#REF!</v>
      </c>
      <c r="D724" s="576" t="e">
        <f t="shared" si="77"/>
        <v>#REF!</v>
      </c>
      <c r="E724" s="575" t="e">
        <f t="shared" si="83"/>
        <v>#REF!</v>
      </c>
      <c r="F724" s="575" t="e">
        <f t="shared" si="78"/>
        <v>#REF!</v>
      </c>
      <c r="G724" s="575" t="e">
        <f t="shared" si="79"/>
        <v>#REF!</v>
      </c>
      <c r="H724" s="575" t="e">
        <f t="shared" si="80"/>
        <v>#REF!</v>
      </c>
      <c r="I724" s="575" t="e">
        <f t="shared" si="81"/>
        <v>#REF!</v>
      </c>
      <c r="J724" s="575" t="e">
        <f>IF(A724="","",IF(#REF!="","",PMT((1+D724)^(1/12)-1,(#REF!*12)-A724+1,-E724)))</f>
        <v>#REF!</v>
      </c>
    </row>
    <row r="725" spans="1:10">
      <c r="A725" s="577" t="e">
        <f>IF(A724="","",IF(A724=#REF!*12,"",+A724+1))</f>
        <v>#REF!</v>
      </c>
      <c r="B725" s="576" t="e">
        <f t="shared" si="82"/>
        <v>#REF!</v>
      </c>
      <c r="C725" s="576" t="e">
        <f>IF(A725="","",IF(#REF!+'Plano Prestação Mensal Proposta'!A725&gt;120,0,ROUND(IF(B725&gt;0.045,(0.045*0.5),(0.5)*B725),7)))</f>
        <v>#REF!</v>
      </c>
      <c r="D725" s="576" t="e">
        <f t="shared" si="77"/>
        <v>#REF!</v>
      </c>
      <c r="E725" s="575" t="e">
        <f t="shared" si="83"/>
        <v>#REF!</v>
      </c>
      <c r="F725" s="575" t="e">
        <f t="shared" si="78"/>
        <v>#REF!</v>
      </c>
      <c r="G725" s="575" t="e">
        <f t="shared" si="79"/>
        <v>#REF!</v>
      </c>
      <c r="H725" s="575" t="e">
        <f t="shared" si="80"/>
        <v>#REF!</v>
      </c>
      <c r="I725" s="575" t="e">
        <f t="shared" si="81"/>
        <v>#REF!</v>
      </c>
      <c r="J725" s="575" t="e">
        <f>IF(A725="","",IF(#REF!="","",PMT((1+D725)^(1/12)-1,(#REF!*12)-A725+1,-E725)))</f>
        <v>#REF!</v>
      </c>
    </row>
    <row r="726" spans="1:10">
      <c r="A726" s="577" t="e">
        <f>IF(A725="","",IF(A725=#REF!*12,"",+A725+1))</f>
        <v>#REF!</v>
      </c>
      <c r="B726" s="576" t="e">
        <f t="shared" si="82"/>
        <v>#REF!</v>
      </c>
      <c r="C726" s="576" t="e">
        <f>IF(A726="","",IF(#REF!+'Plano Prestação Mensal Proposta'!A726&gt;120,0,ROUND(IF(B726&gt;0.045,(0.045*0.5),(0.5)*B726),7)))</f>
        <v>#REF!</v>
      </c>
      <c r="D726" s="576" t="e">
        <f t="shared" si="77"/>
        <v>#REF!</v>
      </c>
      <c r="E726" s="575" t="e">
        <f t="shared" si="83"/>
        <v>#REF!</v>
      </c>
      <c r="F726" s="575" t="e">
        <f t="shared" si="78"/>
        <v>#REF!</v>
      </c>
      <c r="G726" s="575" t="e">
        <f t="shared" si="79"/>
        <v>#REF!</v>
      </c>
      <c r="H726" s="575" t="e">
        <f t="shared" si="80"/>
        <v>#REF!</v>
      </c>
      <c r="I726" s="575" t="e">
        <f t="shared" si="81"/>
        <v>#REF!</v>
      </c>
      <c r="J726" s="575" t="e">
        <f>IF(A726="","",IF(#REF!="","",PMT((1+D726)^(1/12)-1,(#REF!*12)-A726+1,-E726)))</f>
        <v>#REF!</v>
      </c>
    </row>
    <row r="727" spans="1:10">
      <c r="A727" s="577" t="e">
        <f>IF(A726="","",IF(A726=#REF!*12,"",+A726+1))</f>
        <v>#REF!</v>
      </c>
      <c r="B727" s="576" t="e">
        <f t="shared" si="82"/>
        <v>#REF!</v>
      </c>
      <c r="C727" s="576" t="e">
        <f>IF(A727="","",IF(#REF!+'Plano Prestação Mensal Proposta'!A727&gt;120,0,ROUND(IF(B727&gt;0.045,(0.045*0.5),(0.5)*B727),7)))</f>
        <v>#REF!</v>
      </c>
      <c r="D727" s="576" t="e">
        <f t="shared" si="77"/>
        <v>#REF!</v>
      </c>
      <c r="E727" s="575" t="e">
        <f t="shared" si="83"/>
        <v>#REF!</v>
      </c>
      <c r="F727" s="575" t="e">
        <f t="shared" si="78"/>
        <v>#REF!</v>
      </c>
      <c r="G727" s="575" t="e">
        <f t="shared" si="79"/>
        <v>#REF!</v>
      </c>
      <c r="H727" s="575" t="e">
        <f t="shared" si="80"/>
        <v>#REF!</v>
      </c>
      <c r="I727" s="575" t="e">
        <f t="shared" si="81"/>
        <v>#REF!</v>
      </c>
      <c r="J727" s="575" t="e">
        <f>IF(A727="","",IF(#REF!="","",PMT((1+D727)^(1/12)-1,(#REF!*12)-A727+1,-E727)))</f>
        <v>#REF!</v>
      </c>
    </row>
    <row r="728" spans="1:10">
      <c r="A728" s="577" t="e">
        <f>IF(A727="","",IF(A727=#REF!*12,"",+A727+1))</f>
        <v>#REF!</v>
      </c>
      <c r="B728" s="576" t="e">
        <f t="shared" si="82"/>
        <v>#REF!</v>
      </c>
      <c r="C728" s="576" t="e">
        <f>IF(A728="","",IF(#REF!+'Plano Prestação Mensal Proposta'!A728&gt;120,0,ROUND(IF(B728&gt;0.045,(0.045*0.5),(0.5)*B728),7)))</f>
        <v>#REF!</v>
      </c>
      <c r="D728" s="576" t="e">
        <f t="shared" si="77"/>
        <v>#REF!</v>
      </c>
      <c r="E728" s="575" t="e">
        <f t="shared" si="83"/>
        <v>#REF!</v>
      </c>
      <c r="F728" s="575" t="e">
        <f t="shared" si="78"/>
        <v>#REF!</v>
      </c>
      <c r="G728" s="575" t="e">
        <f t="shared" si="79"/>
        <v>#REF!</v>
      </c>
      <c r="H728" s="575" t="e">
        <f t="shared" si="80"/>
        <v>#REF!</v>
      </c>
      <c r="I728" s="575" t="e">
        <f t="shared" si="81"/>
        <v>#REF!</v>
      </c>
      <c r="J728" s="575" t="e">
        <f>IF(A728="","",IF(#REF!="","",PMT((1+D728)^(1/12)-1,(#REF!*12)-A728+1,-E728)))</f>
        <v>#REF!</v>
      </c>
    </row>
    <row r="729" spans="1:10">
      <c r="A729" s="577" t="e">
        <f>IF(A728="","",IF(A728=#REF!*12,"",+A728+1))</f>
        <v>#REF!</v>
      </c>
      <c r="B729" s="576" t="e">
        <f t="shared" si="82"/>
        <v>#REF!</v>
      </c>
      <c r="C729" s="576" t="e">
        <f>IF(A729="","",IF(#REF!+'Plano Prestação Mensal Proposta'!A729&gt;120,0,ROUND(IF(B729&gt;0.045,(0.045*0.5),(0.5)*B729),7)))</f>
        <v>#REF!</v>
      </c>
      <c r="D729" s="576" t="e">
        <f t="shared" si="77"/>
        <v>#REF!</v>
      </c>
      <c r="E729" s="575" t="e">
        <f t="shared" si="83"/>
        <v>#REF!</v>
      </c>
      <c r="F729" s="575" t="e">
        <f t="shared" si="78"/>
        <v>#REF!</v>
      </c>
      <c r="G729" s="575" t="e">
        <f t="shared" si="79"/>
        <v>#REF!</v>
      </c>
      <c r="H729" s="575" t="e">
        <f t="shared" si="80"/>
        <v>#REF!</v>
      </c>
      <c r="I729" s="575" t="e">
        <f t="shared" si="81"/>
        <v>#REF!</v>
      </c>
      <c r="J729" s="575" t="e">
        <f>IF(A729="","",IF(#REF!="","",PMT((1+D729)^(1/12)-1,(#REF!*12)-A729+1,-E729)))</f>
        <v>#REF!</v>
      </c>
    </row>
    <row r="730" spans="1:10">
      <c r="A730" s="577" t="e">
        <f>IF(A729="","",IF(A729=#REF!*12,"",+A729+1))</f>
        <v>#REF!</v>
      </c>
      <c r="B730" s="576" t="e">
        <f t="shared" si="82"/>
        <v>#REF!</v>
      </c>
      <c r="C730" s="576" t="e">
        <f>IF(A730="","",IF(#REF!+'Plano Prestação Mensal Proposta'!A730&gt;120,0,ROUND(IF(B730&gt;0.045,(0.045*0.5),(0.5)*B730),7)))</f>
        <v>#REF!</v>
      </c>
      <c r="D730" s="576" t="e">
        <f t="shared" si="77"/>
        <v>#REF!</v>
      </c>
      <c r="E730" s="575" t="e">
        <f t="shared" si="83"/>
        <v>#REF!</v>
      </c>
      <c r="F730" s="575" t="e">
        <f t="shared" si="78"/>
        <v>#REF!</v>
      </c>
      <c r="G730" s="575" t="e">
        <f t="shared" si="79"/>
        <v>#REF!</v>
      </c>
      <c r="H730" s="575" t="e">
        <f t="shared" si="80"/>
        <v>#REF!</v>
      </c>
      <c r="I730" s="575" t="e">
        <f t="shared" si="81"/>
        <v>#REF!</v>
      </c>
      <c r="J730" s="575" t="e">
        <f>IF(A730="","",IF(#REF!="","",PMT((1+D730)^(1/12)-1,(#REF!*12)-A730+1,-E730)))</f>
        <v>#REF!</v>
      </c>
    </row>
    <row r="731" spans="1:10">
      <c r="A731" s="577" t="e">
        <f>IF(A730="","",IF(A730=#REF!*12,"",+A730+1))</f>
        <v>#REF!</v>
      </c>
      <c r="B731" s="576" t="e">
        <f t="shared" si="82"/>
        <v>#REF!</v>
      </c>
      <c r="C731" s="576" t="e">
        <f>IF(A731="","",IF(#REF!+'Plano Prestação Mensal Proposta'!A731&gt;120,0,ROUND(IF(B731&gt;0.045,(0.045*0.5),(0.5)*B731),7)))</f>
        <v>#REF!</v>
      </c>
      <c r="D731" s="576" t="e">
        <f t="shared" si="77"/>
        <v>#REF!</v>
      </c>
      <c r="E731" s="575" t="e">
        <f t="shared" si="83"/>
        <v>#REF!</v>
      </c>
      <c r="F731" s="575" t="e">
        <f t="shared" si="78"/>
        <v>#REF!</v>
      </c>
      <c r="G731" s="575" t="e">
        <f t="shared" si="79"/>
        <v>#REF!</v>
      </c>
      <c r="H731" s="575" t="e">
        <f t="shared" si="80"/>
        <v>#REF!</v>
      </c>
      <c r="I731" s="575" t="e">
        <f t="shared" si="81"/>
        <v>#REF!</v>
      </c>
      <c r="J731" s="575" t="e">
        <f>IF(A731="","",IF(#REF!="","",PMT((1+D731)^(1/12)-1,(#REF!*12)-A731+1,-E731)))</f>
        <v>#REF!</v>
      </c>
    </row>
    <row r="732" spans="1:10">
      <c r="A732" s="577" t="e">
        <f>IF(A731="","",IF(A731=#REF!*12,"",+A731+1))</f>
        <v>#REF!</v>
      </c>
      <c r="B732" s="576" t="e">
        <f t="shared" si="82"/>
        <v>#REF!</v>
      </c>
      <c r="C732" s="576" t="e">
        <f>IF(A732="","",IF(#REF!+'Plano Prestação Mensal Proposta'!A732&gt;120,0,ROUND(IF(B732&gt;0.045,(0.045*0.5),(0.5)*B732),7)))</f>
        <v>#REF!</v>
      </c>
      <c r="D732" s="576" t="e">
        <f t="shared" si="77"/>
        <v>#REF!</v>
      </c>
      <c r="E732" s="575" t="e">
        <f t="shared" si="83"/>
        <v>#REF!</v>
      </c>
      <c r="F732" s="575" t="e">
        <f t="shared" si="78"/>
        <v>#REF!</v>
      </c>
      <c r="G732" s="575" t="e">
        <f t="shared" si="79"/>
        <v>#REF!</v>
      </c>
      <c r="H732" s="575" t="e">
        <f t="shared" si="80"/>
        <v>#REF!</v>
      </c>
      <c r="I732" s="575" t="e">
        <f t="shared" si="81"/>
        <v>#REF!</v>
      </c>
      <c r="J732" s="575" t="e">
        <f>IF(A732="","",IF(#REF!="","",PMT((1+D732)^(1/12)-1,(#REF!*12)-A732+1,-E732)))</f>
        <v>#REF!</v>
      </c>
    </row>
    <row r="733" spans="1:10">
      <c r="A733" s="577" t="e">
        <f>IF(A732="","",IF(A732=#REF!*12,"",+A732+1))</f>
        <v>#REF!</v>
      </c>
      <c r="B733" s="576" t="e">
        <f t="shared" si="82"/>
        <v>#REF!</v>
      </c>
      <c r="C733" s="576" t="e">
        <f>IF(A733="","",IF(#REF!+'Plano Prestação Mensal Proposta'!A733&gt;120,0,ROUND(IF(B733&gt;0.045,(0.045*0.5),(0.5)*B733),7)))</f>
        <v>#REF!</v>
      </c>
      <c r="D733" s="576" t="e">
        <f t="shared" si="77"/>
        <v>#REF!</v>
      </c>
      <c r="E733" s="575" t="e">
        <f t="shared" si="83"/>
        <v>#REF!</v>
      </c>
      <c r="F733" s="575" t="e">
        <f t="shared" si="78"/>
        <v>#REF!</v>
      </c>
      <c r="G733" s="575" t="e">
        <f t="shared" si="79"/>
        <v>#REF!</v>
      </c>
      <c r="H733" s="575" t="e">
        <f t="shared" si="80"/>
        <v>#REF!</v>
      </c>
      <c r="I733" s="575" t="e">
        <f t="shared" si="81"/>
        <v>#REF!</v>
      </c>
      <c r="J733" s="575" t="e">
        <f>IF(A733="","",IF(#REF!="","",PMT((1+D733)^(1/12)-1,(#REF!*12)-A733+1,-E733)))</f>
        <v>#REF!</v>
      </c>
    </row>
    <row r="734" spans="1:10">
      <c r="A734" s="577" t="e">
        <f>IF(A733="","",IF(A733=#REF!*12,"",+A733+1))</f>
        <v>#REF!</v>
      </c>
      <c r="B734" s="576" t="e">
        <f t="shared" si="82"/>
        <v>#REF!</v>
      </c>
      <c r="C734" s="576" t="e">
        <f>IF(A734="","",IF(#REF!+'Plano Prestação Mensal Proposta'!A734&gt;120,0,ROUND(IF(B734&gt;0.045,(0.045*0.5),(0.5)*B734),7)))</f>
        <v>#REF!</v>
      </c>
      <c r="D734" s="576" t="e">
        <f t="shared" si="77"/>
        <v>#REF!</v>
      </c>
      <c r="E734" s="575" t="e">
        <f t="shared" si="83"/>
        <v>#REF!</v>
      </c>
      <c r="F734" s="575" t="e">
        <f t="shared" si="78"/>
        <v>#REF!</v>
      </c>
      <c r="G734" s="575" t="e">
        <f t="shared" si="79"/>
        <v>#REF!</v>
      </c>
      <c r="H734" s="575" t="e">
        <f t="shared" si="80"/>
        <v>#REF!</v>
      </c>
      <c r="I734" s="575" t="e">
        <f t="shared" si="81"/>
        <v>#REF!</v>
      </c>
      <c r="J734" s="575" t="e">
        <f>IF(A734="","",IF(#REF!="","",PMT((1+D734)^(1/12)-1,(#REF!*12)-A734+1,-E734)))</f>
        <v>#REF!</v>
      </c>
    </row>
    <row r="735" spans="1:10">
      <c r="A735" s="577" t="e">
        <f>IF(A734="","",IF(A734=#REF!*12,"",+A734+1))</f>
        <v>#REF!</v>
      </c>
      <c r="B735" s="576" t="e">
        <f t="shared" si="82"/>
        <v>#REF!</v>
      </c>
      <c r="C735" s="576" t="e">
        <f>IF(A735="","",IF(#REF!+'Plano Prestação Mensal Proposta'!A735&gt;120,0,ROUND(IF(B735&gt;0.045,(0.045*0.5),(0.5)*B735),7)))</f>
        <v>#REF!</v>
      </c>
      <c r="D735" s="576" t="e">
        <f t="shared" si="77"/>
        <v>#REF!</v>
      </c>
      <c r="E735" s="575" t="e">
        <f t="shared" si="83"/>
        <v>#REF!</v>
      </c>
      <c r="F735" s="575" t="e">
        <f t="shared" si="78"/>
        <v>#REF!</v>
      </c>
      <c r="G735" s="575" t="e">
        <f t="shared" si="79"/>
        <v>#REF!</v>
      </c>
      <c r="H735" s="575" t="e">
        <f t="shared" si="80"/>
        <v>#REF!</v>
      </c>
      <c r="I735" s="575" t="e">
        <f t="shared" si="81"/>
        <v>#REF!</v>
      </c>
      <c r="J735" s="575" t="e">
        <f>IF(A735="","",IF(#REF!="","",PMT((1+D735)^(1/12)-1,(#REF!*12)-A735+1,-E735)))</f>
        <v>#REF!</v>
      </c>
    </row>
    <row r="736" spans="1:10">
      <c r="A736" s="577" t="e">
        <f>IF(A735="","",IF(A735=#REF!*12,"",+A735+1))</f>
        <v>#REF!</v>
      </c>
      <c r="B736" s="576" t="e">
        <f t="shared" si="82"/>
        <v>#REF!</v>
      </c>
      <c r="C736" s="576" t="e">
        <f>IF(A736="","",IF(#REF!+'Plano Prestação Mensal Proposta'!A736&gt;120,0,ROUND(IF(B736&gt;0.045,(0.045*0.5),(0.5)*B736),7)))</f>
        <v>#REF!</v>
      </c>
      <c r="D736" s="576" t="e">
        <f t="shared" si="77"/>
        <v>#REF!</v>
      </c>
      <c r="E736" s="575" t="e">
        <f t="shared" si="83"/>
        <v>#REF!</v>
      </c>
      <c r="F736" s="575" t="e">
        <f t="shared" si="78"/>
        <v>#REF!</v>
      </c>
      <c r="G736" s="575" t="e">
        <f t="shared" si="79"/>
        <v>#REF!</v>
      </c>
      <c r="H736" s="575" t="e">
        <f t="shared" si="80"/>
        <v>#REF!</v>
      </c>
      <c r="I736" s="575" t="e">
        <f t="shared" si="81"/>
        <v>#REF!</v>
      </c>
      <c r="J736" s="575" t="e">
        <f>IF(A736="","",IF(#REF!="","",PMT((1+D736)^(1/12)-1,(#REF!*12)-A736+1,-E736)))</f>
        <v>#REF!</v>
      </c>
    </row>
    <row r="737" spans="1:10">
      <c r="A737" s="577" t="e">
        <f>IF(A736="","",IF(A736=#REF!*12,"",+A736+1))</f>
        <v>#REF!</v>
      </c>
      <c r="B737" s="576" t="e">
        <f t="shared" si="82"/>
        <v>#REF!</v>
      </c>
      <c r="C737" s="576" t="e">
        <f>IF(A737="","",IF(#REF!+'Plano Prestação Mensal Proposta'!A737&gt;120,0,ROUND(IF(B737&gt;0.045,(0.045*0.5),(0.5)*B737),7)))</f>
        <v>#REF!</v>
      </c>
      <c r="D737" s="576" t="e">
        <f t="shared" si="77"/>
        <v>#REF!</v>
      </c>
      <c r="E737" s="575" t="e">
        <f t="shared" si="83"/>
        <v>#REF!</v>
      </c>
      <c r="F737" s="575" t="e">
        <f t="shared" si="78"/>
        <v>#REF!</v>
      </c>
      <c r="G737" s="575" t="e">
        <f t="shared" si="79"/>
        <v>#REF!</v>
      </c>
      <c r="H737" s="575" t="e">
        <f t="shared" si="80"/>
        <v>#REF!</v>
      </c>
      <c r="I737" s="575" t="e">
        <f t="shared" si="81"/>
        <v>#REF!</v>
      </c>
      <c r="J737" s="575" t="e">
        <f>IF(A737="","",IF(#REF!="","",PMT((1+D737)^(1/12)-1,(#REF!*12)-A737+1,-E737)))</f>
        <v>#REF!</v>
      </c>
    </row>
    <row r="738" spans="1:10">
      <c r="A738" s="577" t="e">
        <f>IF(A737="","",IF(A737=#REF!*12,"",+A737+1))</f>
        <v>#REF!</v>
      </c>
      <c r="B738" s="576" t="e">
        <f t="shared" si="82"/>
        <v>#REF!</v>
      </c>
      <c r="C738" s="576" t="e">
        <f>IF(A738="","",IF(#REF!+'Plano Prestação Mensal Proposta'!A738&gt;120,0,ROUND(IF(B738&gt;0.045,(0.045*0.5),(0.5)*B738),7)))</f>
        <v>#REF!</v>
      </c>
      <c r="D738" s="576" t="e">
        <f t="shared" si="77"/>
        <v>#REF!</v>
      </c>
      <c r="E738" s="575" t="e">
        <f t="shared" si="83"/>
        <v>#REF!</v>
      </c>
      <c r="F738" s="575" t="e">
        <f t="shared" si="78"/>
        <v>#REF!</v>
      </c>
      <c r="G738" s="575" t="e">
        <f t="shared" si="79"/>
        <v>#REF!</v>
      </c>
      <c r="H738" s="575" t="e">
        <f t="shared" si="80"/>
        <v>#REF!</v>
      </c>
      <c r="I738" s="575" t="e">
        <f t="shared" si="81"/>
        <v>#REF!</v>
      </c>
      <c r="J738" s="575" t="e">
        <f>IF(A738="","",IF(#REF!="","",PMT((1+D738)^(1/12)-1,(#REF!*12)-A738+1,-E738)))</f>
        <v>#REF!</v>
      </c>
    </row>
    <row r="739" spans="1:10">
      <c r="A739" s="577" t="e">
        <f>IF(A738="","",IF(A738=#REF!*12,"",+A738+1))</f>
        <v>#REF!</v>
      </c>
      <c r="B739" s="576" t="e">
        <f t="shared" si="82"/>
        <v>#REF!</v>
      </c>
      <c r="C739" s="576" t="e">
        <f>IF(A739="","",IF(#REF!+'Plano Prestação Mensal Proposta'!A739&gt;120,0,ROUND(IF(B739&gt;0.045,(0.045*0.5),(0.5)*B739),7)))</f>
        <v>#REF!</v>
      </c>
      <c r="D739" s="576" t="e">
        <f t="shared" si="77"/>
        <v>#REF!</v>
      </c>
      <c r="E739" s="575" t="e">
        <f t="shared" si="83"/>
        <v>#REF!</v>
      </c>
      <c r="F739" s="575" t="e">
        <f t="shared" si="78"/>
        <v>#REF!</v>
      </c>
      <c r="G739" s="575" t="e">
        <f t="shared" si="79"/>
        <v>#REF!</v>
      </c>
      <c r="H739" s="575" t="e">
        <f t="shared" si="80"/>
        <v>#REF!</v>
      </c>
      <c r="I739" s="575" t="e">
        <f t="shared" si="81"/>
        <v>#REF!</v>
      </c>
      <c r="J739" s="575" t="e">
        <f>IF(A739="","",IF(#REF!="","",PMT((1+D739)^(1/12)-1,(#REF!*12)-A739+1,-E739)))</f>
        <v>#REF!</v>
      </c>
    </row>
    <row r="740" spans="1:10">
      <c r="A740" s="577" t="e">
        <f>IF(A739="","",IF(A739=#REF!*12,"",+A739+1))</f>
        <v>#REF!</v>
      </c>
      <c r="B740" s="576" t="e">
        <f t="shared" si="82"/>
        <v>#REF!</v>
      </c>
      <c r="C740" s="576" t="e">
        <f>IF(A740="","",IF(#REF!+'Plano Prestação Mensal Proposta'!A740&gt;120,0,ROUND(IF(B740&gt;0.045,(0.045*0.5),(0.5)*B740),7)))</f>
        <v>#REF!</v>
      </c>
      <c r="D740" s="576" t="e">
        <f t="shared" si="77"/>
        <v>#REF!</v>
      </c>
      <c r="E740" s="575" t="e">
        <f t="shared" si="83"/>
        <v>#REF!</v>
      </c>
      <c r="F740" s="575" t="e">
        <f t="shared" si="78"/>
        <v>#REF!</v>
      </c>
      <c r="G740" s="575" t="e">
        <f t="shared" si="79"/>
        <v>#REF!</v>
      </c>
      <c r="H740" s="575" t="e">
        <f t="shared" si="80"/>
        <v>#REF!</v>
      </c>
      <c r="I740" s="575" t="e">
        <f t="shared" si="81"/>
        <v>#REF!</v>
      </c>
      <c r="J740" s="575" t="e">
        <f>IF(A740="","",IF(#REF!="","",PMT((1+D740)^(1/12)-1,(#REF!*12)-A740+1,-E740)))</f>
        <v>#REF!</v>
      </c>
    </row>
    <row r="741" spans="1:10">
      <c r="A741" s="577" t="e">
        <f>IF(A740="","",IF(A740=#REF!*12,"",+A740+1))</f>
        <v>#REF!</v>
      </c>
      <c r="B741" s="576" t="e">
        <f t="shared" si="82"/>
        <v>#REF!</v>
      </c>
      <c r="C741" s="576" t="e">
        <f>IF(A741="","",IF(#REF!+'Plano Prestação Mensal Proposta'!A741&gt;120,0,ROUND(IF(B741&gt;0.045,(0.045*0.5),(0.5)*B741),7)))</f>
        <v>#REF!</v>
      </c>
      <c r="D741" s="576" t="e">
        <f t="shared" si="77"/>
        <v>#REF!</v>
      </c>
      <c r="E741" s="575" t="e">
        <f t="shared" si="83"/>
        <v>#REF!</v>
      </c>
      <c r="F741" s="575" t="e">
        <f t="shared" si="78"/>
        <v>#REF!</v>
      </c>
      <c r="G741" s="575" t="e">
        <f t="shared" si="79"/>
        <v>#REF!</v>
      </c>
      <c r="H741" s="575" t="e">
        <f t="shared" si="80"/>
        <v>#REF!</v>
      </c>
      <c r="I741" s="575" t="e">
        <f t="shared" si="81"/>
        <v>#REF!</v>
      </c>
      <c r="J741" s="575" t="e">
        <f>IF(A741="","",IF(#REF!="","",PMT((1+D741)^(1/12)-1,(#REF!*12)-A741+1,-E741)))</f>
        <v>#REF!</v>
      </c>
    </row>
    <row r="742" spans="1:10">
      <c r="A742" s="577" t="e">
        <f>IF(A741="","",IF(A741=#REF!*12,"",+A741+1))</f>
        <v>#REF!</v>
      </c>
      <c r="B742" s="576" t="e">
        <f t="shared" si="82"/>
        <v>#REF!</v>
      </c>
      <c r="C742" s="576" t="e">
        <f>IF(A742="","",IF(#REF!+'Plano Prestação Mensal Proposta'!A742&gt;120,0,ROUND(IF(B742&gt;0.045,(0.045*0.5),(0.5)*B742),7)))</f>
        <v>#REF!</v>
      </c>
      <c r="D742" s="576" t="e">
        <f t="shared" si="77"/>
        <v>#REF!</v>
      </c>
      <c r="E742" s="575" t="e">
        <f t="shared" si="83"/>
        <v>#REF!</v>
      </c>
      <c r="F742" s="575" t="e">
        <f t="shared" si="78"/>
        <v>#REF!</v>
      </c>
      <c r="G742" s="575" t="e">
        <f t="shared" si="79"/>
        <v>#REF!</v>
      </c>
      <c r="H742" s="575" t="e">
        <f t="shared" si="80"/>
        <v>#REF!</v>
      </c>
      <c r="I742" s="575" t="e">
        <f t="shared" si="81"/>
        <v>#REF!</v>
      </c>
      <c r="J742" s="575" t="e">
        <f>IF(A742="","",IF(#REF!="","",PMT((1+D742)^(1/12)-1,(#REF!*12)-A742+1,-E742)))</f>
        <v>#REF!</v>
      </c>
    </row>
    <row r="743" spans="1:10">
      <c r="A743" s="577" t="e">
        <f>IF(A742="","",IF(A742=#REF!*12,"",+A742+1))</f>
        <v>#REF!</v>
      </c>
      <c r="B743" s="576" t="e">
        <f t="shared" si="82"/>
        <v>#REF!</v>
      </c>
      <c r="C743" s="576" t="e">
        <f>IF(A743="","",IF(#REF!+'Plano Prestação Mensal Proposta'!A743&gt;120,0,ROUND(IF(B743&gt;0.045,(0.045*0.5),(0.5)*B743),7)))</f>
        <v>#REF!</v>
      </c>
      <c r="D743" s="576" t="e">
        <f t="shared" si="77"/>
        <v>#REF!</v>
      </c>
      <c r="E743" s="575" t="e">
        <f t="shared" si="83"/>
        <v>#REF!</v>
      </c>
      <c r="F743" s="575" t="e">
        <f t="shared" si="78"/>
        <v>#REF!</v>
      </c>
      <c r="G743" s="575" t="e">
        <f t="shared" si="79"/>
        <v>#REF!</v>
      </c>
      <c r="H743" s="575" t="e">
        <f t="shared" si="80"/>
        <v>#REF!</v>
      </c>
      <c r="I743" s="575" t="e">
        <f t="shared" si="81"/>
        <v>#REF!</v>
      </c>
      <c r="J743" s="575" t="e">
        <f>IF(A743="","",IF(#REF!="","",PMT((1+D743)^(1/12)-1,(#REF!*12)-A743+1,-E743)))</f>
        <v>#REF!</v>
      </c>
    </row>
    <row r="744" spans="1:10">
      <c r="A744" s="577" t="e">
        <f>IF(A743="","",IF(A743=#REF!*12,"",+A743+1))</f>
        <v>#REF!</v>
      </c>
      <c r="B744" s="576" t="e">
        <f t="shared" si="82"/>
        <v>#REF!</v>
      </c>
      <c r="C744" s="576" t="e">
        <f>IF(A744="","",IF(#REF!+'Plano Prestação Mensal Proposta'!A744&gt;120,0,ROUND(IF(B744&gt;0.045,(0.045*0.5),(0.5)*B744),7)))</f>
        <v>#REF!</v>
      </c>
      <c r="D744" s="576" t="e">
        <f t="shared" si="77"/>
        <v>#REF!</v>
      </c>
      <c r="E744" s="575" t="e">
        <f t="shared" si="83"/>
        <v>#REF!</v>
      </c>
      <c r="F744" s="575" t="e">
        <f t="shared" si="78"/>
        <v>#REF!</v>
      </c>
      <c r="G744" s="575" t="e">
        <f t="shared" si="79"/>
        <v>#REF!</v>
      </c>
      <c r="H744" s="575" t="e">
        <f t="shared" si="80"/>
        <v>#REF!</v>
      </c>
      <c r="I744" s="575" t="e">
        <f t="shared" si="81"/>
        <v>#REF!</v>
      </c>
      <c r="J744" s="575" t="e">
        <f>IF(A744="","",IF(#REF!="","",PMT((1+D744)^(1/12)-1,(#REF!*12)-A744+1,-E744)))</f>
        <v>#REF!</v>
      </c>
    </row>
    <row r="745" spans="1:10">
      <c r="A745" s="577" t="e">
        <f>IF(A744="","",IF(A744=#REF!*12,"",+A744+1))</f>
        <v>#REF!</v>
      </c>
      <c r="B745" s="576" t="e">
        <f t="shared" si="82"/>
        <v>#REF!</v>
      </c>
      <c r="C745" s="576" t="e">
        <f>IF(A745="","",IF(#REF!+'Plano Prestação Mensal Proposta'!A745&gt;120,0,ROUND(IF(B745&gt;0.045,(0.045*0.5),(0.5)*B745),7)))</f>
        <v>#REF!</v>
      </c>
      <c r="D745" s="576" t="e">
        <f t="shared" si="77"/>
        <v>#REF!</v>
      </c>
      <c r="E745" s="575" t="e">
        <f t="shared" si="83"/>
        <v>#REF!</v>
      </c>
      <c r="F745" s="575" t="e">
        <f t="shared" si="78"/>
        <v>#REF!</v>
      </c>
      <c r="G745" s="575" t="e">
        <f t="shared" si="79"/>
        <v>#REF!</v>
      </c>
      <c r="H745" s="575" t="e">
        <f t="shared" si="80"/>
        <v>#REF!</v>
      </c>
      <c r="I745" s="575" t="e">
        <f t="shared" si="81"/>
        <v>#REF!</v>
      </c>
      <c r="J745" s="575" t="e">
        <f>IF(A745="","",IF(#REF!="","",PMT((1+D745)^(1/12)-1,(#REF!*12)-A745+1,-E745)))</f>
        <v>#REF!</v>
      </c>
    </row>
    <row r="746" spans="1:10">
      <c r="A746" s="577" t="e">
        <f>IF(A745="","",IF(A745=#REF!*12,"",+A745+1))</f>
        <v>#REF!</v>
      </c>
      <c r="B746" s="576" t="e">
        <f t="shared" si="82"/>
        <v>#REF!</v>
      </c>
      <c r="C746" s="576" t="e">
        <f>IF(A746="","",IF(#REF!+'Plano Prestação Mensal Proposta'!A746&gt;120,0,ROUND(IF(B746&gt;0.045,(0.045*0.5),(0.5)*B746),7)))</f>
        <v>#REF!</v>
      </c>
      <c r="D746" s="576" t="e">
        <f t="shared" si="77"/>
        <v>#REF!</v>
      </c>
      <c r="E746" s="575" t="e">
        <f t="shared" si="83"/>
        <v>#REF!</v>
      </c>
      <c r="F746" s="575" t="e">
        <f t="shared" si="78"/>
        <v>#REF!</v>
      </c>
      <c r="G746" s="575" t="e">
        <f t="shared" si="79"/>
        <v>#REF!</v>
      </c>
      <c r="H746" s="575" t="e">
        <f t="shared" si="80"/>
        <v>#REF!</v>
      </c>
      <c r="I746" s="575" t="e">
        <f t="shared" si="81"/>
        <v>#REF!</v>
      </c>
      <c r="J746" s="575" t="e">
        <f>IF(A746="","",IF(#REF!="","",PMT((1+D746)^(1/12)-1,(#REF!*12)-A746+1,-E746)))</f>
        <v>#REF!</v>
      </c>
    </row>
    <row r="747" spans="1:10">
      <c r="A747" s="577" t="e">
        <f>IF(A746="","",IF(A746=#REF!*12,"",+A746+1))</f>
        <v>#REF!</v>
      </c>
      <c r="B747" s="576" t="e">
        <f t="shared" si="82"/>
        <v>#REF!</v>
      </c>
      <c r="C747" s="576" t="e">
        <f>IF(A747="","",IF(#REF!+'Plano Prestação Mensal Proposta'!A747&gt;120,0,ROUND(IF(B747&gt;0.045,(0.045*0.5),(0.5)*B747),7)))</f>
        <v>#REF!</v>
      </c>
      <c r="D747" s="576" t="e">
        <f t="shared" si="77"/>
        <v>#REF!</v>
      </c>
      <c r="E747" s="575" t="e">
        <f t="shared" si="83"/>
        <v>#REF!</v>
      </c>
      <c r="F747" s="575" t="e">
        <f t="shared" si="78"/>
        <v>#REF!</v>
      </c>
      <c r="G747" s="575" t="e">
        <f t="shared" si="79"/>
        <v>#REF!</v>
      </c>
      <c r="H747" s="575" t="e">
        <f t="shared" si="80"/>
        <v>#REF!</v>
      </c>
      <c r="I747" s="575" t="e">
        <f t="shared" si="81"/>
        <v>#REF!</v>
      </c>
      <c r="J747" s="575" t="e">
        <f>IF(A747="","",IF(#REF!="","",PMT((1+D747)^(1/12)-1,(#REF!*12)-A747+1,-E747)))</f>
        <v>#REF!</v>
      </c>
    </row>
    <row r="748" spans="1:10">
      <c r="A748" s="577" t="e">
        <f>IF(A747="","",IF(A747=#REF!*12,"",+A747+1))</f>
        <v>#REF!</v>
      </c>
      <c r="B748" s="576" t="e">
        <f t="shared" si="82"/>
        <v>#REF!</v>
      </c>
      <c r="C748" s="576" t="e">
        <f>IF(A748="","",IF(#REF!+'Plano Prestação Mensal Proposta'!A748&gt;120,0,ROUND(IF(B748&gt;0.045,(0.045*0.5),(0.5)*B748),7)))</f>
        <v>#REF!</v>
      </c>
      <c r="D748" s="576" t="e">
        <f t="shared" si="77"/>
        <v>#REF!</v>
      </c>
      <c r="E748" s="575" t="e">
        <f t="shared" si="83"/>
        <v>#REF!</v>
      </c>
      <c r="F748" s="575" t="e">
        <f t="shared" si="78"/>
        <v>#REF!</v>
      </c>
      <c r="G748" s="575" t="e">
        <f t="shared" si="79"/>
        <v>#REF!</v>
      </c>
      <c r="H748" s="575" t="e">
        <f t="shared" si="80"/>
        <v>#REF!</v>
      </c>
      <c r="I748" s="575" t="e">
        <f t="shared" si="81"/>
        <v>#REF!</v>
      </c>
      <c r="J748" s="575" t="e">
        <f>IF(A748="","",IF(#REF!="","",PMT((1+D748)^(1/12)-1,(#REF!*12)-A748+1,-E748)))</f>
        <v>#REF!</v>
      </c>
    </row>
    <row r="749" spans="1:10">
      <c r="A749" s="577" t="e">
        <f>IF(A748="","",IF(A748=#REF!*12,"",+A748+1))</f>
        <v>#REF!</v>
      </c>
      <c r="B749" s="576" t="e">
        <f t="shared" si="82"/>
        <v>#REF!</v>
      </c>
      <c r="C749" s="576" t="e">
        <f>IF(A749="","",IF(#REF!+'Plano Prestação Mensal Proposta'!A749&gt;120,0,ROUND(IF(B749&gt;0.045,(0.045*0.5),(0.5)*B749),7)))</f>
        <v>#REF!</v>
      </c>
      <c r="D749" s="576" t="e">
        <f t="shared" si="77"/>
        <v>#REF!</v>
      </c>
      <c r="E749" s="575" t="e">
        <f t="shared" si="83"/>
        <v>#REF!</v>
      </c>
      <c r="F749" s="575" t="e">
        <f t="shared" si="78"/>
        <v>#REF!</v>
      </c>
      <c r="G749" s="575" t="e">
        <f t="shared" si="79"/>
        <v>#REF!</v>
      </c>
      <c r="H749" s="575" t="e">
        <f t="shared" si="80"/>
        <v>#REF!</v>
      </c>
      <c r="I749" s="575" t="e">
        <f t="shared" si="81"/>
        <v>#REF!</v>
      </c>
      <c r="J749" s="575" t="e">
        <f>IF(A749="","",IF(#REF!="","",PMT((1+D749)^(1/12)-1,(#REF!*12)-A749+1,-E749)))</f>
        <v>#REF!</v>
      </c>
    </row>
    <row r="750" spans="1:10">
      <c r="A750" s="577" t="e">
        <f>IF(A749="","",IF(A749=#REF!*12,"",+A749+1))</f>
        <v>#REF!</v>
      </c>
      <c r="B750" s="576" t="e">
        <f t="shared" si="82"/>
        <v>#REF!</v>
      </c>
      <c r="C750" s="576" t="e">
        <f>IF(A750="","",IF(#REF!+'Plano Prestação Mensal Proposta'!A750&gt;120,0,ROUND(IF(B750&gt;0.045,(0.045*0.5),(0.5)*B750),7)))</f>
        <v>#REF!</v>
      </c>
      <c r="D750" s="576" t="e">
        <f t="shared" si="77"/>
        <v>#REF!</v>
      </c>
      <c r="E750" s="575" t="e">
        <f t="shared" si="83"/>
        <v>#REF!</v>
      </c>
      <c r="F750" s="575" t="e">
        <f t="shared" si="78"/>
        <v>#REF!</v>
      </c>
      <c r="G750" s="575" t="e">
        <f t="shared" si="79"/>
        <v>#REF!</v>
      </c>
      <c r="H750" s="575" t="e">
        <f t="shared" si="80"/>
        <v>#REF!</v>
      </c>
      <c r="I750" s="575" t="e">
        <f t="shared" si="81"/>
        <v>#REF!</v>
      </c>
      <c r="J750" s="575" t="e">
        <f>IF(A750="","",IF(#REF!="","",PMT((1+D750)^(1/12)-1,(#REF!*12)-A750+1,-E750)))</f>
        <v>#REF!</v>
      </c>
    </row>
    <row r="751" spans="1:10">
      <c r="A751" s="577" t="e">
        <f>IF(A750="","",IF(A750=#REF!*12,"",+A750+1))</f>
        <v>#REF!</v>
      </c>
      <c r="B751" s="576" t="e">
        <f t="shared" si="82"/>
        <v>#REF!</v>
      </c>
      <c r="C751" s="576" t="e">
        <f>IF(A751="","",IF(#REF!+'Plano Prestação Mensal Proposta'!A751&gt;120,0,ROUND(IF(B751&gt;0.045,(0.045*0.5),(0.5)*B751),7)))</f>
        <v>#REF!</v>
      </c>
      <c r="D751" s="576" t="e">
        <f t="shared" si="77"/>
        <v>#REF!</v>
      </c>
      <c r="E751" s="575" t="e">
        <f t="shared" si="83"/>
        <v>#REF!</v>
      </c>
      <c r="F751" s="575" t="e">
        <f t="shared" si="78"/>
        <v>#REF!</v>
      </c>
      <c r="G751" s="575" t="e">
        <f t="shared" si="79"/>
        <v>#REF!</v>
      </c>
      <c r="H751" s="575" t="e">
        <f t="shared" si="80"/>
        <v>#REF!</v>
      </c>
      <c r="I751" s="575" t="e">
        <f t="shared" si="81"/>
        <v>#REF!</v>
      </c>
      <c r="J751" s="575" t="e">
        <f>IF(A751="","",IF(#REF!="","",PMT((1+D751)^(1/12)-1,(#REF!*12)-A751+1,-E751)))</f>
        <v>#REF!</v>
      </c>
    </row>
    <row r="752" spans="1:10">
      <c r="A752" s="577" t="e">
        <f>IF(A751="","",IF(A751=#REF!*12,"",+A751+1))</f>
        <v>#REF!</v>
      </c>
      <c r="B752" s="576" t="e">
        <f t="shared" si="82"/>
        <v>#REF!</v>
      </c>
      <c r="C752" s="576" t="e">
        <f>IF(A752="","",IF(#REF!+'Plano Prestação Mensal Proposta'!A752&gt;120,0,ROUND(IF(B752&gt;0.045,(0.045*0.5),(0.5)*B752),7)))</f>
        <v>#REF!</v>
      </c>
      <c r="D752" s="576" t="e">
        <f t="shared" si="77"/>
        <v>#REF!</v>
      </c>
      <c r="E752" s="575" t="e">
        <f t="shared" si="83"/>
        <v>#REF!</v>
      </c>
      <c r="F752" s="575" t="e">
        <f t="shared" si="78"/>
        <v>#REF!</v>
      </c>
      <c r="G752" s="575" t="e">
        <f t="shared" si="79"/>
        <v>#REF!</v>
      </c>
      <c r="H752" s="575" t="e">
        <f t="shared" si="80"/>
        <v>#REF!</v>
      </c>
      <c r="I752" s="575" t="e">
        <f t="shared" si="81"/>
        <v>#REF!</v>
      </c>
      <c r="J752" s="575" t="e">
        <f>IF(A752="","",IF(#REF!="","",PMT((1+D752)^(1/12)-1,(#REF!*12)-A752+1,-E752)))</f>
        <v>#REF!</v>
      </c>
    </row>
    <row r="753" spans="1:10">
      <c r="A753" s="577" t="e">
        <f>IF(A752="","",IF(A752=#REF!*12,"",+A752+1))</f>
        <v>#REF!</v>
      </c>
      <c r="B753" s="576" t="e">
        <f t="shared" si="82"/>
        <v>#REF!</v>
      </c>
      <c r="C753" s="576" t="e">
        <f>IF(A753="","",IF(#REF!+'Plano Prestação Mensal Proposta'!A753&gt;120,0,ROUND(IF(B753&gt;0.045,(0.045*0.5),(0.5)*B753),7)))</f>
        <v>#REF!</v>
      </c>
      <c r="D753" s="576" t="e">
        <f t="shared" si="77"/>
        <v>#REF!</v>
      </c>
      <c r="E753" s="575" t="e">
        <f t="shared" si="83"/>
        <v>#REF!</v>
      </c>
      <c r="F753" s="575" t="e">
        <f t="shared" si="78"/>
        <v>#REF!</v>
      </c>
      <c r="G753" s="575" t="e">
        <f t="shared" si="79"/>
        <v>#REF!</v>
      </c>
      <c r="H753" s="575" t="e">
        <f t="shared" si="80"/>
        <v>#REF!</v>
      </c>
      <c r="I753" s="575" t="e">
        <f t="shared" si="81"/>
        <v>#REF!</v>
      </c>
      <c r="J753" s="575" t="e">
        <f>IF(A753="","",IF(#REF!="","",PMT((1+D753)^(1/12)-1,(#REF!*12)-A753+1,-E753)))</f>
        <v>#REF!</v>
      </c>
    </row>
    <row r="754" spans="1:10">
      <c r="A754" s="577" t="e">
        <f>IF(A753="","",IF(A753=#REF!*12,"",+A753+1))</f>
        <v>#REF!</v>
      </c>
      <c r="B754" s="576" t="e">
        <f t="shared" si="82"/>
        <v>#REF!</v>
      </c>
      <c r="C754" s="576" t="e">
        <f>IF(A754="","",IF(#REF!+'Plano Prestação Mensal Proposta'!A754&gt;120,0,ROUND(IF(B754&gt;0.045,(0.045*0.5),(0.5)*B754),7)))</f>
        <v>#REF!</v>
      </c>
      <c r="D754" s="576" t="e">
        <f t="shared" si="77"/>
        <v>#REF!</v>
      </c>
      <c r="E754" s="575" t="e">
        <f t="shared" si="83"/>
        <v>#REF!</v>
      </c>
      <c r="F754" s="575" t="e">
        <f t="shared" si="78"/>
        <v>#REF!</v>
      </c>
      <c r="G754" s="575" t="e">
        <f t="shared" si="79"/>
        <v>#REF!</v>
      </c>
      <c r="H754" s="575" t="e">
        <f t="shared" si="80"/>
        <v>#REF!</v>
      </c>
      <c r="I754" s="575" t="e">
        <f t="shared" si="81"/>
        <v>#REF!</v>
      </c>
      <c r="J754" s="575" t="e">
        <f>IF(A754="","",IF(#REF!="","",PMT((1+D754)^(1/12)-1,(#REF!*12)-A754+1,-E754)))</f>
        <v>#REF!</v>
      </c>
    </row>
    <row r="755" spans="1:10">
      <c r="A755" s="577" t="e">
        <f>IF(A754="","",IF(A754=#REF!*12,"",+A754+1))</f>
        <v>#REF!</v>
      </c>
      <c r="B755" s="576" t="e">
        <f t="shared" si="82"/>
        <v>#REF!</v>
      </c>
      <c r="C755" s="576" t="e">
        <f>IF(A755="","",IF(#REF!+'Plano Prestação Mensal Proposta'!A755&gt;120,0,ROUND(IF(B755&gt;0.045,(0.045*0.5),(0.5)*B755),7)))</f>
        <v>#REF!</v>
      </c>
      <c r="D755" s="576" t="e">
        <f t="shared" si="77"/>
        <v>#REF!</v>
      </c>
      <c r="E755" s="575" t="e">
        <f t="shared" si="83"/>
        <v>#REF!</v>
      </c>
      <c r="F755" s="575" t="e">
        <f t="shared" si="78"/>
        <v>#REF!</v>
      </c>
      <c r="G755" s="575" t="e">
        <f t="shared" si="79"/>
        <v>#REF!</v>
      </c>
      <c r="H755" s="575" t="e">
        <f t="shared" si="80"/>
        <v>#REF!</v>
      </c>
      <c r="I755" s="575" t="e">
        <f t="shared" si="81"/>
        <v>#REF!</v>
      </c>
      <c r="J755" s="575" t="e">
        <f>IF(A755="","",IF(#REF!="","",PMT((1+D755)^(1/12)-1,(#REF!*12)-A755+1,-E755)))</f>
        <v>#REF!</v>
      </c>
    </row>
    <row r="756" spans="1:10">
      <c r="A756" s="577" t="e">
        <f>IF(A755="","",IF(A755=#REF!*12,"",+A755+1))</f>
        <v>#REF!</v>
      </c>
      <c r="B756" s="576" t="e">
        <f t="shared" si="82"/>
        <v>#REF!</v>
      </c>
      <c r="C756" s="576" t="e">
        <f>IF(A756="","",IF(#REF!+'Plano Prestação Mensal Proposta'!A756&gt;120,0,ROUND(IF(B756&gt;0.045,(0.045*0.5),(0.5)*B756),7)))</f>
        <v>#REF!</v>
      </c>
      <c r="D756" s="576" t="e">
        <f t="shared" si="77"/>
        <v>#REF!</v>
      </c>
      <c r="E756" s="575" t="e">
        <f t="shared" si="83"/>
        <v>#REF!</v>
      </c>
      <c r="F756" s="575" t="e">
        <f t="shared" si="78"/>
        <v>#REF!</v>
      </c>
      <c r="G756" s="575" t="e">
        <f t="shared" si="79"/>
        <v>#REF!</v>
      </c>
      <c r="H756" s="575" t="e">
        <f t="shared" si="80"/>
        <v>#REF!</v>
      </c>
      <c r="I756" s="575" t="e">
        <f t="shared" si="81"/>
        <v>#REF!</v>
      </c>
      <c r="J756" s="575" t="e">
        <f>IF(A756="","",IF(#REF!="","",PMT((1+D756)^(1/12)-1,(#REF!*12)-A756+1,-E756)))</f>
        <v>#REF!</v>
      </c>
    </row>
    <row r="757" spans="1:10">
      <c r="A757" s="577" t="e">
        <f>IF(A756="","",IF(A756=#REF!*12,"",+A756+1))</f>
        <v>#REF!</v>
      </c>
      <c r="B757" s="576" t="e">
        <f t="shared" si="82"/>
        <v>#REF!</v>
      </c>
      <c r="C757" s="576" t="e">
        <f>IF(A757="","",IF(#REF!+'Plano Prestação Mensal Proposta'!A757&gt;120,0,ROUND(IF(B757&gt;0.045,(0.045*0.5),(0.5)*B757),7)))</f>
        <v>#REF!</v>
      </c>
      <c r="D757" s="576" t="e">
        <f t="shared" si="77"/>
        <v>#REF!</v>
      </c>
      <c r="E757" s="575" t="e">
        <f t="shared" si="83"/>
        <v>#REF!</v>
      </c>
      <c r="F757" s="575" t="e">
        <f t="shared" si="78"/>
        <v>#REF!</v>
      </c>
      <c r="G757" s="575" t="e">
        <f t="shared" si="79"/>
        <v>#REF!</v>
      </c>
      <c r="H757" s="575" t="e">
        <f t="shared" si="80"/>
        <v>#REF!</v>
      </c>
      <c r="I757" s="575" t="e">
        <f t="shared" si="81"/>
        <v>#REF!</v>
      </c>
      <c r="J757" s="575" t="e">
        <f>IF(A757="","",IF(#REF!="","",PMT((1+D757)^(1/12)-1,(#REF!*12)-A757+1,-E757)))</f>
        <v>#REF!</v>
      </c>
    </row>
    <row r="758" spans="1:10">
      <c r="A758" s="577" t="e">
        <f>IF(A757="","",IF(A757=#REF!*12,"",+A757+1))</f>
        <v>#REF!</v>
      </c>
      <c r="B758" s="576" t="e">
        <f t="shared" si="82"/>
        <v>#REF!</v>
      </c>
      <c r="C758" s="576" t="e">
        <f>IF(A758="","",IF(#REF!+'Plano Prestação Mensal Proposta'!A758&gt;120,0,ROUND(IF(B758&gt;0.045,(0.045*0.5),(0.5)*B758),7)))</f>
        <v>#REF!</v>
      </c>
      <c r="D758" s="576" t="e">
        <f t="shared" si="77"/>
        <v>#REF!</v>
      </c>
      <c r="E758" s="575" t="e">
        <f t="shared" si="83"/>
        <v>#REF!</v>
      </c>
      <c r="F758" s="575" t="e">
        <f t="shared" si="78"/>
        <v>#REF!</v>
      </c>
      <c r="G758" s="575" t="e">
        <f t="shared" si="79"/>
        <v>#REF!</v>
      </c>
      <c r="H758" s="575" t="e">
        <f t="shared" si="80"/>
        <v>#REF!</v>
      </c>
      <c r="I758" s="575" t="e">
        <f t="shared" si="81"/>
        <v>#REF!</v>
      </c>
      <c r="J758" s="575" t="e">
        <f>IF(A758="","",IF(#REF!="","",PMT((1+D758)^(1/12)-1,(#REF!*12)-A758+1,-E758)))</f>
        <v>#REF!</v>
      </c>
    </row>
    <row r="759" spans="1:10">
      <c r="A759" s="577" t="e">
        <f>IF(A758="","",IF(A758=#REF!*12,"",+A758+1))</f>
        <v>#REF!</v>
      </c>
      <c r="B759" s="576" t="e">
        <f t="shared" si="82"/>
        <v>#REF!</v>
      </c>
      <c r="C759" s="576" t="e">
        <f>IF(A759="","",IF(#REF!+'Plano Prestação Mensal Proposta'!A759&gt;120,0,ROUND(IF(B759&gt;0.045,(0.045*0.5),(0.5)*B759),7)))</f>
        <v>#REF!</v>
      </c>
      <c r="D759" s="576" t="e">
        <f t="shared" si="77"/>
        <v>#REF!</v>
      </c>
      <c r="E759" s="575" t="e">
        <f t="shared" si="83"/>
        <v>#REF!</v>
      </c>
      <c r="F759" s="575" t="e">
        <f t="shared" si="78"/>
        <v>#REF!</v>
      </c>
      <c r="G759" s="575" t="e">
        <f t="shared" si="79"/>
        <v>#REF!</v>
      </c>
      <c r="H759" s="575" t="e">
        <f t="shared" si="80"/>
        <v>#REF!</v>
      </c>
      <c r="I759" s="575" t="e">
        <f t="shared" si="81"/>
        <v>#REF!</v>
      </c>
      <c r="J759" s="575" t="e">
        <f>IF(A759="","",IF(#REF!="","",PMT((1+D759)^(1/12)-1,(#REF!*12)-A759+1,-E759)))</f>
        <v>#REF!</v>
      </c>
    </row>
    <row r="760" spans="1:10">
      <c r="A760" s="577" t="e">
        <f>IF(A759="","",IF(A759=#REF!*12,"",+A759+1))</f>
        <v>#REF!</v>
      </c>
      <c r="B760" s="576" t="e">
        <f t="shared" si="82"/>
        <v>#REF!</v>
      </c>
      <c r="C760" s="576" t="e">
        <f>IF(A760="","",IF(#REF!+'Plano Prestação Mensal Proposta'!A760&gt;120,0,ROUND(IF(B760&gt;0.045,(0.045*0.5),(0.5)*B760),7)))</f>
        <v>#REF!</v>
      </c>
      <c r="D760" s="576" t="e">
        <f t="shared" si="77"/>
        <v>#REF!</v>
      </c>
      <c r="E760" s="575" t="e">
        <f t="shared" si="83"/>
        <v>#REF!</v>
      </c>
      <c r="F760" s="575" t="e">
        <f t="shared" si="78"/>
        <v>#REF!</v>
      </c>
      <c r="G760" s="575" t="e">
        <f t="shared" si="79"/>
        <v>#REF!</v>
      </c>
      <c r="H760" s="575" t="e">
        <f t="shared" si="80"/>
        <v>#REF!</v>
      </c>
      <c r="I760" s="575" t="e">
        <f t="shared" si="81"/>
        <v>#REF!</v>
      </c>
      <c r="J760" s="575" t="e">
        <f>IF(A760="","",IF(#REF!="","",PMT((1+D760)^(1/12)-1,(#REF!*12)-A760+1,-E760)))</f>
        <v>#REF!</v>
      </c>
    </row>
    <row r="761" spans="1:10">
      <c r="A761" s="577" t="e">
        <f>IF(A760="","",IF(A760=#REF!*12,"",+A760+1))</f>
        <v>#REF!</v>
      </c>
      <c r="B761" s="576" t="e">
        <f t="shared" si="82"/>
        <v>#REF!</v>
      </c>
      <c r="C761" s="576" t="e">
        <f>IF(A761="","",IF(#REF!+'Plano Prestação Mensal Proposta'!A761&gt;120,0,ROUND(IF(B761&gt;0.045,(0.045*0.5),(0.5)*B761),7)))</f>
        <v>#REF!</v>
      </c>
      <c r="D761" s="576" t="e">
        <f t="shared" si="77"/>
        <v>#REF!</v>
      </c>
      <c r="E761" s="575" t="e">
        <f t="shared" si="83"/>
        <v>#REF!</v>
      </c>
      <c r="F761" s="575" t="e">
        <f t="shared" si="78"/>
        <v>#REF!</v>
      </c>
      <c r="G761" s="575" t="e">
        <f t="shared" si="79"/>
        <v>#REF!</v>
      </c>
      <c r="H761" s="575" t="e">
        <f t="shared" si="80"/>
        <v>#REF!</v>
      </c>
      <c r="I761" s="575" t="e">
        <f t="shared" si="81"/>
        <v>#REF!</v>
      </c>
      <c r="J761" s="575" t="e">
        <f>IF(A761="","",IF(#REF!="","",PMT((1+D761)^(1/12)-1,(#REF!*12)-A761+1,-E761)))</f>
        <v>#REF!</v>
      </c>
    </row>
    <row r="762" spans="1:10">
      <c r="A762" s="577" t="e">
        <f>IF(A761="","",IF(A761=#REF!*12,"",+A761+1))</f>
        <v>#REF!</v>
      </c>
      <c r="B762" s="576" t="e">
        <f t="shared" si="82"/>
        <v>#REF!</v>
      </c>
      <c r="C762" s="576" t="e">
        <f>IF(A762="","",IF(#REF!+'Plano Prestação Mensal Proposta'!A762&gt;120,0,ROUND(IF(B762&gt;0.045,(0.045*0.5),(0.5)*B762),7)))</f>
        <v>#REF!</v>
      </c>
      <c r="D762" s="576" t="e">
        <f t="shared" si="77"/>
        <v>#REF!</v>
      </c>
      <c r="E762" s="575" t="e">
        <f t="shared" si="83"/>
        <v>#REF!</v>
      </c>
      <c r="F762" s="575" t="e">
        <f t="shared" si="78"/>
        <v>#REF!</v>
      </c>
      <c r="G762" s="575" t="e">
        <f t="shared" si="79"/>
        <v>#REF!</v>
      </c>
      <c r="H762" s="575" t="e">
        <f t="shared" si="80"/>
        <v>#REF!</v>
      </c>
      <c r="I762" s="575" t="e">
        <f t="shared" si="81"/>
        <v>#REF!</v>
      </c>
      <c r="J762" s="575" t="e">
        <f>IF(A762="","",IF(#REF!="","",PMT((1+D762)^(1/12)-1,(#REF!*12)-A762+1,-E762)))</f>
        <v>#REF!</v>
      </c>
    </row>
    <row r="763" spans="1:10">
      <c r="A763" s="577" t="e">
        <f>IF(A762="","",IF(A762=#REF!*12,"",+A762+1))</f>
        <v>#REF!</v>
      </c>
      <c r="B763" s="576" t="e">
        <f t="shared" si="82"/>
        <v>#REF!</v>
      </c>
      <c r="C763" s="576" t="e">
        <f>IF(A763="","",IF(#REF!+'Plano Prestação Mensal Proposta'!A763&gt;120,0,ROUND(IF(B763&gt;0.045,(0.045*0.5),(0.5)*B763),7)))</f>
        <v>#REF!</v>
      </c>
      <c r="D763" s="576" t="e">
        <f t="shared" si="77"/>
        <v>#REF!</v>
      </c>
      <c r="E763" s="575" t="e">
        <f t="shared" si="83"/>
        <v>#REF!</v>
      </c>
      <c r="F763" s="575" t="e">
        <f t="shared" si="78"/>
        <v>#REF!</v>
      </c>
      <c r="G763" s="575" t="e">
        <f t="shared" si="79"/>
        <v>#REF!</v>
      </c>
      <c r="H763" s="575" t="e">
        <f t="shared" si="80"/>
        <v>#REF!</v>
      </c>
      <c r="I763" s="575" t="e">
        <f t="shared" si="81"/>
        <v>#REF!</v>
      </c>
      <c r="J763" s="575" t="e">
        <f>IF(A763="","",IF(#REF!="","",PMT((1+D763)^(1/12)-1,(#REF!*12)-A763+1,-E763)))</f>
        <v>#REF!</v>
      </c>
    </row>
    <row r="764" spans="1:10">
      <c r="A764" s="577" t="e">
        <f>IF(A763="","",IF(A763=#REF!*12,"",+A763+1))</f>
        <v>#REF!</v>
      </c>
      <c r="B764" s="576" t="e">
        <f t="shared" si="82"/>
        <v>#REF!</v>
      </c>
      <c r="C764" s="576" t="e">
        <f>IF(A764="","",IF(#REF!+'Plano Prestação Mensal Proposta'!A764&gt;120,0,ROUND(IF(B764&gt;0.045,(0.045*0.5),(0.5)*B764),7)))</f>
        <v>#REF!</v>
      </c>
      <c r="D764" s="576" t="e">
        <f t="shared" si="77"/>
        <v>#REF!</v>
      </c>
      <c r="E764" s="575" t="e">
        <f t="shared" si="83"/>
        <v>#REF!</v>
      </c>
      <c r="F764" s="575" t="e">
        <f t="shared" si="78"/>
        <v>#REF!</v>
      </c>
      <c r="G764" s="575" t="e">
        <f t="shared" si="79"/>
        <v>#REF!</v>
      </c>
      <c r="H764" s="575" t="e">
        <f t="shared" si="80"/>
        <v>#REF!</v>
      </c>
      <c r="I764" s="575" t="e">
        <f t="shared" si="81"/>
        <v>#REF!</v>
      </c>
      <c r="J764" s="575" t="e">
        <f>IF(A764="","",IF(#REF!="","",PMT((1+D764)^(1/12)-1,(#REF!*12)-A764+1,-E764)))</f>
        <v>#REF!</v>
      </c>
    </row>
    <row r="765" spans="1:10">
      <c r="A765" s="577" t="e">
        <f>IF(A764="","",IF(A764=#REF!*12,"",+A764+1))</f>
        <v>#REF!</v>
      </c>
      <c r="B765" s="576" t="e">
        <f t="shared" si="82"/>
        <v>#REF!</v>
      </c>
      <c r="C765" s="576" t="e">
        <f>IF(A765="","",IF(#REF!+'Plano Prestação Mensal Proposta'!A765&gt;120,0,ROUND(IF(B765&gt;0.045,(0.045*0.5),(0.5)*B765),7)))</f>
        <v>#REF!</v>
      </c>
      <c r="D765" s="576" t="e">
        <f t="shared" si="77"/>
        <v>#REF!</v>
      </c>
      <c r="E765" s="575" t="e">
        <f t="shared" si="83"/>
        <v>#REF!</v>
      </c>
      <c r="F765" s="575" t="e">
        <f t="shared" si="78"/>
        <v>#REF!</v>
      </c>
      <c r="G765" s="575" t="e">
        <f t="shared" si="79"/>
        <v>#REF!</v>
      </c>
      <c r="H765" s="575" t="e">
        <f t="shared" si="80"/>
        <v>#REF!</v>
      </c>
      <c r="I765" s="575" t="e">
        <f t="shared" si="81"/>
        <v>#REF!</v>
      </c>
      <c r="J765" s="575" t="e">
        <f>IF(A765="","",IF(#REF!="","",PMT((1+D765)^(1/12)-1,(#REF!*12)-A765+1,-E765)))</f>
        <v>#REF!</v>
      </c>
    </row>
    <row r="766" spans="1:10">
      <c r="A766" s="577" t="e">
        <f>IF(A765="","",IF(A765=#REF!*12,"",+A765+1))</f>
        <v>#REF!</v>
      </c>
      <c r="B766" s="576" t="e">
        <f t="shared" si="82"/>
        <v>#REF!</v>
      </c>
      <c r="C766" s="576" t="e">
        <f>IF(A766="","",IF(#REF!+'Plano Prestação Mensal Proposta'!A766&gt;120,0,ROUND(IF(B766&gt;0.045,(0.045*0.5),(0.5)*B766),7)))</f>
        <v>#REF!</v>
      </c>
      <c r="D766" s="576" t="e">
        <f t="shared" si="77"/>
        <v>#REF!</v>
      </c>
      <c r="E766" s="575" t="e">
        <f t="shared" si="83"/>
        <v>#REF!</v>
      </c>
      <c r="F766" s="575" t="e">
        <f t="shared" si="78"/>
        <v>#REF!</v>
      </c>
      <c r="G766" s="575" t="e">
        <f t="shared" si="79"/>
        <v>#REF!</v>
      </c>
      <c r="H766" s="575" t="e">
        <f t="shared" si="80"/>
        <v>#REF!</v>
      </c>
      <c r="I766" s="575" t="e">
        <f t="shared" si="81"/>
        <v>#REF!</v>
      </c>
      <c r="J766" s="575" t="e">
        <f>IF(A766="","",IF(#REF!="","",PMT((1+D766)^(1/12)-1,(#REF!*12)-A766+1,-E766)))</f>
        <v>#REF!</v>
      </c>
    </row>
    <row r="767" spans="1:10">
      <c r="A767" s="577" t="e">
        <f>IF(A766="","",IF(A766=#REF!*12,"",+A766+1))</f>
        <v>#REF!</v>
      </c>
      <c r="B767" s="576" t="e">
        <f t="shared" si="82"/>
        <v>#REF!</v>
      </c>
      <c r="C767" s="576" t="e">
        <f>IF(A767="","",IF(#REF!+'Plano Prestação Mensal Proposta'!A767&gt;120,0,ROUND(IF(B767&gt;0.045,(0.045*0.5),(0.5)*B767),7)))</f>
        <v>#REF!</v>
      </c>
      <c r="D767" s="576" t="e">
        <f t="shared" si="77"/>
        <v>#REF!</v>
      </c>
      <c r="E767" s="575" t="e">
        <f t="shared" si="83"/>
        <v>#REF!</v>
      </c>
      <c r="F767" s="575" t="e">
        <f t="shared" si="78"/>
        <v>#REF!</v>
      </c>
      <c r="G767" s="575" t="e">
        <f t="shared" si="79"/>
        <v>#REF!</v>
      </c>
      <c r="H767" s="575" t="e">
        <f t="shared" si="80"/>
        <v>#REF!</v>
      </c>
      <c r="I767" s="575" t="e">
        <f t="shared" si="81"/>
        <v>#REF!</v>
      </c>
      <c r="J767" s="575" t="e">
        <f>IF(A767="","",IF(#REF!="","",PMT((1+D767)^(1/12)-1,(#REF!*12)-A767+1,-E767)))</f>
        <v>#REF!</v>
      </c>
    </row>
    <row r="768" spans="1:10">
      <c r="A768" s="577" t="e">
        <f>IF(A767="","",IF(A767=#REF!*12,"",+A767+1))</f>
        <v>#REF!</v>
      </c>
      <c r="B768" s="576" t="e">
        <f t="shared" si="82"/>
        <v>#REF!</v>
      </c>
      <c r="C768" s="576" t="e">
        <f>IF(A768="","",IF(#REF!+'Plano Prestação Mensal Proposta'!A768&gt;120,0,ROUND(IF(B768&gt;0.045,(0.045*0.5),(0.5)*B768),7)))</f>
        <v>#REF!</v>
      </c>
      <c r="D768" s="576" t="e">
        <f t="shared" si="77"/>
        <v>#REF!</v>
      </c>
      <c r="E768" s="575" t="e">
        <f t="shared" si="83"/>
        <v>#REF!</v>
      </c>
      <c r="F768" s="575" t="e">
        <f t="shared" si="78"/>
        <v>#REF!</v>
      </c>
      <c r="G768" s="575" t="e">
        <f t="shared" si="79"/>
        <v>#REF!</v>
      </c>
      <c r="H768" s="575" t="e">
        <f t="shared" si="80"/>
        <v>#REF!</v>
      </c>
      <c r="I768" s="575" t="e">
        <f t="shared" si="81"/>
        <v>#REF!</v>
      </c>
      <c r="J768" s="575" t="e">
        <f>IF(A768="","",IF(#REF!="","",PMT((1+D768)^(1/12)-1,(#REF!*12)-A768+1,-E768)))</f>
        <v>#REF!</v>
      </c>
    </row>
    <row r="769" spans="1:10">
      <c r="A769" s="577" t="e">
        <f>IF(A768="","",IF(A768=#REF!*12,"",+A768+1))</f>
        <v>#REF!</v>
      </c>
      <c r="B769" s="576" t="e">
        <f t="shared" si="82"/>
        <v>#REF!</v>
      </c>
      <c r="C769" s="576" t="e">
        <f>IF(A769="","",IF(#REF!+'Plano Prestação Mensal Proposta'!A769&gt;120,0,ROUND(IF(B769&gt;0.045,(0.045*0.5),(0.5)*B769),7)))</f>
        <v>#REF!</v>
      </c>
      <c r="D769" s="576" t="e">
        <f t="shared" si="77"/>
        <v>#REF!</v>
      </c>
      <c r="E769" s="575" t="e">
        <f t="shared" si="83"/>
        <v>#REF!</v>
      </c>
      <c r="F769" s="575" t="e">
        <f t="shared" si="78"/>
        <v>#REF!</v>
      </c>
      <c r="G769" s="575" t="e">
        <f t="shared" si="79"/>
        <v>#REF!</v>
      </c>
      <c r="H769" s="575" t="e">
        <f t="shared" si="80"/>
        <v>#REF!</v>
      </c>
      <c r="I769" s="575" t="e">
        <f t="shared" si="81"/>
        <v>#REF!</v>
      </c>
      <c r="J769" s="575" t="e">
        <f>IF(A769="","",IF(#REF!="","",PMT((1+D769)^(1/12)-1,(#REF!*12)-A769+1,-E769)))</f>
        <v>#REF!</v>
      </c>
    </row>
    <row r="770" spans="1:10">
      <c r="A770" s="577" t="e">
        <f>IF(A769="","",IF(A769=#REF!*12,"",+A769+1))</f>
        <v>#REF!</v>
      </c>
      <c r="B770" s="576" t="e">
        <f t="shared" si="82"/>
        <v>#REF!</v>
      </c>
      <c r="C770" s="576" t="e">
        <f>IF(A770="","",IF(#REF!+'Plano Prestação Mensal Proposta'!A770&gt;120,0,ROUND(IF(B770&gt;0.045,(0.045*0.5),(0.5)*B770),7)))</f>
        <v>#REF!</v>
      </c>
      <c r="D770" s="576" t="e">
        <f t="shared" si="77"/>
        <v>#REF!</v>
      </c>
      <c r="E770" s="575" t="e">
        <f t="shared" si="83"/>
        <v>#REF!</v>
      </c>
      <c r="F770" s="575" t="e">
        <f t="shared" si="78"/>
        <v>#REF!</v>
      </c>
      <c r="G770" s="575" t="e">
        <f t="shared" si="79"/>
        <v>#REF!</v>
      </c>
      <c r="H770" s="575" t="e">
        <f t="shared" si="80"/>
        <v>#REF!</v>
      </c>
      <c r="I770" s="575" t="e">
        <f t="shared" si="81"/>
        <v>#REF!</v>
      </c>
      <c r="J770" s="575" t="e">
        <f>IF(A770="","",IF(#REF!="","",PMT((1+D770)^(1/12)-1,(#REF!*12)-A770+1,-E770)))</f>
        <v>#REF!</v>
      </c>
    </row>
    <row r="771" spans="1:10">
      <c r="A771" s="577" t="e">
        <f>IF(A770="","",IF(A770=#REF!*12,"",+A770+1))</f>
        <v>#REF!</v>
      </c>
      <c r="B771" s="576" t="e">
        <f t="shared" si="82"/>
        <v>#REF!</v>
      </c>
      <c r="C771" s="576" t="e">
        <f>IF(A771="","",IF(#REF!+'Plano Prestação Mensal Proposta'!A771&gt;120,0,ROUND(IF(B771&gt;0.045,(0.045*0.5),(0.5)*B771),7)))</f>
        <v>#REF!</v>
      </c>
      <c r="D771" s="576" t="e">
        <f t="shared" si="77"/>
        <v>#REF!</v>
      </c>
      <c r="E771" s="575" t="e">
        <f t="shared" si="83"/>
        <v>#REF!</v>
      </c>
      <c r="F771" s="575" t="e">
        <f t="shared" si="78"/>
        <v>#REF!</v>
      </c>
      <c r="G771" s="575" t="e">
        <f t="shared" si="79"/>
        <v>#REF!</v>
      </c>
      <c r="H771" s="575" t="e">
        <f t="shared" si="80"/>
        <v>#REF!</v>
      </c>
      <c r="I771" s="575" t="e">
        <f t="shared" si="81"/>
        <v>#REF!</v>
      </c>
      <c r="J771" s="575" t="e">
        <f>IF(A771="","",IF(#REF!="","",PMT((1+D771)^(1/12)-1,(#REF!*12)-A771+1,-E771)))</f>
        <v>#REF!</v>
      </c>
    </row>
    <row r="772" spans="1:10">
      <c r="A772" s="577" t="e">
        <f>IF(A771="","",IF(A771=#REF!*12,"",+A771+1))</f>
        <v>#REF!</v>
      </c>
      <c r="B772" s="576" t="e">
        <f t="shared" si="82"/>
        <v>#REF!</v>
      </c>
      <c r="C772" s="576" t="e">
        <f>IF(A772="","",IF(#REF!+'Plano Prestação Mensal Proposta'!A772&gt;120,0,ROUND(IF(B772&gt;0.045,(0.045*0.5),(0.5)*B772),7)))</f>
        <v>#REF!</v>
      </c>
      <c r="D772" s="576" t="e">
        <f t="shared" si="77"/>
        <v>#REF!</v>
      </c>
      <c r="E772" s="575" t="e">
        <f t="shared" si="83"/>
        <v>#REF!</v>
      </c>
      <c r="F772" s="575" t="e">
        <f t="shared" si="78"/>
        <v>#REF!</v>
      </c>
      <c r="G772" s="575" t="e">
        <f t="shared" si="79"/>
        <v>#REF!</v>
      </c>
      <c r="H772" s="575" t="e">
        <f t="shared" si="80"/>
        <v>#REF!</v>
      </c>
      <c r="I772" s="575" t="e">
        <f t="shared" si="81"/>
        <v>#REF!</v>
      </c>
      <c r="J772" s="575" t="e">
        <f>IF(A772="","",IF(#REF!="","",PMT((1+D772)^(1/12)-1,(#REF!*12)-A772+1,-E772)))</f>
        <v>#REF!</v>
      </c>
    </row>
    <row r="773" spans="1:10">
      <c r="A773" s="577" t="e">
        <f>IF(A772="","",IF(A772=#REF!*12,"",+A772+1))</f>
        <v>#REF!</v>
      </c>
      <c r="B773" s="576" t="e">
        <f t="shared" si="82"/>
        <v>#REF!</v>
      </c>
      <c r="C773" s="576" t="e">
        <f>IF(A773="","",IF(#REF!+'Plano Prestação Mensal Proposta'!A773&gt;120,0,ROUND(IF(B773&gt;0.045,(0.045*0.5),(0.5)*B773),7)))</f>
        <v>#REF!</v>
      </c>
      <c r="D773" s="576" t="e">
        <f t="shared" si="77"/>
        <v>#REF!</v>
      </c>
      <c r="E773" s="575" t="e">
        <f t="shared" si="83"/>
        <v>#REF!</v>
      </c>
      <c r="F773" s="575" t="e">
        <f t="shared" si="78"/>
        <v>#REF!</v>
      </c>
      <c r="G773" s="575" t="e">
        <f t="shared" si="79"/>
        <v>#REF!</v>
      </c>
      <c r="H773" s="575" t="e">
        <f t="shared" si="80"/>
        <v>#REF!</v>
      </c>
      <c r="I773" s="575" t="e">
        <f t="shared" si="81"/>
        <v>#REF!</v>
      </c>
      <c r="J773" s="575" t="e">
        <f>IF(A773="","",IF(#REF!="","",PMT((1+D773)^(1/12)-1,(#REF!*12)-A773+1,-E773)))</f>
        <v>#REF!</v>
      </c>
    </row>
    <row r="774" spans="1:10">
      <c r="A774" s="577" t="e">
        <f>IF(A773="","",IF(A773=#REF!*12,"",+A773+1))</f>
        <v>#REF!</v>
      </c>
      <c r="B774" s="576" t="e">
        <f t="shared" si="82"/>
        <v>#REF!</v>
      </c>
      <c r="C774" s="576" t="e">
        <f>IF(A774="","",IF(#REF!+'Plano Prestação Mensal Proposta'!A774&gt;120,0,ROUND(IF(B774&gt;0.045,(0.045*0.5),(0.5)*B774),7)))</f>
        <v>#REF!</v>
      </c>
      <c r="D774" s="576" t="e">
        <f t="shared" ref="D774:D837" si="84">IF(A774="","",+B774-C774)</f>
        <v>#REF!</v>
      </c>
      <c r="E774" s="575" t="e">
        <f t="shared" si="83"/>
        <v>#REF!</v>
      </c>
      <c r="F774" s="575" t="e">
        <f t="shared" ref="F774:F837" si="85">IF(A774="","",IF(J774="","",+J774-H774))</f>
        <v>#REF!</v>
      </c>
      <c r="G774" s="575" t="e">
        <f t="shared" ref="G774:G837" si="86">IF(A774="","",IF(E774="","",ROUND(+E774*((1+B774)^(1/12)-1),2)))</f>
        <v>#REF!</v>
      </c>
      <c r="H774" s="575" t="e">
        <f t="shared" ref="H774:H837" si="87">IF(A774="","",IF(E774="","",ROUND(+E774*((1+D774)^(1/12)-1),2)))</f>
        <v>#REF!</v>
      </c>
      <c r="I774" s="575" t="e">
        <f t="shared" ref="I774:I837" si="88">IF(A774="","",+G774-H774)</f>
        <v>#REF!</v>
      </c>
      <c r="J774" s="575" t="e">
        <f>IF(A774="","",IF(#REF!="","",PMT((1+D774)^(1/12)-1,(#REF!*12)-A774+1,-E774)))</f>
        <v>#REF!</v>
      </c>
    </row>
    <row r="775" spans="1:10">
      <c r="A775" s="577" t="e">
        <f>IF(A774="","",IF(A774=#REF!*12,"",+A774+1))</f>
        <v>#REF!</v>
      </c>
      <c r="B775" s="576" t="e">
        <f t="shared" ref="B775:B838" si="89">IF(A775="","",+B774)</f>
        <v>#REF!</v>
      </c>
      <c r="C775" s="576" t="e">
        <f>IF(A775="","",IF(#REF!+'Plano Prestação Mensal Proposta'!A775&gt;120,0,ROUND(IF(B775&gt;0.045,(0.045*0.5),(0.5)*B775),7)))</f>
        <v>#REF!</v>
      </c>
      <c r="D775" s="576" t="e">
        <f t="shared" si="84"/>
        <v>#REF!</v>
      </c>
      <c r="E775" s="575" t="e">
        <f t="shared" ref="E775:E838" si="90">IF(A775="","",IF(F774="","",+E774-F774))</f>
        <v>#REF!</v>
      </c>
      <c r="F775" s="575" t="e">
        <f t="shared" si="85"/>
        <v>#REF!</v>
      </c>
      <c r="G775" s="575" t="e">
        <f t="shared" si="86"/>
        <v>#REF!</v>
      </c>
      <c r="H775" s="575" t="e">
        <f t="shared" si="87"/>
        <v>#REF!</v>
      </c>
      <c r="I775" s="575" t="e">
        <f t="shared" si="88"/>
        <v>#REF!</v>
      </c>
      <c r="J775" s="575" t="e">
        <f>IF(A775="","",IF(#REF!="","",PMT((1+D775)^(1/12)-1,(#REF!*12)-A775+1,-E775)))</f>
        <v>#REF!</v>
      </c>
    </row>
    <row r="776" spans="1:10">
      <c r="A776" s="577" t="e">
        <f>IF(A775="","",IF(A775=#REF!*12,"",+A775+1))</f>
        <v>#REF!</v>
      </c>
      <c r="B776" s="576" t="e">
        <f t="shared" si="89"/>
        <v>#REF!</v>
      </c>
      <c r="C776" s="576" t="e">
        <f>IF(A776="","",IF(#REF!+'Plano Prestação Mensal Proposta'!A776&gt;120,0,ROUND(IF(B776&gt;0.045,(0.045*0.5),(0.5)*B776),7)))</f>
        <v>#REF!</v>
      </c>
      <c r="D776" s="576" t="e">
        <f t="shared" si="84"/>
        <v>#REF!</v>
      </c>
      <c r="E776" s="575" t="e">
        <f t="shared" si="90"/>
        <v>#REF!</v>
      </c>
      <c r="F776" s="575" t="e">
        <f t="shared" si="85"/>
        <v>#REF!</v>
      </c>
      <c r="G776" s="575" t="e">
        <f t="shared" si="86"/>
        <v>#REF!</v>
      </c>
      <c r="H776" s="575" t="e">
        <f t="shared" si="87"/>
        <v>#REF!</v>
      </c>
      <c r="I776" s="575" t="e">
        <f t="shared" si="88"/>
        <v>#REF!</v>
      </c>
      <c r="J776" s="575" t="e">
        <f>IF(A776="","",IF(#REF!="","",PMT((1+D776)^(1/12)-1,(#REF!*12)-A776+1,-E776)))</f>
        <v>#REF!</v>
      </c>
    </row>
    <row r="777" spans="1:10">
      <c r="A777" s="577" t="e">
        <f>IF(A776="","",IF(A776=#REF!*12,"",+A776+1))</f>
        <v>#REF!</v>
      </c>
      <c r="B777" s="576" t="e">
        <f t="shared" si="89"/>
        <v>#REF!</v>
      </c>
      <c r="C777" s="576" t="e">
        <f>IF(A777="","",IF(#REF!+'Plano Prestação Mensal Proposta'!A777&gt;120,0,ROUND(IF(B777&gt;0.045,(0.045*0.5),(0.5)*B777),7)))</f>
        <v>#REF!</v>
      </c>
      <c r="D777" s="576" t="e">
        <f t="shared" si="84"/>
        <v>#REF!</v>
      </c>
      <c r="E777" s="575" t="e">
        <f t="shared" si="90"/>
        <v>#REF!</v>
      </c>
      <c r="F777" s="575" t="e">
        <f t="shared" si="85"/>
        <v>#REF!</v>
      </c>
      <c r="G777" s="575" t="e">
        <f t="shared" si="86"/>
        <v>#REF!</v>
      </c>
      <c r="H777" s="575" t="e">
        <f t="shared" si="87"/>
        <v>#REF!</v>
      </c>
      <c r="I777" s="575" t="e">
        <f t="shared" si="88"/>
        <v>#REF!</v>
      </c>
      <c r="J777" s="575" t="e">
        <f>IF(A777="","",IF(#REF!="","",PMT((1+D777)^(1/12)-1,(#REF!*12)-A777+1,-E777)))</f>
        <v>#REF!</v>
      </c>
    </row>
    <row r="778" spans="1:10">
      <c r="A778" s="577" t="e">
        <f>IF(A777="","",IF(A777=#REF!*12,"",+A777+1))</f>
        <v>#REF!</v>
      </c>
      <c r="B778" s="576" t="e">
        <f t="shared" si="89"/>
        <v>#REF!</v>
      </c>
      <c r="C778" s="576" t="e">
        <f>IF(A778="","",IF(#REF!+'Plano Prestação Mensal Proposta'!A778&gt;120,0,ROUND(IF(B778&gt;0.045,(0.045*0.5),(0.5)*B778),7)))</f>
        <v>#REF!</v>
      </c>
      <c r="D778" s="576" t="e">
        <f t="shared" si="84"/>
        <v>#REF!</v>
      </c>
      <c r="E778" s="575" t="e">
        <f t="shared" si="90"/>
        <v>#REF!</v>
      </c>
      <c r="F778" s="575" t="e">
        <f t="shared" si="85"/>
        <v>#REF!</v>
      </c>
      <c r="G778" s="575" t="e">
        <f t="shared" si="86"/>
        <v>#REF!</v>
      </c>
      <c r="H778" s="575" t="e">
        <f t="shared" si="87"/>
        <v>#REF!</v>
      </c>
      <c r="I778" s="575" t="e">
        <f t="shared" si="88"/>
        <v>#REF!</v>
      </c>
      <c r="J778" s="575" t="e">
        <f>IF(A778="","",IF(#REF!="","",PMT((1+D778)^(1/12)-1,(#REF!*12)-A778+1,-E778)))</f>
        <v>#REF!</v>
      </c>
    </row>
    <row r="779" spans="1:10">
      <c r="A779" s="577" t="e">
        <f>IF(A778="","",IF(A778=#REF!*12,"",+A778+1))</f>
        <v>#REF!</v>
      </c>
      <c r="B779" s="576" t="e">
        <f t="shared" si="89"/>
        <v>#REF!</v>
      </c>
      <c r="C779" s="576" t="e">
        <f>IF(A779="","",IF(#REF!+'Plano Prestação Mensal Proposta'!A779&gt;120,0,ROUND(IF(B779&gt;0.045,(0.045*0.5),(0.5)*B779),7)))</f>
        <v>#REF!</v>
      </c>
      <c r="D779" s="576" t="e">
        <f t="shared" si="84"/>
        <v>#REF!</v>
      </c>
      <c r="E779" s="575" t="e">
        <f t="shared" si="90"/>
        <v>#REF!</v>
      </c>
      <c r="F779" s="575" t="e">
        <f t="shared" si="85"/>
        <v>#REF!</v>
      </c>
      <c r="G779" s="575" t="e">
        <f t="shared" si="86"/>
        <v>#REF!</v>
      </c>
      <c r="H779" s="575" t="e">
        <f t="shared" si="87"/>
        <v>#REF!</v>
      </c>
      <c r="I779" s="575" t="e">
        <f t="shared" si="88"/>
        <v>#REF!</v>
      </c>
      <c r="J779" s="575" t="e">
        <f>IF(A779="","",IF(#REF!="","",PMT((1+D779)^(1/12)-1,(#REF!*12)-A779+1,-E779)))</f>
        <v>#REF!</v>
      </c>
    </row>
    <row r="780" spans="1:10">
      <c r="A780" s="577" t="e">
        <f>IF(A779="","",IF(A779=#REF!*12,"",+A779+1))</f>
        <v>#REF!</v>
      </c>
      <c r="B780" s="576" t="e">
        <f t="shared" si="89"/>
        <v>#REF!</v>
      </c>
      <c r="C780" s="576" t="e">
        <f>IF(A780="","",IF(#REF!+'Plano Prestação Mensal Proposta'!A780&gt;120,0,ROUND(IF(B780&gt;0.045,(0.045*0.5),(0.5)*B780),7)))</f>
        <v>#REF!</v>
      </c>
      <c r="D780" s="576" t="e">
        <f t="shared" si="84"/>
        <v>#REF!</v>
      </c>
      <c r="E780" s="575" t="e">
        <f t="shared" si="90"/>
        <v>#REF!</v>
      </c>
      <c r="F780" s="575" t="e">
        <f t="shared" si="85"/>
        <v>#REF!</v>
      </c>
      <c r="G780" s="575" t="e">
        <f t="shared" si="86"/>
        <v>#REF!</v>
      </c>
      <c r="H780" s="575" t="e">
        <f t="shared" si="87"/>
        <v>#REF!</v>
      </c>
      <c r="I780" s="575" t="e">
        <f t="shared" si="88"/>
        <v>#REF!</v>
      </c>
      <c r="J780" s="575" t="e">
        <f>IF(A780="","",IF(#REF!="","",PMT((1+D780)^(1/12)-1,(#REF!*12)-A780+1,-E780)))</f>
        <v>#REF!</v>
      </c>
    </row>
    <row r="781" spans="1:10">
      <c r="A781" s="577" t="e">
        <f>IF(A780="","",IF(A780=#REF!*12,"",+A780+1))</f>
        <v>#REF!</v>
      </c>
      <c r="B781" s="576" t="e">
        <f t="shared" si="89"/>
        <v>#REF!</v>
      </c>
      <c r="C781" s="576" t="e">
        <f>IF(A781="","",IF(#REF!+'Plano Prestação Mensal Proposta'!A781&gt;120,0,ROUND(IF(B781&gt;0.045,(0.045*0.5),(0.5)*B781),7)))</f>
        <v>#REF!</v>
      </c>
      <c r="D781" s="576" t="e">
        <f t="shared" si="84"/>
        <v>#REF!</v>
      </c>
      <c r="E781" s="575" t="e">
        <f t="shared" si="90"/>
        <v>#REF!</v>
      </c>
      <c r="F781" s="575" t="e">
        <f t="shared" si="85"/>
        <v>#REF!</v>
      </c>
      <c r="G781" s="575" t="e">
        <f t="shared" si="86"/>
        <v>#REF!</v>
      </c>
      <c r="H781" s="575" t="e">
        <f t="shared" si="87"/>
        <v>#REF!</v>
      </c>
      <c r="I781" s="575" t="e">
        <f t="shared" si="88"/>
        <v>#REF!</v>
      </c>
      <c r="J781" s="575" t="e">
        <f>IF(A781="","",IF(#REF!="","",PMT((1+D781)^(1/12)-1,(#REF!*12)-A781+1,-E781)))</f>
        <v>#REF!</v>
      </c>
    </row>
    <row r="782" spans="1:10">
      <c r="A782" s="577" t="e">
        <f>IF(A781="","",IF(A781=#REF!*12,"",+A781+1))</f>
        <v>#REF!</v>
      </c>
      <c r="B782" s="576" t="e">
        <f t="shared" si="89"/>
        <v>#REF!</v>
      </c>
      <c r="C782" s="576" t="e">
        <f>IF(A782="","",IF(#REF!+'Plano Prestação Mensal Proposta'!A782&gt;120,0,ROUND(IF(B782&gt;0.045,(0.045*0.5),(0.5)*B782),7)))</f>
        <v>#REF!</v>
      </c>
      <c r="D782" s="576" t="e">
        <f t="shared" si="84"/>
        <v>#REF!</v>
      </c>
      <c r="E782" s="575" t="e">
        <f t="shared" si="90"/>
        <v>#REF!</v>
      </c>
      <c r="F782" s="575" t="e">
        <f t="shared" si="85"/>
        <v>#REF!</v>
      </c>
      <c r="G782" s="575" t="e">
        <f t="shared" si="86"/>
        <v>#REF!</v>
      </c>
      <c r="H782" s="575" t="e">
        <f t="shared" si="87"/>
        <v>#REF!</v>
      </c>
      <c r="I782" s="575" t="e">
        <f t="shared" si="88"/>
        <v>#REF!</v>
      </c>
      <c r="J782" s="575" t="e">
        <f>IF(A782="","",IF(#REF!="","",PMT((1+D782)^(1/12)-1,(#REF!*12)-A782+1,-E782)))</f>
        <v>#REF!</v>
      </c>
    </row>
    <row r="783" spans="1:10">
      <c r="A783" s="577" t="e">
        <f>IF(A782="","",IF(A782=#REF!*12,"",+A782+1))</f>
        <v>#REF!</v>
      </c>
      <c r="B783" s="576" t="e">
        <f t="shared" si="89"/>
        <v>#REF!</v>
      </c>
      <c r="C783" s="576" t="e">
        <f>IF(A783="","",IF(#REF!+'Plano Prestação Mensal Proposta'!A783&gt;120,0,ROUND(IF(B783&gt;0.045,(0.045*0.5),(0.5)*B783),7)))</f>
        <v>#REF!</v>
      </c>
      <c r="D783" s="576" t="e">
        <f t="shared" si="84"/>
        <v>#REF!</v>
      </c>
      <c r="E783" s="575" t="e">
        <f t="shared" si="90"/>
        <v>#REF!</v>
      </c>
      <c r="F783" s="575" t="e">
        <f t="shared" si="85"/>
        <v>#REF!</v>
      </c>
      <c r="G783" s="575" t="e">
        <f t="shared" si="86"/>
        <v>#REF!</v>
      </c>
      <c r="H783" s="575" t="e">
        <f t="shared" si="87"/>
        <v>#REF!</v>
      </c>
      <c r="I783" s="575" t="e">
        <f t="shared" si="88"/>
        <v>#REF!</v>
      </c>
      <c r="J783" s="575" t="e">
        <f>IF(A783="","",IF(#REF!="","",PMT((1+D783)^(1/12)-1,(#REF!*12)-A783+1,-E783)))</f>
        <v>#REF!</v>
      </c>
    </row>
    <row r="784" spans="1:10">
      <c r="A784" s="577" t="e">
        <f>IF(A783="","",IF(A783=#REF!*12,"",+A783+1))</f>
        <v>#REF!</v>
      </c>
      <c r="B784" s="576" t="e">
        <f t="shared" si="89"/>
        <v>#REF!</v>
      </c>
      <c r="C784" s="576" t="e">
        <f>IF(A784="","",IF(#REF!+'Plano Prestação Mensal Proposta'!A784&gt;120,0,ROUND(IF(B784&gt;0.045,(0.045*0.5),(0.5)*B784),7)))</f>
        <v>#REF!</v>
      </c>
      <c r="D784" s="576" t="e">
        <f t="shared" si="84"/>
        <v>#REF!</v>
      </c>
      <c r="E784" s="575" t="e">
        <f t="shared" si="90"/>
        <v>#REF!</v>
      </c>
      <c r="F784" s="575" t="e">
        <f t="shared" si="85"/>
        <v>#REF!</v>
      </c>
      <c r="G784" s="575" t="e">
        <f t="shared" si="86"/>
        <v>#REF!</v>
      </c>
      <c r="H784" s="575" t="e">
        <f t="shared" si="87"/>
        <v>#REF!</v>
      </c>
      <c r="I784" s="575" t="e">
        <f t="shared" si="88"/>
        <v>#REF!</v>
      </c>
      <c r="J784" s="575" t="e">
        <f>IF(A784="","",IF(#REF!="","",PMT((1+D784)^(1/12)-1,(#REF!*12)-A784+1,-E784)))</f>
        <v>#REF!</v>
      </c>
    </row>
    <row r="785" spans="1:10">
      <c r="A785" s="577" t="e">
        <f>IF(A784="","",IF(A784=#REF!*12,"",+A784+1))</f>
        <v>#REF!</v>
      </c>
      <c r="B785" s="576" t="e">
        <f t="shared" si="89"/>
        <v>#REF!</v>
      </c>
      <c r="C785" s="576" t="e">
        <f>IF(A785="","",IF(#REF!+'Plano Prestação Mensal Proposta'!A785&gt;120,0,ROUND(IF(B785&gt;0.045,(0.045*0.5),(0.5)*B785),7)))</f>
        <v>#REF!</v>
      </c>
      <c r="D785" s="576" t="e">
        <f t="shared" si="84"/>
        <v>#REF!</v>
      </c>
      <c r="E785" s="575" t="e">
        <f t="shared" si="90"/>
        <v>#REF!</v>
      </c>
      <c r="F785" s="575" t="e">
        <f t="shared" si="85"/>
        <v>#REF!</v>
      </c>
      <c r="G785" s="575" t="e">
        <f t="shared" si="86"/>
        <v>#REF!</v>
      </c>
      <c r="H785" s="575" t="e">
        <f t="shared" si="87"/>
        <v>#REF!</v>
      </c>
      <c r="I785" s="575" t="e">
        <f t="shared" si="88"/>
        <v>#REF!</v>
      </c>
      <c r="J785" s="575" t="e">
        <f>IF(A785="","",IF(#REF!="","",PMT((1+D785)^(1/12)-1,(#REF!*12)-A785+1,-E785)))</f>
        <v>#REF!</v>
      </c>
    </row>
    <row r="786" spans="1:10">
      <c r="A786" s="577" t="e">
        <f>IF(A785="","",IF(A785=#REF!*12,"",+A785+1))</f>
        <v>#REF!</v>
      </c>
      <c r="B786" s="576" t="e">
        <f t="shared" si="89"/>
        <v>#REF!</v>
      </c>
      <c r="C786" s="576" t="e">
        <f>IF(A786="","",IF(#REF!+'Plano Prestação Mensal Proposta'!A786&gt;120,0,ROUND(IF(B786&gt;0.045,(0.045*0.5),(0.5)*B786),7)))</f>
        <v>#REF!</v>
      </c>
      <c r="D786" s="576" t="e">
        <f t="shared" si="84"/>
        <v>#REF!</v>
      </c>
      <c r="E786" s="575" t="e">
        <f t="shared" si="90"/>
        <v>#REF!</v>
      </c>
      <c r="F786" s="575" t="e">
        <f t="shared" si="85"/>
        <v>#REF!</v>
      </c>
      <c r="G786" s="575" t="e">
        <f t="shared" si="86"/>
        <v>#REF!</v>
      </c>
      <c r="H786" s="575" t="e">
        <f t="shared" si="87"/>
        <v>#REF!</v>
      </c>
      <c r="I786" s="575" t="e">
        <f t="shared" si="88"/>
        <v>#REF!</v>
      </c>
      <c r="J786" s="575" t="e">
        <f>IF(A786="","",IF(#REF!="","",PMT((1+D786)^(1/12)-1,(#REF!*12)-A786+1,-E786)))</f>
        <v>#REF!</v>
      </c>
    </row>
    <row r="787" spans="1:10">
      <c r="A787" s="577" t="e">
        <f>IF(A786="","",IF(A786=#REF!*12,"",+A786+1))</f>
        <v>#REF!</v>
      </c>
      <c r="B787" s="576" t="e">
        <f t="shared" si="89"/>
        <v>#REF!</v>
      </c>
      <c r="C787" s="576" t="e">
        <f>IF(A787="","",IF(#REF!+'Plano Prestação Mensal Proposta'!A787&gt;120,0,ROUND(IF(B787&gt;0.045,(0.045*0.5),(0.5)*B787),7)))</f>
        <v>#REF!</v>
      </c>
      <c r="D787" s="576" t="e">
        <f t="shared" si="84"/>
        <v>#REF!</v>
      </c>
      <c r="E787" s="575" t="e">
        <f t="shared" si="90"/>
        <v>#REF!</v>
      </c>
      <c r="F787" s="575" t="e">
        <f t="shared" si="85"/>
        <v>#REF!</v>
      </c>
      <c r="G787" s="575" t="e">
        <f t="shared" si="86"/>
        <v>#REF!</v>
      </c>
      <c r="H787" s="575" t="e">
        <f t="shared" si="87"/>
        <v>#REF!</v>
      </c>
      <c r="I787" s="575" t="e">
        <f t="shared" si="88"/>
        <v>#REF!</v>
      </c>
      <c r="J787" s="575" t="e">
        <f>IF(A787="","",IF(#REF!="","",PMT((1+D787)^(1/12)-1,(#REF!*12)-A787+1,-E787)))</f>
        <v>#REF!</v>
      </c>
    </row>
    <row r="788" spans="1:10">
      <c r="A788" s="577" t="e">
        <f>IF(A787="","",IF(A787=#REF!*12,"",+A787+1))</f>
        <v>#REF!</v>
      </c>
      <c r="B788" s="576" t="e">
        <f t="shared" si="89"/>
        <v>#REF!</v>
      </c>
      <c r="C788" s="576" t="e">
        <f>IF(A788="","",IF(#REF!+'Plano Prestação Mensal Proposta'!A788&gt;120,0,ROUND(IF(B788&gt;0.045,(0.045*0.5),(0.5)*B788),7)))</f>
        <v>#REF!</v>
      </c>
      <c r="D788" s="576" t="e">
        <f t="shared" si="84"/>
        <v>#REF!</v>
      </c>
      <c r="E788" s="575" t="e">
        <f t="shared" si="90"/>
        <v>#REF!</v>
      </c>
      <c r="F788" s="575" t="e">
        <f t="shared" si="85"/>
        <v>#REF!</v>
      </c>
      <c r="G788" s="575" t="e">
        <f t="shared" si="86"/>
        <v>#REF!</v>
      </c>
      <c r="H788" s="575" t="e">
        <f t="shared" si="87"/>
        <v>#REF!</v>
      </c>
      <c r="I788" s="575" t="e">
        <f t="shared" si="88"/>
        <v>#REF!</v>
      </c>
      <c r="J788" s="575" t="e">
        <f>IF(A788="","",IF(#REF!="","",PMT((1+D788)^(1/12)-1,(#REF!*12)-A788+1,-E788)))</f>
        <v>#REF!</v>
      </c>
    </row>
    <row r="789" spans="1:10">
      <c r="A789" s="577" t="e">
        <f>IF(A788="","",IF(A788=#REF!*12,"",+A788+1))</f>
        <v>#REF!</v>
      </c>
      <c r="B789" s="576" t="e">
        <f t="shared" si="89"/>
        <v>#REF!</v>
      </c>
      <c r="C789" s="576" t="e">
        <f>IF(A789="","",IF(#REF!+'Plano Prestação Mensal Proposta'!A789&gt;120,0,ROUND(IF(B789&gt;0.045,(0.045*0.5),(0.5)*B789),7)))</f>
        <v>#REF!</v>
      </c>
      <c r="D789" s="576" t="e">
        <f t="shared" si="84"/>
        <v>#REF!</v>
      </c>
      <c r="E789" s="575" t="e">
        <f t="shared" si="90"/>
        <v>#REF!</v>
      </c>
      <c r="F789" s="575" t="e">
        <f t="shared" si="85"/>
        <v>#REF!</v>
      </c>
      <c r="G789" s="575" t="e">
        <f t="shared" si="86"/>
        <v>#REF!</v>
      </c>
      <c r="H789" s="575" t="e">
        <f t="shared" si="87"/>
        <v>#REF!</v>
      </c>
      <c r="I789" s="575" t="e">
        <f t="shared" si="88"/>
        <v>#REF!</v>
      </c>
      <c r="J789" s="575" t="e">
        <f>IF(A789="","",IF(#REF!="","",PMT((1+D789)^(1/12)-1,(#REF!*12)-A789+1,-E789)))</f>
        <v>#REF!</v>
      </c>
    </row>
    <row r="790" spans="1:10">
      <c r="A790" s="577" t="e">
        <f>IF(A789="","",IF(A789=#REF!*12,"",+A789+1))</f>
        <v>#REF!</v>
      </c>
      <c r="B790" s="576" t="e">
        <f t="shared" si="89"/>
        <v>#REF!</v>
      </c>
      <c r="C790" s="576" t="e">
        <f>IF(A790="","",IF(#REF!+'Plano Prestação Mensal Proposta'!A790&gt;120,0,ROUND(IF(B790&gt;0.045,(0.045*0.5),(0.5)*B790),7)))</f>
        <v>#REF!</v>
      </c>
      <c r="D790" s="576" t="e">
        <f t="shared" si="84"/>
        <v>#REF!</v>
      </c>
      <c r="E790" s="575" t="e">
        <f t="shared" si="90"/>
        <v>#REF!</v>
      </c>
      <c r="F790" s="575" t="e">
        <f t="shared" si="85"/>
        <v>#REF!</v>
      </c>
      <c r="G790" s="575" t="e">
        <f t="shared" si="86"/>
        <v>#REF!</v>
      </c>
      <c r="H790" s="575" t="e">
        <f t="shared" si="87"/>
        <v>#REF!</v>
      </c>
      <c r="I790" s="575" t="e">
        <f t="shared" si="88"/>
        <v>#REF!</v>
      </c>
      <c r="J790" s="575" t="e">
        <f>IF(A790="","",IF(#REF!="","",PMT((1+D790)^(1/12)-1,(#REF!*12)-A790+1,-E790)))</f>
        <v>#REF!</v>
      </c>
    </row>
    <row r="791" spans="1:10">
      <c r="A791" s="577" t="e">
        <f>IF(A790="","",IF(A790=#REF!*12,"",+A790+1))</f>
        <v>#REF!</v>
      </c>
      <c r="B791" s="576" t="e">
        <f t="shared" si="89"/>
        <v>#REF!</v>
      </c>
      <c r="C791" s="576" t="e">
        <f>IF(A791="","",IF(#REF!+'Plano Prestação Mensal Proposta'!A791&gt;120,0,ROUND(IF(B791&gt;0.045,(0.045*0.5),(0.5)*B791),7)))</f>
        <v>#REF!</v>
      </c>
      <c r="D791" s="576" t="e">
        <f t="shared" si="84"/>
        <v>#REF!</v>
      </c>
      <c r="E791" s="575" t="e">
        <f t="shared" si="90"/>
        <v>#REF!</v>
      </c>
      <c r="F791" s="575" t="e">
        <f t="shared" si="85"/>
        <v>#REF!</v>
      </c>
      <c r="G791" s="575" t="e">
        <f t="shared" si="86"/>
        <v>#REF!</v>
      </c>
      <c r="H791" s="575" t="e">
        <f t="shared" si="87"/>
        <v>#REF!</v>
      </c>
      <c r="I791" s="575" t="e">
        <f t="shared" si="88"/>
        <v>#REF!</v>
      </c>
      <c r="J791" s="575" t="e">
        <f>IF(A791="","",IF(#REF!="","",PMT((1+D791)^(1/12)-1,(#REF!*12)-A791+1,-E791)))</f>
        <v>#REF!</v>
      </c>
    </row>
    <row r="792" spans="1:10">
      <c r="A792" s="577" t="e">
        <f>IF(A791="","",IF(A791=#REF!*12,"",+A791+1))</f>
        <v>#REF!</v>
      </c>
      <c r="B792" s="576" t="e">
        <f t="shared" si="89"/>
        <v>#REF!</v>
      </c>
      <c r="C792" s="576" t="e">
        <f>IF(A792="","",IF(#REF!+'Plano Prestação Mensal Proposta'!A792&gt;120,0,ROUND(IF(B792&gt;0.045,(0.045*0.5),(0.5)*B792),7)))</f>
        <v>#REF!</v>
      </c>
      <c r="D792" s="576" t="e">
        <f t="shared" si="84"/>
        <v>#REF!</v>
      </c>
      <c r="E792" s="575" t="e">
        <f t="shared" si="90"/>
        <v>#REF!</v>
      </c>
      <c r="F792" s="575" t="e">
        <f t="shared" si="85"/>
        <v>#REF!</v>
      </c>
      <c r="G792" s="575" t="e">
        <f t="shared" si="86"/>
        <v>#REF!</v>
      </c>
      <c r="H792" s="575" t="e">
        <f t="shared" si="87"/>
        <v>#REF!</v>
      </c>
      <c r="I792" s="575" t="e">
        <f t="shared" si="88"/>
        <v>#REF!</v>
      </c>
      <c r="J792" s="575" t="e">
        <f>IF(A792="","",IF(#REF!="","",PMT((1+D792)^(1/12)-1,(#REF!*12)-A792+1,-E792)))</f>
        <v>#REF!</v>
      </c>
    </row>
    <row r="793" spans="1:10">
      <c r="A793" s="577" t="e">
        <f>IF(A792="","",IF(A792=#REF!*12,"",+A792+1))</f>
        <v>#REF!</v>
      </c>
      <c r="B793" s="576" t="e">
        <f t="shared" si="89"/>
        <v>#REF!</v>
      </c>
      <c r="C793" s="576" t="e">
        <f>IF(A793="","",IF(#REF!+'Plano Prestação Mensal Proposta'!A793&gt;120,0,ROUND(IF(B793&gt;0.045,(0.045*0.5),(0.5)*B793),7)))</f>
        <v>#REF!</v>
      </c>
      <c r="D793" s="576" t="e">
        <f t="shared" si="84"/>
        <v>#REF!</v>
      </c>
      <c r="E793" s="575" t="e">
        <f t="shared" si="90"/>
        <v>#REF!</v>
      </c>
      <c r="F793" s="575" t="e">
        <f t="shared" si="85"/>
        <v>#REF!</v>
      </c>
      <c r="G793" s="575" t="e">
        <f t="shared" si="86"/>
        <v>#REF!</v>
      </c>
      <c r="H793" s="575" t="e">
        <f t="shared" si="87"/>
        <v>#REF!</v>
      </c>
      <c r="I793" s="575" t="e">
        <f t="shared" si="88"/>
        <v>#REF!</v>
      </c>
      <c r="J793" s="575" t="e">
        <f>IF(A793="","",IF(#REF!="","",PMT((1+D793)^(1/12)-1,(#REF!*12)-A793+1,-E793)))</f>
        <v>#REF!</v>
      </c>
    </row>
    <row r="794" spans="1:10">
      <c r="A794" s="577" t="e">
        <f>IF(A793="","",IF(A793=#REF!*12,"",+A793+1))</f>
        <v>#REF!</v>
      </c>
      <c r="B794" s="576" t="e">
        <f t="shared" si="89"/>
        <v>#REF!</v>
      </c>
      <c r="C794" s="576" t="e">
        <f>IF(A794="","",IF(#REF!+'Plano Prestação Mensal Proposta'!A794&gt;120,0,ROUND(IF(B794&gt;0.045,(0.045*0.5),(0.5)*B794),7)))</f>
        <v>#REF!</v>
      </c>
      <c r="D794" s="576" t="e">
        <f t="shared" si="84"/>
        <v>#REF!</v>
      </c>
      <c r="E794" s="575" t="e">
        <f t="shared" si="90"/>
        <v>#REF!</v>
      </c>
      <c r="F794" s="575" t="e">
        <f t="shared" si="85"/>
        <v>#REF!</v>
      </c>
      <c r="G794" s="575" t="e">
        <f t="shared" si="86"/>
        <v>#REF!</v>
      </c>
      <c r="H794" s="575" t="e">
        <f t="shared" si="87"/>
        <v>#REF!</v>
      </c>
      <c r="I794" s="575" t="e">
        <f t="shared" si="88"/>
        <v>#REF!</v>
      </c>
      <c r="J794" s="575" t="e">
        <f>IF(A794="","",IF(#REF!="","",PMT((1+D794)^(1/12)-1,(#REF!*12)-A794+1,-E794)))</f>
        <v>#REF!</v>
      </c>
    </row>
    <row r="795" spans="1:10">
      <c r="A795" s="577" t="e">
        <f>IF(A794="","",IF(A794=#REF!*12,"",+A794+1))</f>
        <v>#REF!</v>
      </c>
      <c r="B795" s="576" t="e">
        <f t="shared" si="89"/>
        <v>#REF!</v>
      </c>
      <c r="C795" s="576" t="e">
        <f>IF(A795="","",IF(#REF!+'Plano Prestação Mensal Proposta'!A795&gt;120,0,ROUND(IF(B795&gt;0.045,(0.045*0.5),(0.5)*B795),7)))</f>
        <v>#REF!</v>
      </c>
      <c r="D795" s="576" t="e">
        <f t="shared" si="84"/>
        <v>#REF!</v>
      </c>
      <c r="E795" s="575" t="e">
        <f t="shared" si="90"/>
        <v>#REF!</v>
      </c>
      <c r="F795" s="575" t="e">
        <f t="shared" si="85"/>
        <v>#REF!</v>
      </c>
      <c r="G795" s="575" t="e">
        <f t="shared" si="86"/>
        <v>#REF!</v>
      </c>
      <c r="H795" s="575" t="e">
        <f t="shared" si="87"/>
        <v>#REF!</v>
      </c>
      <c r="I795" s="575" t="e">
        <f t="shared" si="88"/>
        <v>#REF!</v>
      </c>
      <c r="J795" s="575" t="e">
        <f>IF(A795="","",IF(#REF!="","",PMT((1+D795)^(1/12)-1,(#REF!*12)-A795+1,-E795)))</f>
        <v>#REF!</v>
      </c>
    </row>
    <row r="796" spans="1:10">
      <c r="A796" s="577" t="e">
        <f>IF(A795="","",IF(A795=#REF!*12,"",+A795+1))</f>
        <v>#REF!</v>
      </c>
      <c r="B796" s="576" t="e">
        <f t="shared" si="89"/>
        <v>#REF!</v>
      </c>
      <c r="C796" s="576" t="e">
        <f>IF(A796="","",IF(#REF!+'Plano Prestação Mensal Proposta'!A796&gt;120,0,ROUND(IF(B796&gt;0.045,(0.045*0.5),(0.5)*B796),7)))</f>
        <v>#REF!</v>
      </c>
      <c r="D796" s="576" t="e">
        <f t="shared" si="84"/>
        <v>#REF!</v>
      </c>
      <c r="E796" s="575" t="e">
        <f t="shared" si="90"/>
        <v>#REF!</v>
      </c>
      <c r="F796" s="575" t="e">
        <f t="shared" si="85"/>
        <v>#REF!</v>
      </c>
      <c r="G796" s="575" t="e">
        <f t="shared" si="86"/>
        <v>#REF!</v>
      </c>
      <c r="H796" s="575" t="e">
        <f t="shared" si="87"/>
        <v>#REF!</v>
      </c>
      <c r="I796" s="575" t="e">
        <f t="shared" si="88"/>
        <v>#REF!</v>
      </c>
      <c r="J796" s="575" t="e">
        <f>IF(A796="","",IF(#REF!="","",PMT((1+D796)^(1/12)-1,(#REF!*12)-A796+1,-E796)))</f>
        <v>#REF!</v>
      </c>
    </row>
    <row r="797" spans="1:10">
      <c r="A797" s="577" t="e">
        <f>IF(A796="","",IF(A796=#REF!*12,"",+A796+1))</f>
        <v>#REF!</v>
      </c>
      <c r="B797" s="576" t="e">
        <f t="shared" si="89"/>
        <v>#REF!</v>
      </c>
      <c r="C797" s="576" t="e">
        <f>IF(A797="","",IF(#REF!+'Plano Prestação Mensal Proposta'!A797&gt;120,0,ROUND(IF(B797&gt;0.045,(0.045*0.5),(0.5)*B797),7)))</f>
        <v>#REF!</v>
      </c>
      <c r="D797" s="576" t="e">
        <f t="shared" si="84"/>
        <v>#REF!</v>
      </c>
      <c r="E797" s="575" t="e">
        <f t="shared" si="90"/>
        <v>#REF!</v>
      </c>
      <c r="F797" s="575" t="e">
        <f t="shared" si="85"/>
        <v>#REF!</v>
      </c>
      <c r="G797" s="575" t="e">
        <f t="shared" si="86"/>
        <v>#REF!</v>
      </c>
      <c r="H797" s="575" t="e">
        <f t="shared" si="87"/>
        <v>#REF!</v>
      </c>
      <c r="I797" s="575" t="e">
        <f t="shared" si="88"/>
        <v>#REF!</v>
      </c>
      <c r="J797" s="575" t="e">
        <f>IF(A797="","",IF(#REF!="","",PMT((1+D797)^(1/12)-1,(#REF!*12)-A797+1,-E797)))</f>
        <v>#REF!</v>
      </c>
    </row>
    <row r="798" spans="1:10">
      <c r="A798" s="577" t="e">
        <f>IF(A797="","",IF(A797=#REF!*12,"",+A797+1))</f>
        <v>#REF!</v>
      </c>
      <c r="B798" s="576" t="e">
        <f t="shared" si="89"/>
        <v>#REF!</v>
      </c>
      <c r="C798" s="576" t="e">
        <f>IF(A798="","",IF(#REF!+'Plano Prestação Mensal Proposta'!A798&gt;120,0,ROUND(IF(B798&gt;0.045,(0.045*0.5),(0.5)*B798),7)))</f>
        <v>#REF!</v>
      </c>
      <c r="D798" s="576" t="e">
        <f t="shared" si="84"/>
        <v>#REF!</v>
      </c>
      <c r="E798" s="575" t="e">
        <f t="shared" si="90"/>
        <v>#REF!</v>
      </c>
      <c r="F798" s="575" t="e">
        <f t="shared" si="85"/>
        <v>#REF!</v>
      </c>
      <c r="G798" s="575" t="e">
        <f t="shared" si="86"/>
        <v>#REF!</v>
      </c>
      <c r="H798" s="575" t="e">
        <f t="shared" si="87"/>
        <v>#REF!</v>
      </c>
      <c r="I798" s="575" t="e">
        <f t="shared" si="88"/>
        <v>#REF!</v>
      </c>
      <c r="J798" s="575" t="e">
        <f>IF(A798="","",IF(#REF!="","",PMT((1+D798)^(1/12)-1,(#REF!*12)-A798+1,-E798)))</f>
        <v>#REF!</v>
      </c>
    </row>
    <row r="799" spans="1:10">
      <c r="A799" s="577" t="e">
        <f>IF(A798="","",IF(A798=#REF!*12,"",+A798+1))</f>
        <v>#REF!</v>
      </c>
      <c r="B799" s="576" t="e">
        <f t="shared" si="89"/>
        <v>#REF!</v>
      </c>
      <c r="C799" s="576" t="e">
        <f>IF(A799="","",IF(#REF!+'Plano Prestação Mensal Proposta'!A799&gt;120,0,ROUND(IF(B799&gt;0.045,(0.045*0.5),(0.5)*B799),7)))</f>
        <v>#REF!</v>
      </c>
      <c r="D799" s="576" t="e">
        <f t="shared" si="84"/>
        <v>#REF!</v>
      </c>
      <c r="E799" s="575" t="e">
        <f t="shared" si="90"/>
        <v>#REF!</v>
      </c>
      <c r="F799" s="575" t="e">
        <f t="shared" si="85"/>
        <v>#REF!</v>
      </c>
      <c r="G799" s="575" t="e">
        <f t="shared" si="86"/>
        <v>#REF!</v>
      </c>
      <c r="H799" s="575" t="e">
        <f t="shared" si="87"/>
        <v>#REF!</v>
      </c>
      <c r="I799" s="575" t="e">
        <f t="shared" si="88"/>
        <v>#REF!</v>
      </c>
      <c r="J799" s="575" t="e">
        <f>IF(A799="","",IF(#REF!="","",PMT((1+D799)^(1/12)-1,(#REF!*12)-A799+1,-E799)))</f>
        <v>#REF!</v>
      </c>
    </row>
    <row r="800" spans="1:10">
      <c r="A800" s="577" t="e">
        <f>IF(A799="","",IF(A799=#REF!*12,"",+A799+1))</f>
        <v>#REF!</v>
      </c>
      <c r="B800" s="576" t="e">
        <f t="shared" si="89"/>
        <v>#REF!</v>
      </c>
      <c r="C800" s="576" t="e">
        <f>IF(A800="","",IF(#REF!+'Plano Prestação Mensal Proposta'!A800&gt;120,0,ROUND(IF(B800&gt;0.045,(0.045*0.5),(0.5)*B800),7)))</f>
        <v>#REF!</v>
      </c>
      <c r="D800" s="576" t="e">
        <f t="shared" si="84"/>
        <v>#REF!</v>
      </c>
      <c r="E800" s="575" t="e">
        <f t="shared" si="90"/>
        <v>#REF!</v>
      </c>
      <c r="F800" s="575" t="e">
        <f t="shared" si="85"/>
        <v>#REF!</v>
      </c>
      <c r="G800" s="575" t="e">
        <f t="shared" si="86"/>
        <v>#REF!</v>
      </c>
      <c r="H800" s="575" t="e">
        <f t="shared" si="87"/>
        <v>#REF!</v>
      </c>
      <c r="I800" s="575" t="e">
        <f t="shared" si="88"/>
        <v>#REF!</v>
      </c>
      <c r="J800" s="575" t="e">
        <f>IF(A800="","",IF(#REF!="","",PMT((1+D800)^(1/12)-1,(#REF!*12)-A800+1,-E800)))</f>
        <v>#REF!</v>
      </c>
    </row>
    <row r="801" spans="1:10">
      <c r="A801" s="577" t="e">
        <f>IF(A800="","",IF(A800=#REF!*12,"",+A800+1))</f>
        <v>#REF!</v>
      </c>
      <c r="B801" s="576" t="e">
        <f t="shared" si="89"/>
        <v>#REF!</v>
      </c>
      <c r="C801" s="576" t="e">
        <f>IF(A801="","",IF(#REF!+'Plano Prestação Mensal Proposta'!A801&gt;120,0,ROUND(IF(B801&gt;0.045,(0.045*0.5),(0.5)*B801),7)))</f>
        <v>#REF!</v>
      </c>
      <c r="D801" s="576" t="e">
        <f t="shared" si="84"/>
        <v>#REF!</v>
      </c>
      <c r="E801" s="575" t="e">
        <f t="shared" si="90"/>
        <v>#REF!</v>
      </c>
      <c r="F801" s="575" t="e">
        <f t="shared" si="85"/>
        <v>#REF!</v>
      </c>
      <c r="G801" s="575" t="e">
        <f t="shared" si="86"/>
        <v>#REF!</v>
      </c>
      <c r="H801" s="575" t="e">
        <f t="shared" si="87"/>
        <v>#REF!</v>
      </c>
      <c r="I801" s="575" t="e">
        <f t="shared" si="88"/>
        <v>#REF!</v>
      </c>
      <c r="J801" s="575" t="e">
        <f>IF(A801="","",IF(#REF!="","",PMT((1+D801)^(1/12)-1,(#REF!*12)-A801+1,-E801)))</f>
        <v>#REF!</v>
      </c>
    </row>
    <row r="802" spans="1:10">
      <c r="A802" s="577" t="e">
        <f>IF(A801="","",IF(A801=#REF!*12,"",+A801+1))</f>
        <v>#REF!</v>
      </c>
      <c r="B802" s="576" t="e">
        <f t="shared" si="89"/>
        <v>#REF!</v>
      </c>
      <c r="C802" s="576" t="e">
        <f>IF(A802="","",IF(#REF!+'Plano Prestação Mensal Proposta'!A802&gt;120,0,ROUND(IF(B802&gt;0.045,(0.045*0.5),(0.5)*B802),7)))</f>
        <v>#REF!</v>
      </c>
      <c r="D802" s="576" t="e">
        <f t="shared" si="84"/>
        <v>#REF!</v>
      </c>
      <c r="E802" s="575" t="e">
        <f t="shared" si="90"/>
        <v>#REF!</v>
      </c>
      <c r="F802" s="575" t="e">
        <f t="shared" si="85"/>
        <v>#REF!</v>
      </c>
      <c r="G802" s="575" t="e">
        <f t="shared" si="86"/>
        <v>#REF!</v>
      </c>
      <c r="H802" s="575" t="e">
        <f t="shared" si="87"/>
        <v>#REF!</v>
      </c>
      <c r="I802" s="575" t="e">
        <f t="shared" si="88"/>
        <v>#REF!</v>
      </c>
      <c r="J802" s="575" t="e">
        <f>IF(A802="","",IF(#REF!="","",PMT((1+D802)^(1/12)-1,(#REF!*12)-A802+1,-E802)))</f>
        <v>#REF!</v>
      </c>
    </row>
    <row r="803" spans="1:10">
      <c r="A803" s="577" t="e">
        <f>IF(A802="","",IF(A802=#REF!*12,"",+A802+1))</f>
        <v>#REF!</v>
      </c>
      <c r="B803" s="576" t="e">
        <f t="shared" si="89"/>
        <v>#REF!</v>
      </c>
      <c r="C803" s="576" t="e">
        <f>IF(A803="","",IF(#REF!+'Plano Prestação Mensal Proposta'!A803&gt;120,0,ROUND(IF(B803&gt;0.045,(0.045*0.5),(0.5)*B803),7)))</f>
        <v>#REF!</v>
      </c>
      <c r="D803" s="576" t="e">
        <f t="shared" si="84"/>
        <v>#REF!</v>
      </c>
      <c r="E803" s="575" t="e">
        <f t="shared" si="90"/>
        <v>#REF!</v>
      </c>
      <c r="F803" s="575" t="e">
        <f t="shared" si="85"/>
        <v>#REF!</v>
      </c>
      <c r="G803" s="575" t="e">
        <f t="shared" si="86"/>
        <v>#REF!</v>
      </c>
      <c r="H803" s="575" t="e">
        <f t="shared" si="87"/>
        <v>#REF!</v>
      </c>
      <c r="I803" s="575" t="e">
        <f t="shared" si="88"/>
        <v>#REF!</v>
      </c>
      <c r="J803" s="575" t="e">
        <f>IF(A803="","",IF(#REF!="","",PMT((1+D803)^(1/12)-1,(#REF!*12)-A803+1,-E803)))</f>
        <v>#REF!</v>
      </c>
    </row>
    <row r="804" spans="1:10">
      <c r="A804" s="577" t="e">
        <f>IF(A803="","",IF(A803=#REF!*12,"",+A803+1))</f>
        <v>#REF!</v>
      </c>
      <c r="B804" s="576" t="e">
        <f t="shared" si="89"/>
        <v>#REF!</v>
      </c>
      <c r="C804" s="576" t="e">
        <f>IF(A804="","",IF(#REF!+'Plano Prestação Mensal Proposta'!A804&gt;120,0,ROUND(IF(B804&gt;0.045,(0.045*0.5),(0.5)*B804),7)))</f>
        <v>#REF!</v>
      </c>
      <c r="D804" s="576" t="e">
        <f t="shared" si="84"/>
        <v>#REF!</v>
      </c>
      <c r="E804" s="575" t="e">
        <f t="shared" si="90"/>
        <v>#REF!</v>
      </c>
      <c r="F804" s="575" t="e">
        <f t="shared" si="85"/>
        <v>#REF!</v>
      </c>
      <c r="G804" s="575" t="e">
        <f t="shared" si="86"/>
        <v>#REF!</v>
      </c>
      <c r="H804" s="575" t="e">
        <f t="shared" si="87"/>
        <v>#REF!</v>
      </c>
      <c r="I804" s="575" t="e">
        <f t="shared" si="88"/>
        <v>#REF!</v>
      </c>
      <c r="J804" s="575" t="e">
        <f>IF(A804="","",IF(#REF!="","",PMT((1+D804)^(1/12)-1,(#REF!*12)-A804+1,-E804)))</f>
        <v>#REF!</v>
      </c>
    </row>
    <row r="805" spans="1:10">
      <c r="A805" s="577" t="e">
        <f>IF(A804="","",IF(A804=#REF!*12,"",+A804+1))</f>
        <v>#REF!</v>
      </c>
      <c r="B805" s="576" t="e">
        <f t="shared" si="89"/>
        <v>#REF!</v>
      </c>
      <c r="C805" s="576" t="e">
        <f>IF(A805="","",IF(#REF!+'Plano Prestação Mensal Proposta'!A805&gt;120,0,ROUND(IF(B805&gt;0.045,(0.045*0.5),(0.5)*B805),7)))</f>
        <v>#REF!</v>
      </c>
      <c r="D805" s="576" t="e">
        <f t="shared" si="84"/>
        <v>#REF!</v>
      </c>
      <c r="E805" s="575" t="e">
        <f t="shared" si="90"/>
        <v>#REF!</v>
      </c>
      <c r="F805" s="575" t="e">
        <f t="shared" si="85"/>
        <v>#REF!</v>
      </c>
      <c r="G805" s="575" t="e">
        <f t="shared" si="86"/>
        <v>#REF!</v>
      </c>
      <c r="H805" s="575" t="e">
        <f t="shared" si="87"/>
        <v>#REF!</v>
      </c>
      <c r="I805" s="575" t="e">
        <f t="shared" si="88"/>
        <v>#REF!</v>
      </c>
      <c r="J805" s="575" t="e">
        <f>IF(A805="","",IF(#REF!="","",PMT((1+D805)^(1/12)-1,(#REF!*12)-A805+1,-E805)))</f>
        <v>#REF!</v>
      </c>
    </row>
    <row r="806" spans="1:10">
      <c r="A806" s="577" t="e">
        <f>IF(A805="","",IF(A805=#REF!*12,"",+A805+1))</f>
        <v>#REF!</v>
      </c>
      <c r="B806" s="576" t="e">
        <f t="shared" si="89"/>
        <v>#REF!</v>
      </c>
      <c r="C806" s="576" t="e">
        <f>IF(A806="","",IF(#REF!+'Plano Prestação Mensal Proposta'!A806&gt;120,0,ROUND(IF(B806&gt;0.045,(0.045*0.5),(0.5)*B806),7)))</f>
        <v>#REF!</v>
      </c>
      <c r="D806" s="576" t="e">
        <f t="shared" si="84"/>
        <v>#REF!</v>
      </c>
      <c r="E806" s="575" t="e">
        <f t="shared" si="90"/>
        <v>#REF!</v>
      </c>
      <c r="F806" s="575" t="e">
        <f t="shared" si="85"/>
        <v>#REF!</v>
      </c>
      <c r="G806" s="575" t="e">
        <f t="shared" si="86"/>
        <v>#REF!</v>
      </c>
      <c r="H806" s="575" t="e">
        <f t="shared" si="87"/>
        <v>#REF!</v>
      </c>
      <c r="I806" s="575" t="e">
        <f t="shared" si="88"/>
        <v>#REF!</v>
      </c>
      <c r="J806" s="575" t="e">
        <f>IF(A806="","",IF(#REF!="","",PMT((1+D806)^(1/12)-1,(#REF!*12)-A806+1,-E806)))</f>
        <v>#REF!</v>
      </c>
    </row>
    <row r="807" spans="1:10">
      <c r="A807" s="577" t="e">
        <f>IF(A806="","",IF(A806=#REF!*12,"",+A806+1))</f>
        <v>#REF!</v>
      </c>
      <c r="B807" s="576" t="e">
        <f t="shared" si="89"/>
        <v>#REF!</v>
      </c>
      <c r="C807" s="576" t="e">
        <f>IF(A807="","",IF(#REF!+'Plano Prestação Mensal Proposta'!A807&gt;120,0,ROUND(IF(B807&gt;0.045,(0.045*0.5),(0.5)*B807),7)))</f>
        <v>#REF!</v>
      </c>
      <c r="D807" s="576" t="e">
        <f t="shared" si="84"/>
        <v>#REF!</v>
      </c>
      <c r="E807" s="575" t="e">
        <f t="shared" si="90"/>
        <v>#REF!</v>
      </c>
      <c r="F807" s="575" t="e">
        <f t="shared" si="85"/>
        <v>#REF!</v>
      </c>
      <c r="G807" s="575" t="e">
        <f t="shared" si="86"/>
        <v>#REF!</v>
      </c>
      <c r="H807" s="575" t="e">
        <f t="shared" si="87"/>
        <v>#REF!</v>
      </c>
      <c r="I807" s="575" t="e">
        <f t="shared" si="88"/>
        <v>#REF!</v>
      </c>
      <c r="J807" s="575" t="e">
        <f>IF(A807="","",IF(#REF!="","",PMT((1+D807)^(1/12)-1,(#REF!*12)-A807+1,-E807)))</f>
        <v>#REF!</v>
      </c>
    </row>
    <row r="808" spans="1:10">
      <c r="A808" s="577" t="e">
        <f>IF(A807="","",IF(A807=#REF!*12,"",+A807+1))</f>
        <v>#REF!</v>
      </c>
      <c r="B808" s="576" t="e">
        <f t="shared" si="89"/>
        <v>#REF!</v>
      </c>
      <c r="C808" s="576" t="e">
        <f>IF(A808="","",IF(#REF!+'Plano Prestação Mensal Proposta'!A808&gt;120,0,ROUND(IF(B808&gt;0.045,(0.045*0.5),(0.5)*B808),7)))</f>
        <v>#REF!</v>
      </c>
      <c r="D808" s="576" t="e">
        <f t="shared" si="84"/>
        <v>#REF!</v>
      </c>
      <c r="E808" s="575" t="e">
        <f t="shared" si="90"/>
        <v>#REF!</v>
      </c>
      <c r="F808" s="575" t="e">
        <f t="shared" si="85"/>
        <v>#REF!</v>
      </c>
      <c r="G808" s="575" t="e">
        <f t="shared" si="86"/>
        <v>#REF!</v>
      </c>
      <c r="H808" s="575" t="e">
        <f t="shared" si="87"/>
        <v>#REF!</v>
      </c>
      <c r="I808" s="575" t="e">
        <f t="shared" si="88"/>
        <v>#REF!</v>
      </c>
      <c r="J808" s="575" t="e">
        <f>IF(A808="","",IF(#REF!="","",PMT((1+D808)^(1/12)-1,(#REF!*12)-A808+1,-E808)))</f>
        <v>#REF!</v>
      </c>
    </row>
    <row r="809" spans="1:10">
      <c r="A809" s="577" t="e">
        <f>IF(A808="","",IF(A808=#REF!*12,"",+A808+1))</f>
        <v>#REF!</v>
      </c>
      <c r="B809" s="576" t="e">
        <f t="shared" si="89"/>
        <v>#REF!</v>
      </c>
      <c r="C809" s="576" t="e">
        <f>IF(A809="","",IF(#REF!+'Plano Prestação Mensal Proposta'!A809&gt;120,0,ROUND(IF(B809&gt;0.045,(0.045*0.5),(0.5)*B809),7)))</f>
        <v>#REF!</v>
      </c>
      <c r="D809" s="576" t="e">
        <f t="shared" si="84"/>
        <v>#REF!</v>
      </c>
      <c r="E809" s="575" t="e">
        <f t="shared" si="90"/>
        <v>#REF!</v>
      </c>
      <c r="F809" s="575" t="e">
        <f t="shared" si="85"/>
        <v>#REF!</v>
      </c>
      <c r="G809" s="575" t="e">
        <f t="shared" si="86"/>
        <v>#REF!</v>
      </c>
      <c r="H809" s="575" t="e">
        <f t="shared" si="87"/>
        <v>#REF!</v>
      </c>
      <c r="I809" s="575" t="e">
        <f t="shared" si="88"/>
        <v>#REF!</v>
      </c>
      <c r="J809" s="575" t="e">
        <f>IF(A809="","",IF(#REF!="","",PMT((1+D809)^(1/12)-1,(#REF!*12)-A809+1,-E809)))</f>
        <v>#REF!</v>
      </c>
    </row>
    <row r="810" spans="1:10">
      <c r="A810" s="577" t="e">
        <f>IF(A809="","",IF(A809=#REF!*12,"",+A809+1))</f>
        <v>#REF!</v>
      </c>
      <c r="B810" s="576" t="e">
        <f t="shared" si="89"/>
        <v>#REF!</v>
      </c>
      <c r="C810" s="576" t="e">
        <f>IF(A810="","",IF(#REF!+'Plano Prestação Mensal Proposta'!A810&gt;120,0,ROUND(IF(B810&gt;0.045,(0.045*0.5),(0.5)*B810),7)))</f>
        <v>#REF!</v>
      </c>
      <c r="D810" s="576" t="e">
        <f t="shared" si="84"/>
        <v>#REF!</v>
      </c>
      <c r="E810" s="575" t="e">
        <f t="shared" si="90"/>
        <v>#REF!</v>
      </c>
      <c r="F810" s="575" t="e">
        <f t="shared" si="85"/>
        <v>#REF!</v>
      </c>
      <c r="G810" s="575" t="e">
        <f t="shared" si="86"/>
        <v>#REF!</v>
      </c>
      <c r="H810" s="575" t="e">
        <f t="shared" si="87"/>
        <v>#REF!</v>
      </c>
      <c r="I810" s="575" t="e">
        <f t="shared" si="88"/>
        <v>#REF!</v>
      </c>
      <c r="J810" s="575" t="e">
        <f>IF(A810="","",IF(#REF!="","",PMT((1+D810)^(1/12)-1,(#REF!*12)-A810+1,-E810)))</f>
        <v>#REF!</v>
      </c>
    </row>
    <row r="811" spans="1:10">
      <c r="A811" s="577" t="e">
        <f>IF(A810="","",IF(A810=#REF!*12,"",+A810+1))</f>
        <v>#REF!</v>
      </c>
      <c r="B811" s="576" t="e">
        <f t="shared" si="89"/>
        <v>#REF!</v>
      </c>
      <c r="C811" s="576" t="e">
        <f>IF(A811="","",IF(#REF!+'Plano Prestação Mensal Proposta'!A811&gt;120,0,ROUND(IF(B811&gt;0.045,(0.045*0.5),(0.5)*B811),7)))</f>
        <v>#REF!</v>
      </c>
      <c r="D811" s="576" t="e">
        <f t="shared" si="84"/>
        <v>#REF!</v>
      </c>
      <c r="E811" s="575" t="e">
        <f t="shared" si="90"/>
        <v>#REF!</v>
      </c>
      <c r="F811" s="575" t="e">
        <f t="shared" si="85"/>
        <v>#REF!</v>
      </c>
      <c r="G811" s="575" t="e">
        <f t="shared" si="86"/>
        <v>#REF!</v>
      </c>
      <c r="H811" s="575" t="e">
        <f t="shared" si="87"/>
        <v>#REF!</v>
      </c>
      <c r="I811" s="575" t="e">
        <f t="shared" si="88"/>
        <v>#REF!</v>
      </c>
      <c r="J811" s="575" t="e">
        <f>IF(A811="","",IF(#REF!="","",PMT((1+D811)^(1/12)-1,(#REF!*12)-A811+1,-E811)))</f>
        <v>#REF!</v>
      </c>
    </row>
    <row r="812" spans="1:10">
      <c r="A812" s="577" t="e">
        <f>IF(A811="","",IF(A811=#REF!*12,"",+A811+1))</f>
        <v>#REF!</v>
      </c>
      <c r="B812" s="576" t="e">
        <f t="shared" si="89"/>
        <v>#REF!</v>
      </c>
      <c r="C812" s="576" t="e">
        <f>IF(A812="","",IF(#REF!+'Plano Prestação Mensal Proposta'!A812&gt;120,0,ROUND(IF(B812&gt;0.045,(0.045*0.5),(0.5)*B812),7)))</f>
        <v>#REF!</v>
      </c>
      <c r="D812" s="576" t="e">
        <f t="shared" si="84"/>
        <v>#REF!</v>
      </c>
      <c r="E812" s="575" t="e">
        <f t="shared" si="90"/>
        <v>#REF!</v>
      </c>
      <c r="F812" s="575" t="e">
        <f t="shared" si="85"/>
        <v>#REF!</v>
      </c>
      <c r="G812" s="575" t="e">
        <f t="shared" si="86"/>
        <v>#REF!</v>
      </c>
      <c r="H812" s="575" t="e">
        <f t="shared" si="87"/>
        <v>#REF!</v>
      </c>
      <c r="I812" s="575" t="e">
        <f t="shared" si="88"/>
        <v>#REF!</v>
      </c>
      <c r="J812" s="575" t="e">
        <f>IF(A812="","",IF(#REF!="","",PMT((1+D812)^(1/12)-1,(#REF!*12)-A812+1,-E812)))</f>
        <v>#REF!</v>
      </c>
    </row>
    <row r="813" spans="1:10">
      <c r="A813" s="577" t="e">
        <f>IF(A812="","",IF(A812=#REF!*12,"",+A812+1))</f>
        <v>#REF!</v>
      </c>
      <c r="B813" s="576" t="e">
        <f t="shared" si="89"/>
        <v>#REF!</v>
      </c>
      <c r="C813" s="576" t="e">
        <f>IF(A813="","",IF(#REF!+'Plano Prestação Mensal Proposta'!A813&gt;120,0,ROUND(IF(B813&gt;0.045,(0.045*0.5),(0.5)*B813),7)))</f>
        <v>#REF!</v>
      </c>
      <c r="D813" s="576" t="e">
        <f t="shared" si="84"/>
        <v>#REF!</v>
      </c>
      <c r="E813" s="575" t="e">
        <f t="shared" si="90"/>
        <v>#REF!</v>
      </c>
      <c r="F813" s="575" t="e">
        <f t="shared" si="85"/>
        <v>#REF!</v>
      </c>
      <c r="G813" s="575" t="e">
        <f t="shared" si="86"/>
        <v>#REF!</v>
      </c>
      <c r="H813" s="575" t="e">
        <f t="shared" si="87"/>
        <v>#REF!</v>
      </c>
      <c r="I813" s="575" t="e">
        <f t="shared" si="88"/>
        <v>#REF!</v>
      </c>
      <c r="J813" s="575" t="e">
        <f>IF(A813="","",IF(#REF!="","",PMT((1+D813)^(1/12)-1,(#REF!*12)-A813+1,-E813)))</f>
        <v>#REF!</v>
      </c>
    </row>
    <row r="814" spans="1:10">
      <c r="A814" s="577" t="e">
        <f>IF(A813="","",IF(A813=#REF!*12,"",+A813+1))</f>
        <v>#REF!</v>
      </c>
      <c r="B814" s="576" t="e">
        <f t="shared" si="89"/>
        <v>#REF!</v>
      </c>
      <c r="C814" s="576" t="e">
        <f>IF(A814="","",IF(#REF!+'Plano Prestação Mensal Proposta'!A814&gt;120,0,ROUND(IF(B814&gt;0.045,(0.045*0.5),(0.5)*B814),7)))</f>
        <v>#REF!</v>
      </c>
      <c r="D814" s="576" t="e">
        <f t="shared" si="84"/>
        <v>#REF!</v>
      </c>
      <c r="E814" s="575" t="e">
        <f t="shared" si="90"/>
        <v>#REF!</v>
      </c>
      <c r="F814" s="575" t="e">
        <f t="shared" si="85"/>
        <v>#REF!</v>
      </c>
      <c r="G814" s="575" t="e">
        <f t="shared" si="86"/>
        <v>#REF!</v>
      </c>
      <c r="H814" s="575" t="e">
        <f t="shared" si="87"/>
        <v>#REF!</v>
      </c>
      <c r="I814" s="575" t="e">
        <f t="shared" si="88"/>
        <v>#REF!</v>
      </c>
      <c r="J814" s="575" t="e">
        <f>IF(A814="","",IF(#REF!="","",PMT((1+D814)^(1/12)-1,(#REF!*12)-A814+1,-E814)))</f>
        <v>#REF!</v>
      </c>
    </row>
    <row r="815" spans="1:10">
      <c r="A815" s="577" t="e">
        <f>IF(A814="","",IF(A814=#REF!*12,"",+A814+1))</f>
        <v>#REF!</v>
      </c>
      <c r="B815" s="576" t="e">
        <f t="shared" si="89"/>
        <v>#REF!</v>
      </c>
      <c r="C815" s="576" t="e">
        <f>IF(A815="","",IF(#REF!+'Plano Prestação Mensal Proposta'!A815&gt;120,0,ROUND(IF(B815&gt;0.045,(0.045*0.5),(0.5)*B815),7)))</f>
        <v>#REF!</v>
      </c>
      <c r="D815" s="576" t="e">
        <f t="shared" si="84"/>
        <v>#REF!</v>
      </c>
      <c r="E815" s="575" t="e">
        <f t="shared" si="90"/>
        <v>#REF!</v>
      </c>
      <c r="F815" s="575" t="e">
        <f t="shared" si="85"/>
        <v>#REF!</v>
      </c>
      <c r="G815" s="575" t="e">
        <f t="shared" si="86"/>
        <v>#REF!</v>
      </c>
      <c r="H815" s="575" t="e">
        <f t="shared" si="87"/>
        <v>#REF!</v>
      </c>
      <c r="I815" s="575" t="e">
        <f t="shared" si="88"/>
        <v>#REF!</v>
      </c>
      <c r="J815" s="575" t="e">
        <f>IF(A815="","",IF(#REF!="","",PMT((1+D815)^(1/12)-1,(#REF!*12)-A815+1,-E815)))</f>
        <v>#REF!</v>
      </c>
    </row>
    <row r="816" spans="1:10">
      <c r="A816" s="577" t="e">
        <f>IF(A815="","",IF(A815=#REF!*12,"",+A815+1))</f>
        <v>#REF!</v>
      </c>
      <c r="B816" s="576" t="e">
        <f t="shared" si="89"/>
        <v>#REF!</v>
      </c>
      <c r="C816" s="576" t="e">
        <f>IF(A816="","",IF(#REF!+'Plano Prestação Mensal Proposta'!A816&gt;120,0,ROUND(IF(B816&gt;0.045,(0.045*0.5),(0.5)*B816),7)))</f>
        <v>#REF!</v>
      </c>
      <c r="D816" s="576" t="e">
        <f t="shared" si="84"/>
        <v>#REF!</v>
      </c>
      <c r="E816" s="575" t="e">
        <f t="shared" si="90"/>
        <v>#REF!</v>
      </c>
      <c r="F816" s="575" t="e">
        <f t="shared" si="85"/>
        <v>#REF!</v>
      </c>
      <c r="G816" s="575" t="e">
        <f t="shared" si="86"/>
        <v>#REF!</v>
      </c>
      <c r="H816" s="575" t="e">
        <f t="shared" si="87"/>
        <v>#REF!</v>
      </c>
      <c r="I816" s="575" t="e">
        <f t="shared" si="88"/>
        <v>#REF!</v>
      </c>
      <c r="J816" s="575" t="e">
        <f>IF(A816="","",IF(#REF!="","",PMT((1+D816)^(1/12)-1,(#REF!*12)-A816+1,-E816)))</f>
        <v>#REF!</v>
      </c>
    </row>
    <row r="817" spans="1:10">
      <c r="A817" s="577" t="e">
        <f>IF(A816="","",IF(A816=#REF!*12,"",+A816+1))</f>
        <v>#REF!</v>
      </c>
      <c r="B817" s="576" t="e">
        <f t="shared" si="89"/>
        <v>#REF!</v>
      </c>
      <c r="C817" s="576" t="e">
        <f>IF(A817="","",IF(#REF!+'Plano Prestação Mensal Proposta'!A817&gt;120,0,ROUND(IF(B817&gt;0.045,(0.045*0.5),(0.5)*B817),7)))</f>
        <v>#REF!</v>
      </c>
      <c r="D817" s="576" t="e">
        <f t="shared" si="84"/>
        <v>#REF!</v>
      </c>
      <c r="E817" s="575" t="e">
        <f t="shared" si="90"/>
        <v>#REF!</v>
      </c>
      <c r="F817" s="575" t="e">
        <f t="shared" si="85"/>
        <v>#REF!</v>
      </c>
      <c r="G817" s="575" t="e">
        <f t="shared" si="86"/>
        <v>#REF!</v>
      </c>
      <c r="H817" s="575" t="e">
        <f t="shared" si="87"/>
        <v>#REF!</v>
      </c>
      <c r="I817" s="575" t="e">
        <f t="shared" si="88"/>
        <v>#REF!</v>
      </c>
      <c r="J817" s="575" t="e">
        <f>IF(A817="","",IF(#REF!="","",PMT((1+D817)^(1/12)-1,(#REF!*12)-A817+1,-E817)))</f>
        <v>#REF!</v>
      </c>
    </row>
    <row r="818" spans="1:10">
      <c r="A818" s="577" t="e">
        <f>IF(A817="","",IF(A817=#REF!*12,"",+A817+1))</f>
        <v>#REF!</v>
      </c>
      <c r="B818" s="576" t="e">
        <f t="shared" si="89"/>
        <v>#REF!</v>
      </c>
      <c r="C818" s="576" t="e">
        <f>IF(A818="","",IF(#REF!+'Plano Prestação Mensal Proposta'!A818&gt;120,0,ROUND(IF(B818&gt;0.045,(0.045*0.5),(0.5)*B818),7)))</f>
        <v>#REF!</v>
      </c>
      <c r="D818" s="576" t="e">
        <f t="shared" si="84"/>
        <v>#REF!</v>
      </c>
      <c r="E818" s="575" t="e">
        <f t="shared" si="90"/>
        <v>#REF!</v>
      </c>
      <c r="F818" s="575" t="e">
        <f t="shared" si="85"/>
        <v>#REF!</v>
      </c>
      <c r="G818" s="575" t="e">
        <f t="shared" si="86"/>
        <v>#REF!</v>
      </c>
      <c r="H818" s="575" t="e">
        <f t="shared" si="87"/>
        <v>#REF!</v>
      </c>
      <c r="I818" s="575" t="e">
        <f t="shared" si="88"/>
        <v>#REF!</v>
      </c>
      <c r="J818" s="575" t="e">
        <f>IF(A818="","",IF(#REF!="","",PMT((1+D818)^(1/12)-1,(#REF!*12)-A818+1,-E818)))</f>
        <v>#REF!</v>
      </c>
    </row>
    <row r="819" spans="1:10">
      <c r="A819" s="577" t="e">
        <f>IF(A818="","",IF(A818=#REF!*12,"",+A818+1))</f>
        <v>#REF!</v>
      </c>
      <c r="B819" s="576" t="e">
        <f t="shared" si="89"/>
        <v>#REF!</v>
      </c>
      <c r="C819" s="576" t="e">
        <f>IF(A819="","",IF(#REF!+'Plano Prestação Mensal Proposta'!A819&gt;120,0,ROUND(IF(B819&gt;0.045,(0.045*0.5),(0.5)*B819),7)))</f>
        <v>#REF!</v>
      </c>
      <c r="D819" s="576" t="e">
        <f t="shared" si="84"/>
        <v>#REF!</v>
      </c>
      <c r="E819" s="575" t="e">
        <f t="shared" si="90"/>
        <v>#REF!</v>
      </c>
      <c r="F819" s="575" t="e">
        <f t="shared" si="85"/>
        <v>#REF!</v>
      </c>
      <c r="G819" s="575" t="e">
        <f t="shared" si="86"/>
        <v>#REF!</v>
      </c>
      <c r="H819" s="575" t="e">
        <f t="shared" si="87"/>
        <v>#REF!</v>
      </c>
      <c r="I819" s="575" t="e">
        <f t="shared" si="88"/>
        <v>#REF!</v>
      </c>
      <c r="J819" s="575" t="e">
        <f>IF(A819="","",IF(#REF!="","",PMT((1+D819)^(1/12)-1,(#REF!*12)-A819+1,-E819)))</f>
        <v>#REF!</v>
      </c>
    </row>
    <row r="820" spans="1:10">
      <c r="A820" s="577" t="e">
        <f>IF(A819="","",IF(A819=#REF!*12,"",+A819+1))</f>
        <v>#REF!</v>
      </c>
      <c r="B820" s="576" t="e">
        <f t="shared" si="89"/>
        <v>#REF!</v>
      </c>
      <c r="C820" s="576" t="e">
        <f>IF(A820="","",IF(#REF!+'Plano Prestação Mensal Proposta'!A820&gt;120,0,ROUND(IF(B820&gt;0.045,(0.045*0.5),(0.5)*B820),7)))</f>
        <v>#REF!</v>
      </c>
      <c r="D820" s="576" t="e">
        <f t="shared" si="84"/>
        <v>#REF!</v>
      </c>
      <c r="E820" s="575" t="e">
        <f t="shared" si="90"/>
        <v>#REF!</v>
      </c>
      <c r="F820" s="575" t="e">
        <f t="shared" si="85"/>
        <v>#REF!</v>
      </c>
      <c r="G820" s="575" t="e">
        <f t="shared" si="86"/>
        <v>#REF!</v>
      </c>
      <c r="H820" s="575" t="e">
        <f t="shared" si="87"/>
        <v>#REF!</v>
      </c>
      <c r="I820" s="575" t="e">
        <f t="shared" si="88"/>
        <v>#REF!</v>
      </c>
      <c r="J820" s="575" t="e">
        <f>IF(A820="","",IF(#REF!="","",PMT((1+D820)^(1/12)-1,(#REF!*12)-A820+1,-E820)))</f>
        <v>#REF!</v>
      </c>
    </row>
    <row r="821" spans="1:10">
      <c r="A821" s="577" t="e">
        <f>IF(A820="","",IF(A820=#REF!*12,"",+A820+1))</f>
        <v>#REF!</v>
      </c>
      <c r="B821" s="576" t="e">
        <f t="shared" si="89"/>
        <v>#REF!</v>
      </c>
      <c r="C821" s="576" t="e">
        <f>IF(A821="","",IF(#REF!+'Plano Prestação Mensal Proposta'!A821&gt;120,0,ROUND(IF(B821&gt;0.045,(0.045*0.5),(0.5)*B821),7)))</f>
        <v>#REF!</v>
      </c>
      <c r="D821" s="576" t="e">
        <f t="shared" si="84"/>
        <v>#REF!</v>
      </c>
      <c r="E821" s="575" t="e">
        <f t="shared" si="90"/>
        <v>#REF!</v>
      </c>
      <c r="F821" s="575" t="e">
        <f t="shared" si="85"/>
        <v>#REF!</v>
      </c>
      <c r="G821" s="575" t="e">
        <f t="shared" si="86"/>
        <v>#REF!</v>
      </c>
      <c r="H821" s="575" t="e">
        <f t="shared" si="87"/>
        <v>#REF!</v>
      </c>
      <c r="I821" s="575" t="e">
        <f t="shared" si="88"/>
        <v>#REF!</v>
      </c>
      <c r="J821" s="575" t="e">
        <f>IF(A821="","",IF(#REF!="","",PMT((1+D821)^(1/12)-1,(#REF!*12)-A821+1,-E821)))</f>
        <v>#REF!</v>
      </c>
    </row>
    <row r="822" spans="1:10">
      <c r="A822" s="577" t="e">
        <f>IF(A821="","",IF(A821=#REF!*12,"",+A821+1))</f>
        <v>#REF!</v>
      </c>
      <c r="B822" s="576" t="e">
        <f t="shared" si="89"/>
        <v>#REF!</v>
      </c>
      <c r="C822" s="576" t="e">
        <f>IF(A822="","",IF(#REF!+'Plano Prestação Mensal Proposta'!A822&gt;120,0,ROUND(IF(B822&gt;0.045,(0.045*0.5),(0.5)*B822),7)))</f>
        <v>#REF!</v>
      </c>
      <c r="D822" s="576" t="e">
        <f t="shared" si="84"/>
        <v>#REF!</v>
      </c>
      <c r="E822" s="575" t="e">
        <f t="shared" si="90"/>
        <v>#REF!</v>
      </c>
      <c r="F822" s="575" t="e">
        <f t="shared" si="85"/>
        <v>#REF!</v>
      </c>
      <c r="G822" s="575" t="e">
        <f t="shared" si="86"/>
        <v>#REF!</v>
      </c>
      <c r="H822" s="575" t="e">
        <f t="shared" si="87"/>
        <v>#REF!</v>
      </c>
      <c r="I822" s="575" t="e">
        <f t="shared" si="88"/>
        <v>#REF!</v>
      </c>
      <c r="J822" s="575" t="e">
        <f>IF(A822="","",IF(#REF!="","",PMT((1+D822)^(1/12)-1,(#REF!*12)-A822+1,-E822)))</f>
        <v>#REF!</v>
      </c>
    </row>
    <row r="823" spans="1:10">
      <c r="A823" s="577" t="e">
        <f>IF(A822="","",IF(A822=#REF!*12,"",+A822+1))</f>
        <v>#REF!</v>
      </c>
      <c r="B823" s="576" t="e">
        <f t="shared" si="89"/>
        <v>#REF!</v>
      </c>
      <c r="C823" s="576" t="e">
        <f>IF(A823="","",IF(#REF!+'Plano Prestação Mensal Proposta'!A823&gt;120,0,ROUND(IF(B823&gt;0.045,(0.045*0.5),(0.5)*B823),7)))</f>
        <v>#REF!</v>
      </c>
      <c r="D823" s="576" t="e">
        <f t="shared" si="84"/>
        <v>#REF!</v>
      </c>
      <c r="E823" s="575" t="e">
        <f t="shared" si="90"/>
        <v>#REF!</v>
      </c>
      <c r="F823" s="575" t="e">
        <f t="shared" si="85"/>
        <v>#REF!</v>
      </c>
      <c r="G823" s="575" t="e">
        <f t="shared" si="86"/>
        <v>#REF!</v>
      </c>
      <c r="H823" s="575" t="e">
        <f t="shared" si="87"/>
        <v>#REF!</v>
      </c>
      <c r="I823" s="575" t="e">
        <f t="shared" si="88"/>
        <v>#REF!</v>
      </c>
      <c r="J823" s="575" t="e">
        <f>IF(A823="","",IF(#REF!="","",PMT((1+D823)^(1/12)-1,(#REF!*12)-A823+1,-E823)))</f>
        <v>#REF!</v>
      </c>
    </row>
    <row r="824" spans="1:10">
      <c r="A824" s="577" t="e">
        <f>IF(A823="","",IF(A823=#REF!*12,"",+A823+1))</f>
        <v>#REF!</v>
      </c>
      <c r="B824" s="576" t="e">
        <f t="shared" si="89"/>
        <v>#REF!</v>
      </c>
      <c r="C824" s="576" t="e">
        <f>IF(A824="","",IF(#REF!+'Plano Prestação Mensal Proposta'!A824&gt;120,0,ROUND(IF(B824&gt;0.045,(0.045*0.5),(0.5)*B824),7)))</f>
        <v>#REF!</v>
      </c>
      <c r="D824" s="576" t="e">
        <f t="shared" si="84"/>
        <v>#REF!</v>
      </c>
      <c r="E824" s="575" t="e">
        <f t="shared" si="90"/>
        <v>#REF!</v>
      </c>
      <c r="F824" s="575" t="e">
        <f t="shared" si="85"/>
        <v>#REF!</v>
      </c>
      <c r="G824" s="575" t="e">
        <f t="shared" si="86"/>
        <v>#REF!</v>
      </c>
      <c r="H824" s="575" t="e">
        <f t="shared" si="87"/>
        <v>#REF!</v>
      </c>
      <c r="I824" s="575" t="e">
        <f t="shared" si="88"/>
        <v>#REF!</v>
      </c>
      <c r="J824" s="575" t="e">
        <f>IF(A824="","",IF(#REF!="","",PMT((1+D824)^(1/12)-1,(#REF!*12)-A824+1,-E824)))</f>
        <v>#REF!</v>
      </c>
    </row>
    <row r="825" spans="1:10">
      <c r="A825" s="577" t="e">
        <f>IF(A824="","",IF(A824=#REF!*12,"",+A824+1))</f>
        <v>#REF!</v>
      </c>
      <c r="B825" s="576" t="e">
        <f t="shared" si="89"/>
        <v>#REF!</v>
      </c>
      <c r="C825" s="576" t="e">
        <f>IF(A825="","",IF(#REF!+'Plano Prestação Mensal Proposta'!A825&gt;120,0,ROUND(IF(B825&gt;0.045,(0.045*0.5),(0.5)*B825),7)))</f>
        <v>#REF!</v>
      </c>
      <c r="D825" s="576" t="e">
        <f t="shared" si="84"/>
        <v>#REF!</v>
      </c>
      <c r="E825" s="575" t="e">
        <f t="shared" si="90"/>
        <v>#REF!</v>
      </c>
      <c r="F825" s="575" t="e">
        <f t="shared" si="85"/>
        <v>#REF!</v>
      </c>
      <c r="G825" s="575" t="e">
        <f t="shared" si="86"/>
        <v>#REF!</v>
      </c>
      <c r="H825" s="575" t="e">
        <f t="shared" si="87"/>
        <v>#REF!</v>
      </c>
      <c r="I825" s="575" t="e">
        <f t="shared" si="88"/>
        <v>#REF!</v>
      </c>
      <c r="J825" s="575" t="e">
        <f>IF(A825="","",IF(#REF!="","",PMT((1+D825)^(1/12)-1,(#REF!*12)-A825+1,-E825)))</f>
        <v>#REF!</v>
      </c>
    </row>
    <row r="826" spans="1:10">
      <c r="A826" s="577" t="e">
        <f>IF(A825="","",IF(A825=#REF!*12,"",+A825+1))</f>
        <v>#REF!</v>
      </c>
      <c r="B826" s="576" t="e">
        <f t="shared" si="89"/>
        <v>#REF!</v>
      </c>
      <c r="C826" s="576" t="e">
        <f>IF(A826="","",IF(#REF!+'Plano Prestação Mensal Proposta'!A826&gt;120,0,ROUND(IF(B826&gt;0.045,(0.045*0.5),(0.5)*B826),7)))</f>
        <v>#REF!</v>
      </c>
      <c r="D826" s="576" t="e">
        <f t="shared" si="84"/>
        <v>#REF!</v>
      </c>
      <c r="E826" s="575" t="e">
        <f t="shared" si="90"/>
        <v>#REF!</v>
      </c>
      <c r="F826" s="575" t="e">
        <f t="shared" si="85"/>
        <v>#REF!</v>
      </c>
      <c r="G826" s="575" t="e">
        <f t="shared" si="86"/>
        <v>#REF!</v>
      </c>
      <c r="H826" s="575" t="e">
        <f t="shared" si="87"/>
        <v>#REF!</v>
      </c>
      <c r="I826" s="575" t="e">
        <f t="shared" si="88"/>
        <v>#REF!</v>
      </c>
      <c r="J826" s="575" t="e">
        <f>IF(A826="","",IF(#REF!="","",PMT((1+D826)^(1/12)-1,(#REF!*12)-A826+1,-E826)))</f>
        <v>#REF!</v>
      </c>
    </row>
    <row r="827" spans="1:10">
      <c r="A827" s="577" t="e">
        <f>IF(A826="","",IF(A826=#REF!*12,"",+A826+1))</f>
        <v>#REF!</v>
      </c>
      <c r="B827" s="576" t="e">
        <f t="shared" si="89"/>
        <v>#REF!</v>
      </c>
      <c r="C827" s="576" t="e">
        <f>IF(A827="","",IF(#REF!+'Plano Prestação Mensal Proposta'!A827&gt;120,0,ROUND(IF(B827&gt;0.045,(0.045*0.5),(0.5)*B827),7)))</f>
        <v>#REF!</v>
      </c>
      <c r="D827" s="576" t="e">
        <f t="shared" si="84"/>
        <v>#REF!</v>
      </c>
      <c r="E827" s="575" t="e">
        <f t="shared" si="90"/>
        <v>#REF!</v>
      </c>
      <c r="F827" s="575" t="e">
        <f t="shared" si="85"/>
        <v>#REF!</v>
      </c>
      <c r="G827" s="575" t="e">
        <f t="shared" si="86"/>
        <v>#REF!</v>
      </c>
      <c r="H827" s="575" t="e">
        <f t="shared" si="87"/>
        <v>#REF!</v>
      </c>
      <c r="I827" s="575" t="e">
        <f t="shared" si="88"/>
        <v>#REF!</v>
      </c>
      <c r="J827" s="575" t="e">
        <f>IF(A827="","",IF(#REF!="","",PMT((1+D827)^(1/12)-1,(#REF!*12)-A827+1,-E827)))</f>
        <v>#REF!</v>
      </c>
    </row>
    <row r="828" spans="1:10">
      <c r="A828" s="577" t="e">
        <f>IF(A827="","",IF(A827=#REF!*12,"",+A827+1))</f>
        <v>#REF!</v>
      </c>
      <c r="B828" s="576" t="e">
        <f t="shared" si="89"/>
        <v>#REF!</v>
      </c>
      <c r="C828" s="576" t="e">
        <f>IF(A828="","",IF(#REF!+'Plano Prestação Mensal Proposta'!A828&gt;120,0,ROUND(IF(B828&gt;0.045,(0.045*0.5),(0.5)*B828),7)))</f>
        <v>#REF!</v>
      </c>
      <c r="D828" s="576" t="e">
        <f t="shared" si="84"/>
        <v>#REF!</v>
      </c>
      <c r="E828" s="575" t="e">
        <f t="shared" si="90"/>
        <v>#REF!</v>
      </c>
      <c r="F828" s="575" t="e">
        <f t="shared" si="85"/>
        <v>#REF!</v>
      </c>
      <c r="G828" s="575" t="e">
        <f t="shared" si="86"/>
        <v>#REF!</v>
      </c>
      <c r="H828" s="575" t="e">
        <f t="shared" si="87"/>
        <v>#REF!</v>
      </c>
      <c r="I828" s="575" t="e">
        <f t="shared" si="88"/>
        <v>#REF!</v>
      </c>
      <c r="J828" s="575" t="e">
        <f>IF(A828="","",IF(#REF!="","",PMT((1+D828)^(1/12)-1,(#REF!*12)-A828+1,-E828)))</f>
        <v>#REF!</v>
      </c>
    </row>
    <row r="829" spans="1:10">
      <c r="A829" s="577" t="e">
        <f>IF(A828="","",IF(A828=#REF!*12,"",+A828+1))</f>
        <v>#REF!</v>
      </c>
      <c r="B829" s="576" t="e">
        <f t="shared" si="89"/>
        <v>#REF!</v>
      </c>
      <c r="C829" s="576" t="e">
        <f>IF(A829="","",IF(#REF!+'Plano Prestação Mensal Proposta'!A829&gt;120,0,ROUND(IF(B829&gt;0.045,(0.045*0.5),(0.5)*B829),7)))</f>
        <v>#REF!</v>
      </c>
      <c r="D829" s="576" t="e">
        <f t="shared" si="84"/>
        <v>#REF!</v>
      </c>
      <c r="E829" s="575" t="e">
        <f t="shared" si="90"/>
        <v>#REF!</v>
      </c>
      <c r="F829" s="575" t="e">
        <f t="shared" si="85"/>
        <v>#REF!</v>
      </c>
      <c r="G829" s="575" t="e">
        <f t="shared" si="86"/>
        <v>#REF!</v>
      </c>
      <c r="H829" s="575" t="e">
        <f t="shared" si="87"/>
        <v>#REF!</v>
      </c>
      <c r="I829" s="575" t="e">
        <f t="shared" si="88"/>
        <v>#REF!</v>
      </c>
      <c r="J829" s="575" t="e">
        <f>IF(A829="","",IF(#REF!="","",PMT((1+D829)^(1/12)-1,(#REF!*12)-A829+1,-E829)))</f>
        <v>#REF!</v>
      </c>
    </row>
    <row r="830" spans="1:10">
      <c r="A830" s="577" t="e">
        <f>IF(A829="","",IF(A829=#REF!*12,"",+A829+1))</f>
        <v>#REF!</v>
      </c>
      <c r="B830" s="576" t="e">
        <f t="shared" si="89"/>
        <v>#REF!</v>
      </c>
      <c r="C830" s="576" t="e">
        <f>IF(A830="","",IF(#REF!+'Plano Prestação Mensal Proposta'!A830&gt;120,0,ROUND(IF(B830&gt;0.045,(0.045*0.5),(0.5)*B830),7)))</f>
        <v>#REF!</v>
      </c>
      <c r="D830" s="576" t="e">
        <f t="shared" si="84"/>
        <v>#REF!</v>
      </c>
      <c r="E830" s="575" t="e">
        <f t="shared" si="90"/>
        <v>#REF!</v>
      </c>
      <c r="F830" s="575" t="e">
        <f t="shared" si="85"/>
        <v>#REF!</v>
      </c>
      <c r="G830" s="575" t="e">
        <f t="shared" si="86"/>
        <v>#REF!</v>
      </c>
      <c r="H830" s="575" t="e">
        <f t="shared" si="87"/>
        <v>#REF!</v>
      </c>
      <c r="I830" s="575" t="e">
        <f t="shared" si="88"/>
        <v>#REF!</v>
      </c>
      <c r="J830" s="575" t="e">
        <f>IF(A830="","",IF(#REF!="","",PMT((1+D830)^(1/12)-1,(#REF!*12)-A830+1,-E830)))</f>
        <v>#REF!</v>
      </c>
    </row>
    <row r="831" spans="1:10">
      <c r="A831" s="577" t="e">
        <f>IF(A830="","",IF(A830=#REF!*12,"",+A830+1))</f>
        <v>#REF!</v>
      </c>
      <c r="B831" s="576" t="e">
        <f t="shared" si="89"/>
        <v>#REF!</v>
      </c>
      <c r="C831" s="576" t="e">
        <f>IF(A831="","",IF(#REF!+'Plano Prestação Mensal Proposta'!A831&gt;120,0,ROUND(IF(B831&gt;0.045,(0.045*0.5),(0.5)*B831),7)))</f>
        <v>#REF!</v>
      </c>
      <c r="D831" s="576" t="e">
        <f t="shared" si="84"/>
        <v>#REF!</v>
      </c>
      <c r="E831" s="575" t="e">
        <f t="shared" si="90"/>
        <v>#REF!</v>
      </c>
      <c r="F831" s="575" t="e">
        <f t="shared" si="85"/>
        <v>#REF!</v>
      </c>
      <c r="G831" s="575" t="e">
        <f t="shared" si="86"/>
        <v>#REF!</v>
      </c>
      <c r="H831" s="575" t="e">
        <f t="shared" si="87"/>
        <v>#REF!</v>
      </c>
      <c r="I831" s="575" t="e">
        <f t="shared" si="88"/>
        <v>#REF!</v>
      </c>
      <c r="J831" s="575" t="e">
        <f>IF(A831="","",IF(#REF!="","",PMT((1+D831)^(1/12)-1,(#REF!*12)-A831+1,-E831)))</f>
        <v>#REF!</v>
      </c>
    </row>
    <row r="832" spans="1:10">
      <c r="A832" s="577" t="e">
        <f>IF(A831="","",IF(A831=#REF!*12,"",+A831+1))</f>
        <v>#REF!</v>
      </c>
      <c r="B832" s="576" t="e">
        <f t="shared" si="89"/>
        <v>#REF!</v>
      </c>
      <c r="C832" s="576" t="e">
        <f>IF(A832="","",IF(#REF!+'Plano Prestação Mensal Proposta'!A832&gt;120,0,ROUND(IF(B832&gt;0.045,(0.045*0.5),(0.5)*B832),7)))</f>
        <v>#REF!</v>
      </c>
      <c r="D832" s="576" t="e">
        <f t="shared" si="84"/>
        <v>#REF!</v>
      </c>
      <c r="E832" s="575" t="e">
        <f t="shared" si="90"/>
        <v>#REF!</v>
      </c>
      <c r="F832" s="575" t="e">
        <f t="shared" si="85"/>
        <v>#REF!</v>
      </c>
      <c r="G832" s="575" t="e">
        <f t="shared" si="86"/>
        <v>#REF!</v>
      </c>
      <c r="H832" s="575" t="e">
        <f t="shared" si="87"/>
        <v>#REF!</v>
      </c>
      <c r="I832" s="575" t="e">
        <f t="shared" si="88"/>
        <v>#REF!</v>
      </c>
      <c r="J832" s="575" t="e">
        <f>IF(A832="","",IF(#REF!="","",PMT((1+D832)^(1/12)-1,(#REF!*12)-A832+1,-E832)))</f>
        <v>#REF!</v>
      </c>
    </row>
    <row r="833" spans="1:10">
      <c r="A833" s="577" t="e">
        <f>IF(A832="","",IF(A832=#REF!*12,"",+A832+1))</f>
        <v>#REF!</v>
      </c>
      <c r="B833" s="576" t="e">
        <f t="shared" si="89"/>
        <v>#REF!</v>
      </c>
      <c r="C833" s="576" t="e">
        <f>IF(A833="","",IF(#REF!+'Plano Prestação Mensal Proposta'!A833&gt;120,0,ROUND(IF(B833&gt;0.045,(0.045*0.5),(0.5)*B833),7)))</f>
        <v>#REF!</v>
      </c>
      <c r="D833" s="576" t="e">
        <f t="shared" si="84"/>
        <v>#REF!</v>
      </c>
      <c r="E833" s="575" t="e">
        <f t="shared" si="90"/>
        <v>#REF!</v>
      </c>
      <c r="F833" s="575" t="e">
        <f t="shared" si="85"/>
        <v>#REF!</v>
      </c>
      <c r="G833" s="575" t="e">
        <f t="shared" si="86"/>
        <v>#REF!</v>
      </c>
      <c r="H833" s="575" t="e">
        <f t="shared" si="87"/>
        <v>#REF!</v>
      </c>
      <c r="I833" s="575" t="e">
        <f t="shared" si="88"/>
        <v>#REF!</v>
      </c>
      <c r="J833" s="575" t="e">
        <f>IF(A833="","",IF(#REF!="","",PMT((1+D833)^(1/12)-1,(#REF!*12)-A833+1,-E833)))</f>
        <v>#REF!</v>
      </c>
    </row>
    <row r="834" spans="1:10">
      <c r="A834" s="577" t="e">
        <f>IF(A833="","",IF(A833=#REF!*12,"",+A833+1))</f>
        <v>#REF!</v>
      </c>
      <c r="B834" s="576" t="e">
        <f t="shared" si="89"/>
        <v>#REF!</v>
      </c>
      <c r="C834" s="576" t="e">
        <f>IF(A834="","",IF(#REF!+'Plano Prestação Mensal Proposta'!A834&gt;120,0,ROUND(IF(B834&gt;0.045,(0.045*0.5),(0.5)*B834),7)))</f>
        <v>#REF!</v>
      </c>
      <c r="D834" s="576" t="e">
        <f t="shared" si="84"/>
        <v>#REF!</v>
      </c>
      <c r="E834" s="575" t="e">
        <f t="shared" si="90"/>
        <v>#REF!</v>
      </c>
      <c r="F834" s="575" t="e">
        <f t="shared" si="85"/>
        <v>#REF!</v>
      </c>
      <c r="G834" s="575" t="e">
        <f t="shared" si="86"/>
        <v>#REF!</v>
      </c>
      <c r="H834" s="575" t="e">
        <f t="shared" si="87"/>
        <v>#REF!</v>
      </c>
      <c r="I834" s="575" t="e">
        <f t="shared" si="88"/>
        <v>#REF!</v>
      </c>
      <c r="J834" s="575" t="e">
        <f>IF(A834="","",IF(#REF!="","",PMT((1+D834)^(1/12)-1,(#REF!*12)-A834+1,-E834)))</f>
        <v>#REF!</v>
      </c>
    </row>
    <row r="835" spans="1:10">
      <c r="A835" s="577" t="e">
        <f>IF(A834="","",IF(A834=#REF!*12,"",+A834+1))</f>
        <v>#REF!</v>
      </c>
      <c r="B835" s="576" t="e">
        <f t="shared" si="89"/>
        <v>#REF!</v>
      </c>
      <c r="C835" s="576" t="e">
        <f>IF(A835="","",IF(#REF!+'Plano Prestação Mensal Proposta'!A835&gt;120,0,ROUND(IF(B835&gt;0.045,(0.045*0.5),(0.5)*B835),7)))</f>
        <v>#REF!</v>
      </c>
      <c r="D835" s="576" t="e">
        <f t="shared" si="84"/>
        <v>#REF!</v>
      </c>
      <c r="E835" s="575" t="e">
        <f t="shared" si="90"/>
        <v>#REF!</v>
      </c>
      <c r="F835" s="575" t="e">
        <f t="shared" si="85"/>
        <v>#REF!</v>
      </c>
      <c r="G835" s="575" t="e">
        <f t="shared" si="86"/>
        <v>#REF!</v>
      </c>
      <c r="H835" s="575" t="e">
        <f t="shared" si="87"/>
        <v>#REF!</v>
      </c>
      <c r="I835" s="575" t="e">
        <f t="shared" si="88"/>
        <v>#REF!</v>
      </c>
      <c r="J835" s="575" t="e">
        <f>IF(A835="","",IF(#REF!="","",PMT((1+D835)^(1/12)-1,(#REF!*12)-A835+1,-E835)))</f>
        <v>#REF!</v>
      </c>
    </row>
    <row r="836" spans="1:10">
      <c r="A836" s="577" t="e">
        <f>IF(A835="","",IF(A835=#REF!*12,"",+A835+1))</f>
        <v>#REF!</v>
      </c>
      <c r="B836" s="576" t="e">
        <f t="shared" si="89"/>
        <v>#REF!</v>
      </c>
      <c r="C836" s="576" t="e">
        <f>IF(A836="","",IF(#REF!+'Plano Prestação Mensal Proposta'!A836&gt;120,0,ROUND(IF(B836&gt;0.045,(0.045*0.5),(0.5)*B836),7)))</f>
        <v>#REF!</v>
      </c>
      <c r="D836" s="576" t="e">
        <f t="shared" si="84"/>
        <v>#REF!</v>
      </c>
      <c r="E836" s="575" t="e">
        <f t="shared" si="90"/>
        <v>#REF!</v>
      </c>
      <c r="F836" s="575" t="e">
        <f t="shared" si="85"/>
        <v>#REF!</v>
      </c>
      <c r="G836" s="575" t="e">
        <f t="shared" si="86"/>
        <v>#REF!</v>
      </c>
      <c r="H836" s="575" t="e">
        <f t="shared" si="87"/>
        <v>#REF!</v>
      </c>
      <c r="I836" s="575" t="e">
        <f t="shared" si="88"/>
        <v>#REF!</v>
      </c>
      <c r="J836" s="575" t="e">
        <f>IF(A836="","",IF(#REF!="","",PMT((1+D836)^(1/12)-1,(#REF!*12)-A836+1,-E836)))</f>
        <v>#REF!</v>
      </c>
    </row>
    <row r="837" spans="1:10">
      <c r="A837" s="577" t="e">
        <f>IF(A836="","",IF(A836=#REF!*12,"",+A836+1))</f>
        <v>#REF!</v>
      </c>
      <c r="B837" s="576" t="e">
        <f t="shared" si="89"/>
        <v>#REF!</v>
      </c>
      <c r="C837" s="576" t="e">
        <f>IF(A837="","",IF(#REF!+'Plano Prestação Mensal Proposta'!A837&gt;120,0,ROUND(IF(B837&gt;0.045,(0.045*0.5),(0.5)*B837),7)))</f>
        <v>#REF!</v>
      </c>
      <c r="D837" s="576" t="e">
        <f t="shared" si="84"/>
        <v>#REF!</v>
      </c>
      <c r="E837" s="575" t="e">
        <f t="shared" si="90"/>
        <v>#REF!</v>
      </c>
      <c r="F837" s="575" t="e">
        <f t="shared" si="85"/>
        <v>#REF!</v>
      </c>
      <c r="G837" s="575" t="e">
        <f t="shared" si="86"/>
        <v>#REF!</v>
      </c>
      <c r="H837" s="575" t="e">
        <f t="shared" si="87"/>
        <v>#REF!</v>
      </c>
      <c r="I837" s="575" t="e">
        <f t="shared" si="88"/>
        <v>#REF!</v>
      </c>
      <c r="J837" s="575" t="e">
        <f>IF(A837="","",IF(#REF!="","",PMT((1+D837)^(1/12)-1,(#REF!*12)-A837+1,-E837)))</f>
        <v>#REF!</v>
      </c>
    </row>
    <row r="838" spans="1:10">
      <c r="A838" s="577" t="e">
        <f>IF(A837="","",IF(A837=#REF!*12,"",+A837+1))</f>
        <v>#REF!</v>
      </c>
      <c r="B838" s="576" t="e">
        <f t="shared" si="89"/>
        <v>#REF!</v>
      </c>
      <c r="C838" s="576" t="e">
        <f>IF(A838="","",IF(#REF!+'Plano Prestação Mensal Proposta'!A838&gt;120,0,ROUND(IF(B838&gt;0.045,(0.045*0.5),(0.5)*B838),7)))</f>
        <v>#REF!</v>
      </c>
      <c r="D838" s="576" t="e">
        <f t="shared" ref="D838:D901" si="91">IF(A838="","",+B838-C838)</f>
        <v>#REF!</v>
      </c>
      <c r="E838" s="575" t="e">
        <f t="shared" si="90"/>
        <v>#REF!</v>
      </c>
      <c r="F838" s="575" t="e">
        <f t="shared" ref="F838:F901" si="92">IF(A838="","",IF(J838="","",+J838-H838))</f>
        <v>#REF!</v>
      </c>
      <c r="G838" s="575" t="e">
        <f t="shared" ref="G838:G901" si="93">IF(A838="","",IF(E838="","",ROUND(+E838*((1+B838)^(1/12)-1),2)))</f>
        <v>#REF!</v>
      </c>
      <c r="H838" s="575" t="e">
        <f t="shared" ref="H838:H901" si="94">IF(A838="","",IF(E838="","",ROUND(+E838*((1+D838)^(1/12)-1),2)))</f>
        <v>#REF!</v>
      </c>
      <c r="I838" s="575" t="e">
        <f t="shared" ref="I838:I901" si="95">IF(A838="","",+G838-H838)</f>
        <v>#REF!</v>
      </c>
      <c r="J838" s="575" t="e">
        <f>IF(A838="","",IF(#REF!="","",PMT((1+D838)^(1/12)-1,(#REF!*12)-A838+1,-E838)))</f>
        <v>#REF!</v>
      </c>
    </row>
    <row r="839" spans="1:10">
      <c r="A839" s="577" t="e">
        <f>IF(A838="","",IF(A838=#REF!*12,"",+A838+1))</f>
        <v>#REF!</v>
      </c>
      <c r="B839" s="576" t="e">
        <f t="shared" ref="B839:B902" si="96">IF(A839="","",+B838)</f>
        <v>#REF!</v>
      </c>
      <c r="C839" s="576" t="e">
        <f>IF(A839="","",IF(#REF!+'Plano Prestação Mensal Proposta'!A839&gt;120,0,ROUND(IF(B839&gt;0.045,(0.045*0.5),(0.5)*B839),7)))</f>
        <v>#REF!</v>
      </c>
      <c r="D839" s="576" t="e">
        <f t="shared" si="91"/>
        <v>#REF!</v>
      </c>
      <c r="E839" s="575" t="e">
        <f t="shared" ref="E839:E902" si="97">IF(A839="","",IF(F838="","",+E838-F838))</f>
        <v>#REF!</v>
      </c>
      <c r="F839" s="575" t="e">
        <f t="shared" si="92"/>
        <v>#REF!</v>
      </c>
      <c r="G839" s="575" t="e">
        <f t="shared" si="93"/>
        <v>#REF!</v>
      </c>
      <c r="H839" s="575" t="e">
        <f t="shared" si="94"/>
        <v>#REF!</v>
      </c>
      <c r="I839" s="575" t="e">
        <f t="shared" si="95"/>
        <v>#REF!</v>
      </c>
      <c r="J839" s="575" t="e">
        <f>IF(A839="","",IF(#REF!="","",PMT((1+D839)^(1/12)-1,(#REF!*12)-A839+1,-E839)))</f>
        <v>#REF!</v>
      </c>
    </row>
    <row r="840" spans="1:10">
      <c r="A840" s="577" t="e">
        <f>IF(A839="","",IF(A839=#REF!*12,"",+A839+1))</f>
        <v>#REF!</v>
      </c>
      <c r="B840" s="576" t="e">
        <f t="shared" si="96"/>
        <v>#REF!</v>
      </c>
      <c r="C840" s="576" t="e">
        <f>IF(A840="","",IF(#REF!+'Plano Prestação Mensal Proposta'!A840&gt;120,0,ROUND(IF(B840&gt;0.045,(0.045*0.5),(0.5)*B840),7)))</f>
        <v>#REF!</v>
      </c>
      <c r="D840" s="576" t="e">
        <f t="shared" si="91"/>
        <v>#REF!</v>
      </c>
      <c r="E840" s="575" t="e">
        <f t="shared" si="97"/>
        <v>#REF!</v>
      </c>
      <c r="F840" s="575" t="e">
        <f t="shared" si="92"/>
        <v>#REF!</v>
      </c>
      <c r="G840" s="575" t="e">
        <f t="shared" si="93"/>
        <v>#REF!</v>
      </c>
      <c r="H840" s="575" t="e">
        <f t="shared" si="94"/>
        <v>#REF!</v>
      </c>
      <c r="I840" s="575" t="e">
        <f t="shared" si="95"/>
        <v>#REF!</v>
      </c>
      <c r="J840" s="575" t="e">
        <f>IF(A840="","",IF(#REF!="","",PMT((1+D840)^(1/12)-1,(#REF!*12)-A840+1,-E840)))</f>
        <v>#REF!</v>
      </c>
    </row>
    <row r="841" spans="1:10">
      <c r="A841" s="577" t="e">
        <f>IF(A840="","",IF(A840=#REF!*12,"",+A840+1))</f>
        <v>#REF!</v>
      </c>
      <c r="B841" s="576" t="e">
        <f t="shared" si="96"/>
        <v>#REF!</v>
      </c>
      <c r="C841" s="576" t="e">
        <f>IF(A841="","",IF(#REF!+'Plano Prestação Mensal Proposta'!A841&gt;120,0,ROUND(IF(B841&gt;0.045,(0.045*0.5),(0.5)*B841),7)))</f>
        <v>#REF!</v>
      </c>
      <c r="D841" s="576" t="e">
        <f t="shared" si="91"/>
        <v>#REF!</v>
      </c>
      <c r="E841" s="575" t="e">
        <f t="shared" si="97"/>
        <v>#REF!</v>
      </c>
      <c r="F841" s="575" t="e">
        <f t="shared" si="92"/>
        <v>#REF!</v>
      </c>
      <c r="G841" s="575" t="e">
        <f t="shared" si="93"/>
        <v>#REF!</v>
      </c>
      <c r="H841" s="575" t="e">
        <f t="shared" si="94"/>
        <v>#REF!</v>
      </c>
      <c r="I841" s="575" t="e">
        <f t="shared" si="95"/>
        <v>#REF!</v>
      </c>
      <c r="J841" s="575" t="e">
        <f>IF(A841="","",IF(#REF!="","",PMT((1+D841)^(1/12)-1,(#REF!*12)-A841+1,-E841)))</f>
        <v>#REF!</v>
      </c>
    </row>
    <row r="842" spans="1:10">
      <c r="A842" s="577" t="e">
        <f>IF(A841="","",IF(A841=#REF!*12,"",+A841+1))</f>
        <v>#REF!</v>
      </c>
      <c r="B842" s="576" t="e">
        <f t="shared" si="96"/>
        <v>#REF!</v>
      </c>
      <c r="C842" s="576" t="e">
        <f>IF(A842="","",IF(#REF!+'Plano Prestação Mensal Proposta'!A842&gt;120,0,ROUND(IF(B842&gt;0.045,(0.045*0.5),(0.5)*B842),7)))</f>
        <v>#REF!</v>
      </c>
      <c r="D842" s="576" t="e">
        <f t="shared" si="91"/>
        <v>#REF!</v>
      </c>
      <c r="E842" s="575" t="e">
        <f t="shared" si="97"/>
        <v>#REF!</v>
      </c>
      <c r="F842" s="575" t="e">
        <f t="shared" si="92"/>
        <v>#REF!</v>
      </c>
      <c r="G842" s="575" t="e">
        <f t="shared" si="93"/>
        <v>#REF!</v>
      </c>
      <c r="H842" s="575" t="e">
        <f t="shared" si="94"/>
        <v>#REF!</v>
      </c>
      <c r="I842" s="575" t="e">
        <f t="shared" si="95"/>
        <v>#REF!</v>
      </c>
      <c r="J842" s="575" t="e">
        <f>IF(A842="","",IF(#REF!="","",PMT((1+D842)^(1/12)-1,(#REF!*12)-A842+1,-E842)))</f>
        <v>#REF!</v>
      </c>
    </row>
    <row r="843" spans="1:10">
      <c r="A843" s="577" t="e">
        <f>IF(A842="","",IF(A842=#REF!*12,"",+A842+1))</f>
        <v>#REF!</v>
      </c>
      <c r="B843" s="576" t="e">
        <f t="shared" si="96"/>
        <v>#REF!</v>
      </c>
      <c r="C843" s="576" t="e">
        <f>IF(A843="","",IF(#REF!+'Plano Prestação Mensal Proposta'!A843&gt;120,0,ROUND(IF(B843&gt;0.045,(0.045*0.5),(0.5)*B843),7)))</f>
        <v>#REF!</v>
      </c>
      <c r="D843" s="576" t="e">
        <f t="shared" si="91"/>
        <v>#REF!</v>
      </c>
      <c r="E843" s="575" t="e">
        <f t="shared" si="97"/>
        <v>#REF!</v>
      </c>
      <c r="F843" s="575" t="e">
        <f t="shared" si="92"/>
        <v>#REF!</v>
      </c>
      <c r="G843" s="575" t="e">
        <f t="shared" si="93"/>
        <v>#REF!</v>
      </c>
      <c r="H843" s="575" t="e">
        <f t="shared" si="94"/>
        <v>#REF!</v>
      </c>
      <c r="I843" s="575" t="e">
        <f t="shared" si="95"/>
        <v>#REF!</v>
      </c>
      <c r="J843" s="575" t="e">
        <f>IF(A843="","",IF(#REF!="","",PMT((1+D843)^(1/12)-1,(#REF!*12)-A843+1,-E843)))</f>
        <v>#REF!</v>
      </c>
    </row>
    <row r="844" spans="1:10">
      <c r="A844" s="577" t="e">
        <f>IF(A843="","",IF(A843=#REF!*12,"",+A843+1))</f>
        <v>#REF!</v>
      </c>
      <c r="B844" s="576" t="e">
        <f t="shared" si="96"/>
        <v>#REF!</v>
      </c>
      <c r="C844" s="576" t="e">
        <f>IF(A844="","",IF(#REF!+'Plano Prestação Mensal Proposta'!A844&gt;120,0,ROUND(IF(B844&gt;0.045,(0.045*0.5),(0.5)*B844),7)))</f>
        <v>#REF!</v>
      </c>
      <c r="D844" s="576" t="e">
        <f t="shared" si="91"/>
        <v>#REF!</v>
      </c>
      <c r="E844" s="575" t="e">
        <f t="shared" si="97"/>
        <v>#REF!</v>
      </c>
      <c r="F844" s="575" t="e">
        <f t="shared" si="92"/>
        <v>#REF!</v>
      </c>
      <c r="G844" s="575" t="e">
        <f t="shared" si="93"/>
        <v>#REF!</v>
      </c>
      <c r="H844" s="575" t="e">
        <f t="shared" si="94"/>
        <v>#REF!</v>
      </c>
      <c r="I844" s="575" t="e">
        <f t="shared" si="95"/>
        <v>#REF!</v>
      </c>
      <c r="J844" s="575" t="e">
        <f>IF(A844="","",IF(#REF!="","",PMT((1+D844)^(1/12)-1,(#REF!*12)-A844+1,-E844)))</f>
        <v>#REF!</v>
      </c>
    </row>
    <row r="845" spans="1:10">
      <c r="A845" s="577" t="e">
        <f>IF(A844="","",IF(A844=#REF!*12,"",+A844+1))</f>
        <v>#REF!</v>
      </c>
      <c r="B845" s="576" t="e">
        <f t="shared" si="96"/>
        <v>#REF!</v>
      </c>
      <c r="C845" s="576" t="e">
        <f>IF(A845="","",IF(#REF!+'Plano Prestação Mensal Proposta'!A845&gt;120,0,ROUND(IF(B845&gt;0.045,(0.045*0.5),(0.5)*B845),7)))</f>
        <v>#REF!</v>
      </c>
      <c r="D845" s="576" t="e">
        <f t="shared" si="91"/>
        <v>#REF!</v>
      </c>
      <c r="E845" s="575" t="e">
        <f t="shared" si="97"/>
        <v>#REF!</v>
      </c>
      <c r="F845" s="575" t="e">
        <f t="shared" si="92"/>
        <v>#REF!</v>
      </c>
      <c r="G845" s="575" t="e">
        <f t="shared" si="93"/>
        <v>#REF!</v>
      </c>
      <c r="H845" s="575" t="e">
        <f t="shared" si="94"/>
        <v>#REF!</v>
      </c>
      <c r="I845" s="575" t="e">
        <f t="shared" si="95"/>
        <v>#REF!</v>
      </c>
      <c r="J845" s="575" t="e">
        <f>IF(A845="","",IF(#REF!="","",PMT((1+D845)^(1/12)-1,(#REF!*12)-A845+1,-E845)))</f>
        <v>#REF!</v>
      </c>
    </row>
    <row r="846" spans="1:10">
      <c r="A846" s="577" t="e">
        <f>IF(A845="","",IF(A845=#REF!*12,"",+A845+1))</f>
        <v>#REF!</v>
      </c>
      <c r="B846" s="576" t="e">
        <f t="shared" si="96"/>
        <v>#REF!</v>
      </c>
      <c r="C846" s="576" t="e">
        <f>IF(A846="","",IF(#REF!+'Plano Prestação Mensal Proposta'!A846&gt;120,0,ROUND(IF(B846&gt;0.045,(0.045*0.5),(0.5)*B846),7)))</f>
        <v>#REF!</v>
      </c>
      <c r="D846" s="576" t="e">
        <f t="shared" si="91"/>
        <v>#REF!</v>
      </c>
      <c r="E846" s="575" t="e">
        <f t="shared" si="97"/>
        <v>#REF!</v>
      </c>
      <c r="F846" s="575" t="e">
        <f t="shared" si="92"/>
        <v>#REF!</v>
      </c>
      <c r="G846" s="575" t="e">
        <f t="shared" si="93"/>
        <v>#REF!</v>
      </c>
      <c r="H846" s="575" t="e">
        <f t="shared" si="94"/>
        <v>#REF!</v>
      </c>
      <c r="I846" s="575" t="e">
        <f t="shared" si="95"/>
        <v>#REF!</v>
      </c>
      <c r="J846" s="575" t="e">
        <f>IF(A846="","",IF(#REF!="","",PMT((1+D846)^(1/12)-1,(#REF!*12)-A846+1,-E846)))</f>
        <v>#REF!</v>
      </c>
    </row>
    <row r="847" spans="1:10">
      <c r="A847" s="577" t="e">
        <f>IF(A846="","",IF(A846=#REF!*12,"",+A846+1))</f>
        <v>#REF!</v>
      </c>
      <c r="B847" s="576" t="e">
        <f t="shared" si="96"/>
        <v>#REF!</v>
      </c>
      <c r="C847" s="576" t="e">
        <f>IF(A847="","",IF(#REF!+'Plano Prestação Mensal Proposta'!A847&gt;120,0,ROUND(IF(B847&gt;0.045,(0.045*0.5),(0.5)*B847),7)))</f>
        <v>#REF!</v>
      </c>
      <c r="D847" s="576" t="e">
        <f t="shared" si="91"/>
        <v>#REF!</v>
      </c>
      <c r="E847" s="575" t="e">
        <f t="shared" si="97"/>
        <v>#REF!</v>
      </c>
      <c r="F847" s="575" t="e">
        <f t="shared" si="92"/>
        <v>#REF!</v>
      </c>
      <c r="G847" s="575" t="e">
        <f t="shared" si="93"/>
        <v>#REF!</v>
      </c>
      <c r="H847" s="575" t="e">
        <f t="shared" si="94"/>
        <v>#REF!</v>
      </c>
      <c r="I847" s="575" t="e">
        <f t="shared" si="95"/>
        <v>#REF!</v>
      </c>
      <c r="J847" s="575" t="e">
        <f>IF(A847="","",IF(#REF!="","",PMT((1+D847)^(1/12)-1,(#REF!*12)-A847+1,-E847)))</f>
        <v>#REF!</v>
      </c>
    </row>
    <row r="848" spans="1:10">
      <c r="A848" s="577" t="e">
        <f>IF(A847="","",IF(A847=#REF!*12,"",+A847+1))</f>
        <v>#REF!</v>
      </c>
      <c r="B848" s="576" t="e">
        <f t="shared" si="96"/>
        <v>#REF!</v>
      </c>
      <c r="C848" s="576" t="e">
        <f>IF(A848="","",IF(#REF!+'Plano Prestação Mensal Proposta'!A848&gt;120,0,ROUND(IF(B848&gt;0.045,(0.045*0.5),(0.5)*B848),7)))</f>
        <v>#REF!</v>
      </c>
      <c r="D848" s="576" t="e">
        <f t="shared" si="91"/>
        <v>#REF!</v>
      </c>
      <c r="E848" s="575" t="e">
        <f t="shared" si="97"/>
        <v>#REF!</v>
      </c>
      <c r="F848" s="575" t="e">
        <f t="shared" si="92"/>
        <v>#REF!</v>
      </c>
      <c r="G848" s="575" t="e">
        <f t="shared" si="93"/>
        <v>#REF!</v>
      </c>
      <c r="H848" s="575" t="e">
        <f t="shared" si="94"/>
        <v>#REF!</v>
      </c>
      <c r="I848" s="575" t="e">
        <f t="shared" si="95"/>
        <v>#REF!</v>
      </c>
      <c r="J848" s="575" t="e">
        <f>IF(A848="","",IF(#REF!="","",PMT((1+D848)^(1/12)-1,(#REF!*12)-A848+1,-E848)))</f>
        <v>#REF!</v>
      </c>
    </row>
    <row r="849" spans="1:10">
      <c r="A849" s="577" t="e">
        <f>IF(A848="","",IF(A848=#REF!*12,"",+A848+1))</f>
        <v>#REF!</v>
      </c>
      <c r="B849" s="576" t="e">
        <f t="shared" si="96"/>
        <v>#REF!</v>
      </c>
      <c r="C849" s="576" t="e">
        <f>IF(A849="","",IF(#REF!+'Plano Prestação Mensal Proposta'!A849&gt;120,0,ROUND(IF(B849&gt;0.045,(0.045*0.5),(0.5)*B849),7)))</f>
        <v>#REF!</v>
      </c>
      <c r="D849" s="576" t="e">
        <f t="shared" si="91"/>
        <v>#REF!</v>
      </c>
      <c r="E849" s="575" t="e">
        <f t="shared" si="97"/>
        <v>#REF!</v>
      </c>
      <c r="F849" s="575" t="e">
        <f t="shared" si="92"/>
        <v>#REF!</v>
      </c>
      <c r="G849" s="575" t="e">
        <f t="shared" si="93"/>
        <v>#REF!</v>
      </c>
      <c r="H849" s="575" t="e">
        <f t="shared" si="94"/>
        <v>#REF!</v>
      </c>
      <c r="I849" s="575" t="e">
        <f t="shared" si="95"/>
        <v>#REF!</v>
      </c>
      <c r="J849" s="575" t="e">
        <f>IF(A849="","",IF(#REF!="","",PMT((1+D849)^(1/12)-1,(#REF!*12)-A849+1,-E849)))</f>
        <v>#REF!</v>
      </c>
    </row>
    <row r="850" spans="1:10">
      <c r="A850" s="577" t="e">
        <f>IF(A849="","",IF(A849=#REF!*12,"",+A849+1))</f>
        <v>#REF!</v>
      </c>
      <c r="B850" s="576" t="e">
        <f t="shared" si="96"/>
        <v>#REF!</v>
      </c>
      <c r="C850" s="576" t="e">
        <f>IF(A850="","",IF(#REF!+'Plano Prestação Mensal Proposta'!A850&gt;120,0,ROUND(IF(B850&gt;0.045,(0.045*0.5),(0.5)*B850),7)))</f>
        <v>#REF!</v>
      </c>
      <c r="D850" s="576" t="e">
        <f t="shared" si="91"/>
        <v>#REF!</v>
      </c>
      <c r="E850" s="575" t="e">
        <f t="shared" si="97"/>
        <v>#REF!</v>
      </c>
      <c r="F850" s="575" t="e">
        <f t="shared" si="92"/>
        <v>#REF!</v>
      </c>
      <c r="G850" s="575" t="e">
        <f t="shared" si="93"/>
        <v>#REF!</v>
      </c>
      <c r="H850" s="575" t="e">
        <f t="shared" si="94"/>
        <v>#REF!</v>
      </c>
      <c r="I850" s="575" t="e">
        <f t="shared" si="95"/>
        <v>#REF!</v>
      </c>
      <c r="J850" s="575" t="e">
        <f>IF(A850="","",IF(#REF!="","",PMT((1+D850)^(1/12)-1,(#REF!*12)-A850+1,-E850)))</f>
        <v>#REF!</v>
      </c>
    </row>
    <row r="851" spans="1:10">
      <c r="A851" s="577" t="e">
        <f>IF(A850="","",IF(A850=#REF!*12,"",+A850+1))</f>
        <v>#REF!</v>
      </c>
      <c r="B851" s="576" t="e">
        <f t="shared" si="96"/>
        <v>#REF!</v>
      </c>
      <c r="C851" s="576" t="e">
        <f>IF(A851="","",IF(#REF!+'Plano Prestação Mensal Proposta'!A851&gt;120,0,ROUND(IF(B851&gt;0.045,(0.045*0.5),(0.5)*B851),7)))</f>
        <v>#REF!</v>
      </c>
      <c r="D851" s="576" t="e">
        <f t="shared" si="91"/>
        <v>#REF!</v>
      </c>
      <c r="E851" s="575" t="e">
        <f t="shared" si="97"/>
        <v>#REF!</v>
      </c>
      <c r="F851" s="575" t="e">
        <f t="shared" si="92"/>
        <v>#REF!</v>
      </c>
      <c r="G851" s="575" t="e">
        <f t="shared" si="93"/>
        <v>#REF!</v>
      </c>
      <c r="H851" s="575" t="e">
        <f t="shared" si="94"/>
        <v>#REF!</v>
      </c>
      <c r="I851" s="575" t="e">
        <f t="shared" si="95"/>
        <v>#REF!</v>
      </c>
      <c r="J851" s="575" t="e">
        <f>IF(A851="","",IF(#REF!="","",PMT((1+D851)^(1/12)-1,(#REF!*12)-A851+1,-E851)))</f>
        <v>#REF!</v>
      </c>
    </row>
    <row r="852" spans="1:10">
      <c r="A852" s="577" t="e">
        <f>IF(A851="","",IF(A851=#REF!*12,"",+A851+1))</f>
        <v>#REF!</v>
      </c>
      <c r="B852" s="576" t="e">
        <f t="shared" si="96"/>
        <v>#REF!</v>
      </c>
      <c r="C852" s="576" t="e">
        <f>IF(A852="","",IF(#REF!+'Plano Prestação Mensal Proposta'!A852&gt;120,0,ROUND(IF(B852&gt;0.045,(0.045*0.5),(0.5)*B852),7)))</f>
        <v>#REF!</v>
      </c>
      <c r="D852" s="576" t="e">
        <f t="shared" si="91"/>
        <v>#REF!</v>
      </c>
      <c r="E852" s="575" t="e">
        <f t="shared" si="97"/>
        <v>#REF!</v>
      </c>
      <c r="F852" s="575" t="e">
        <f t="shared" si="92"/>
        <v>#REF!</v>
      </c>
      <c r="G852" s="575" t="e">
        <f t="shared" si="93"/>
        <v>#REF!</v>
      </c>
      <c r="H852" s="575" t="e">
        <f t="shared" si="94"/>
        <v>#REF!</v>
      </c>
      <c r="I852" s="575" t="e">
        <f t="shared" si="95"/>
        <v>#REF!</v>
      </c>
      <c r="J852" s="575" t="e">
        <f>IF(A852="","",IF(#REF!="","",PMT((1+D852)^(1/12)-1,(#REF!*12)-A852+1,-E852)))</f>
        <v>#REF!</v>
      </c>
    </row>
    <row r="853" spans="1:10">
      <c r="A853" s="577" t="e">
        <f>IF(A852="","",IF(A852=#REF!*12,"",+A852+1))</f>
        <v>#REF!</v>
      </c>
      <c r="B853" s="576" t="e">
        <f t="shared" si="96"/>
        <v>#REF!</v>
      </c>
      <c r="C853" s="576" t="e">
        <f>IF(A853="","",IF(#REF!+'Plano Prestação Mensal Proposta'!A853&gt;120,0,ROUND(IF(B853&gt;0.045,(0.045*0.5),(0.5)*B853),7)))</f>
        <v>#REF!</v>
      </c>
      <c r="D853" s="576" t="e">
        <f t="shared" si="91"/>
        <v>#REF!</v>
      </c>
      <c r="E853" s="575" t="e">
        <f t="shared" si="97"/>
        <v>#REF!</v>
      </c>
      <c r="F853" s="575" t="e">
        <f t="shared" si="92"/>
        <v>#REF!</v>
      </c>
      <c r="G853" s="575" t="e">
        <f t="shared" si="93"/>
        <v>#REF!</v>
      </c>
      <c r="H853" s="575" t="e">
        <f t="shared" si="94"/>
        <v>#REF!</v>
      </c>
      <c r="I853" s="575" t="e">
        <f t="shared" si="95"/>
        <v>#REF!</v>
      </c>
      <c r="J853" s="575" t="e">
        <f>IF(A853="","",IF(#REF!="","",PMT((1+D853)^(1/12)-1,(#REF!*12)-A853+1,-E853)))</f>
        <v>#REF!</v>
      </c>
    </row>
    <row r="854" spans="1:10">
      <c r="A854" s="577" t="e">
        <f>IF(A853="","",IF(A853=#REF!*12,"",+A853+1))</f>
        <v>#REF!</v>
      </c>
      <c r="B854" s="576" t="e">
        <f t="shared" si="96"/>
        <v>#REF!</v>
      </c>
      <c r="C854" s="576" t="e">
        <f>IF(A854="","",IF(#REF!+'Plano Prestação Mensal Proposta'!A854&gt;120,0,ROUND(IF(B854&gt;0.045,(0.045*0.5),(0.5)*B854),7)))</f>
        <v>#REF!</v>
      </c>
      <c r="D854" s="576" t="e">
        <f t="shared" si="91"/>
        <v>#REF!</v>
      </c>
      <c r="E854" s="575" t="e">
        <f t="shared" si="97"/>
        <v>#REF!</v>
      </c>
      <c r="F854" s="575" t="e">
        <f t="shared" si="92"/>
        <v>#REF!</v>
      </c>
      <c r="G854" s="575" t="e">
        <f t="shared" si="93"/>
        <v>#REF!</v>
      </c>
      <c r="H854" s="575" t="e">
        <f t="shared" si="94"/>
        <v>#REF!</v>
      </c>
      <c r="I854" s="575" t="e">
        <f t="shared" si="95"/>
        <v>#REF!</v>
      </c>
      <c r="J854" s="575" t="e">
        <f>IF(A854="","",IF(#REF!="","",PMT((1+D854)^(1/12)-1,(#REF!*12)-A854+1,-E854)))</f>
        <v>#REF!</v>
      </c>
    </row>
    <row r="855" spans="1:10">
      <c r="A855" s="577" t="e">
        <f>IF(A854="","",IF(A854=#REF!*12,"",+A854+1))</f>
        <v>#REF!</v>
      </c>
      <c r="B855" s="576" t="e">
        <f t="shared" si="96"/>
        <v>#REF!</v>
      </c>
      <c r="C855" s="576" t="e">
        <f>IF(A855="","",IF(#REF!+'Plano Prestação Mensal Proposta'!A855&gt;120,0,ROUND(IF(B855&gt;0.045,(0.045*0.5),(0.5)*B855),7)))</f>
        <v>#REF!</v>
      </c>
      <c r="D855" s="576" t="e">
        <f t="shared" si="91"/>
        <v>#REF!</v>
      </c>
      <c r="E855" s="575" t="e">
        <f t="shared" si="97"/>
        <v>#REF!</v>
      </c>
      <c r="F855" s="575" t="e">
        <f t="shared" si="92"/>
        <v>#REF!</v>
      </c>
      <c r="G855" s="575" t="e">
        <f t="shared" si="93"/>
        <v>#REF!</v>
      </c>
      <c r="H855" s="575" t="e">
        <f t="shared" si="94"/>
        <v>#REF!</v>
      </c>
      <c r="I855" s="575" t="e">
        <f t="shared" si="95"/>
        <v>#REF!</v>
      </c>
      <c r="J855" s="575" t="e">
        <f>IF(A855="","",IF(#REF!="","",PMT((1+D855)^(1/12)-1,(#REF!*12)-A855+1,-E855)))</f>
        <v>#REF!</v>
      </c>
    </row>
    <row r="856" spans="1:10">
      <c r="A856" s="577" t="e">
        <f>IF(A855="","",IF(A855=#REF!*12,"",+A855+1))</f>
        <v>#REF!</v>
      </c>
      <c r="B856" s="576" t="e">
        <f t="shared" si="96"/>
        <v>#REF!</v>
      </c>
      <c r="C856" s="576" t="e">
        <f>IF(A856="","",IF(#REF!+'Plano Prestação Mensal Proposta'!A856&gt;120,0,ROUND(IF(B856&gt;0.045,(0.045*0.5),(0.5)*B856),7)))</f>
        <v>#REF!</v>
      </c>
      <c r="D856" s="576" t="e">
        <f t="shared" si="91"/>
        <v>#REF!</v>
      </c>
      <c r="E856" s="575" t="e">
        <f t="shared" si="97"/>
        <v>#REF!</v>
      </c>
      <c r="F856" s="575" t="e">
        <f t="shared" si="92"/>
        <v>#REF!</v>
      </c>
      <c r="G856" s="575" t="e">
        <f t="shared" si="93"/>
        <v>#REF!</v>
      </c>
      <c r="H856" s="575" t="e">
        <f t="shared" si="94"/>
        <v>#REF!</v>
      </c>
      <c r="I856" s="575" t="e">
        <f t="shared" si="95"/>
        <v>#REF!</v>
      </c>
      <c r="J856" s="575" t="e">
        <f>IF(A856="","",IF(#REF!="","",PMT((1+D856)^(1/12)-1,(#REF!*12)-A856+1,-E856)))</f>
        <v>#REF!</v>
      </c>
    </row>
    <row r="857" spans="1:10">
      <c r="A857" s="577" t="e">
        <f>IF(A856="","",IF(A856=#REF!*12,"",+A856+1))</f>
        <v>#REF!</v>
      </c>
      <c r="B857" s="576" t="e">
        <f t="shared" si="96"/>
        <v>#REF!</v>
      </c>
      <c r="C857" s="576" t="e">
        <f>IF(A857="","",IF(#REF!+'Plano Prestação Mensal Proposta'!A857&gt;120,0,ROUND(IF(B857&gt;0.045,(0.045*0.5),(0.5)*B857),7)))</f>
        <v>#REF!</v>
      </c>
      <c r="D857" s="576" t="e">
        <f t="shared" si="91"/>
        <v>#REF!</v>
      </c>
      <c r="E857" s="575" t="e">
        <f t="shared" si="97"/>
        <v>#REF!</v>
      </c>
      <c r="F857" s="575" t="e">
        <f t="shared" si="92"/>
        <v>#REF!</v>
      </c>
      <c r="G857" s="575" t="e">
        <f t="shared" si="93"/>
        <v>#REF!</v>
      </c>
      <c r="H857" s="575" t="e">
        <f t="shared" si="94"/>
        <v>#REF!</v>
      </c>
      <c r="I857" s="575" t="e">
        <f t="shared" si="95"/>
        <v>#REF!</v>
      </c>
      <c r="J857" s="575" t="e">
        <f>IF(A857="","",IF(#REF!="","",PMT((1+D857)^(1/12)-1,(#REF!*12)-A857+1,-E857)))</f>
        <v>#REF!</v>
      </c>
    </row>
    <row r="858" spans="1:10">
      <c r="A858" s="577" t="e">
        <f>IF(A857="","",IF(A857=#REF!*12,"",+A857+1))</f>
        <v>#REF!</v>
      </c>
      <c r="B858" s="576" t="e">
        <f t="shared" si="96"/>
        <v>#REF!</v>
      </c>
      <c r="C858" s="576" t="e">
        <f>IF(A858="","",IF(#REF!+'Plano Prestação Mensal Proposta'!A858&gt;120,0,ROUND(IF(B858&gt;0.045,(0.045*0.5),(0.5)*B858),7)))</f>
        <v>#REF!</v>
      </c>
      <c r="D858" s="576" t="e">
        <f t="shared" si="91"/>
        <v>#REF!</v>
      </c>
      <c r="E858" s="575" t="e">
        <f t="shared" si="97"/>
        <v>#REF!</v>
      </c>
      <c r="F858" s="575" t="e">
        <f t="shared" si="92"/>
        <v>#REF!</v>
      </c>
      <c r="G858" s="575" t="e">
        <f t="shared" si="93"/>
        <v>#REF!</v>
      </c>
      <c r="H858" s="575" t="e">
        <f t="shared" si="94"/>
        <v>#REF!</v>
      </c>
      <c r="I858" s="575" t="e">
        <f t="shared" si="95"/>
        <v>#REF!</v>
      </c>
      <c r="J858" s="575" t="e">
        <f>IF(A858="","",IF(#REF!="","",PMT((1+D858)^(1/12)-1,(#REF!*12)-A858+1,-E858)))</f>
        <v>#REF!</v>
      </c>
    </row>
    <row r="859" spans="1:10">
      <c r="A859" s="577" t="e">
        <f>IF(A858="","",IF(A858=#REF!*12,"",+A858+1))</f>
        <v>#REF!</v>
      </c>
      <c r="B859" s="576" t="e">
        <f t="shared" si="96"/>
        <v>#REF!</v>
      </c>
      <c r="C859" s="576" t="e">
        <f>IF(A859="","",IF(#REF!+'Plano Prestação Mensal Proposta'!A859&gt;120,0,ROUND(IF(B859&gt;0.045,(0.045*0.5),(0.5)*B859),7)))</f>
        <v>#REF!</v>
      </c>
      <c r="D859" s="576" t="e">
        <f t="shared" si="91"/>
        <v>#REF!</v>
      </c>
      <c r="E859" s="575" t="e">
        <f t="shared" si="97"/>
        <v>#REF!</v>
      </c>
      <c r="F859" s="575" t="e">
        <f t="shared" si="92"/>
        <v>#REF!</v>
      </c>
      <c r="G859" s="575" t="e">
        <f t="shared" si="93"/>
        <v>#REF!</v>
      </c>
      <c r="H859" s="575" t="e">
        <f t="shared" si="94"/>
        <v>#REF!</v>
      </c>
      <c r="I859" s="575" t="e">
        <f t="shared" si="95"/>
        <v>#REF!</v>
      </c>
      <c r="J859" s="575" t="e">
        <f>IF(A859="","",IF(#REF!="","",PMT((1+D859)^(1/12)-1,(#REF!*12)-A859+1,-E859)))</f>
        <v>#REF!</v>
      </c>
    </row>
    <row r="860" spans="1:10">
      <c r="A860" s="577" t="e">
        <f>IF(A859="","",IF(A859=#REF!*12,"",+A859+1))</f>
        <v>#REF!</v>
      </c>
      <c r="B860" s="576" t="e">
        <f t="shared" si="96"/>
        <v>#REF!</v>
      </c>
      <c r="C860" s="576" t="e">
        <f>IF(A860="","",IF(#REF!+'Plano Prestação Mensal Proposta'!A860&gt;120,0,ROUND(IF(B860&gt;0.045,(0.045*0.5),(0.5)*B860),7)))</f>
        <v>#REF!</v>
      </c>
      <c r="D860" s="576" t="e">
        <f t="shared" si="91"/>
        <v>#REF!</v>
      </c>
      <c r="E860" s="575" t="e">
        <f t="shared" si="97"/>
        <v>#REF!</v>
      </c>
      <c r="F860" s="575" t="e">
        <f t="shared" si="92"/>
        <v>#REF!</v>
      </c>
      <c r="G860" s="575" t="e">
        <f t="shared" si="93"/>
        <v>#REF!</v>
      </c>
      <c r="H860" s="575" t="e">
        <f t="shared" si="94"/>
        <v>#REF!</v>
      </c>
      <c r="I860" s="575" t="e">
        <f t="shared" si="95"/>
        <v>#REF!</v>
      </c>
      <c r="J860" s="575" t="e">
        <f>IF(A860="","",IF(#REF!="","",PMT((1+D860)^(1/12)-1,(#REF!*12)-A860+1,-E860)))</f>
        <v>#REF!</v>
      </c>
    </row>
    <row r="861" spans="1:10">
      <c r="A861" s="577" t="e">
        <f>IF(A860="","",IF(A860=#REF!*12,"",+A860+1))</f>
        <v>#REF!</v>
      </c>
      <c r="B861" s="576" t="e">
        <f t="shared" si="96"/>
        <v>#REF!</v>
      </c>
      <c r="C861" s="576" t="e">
        <f>IF(A861="","",IF(#REF!+'Plano Prestação Mensal Proposta'!A861&gt;120,0,ROUND(IF(B861&gt;0.045,(0.045*0.5),(0.5)*B861),7)))</f>
        <v>#REF!</v>
      </c>
      <c r="D861" s="576" t="e">
        <f t="shared" si="91"/>
        <v>#REF!</v>
      </c>
      <c r="E861" s="575" t="e">
        <f t="shared" si="97"/>
        <v>#REF!</v>
      </c>
      <c r="F861" s="575" t="e">
        <f t="shared" si="92"/>
        <v>#REF!</v>
      </c>
      <c r="G861" s="575" t="e">
        <f t="shared" si="93"/>
        <v>#REF!</v>
      </c>
      <c r="H861" s="575" t="e">
        <f t="shared" si="94"/>
        <v>#REF!</v>
      </c>
      <c r="I861" s="575" t="e">
        <f t="shared" si="95"/>
        <v>#REF!</v>
      </c>
      <c r="J861" s="575" t="e">
        <f>IF(A861="","",IF(#REF!="","",PMT((1+D861)^(1/12)-1,(#REF!*12)-A861+1,-E861)))</f>
        <v>#REF!</v>
      </c>
    </row>
    <row r="862" spans="1:10">
      <c r="A862" s="577" t="e">
        <f>IF(A861="","",IF(A861=#REF!*12,"",+A861+1))</f>
        <v>#REF!</v>
      </c>
      <c r="B862" s="576" t="e">
        <f t="shared" si="96"/>
        <v>#REF!</v>
      </c>
      <c r="C862" s="576" t="e">
        <f>IF(A862="","",IF(#REF!+'Plano Prestação Mensal Proposta'!A862&gt;120,0,ROUND(IF(B862&gt;0.045,(0.045*0.5),(0.5)*B862),7)))</f>
        <v>#REF!</v>
      </c>
      <c r="D862" s="576" t="e">
        <f t="shared" si="91"/>
        <v>#REF!</v>
      </c>
      <c r="E862" s="575" t="e">
        <f t="shared" si="97"/>
        <v>#REF!</v>
      </c>
      <c r="F862" s="575" t="e">
        <f t="shared" si="92"/>
        <v>#REF!</v>
      </c>
      <c r="G862" s="575" t="e">
        <f t="shared" si="93"/>
        <v>#REF!</v>
      </c>
      <c r="H862" s="575" t="e">
        <f t="shared" si="94"/>
        <v>#REF!</v>
      </c>
      <c r="I862" s="575" t="e">
        <f t="shared" si="95"/>
        <v>#REF!</v>
      </c>
      <c r="J862" s="575" t="e">
        <f>IF(A862="","",IF(#REF!="","",PMT((1+D862)^(1/12)-1,(#REF!*12)-A862+1,-E862)))</f>
        <v>#REF!</v>
      </c>
    </row>
    <row r="863" spans="1:10">
      <c r="A863" s="577" t="e">
        <f>IF(A862="","",IF(A862=#REF!*12,"",+A862+1))</f>
        <v>#REF!</v>
      </c>
      <c r="B863" s="576" t="e">
        <f t="shared" si="96"/>
        <v>#REF!</v>
      </c>
      <c r="C863" s="576" t="e">
        <f>IF(A863="","",IF(#REF!+'Plano Prestação Mensal Proposta'!A863&gt;120,0,ROUND(IF(B863&gt;0.045,(0.045*0.5),(0.5)*B863),7)))</f>
        <v>#REF!</v>
      </c>
      <c r="D863" s="576" t="e">
        <f t="shared" si="91"/>
        <v>#REF!</v>
      </c>
      <c r="E863" s="575" t="e">
        <f t="shared" si="97"/>
        <v>#REF!</v>
      </c>
      <c r="F863" s="575" t="e">
        <f t="shared" si="92"/>
        <v>#REF!</v>
      </c>
      <c r="G863" s="575" t="e">
        <f t="shared" si="93"/>
        <v>#REF!</v>
      </c>
      <c r="H863" s="575" t="e">
        <f t="shared" si="94"/>
        <v>#REF!</v>
      </c>
      <c r="I863" s="575" t="e">
        <f t="shared" si="95"/>
        <v>#REF!</v>
      </c>
      <c r="J863" s="575" t="e">
        <f>IF(A863="","",IF(#REF!="","",PMT((1+D863)^(1/12)-1,(#REF!*12)-A863+1,-E863)))</f>
        <v>#REF!</v>
      </c>
    </row>
    <row r="864" spans="1:10">
      <c r="A864" s="577" t="e">
        <f>IF(A863="","",IF(A863=#REF!*12,"",+A863+1))</f>
        <v>#REF!</v>
      </c>
      <c r="B864" s="576" t="e">
        <f t="shared" si="96"/>
        <v>#REF!</v>
      </c>
      <c r="C864" s="576" t="e">
        <f>IF(A864="","",IF(#REF!+'Plano Prestação Mensal Proposta'!A864&gt;120,0,ROUND(IF(B864&gt;0.045,(0.045*0.5),(0.5)*B864),7)))</f>
        <v>#REF!</v>
      </c>
      <c r="D864" s="576" t="e">
        <f t="shared" si="91"/>
        <v>#REF!</v>
      </c>
      <c r="E864" s="575" t="e">
        <f t="shared" si="97"/>
        <v>#REF!</v>
      </c>
      <c r="F864" s="575" t="e">
        <f t="shared" si="92"/>
        <v>#REF!</v>
      </c>
      <c r="G864" s="575" t="e">
        <f t="shared" si="93"/>
        <v>#REF!</v>
      </c>
      <c r="H864" s="575" t="e">
        <f t="shared" si="94"/>
        <v>#REF!</v>
      </c>
      <c r="I864" s="575" t="e">
        <f t="shared" si="95"/>
        <v>#REF!</v>
      </c>
      <c r="J864" s="575" t="e">
        <f>IF(A864="","",IF(#REF!="","",PMT((1+D864)^(1/12)-1,(#REF!*12)-A864+1,-E864)))</f>
        <v>#REF!</v>
      </c>
    </row>
    <row r="865" spans="1:10">
      <c r="A865" s="577" t="e">
        <f>IF(A864="","",IF(A864=#REF!*12,"",+A864+1))</f>
        <v>#REF!</v>
      </c>
      <c r="B865" s="576" t="e">
        <f t="shared" si="96"/>
        <v>#REF!</v>
      </c>
      <c r="C865" s="576" t="e">
        <f>IF(A865="","",IF(#REF!+'Plano Prestação Mensal Proposta'!A865&gt;120,0,ROUND(IF(B865&gt;0.045,(0.045*0.5),(0.5)*B865),7)))</f>
        <v>#REF!</v>
      </c>
      <c r="D865" s="576" t="e">
        <f t="shared" si="91"/>
        <v>#REF!</v>
      </c>
      <c r="E865" s="575" t="e">
        <f t="shared" si="97"/>
        <v>#REF!</v>
      </c>
      <c r="F865" s="575" t="e">
        <f t="shared" si="92"/>
        <v>#REF!</v>
      </c>
      <c r="G865" s="575" t="e">
        <f t="shared" si="93"/>
        <v>#REF!</v>
      </c>
      <c r="H865" s="575" t="e">
        <f t="shared" si="94"/>
        <v>#REF!</v>
      </c>
      <c r="I865" s="575" t="e">
        <f t="shared" si="95"/>
        <v>#REF!</v>
      </c>
      <c r="J865" s="575" t="e">
        <f>IF(A865="","",IF(#REF!="","",PMT((1+D865)^(1/12)-1,(#REF!*12)-A865+1,-E865)))</f>
        <v>#REF!</v>
      </c>
    </row>
    <row r="866" spans="1:10">
      <c r="A866" s="577" t="e">
        <f>IF(A865="","",IF(A865=#REF!*12,"",+A865+1))</f>
        <v>#REF!</v>
      </c>
      <c r="B866" s="576" t="e">
        <f t="shared" si="96"/>
        <v>#REF!</v>
      </c>
      <c r="C866" s="576" t="e">
        <f>IF(A866="","",IF(#REF!+'Plano Prestação Mensal Proposta'!A866&gt;120,0,ROUND(IF(B866&gt;0.045,(0.045*0.5),(0.5)*B866),7)))</f>
        <v>#REF!</v>
      </c>
      <c r="D866" s="576" t="e">
        <f t="shared" si="91"/>
        <v>#REF!</v>
      </c>
      <c r="E866" s="575" t="e">
        <f t="shared" si="97"/>
        <v>#REF!</v>
      </c>
      <c r="F866" s="575" t="e">
        <f t="shared" si="92"/>
        <v>#REF!</v>
      </c>
      <c r="G866" s="575" t="e">
        <f t="shared" si="93"/>
        <v>#REF!</v>
      </c>
      <c r="H866" s="575" t="e">
        <f t="shared" si="94"/>
        <v>#REF!</v>
      </c>
      <c r="I866" s="575" t="e">
        <f t="shared" si="95"/>
        <v>#REF!</v>
      </c>
      <c r="J866" s="575" t="e">
        <f>IF(A866="","",IF(#REF!="","",PMT((1+D866)^(1/12)-1,(#REF!*12)-A866+1,-E866)))</f>
        <v>#REF!</v>
      </c>
    </row>
    <row r="867" spans="1:10">
      <c r="A867" s="577" t="e">
        <f>IF(A866="","",IF(A866=#REF!*12,"",+A866+1))</f>
        <v>#REF!</v>
      </c>
      <c r="B867" s="576" t="e">
        <f t="shared" si="96"/>
        <v>#REF!</v>
      </c>
      <c r="C867" s="576" t="e">
        <f>IF(A867="","",IF(#REF!+'Plano Prestação Mensal Proposta'!A867&gt;120,0,ROUND(IF(B867&gt;0.045,(0.045*0.5),(0.5)*B867),7)))</f>
        <v>#REF!</v>
      </c>
      <c r="D867" s="576" t="e">
        <f t="shared" si="91"/>
        <v>#REF!</v>
      </c>
      <c r="E867" s="575" t="e">
        <f t="shared" si="97"/>
        <v>#REF!</v>
      </c>
      <c r="F867" s="575" t="e">
        <f t="shared" si="92"/>
        <v>#REF!</v>
      </c>
      <c r="G867" s="575" t="e">
        <f t="shared" si="93"/>
        <v>#REF!</v>
      </c>
      <c r="H867" s="575" t="e">
        <f t="shared" si="94"/>
        <v>#REF!</v>
      </c>
      <c r="I867" s="575" t="e">
        <f t="shared" si="95"/>
        <v>#REF!</v>
      </c>
      <c r="J867" s="575" t="e">
        <f>IF(A867="","",IF(#REF!="","",PMT((1+D867)^(1/12)-1,(#REF!*12)-A867+1,-E867)))</f>
        <v>#REF!</v>
      </c>
    </row>
    <row r="868" spans="1:10">
      <c r="A868" s="577" t="e">
        <f>IF(A867="","",IF(A867=#REF!*12,"",+A867+1))</f>
        <v>#REF!</v>
      </c>
      <c r="B868" s="576" t="e">
        <f t="shared" si="96"/>
        <v>#REF!</v>
      </c>
      <c r="C868" s="576" t="e">
        <f>IF(A868="","",IF(#REF!+'Plano Prestação Mensal Proposta'!A868&gt;120,0,ROUND(IF(B868&gt;0.045,(0.045*0.5),(0.5)*B868),7)))</f>
        <v>#REF!</v>
      </c>
      <c r="D868" s="576" t="e">
        <f t="shared" si="91"/>
        <v>#REF!</v>
      </c>
      <c r="E868" s="575" t="e">
        <f t="shared" si="97"/>
        <v>#REF!</v>
      </c>
      <c r="F868" s="575" t="e">
        <f t="shared" si="92"/>
        <v>#REF!</v>
      </c>
      <c r="G868" s="575" t="e">
        <f t="shared" si="93"/>
        <v>#REF!</v>
      </c>
      <c r="H868" s="575" t="e">
        <f t="shared" si="94"/>
        <v>#REF!</v>
      </c>
      <c r="I868" s="575" t="e">
        <f t="shared" si="95"/>
        <v>#REF!</v>
      </c>
      <c r="J868" s="575" t="e">
        <f>IF(A868="","",IF(#REF!="","",PMT((1+D868)^(1/12)-1,(#REF!*12)-A868+1,-E868)))</f>
        <v>#REF!</v>
      </c>
    </row>
    <row r="869" spans="1:10">
      <c r="A869" s="577" t="e">
        <f>IF(A868="","",IF(A868=#REF!*12,"",+A868+1))</f>
        <v>#REF!</v>
      </c>
      <c r="B869" s="576" t="e">
        <f t="shared" si="96"/>
        <v>#REF!</v>
      </c>
      <c r="C869" s="576" t="e">
        <f>IF(A869="","",IF(#REF!+'Plano Prestação Mensal Proposta'!A869&gt;120,0,ROUND(IF(B869&gt;0.045,(0.045*0.5),(0.5)*B869),7)))</f>
        <v>#REF!</v>
      </c>
      <c r="D869" s="576" t="e">
        <f t="shared" si="91"/>
        <v>#REF!</v>
      </c>
      <c r="E869" s="575" t="e">
        <f t="shared" si="97"/>
        <v>#REF!</v>
      </c>
      <c r="F869" s="575" t="e">
        <f t="shared" si="92"/>
        <v>#REF!</v>
      </c>
      <c r="G869" s="575" t="e">
        <f t="shared" si="93"/>
        <v>#REF!</v>
      </c>
      <c r="H869" s="575" t="e">
        <f t="shared" si="94"/>
        <v>#REF!</v>
      </c>
      <c r="I869" s="575" t="e">
        <f t="shared" si="95"/>
        <v>#REF!</v>
      </c>
      <c r="J869" s="575" t="e">
        <f>IF(A869="","",IF(#REF!="","",PMT((1+D869)^(1/12)-1,(#REF!*12)-A869+1,-E869)))</f>
        <v>#REF!</v>
      </c>
    </row>
    <row r="870" spans="1:10">
      <c r="A870" s="577" t="e">
        <f>IF(A869="","",IF(A869=#REF!*12,"",+A869+1))</f>
        <v>#REF!</v>
      </c>
      <c r="B870" s="576" t="e">
        <f t="shared" si="96"/>
        <v>#REF!</v>
      </c>
      <c r="C870" s="576" t="e">
        <f>IF(A870="","",IF(#REF!+'Plano Prestação Mensal Proposta'!A870&gt;120,0,ROUND(IF(B870&gt;0.045,(0.045*0.5),(0.5)*B870),7)))</f>
        <v>#REF!</v>
      </c>
      <c r="D870" s="576" t="e">
        <f t="shared" si="91"/>
        <v>#REF!</v>
      </c>
      <c r="E870" s="575" t="e">
        <f t="shared" si="97"/>
        <v>#REF!</v>
      </c>
      <c r="F870" s="575" t="e">
        <f t="shared" si="92"/>
        <v>#REF!</v>
      </c>
      <c r="G870" s="575" t="e">
        <f t="shared" si="93"/>
        <v>#REF!</v>
      </c>
      <c r="H870" s="575" t="e">
        <f t="shared" si="94"/>
        <v>#REF!</v>
      </c>
      <c r="I870" s="575" t="e">
        <f t="shared" si="95"/>
        <v>#REF!</v>
      </c>
      <c r="J870" s="575" t="e">
        <f>IF(A870="","",IF(#REF!="","",PMT((1+D870)^(1/12)-1,(#REF!*12)-A870+1,-E870)))</f>
        <v>#REF!</v>
      </c>
    </row>
    <row r="871" spans="1:10">
      <c r="A871" s="577" t="e">
        <f>IF(A870="","",IF(A870=#REF!*12,"",+A870+1))</f>
        <v>#REF!</v>
      </c>
      <c r="B871" s="576" t="e">
        <f t="shared" si="96"/>
        <v>#REF!</v>
      </c>
      <c r="C871" s="576" t="e">
        <f>IF(A871="","",IF(#REF!+'Plano Prestação Mensal Proposta'!A871&gt;120,0,ROUND(IF(B871&gt;0.045,(0.045*0.5),(0.5)*B871),7)))</f>
        <v>#REF!</v>
      </c>
      <c r="D871" s="576" t="e">
        <f t="shared" si="91"/>
        <v>#REF!</v>
      </c>
      <c r="E871" s="575" t="e">
        <f t="shared" si="97"/>
        <v>#REF!</v>
      </c>
      <c r="F871" s="575" t="e">
        <f t="shared" si="92"/>
        <v>#REF!</v>
      </c>
      <c r="G871" s="575" t="e">
        <f t="shared" si="93"/>
        <v>#REF!</v>
      </c>
      <c r="H871" s="575" t="e">
        <f t="shared" si="94"/>
        <v>#REF!</v>
      </c>
      <c r="I871" s="575" t="e">
        <f t="shared" si="95"/>
        <v>#REF!</v>
      </c>
      <c r="J871" s="575" t="e">
        <f>IF(A871="","",IF(#REF!="","",PMT((1+D871)^(1/12)-1,(#REF!*12)-A871+1,-E871)))</f>
        <v>#REF!</v>
      </c>
    </row>
    <row r="872" spans="1:10">
      <c r="A872" s="577" t="e">
        <f>IF(A871="","",IF(A871=#REF!*12,"",+A871+1))</f>
        <v>#REF!</v>
      </c>
      <c r="B872" s="576" t="e">
        <f t="shared" si="96"/>
        <v>#REF!</v>
      </c>
      <c r="C872" s="576" t="e">
        <f>IF(A872="","",IF(#REF!+'Plano Prestação Mensal Proposta'!A872&gt;120,0,ROUND(IF(B872&gt;0.045,(0.045*0.5),(0.5)*B872),7)))</f>
        <v>#REF!</v>
      </c>
      <c r="D872" s="576" t="e">
        <f t="shared" si="91"/>
        <v>#REF!</v>
      </c>
      <c r="E872" s="575" t="e">
        <f t="shared" si="97"/>
        <v>#REF!</v>
      </c>
      <c r="F872" s="575" t="e">
        <f t="shared" si="92"/>
        <v>#REF!</v>
      </c>
      <c r="G872" s="575" t="e">
        <f t="shared" si="93"/>
        <v>#REF!</v>
      </c>
      <c r="H872" s="575" t="e">
        <f t="shared" si="94"/>
        <v>#REF!</v>
      </c>
      <c r="I872" s="575" t="e">
        <f t="shared" si="95"/>
        <v>#REF!</v>
      </c>
      <c r="J872" s="575" t="e">
        <f>IF(A872="","",IF(#REF!="","",PMT((1+D872)^(1/12)-1,(#REF!*12)-A872+1,-E872)))</f>
        <v>#REF!</v>
      </c>
    </row>
    <row r="873" spans="1:10">
      <c r="A873" s="577" t="e">
        <f>IF(A872="","",IF(A872=#REF!*12,"",+A872+1))</f>
        <v>#REF!</v>
      </c>
      <c r="B873" s="576" t="e">
        <f t="shared" si="96"/>
        <v>#REF!</v>
      </c>
      <c r="C873" s="576" t="e">
        <f>IF(A873="","",IF(#REF!+'Plano Prestação Mensal Proposta'!A873&gt;120,0,ROUND(IF(B873&gt;0.045,(0.045*0.5),(0.5)*B873),7)))</f>
        <v>#REF!</v>
      </c>
      <c r="D873" s="576" t="e">
        <f t="shared" si="91"/>
        <v>#REF!</v>
      </c>
      <c r="E873" s="575" t="e">
        <f t="shared" si="97"/>
        <v>#REF!</v>
      </c>
      <c r="F873" s="575" t="e">
        <f t="shared" si="92"/>
        <v>#REF!</v>
      </c>
      <c r="G873" s="575" t="e">
        <f t="shared" si="93"/>
        <v>#REF!</v>
      </c>
      <c r="H873" s="575" t="e">
        <f t="shared" si="94"/>
        <v>#REF!</v>
      </c>
      <c r="I873" s="575" t="e">
        <f t="shared" si="95"/>
        <v>#REF!</v>
      </c>
      <c r="J873" s="575" t="e">
        <f>IF(A873="","",IF(#REF!="","",PMT((1+D873)^(1/12)-1,(#REF!*12)-A873+1,-E873)))</f>
        <v>#REF!</v>
      </c>
    </row>
    <row r="874" spans="1:10">
      <c r="A874" s="577" t="e">
        <f>IF(A873="","",IF(A873=#REF!*12,"",+A873+1))</f>
        <v>#REF!</v>
      </c>
      <c r="B874" s="576" t="e">
        <f t="shared" si="96"/>
        <v>#REF!</v>
      </c>
      <c r="C874" s="576" t="e">
        <f>IF(A874="","",IF(#REF!+'Plano Prestação Mensal Proposta'!A874&gt;120,0,ROUND(IF(B874&gt;0.045,(0.045*0.5),(0.5)*B874),7)))</f>
        <v>#REF!</v>
      </c>
      <c r="D874" s="576" t="e">
        <f t="shared" si="91"/>
        <v>#REF!</v>
      </c>
      <c r="E874" s="575" t="e">
        <f t="shared" si="97"/>
        <v>#REF!</v>
      </c>
      <c r="F874" s="575" t="e">
        <f t="shared" si="92"/>
        <v>#REF!</v>
      </c>
      <c r="G874" s="575" t="e">
        <f t="shared" si="93"/>
        <v>#REF!</v>
      </c>
      <c r="H874" s="575" t="e">
        <f t="shared" si="94"/>
        <v>#REF!</v>
      </c>
      <c r="I874" s="575" t="e">
        <f t="shared" si="95"/>
        <v>#REF!</v>
      </c>
      <c r="J874" s="575" t="e">
        <f>IF(A874="","",IF(#REF!="","",PMT((1+D874)^(1/12)-1,(#REF!*12)-A874+1,-E874)))</f>
        <v>#REF!</v>
      </c>
    </row>
    <row r="875" spans="1:10">
      <c r="A875" s="577" t="e">
        <f>IF(A874="","",IF(A874=#REF!*12,"",+A874+1))</f>
        <v>#REF!</v>
      </c>
      <c r="B875" s="576" t="e">
        <f t="shared" si="96"/>
        <v>#REF!</v>
      </c>
      <c r="C875" s="576" t="e">
        <f>IF(A875="","",IF(#REF!+'Plano Prestação Mensal Proposta'!A875&gt;120,0,ROUND(IF(B875&gt;0.045,(0.045*0.5),(0.5)*B875),7)))</f>
        <v>#REF!</v>
      </c>
      <c r="D875" s="576" t="e">
        <f t="shared" si="91"/>
        <v>#REF!</v>
      </c>
      <c r="E875" s="575" t="e">
        <f t="shared" si="97"/>
        <v>#REF!</v>
      </c>
      <c r="F875" s="575" t="e">
        <f t="shared" si="92"/>
        <v>#REF!</v>
      </c>
      <c r="G875" s="575" t="e">
        <f t="shared" si="93"/>
        <v>#REF!</v>
      </c>
      <c r="H875" s="575" t="e">
        <f t="shared" si="94"/>
        <v>#REF!</v>
      </c>
      <c r="I875" s="575" t="e">
        <f t="shared" si="95"/>
        <v>#REF!</v>
      </c>
      <c r="J875" s="575" t="e">
        <f>IF(A875="","",IF(#REF!="","",PMT((1+D875)^(1/12)-1,(#REF!*12)-A875+1,-E875)))</f>
        <v>#REF!</v>
      </c>
    </row>
    <row r="876" spans="1:10">
      <c r="A876" s="577" t="e">
        <f>IF(A875="","",IF(A875=#REF!*12,"",+A875+1))</f>
        <v>#REF!</v>
      </c>
      <c r="B876" s="576" t="e">
        <f t="shared" si="96"/>
        <v>#REF!</v>
      </c>
      <c r="C876" s="576" t="e">
        <f>IF(A876="","",IF(#REF!+'Plano Prestação Mensal Proposta'!A876&gt;120,0,ROUND(IF(B876&gt;0.045,(0.045*0.5),(0.5)*B876),7)))</f>
        <v>#REF!</v>
      </c>
      <c r="D876" s="576" t="e">
        <f t="shared" si="91"/>
        <v>#REF!</v>
      </c>
      <c r="E876" s="575" t="e">
        <f t="shared" si="97"/>
        <v>#REF!</v>
      </c>
      <c r="F876" s="575" t="e">
        <f t="shared" si="92"/>
        <v>#REF!</v>
      </c>
      <c r="G876" s="575" t="e">
        <f t="shared" si="93"/>
        <v>#REF!</v>
      </c>
      <c r="H876" s="575" t="e">
        <f t="shared" si="94"/>
        <v>#REF!</v>
      </c>
      <c r="I876" s="575" t="e">
        <f t="shared" si="95"/>
        <v>#REF!</v>
      </c>
      <c r="J876" s="575" t="e">
        <f>IF(A876="","",IF(#REF!="","",PMT((1+D876)^(1/12)-1,(#REF!*12)-A876+1,-E876)))</f>
        <v>#REF!</v>
      </c>
    </row>
    <row r="877" spans="1:10">
      <c r="A877" s="577" t="e">
        <f>IF(A876="","",IF(A876=#REF!*12,"",+A876+1))</f>
        <v>#REF!</v>
      </c>
      <c r="B877" s="576" t="e">
        <f t="shared" si="96"/>
        <v>#REF!</v>
      </c>
      <c r="C877" s="576" t="e">
        <f>IF(A877="","",IF(#REF!+'Plano Prestação Mensal Proposta'!A877&gt;120,0,ROUND(IF(B877&gt;0.045,(0.045*0.5),(0.5)*B877),7)))</f>
        <v>#REF!</v>
      </c>
      <c r="D877" s="576" t="e">
        <f t="shared" si="91"/>
        <v>#REF!</v>
      </c>
      <c r="E877" s="575" t="e">
        <f t="shared" si="97"/>
        <v>#REF!</v>
      </c>
      <c r="F877" s="575" t="e">
        <f t="shared" si="92"/>
        <v>#REF!</v>
      </c>
      <c r="G877" s="575" t="e">
        <f t="shared" si="93"/>
        <v>#REF!</v>
      </c>
      <c r="H877" s="575" t="e">
        <f t="shared" si="94"/>
        <v>#REF!</v>
      </c>
      <c r="I877" s="575" t="e">
        <f t="shared" si="95"/>
        <v>#REF!</v>
      </c>
      <c r="J877" s="575" t="e">
        <f>IF(A877="","",IF(#REF!="","",PMT((1+D877)^(1/12)-1,(#REF!*12)-A877+1,-E877)))</f>
        <v>#REF!</v>
      </c>
    </row>
    <row r="878" spans="1:10">
      <c r="A878" s="577" t="e">
        <f>IF(A877="","",IF(A877=#REF!*12,"",+A877+1))</f>
        <v>#REF!</v>
      </c>
      <c r="B878" s="576" t="e">
        <f t="shared" si="96"/>
        <v>#REF!</v>
      </c>
      <c r="C878" s="576" t="e">
        <f>IF(A878="","",IF(#REF!+'Plano Prestação Mensal Proposta'!A878&gt;120,0,ROUND(IF(B878&gt;0.045,(0.045*0.5),(0.5)*B878),7)))</f>
        <v>#REF!</v>
      </c>
      <c r="D878" s="576" t="e">
        <f t="shared" si="91"/>
        <v>#REF!</v>
      </c>
      <c r="E878" s="575" t="e">
        <f t="shared" si="97"/>
        <v>#REF!</v>
      </c>
      <c r="F878" s="575" t="e">
        <f t="shared" si="92"/>
        <v>#REF!</v>
      </c>
      <c r="G878" s="575" t="e">
        <f t="shared" si="93"/>
        <v>#REF!</v>
      </c>
      <c r="H878" s="575" t="e">
        <f t="shared" si="94"/>
        <v>#REF!</v>
      </c>
      <c r="I878" s="575" t="e">
        <f t="shared" si="95"/>
        <v>#REF!</v>
      </c>
      <c r="J878" s="575" t="e">
        <f>IF(A878="","",IF(#REF!="","",PMT((1+D878)^(1/12)-1,(#REF!*12)-A878+1,-E878)))</f>
        <v>#REF!</v>
      </c>
    </row>
    <row r="879" spans="1:10">
      <c r="A879" s="577" t="e">
        <f>IF(A878="","",IF(A878=#REF!*12,"",+A878+1))</f>
        <v>#REF!</v>
      </c>
      <c r="B879" s="576" t="e">
        <f t="shared" si="96"/>
        <v>#REF!</v>
      </c>
      <c r="C879" s="576" t="e">
        <f>IF(A879="","",IF(#REF!+'Plano Prestação Mensal Proposta'!A879&gt;120,0,ROUND(IF(B879&gt;0.045,(0.045*0.5),(0.5)*B879),7)))</f>
        <v>#REF!</v>
      </c>
      <c r="D879" s="576" t="e">
        <f t="shared" si="91"/>
        <v>#REF!</v>
      </c>
      <c r="E879" s="575" t="e">
        <f t="shared" si="97"/>
        <v>#REF!</v>
      </c>
      <c r="F879" s="575" t="e">
        <f t="shared" si="92"/>
        <v>#REF!</v>
      </c>
      <c r="G879" s="575" t="e">
        <f t="shared" si="93"/>
        <v>#REF!</v>
      </c>
      <c r="H879" s="575" t="e">
        <f t="shared" si="94"/>
        <v>#REF!</v>
      </c>
      <c r="I879" s="575" t="e">
        <f t="shared" si="95"/>
        <v>#REF!</v>
      </c>
      <c r="J879" s="575" t="e">
        <f>IF(A879="","",IF(#REF!="","",PMT((1+D879)^(1/12)-1,(#REF!*12)-A879+1,-E879)))</f>
        <v>#REF!</v>
      </c>
    </row>
    <row r="880" spans="1:10">
      <c r="A880" s="577" t="e">
        <f>IF(A879="","",IF(A879=#REF!*12,"",+A879+1))</f>
        <v>#REF!</v>
      </c>
      <c r="B880" s="576" t="e">
        <f t="shared" si="96"/>
        <v>#REF!</v>
      </c>
      <c r="C880" s="576" t="e">
        <f>IF(A880="","",IF(#REF!+'Plano Prestação Mensal Proposta'!A880&gt;120,0,ROUND(IF(B880&gt;0.045,(0.045*0.5),(0.5)*B880),7)))</f>
        <v>#REF!</v>
      </c>
      <c r="D880" s="576" t="e">
        <f t="shared" si="91"/>
        <v>#REF!</v>
      </c>
      <c r="E880" s="575" t="e">
        <f t="shared" si="97"/>
        <v>#REF!</v>
      </c>
      <c r="F880" s="575" t="e">
        <f t="shared" si="92"/>
        <v>#REF!</v>
      </c>
      <c r="G880" s="575" t="e">
        <f t="shared" si="93"/>
        <v>#REF!</v>
      </c>
      <c r="H880" s="575" t="e">
        <f t="shared" si="94"/>
        <v>#REF!</v>
      </c>
      <c r="I880" s="575" t="e">
        <f t="shared" si="95"/>
        <v>#REF!</v>
      </c>
      <c r="J880" s="575" t="e">
        <f>IF(A880="","",IF(#REF!="","",PMT((1+D880)^(1/12)-1,(#REF!*12)-A880+1,-E880)))</f>
        <v>#REF!</v>
      </c>
    </row>
    <row r="881" spans="1:10">
      <c r="A881" s="577" t="e">
        <f>IF(A880="","",IF(A880=#REF!*12,"",+A880+1))</f>
        <v>#REF!</v>
      </c>
      <c r="B881" s="576" t="e">
        <f t="shared" si="96"/>
        <v>#REF!</v>
      </c>
      <c r="C881" s="576" t="e">
        <f>IF(A881="","",IF(#REF!+'Plano Prestação Mensal Proposta'!A881&gt;120,0,ROUND(IF(B881&gt;0.045,(0.045*0.5),(0.5)*B881),7)))</f>
        <v>#REF!</v>
      </c>
      <c r="D881" s="576" t="e">
        <f t="shared" si="91"/>
        <v>#REF!</v>
      </c>
      <c r="E881" s="575" t="e">
        <f t="shared" si="97"/>
        <v>#REF!</v>
      </c>
      <c r="F881" s="575" t="e">
        <f t="shared" si="92"/>
        <v>#REF!</v>
      </c>
      <c r="G881" s="575" t="e">
        <f t="shared" si="93"/>
        <v>#REF!</v>
      </c>
      <c r="H881" s="575" t="e">
        <f t="shared" si="94"/>
        <v>#REF!</v>
      </c>
      <c r="I881" s="575" t="e">
        <f t="shared" si="95"/>
        <v>#REF!</v>
      </c>
      <c r="J881" s="575" t="e">
        <f>IF(A881="","",IF(#REF!="","",PMT((1+D881)^(1/12)-1,(#REF!*12)-A881+1,-E881)))</f>
        <v>#REF!</v>
      </c>
    </row>
    <row r="882" spans="1:10">
      <c r="A882" s="577" t="e">
        <f>IF(A881="","",IF(A881=#REF!*12,"",+A881+1))</f>
        <v>#REF!</v>
      </c>
      <c r="B882" s="576" t="e">
        <f t="shared" si="96"/>
        <v>#REF!</v>
      </c>
      <c r="C882" s="576" t="e">
        <f>IF(A882="","",IF(#REF!+'Plano Prestação Mensal Proposta'!A882&gt;120,0,ROUND(IF(B882&gt;0.045,(0.045*0.5),(0.5)*B882),7)))</f>
        <v>#REF!</v>
      </c>
      <c r="D882" s="576" t="e">
        <f t="shared" si="91"/>
        <v>#REF!</v>
      </c>
      <c r="E882" s="575" t="e">
        <f t="shared" si="97"/>
        <v>#REF!</v>
      </c>
      <c r="F882" s="575" t="e">
        <f t="shared" si="92"/>
        <v>#REF!</v>
      </c>
      <c r="G882" s="575" t="e">
        <f t="shared" si="93"/>
        <v>#REF!</v>
      </c>
      <c r="H882" s="575" t="e">
        <f t="shared" si="94"/>
        <v>#REF!</v>
      </c>
      <c r="I882" s="575" t="e">
        <f t="shared" si="95"/>
        <v>#REF!</v>
      </c>
      <c r="J882" s="575" t="e">
        <f>IF(A882="","",IF(#REF!="","",PMT((1+D882)^(1/12)-1,(#REF!*12)-A882+1,-E882)))</f>
        <v>#REF!</v>
      </c>
    </row>
    <row r="883" spans="1:10">
      <c r="A883" s="577" t="e">
        <f>IF(A882="","",IF(A882=#REF!*12,"",+A882+1))</f>
        <v>#REF!</v>
      </c>
      <c r="B883" s="576" t="e">
        <f t="shared" si="96"/>
        <v>#REF!</v>
      </c>
      <c r="C883" s="576" t="e">
        <f>IF(A883="","",IF(#REF!+'Plano Prestação Mensal Proposta'!A883&gt;120,0,ROUND(IF(B883&gt;0.045,(0.045*0.5),(0.5)*B883),7)))</f>
        <v>#REF!</v>
      </c>
      <c r="D883" s="576" t="e">
        <f t="shared" si="91"/>
        <v>#REF!</v>
      </c>
      <c r="E883" s="575" t="e">
        <f t="shared" si="97"/>
        <v>#REF!</v>
      </c>
      <c r="F883" s="575" t="e">
        <f t="shared" si="92"/>
        <v>#REF!</v>
      </c>
      <c r="G883" s="575" t="e">
        <f t="shared" si="93"/>
        <v>#REF!</v>
      </c>
      <c r="H883" s="575" t="e">
        <f t="shared" si="94"/>
        <v>#REF!</v>
      </c>
      <c r="I883" s="575" t="e">
        <f t="shared" si="95"/>
        <v>#REF!</v>
      </c>
      <c r="J883" s="575" t="e">
        <f>IF(A883="","",IF(#REF!="","",PMT((1+D883)^(1/12)-1,(#REF!*12)-A883+1,-E883)))</f>
        <v>#REF!</v>
      </c>
    </row>
    <row r="884" spans="1:10">
      <c r="A884" s="577" t="e">
        <f>IF(A883="","",IF(A883=#REF!*12,"",+A883+1))</f>
        <v>#REF!</v>
      </c>
      <c r="B884" s="576" t="e">
        <f t="shared" si="96"/>
        <v>#REF!</v>
      </c>
      <c r="C884" s="576" t="e">
        <f>IF(A884="","",IF(#REF!+'Plano Prestação Mensal Proposta'!A884&gt;120,0,ROUND(IF(B884&gt;0.045,(0.045*0.5),(0.5)*B884),7)))</f>
        <v>#REF!</v>
      </c>
      <c r="D884" s="576" t="e">
        <f t="shared" si="91"/>
        <v>#REF!</v>
      </c>
      <c r="E884" s="575" t="e">
        <f t="shared" si="97"/>
        <v>#REF!</v>
      </c>
      <c r="F884" s="575" t="e">
        <f t="shared" si="92"/>
        <v>#REF!</v>
      </c>
      <c r="G884" s="575" t="e">
        <f t="shared" si="93"/>
        <v>#REF!</v>
      </c>
      <c r="H884" s="575" t="e">
        <f t="shared" si="94"/>
        <v>#REF!</v>
      </c>
      <c r="I884" s="575" t="e">
        <f t="shared" si="95"/>
        <v>#REF!</v>
      </c>
      <c r="J884" s="575" t="e">
        <f>IF(A884="","",IF(#REF!="","",PMT((1+D884)^(1/12)-1,(#REF!*12)-A884+1,-E884)))</f>
        <v>#REF!</v>
      </c>
    </row>
    <row r="885" spans="1:10">
      <c r="A885" s="577" t="e">
        <f>IF(A884="","",IF(A884=#REF!*12,"",+A884+1))</f>
        <v>#REF!</v>
      </c>
      <c r="B885" s="576" t="e">
        <f t="shared" si="96"/>
        <v>#REF!</v>
      </c>
      <c r="C885" s="576" t="e">
        <f>IF(A885="","",IF(#REF!+'Plano Prestação Mensal Proposta'!A885&gt;120,0,ROUND(IF(B885&gt;0.045,(0.045*0.5),(0.5)*B885),7)))</f>
        <v>#REF!</v>
      </c>
      <c r="D885" s="576" t="e">
        <f t="shared" si="91"/>
        <v>#REF!</v>
      </c>
      <c r="E885" s="575" t="e">
        <f t="shared" si="97"/>
        <v>#REF!</v>
      </c>
      <c r="F885" s="575" t="e">
        <f t="shared" si="92"/>
        <v>#REF!</v>
      </c>
      <c r="G885" s="575" t="e">
        <f t="shared" si="93"/>
        <v>#REF!</v>
      </c>
      <c r="H885" s="575" t="e">
        <f t="shared" si="94"/>
        <v>#REF!</v>
      </c>
      <c r="I885" s="575" t="e">
        <f t="shared" si="95"/>
        <v>#REF!</v>
      </c>
      <c r="J885" s="575" t="e">
        <f>IF(A885="","",IF(#REF!="","",PMT((1+D885)^(1/12)-1,(#REF!*12)-A885+1,-E885)))</f>
        <v>#REF!</v>
      </c>
    </row>
    <row r="886" spans="1:10">
      <c r="A886" s="577" t="e">
        <f>IF(A885="","",IF(A885=#REF!*12,"",+A885+1))</f>
        <v>#REF!</v>
      </c>
      <c r="B886" s="576" t="e">
        <f t="shared" si="96"/>
        <v>#REF!</v>
      </c>
      <c r="C886" s="576" t="e">
        <f>IF(A886="","",IF(#REF!+'Plano Prestação Mensal Proposta'!A886&gt;120,0,ROUND(IF(B886&gt;0.045,(0.045*0.5),(0.5)*B886),7)))</f>
        <v>#REF!</v>
      </c>
      <c r="D886" s="576" t="e">
        <f t="shared" si="91"/>
        <v>#REF!</v>
      </c>
      <c r="E886" s="575" t="e">
        <f t="shared" si="97"/>
        <v>#REF!</v>
      </c>
      <c r="F886" s="575" t="e">
        <f t="shared" si="92"/>
        <v>#REF!</v>
      </c>
      <c r="G886" s="575" t="e">
        <f t="shared" si="93"/>
        <v>#REF!</v>
      </c>
      <c r="H886" s="575" t="e">
        <f t="shared" si="94"/>
        <v>#REF!</v>
      </c>
      <c r="I886" s="575" t="e">
        <f t="shared" si="95"/>
        <v>#REF!</v>
      </c>
      <c r="J886" s="575" t="e">
        <f>IF(A886="","",IF(#REF!="","",PMT((1+D886)^(1/12)-1,(#REF!*12)-A886+1,-E886)))</f>
        <v>#REF!</v>
      </c>
    </row>
    <row r="887" spans="1:10">
      <c r="A887" s="577" t="e">
        <f>IF(A886="","",IF(A886=#REF!*12,"",+A886+1))</f>
        <v>#REF!</v>
      </c>
      <c r="B887" s="576" t="e">
        <f t="shared" si="96"/>
        <v>#REF!</v>
      </c>
      <c r="C887" s="576" t="e">
        <f>IF(A887="","",IF(#REF!+'Plano Prestação Mensal Proposta'!A887&gt;120,0,ROUND(IF(B887&gt;0.045,(0.045*0.5),(0.5)*B887),7)))</f>
        <v>#REF!</v>
      </c>
      <c r="D887" s="576" t="e">
        <f t="shared" si="91"/>
        <v>#REF!</v>
      </c>
      <c r="E887" s="575" t="e">
        <f t="shared" si="97"/>
        <v>#REF!</v>
      </c>
      <c r="F887" s="575" t="e">
        <f t="shared" si="92"/>
        <v>#REF!</v>
      </c>
      <c r="G887" s="575" t="e">
        <f t="shared" si="93"/>
        <v>#REF!</v>
      </c>
      <c r="H887" s="575" t="e">
        <f t="shared" si="94"/>
        <v>#REF!</v>
      </c>
      <c r="I887" s="575" t="e">
        <f t="shared" si="95"/>
        <v>#REF!</v>
      </c>
      <c r="J887" s="575" t="e">
        <f>IF(A887="","",IF(#REF!="","",PMT((1+D887)^(1/12)-1,(#REF!*12)-A887+1,-E887)))</f>
        <v>#REF!</v>
      </c>
    </row>
    <row r="888" spans="1:10">
      <c r="A888" s="577" t="e">
        <f>IF(A887="","",IF(A887=#REF!*12,"",+A887+1))</f>
        <v>#REF!</v>
      </c>
      <c r="B888" s="576" t="e">
        <f t="shared" si="96"/>
        <v>#REF!</v>
      </c>
      <c r="C888" s="576" t="e">
        <f>IF(A888="","",IF(#REF!+'Plano Prestação Mensal Proposta'!A888&gt;120,0,ROUND(IF(B888&gt;0.045,(0.045*0.5),(0.5)*B888),7)))</f>
        <v>#REF!</v>
      </c>
      <c r="D888" s="576" t="e">
        <f t="shared" si="91"/>
        <v>#REF!</v>
      </c>
      <c r="E888" s="575" t="e">
        <f t="shared" si="97"/>
        <v>#REF!</v>
      </c>
      <c r="F888" s="575" t="e">
        <f t="shared" si="92"/>
        <v>#REF!</v>
      </c>
      <c r="G888" s="575" t="e">
        <f t="shared" si="93"/>
        <v>#REF!</v>
      </c>
      <c r="H888" s="575" t="e">
        <f t="shared" si="94"/>
        <v>#REF!</v>
      </c>
      <c r="I888" s="575" t="e">
        <f t="shared" si="95"/>
        <v>#REF!</v>
      </c>
      <c r="J888" s="575" t="e">
        <f>IF(A888="","",IF(#REF!="","",PMT((1+D888)^(1/12)-1,(#REF!*12)-A888+1,-E888)))</f>
        <v>#REF!</v>
      </c>
    </row>
    <row r="889" spans="1:10">
      <c r="A889" s="577" t="e">
        <f>IF(A888="","",IF(A888=#REF!*12,"",+A888+1))</f>
        <v>#REF!</v>
      </c>
      <c r="B889" s="576" t="e">
        <f t="shared" si="96"/>
        <v>#REF!</v>
      </c>
      <c r="C889" s="576" t="e">
        <f>IF(A889="","",IF(#REF!+'Plano Prestação Mensal Proposta'!A889&gt;120,0,ROUND(IF(B889&gt;0.045,(0.045*0.5),(0.5)*B889),7)))</f>
        <v>#REF!</v>
      </c>
      <c r="D889" s="576" t="e">
        <f t="shared" si="91"/>
        <v>#REF!</v>
      </c>
      <c r="E889" s="575" t="e">
        <f t="shared" si="97"/>
        <v>#REF!</v>
      </c>
      <c r="F889" s="575" t="e">
        <f t="shared" si="92"/>
        <v>#REF!</v>
      </c>
      <c r="G889" s="575" t="e">
        <f t="shared" si="93"/>
        <v>#REF!</v>
      </c>
      <c r="H889" s="575" t="e">
        <f t="shared" si="94"/>
        <v>#REF!</v>
      </c>
      <c r="I889" s="575" t="e">
        <f t="shared" si="95"/>
        <v>#REF!</v>
      </c>
      <c r="J889" s="575" t="e">
        <f>IF(A889="","",IF(#REF!="","",PMT((1+D889)^(1/12)-1,(#REF!*12)-A889+1,-E889)))</f>
        <v>#REF!</v>
      </c>
    </row>
    <row r="890" spans="1:10">
      <c r="A890" s="577" t="e">
        <f>IF(A889="","",IF(A889=#REF!*12,"",+A889+1))</f>
        <v>#REF!</v>
      </c>
      <c r="B890" s="576" t="e">
        <f t="shared" si="96"/>
        <v>#REF!</v>
      </c>
      <c r="C890" s="576" t="e">
        <f>IF(A890="","",IF(#REF!+'Plano Prestação Mensal Proposta'!A890&gt;120,0,ROUND(IF(B890&gt;0.045,(0.045*0.5),(0.5)*B890),7)))</f>
        <v>#REF!</v>
      </c>
      <c r="D890" s="576" t="e">
        <f t="shared" si="91"/>
        <v>#REF!</v>
      </c>
      <c r="E890" s="575" t="e">
        <f t="shared" si="97"/>
        <v>#REF!</v>
      </c>
      <c r="F890" s="575" t="e">
        <f t="shared" si="92"/>
        <v>#REF!</v>
      </c>
      <c r="G890" s="575" t="e">
        <f t="shared" si="93"/>
        <v>#REF!</v>
      </c>
      <c r="H890" s="575" t="e">
        <f t="shared" si="94"/>
        <v>#REF!</v>
      </c>
      <c r="I890" s="575" t="e">
        <f t="shared" si="95"/>
        <v>#REF!</v>
      </c>
      <c r="J890" s="575" t="e">
        <f>IF(A890="","",IF(#REF!="","",PMT((1+D890)^(1/12)-1,(#REF!*12)-A890+1,-E890)))</f>
        <v>#REF!</v>
      </c>
    </row>
    <row r="891" spans="1:10">
      <c r="A891" s="577" t="e">
        <f>IF(A890="","",IF(A890=#REF!*12,"",+A890+1))</f>
        <v>#REF!</v>
      </c>
      <c r="B891" s="576" t="e">
        <f t="shared" si="96"/>
        <v>#REF!</v>
      </c>
      <c r="C891" s="576" t="e">
        <f>IF(A891="","",IF(#REF!+'Plano Prestação Mensal Proposta'!A891&gt;120,0,ROUND(IF(B891&gt;0.045,(0.045*0.5),(0.5)*B891),7)))</f>
        <v>#REF!</v>
      </c>
      <c r="D891" s="576" t="e">
        <f t="shared" si="91"/>
        <v>#REF!</v>
      </c>
      <c r="E891" s="575" t="e">
        <f t="shared" si="97"/>
        <v>#REF!</v>
      </c>
      <c r="F891" s="575" t="e">
        <f t="shared" si="92"/>
        <v>#REF!</v>
      </c>
      <c r="G891" s="575" t="e">
        <f t="shared" si="93"/>
        <v>#REF!</v>
      </c>
      <c r="H891" s="575" t="e">
        <f t="shared" si="94"/>
        <v>#REF!</v>
      </c>
      <c r="I891" s="575" t="e">
        <f t="shared" si="95"/>
        <v>#REF!</v>
      </c>
      <c r="J891" s="575" t="e">
        <f>IF(A891="","",IF(#REF!="","",PMT((1+D891)^(1/12)-1,(#REF!*12)-A891+1,-E891)))</f>
        <v>#REF!</v>
      </c>
    </row>
    <row r="892" spans="1:10">
      <c r="A892" s="577" t="e">
        <f>IF(A891="","",IF(A891=#REF!*12,"",+A891+1))</f>
        <v>#REF!</v>
      </c>
      <c r="B892" s="576" t="e">
        <f t="shared" si="96"/>
        <v>#REF!</v>
      </c>
      <c r="C892" s="576" t="e">
        <f>IF(A892="","",IF(#REF!+'Plano Prestação Mensal Proposta'!A892&gt;120,0,ROUND(IF(B892&gt;0.045,(0.045*0.5),(0.5)*B892),7)))</f>
        <v>#REF!</v>
      </c>
      <c r="D892" s="576" t="e">
        <f t="shared" si="91"/>
        <v>#REF!</v>
      </c>
      <c r="E892" s="575" t="e">
        <f t="shared" si="97"/>
        <v>#REF!</v>
      </c>
      <c r="F892" s="575" t="e">
        <f t="shared" si="92"/>
        <v>#REF!</v>
      </c>
      <c r="G892" s="575" t="e">
        <f t="shared" si="93"/>
        <v>#REF!</v>
      </c>
      <c r="H892" s="575" t="e">
        <f t="shared" si="94"/>
        <v>#REF!</v>
      </c>
      <c r="I892" s="575" t="e">
        <f t="shared" si="95"/>
        <v>#REF!</v>
      </c>
      <c r="J892" s="575" t="e">
        <f>IF(A892="","",IF(#REF!="","",PMT((1+D892)^(1/12)-1,(#REF!*12)-A892+1,-E892)))</f>
        <v>#REF!</v>
      </c>
    </row>
    <row r="893" spans="1:10">
      <c r="A893" s="577" t="e">
        <f>IF(A892="","",IF(A892=#REF!*12,"",+A892+1))</f>
        <v>#REF!</v>
      </c>
      <c r="B893" s="576" t="e">
        <f t="shared" si="96"/>
        <v>#REF!</v>
      </c>
      <c r="C893" s="576" t="e">
        <f>IF(A893="","",IF(#REF!+'Plano Prestação Mensal Proposta'!A893&gt;120,0,ROUND(IF(B893&gt;0.045,(0.045*0.5),(0.5)*B893),7)))</f>
        <v>#REF!</v>
      </c>
      <c r="D893" s="576" t="e">
        <f t="shared" si="91"/>
        <v>#REF!</v>
      </c>
      <c r="E893" s="575" t="e">
        <f t="shared" si="97"/>
        <v>#REF!</v>
      </c>
      <c r="F893" s="575" t="e">
        <f t="shared" si="92"/>
        <v>#REF!</v>
      </c>
      <c r="G893" s="575" t="e">
        <f t="shared" si="93"/>
        <v>#REF!</v>
      </c>
      <c r="H893" s="575" t="e">
        <f t="shared" si="94"/>
        <v>#REF!</v>
      </c>
      <c r="I893" s="575" t="e">
        <f t="shared" si="95"/>
        <v>#REF!</v>
      </c>
      <c r="J893" s="575" t="e">
        <f>IF(A893="","",IF(#REF!="","",PMT((1+D893)^(1/12)-1,(#REF!*12)-A893+1,-E893)))</f>
        <v>#REF!</v>
      </c>
    </row>
    <row r="894" spans="1:10">
      <c r="A894" s="577" t="e">
        <f>IF(A893="","",IF(A893=#REF!*12,"",+A893+1))</f>
        <v>#REF!</v>
      </c>
      <c r="B894" s="576" t="e">
        <f t="shared" si="96"/>
        <v>#REF!</v>
      </c>
      <c r="C894" s="576" t="e">
        <f>IF(A894="","",IF(#REF!+'Plano Prestação Mensal Proposta'!A894&gt;120,0,ROUND(IF(B894&gt;0.045,(0.045*0.5),(0.5)*B894),7)))</f>
        <v>#REF!</v>
      </c>
      <c r="D894" s="576" t="e">
        <f t="shared" si="91"/>
        <v>#REF!</v>
      </c>
      <c r="E894" s="575" t="e">
        <f t="shared" si="97"/>
        <v>#REF!</v>
      </c>
      <c r="F894" s="575" t="e">
        <f t="shared" si="92"/>
        <v>#REF!</v>
      </c>
      <c r="G894" s="575" t="e">
        <f t="shared" si="93"/>
        <v>#REF!</v>
      </c>
      <c r="H894" s="575" t="e">
        <f t="shared" si="94"/>
        <v>#REF!</v>
      </c>
      <c r="I894" s="575" t="e">
        <f t="shared" si="95"/>
        <v>#REF!</v>
      </c>
      <c r="J894" s="575" t="e">
        <f>IF(A894="","",IF(#REF!="","",PMT((1+D894)^(1/12)-1,(#REF!*12)-A894+1,-E894)))</f>
        <v>#REF!</v>
      </c>
    </row>
    <row r="895" spans="1:10">
      <c r="A895" s="577" t="e">
        <f>IF(A894="","",IF(A894=#REF!*12,"",+A894+1))</f>
        <v>#REF!</v>
      </c>
      <c r="B895" s="576" t="e">
        <f t="shared" si="96"/>
        <v>#REF!</v>
      </c>
      <c r="C895" s="576" t="e">
        <f>IF(A895="","",IF(#REF!+'Plano Prestação Mensal Proposta'!A895&gt;120,0,ROUND(IF(B895&gt;0.045,(0.045*0.5),(0.5)*B895),7)))</f>
        <v>#REF!</v>
      </c>
      <c r="D895" s="576" t="e">
        <f t="shared" si="91"/>
        <v>#REF!</v>
      </c>
      <c r="E895" s="575" t="e">
        <f t="shared" si="97"/>
        <v>#REF!</v>
      </c>
      <c r="F895" s="575" t="e">
        <f t="shared" si="92"/>
        <v>#REF!</v>
      </c>
      <c r="G895" s="575" t="e">
        <f t="shared" si="93"/>
        <v>#REF!</v>
      </c>
      <c r="H895" s="575" t="e">
        <f t="shared" si="94"/>
        <v>#REF!</v>
      </c>
      <c r="I895" s="575" t="e">
        <f t="shared" si="95"/>
        <v>#REF!</v>
      </c>
      <c r="J895" s="575" t="e">
        <f>IF(A895="","",IF(#REF!="","",PMT((1+D895)^(1/12)-1,(#REF!*12)-A895+1,-E895)))</f>
        <v>#REF!</v>
      </c>
    </row>
    <row r="896" spans="1:10">
      <c r="A896" s="577" t="e">
        <f>IF(A895="","",IF(A895=#REF!*12,"",+A895+1))</f>
        <v>#REF!</v>
      </c>
      <c r="B896" s="576" t="e">
        <f t="shared" si="96"/>
        <v>#REF!</v>
      </c>
      <c r="C896" s="576" t="e">
        <f>IF(A896="","",IF(#REF!+'Plano Prestação Mensal Proposta'!A896&gt;120,0,ROUND(IF(B896&gt;0.045,(0.045*0.5),(0.5)*B896),7)))</f>
        <v>#REF!</v>
      </c>
      <c r="D896" s="576" t="e">
        <f t="shared" si="91"/>
        <v>#REF!</v>
      </c>
      <c r="E896" s="575" t="e">
        <f t="shared" si="97"/>
        <v>#REF!</v>
      </c>
      <c r="F896" s="575" t="e">
        <f t="shared" si="92"/>
        <v>#REF!</v>
      </c>
      <c r="G896" s="575" t="e">
        <f t="shared" si="93"/>
        <v>#REF!</v>
      </c>
      <c r="H896" s="575" t="e">
        <f t="shared" si="94"/>
        <v>#REF!</v>
      </c>
      <c r="I896" s="575" t="e">
        <f t="shared" si="95"/>
        <v>#REF!</v>
      </c>
      <c r="J896" s="575" t="e">
        <f>IF(A896="","",IF(#REF!="","",PMT((1+D896)^(1/12)-1,(#REF!*12)-A896+1,-E896)))</f>
        <v>#REF!</v>
      </c>
    </row>
    <row r="897" spans="1:10">
      <c r="A897" s="577" t="e">
        <f>IF(A896="","",IF(A896=#REF!*12,"",+A896+1))</f>
        <v>#REF!</v>
      </c>
      <c r="B897" s="576" t="e">
        <f t="shared" si="96"/>
        <v>#REF!</v>
      </c>
      <c r="C897" s="576" t="e">
        <f>IF(A897="","",IF(#REF!+'Plano Prestação Mensal Proposta'!A897&gt;120,0,ROUND(IF(B897&gt;0.045,(0.045*0.5),(0.5)*B897),7)))</f>
        <v>#REF!</v>
      </c>
      <c r="D897" s="576" t="e">
        <f t="shared" si="91"/>
        <v>#REF!</v>
      </c>
      <c r="E897" s="575" t="e">
        <f t="shared" si="97"/>
        <v>#REF!</v>
      </c>
      <c r="F897" s="575" t="e">
        <f t="shared" si="92"/>
        <v>#REF!</v>
      </c>
      <c r="G897" s="575" t="e">
        <f t="shared" si="93"/>
        <v>#REF!</v>
      </c>
      <c r="H897" s="575" t="e">
        <f t="shared" si="94"/>
        <v>#REF!</v>
      </c>
      <c r="I897" s="575" t="e">
        <f t="shared" si="95"/>
        <v>#REF!</v>
      </c>
      <c r="J897" s="575" t="e">
        <f>IF(A897="","",IF(#REF!="","",PMT((1+D897)^(1/12)-1,(#REF!*12)-A897+1,-E897)))</f>
        <v>#REF!</v>
      </c>
    </row>
    <row r="898" spans="1:10">
      <c r="A898" s="577" t="e">
        <f>IF(A897="","",IF(A897=#REF!*12,"",+A897+1))</f>
        <v>#REF!</v>
      </c>
      <c r="B898" s="576" t="e">
        <f t="shared" si="96"/>
        <v>#REF!</v>
      </c>
      <c r="C898" s="576" t="e">
        <f>IF(A898="","",IF(#REF!+'Plano Prestação Mensal Proposta'!A898&gt;120,0,ROUND(IF(B898&gt;0.045,(0.045*0.5),(0.5)*B898),7)))</f>
        <v>#REF!</v>
      </c>
      <c r="D898" s="576" t="e">
        <f t="shared" si="91"/>
        <v>#REF!</v>
      </c>
      <c r="E898" s="575" t="e">
        <f t="shared" si="97"/>
        <v>#REF!</v>
      </c>
      <c r="F898" s="575" t="e">
        <f t="shared" si="92"/>
        <v>#REF!</v>
      </c>
      <c r="G898" s="575" t="e">
        <f t="shared" si="93"/>
        <v>#REF!</v>
      </c>
      <c r="H898" s="575" t="e">
        <f t="shared" si="94"/>
        <v>#REF!</v>
      </c>
      <c r="I898" s="575" t="e">
        <f t="shared" si="95"/>
        <v>#REF!</v>
      </c>
      <c r="J898" s="575" t="e">
        <f>IF(A898="","",IF(#REF!="","",PMT((1+D898)^(1/12)-1,(#REF!*12)-A898+1,-E898)))</f>
        <v>#REF!</v>
      </c>
    </row>
    <row r="899" spans="1:10">
      <c r="A899" s="577" t="e">
        <f>IF(A898="","",IF(A898=#REF!*12,"",+A898+1))</f>
        <v>#REF!</v>
      </c>
      <c r="B899" s="576" t="e">
        <f t="shared" si="96"/>
        <v>#REF!</v>
      </c>
      <c r="C899" s="576" t="e">
        <f>IF(A899="","",IF(#REF!+'Plano Prestação Mensal Proposta'!A899&gt;120,0,ROUND(IF(B899&gt;0.045,(0.045*0.5),(0.5)*B899),7)))</f>
        <v>#REF!</v>
      </c>
      <c r="D899" s="576" t="e">
        <f t="shared" si="91"/>
        <v>#REF!</v>
      </c>
      <c r="E899" s="575" t="e">
        <f t="shared" si="97"/>
        <v>#REF!</v>
      </c>
      <c r="F899" s="575" t="e">
        <f t="shared" si="92"/>
        <v>#REF!</v>
      </c>
      <c r="G899" s="575" t="e">
        <f t="shared" si="93"/>
        <v>#REF!</v>
      </c>
      <c r="H899" s="575" t="e">
        <f t="shared" si="94"/>
        <v>#REF!</v>
      </c>
      <c r="I899" s="575" t="e">
        <f t="shared" si="95"/>
        <v>#REF!</v>
      </c>
      <c r="J899" s="575" t="e">
        <f>IF(A899="","",IF(#REF!="","",PMT((1+D899)^(1/12)-1,(#REF!*12)-A899+1,-E899)))</f>
        <v>#REF!</v>
      </c>
    </row>
    <row r="900" spans="1:10">
      <c r="A900" s="577" t="e">
        <f>IF(A899="","",IF(A899=#REF!*12,"",+A899+1))</f>
        <v>#REF!</v>
      </c>
      <c r="B900" s="576" t="e">
        <f t="shared" si="96"/>
        <v>#REF!</v>
      </c>
      <c r="C900" s="576" t="e">
        <f>IF(A900="","",IF(#REF!+'Plano Prestação Mensal Proposta'!A900&gt;120,0,ROUND(IF(B900&gt;0.045,(0.045*0.5),(0.5)*B900),7)))</f>
        <v>#REF!</v>
      </c>
      <c r="D900" s="576" t="e">
        <f t="shared" si="91"/>
        <v>#REF!</v>
      </c>
      <c r="E900" s="575" t="e">
        <f t="shared" si="97"/>
        <v>#REF!</v>
      </c>
      <c r="F900" s="575" t="e">
        <f t="shared" si="92"/>
        <v>#REF!</v>
      </c>
      <c r="G900" s="575" t="e">
        <f t="shared" si="93"/>
        <v>#REF!</v>
      </c>
      <c r="H900" s="575" t="e">
        <f t="shared" si="94"/>
        <v>#REF!</v>
      </c>
      <c r="I900" s="575" t="e">
        <f t="shared" si="95"/>
        <v>#REF!</v>
      </c>
      <c r="J900" s="575" t="e">
        <f>IF(A900="","",IF(#REF!="","",PMT((1+D900)^(1/12)-1,(#REF!*12)-A900+1,-E900)))</f>
        <v>#REF!</v>
      </c>
    </row>
    <row r="901" spans="1:10">
      <c r="A901" s="577" t="e">
        <f>IF(A900="","",IF(A900=#REF!*12,"",+A900+1))</f>
        <v>#REF!</v>
      </c>
      <c r="B901" s="576" t="e">
        <f t="shared" si="96"/>
        <v>#REF!</v>
      </c>
      <c r="C901" s="576" t="e">
        <f>IF(A901="","",IF(#REF!+'Plano Prestação Mensal Proposta'!A901&gt;120,0,ROUND(IF(B901&gt;0.045,(0.045*0.5),(0.5)*B901),7)))</f>
        <v>#REF!</v>
      </c>
      <c r="D901" s="576" t="e">
        <f t="shared" si="91"/>
        <v>#REF!</v>
      </c>
      <c r="E901" s="575" t="e">
        <f t="shared" si="97"/>
        <v>#REF!</v>
      </c>
      <c r="F901" s="575" t="e">
        <f t="shared" si="92"/>
        <v>#REF!</v>
      </c>
      <c r="G901" s="575" t="e">
        <f t="shared" si="93"/>
        <v>#REF!</v>
      </c>
      <c r="H901" s="575" t="e">
        <f t="shared" si="94"/>
        <v>#REF!</v>
      </c>
      <c r="I901" s="575" t="e">
        <f t="shared" si="95"/>
        <v>#REF!</v>
      </c>
      <c r="J901" s="575" t="e">
        <f>IF(A901="","",IF(#REF!="","",PMT((1+D901)^(1/12)-1,(#REF!*12)-A901+1,-E901)))</f>
        <v>#REF!</v>
      </c>
    </row>
    <row r="902" spans="1:10">
      <c r="A902" s="577" t="e">
        <f>IF(A901="","",IF(A901=#REF!*12,"",+A901+1))</f>
        <v>#REF!</v>
      </c>
      <c r="B902" s="576" t="e">
        <f t="shared" si="96"/>
        <v>#REF!</v>
      </c>
      <c r="C902" s="576" t="e">
        <f>IF(A902="","",IF(#REF!+'Plano Prestação Mensal Proposta'!A902&gt;120,0,ROUND(IF(B902&gt;0.045,(0.045*0.5),(0.5)*B902),7)))</f>
        <v>#REF!</v>
      </c>
      <c r="D902" s="576" t="e">
        <f t="shared" ref="D902:D965" si="98">IF(A902="","",+B902-C902)</f>
        <v>#REF!</v>
      </c>
      <c r="E902" s="575" t="e">
        <f t="shared" si="97"/>
        <v>#REF!</v>
      </c>
      <c r="F902" s="575" t="e">
        <f t="shared" ref="F902:F965" si="99">IF(A902="","",IF(J902="","",+J902-H902))</f>
        <v>#REF!</v>
      </c>
      <c r="G902" s="575" t="e">
        <f t="shared" ref="G902:G965" si="100">IF(A902="","",IF(E902="","",ROUND(+E902*((1+B902)^(1/12)-1),2)))</f>
        <v>#REF!</v>
      </c>
      <c r="H902" s="575" t="e">
        <f t="shared" ref="H902:H965" si="101">IF(A902="","",IF(E902="","",ROUND(+E902*((1+D902)^(1/12)-1),2)))</f>
        <v>#REF!</v>
      </c>
      <c r="I902" s="575" t="e">
        <f t="shared" ref="I902:I965" si="102">IF(A902="","",+G902-H902)</f>
        <v>#REF!</v>
      </c>
      <c r="J902" s="575" t="e">
        <f>IF(A902="","",IF(#REF!="","",PMT((1+D902)^(1/12)-1,(#REF!*12)-A902+1,-E902)))</f>
        <v>#REF!</v>
      </c>
    </row>
    <row r="903" spans="1:10">
      <c r="A903" s="577" t="e">
        <f>IF(A902="","",IF(A902=#REF!*12,"",+A902+1))</f>
        <v>#REF!</v>
      </c>
      <c r="B903" s="576" t="e">
        <f t="shared" ref="B903:B966" si="103">IF(A903="","",+B902)</f>
        <v>#REF!</v>
      </c>
      <c r="C903" s="576" t="e">
        <f>IF(A903="","",IF(#REF!+'Plano Prestação Mensal Proposta'!A903&gt;120,0,ROUND(IF(B903&gt;0.045,(0.045*0.5),(0.5)*B903),7)))</f>
        <v>#REF!</v>
      </c>
      <c r="D903" s="576" t="e">
        <f t="shared" si="98"/>
        <v>#REF!</v>
      </c>
      <c r="E903" s="575" t="e">
        <f t="shared" ref="E903:E966" si="104">IF(A903="","",IF(F902="","",+E902-F902))</f>
        <v>#REF!</v>
      </c>
      <c r="F903" s="575" t="e">
        <f t="shared" si="99"/>
        <v>#REF!</v>
      </c>
      <c r="G903" s="575" t="e">
        <f t="shared" si="100"/>
        <v>#REF!</v>
      </c>
      <c r="H903" s="575" t="e">
        <f t="shared" si="101"/>
        <v>#REF!</v>
      </c>
      <c r="I903" s="575" t="e">
        <f t="shared" si="102"/>
        <v>#REF!</v>
      </c>
      <c r="J903" s="575" t="e">
        <f>IF(A903="","",IF(#REF!="","",PMT((1+D903)^(1/12)-1,(#REF!*12)-A903+1,-E903)))</f>
        <v>#REF!</v>
      </c>
    </row>
    <row r="904" spans="1:10">
      <c r="A904" s="577" t="e">
        <f>IF(A903="","",IF(A903=#REF!*12,"",+A903+1))</f>
        <v>#REF!</v>
      </c>
      <c r="B904" s="576" t="e">
        <f t="shared" si="103"/>
        <v>#REF!</v>
      </c>
      <c r="C904" s="576" t="e">
        <f>IF(A904="","",IF(#REF!+'Plano Prestação Mensal Proposta'!A904&gt;120,0,ROUND(IF(B904&gt;0.045,(0.045*0.5),(0.5)*B904),7)))</f>
        <v>#REF!</v>
      </c>
      <c r="D904" s="576" t="e">
        <f t="shared" si="98"/>
        <v>#REF!</v>
      </c>
      <c r="E904" s="575" t="e">
        <f t="shared" si="104"/>
        <v>#REF!</v>
      </c>
      <c r="F904" s="575" t="e">
        <f t="shared" si="99"/>
        <v>#REF!</v>
      </c>
      <c r="G904" s="575" t="e">
        <f t="shared" si="100"/>
        <v>#REF!</v>
      </c>
      <c r="H904" s="575" t="e">
        <f t="shared" si="101"/>
        <v>#REF!</v>
      </c>
      <c r="I904" s="575" t="e">
        <f t="shared" si="102"/>
        <v>#REF!</v>
      </c>
      <c r="J904" s="575" t="e">
        <f>IF(A904="","",IF(#REF!="","",PMT((1+D904)^(1/12)-1,(#REF!*12)-A904+1,-E904)))</f>
        <v>#REF!</v>
      </c>
    </row>
    <row r="905" spans="1:10">
      <c r="A905" s="577" t="e">
        <f>IF(A904="","",IF(A904=#REF!*12,"",+A904+1))</f>
        <v>#REF!</v>
      </c>
      <c r="B905" s="576" t="e">
        <f t="shared" si="103"/>
        <v>#REF!</v>
      </c>
      <c r="C905" s="576" t="e">
        <f>IF(A905="","",IF(#REF!+'Plano Prestação Mensal Proposta'!A905&gt;120,0,ROUND(IF(B905&gt;0.045,(0.045*0.5),(0.5)*B905),7)))</f>
        <v>#REF!</v>
      </c>
      <c r="D905" s="576" t="e">
        <f t="shared" si="98"/>
        <v>#REF!</v>
      </c>
      <c r="E905" s="575" t="e">
        <f t="shared" si="104"/>
        <v>#REF!</v>
      </c>
      <c r="F905" s="575" t="e">
        <f t="shared" si="99"/>
        <v>#REF!</v>
      </c>
      <c r="G905" s="575" t="e">
        <f t="shared" si="100"/>
        <v>#REF!</v>
      </c>
      <c r="H905" s="575" t="e">
        <f t="shared" si="101"/>
        <v>#REF!</v>
      </c>
      <c r="I905" s="575" t="e">
        <f t="shared" si="102"/>
        <v>#REF!</v>
      </c>
      <c r="J905" s="575" t="e">
        <f>IF(A905="","",IF(#REF!="","",PMT((1+D905)^(1/12)-1,(#REF!*12)-A905+1,-E905)))</f>
        <v>#REF!</v>
      </c>
    </row>
    <row r="906" spans="1:10">
      <c r="A906" s="577" t="e">
        <f>IF(A905="","",IF(A905=#REF!*12,"",+A905+1))</f>
        <v>#REF!</v>
      </c>
      <c r="B906" s="576" t="e">
        <f t="shared" si="103"/>
        <v>#REF!</v>
      </c>
      <c r="C906" s="576" t="e">
        <f>IF(A906="","",IF(#REF!+'Plano Prestação Mensal Proposta'!A906&gt;120,0,ROUND(IF(B906&gt;0.045,(0.045*0.5),(0.5)*B906),7)))</f>
        <v>#REF!</v>
      </c>
      <c r="D906" s="576" t="e">
        <f t="shared" si="98"/>
        <v>#REF!</v>
      </c>
      <c r="E906" s="575" t="e">
        <f t="shared" si="104"/>
        <v>#REF!</v>
      </c>
      <c r="F906" s="575" t="e">
        <f t="shared" si="99"/>
        <v>#REF!</v>
      </c>
      <c r="G906" s="575" t="e">
        <f t="shared" si="100"/>
        <v>#REF!</v>
      </c>
      <c r="H906" s="575" t="e">
        <f t="shared" si="101"/>
        <v>#REF!</v>
      </c>
      <c r="I906" s="575" t="e">
        <f t="shared" si="102"/>
        <v>#REF!</v>
      </c>
      <c r="J906" s="575" t="e">
        <f>IF(A906="","",IF(#REF!="","",PMT((1+D906)^(1/12)-1,(#REF!*12)-A906+1,-E906)))</f>
        <v>#REF!</v>
      </c>
    </row>
    <row r="907" spans="1:10">
      <c r="A907" s="577" t="e">
        <f>IF(A906="","",IF(A906=#REF!*12,"",+A906+1))</f>
        <v>#REF!</v>
      </c>
      <c r="B907" s="576" t="e">
        <f t="shared" si="103"/>
        <v>#REF!</v>
      </c>
      <c r="C907" s="576" t="e">
        <f>IF(A907="","",IF(#REF!+'Plano Prestação Mensal Proposta'!A907&gt;120,0,ROUND(IF(B907&gt;0.045,(0.045*0.5),(0.5)*B907),7)))</f>
        <v>#REF!</v>
      </c>
      <c r="D907" s="576" t="e">
        <f t="shared" si="98"/>
        <v>#REF!</v>
      </c>
      <c r="E907" s="575" t="e">
        <f t="shared" si="104"/>
        <v>#REF!</v>
      </c>
      <c r="F907" s="575" t="e">
        <f t="shared" si="99"/>
        <v>#REF!</v>
      </c>
      <c r="G907" s="575" t="e">
        <f t="shared" si="100"/>
        <v>#REF!</v>
      </c>
      <c r="H907" s="575" t="e">
        <f t="shared" si="101"/>
        <v>#REF!</v>
      </c>
      <c r="I907" s="575" t="e">
        <f t="shared" si="102"/>
        <v>#REF!</v>
      </c>
      <c r="J907" s="575" t="e">
        <f>IF(A907="","",IF(#REF!="","",PMT((1+D907)^(1/12)-1,(#REF!*12)-A907+1,-E907)))</f>
        <v>#REF!</v>
      </c>
    </row>
    <row r="908" spans="1:10">
      <c r="A908" s="577" t="e">
        <f>IF(A907="","",IF(A907=#REF!*12,"",+A907+1))</f>
        <v>#REF!</v>
      </c>
      <c r="B908" s="576" t="e">
        <f t="shared" si="103"/>
        <v>#REF!</v>
      </c>
      <c r="C908" s="576" t="e">
        <f>IF(A908="","",IF(#REF!+'Plano Prestação Mensal Proposta'!A908&gt;120,0,ROUND(IF(B908&gt;0.045,(0.045*0.5),(0.5)*B908),7)))</f>
        <v>#REF!</v>
      </c>
      <c r="D908" s="576" t="e">
        <f t="shared" si="98"/>
        <v>#REF!</v>
      </c>
      <c r="E908" s="575" t="e">
        <f t="shared" si="104"/>
        <v>#REF!</v>
      </c>
      <c r="F908" s="575" t="e">
        <f t="shared" si="99"/>
        <v>#REF!</v>
      </c>
      <c r="G908" s="575" t="e">
        <f t="shared" si="100"/>
        <v>#REF!</v>
      </c>
      <c r="H908" s="575" t="e">
        <f t="shared" si="101"/>
        <v>#REF!</v>
      </c>
      <c r="I908" s="575" t="e">
        <f t="shared" si="102"/>
        <v>#REF!</v>
      </c>
      <c r="J908" s="575" t="e">
        <f>IF(A908="","",IF(#REF!="","",PMT((1+D908)^(1/12)-1,(#REF!*12)-A908+1,-E908)))</f>
        <v>#REF!</v>
      </c>
    </row>
    <row r="909" spans="1:10">
      <c r="A909" s="577" t="e">
        <f>IF(A908="","",IF(A908=#REF!*12,"",+A908+1))</f>
        <v>#REF!</v>
      </c>
      <c r="B909" s="576" t="e">
        <f t="shared" si="103"/>
        <v>#REF!</v>
      </c>
      <c r="C909" s="576" t="e">
        <f>IF(A909="","",IF(#REF!+'Plano Prestação Mensal Proposta'!A909&gt;120,0,ROUND(IF(B909&gt;0.045,(0.045*0.5),(0.5)*B909),7)))</f>
        <v>#REF!</v>
      </c>
      <c r="D909" s="576" t="e">
        <f t="shared" si="98"/>
        <v>#REF!</v>
      </c>
      <c r="E909" s="575" t="e">
        <f t="shared" si="104"/>
        <v>#REF!</v>
      </c>
      <c r="F909" s="575" t="e">
        <f t="shared" si="99"/>
        <v>#REF!</v>
      </c>
      <c r="G909" s="575" t="e">
        <f t="shared" si="100"/>
        <v>#REF!</v>
      </c>
      <c r="H909" s="575" t="e">
        <f t="shared" si="101"/>
        <v>#REF!</v>
      </c>
      <c r="I909" s="575" t="e">
        <f t="shared" si="102"/>
        <v>#REF!</v>
      </c>
      <c r="J909" s="575" t="e">
        <f>IF(A909="","",IF(#REF!="","",PMT((1+D909)^(1/12)-1,(#REF!*12)-A909+1,-E909)))</f>
        <v>#REF!</v>
      </c>
    </row>
    <row r="910" spans="1:10">
      <c r="A910" s="577" t="e">
        <f>IF(A909="","",IF(A909=#REF!*12,"",+A909+1))</f>
        <v>#REF!</v>
      </c>
      <c r="B910" s="576" t="e">
        <f t="shared" si="103"/>
        <v>#REF!</v>
      </c>
      <c r="C910" s="576" t="e">
        <f>IF(A910="","",IF(#REF!+'Plano Prestação Mensal Proposta'!A910&gt;120,0,ROUND(IF(B910&gt;0.045,(0.045*0.5),(0.5)*B910),7)))</f>
        <v>#REF!</v>
      </c>
      <c r="D910" s="576" t="e">
        <f t="shared" si="98"/>
        <v>#REF!</v>
      </c>
      <c r="E910" s="575" t="e">
        <f t="shared" si="104"/>
        <v>#REF!</v>
      </c>
      <c r="F910" s="575" t="e">
        <f t="shared" si="99"/>
        <v>#REF!</v>
      </c>
      <c r="G910" s="575" t="e">
        <f t="shared" si="100"/>
        <v>#REF!</v>
      </c>
      <c r="H910" s="575" t="e">
        <f t="shared" si="101"/>
        <v>#REF!</v>
      </c>
      <c r="I910" s="575" t="e">
        <f t="shared" si="102"/>
        <v>#REF!</v>
      </c>
      <c r="J910" s="575" t="e">
        <f>IF(A910="","",IF(#REF!="","",PMT((1+D910)^(1/12)-1,(#REF!*12)-A910+1,-E910)))</f>
        <v>#REF!</v>
      </c>
    </row>
    <row r="911" spans="1:10">
      <c r="A911" s="577" t="e">
        <f>IF(A910="","",IF(A910=#REF!*12,"",+A910+1))</f>
        <v>#REF!</v>
      </c>
      <c r="B911" s="576" t="e">
        <f t="shared" si="103"/>
        <v>#REF!</v>
      </c>
      <c r="C911" s="576" t="e">
        <f>IF(A911="","",IF(#REF!+'Plano Prestação Mensal Proposta'!A911&gt;120,0,ROUND(IF(B911&gt;0.045,(0.045*0.5),(0.5)*B911),7)))</f>
        <v>#REF!</v>
      </c>
      <c r="D911" s="576" t="e">
        <f t="shared" si="98"/>
        <v>#REF!</v>
      </c>
      <c r="E911" s="575" t="e">
        <f t="shared" si="104"/>
        <v>#REF!</v>
      </c>
      <c r="F911" s="575" t="e">
        <f t="shared" si="99"/>
        <v>#REF!</v>
      </c>
      <c r="G911" s="575" t="e">
        <f t="shared" si="100"/>
        <v>#REF!</v>
      </c>
      <c r="H911" s="575" t="e">
        <f t="shared" si="101"/>
        <v>#REF!</v>
      </c>
      <c r="I911" s="575" t="e">
        <f t="shared" si="102"/>
        <v>#REF!</v>
      </c>
      <c r="J911" s="575" t="e">
        <f>IF(A911="","",IF(#REF!="","",PMT((1+D911)^(1/12)-1,(#REF!*12)-A911+1,-E911)))</f>
        <v>#REF!</v>
      </c>
    </row>
    <row r="912" spans="1:10">
      <c r="A912" s="577" t="e">
        <f>IF(A911="","",IF(A911=#REF!*12,"",+A911+1))</f>
        <v>#REF!</v>
      </c>
      <c r="B912" s="576" t="e">
        <f t="shared" si="103"/>
        <v>#REF!</v>
      </c>
      <c r="C912" s="576" t="e">
        <f>IF(A912="","",IF(#REF!+'Plano Prestação Mensal Proposta'!A912&gt;120,0,ROUND(IF(B912&gt;0.045,(0.045*0.5),(0.5)*B912),7)))</f>
        <v>#REF!</v>
      </c>
      <c r="D912" s="576" t="e">
        <f t="shared" si="98"/>
        <v>#REF!</v>
      </c>
      <c r="E912" s="575" t="e">
        <f t="shared" si="104"/>
        <v>#REF!</v>
      </c>
      <c r="F912" s="575" t="e">
        <f t="shared" si="99"/>
        <v>#REF!</v>
      </c>
      <c r="G912" s="575" t="e">
        <f t="shared" si="100"/>
        <v>#REF!</v>
      </c>
      <c r="H912" s="575" t="e">
        <f t="shared" si="101"/>
        <v>#REF!</v>
      </c>
      <c r="I912" s="575" t="e">
        <f t="shared" si="102"/>
        <v>#REF!</v>
      </c>
      <c r="J912" s="575" t="e">
        <f>IF(A912="","",IF(#REF!="","",PMT((1+D912)^(1/12)-1,(#REF!*12)-A912+1,-E912)))</f>
        <v>#REF!</v>
      </c>
    </row>
    <row r="913" spans="1:10">
      <c r="A913" s="577" t="e">
        <f>IF(A912="","",IF(A912=#REF!*12,"",+A912+1))</f>
        <v>#REF!</v>
      </c>
      <c r="B913" s="576" t="e">
        <f t="shared" si="103"/>
        <v>#REF!</v>
      </c>
      <c r="C913" s="576" t="e">
        <f>IF(A913="","",IF(#REF!+'Plano Prestação Mensal Proposta'!A913&gt;120,0,ROUND(IF(B913&gt;0.045,(0.045*0.5),(0.5)*B913),7)))</f>
        <v>#REF!</v>
      </c>
      <c r="D913" s="576" t="e">
        <f t="shared" si="98"/>
        <v>#REF!</v>
      </c>
      <c r="E913" s="575" t="e">
        <f t="shared" si="104"/>
        <v>#REF!</v>
      </c>
      <c r="F913" s="575" t="e">
        <f t="shared" si="99"/>
        <v>#REF!</v>
      </c>
      <c r="G913" s="575" t="e">
        <f t="shared" si="100"/>
        <v>#REF!</v>
      </c>
      <c r="H913" s="575" t="e">
        <f t="shared" si="101"/>
        <v>#REF!</v>
      </c>
      <c r="I913" s="575" t="e">
        <f t="shared" si="102"/>
        <v>#REF!</v>
      </c>
      <c r="J913" s="575" t="e">
        <f>IF(A913="","",IF(#REF!="","",PMT((1+D913)^(1/12)-1,(#REF!*12)-A913+1,-E913)))</f>
        <v>#REF!</v>
      </c>
    </row>
    <row r="914" spans="1:10">
      <c r="A914" s="577" t="e">
        <f>IF(A913="","",IF(A913=#REF!*12,"",+A913+1))</f>
        <v>#REF!</v>
      </c>
      <c r="B914" s="576" t="e">
        <f t="shared" si="103"/>
        <v>#REF!</v>
      </c>
      <c r="C914" s="576" t="e">
        <f>IF(A914="","",IF(#REF!+'Plano Prestação Mensal Proposta'!A914&gt;120,0,ROUND(IF(B914&gt;0.045,(0.045*0.5),(0.5)*B914),7)))</f>
        <v>#REF!</v>
      </c>
      <c r="D914" s="576" t="e">
        <f t="shared" si="98"/>
        <v>#REF!</v>
      </c>
      <c r="E914" s="575" t="e">
        <f t="shared" si="104"/>
        <v>#REF!</v>
      </c>
      <c r="F914" s="575" t="e">
        <f t="shared" si="99"/>
        <v>#REF!</v>
      </c>
      <c r="G914" s="575" t="e">
        <f t="shared" si="100"/>
        <v>#REF!</v>
      </c>
      <c r="H914" s="575" t="e">
        <f t="shared" si="101"/>
        <v>#REF!</v>
      </c>
      <c r="I914" s="575" t="e">
        <f t="shared" si="102"/>
        <v>#REF!</v>
      </c>
      <c r="J914" s="575" t="e">
        <f>IF(A914="","",IF(#REF!="","",PMT((1+D914)^(1/12)-1,(#REF!*12)-A914+1,-E914)))</f>
        <v>#REF!</v>
      </c>
    </row>
    <row r="915" spans="1:10">
      <c r="A915" s="577" t="e">
        <f>IF(A914="","",IF(A914=#REF!*12,"",+A914+1))</f>
        <v>#REF!</v>
      </c>
      <c r="B915" s="576" t="e">
        <f t="shared" si="103"/>
        <v>#REF!</v>
      </c>
      <c r="C915" s="576" t="e">
        <f>IF(A915="","",IF(#REF!+'Plano Prestação Mensal Proposta'!A915&gt;120,0,ROUND(IF(B915&gt;0.045,(0.045*0.5),(0.5)*B915),7)))</f>
        <v>#REF!</v>
      </c>
      <c r="D915" s="576" t="e">
        <f t="shared" si="98"/>
        <v>#REF!</v>
      </c>
      <c r="E915" s="575" t="e">
        <f t="shared" si="104"/>
        <v>#REF!</v>
      </c>
      <c r="F915" s="575" t="e">
        <f t="shared" si="99"/>
        <v>#REF!</v>
      </c>
      <c r="G915" s="575" t="e">
        <f t="shared" si="100"/>
        <v>#REF!</v>
      </c>
      <c r="H915" s="575" t="e">
        <f t="shared" si="101"/>
        <v>#REF!</v>
      </c>
      <c r="I915" s="575" t="e">
        <f t="shared" si="102"/>
        <v>#REF!</v>
      </c>
      <c r="J915" s="575" t="e">
        <f>IF(A915="","",IF(#REF!="","",PMT((1+D915)^(1/12)-1,(#REF!*12)-A915+1,-E915)))</f>
        <v>#REF!</v>
      </c>
    </row>
    <row r="916" spans="1:10">
      <c r="A916" s="577" t="e">
        <f>IF(A915="","",IF(A915=#REF!*12,"",+A915+1))</f>
        <v>#REF!</v>
      </c>
      <c r="B916" s="576" t="e">
        <f t="shared" si="103"/>
        <v>#REF!</v>
      </c>
      <c r="C916" s="576" t="e">
        <f>IF(A916="","",IF(#REF!+'Plano Prestação Mensal Proposta'!A916&gt;120,0,ROUND(IF(B916&gt;0.045,(0.045*0.5),(0.5)*B916),7)))</f>
        <v>#REF!</v>
      </c>
      <c r="D916" s="576" t="e">
        <f t="shared" si="98"/>
        <v>#REF!</v>
      </c>
      <c r="E916" s="575" t="e">
        <f t="shared" si="104"/>
        <v>#REF!</v>
      </c>
      <c r="F916" s="575" t="e">
        <f t="shared" si="99"/>
        <v>#REF!</v>
      </c>
      <c r="G916" s="575" t="e">
        <f t="shared" si="100"/>
        <v>#REF!</v>
      </c>
      <c r="H916" s="575" t="e">
        <f t="shared" si="101"/>
        <v>#REF!</v>
      </c>
      <c r="I916" s="575" t="e">
        <f t="shared" si="102"/>
        <v>#REF!</v>
      </c>
      <c r="J916" s="575" t="e">
        <f>IF(A916="","",IF(#REF!="","",PMT((1+D916)^(1/12)-1,(#REF!*12)-A916+1,-E916)))</f>
        <v>#REF!</v>
      </c>
    </row>
    <row r="917" spans="1:10">
      <c r="A917" s="577" t="e">
        <f>IF(A916="","",IF(A916=#REF!*12,"",+A916+1))</f>
        <v>#REF!</v>
      </c>
      <c r="B917" s="576" t="e">
        <f t="shared" si="103"/>
        <v>#REF!</v>
      </c>
      <c r="C917" s="576" t="e">
        <f>IF(A917="","",IF(#REF!+'Plano Prestação Mensal Proposta'!A917&gt;120,0,ROUND(IF(B917&gt;0.045,(0.045*0.5),(0.5)*B917),7)))</f>
        <v>#REF!</v>
      </c>
      <c r="D917" s="576" t="e">
        <f t="shared" si="98"/>
        <v>#REF!</v>
      </c>
      <c r="E917" s="575" t="e">
        <f t="shared" si="104"/>
        <v>#REF!</v>
      </c>
      <c r="F917" s="575" t="e">
        <f t="shared" si="99"/>
        <v>#REF!</v>
      </c>
      <c r="G917" s="575" t="e">
        <f t="shared" si="100"/>
        <v>#REF!</v>
      </c>
      <c r="H917" s="575" t="e">
        <f t="shared" si="101"/>
        <v>#REF!</v>
      </c>
      <c r="I917" s="575" t="e">
        <f t="shared" si="102"/>
        <v>#REF!</v>
      </c>
      <c r="J917" s="575" t="e">
        <f>IF(A917="","",IF(#REF!="","",PMT((1+D917)^(1/12)-1,(#REF!*12)-A917+1,-E917)))</f>
        <v>#REF!</v>
      </c>
    </row>
    <row r="918" spans="1:10">
      <c r="A918" s="577" t="e">
        <f>IF(A917="","",IF(A917=#REF!*12,"",+A917+1))</f>
        <v>#REF!</v>
      </c>
      <c r="B918" s="576" t="e">
        <f t="shared" si="103"/>
        <v>#REF!</v>
      </c>
      <c r="C918" s="576" t="e">
        <f>IF(A918="","",IF(#REF!+'Plano Prestação Mensal Proposta'!A918&gt;120,0,ROUND(IF(B918&gt;0.045,(0.045*0.5),(0.5)*B918),7)))</f>
        <v>#REF!</v>
      </c>
      <c r="D918" s="576" t="e">
        <f t="shared" si="98"/>
        <v>#REF!</v>
      </c>
      <c r="E918" s="575" t="e">
        <f t="shared" si="104"/>
        <v>#REF!</v>
      </c>
      <c r="F918" s="575" t="e">
        <f t="shared" si="99"/>
        <v>#REF!</v>
      </c>
      <c r="G918" s="575" t="e">
        <f t="shared" si="100"/>
        <v>#REF!</v>
      </c>
      <c r="H918" s="575" t="e">
        <f t="shared" si="101"/>
        <v>#REF!</v>
      </c>
      <c r="I918" s="575" t="e">
        <f t="shared" si="102"/>
        <v>#REF!</v>
      </c>
      <c r="J918" s="575" t="e">
        <f>IF(A918="","",IF(#REF!="","",PMT((1+D918)^(1/12)-1,(#REF!*12)-A918+1,-E918)))</f>
        <v>#REF!</v>
      </c>
    </row>
    <row r="919" spans="1:10">
      <c r="A919" s="577" t="e">
        <f>IF(A918="","",IF(A918=#REF!*12,"",+A918+1))</f>
        <v>#REF!</v>
      </c>
      <c r="B919" s="576" t="e">
        <f t="shared" si="103"/>
        <v>#REF!</v>
      </c>
      <c r="C919" s="576" t="e">
        <f>IF(A919="","",IF(#REF!+'Plano Prestação Mensal Proposta'!A919&gt;120,0,ROUND(IF(B919&gt;0.045,(0.045*0.5),(0.5)*B919),7)))</f>
        <v>#REF!</v>
      </c>
      <c r="D919" s="576" t="e">
        <f t="shared" si="98"/>
        <v>#REF!</v>
      </c>
      <c r="E919" s="575" t="e">
        <f t="shared" si="104"/>
        <v>#REF!</v>
      </c>
      <c r="F919" s="575" t="e">
        <f t="shared" si="99"/>
        <v>#REF!</v>
      </c>
      <c r="G919" s="575" t="e">
        <f t="shared" si="100"/>
        <v>#REF!</v>
      </c>
      <c r="H919" s="575" t="e">
        <f t="shared" si="101"/>
        <v>#REF!</v>
      </c>
      <c r="I919" s="575" t="e">
        <f t="shared" si="102"/>
        <v>#REF!</v>
      </c>
      <c r="J919" s="575" t="e">
        <f>IF(A919="","",IF(#REF!="","",PMT((1+D919)^(1/12)-1,(#REF!*12)-A919+1,-E919)))</f>
        <v>#REF!</v>
      </c>
    </row>
    <row r="920" spans="1:10">
      <c r="A920" s="577" t="e">
        <f>IF(A919="","",IF(A919=#REF!*12,"",+A919+1))</f>
        <v>#REF!</v>
      </c>
      <c r="B920" s="576" t="e">
        <f t="shared" si="103"/>
        <v>#REF!</v>
      </c>
      <c r="C920" s="576" t="e">
        <f>IF(A920="","",IF(#REF!+'Plano Prestação Mensal Proposta'!A920&gt;120,0,ROUND(IF(B920&gt;0.045,(0.045*0.5),(0.5)*B920),7)))</f>
        <v>#REF!</v>
      </c>
      <c r="D920" s="576" t="e">
        <f t="shared" si="98"/>
        <v>#REF!</v>
      </c>
      <c r="E920" s="575" t="e">
        <f t="shared" si="104"/>
        <v>#REF!</v>
      </c>
      <c r="F920" s="575" t="e">
        <f t="shared" si="99"/>
        <v>#REF!</v>
      </c>
      <c r="G920" s="575" t="e">
        <f t="shared" si="100"/>
        <v>#REF!</v>
      </c>
      <c r="H920" s="575" t="e">
        <f t="shared" si="101"/>
        <v>#REF!</v>
      </c>
      <c r="I920" s="575" t="e">
        <f t="shared" si="102"/>
        <v>#REF!</v>
      </c>
      <c r="J920" s="575" t="e">
        <f>IF(A920="","",IF(#REF!="","",PMT((1+D920)^(1/12)-1,(#REF!*12)-A920+1,-E920)))</f>
        <v>#REF!</v>
      </c>
    </row>
    <row r="921" spans="1:10">
      <c r="A921" s="577" t="e">
        <f>IF(A920="","",IF(A920=#REF!*12,"",+A920+1))</f>
        <v>#REF!</v>
      </c>
      <c r="B921" s="576" t="e">
        <f t="shared" si="103"/>
        <v>#REF!</v>
      </c>
      <c r="C921" s="576" t="e">
        <f>IF(A921="","",IF(#REF!+'Plano Prestação Mensal Proposta'!A921&gt;120,0,ROUND(IF(B921&gt;0.045,(0.045*0.5),(0.5)*B921),7)))</f>
        <v>#REF!</v>
      </c>
      <c r="D921" s="576" t="e">
        <f t="shared" si="98"/>
        <v>#REF!</v>
      </c>
      <c r="E921" s="575" t="e">
        <f t="shared" si="104"/>
        <v>#REF!</v>
      </c>
      <c r="F921" s="575" t="e">
        <f t="shared" si="99"/>
        <v>#REF!</v>
      </c>
      <c r="G921" s="575" t="e">
        <f t="shared" si="100"/>
        <v>#REF!</v>
      </c>
      <c r="H921" s="575" t="e">
        <f t="shared" si="101"/>
        <v>#REF!</v>
      </c>
      <c r="I921" s="575" t="e">
        <f t="shared" si="102"/>
        <v>#REF!</v>
      </c>
      <c r="J921" s="575" t="e">
        <f>IF(A921="","",IF(#REF!="","",PMT((1+D921)^(1/12)-1,(#REF!*12)-A921+1,-E921)))</f>
        <v>#REF!</v>
      </c>
    </row>
    <row r="922" spans="1:10">
      <c r="A922" s="577" t="e">
        <f>IF(A921="","",IF(A921=#REF!*12,"",+A921+1))</f>
        <v>#REF!</v>
      </c>
      <c r="B922" s="576" t="e">
        <f t="shared" si="103"/>
        <v>#REF!</v>
      </c>
      <c r="C922" s="576" t="e">
        <f>IF(A922="","",IF(#REF!+'Plano Prestação Mensal Proposta'!A922&gt;120,0,ROUND(IF(B922&gt;0.045,(0.045*0.5),(0.5)*B922),7)))</f>
        <v>#REF!</v>
      </c>
      <c r="D922" s="576" t="e">
        <f t="shared" si="98"/>
        <v>#REF!</v>
      </c>
      <c r="E922" s="575" t="e">
        <f t="shared" si="104"/>
        <v>#REF!</v>
      </c>
      <c r="F922" s="575" t="e">
        <f t="shared" si="99"/>
        <v>#REF!</v>
      </c>
      <c r="G922" s="575" t="e">
        <f t="shared" si="100"/>
        <v>#REF!</v>
      </c>
      <c r="H922" s="575" t="e">
        <f t="shared" si="101"/>
        <v>#REF!</v>
      </c>
      <c r="I922" s="575" t="e">
        <f t="shared" si="102"/>
        <v>#REF!</v>
      </c>
      <c r="J922" s="575" t="e">
        <f>IF(A922="","",IF(#REF!="","",PMT((1+D922)^(1/12)-1,(#REF!*12)-A922+1,-E922)))</f>
        <v>#REF!</v>
      </c>
    </row>
    <row r="923" spans="1:10">
      <c r="A923" s="577" t="e">
        <f>IF(A922="","",IF(A922=#REF!*12,"",+A922+1))</f>
        <v>#REF!</v>
      </c>
      <c r="B923" s="576" t="e">
        <f t="shared" si="103"/>
        <v>#REF!</v>
      </c>
      <c r="C923" s="576" t="e">
        <f>IF(A923="","",IF(#REF!+'Plano Prestação Mensal Proposta'!A923&gt;120,0,ROUND(IF(B923&gt;0.045,(0.045*0.5),(0.5)*B923),7)))</f>
        <v>#REF!</v>
      </c>
      <c r="D923" s="576" t="e">
        <f t="shared" si="98"/>
        <v>#REF!</v>
      </c>
      <c r="E923" s="575" t="e">
        <f t="shared" si="104"/>
        <v>#REF!</v>
      </c>
      <c r="F923" s="575" t="e">
        <f t="shared" si="99"/>
        <v>#REF!</v>
      </c>
      <c r="G923" s="575" t="e">
        <f t="shared" si="100"/>
        <v>#REF!</v>
      </c>
      <c r="H923" s="575" t="e">
        <f t="shared" si="101"/>
        <v>#REF!</v>
      </c>
      <c r="I923" s="575" t="e">
        <f t="shared" si="102"/>
        <v>#REF!</v>
      </c>
      <c r="J923" s="575" t="e">
        <f>IF(A923="","",IF(#REF!="","",PMT((1+D923)^(1/12)-1,(#REF!*12)-A923+1,-E923)))</f>
        <v>#REF!</v>
      </c>
    </row>
    <row r="924" spans="1:10">
      <c r="A924" s="577" t="e">
        <f>IF(A923="","",IF(A923=#REF!*12,"",+A923+1))</f>
        <v>#REF!</v>
      </c>
      <c r="B924" s="576" t="e">
        <f t="shared" si="103"/>
        <v>#REF!</v>
      </c>
      <c r="C924" s="576" t="e">
        <f>IF(A924="","",IF(#REF!+'Plano Prestação Mensal Proposta'!A924&gt;120,0,ROUND(IF(B924&gt;0.045,(0.045*0.5),(0.5)*B924),7)))</f>
        <v>#REF!</v>
      </c>
      <c r="D924" s="576" t="e">
        <f t="shared" si="98"/>
        <v>#REF!</v>
      </c>
      <c r="E924" s="575" t="e">
        <f t="shared" si="104"/>
        <v>#REF!</v>
      </c>
      <c r="F924" s="575" t="e">
        <f t="shared" si="99"/>
        <v>#REF!</v>
      </c>
      <c r="G924" s="575" t="e">
        <f t="shared" si="100"/>
        <v>#REF!</v>
      </c>
      <c r="H924" s="575" t="e">
        <f t="shared" si="101"/>
        <v>#REF!</v>
      </c>
      <c r="I924" s="575" t="e">
        <f t="shared" si="102"/>
        <v>#REF!</v>
      </c>
      <c r="J924" s="575" t="e">
        <f>IF(A924="","",IF(#REF!="","",PMT((1+D924)^(1/12)-1,(#REF!*12)-A924+1,-E924)))</f>
        <v>#REF!</v>
      </c>
    </row>
    <row r="925" spans="1:10">
      <c r="A925" s="577" t="e">
        <f>IF(A924="","",IF(A924=#REF!*12,"",+A924+1))</f>
        <v>#REF!</v>
      </c>
      <c r="B925" s="576" t="e">
        <f t="shared" si="103"/>
        <v>#REF!</v>
      </c>
      <c r="C925" s="576" t="e">
        <f>IF(A925="","",IF(#REF!+'Plano Prestação Mensal Proposta'!A925&gt;120,0,ROUND(IF(B925&gt;0.045,(0.045*0.5),(0.5)*B925),7)))</f>
        <v>#REF!</v>
      </c>
      <c r="D925" s="576" t="e">
        <f t="shared" si="98"/>
        <v>#REF!</v>
      </c>
      <c r="E925" s="575" t="e">
        <f t="shared" si="104"/>
        <v>#REF!</v>
      </c>
      <c r="F925" s="575" t="e">
        <f t="shared" si="99"/>
        <v>#REF!</v>
      </c>
      <c r="G925" s="575" t="e">
        <f t="shared" si="100"/>
        <v>#REF!</v>
      </c>
      <c r="H925" s="575" t="e">
        <f t="shared" si="101"/>
        <v>#REF!</v>
      </c>
      <c r="I925" s="575" t="e">
        <f t="shared" si="102"/>
        <v>#REF!</v>
      </c>
      <c r="J925" s="575" t="e">
        <f>IF(A925="","",IF(#REF!="","",PMT((1+D925)^(1/12)-1,(#REF!*12)-A925+1,-E925)))</f>
        <v>#REF!</v>
      </c>
    </row>
    <row r="926" spans="1:10">
      <c r="A926" s="577" t="e">
        <f>IF(A925="","",IF(A925=#REF!*12,"",+A925+1))</f>
        <v>#REF!</v>
      </c>
      <c r="B926" s="576" t="e">
        <f t="shared" si="103"/>
        <v>#REF!</v>
      </c>
      <c r="C926" s="576" t="e">
        <f>IF(A926="","",IF(#REF!+'Plano Prestação Mensal Proposta'!A926&gt;120,0,ROUND(IF(B926&gt;0.045,(0.045*0.5),(0.5)*B926),7)))</f>
        <v>#REF!</v>
      </c>
      <c r="D926" s="576" t="e">
        <f t="shared" si="98"/>
        <v>#REF!</v>
      </c>
      <c r="E926" s="575" t="e">
        <f t="shared" si="104"/>
        <v>#REF!</v>
      </c>
      <c r="F926" s="575" t="e">
        <f t="shared" si="99"/>
        <v>#REF!</v>
      </c>
      <c r="G926" s="575" t="e">
        <f t="shared" si="100"/>
        <v>#REF!</v>
      </c>
      <c r="H926" s="575" t="e">
        <f t="shared" si="101"/>
        <v>#REF!</v>
      </c>
      <c r="I926" s="575" t="e">
        <f t="shared" si="102"/>
        <v>#REF!</v>
      </c>
      <c r="J926" s="575" t="e">
        <f>IF(A926="","",IF(#REF!="","",PMT((1+D926)^(1/12)-1,(#REF!*12)-A926+1,-E926)))</f>
        <v>#REF!</v>
      </c>
    </row>
    <row r="927" spans="1:10">
      <c r="A927" s="577" t="e">
        <f>IF(A926="","",IF(A926=#REF!*12,"",+A926+1))</f>
        <v>#REF!</v>
      </c>
      <c r="B927" s="576" t="e">
        <f t="shared" si="103"/>
        <v>#REF!</v>
      </c>
      <c r="C927" s="576" t="e">
        <f>IF(A927="","",IF(#REF!+'Plano Prestação Mensal Proposta'!A927&gt;120,0,ROUND(IF(B927&gt;0.045,(0.045*0.5),(0.5)*B927),7)))</f>
        <v>#REF!</v>
      </c>
      <c r="D927" s="576" t="e">
        <f t="shared" si="98"/>
        <v>#REF!</v>
      </c>
      <c r="E927" s="575" t="e">
        <f t="shared" si="104"/>
        <v>#REF!</v>
      </c>
      <c r="F927" s="575" t="e">
        <f t="shared" si="99"/>
        <v>#REF!</v>
      </c>
      <c r="G927" s="575" t="e">
        <f t="shared" si="100"/>
        <v>#REF!</v>
      </c>
      <c r="H927" s="575" t="e">
        <f t="shared" si="101"/>
        <v>#REF!</v>
      </c>
      <c r="I927" s="575" t="e">
        <f t="shared" si="102"/>
        <v>#REF!</v>
      </c>
      <c r="J927" s="575" t="e">
        <f>IF(A927="","",IF(#REF!="","",PMT((1+D927)^(1/12)-1,(#REF!*12)-A927+1,-E927)))</f>
        <v>#REF!</v>
      </c>
    </row>
    <row r="928" spans="1:10">
      <c r="A928" s="577" t="e">
        <f>IF(A927="","",IF(A927=#REF!*12,"",+A927+1))</f>
        <v>#REF!</v>
      </c>
      <c r="B928" s="576" t="e">
        <f t="shared" si="103"/>
        <v>#REF!</v>
      </c>
      <c r="C928" s="576" t="e">
        <f>IF(A928="","",IF(#REF!+'Plano Prestação Mensal Proposta'!A928&gt;120,0,ROUND(IF(B928&gt;0.045,(0.045*0.5),(0.5)*B928),7)))</f>
        <v>#REF!</v>
      </c>
      <c r="D928" s="576" t="e">
        <f t="shared" si="98"/>
        <v>#REF!</v>
      </c>
      <c r="E928" s="575" t="e">
        <f t="shared" si="104"/>
        <v>#REF!</v>
      </c>
      <c r="F928" s="575" t="e">
        <f t="shared" si="99"/>
        <v>#REF!</v>
      </c>
      <c r="G928" s="575" t="e">
        <f t="shared" si="100"/>
        <v>#REF!</v>
      </c>
      <c r="H928" s="575" t="e">
        <f t="shared" si="101"/>
        <v>#REF!</v>
      </c>
      <c r="I928" s="575" t="e">
        <f t="shared" si="102"/>
        <v>#REF!</v>
      </c>
      <c r="J928" s="575" t="e">
        <f>IF(A928="","",IF(#REF!="","",PMT((1+D928)^(1/12)-1,(#REF!*12)-A928+1,-E928)))</f>
        <v>#REF!</v>
      </c>
    </row>
    <row r="929" spans="1:10">
      <c r="A929" s="577" t="e">
        <f>IF(A928="","",IF(A928=#REF!*12,"",+A928+1))</f>
        <v>#REF!</v>
      </c>
      <c r="B929" s="576" t="e">
        <f t="shared" si="103"/>
        <v>#REF!</v>
      </c>
      <c r="C929" s="576" t="e">
        <f>IF(A929="","",IF(#REF!+'Plano Prestação Mensal Proposta'!A929&gt;120,0,ROUND(IF(B929&gt;0.045,(0.045*0.5),(0.5)*B929),7)))</f>
        <v>#REF!</v>
      </c>
      <c r="D929" s="576" t="e">
        <f t="shared" si="98"/>
        <v>#REF!</v>
      </c>
      <c r="E929" s="575" t="e">
        <f t="shared" si="104"/>
        <v>#REF!</v>
      </c>
      <c r="F929" s="575" t="e">
        <f t="shared" si="99"/>
        <v>#REF!</v>
      </c>
      <c r="G929" s="575" t="e">
        <f t="shared" si="100"/>
        <v>#REF!</v>
      </c>
      <c r="H929" s="575" t="e">
        <f t="shared" si="101"/>
        <v>#REF!</v>
      </c>
      <c r="I929" s="575" t="e">
        <f t="shared" si="102"/>
        <v>#REF!</v>
      </c>
      <c r="J929" s="575" t="e">
        <f>IF(A929="","",IF(#REF!="","",PMT((1+D929)^(1/12)-1,(#REF!*12)-A929+1,-E929)))</f>
        <v>#REF!</v>
      </c>
    </row>
    <row r="930" spans="1:10">
      <c r="A930" s="577" t="e">
        <f>IF(A929="","",IF(A929=#REF!*12,"",+A929+1))</f>
        <v>#REF!</v>
      </c>
      <c r="B930" s="576" t="e">
        <f t="shared" si="103"/>
        <v>#REF!</v>
      </c>
      <c r="C930" s="576" t="e">
        <f>IF(A930="","",IF(#REF!+'Plano Prestação Mensal Proposta'!A930&gt;120,0,ROUND(IF(B930&gt;0.045,(0.045*0.5),(0.5)*B930),7)))</f>
        <v>#REF!</v>
      </c>
      <c r="D930" s="576" t="e">
        <f t="shared" si="98"/>
        <v>#REF!</v>
      </c>
      <c r="E930" s="575" t="e">
        <f t="shared" si="104"/>
        <v>#REF!</v>
      </c>
      <c r="F930" s="575" t="e">
        <f t="shared" si="99"/>
        <v>#REF!</v>
      </c>
      <c r="G930" s="575" t="e">
        <f t="shared" si="100"/>
        <v>#REF!</v>
      </c>
      <c r="H930" s="575" t="e">
        <f t="shared" si="101"/>
        <v>#REF!</v>
      </c>
      <c r="I930" s="575" t="e">
        <f t="shared" si="102"/>
        <v>#REF!</v>
      </c>
      <c r="J930" s="575" t="e">
        <f>IF(A930="","",IF(#REF!="","",PMT((1+D930)^(1/12)-1,(#REF!*12)-A930+1,-E930)))</f>
        <v>#REF!</v>
      </c>
    </row>
    <row r="931" spans="1:10">
      <c r="A931" s="577" t="e">
        <f>IF(A930="","",IF(A930=#REF!*12,"",+A930+1))</f>
        <v>#REF!</v>
      </c>
      <c r="B931" s="576" t="e">
        <f t="shared" si="103"/>
        <v>#REF!</v>
      </c>
      <c r="C931" s="576" t="e">
        <f>IF(A931="","",IF(#REF!+'Plano Prestação Mensal Proposta'!A931&gt;120,0,ROUND(IF(B931&gt;0.045,(0.045*0.5),(0.5)*B931),7)))</f>
        <v>#REF!</v>
      </c>
      <c r="D931" s="576" t="e">
        <f t="shared" si="98"/>
        <v>#REF!</v>
      </c>
      <c r="E931" s="575" t="e">
        <f t="shared" si="104"/>
        <v>#REF!</v>
      </c>
      <c r="F931" s="575" t="e">
        <f t="shared" si="99"/>
        <v>#REF!</v>
      </c>
      <c r="G931" s="575" t="e">
        <f t="shared" si="100"/>
        <v>#REF!</v>
      </c>
      <c r="H931" s="575" t="e">
        <f t="shared" si="101"/>
        <v>#REF!</v>
      </c>
      <c r="I931" s="575" t="e">
        <f t="shared" si="102"/>
        <v>#REF!</v>
      </c>
      <c r="J931" s="575" t="e">
        <f>IF(A931="","",IF(#REF!="","",PMT((1+D931)^(1/12)-1,(#REF!*12)-A931+1,-E931)))</f>
        <v>#REF!</v>
      </c>
    </row>
    <row r="932" spans="1:10">
      <c r="A932" s="577" t="e">
        <f>IF(A931="","",IF(A931=#REF!*12,"",+A931+1))</f>
        <v>#REF!</v>
      </c>
      <c r="B932" s="576" t="e">
        <f t="shared" si="103"/>
        <v>#REF!</v>
      </c>
      <c r="C932" s="576" t="e">
        <f>IF(A932="","",IF(#REF!+'Plano Prestação Mensal Proposta'!A932&gt;120,0,ROUND(IF(B932&gt;0.045,(0.045*0.5),(0.5)*B932),7)))</f>
        <v>#REF!</v>
      </c>
      <c r="D932" s="576" t="e">
        <f t="shared" si="98"/>
        <v>#REF!</v>
      </c>
      <c r="E932" s="575" t="e">
        <f t="shared" si="104"/>
        <v>#REF!</v>
      </c>
      <c r="F932" s="575" t="e">
        <f t="shared" si="99"/>
        <v>#REF!</v>
      </c>
      <c r="G932" s="575" t="e">
        <f t="shared" si="100"/>
        <v>#REF!</v>
      </c>
      <c r="H932" s="575" t="e">
        <f t="shared" si="101"/>
        <v>#REF!</v>
      </c>
      <c r="I932" s="575" t="e">
        <f t="shared" si="102"/>
        <v>#REF!</v>
      </c>
      <c r="J932" s="575" t="e">
        <f>IF(A932="","",IF(#REF!="","",PMT((1+D932)^(1/12)-1,(#REF!*12)-A932+1,-E932)))</f>
        <v>#REF!</v>
      </c>
    </row>
    <row r="933" spans="1:10">
      <c r="A933" s="577" t="e">
        <f>IF(A932="","",IF(A932=#REF!*12,"",+A932+1))</f>
        <v>#REF!</v>
      </c>
      <c r="B933" s="576" t="e">
        <f t="shared" si="103"/>
        <v>#REF!</v>
      </c>
      <c r="C933" s="576" t="e">
        <f>IF(A933="","",IF(#REF!+'Plano Prestação Mensal Proposta'!A933&gt;120,0,ROUND(IF(B933&gt;0.045,(0.045*0.5),(0.5)*B933),7)))</f>
        <v>#REF!</v>
      </c>
      <c r="D933" s="576" t="e">
        <f t="shared" si="98"/>
        <v>#REF!</v>
      </c>
      <c r="E933" s="575" t="e">
        <f t="shared" si="104"/>
        <v>#REF!</v>
      </c>
      <c r="F933" s="575" t="e">
        <f t="shared" si="99"/>
        <v>#REF!</v>
      </c>
      <c r="G933" s="575" t="e">
        <f t="shared" si="100"/>
        <v>#REF!</v>
      </c>
      <c r="H933" s="575" t="e">
        <f t="shared" si="101"/>
        <v>#REF!</v>
      </c>
      <c r="I933" s="575" t="e">
        <f t="shared" si="102"/>
        <v>#REF!</v>
      </c>
      <c r="J933" s="575" t="e">
        <f>IF(A933="","",IF(#REF!="","",PMT((1+D933)^(1/12)-1,(#REF!*12)-A933+1,-E933)))</f>
        <v>#REF!</v>
      </c>
    </row>
    <row r="934" spans="1:10">
      <c r="A934" s="577" t="e">
        <f>IF(A933="","",IF(A933=#REF!*12,"",+A933+1))</f>
        <v>#REF!</v>
      </c>
      <c r="B934" s="576" t="e">
        <f t="shared" si="103"/>
        <v>#REF!</v>
      </c>
      <c r="C934" s="576" t="e">
        <f>IF(A934="","",IF(#REF!+'Plano Prestação Mensal Proposta'!A934&gt;120,0,ROUND(IF(B934&gt;0.045,(0.045*0.5),(0.5)*B934),7)))</f>
        <v>#REF!</v>
      </c>
      <c r="D934" s="576" t="e">
        <f t="shared" si="98"/>
        <v>#REF!</v>
      </c>
      <c r="E934" s="575" t="e">
        <f t="shared" si="104"/>
        <v>#REF!</v>
      </c>
      <c r="F934" s="575" t="e">
        <f t="shared" si="99"/>
        <v>#REF!</v>
      </c>
      <c r="G934" s="575" t="e">
        <f t="shared" si="100"/>
        <v>#REF!</v>
      </c>
      <c r="H934" s="575" t="e">
        <f t="shared" si="101"/>
        <v>#REF!</v>
      </c>
      <c r="I934" s="575" t="e">
        <f t="shared" si="102"/>
        <v>#REF!</v>
      </c>
      <c r="J934" s="575" t="e">
        <f>IF(A934="","",IF(#REF!="","",PMT((1+D934)^(1/12)-1,(#REF!*12)-A934+1,-E934)))</f>
        <v>#REF!</v>
      </c>
    </row>
    <row r="935" spans="1:10">
      <c r="A935" s="577" t="e">
        <f>IF(A934="","",IF(A934=#REF!*12,"",+A934+1))</f>
        <v>#REF!</v>
      </c>
      <c r="B935" s="576" t="e">
        <f t="shared" si="103"/>
        <v>#REF!</v>
      </c>
      <c r="C935" s="576" t="e">
        <f>IF(A935="","",IF(#REF!+'Plano Prestação Mensal Proposta'!A935&gt;120,0,ROUND(IF(B935&gt;0.045,(0.045*0.5),(0.5)*B935),7)))</f>
        <v>#REF!</v>
      </c>
      <c r="D935" s="576" t="e">
        <f t="shared" si="98"/>
        <v>#REF!</v>
      </c>
      <c r="E935" s="575" t="e">
        <f t="shared" si="104"/>
        <v>#REF!</v>
      </c>
      <c r="F935" s="575" t="e">
        <f t="shared" si="99"/>
        <v>#REF!</v>
      </c>
      <c r="G935" s="575" t="e">
        <f t="shared" si="100"/>
        <v>#REF!</v>
      </c>
      <c r="H935" s="575" t="e">
        <f t="shared" si="101"/>
        <v>#REF!</v>
      </c>
      <c r="I935" s="575" t="e">
        <f t="shared" si="102"/>
        <v>#REF!</v>
      </c>
      <c r="J935" s="575" t="e">
        <f>IF(A935="","",IF(#REF!="","",PMT((1+D935)^(1/12)-1,(#REF!*12)-A935+1,-E935)))</f>
        <v>#REF!</v>
      </c>
    </row>
    <row r="936" spans="1:10">
      <c r="A936" s="577" t="e">
        <f>IF(A935="","",IF(A935=#REF!*12,"",+A935+1))</f>
        <v>#REF!</v>
      </c>
      <c r="B936" s="576" t="e">
        <f t="shared" si="103"/>
        <v>#REF!</v>
      </c>
      <c r="C936" s="576" t="e">
        <f>IF(A936="","",IF(#REF!+'Plano Prestação Mensal Proposta'!A936&gt;120,0,ROUND(IF(B936&gt;0.045,(0.045*0.5),(0.5)*B936),7)))</f>
        <v>#REF!</v>
      </c>
      <c r="D936" s="576" t="e">
        <f t="shared" si="98"/>
        <v>#REF!</v>
      </c>
      <c r="E936" s="575" t="e">
        <f t="shared" si="104"/>
        <v>#REF!</v>
      </c>
      <c r="F936" s="575" t="e">
        <f t="shared" si="99"/>
        <v>#REF!</v>
      </c>
      <c r="G936" s="575" t="e">
        <f t="shared" si="100"/>
        <v>#REF!</v>
      </c>
      <c r="H936" s="575" t="e">
        <f t="shared" si="101"/>
        <v>#REF!</v>
      </c>
      <c r="I936" s="575" t="e">
        <f t="shared" si="102"/>
        <v>#REF!</v>
      </c>
      <c r="J936" s="575" t="e">
        <f>IF(A936="","",IF(#REF!="","",PMT((1+D936)^(1/12)-1,(#REF!*12)-A936+1,-E936)))</f>
        <v>#REF!</v>
      </c>
    </row>
    <row r="937" spans="1:10">
      <c r="A937" s="577" t="e">
        <f>IF(A936="","",IF(A936=#REF!*12,"",+A936+1))</f>
        <v>#REF!</v>
      </c>
      <c r="B937" s="576" t="e">
        <f t="shared" si="103"/>
        <v>#REF!</v>
      </c>
      <c r="C937" s="576" t="e">
        <f>IF(A937="","",IF(#REF!+'Plano Prestação Mensal Proposta'!A937&gt;120,0,ROUND(IF(B937&gt;0.045,(0.045*0.5),(0.5)*B937),7)))</f>
        <v>#REF!</v>
      </c>
      <c r="D937" s="576" t="e">
        <f t="shared" si="98"/>
        <v>#REF!</v>
      </c>
      <c r="E937" s="575" t="e">
        <f t="shared" si="104"/>
        <v>#REF!</v>
      </c>
      <c r="F937" s="575" t="e">
        <f t="shared" si="99"/>
        <v>#REF!</v>
      </c>
      <c r="G937" s="575" t="e">
        <f t="shared" si="100"/>
        <v>#REF!</v>
      </c>
      <c r="H937" s="575" t="e">
        <f t="shared" si="101"/>
        <v>#REF!</v>
      </c>
      <c r="I937" s="575" t="e">
        <f t="shared" si="102"/>
        <v>#REF!</v>
      </c>
      <c r="J937" s="575" t="e">
        <f>IF(A937="","",IF(#REF!="","",PMT((1+D937)^(1/12)-1,(#REF!*12)-A937+1,-E937)))</f>
        <v>#REF!</v>
      </c>
    </row>
    <row r="938" spans="1:10">
      <c r="A938" s="577" t="e">
        <f>IF(A937="","",IF(A937=#REF!*12,"",+A937+1))</f>
        <v>#REF!</v>
      </c>
      <c r="B938" s="576" t="e">
        <f t="shared" si="103"/>
        <v>#REF!</v>
      </c>
      <c r="C938" s="576" t="e">
        <f>IF(A938="","",IF(#REF!+'Plano Prestação Mensal Proposta'!A938&gt;120,0,ROUND(IF(B938&gt;0.045,(0.045*0.5),(0.5)*B938),7)))</f>
        <v>#REF!</v>
      </c>
      <c r="D938" s="576" t="e">
        <f t="shared" si="98"/>
        <v>#REF!</v>
      </c>
      <c r="E938" s="575" t="e">
        <f t="shared" si="104"/>
        <v>#REF!</v>
      </c>
      <c r="F938" s="575" t="e">
        <f t="shared" si="99"/>
        <v>#REF!</v>
      </c>
      <c r="G938" s="575" t="e">
        <f t="shared" si="100"/>
        <v>#REF!</v>
      </c>
      <c r="H938" s="575" t="e">
        <f t="shared" si="101"/>
        <v>#REF!</v>
      </c>
      <c r="I938" s="575" t="e">
        <f t="shared" si="102"/>
        <v>#REF!</v>
      </c>
      <c r="J938" s="575" t="e">
        <f>IF(A938="","",IF(#REF!="","",PMT((1+D938)^(1/12)-1,(#REF!*12)-A938+1,-E938)))</f>
        <v>#REF!</v>
      </c>
    </row>
    <row r="939" spans="1:10">
      <c r="A939" s="577" t="e">
        <f>IF(A938="","",IF(A938=#REF!*12,"",+A938+1))</f>
        <v>#REF!</v>
      </c>
      <c r="B939" s="576" t="e">
        <f t="shared" si="103"/>
        <v>#REF!</v>
      </c>
      <c r="C939" s="576" t="e">
        <f>IF(A939="","",IF(#REF!+'Plano Prestação Mensal Proposta'!A939&gt;120,0,ROUND(IF(B939&gt;0.045,(0.045*0.5),(0.5)*B939),7)))</f>
        <v>#REF!</v>
      </c>
      <c r="D939" s="576" t="e">
        <f t="shared" si="98"/>
        <v>#REF!</v>
      </c>
      <c r="E939" s="575" t="e">
        <f t="shared" si="104"/>
        <v>#REF!</v>
      </c>
      <c r="F939" s="575" t="e">
        <f t="shared" si="99"/>
        <v>#REF!</v>
      </c>
      <c r="G939" s="575" t="e">
        <f t="shared" si="100"/>
        <v>#REF!</v>
      </c>
      <c r="H939" s="575" t="e">
        <f t="shared" si="101"/>
        <v>#REF!</v>
      </c>
      <c r="I939" s="575" t="e">
        <f t="shared" si="102"/>
        <v>#REF!</v>
      </c>
      <c r="J939" s="575" t="e">
        <f>IF(A939="","",IF(#REF!="","",PMT((1+D939)^(1/12)-1,(#REF!*12)-A939+1,-E939)))</f>
        <v>#REF!</v>
      </c>
    </row>
    <row r="940" spans="1:10">
      <c r="A940" s="577" t="e">
        <f>IF(A939="","",IF(A939=#REF!*12,"",+A939+1))</f>
        <v>#REF!</v>
      </c>
      <c r="B940" s="576" t="e">
        <f t="shared" si="103"/>
        <v>#REF!</v>
      </c>
      <c r="C940" s="576" t="e">
        <f>IF(A940="","",IF(#REF!+'Plano Prestação Mensal Proposta'!A940&gt;120,0,ROUND(IF(B940&gt;0.045,(0.045*0.5),(0.5)*B940),7)))</f>
        <v>#REF!</v>
      </c>
      <c r="D940" s="576" t="e">
        <f t="shared" si="98"/>
        <v>#REF!</v>
      </c>
      <c r="E940" s="575" t="e">
        <f t="shared" si="104"/>
        <v>#REF!</v>
      </c>
      <c r="F940" s="575" t="e">
        <f t="shared" si="99"/>
        <v>#REF!</v>
      </c>
      <c r="G940" s="575" t="e">
        <f t="shared" si="100"/>
        <v>#REF!</v>
      </c>
      <c r="H940" s="575" t="e">
        <f t="shared" si="101"/>
        <v>#REF!</v>
      </c>
      <c r="I940" s="575" t="e">
        <f t="shared" si="102"/>
        <v>#REF!</v>
      </c>
      <c r="J940" s="575" t="e">
        <f>IF(A940="","",IF(#REF!="","",PMT((1+D940)^(1/12)-1,(#REF!*12)-A940+1,-E940)))</f>
        <v>#REF!</v>
      </c>
    </row>
    <row r="941" spans="1:10">
      <c r="A941" s="577" t="e">
        <f>IF(A940="","",IF(A940=#REF!*12,"",+A940+1))</f>
        <v>#REF!</v>
      </c>
      <c r="B941" s="576" t="e">
        <f t="shared" si="103"/>
        <v>#REF!</v>
      </c>
      <c r="C941" s="576" t="e">
        <f>IF(A941="","",IF(#REF!+'Plano Prestação Mensal Proposta'!A941&gt;120,0,ROUND(IF(B941&gt;0.045,(0.045*0.5),(0.5)*B941),7)))</f>
        <v>#REF!</v>
      </c>
      <c r="D941" s="576" t="e">
        <f t="shared" si="98"/>
        <v>#REF!</v>
      </c>
      <c r="E941" s="575" t="e">
        <f t="shared" si="104"/>
        <v>#REF!</v>
      </c>
      <c r="F941" s="575" t="e">
        <f t="shared" si="99"/>
        <v>#REF!</v>
      </c>
      <c r="G941" s="575" t="e">
        <f t="shared" si="100"/>
        <v>#REF!</v>
      </c>
      <c r="H941" s="575" t="e">
        <f t="shared" si="101"/>
        <v>#REF!</v>
      </c>
      <c r="I941" s="575" t="e">
        <f t="shared" si="102"/>
        <v>#REF!</v>
      </c>
      <c r="J941" s="575" t="e">
        <f>IF(A941="","",IF(#REF!="","",PMT((1+D941)^(1/12)-1,(#REF!*12)-A941+1,-E941)))</f>
        <v>#REF!</v>
      </c>
    </row>
    <row r="942" spans="1:10">
      <c r="A942" s="577" t="e">
        <f>IF(A941="","",IF(A941=#REF!*12,"",+A941+1))</f>
        <v>#REF!</v>
      </c>
      <c r="B942" s="576" t="e">
        <f t="shared" si="103"/>
        <v>#REF!</v>
      </c>
      <c r="C942" s="576" t="e">
        <f>IF(A942="","",IF(#REF!+'Plano Prestação Mensal Proposta'!A942&gt;120,0,ROUND(IF(B942&gt;0.045,(0.045*0.5),(0.5)*B942),7)))</f>
        <v>#REF!</v>
      </c>
      <c r="D942" s="576" t="e">
        <f t="shared" si="98"/>
        <v>#REF!</v>
      </c>
      <c r="E942" s="575" t="e">
        <f t="shared" si="104"/>
        <v>#REF!</v>
      </c>
      <c r="F942" s="575" t="e">
        <f t="shared" si="99"/>
        <v>#REF!</v>
      </c>
      <c r="G942" s="575" t="e">
        <f t="shared" si="100"/>
        <v>#REF!</v>
      </c>
      <c r="H942" s="575" t="e">
        <f t="shared" si="101"/>
        <v>#REF!</v>
      </c>
      <c r="I942" s="575" t="e">
        <f t="shared" si="102"/>
        <v>#REF!</v>
      </c>
      <c r="J942" s="575" t="e">
        <f>IF(A942="","",IF(#REF!="","",PMT((1+D942)^(1/12)-1,(#REF!*12)-A942+1,-E942)))</f>
        <v>#REF!</v>
      </c>
    </row>
    <row r="943" spans="1:10">
      <c r="A943" s="577" t="e">
        <f>IF(A942="","",IF(A942=#REF!*12,"",+A942+1))</f>
        <v>#REF!</v>
      </c>
      <c r="B943" s="576" t="e">
        <f t="shared" si="103"/>
        <v>#REF!</v>
      </c>
      <c r="C943" s="576" t="e">
        <f>IF(A943="","",IF(#REF!+'Plano Prestação Mensal Proposta'!A943&gt;120,0,ROUND(IF(B943&gt;0.045,(0.045*0.5),(0.5)*B943),7)))</f>
        <v>#REF!</v>
      </c>
      <c r="D943" s="576" t="e">
        <f t="shared" si="98"/>
        <v>#REF!</v>
      </c>
      <c r="E943" s="575" t="e">
        <f t="shared" si="104"/>
        <v>#REF!</v>
      </c>
      <c r="F943" s="575" t="e">
        <f t="shared" si="99"/>
        <v>#REF!</v>
      </c>
      <c r="G943" s="575" t="e">
        <f t="shared" si="100"/>
        <v>#REF!</v>
      </c>
      <c r="H943" s="575" t="e">
        <f t="shared" si="101"/>
        <v>#REF!</v>
      </c>
      <c r="I943" s="575" t="e">
        <f t="shared" si="102"/>
        <v>#REF!</v>
      </c>
      <c r="J943" s="575" t="e">
        <f>IF(A943="","",IF(#REF!="","",PMT((1+D943)^(1/12)-1,(#REF!*12)-A943+1,-E943)))</f>
        <v>#REF!</v>
      </c>
    </row>
    <row r="944" spans="1:10">
      <c r="A944" s="577" t="e">
        <f>IF(A943="","",IF(A943=#REF!*12,"",+A943+1))</f>
        <v>#REF!</v>
      </c>
      <c r="B944" s="576" t="e">
        <f t="shared" si="103"/>
        <v>#REF!</v>
      </c>
      <c r="C944" s="576" t="e">
        <f>IF(A944="","",IF(#REF!+'Plano Prestação Mensal Proposta'!A944&gt;120,0,ROUND(IF(B944&gt;0.045,(0.045*0.5),(0.5)*B944),7)))</f>
        <v>#REF!</v>
      </c>
      <c r="D944" s="576" t="e">
        <f t="shared" si="98"/>
        <v>#REF!</v>
      </c>
      <c r="E944" s="575" t="e">
        <f t="shared" si="104"/>
        <v>#REF!</v>
      </c>
      <c r="F944" s="575" t="e">
        <f t="shared" si="99"/>
        <v>#REF!</v>
      </c>
      <c r="G944" s="575" t="e">
        <f t="shared" si="100"/>
        <v>#REF!</v>
      </c>
      <c r="H944" s="575" t="e">
        <f t="shared" si="101"/>
        <v>#REF!</v>
      </c>
      <c r="I944" s="575" t="e">
        <f t="shared" si="102"/>
        <v>#REF!</v>
      </c>
      <c r="J944" s="575" t="e">
        <f>IF(A944="","",IF(#REF!="","",PMT((1+D944)^(1/12)-1,(#REF!*12)-A944+1,-E944)))</f>
        <v>#REF!</v>
      </c>
    </row>
    <row r="945" spans="1:10">
      <c r="A945" s="577" t="e">
        <f>IF(A944="","",IF(A944=#REF!*12,"",+A944+1))</f>
        <v>#REF!</v>
      </c>
      <c r="B945" s="576" t="e">
        <f t="shared" si="103"/>
        <v>#REF!</v>
      </c>
      <c r="C945" s="576" t="e">
        <f>IF(A945="","",IF(#REF!+'Plano Prestação Mensal Proposta'!A945&gt;120,0,ROUND(IF(B945&gt;0.045,(0.045*0.5),(0.5)*B945),7)))</f>
        <v>#REF!</v>
      </c>
      <c r="D945" s="576" t="e">
        <f t="shared" si="98"/>
        <v>#REF!</v>
      </c>
      <c r="E945" s="575" t="e">
        <f t="shared" si="104"/>
        <v>#REF!</v>
      </c>
      <c r="F945" s="575" t="e">
        <f t="shared" si="99"/>
        <v>#REF!</v>
      </c>
      <c r="G945" s="575" t="e">
        <f t="shared" si="100"/>
        <v>#REF!</v>
      </c>
      <c r="H945" s="575" t="e">
        <f t="shared" si="101"/>
        <v>#REF!</v>
      </c>
      <c r="I945" s="575" t="e">
        <f t="shared" si="102"/>
        <v>#REF!</v>
      </c>
      <c r="J945" s="575" t="e">
        <f>IF(A945="","",IF(#REF!="","",PMT((1+D945)^(1/12)-1,(#REF!*12)-A945+1,-E945)))</f>
        <v>#REF!</v>
      </c>
    </row>
    <row r="946" spans="1:10">
      <c r="A946" s="577" t="e">
        <f>IF(A945="","",IF(A945=#REF!*12,"",+A945+1))</f>
        <v>#REF!</v>
      </c>
      <c r="B946" s="576" t="e">
        <f t="shared" si="103"/>
        <v>#REF!</v>
      </c>
      <c r="C946" s="576" t="e">
        <f>IF(A946="","",IF(#REF!+'Plano Prestação Mensal Proposta'!A946&gt;120,0,ROUND(IF(B946&gt;0.045,(0.045*0.5),(0.5)*B946),7)))</f>
        <v>#REF!</v>
      </c>
      <c r="D946" s="576" t="e">
        <f t="shared" si="98"/>
        <v>#REF!</v>
      </c>
      <c r="E946" s="575" t="e">
        <f t="shared" si="104"/>
        <v>#REF!</v>
      </c>
      <c r="F946" s="575" t="e">
        <f t="shared" si="99"/>
        <v>#REF!</v>
      </c>
      <c r="G946" s="575" t="e">
        <f t="shared" si="100"/>
        <v>#REF!</v>
      </c>
      <c r="H946" s="575" t="e">
        <f t="shared" si="101"/>
        <v>#REF!</v>
      </c>
      <c r="I946" s="575" t="e">
        <f t="shared" si="102"/>
        <v>#REF!</v>
      </c>
      <c r="J946" s="575" t="e">
        <f>IF(A946="","",IF(#REF!="","",PMT((1+D946)^(1/12)-1,(#REF!*12)-A946+1,-E946)))</f>
        <v>#REF!</v>
      </c>
    </row>
    <row r="947" spans="1:10">
      <c r="A947" s="577" t="e">
        <f>IF(A946="","",IF(A946=#REF!*12,"",+A946+1))</f>
        <v>#REF!</v>
      </c>
      <c r="B947" s="576" t="e">
        <f t="shared" si="103"/>
        <v>#REF!</v>
      </c>
      <c r="C947" s="576" t="e">
        <f>IF(A947="","",IF(#REF!+'Plano Prestação Mensal Proposta'!A947&gt;120,0,ROUND(IF(B947&gt;0.045,(0.045*0.5),(0.5)*B947),7)))</f>
        <v>#REF!</v>
      </c>
      <c r="D947" s="576" t="e">
        <f t="shared" si="98"/>
        <v>#REF!</v>
      </c>
      <c r="E947" s="575" t="e">
        <f t="shared" si="104"/>
        <v>#REF!</v>
      </c>
      <c r="F947" s="575" t="e">
        <f t="shared" si="99"/>
        <v>#REF!</v>
      </c>
      <c r="G947" s="575" t="e">
        <f t="shared" si="100"/>
        <v>#REF!</v>
      </c>
      <c r="H947" s="575" t="e">
        <f t="shared" si="101"/>
        <v>#REF!</v>
      </c>
      <c r="I947" s="575" t="e">
        <f t="shared" si="102"/>
        <v>#REF!</v>
      </c>
      <c r="J947" s="575" t="e">
        <f>IF(A947="","",IF(#REF!="","",PMT((1+D947)^(1/12)-1,(#REF!*12)-A947+1,-E947)))</f>
        <v>#REF!</v>
      </c>
    </row>
    <row r="948" spans="1:10">
      <c r="A948" s="577" t="e">
        <f>IF(A947="","",IF(A947=#REF!*12,"",+A947+1))</f>
        <v>#REF!</v>
      </c>
      <c r="B948" s="576" t="e">
        <f t="shared" si="103"/>
        <v>#REF!</v>
      </c>
      <c r="C948" s="576" t="e">
        <f>IF(A948="","",IF(#REF!+'Plano Prestação Mensal Proposta'!A948&gt;120,0,ROUND(IF(B948&gt;0.045,(0.045*0.5),(0.5)*B948),7)))</f>
        <v>#REF!</v>
      </c>
      <c r="D948" s="576" t="e">
        <f t="shared" si="98"/>
        <v>#REF!</v>
      </c>
      <c r="E948" s="575" t="e">
        <f t="shared" si="104"/>
        <v>#REF!</v>
      </c>
      <c r="F948" s="575" t="e">
        <f t="shared" si="99"/>
        <v>#REF!</v>
      </c>
      <c r="G948" s="575" t="e">
        <f t="shared" si="100"/>
        <v>#REF!</v>
      </c>
      <c r="H948" s="575" t="e">
        <f t="shared" si="101"/>
        <v>#REF!</v>
      </c>
      <c r="I948" s="575" t="e">
        <f t="shared" si="102"/>
        <v>#REF!</v>
      </c>
      <c r="J948" s="575" t="e">
        <f>IF(A948="","",IF(#REF!="","",PMT((1+D948)^(1/12)-1,(#REF!*12)-A948+1,-E948)))</f>
        <v>#REF!</v>
      </c>
    </row>
    <row r="949" spans="1:10">
      <c r="A949" s="577" t="e">
        <f>IF(A948="","",IF(A948=#REF!*12,"",+A948+1))</f>
        <v>#REF!</v>
      </c>
      <c r="B949" s="576" t="e">
        <f t="shared" si="103"/>
        <v>#REF!</v>
      </c>
      <c r="C949" s="576" t="e">
        <f>IF(A949="","",IF(#REF!+'Plano Prestação Mensal Proposta'!A949&gt;120,0,ROUND(IF(B949&gt;0.045,(0.045*0.5),(0.5)*B949),7)))</f>
        <v>#REF!</v>
      </c>
      <c r="D949" s="576" t="e">
        <f t="shared" si="98"/>
        <v>#REF!</v>
      </c>
      <c r="E949" s="575" t="e">
        <f t="shared" si="104"/>
        <v>#REF!</v>
      </c>
      <c r="F949" s="575" t="e">
        <f t="shared" si="99"/>
        <v>#REF!</v>
      </c>
      <c r="G949" s="575" t="e">
        <f t="shared" si="100"/>
        <v>#REF!</v>
      </c>
      <c r="H949" s="575" t="e">
        <f t="shared" si="101"/>
        <v>#REF!</v>
      </c>
      <c r="I949" s="575" t="e">
        <f t="shared" si="102"/>
        <v>#REF!</v>
      </c>
      <c r="J949" s="575" t="e">
        <f>IF(A949="","",IF(#REF!="","",PMT((1+D949)^(1/12)-1,(#REF!*12)-A949+1,-E949)))</f>
        <v>#REF!</v>
      </c>
    </row>
    <row r="950" spans="1:10">
      <c r="A950" s="577" t="e">
        <f>IF(A949="","",IF(A949=#REF!*12,"",+A949+1))</f>
        <v>#REF!</v>
      </c>
      <c r="B950" s="576" t="e">
        <f t="shared" si="103"/>
        <v>#REF!</v>
      </c>
      <c r="C950" s="576" t="e">
        <f>IF(A950="","",IF(#REF!+'Plano Prestação Mensal Proposta'!A950&gt;120,0,ROUND(IF(B950&gt;0.045,(0.045*0.5),(0.5)*B950),7)))</f>
        <v>#REF!</v>
      </c>
      <c r="D950" s="576" t="e">
        <f t="shared" si="98"/>
        <v>#REF!</v>
      </c>
      <c r="E950" s="575" t="e">
        <f t="shared" si="104"/>
        <v>#REF!</v>
      </c>
      <c r="F950" s="575" t="e">
        <f t="shared" si="99"/>
        <v>#REF!</v>
      </c>
      <c r="G950" s="575" t="e">
        <f t="shared" si="100"/>
        <v>#REF!</v>
      </c>
      <c r="H950" s="575" t="e">
        <f t="shared" si="101"/>
        <v>#REF!</v>
      </c>
      <c r="I950" s="575" t="e">
        <f t="shared" si="102"/>
        <v>#REF!</v>
      </c>
      <c r="J950" s="575" t="e">
        <f>IF(A950="","",IF(#REF!="","",PMT((1+D950)^(1/12)-1,(#REF!*12)-A950+1,-E950)))</f>
        <v>#REF!</v>
      </c>
    </row>
    <row r="951" spans="1:10">
      <c r="A951" s="577" t="e">
        <f>IF(A950="","",IF(A950=#REF!*12,"",+A950+1))</f>
        <v>#REF!</v>
      </c>
      <c r="B951" s="576" t="e">
        <f t="shared" si="103"/>
        <v>#REF!</v>
      </c>
      <c r="C951" s="576" t="e">
        <f>IF(A951="","",IF(#REF!+'Plano Prestação Mensal Proposta'!A951&gt;120,0,ROUND(IF(B951&gt;0.045,(0.045*0.5),(0.5)*B951),7)))</f>
        <v>#REF!</v>
      </c>
      <c r="D951" s="576" t="e">
        <f t="shared" si="98"/>
        <v>#REF!</v>
      </c>
      <c r="E951" s="575" t="e">
        <f t="shared" si="104"/>
        <v>#REF!</v>
      </c>
      <c r="F951" s="575" t="e">
        <f t="shared" si="99"/>
        <v>#REF!</v>
      </c>
      <c r="G951" s="575" t="e">
        <f t="shared" si="100"/>
        <v>#REF!</v>
      </c>
      <c r="H951" s="575" t="e">
        <f t="shared" si="101"/>
        <v>#REF!</v>
      </c>
      <c r="I951" s="575" t="e">
        <f t="shared" si="102"/>
        <v>#REF!</v>
      </c>
      <c r="J951" s="575" t="e">
        <f>IF(A951="","",IF(#REF!="","",PMT((1+D951)^(1/12)-1,(#REF!*12)-A951+1,-E951)))</f>
        <v>#REF!</v>
      </c>
    </row>
    <row r="952" spans="1:10">
      <c r="A952" s="577" t="e">
        <f>IF(A951="","",IF(A951=#REF!*12,"",+A951+1))</f>
        <v>#REF!</v>
      </c>
      <c r="B952" s="576" t="e">
        <f t="shared" si="103"/>
        <v>#REF!</v>
      </c>
      <c r="C952" s="576" t="e">
        <f>IF(A952="","",IF(#REF!+'Plano Prestação Mensal Proposta'!A952&gt;120,0,ROUND(IF(B952&gt;0.045,(0.045*0.5),(0.5)*B952),7)))</f>
        <v>#REF!</v>
      </c>
      <c r="D952" s="576" t="e">
        <f t="shared" si="98"/>
        <v>#REF!</v>
      </c>
      <c r="E952" s="575" t="e">
        <f t="shared" si="104"/>
        <v>#REF!</v>
      </c>
      <c r="F952" s="575" t="e">
        <f t="shared" si="99"/>
        <v>#REF!</v>
      </c>
      <c r="G952" s="575" t="e">
        <f t="shared" si="100"/>
        <v>#REF!</v>
      </c>
      <c r="H952" s="575" t="e">
        <f t="shared" si="101"/>
        <v>#REF!</v>
      </c>
      <c r="I952" s="575" t="e">
        <f t="shared" si="102"/>
        <v>#REF!</v>
      </c>
      <c r="J952" s="575" t="e">
        <f>IF(A952="","",IF(#REF!="","",PMT((1+D952)^(1/12)-1,(#REF!*12)-A952+1,-E952)))</f>
        <v>#REF!</v>
      </c>
    </row>
    <row r="953" spans="1:10">
      <c r="A953" s="577" t="e">
        <f>IF(A952="","",IF(A952=#REF!*12,"",+A952+1))</f>
        <v>#REF!</v>
      </c>
      <c r="B953" s="576" t="e">
        <f t="shared" si="103"/>
        <v>#REF!</v>
      </c>
      <c r="C953" s="576" t="e">
        <f>IF(A953="","",IF(#REF!+'Plano Prestação Mensal Proposta'!A953&gt;120,0,ROUND(IF(B953&gt;0.045,(0.045*0.5),(0.5)*B953),7)))</f>
        <v>#REF!</v>
      </c>
      <c r="D953" s="576" t="e">
        <f t="shared" si="98"/>
        <v>#REF!</v>
      </c>
      <c r="E953" s="575" t="e">
        <f t="shared" si="104"/>
        <v>#REF!</v>
      </c>
      <c r="F953" s="575" t="e">
        <f t="shared" si="99"/>
        <v>#REF!</v>
      </c>
      <c r="G953" s="575" t="e">
        <f t="shared" si="100"/>
        <v>#REF!</v>
      </c>
      <c r="H953" s="575" t="e">
        <f t="shared" si="101"/>
        <v>#REF!</v>
      </c>
      <c r="I953" s="575" t="e">
        <f t="shared" si="102"/>
        <v>#REF!</v>
      </c>
      <c r="J953" s="575" t="e">
        <f>IF(A953="","",IF(#REF!="","",PMT((1+D953)^(1/12)-1,(#REF!*12)-A953+1,-E953)))</f>
        <v>#REF!</v>
      </c>
    </row>
    <row r="954" spans="1:10">
      <c r="A954" s="577" t="e">
        <f>IF(A953="","",IF(A953=#REF!*12,"",+A953+1))</f>
        <v>#REF!</v>
      </c>
      <c r="B954" s="576" t="e">
        <f t="shared" si="103"/>
        <v>#REF!</v>
      </c>
      <c r="C954" s="576" t="e">
        <f>IF(A954="","",IF(#REF!+'Plano Prestação Mensal Proposta'!A954&gt;120,0,ROUND(IF(B954&gt;0.045,(0.045*0.5),(0.5)*B954),7)))</f>
        <v>#REF!</v>
      </c>
      <c r="D954" s="576" t="e">
        <f t="shared" si="98"/>
        <v>#REF!</v>
      </c>
      <c r="E954" s="575" t="e">
        <f t="shared" si="104"/>
        <v>#REF!</v>
      </c>
      <c r="F954" s="575" t="e">
        <f t="shared" si="99"/>
        <v>#REF!</v>
      </c>
      <c r="G954" s="575" t="e">
        <f t="shared" si="100"/>
        <v>#REF!</v>
      </c>
      <c r="H954" s="575" t="e">
        <f t="shared" si="101"/>
        <v>#REF!</v>
      </c>
      <c r="I954" s="575" t="e">
        <f t="shared" si="102"/>
        <v>#REF!</v>
      </c>
      <c r="J954" s="575" t="e">
        <f>IF(A954="","",IF(#REF!="","",PMT((1+D954)^(1/12)-1,(#REF!*12)-A954+1,-E954)))</f>
        <v>#REF!</v>
      </c>
    </row>
    <row r="955" spans="1:10">
      <c r="A955" s="577" t="e">
        <f>IF(A954="","",IF(A954=#REF!*12,"",+A954+1))</f>
        <v>#REF!</v>
      </c>
      <c r="B955" s="576" t="e">
        <f t="shared" si="103"/>
        <v>#REF!</v>
      </c>
      <c r="C955" s="576" t="e">
        <f>IF(A955="","",IF(#REF!+'Plano Prestação Mensal Proposta'!A955&gt;120,0,ROUND(IF(B955&gt;0.045,(0.045*0.5),(0.5)*B955),7)))</f>
        <v>#REF!</v>
      </c>
      <c r="D955" s="576" t="e">
        <f t="shared" si="98"/>
        <v>#REF!</v>
      </c>
      <c r="E955" s="575" t="e">
        <f t="shared" si="104"/>
        <v>#REF!</v>
      </c>
      <c r="F955" s="575" t="e">
        <f t="shared" si="99"/>
        <v>#REF!</v>
      </c>
      <c r="G955" s="575" t="e">
        <f t="shared" si="100"/>
        <v>#REF!</v>
      </c>
      <c r="H955" s="575" t="e">
        <f t="shared" si="101"/>
        <v>#REF!</v>
      </c>
      <c r="I955" s="575" t="e">
        <f t="shared" si="102"/>
        <v>#REF!</v>
      </c>
      <c r="J955" s="575" t="e">
        <f>IF(A955="","",IF(#REF!="","",PMT((1+D955)^(1/12)-1,(#REF!*12)-A955+1,-E955)))</f>
        <v>#REF!</v>
      </c>
    </row>
    <row r="956" spans="1:10">
      <c r="A956" s="577" t="e">
        <f>IF(A955="","",IF(A955=#REF!*12,"",+A955+1))</f>
        <v>#REF!</v>
      </c>
      <c r="B956" s="576" t="e">
        <f t="shared" si="103"/>
        <v>#REF!</v>
      </c>
      <c r="C956" s="576" t="e">
        <f>IF(A956="","",IF(#REF!+'Plano Prestação Mensal Proposta'!A956&gt;120,0,ROUND(IF(B956&gt;0.045,(0.045*0.5),(0.5)*B956),7)))</f>
        <v>#REF!</v>
      </c>
      <c r="D956" s="576" t="e">
        <f t="shared" si="98"/>
        <v>#REF!</v>
      </c>
      <c r="E956" s="575" t="e">
        <f t="shared" si="104"/>
        <v>#REF!</v>
      </c>
      <c r="F956" s="575" t="e">
        <f t="shared" si="99"/>
        <v>#REF!</v>
      </c>
      <c r="G956" s="575" t="e">
        <f t="shared" si="100"/>
        <v>#REF!</v>
      </c>
      <c r="H956" s="575" t="e">
        <f t="shared" si="101"/>
        <v>#REF!</v>
      </c>
      <c r="I956" s="575" t="e">
        <f t="shared" si="102"/>
        <v>#REF!</v>
      </c>
      <c r="J956" s="575" t="e">
        <f>IF(A956="","",IF(#REF!="","",PMT((1+D956)^(1/12)-1,(#REF!*12)-A956+1,-E956)))</f>
        <v>#REF!</v>
      </c>
    </row>
    <row r="957" spans="1:10">
      <c r="A957" s="577" t="e">
        <f>IF(A956="","",IF(A956=#REF!*12,"",+A956+1))</f>
        <v>#REF!</v>
      </c>
      <c r="B957" s="576" t="e">
        <f t="shared" si="103"/>
        <v>#REF!</v>
      </c>
      <c r="C957" s="576" t="e">
        <f>IF(A957="","",IF(#REF!+'Plano Prestação Mensal Proposta'!A957&gt;120,0,ROUND(IF(B957&gt;0.045,(0.045*0.5),(0.5)*B957),7)))</f>
        <v>#REF!</v>
      </c>
      <c r="D957" s="576" t="e">
        <f t="shared" si="98"/>
        <v>#REF!</v>
      </c>
      <c r="E957" s="575" t="e">
        <f t="shared" si="104"/>
        <v>#REF!</v>
      </c>
      <c r="F957" s="575" t="e">
        <f t="shared" si="99"/>
        <v>#REF!</v>
      </c>
      <c r="G957" s="575" t="e">
        <f t="shared" si="100"/>
        <v>#REF!</v>
      </c>
      <c r="H957" s="575" t="e">
        <f t="shared" si="101"/>
        <v>#REF!</v>
      </c>
      <c r="I957" s="575" t="e">
        <f t="shared" si="102"/>
        <v>#REF!</v>
      </c>
      <c r="J957" s="575" t="e">
        <f>IF(A957="","",IF(#REF!="","",PMT((1+D957)^(1/12)-1,(#REF!*12)-A957+1,-E957)))</f>
        <v>#REF!</v>
      </c>
    </row>
    <row r="958" spans="1:10">
      <c r="A958" s="577" t="e">
        <f>IF(A957="","",IF(A957=#REF!*12,"",+A957+1))</f>
        <v>#REF!</v>
      </c>
      <c r="B958" s="576" t="e">
        <f t="shared" si="103"/>
        <v>#REF!</v>
      </c>
      <c r="C958" s="576" t="e">
        <f>IF(A958="","",IF(#REF!+'Plano Prestação Mensal Proposta'!A958&gt;120,0,ROUND(IF(B958&gt;0.045,(0.045*0.5),(0.5)*B958),7)))</f>
        <v>#REF!</v>
      </c>
      <c r="D958" s="576" t="e">
        <f t="shared" si="98"/>
        <v>#REF!</v>
      </c>
      <c r="E958" s="575" t="e">
        <f t="shared" si="104"/>
        <v>#REF!</v>
      </c>
      <c r="F958" s="575" t="e">
        <f t="shared" si="99"/>
        <v>#REF!</v>
      </c>
      <c r="G958" s="575" t="e">
        <f t="shared" si="100"/>
        <v>#REF!</v>
      </c>
      <c r="H958" s="575" t="e">
        <f t="shared" si="101"/>
        <v>#REF!</v>
      </c>
      <c r="I958" s="575" t="e">
        <f t="shared" si="102"/>
        <v>#REF!</v>
      </c>
      <c r="J958" s="575" t="e">
        <f>IF(A958="","",IF(#REF!="","",PMT((1+D958)^(1/12)-1,(#REF!*12)-A958+1,-E958)))</f>
        <v>#REF!</v>
      </c>
    </row>
    <row r="959" spans="1:10">
      <c r="A959" s="577" t="e">
        <f>IF(A958="","",IF(A958=#REF!*12,"",+A958+1))</f>
        <v>#REF!</v>
      </c>
      <c r="B959" s="576" t="e">
        <f t="shared" si="103"/>
        <v>#REF!</v>
      </c>
      <c r="C959" s="576" t="e">
        <f>IF(A959="","",IF(#REF!+'Plano Prestação Mensal Proposta'!A959&gt;120,0,ROUND(IF(B959&gt;0.045,(0.045*0.5),(0.5)*B959),7)))</f>
        <v>#REF!</v>
      </c>
      <c r="D959" s="576" t="e">
        <f t="shared" si="98"/>
        <v>#REF!</v>
      </c>
      <c r="E959" s="575" t="e">
        <f t="shared" si="104"/>
        <v>#REF!</v>
      </c>
      <c r="F959" s="575" t="e">
        <f t="shared" si="99"/>
        <v>#REF!</v>
      </c>
      <c r="G959" s="575" t="e">
        <f t="shared" si="100"/>
        <v>#REF!</v>
      </c>
      <c r="H959" s="575" t="e">
        <f t="shared" si="101"/>
        <v>#REF!</v>
      </c>
      <c r="I959" s="575" t="e">
        <f t="shared" si="102"/>
        <v>#REF!</v>
      </c>
      <c r="J959" s="575" t="e">
        <f>IF(A959="","",IF(#REF!="","",PMT((1+D959)^(1/12)-1,(#REF!*12)-A959+1,-E959)))</f>
        <v>#REF!</v>
      </c>
    </row>
    <row r="960" spans="1:10">
      <c r="A960" s="577" t="e">
        <f>IF(A959="","",IF(A959=#REF!*12,"",+A959+1))</f>
        <v>#REF!</v>
      </c>
      <c r="B960" s="576" t="e">
        <f t="shared" si="103"/>
        <v>#REF!</v>
      </c>
      <c r="C960" s="576" t="e">
        <f>IF(A960="","",IF(#REF!+'Plano Prestação Mensal Proposta'!A960&gt;120,0,ROUND(IF(B960&gt;0.045,(0.045*0.5),(0.5)*B960),7)))</f>
        <v>#REF!</v>
      </c>
      <c r="D960" s="576" t="e">
        <f t="shared" si="98"/>
        <v>#REF!</v>
      </c>
      <c r="E960" s="575" t="e">
        <f t="shared" si="104"/>
        <v>#REF!</v>
      </c>
      <c r="F960" s="575" t="e">
        <f t="shared" si="99"/>
        <v>#REF!</v>
      </c>
      <c r="G960" s="575" t="e">
        <f t="shared" si="100"/>
        <v>#REF!</v>
      </c>
      <c r="H960" s="575" t="e">
        <f t="shared" si="101"/>
        <v>#REF!</v>
      </c>
      <c r="I960" s="575" t="e">
        <f t="shared" si="102"/>
        <v>#REF!</v>
      </c>
      <c r="J960" s="575" t="e">
        <f>IF(A960="","",IF(#REF!="","",PMT((1+D960)^(1/12)-1,(#REF!*12)-A960+1,-E960)))</f>
        <v>#REF!</v>
      </c>
    </row>
    <row r="961" spans="1:10">
      <c r="A961" s="577" t="e">
        <f>IF(A960="","",IF(A960=#REF!*12,"",+A960+1))</f>
        <v>#REF!</v>
      </c>
      <c r="B961" s="576" t="e">
        <f t="shared" si="103"/>
        <v>#REF!</v>
      </c>
      <c r="C961" s="576" t="e">
        <f>IF(A961="","",IF(#REF!+'Plano Prestação Mensal Proposta'!A961&gt;120,0,ROUND(IF(B961&gt;0.045,(0.045*0.5),(0.5)*B961),7)))</f>
        <v>#REF!</v>
      </c>
      <c r="D961" s="576" t="e">
        <f t="shared" si="98"/>
        <v>#REF!</v>
      </c>
      <c r="E961" s="575" t="e">
        <f t="shared" si="104"/>
        <v>#REF!</v>
      </c>
      <c r="F961" s="575" t="e">
        <f t="shared" si="99"/>
        <v>#REF!</v>
      </c>
      <c r="G961" s="575" t="e">
        <f t="shared" si="100"/>
        <v>#REF!</v>
      </c>
      <c r="H961" s="575" t="e">
        <f t="shared" si="101"/>
        <v>#REF!</v>
      </c>
      <c r="I961" s="575" t="e">
        <f t="shared" si="102"/>
        <v>#REF!</v>
      </c>
      <c r="J961" s="575" t="e">
        <f>IF(A961="","",IF(#REF!="","",PMT((1+D961)^(1/12)-1,(#REF!*12)-A961+1,-E961)))</f>
        <v>#REF!</v>
      </c>
    </row>
    <row r="962" spans="1:10">
      <c r="A962" s="577" t="e">
        <f>IF(A961="","",IF(A961=#REF!*12,"",+A961+1))</f>
        <v>#REF!</v>
      </c>
      <c r="B962" s="576" t="e">
        <f t="shared" si="103"/>
        <v>#REF!</v>
      </c>
      <c r="C962" s="576" t="e">
        <f>IF(A962="","",IF(#REF!+'Plano Prestação Mensal Proposta'!A962&gt;120,0,ROUND(IF(B962&gt;0.045,(0.045*0.5),(0.5)*B962),7)))</f>
        <v>#REF!</v>
      </c>
      <c r="D962" s="576" t="e">
        <f t="shared" si="98"/>
        <v>#REF!</v>
      </c>
      <c r="E962" s="575" t="e">
        <f t="shared" si="104"/>
        <v>#REF!</v>
      </c>
      <c r="F962" s="575" t="e">
        <f t="shared" si="99"/>
        <v>#REF!</v>
      </c>
      <c r="G962" s="575" t="e">
        <f t="shared" si="100"/>
        <v>#REF!</v>
      </c>
      <c r="H962" s="575" t="e">
        <f t="shared" si="101"/>
        <v>#REF!</v>
      </c>
      <c r="I962" s="575" t="e">
        <f t="shared" si="102"/>
        <v>#REF!</v>
      </c>
      <c r="J962" s="575" t="e">
        <f>IF(A962="","",IF(#REF!="","",PMT((1+D962)^(1/12)-1,(#REF!*12)-A962+1,-E962)))</f>
        <v>#REF!</v>
      </c>
    </row>
    <row r="963" spans="1:10">
      <c r="A963" s="577" t="e">
        <f>IF(A962="","",IF(A962=#REF!*12,"",+A962+1))</f>
        <v>#REF!</v>
      </c>
      <c r="B963" s="576" t="e">
        <f t="shared" si="103"/>
        <v>#REF!</v>
      </c>
      <c r="C963" s="576" t="e">
        <f>IF(A963="","",IF(#REF!+'Plano Prestação Mensal Proposta'!A963&gt;120,0,ROUND(IF(B963&gt;0.045,(0.045*0.5),(0.5)*B963),7)))</f>
        <v>#REF!</v>
      </c>
      <c r="D963" s="576" t="e">
        <f t="shared" si="98"/>
        <v>#REF!</v>
      </c>
      <c r="E963" s="575" t="e">
        <f t="shared" si="104"/>
        <v>#REF!</v>
      </c>
      <c r="F963" s="575" t="e">
        <f t="shared" si="99"/>
        <v>#REF!</v>
      </c>
      <c r="G963" s="575" t="e">
        <f t="shared" si="100"/>
        <v>#REF!</v>
      </c>
      <c r="H963" s="575" t="e">
        <f t="shared" si="101"/>
        <v>#REF!</v>
      </c>
      <c r="I963" s="575" t="e">
        <f t="shared" si="102"/>
        <v>#REF!</v>
      </c>
      <c r="J963" s="575" t="e">
        <f>IF(A963="","",IF(#REF!="","",PMT((1+D963)^(1/12)-1,(#REF!*12)-A963+1,-E963)))</f>
        <v>#REF!</v>
      </c>
    </row>
    <row r="964" spans="1:10">
      <c r="A964" s="577" t="e">
        <f>IF(A963="","",IF(A963=#REF!*12,"",+A963+1))</f>
        <v>#REF!</v>
      </c>
      <c r="B964" s="576" t="e">
        <f t="shared" si="103"/>
        <v>#REF!</v>
      </c>
      <c r="C964" s="576" t="e">
        <f>IF(A964="","",IF(#REF!+'Plano Prestação Mensal Proposta'!A964&gt;120,0,ROUND(IF(B964&gt;0.045,(0.045*0.5),(0.5)*B964),7)))</f>
        <v>#REF!</v>
      </c>
      <c r="D964" s="576" t="e">
        <f t="shared" si="98"/>
        <v>#REF!</v>
      </c>
      <c r="E964" s="575" t="e">
        <f t="shared" si="104"/>
        <v>#REF!</v>
      </c>
      <c r="F964" s="575" t="e">
        <f t="shared" si="99"/>
        <v>#REF!</v>
      </c>
      <c r="G964" s="575" t="e">
        <f t="shared" si="100"/>
        <v>#REF!</v>
      </c>
      <c r="H964" s="575" t="e">
        <f t="shared" si="101"/>
        <v>#REF!</v>
      </c>
      <c r="I964" s="575" t="e">
        <f t="shared" si="102"/>
        <v>#REF!</v>
      </c>
      <c r="J964" s="575" t="e">
        <f>IF(A964="","",IF(#REF!="","",PMT((1+D964)^(1/12)-1,(#REF!*12)-A964+1,-E964)))</f>
        <v>#REF!</v>
      </c>
    </row>
    <row r="965" spans="1:10">
      <c r="A965" s="577" t="e">
        <f>IF(A964="","",IF(A964=#REF!*12,"",+A964+1))</f>
        <v>#REF!</v>
      </c>
      <c r="B965" s="576" t="e">
        <f t="shared" si="103"/>
        <v>#REF!</v>
      </c>
      <c r="C965" s="576" t="e">
        <f>IF(A965="","",IF(#REF!+'Plano Prestação Mensal Proposta'!A965&gt;120,0,ROUND(IF(B965&gt;0.045,(0.045*0.5),(0.5)*B965),7)))</f>
        <v>#REF!</v>
      </c>
      <c r="D965" s="576" t="e">
        <f t="shared" si="98"/>
        <v>#REF!</v>
      </c>
      <c r="E965" s="575" t="e">
        <f t="shared" si="104"/>
        <v>#REF!</v>
      </c>
      <c r="F965" s="575" t="e">
        <f t="shared" si="99"/>
        <v>#REF!</v>
      </c>
      <c r="G965" s="575" t="e">
        <f t="shared" si="100"/>
        <v>#REF!</v>
      </c>
      <c r="H965" s="575" t="e">
        <f t="shared" si="101"/>
        <v>#REF!</v>
      </c>
      <c r="I965" s="575" t="e">
        <f t="shared" si="102"/>
        <v>#REF!</v>
      </c>
      <c r="J965" s="575" t="e">
        <f>IF(A965="","",IF(#REF!="","",PMT((1+D965)^(1/12)-1,(#REF!*12)-A965+1,-E965)))</f>
        <v>#REF!</v>
      </c>
    </row>
    <row r="966" spans="1:10">
      <c r="A966" s="577" t="e">
        <f>IF(A965="","",IF(A965=#REF!*12,"",+A965+1))</f>
        <v>#REF!</v>
      </c>
      <c r="B966" s="576" t="e">
        <f t="shared" si="103"/>
        <v>#REF!</v>
      </c>
      <c r="C966" s="576" t="e">
        <f>IF(A966="","",IF(#REF!+'Plano Prestação Mensal Proposta'!A966&gt;120,0,ROUND(IF(B966&gt;0.045,(0.045*0.5),(0.5)*B966),7)))</f>
        <v>#REF!</v>
      </c>
      <c r="D966" s="576" t="e">
        <f t="shared" ref="D966:D1029" si="105">IF(A966="","",+B966-C966)</f>
        <v>#REF!</v>
      </c>
      <c r="E966" s="575" t="e">
        <f t="shared" si="104"/>
        <v>#REF!</v>
      </c>
      <c r="F966" s="575" t="e">
        <f t="shared" ref="F966:F1029" si="106">IF(A966="","",IF(J966="","",+J966-H966))</f>
        <v>#REF!</v>
      </c>
      <c r="G966" s="575" t="e">
        <f t="shared" ref="G966:G1029" si="107">IF(A966="","",IF(E966="","",ROUND(+E966*((1+B966)^(1/12)-1),2)))</f>
        <v>#REF!</v>
      </c>
      <c r="H966" s="575" t="e">
        <f t="shared" ref="H966:H1029" si="108">IF(A966="","",IF(E966="","",ROUND(+E966*((1+D966)^(1/12)-1),2)))</f>
        <v>#REF!</v>
      </c>
      <c r="I966" s="575" t="e">
        <f t="shared" ref="I966:I1029" si="109">IF(A966="","",+G966-H966)</f>
        <v>#REF!</v>
      </c>
      <c r="J966" s="575" t="e">
        <f>IF(A966="","",IF(#REF!="","",PMT((1+D966)^(1/12)-1,(#REF!*12)-A966+1,-E966)))</f>
        <v>#REF!</v>
      </c>
    </row>
    <row r="967" spans="1:10">
      <c r="A967" s="577" t="e">
        <f>IF(A966="","",IF(A966=#REF!*12,"",+A966+1))</f>
        <v>#REF!</v>
      </c>
      <c r="B967" s="576" t="e">
        <f t="shared" ref="B967:B1030" si="110">IF(A967="","",+B966)</f>
        <v>#REF!</v>
      </c>
      <c r="C967" s="576" t="e">
        <f>IF(A967="","",IF(#REF!+'Plano Prestação Mensal Proposta'!A967&gt;120,0,ROUND(IF(B967&gt;0.045,(0.045*0.5),(0.5)*B967),7)))</f>
        <v>#REF!</v>
      </c>
      <c r="D967" s="576" t="e">
        <f t="shared" si="105"/>
        <v>#REF!</v>
      </c>
      <c r="E967" s="575" t="e">
        <f t="shared" ref="E967:E1030" si="111">IF(A967="","",IF(F966="","",+E966-F966))</f>
        <v>#REF!</v>
      </c>
      <c r="F967" s="575" t="e">
        <f t="shared" si="106"/>
        <v>#REF!</v>
      </c>
      <c r="G967" s="575" t="e">
        <f t="shared" si="107"/>
        <v>#REF!</v>
      </c>
      <c r="H967" s="575" t="e">
        <f t="shared" si="108"/>
        <v>#REF!</v>
      </c>
      <c r="I967" s="575" t="e">
        <f t="shared" si="109"/>
        <v>#REF!</v>
      </c>
      <c r="J967" s="575" t="e">
        <f>IF(A967="","",IF(#REF!="","",PMT((1+D967)^(1/12)-1,(#REF!*12)-A967+1,-E967)))</f>
        <v>#REF!</v>
      </c>
    </row>
    <row r="968" spans="1:10">
      <c r="A968" s="577" t="e">
        <f>IF(A967="","",IF(A967=#REF!*12,"",+A967+1))</f>
        <v>#REF!</v>
      </c>
      <c r="B968" s="576" t="e">
        <f t="shared" si="110"/>
        <v>#REF!</v>
      </c>
      <c r="C968" s="576" t="e">
        <f>IF(A968="","",IF(#REF!+'Plano Prestação Mensal Proposta'!A968&gt;120,0,ROUND(IF(B968&gt;0.045,(0.045*0.5),(0.5)*B968),7)))</f>
        <v>#REF!</v>
      </c>
      <c r="D968" s="576" t="e">
        <f t="shared" si="105"/>
        <v>#REF!</v>
      </c>
      <c r="E968" s="575" t="e">
        <f t="shared" si="111"/>
        <v>#REF!</v>
      </c>
      <c r="F968" s="575" t="e">
        <f t="shared" si="106"/>
        <v>#REF!</v>
      </c>
      <c r="G968" s="575" t="e">
        <f t="shared" si="107"/>
        <v>#REF!</v>
      </c>
      <c r="H968" s="575" t="e">
        <f t="shared" si="108"/>
        <v>#REF!</v>
      </c>
      <c r="I968" s="575" t="e">
        <f t="shared" si="109"/>
        <v>#REF!</v>
      </c>
      <c r="J968" s="575" t="e">
        <f>IF(A968="","",IF(#REF!="","",PMT((1+D968)^(1/12)-1,(#REF!*12)-A968+1,-E968)))</f>
        <v>#REF!</v>
      </c>
    </row>
    <row r="969" spans="1:10">
      <c r="A969" s="577" t="e">
        <f>IF(A968="","",IF(A968=#REF!*12,"",+A968+1))</f>
        <v>#REF!</v>
      </c>
      <c r="B969" s="576" t="e">
        <f t="shared" si="110"/>
        <v>#REF!</v>
      </c>
      <c r="C969" s="576" t="e">
        <f>IF(A969="","",IF(#REF!+'Plano Prestação Mensal Proposta'!A969&gt;120,0,ROUND(IF(B969&gt;0.045,(0.045*0.5),(0.5)*B969),7)))</f>
        <v>#REF!</v>
      </c>
      <c r="D969" s="576" t="e">
        <f t="shared" si="105"/>
        <v>#REF!</v>
      </c>
      <c r="E969" s="575" t="e">
        <f t="shared" si="111"/>
        <v>#REF!</v>
      </c>
      <c r="F969" s="575" t="e">
        <f t="shared" si="106"/>
        <v>#REF!</v>
      </c>
      <c r="G969" s="575" t="e">
        <f t="shared" si="107"/>
        <v>#REF!</v>
      </c>
      <c r="H969" s="575" t="e">
        <f t="shared" si="108"/>
        <v>#REF!</v>
      </c>
      <c r="I969" s="575" t="e">
        <f t="shared" si="109"/>
        <v>#REF!</v>
      </c>
      <c r="J969" s="575" t="e">
        <f>IF(A969="","",IF(#REF!="","",PMT((1+D969)^(1/12)-1,(#REF!*12)-A969+1,-E969)))</f>
        <v>#REF!</v>
      </c>
    </row>
    <row r="970" spans="1:10">
      <c r="A970" s="577" t="e">
        <f>IF(A969="","",IF(A969=#REF!*12,"",+A969+1))</f>
        <v>#REF!</v>
      </c>
      <c r="B970" s="576" t="e">
        <f t="shared" si="110"/>
        <v>#REF!</v>
      </c>
      <c r="C970" s="576" t="e">
        <f>IF(A970="","",IF(#REF!+'Plano Prestação Mensal Proposta'!A970&gt;120,0,ROUND(IF(B970&gt;0.045,(0.045*0.5),(0.5)*B970),7)))</f>
        <v>#REF!</v>
      </c>
      <c r="D970" s="576" t="e">
        <f t="shared" si="105"/>
        <v>#REF!</v>
      </c>
      <c r="E970" s="575" t="e">
        <f t="shared" si="111"/>
        <v>#REF!</v>
      </c>
      <c r="F970" s="575" t="e">
        <f t="shared" si="106"/>
        <v>#REF!</v>
      </c>
      <c r="G970" s="575" t="e">
        <f t="shared" si="107"/>
        <v>#REF!</v>
      </c>
      <c r="H970" s="575" t="e">
        <f t="shared" si="108"/>
        <v>#REF!</v>
      </c>
      <c r="I970" s="575" t="e">
        <f t="shared" si="109"/>
        <v>#REF!</v>
      </c>
      <c r="J970" s="575" t="e">
        <f>IF(A970="","",IF(#REF!="","",PMT((1+D970)^(1/12)-1,(#REF!*12)-A970+1,-E970)))</f>
        <v>#REF!</v>
      </c>
    </row>
    <row r="971" spans="1:10">
      <c r="A971" s="577" t="e">
        <f>IF(A970="","",IF(A970=#REF!*12,"",+A970+1))</f>
        <v>#REF!</v>
      </c>
      <c r="B971" s="576" t="e">
        <f t="shared" si="110"/>
        <v>#REF!</v>
      </c>
      <c r="C971" s="576" t="e">
        <f>IF(A971="","",IF(#REF!+'Plano Prestação Mensal Proposta'!A971&gt;120,0,ROUND(IF(B971&gt;0.045,(0.045*0.5),(0.5)*B971),7)))</f>
        <v>#REF!</v>
      </c>
      <c r="D971" s="576" t="e">
        <f t="shared" si="105"/>
        <v>#REF!</v>
      </c>
      <c r="E971" s="575" t="e">
        <f t="shared" si="111"/>
        <v>#REF!</v>
      </c>
      <c r="F971" s="575" t="e">
        <f t="shared" si="106"/>
        <v>#REF!</v>
      </c>
      <c r="G971" s="575" t="e">
        <f t="shared" si="107"/>
        <v>#REF!</v>
      </c>
      <c r="H971" s="575" t="e">
        <f t="shared" si="108"/>
        <v>#REF!</v>
      </c>
      <c r="I971" s="575" t="e">
        <f t="shared" si="109"/>
        <v>#REF!</v>
      </c>
      <c r="J971" s="575" t="e">
        <f>IF(A971="","",IF(#REF!="","",PMT((1+D971)^(1/12)-1,(#REF!*12)-A971+1,-E971)))</f>
        <v>#REF!</v>
      </c>
    </row>
    <row r="972" spans="1:10">
      <c r="A972" s="577" t="e">
        <f>IF(A971="","",IF(A971=#REF!*12,"",+A971+1))</f>
        <v>#REF!</v>
      </c>
      <c r="B972" s="576" t="e">
        <f t="shared" si="110"/>
        <v>#REF!</v>
      </c>
      <c r="C972" s="576" t="e">
        <f>IF(A972="","",IF(#REF!+'Plano Prestação Mensal Proposta'!A972&gt;120,0,ROUND(IF(B972&gt;0.045,(0.045*0.5),(0.5)*B972),7)))</f>
        <v>#REF!</v>
      </c>
      <c r="D972" s="576" t="e">
        <f t="shared" si="105"/>
        <v>#REF!</v>
      </c>
      <c r="E972" s="575" t="e">
        <f t="shared" si="111"/>
        <v>#REF!</v>
      </c>
      <c r="F972" s="575" t="e">
        <f t="shared" si="106"/>
        <v>#REF!</v>
      </c>
      <c r="G972" s="575" t="e">
        <f t="shared" si="107"/>
        <v>#REF!</v>
      </c>
      <c r="H972" s="575" t="e">
        <f t="shared" si="108"/>
        <v>#REF!</v>
      </c>
      <c r="I972" s="575" t="e">
        <f t="shared" si="109"/>
        <v>#REF!</v>
      </c>
      <c r="J972" s="575" t="e">
        <f>IF(A972="","",IF(#REF!="","",PMT((1+D972)^(1/12)-1,(#REF!*12)-A972+1,-E972)))</f>
        <v>#REF!</v>
      </c>
    </row>
    <row r="973" spans="1:10">
      <c r="A973" s="577" t="e">
        <f>IF(A972="","",IF(A972=#REF!*12,"",+A972+1))</f>
        <v>#REF!</v>
      </c>
      <c r="B973" s="576" t="e">
        <f t="shared" si="110"/>
        <v>#REF!</v>
      </c>
      <c r="C973" s="576" t="e">
        <f>IF(A973="","",IF(#REF!+'Plano Prestação Mensal Proposta'!A973&gt;120,0,ROUND(IF(B973&gt;0.045,(0.045*0.5),(0.5)*B973),7)))</f>
        <v>#REF!</v>
      </c>
      <c r="D973" s="576" t="e">
        <f t="shared" si="105"/>
        <v>#REF!</v>
      </c>
      <c r="E973" s="575" t="e">
        <f t="shared" si="111"/>
        <v>#REF!</v>
      </c>
      <c r="F973" s="575" t="e">
        <f t="shared" si="106"/>
        <v>#REF!</v>
      </c>
      <c r="G973" s="575" t="e">
        <f t="shared" si="107"/>
        <v>#REF!</v>
      </c>
      <c r="H973" s="575" t="e">
        <f t="shared" si="108"/>
        <v>#REF!</v>
      </c>
      <c r="I973" s="575" t="e">
        <f t="shared" si="109"/>
        <v>#REF!</v>
      </c>
      <c r="J973" s="575" t="e">
        <f>IF(A973="","",IF(#REF!="","",PMT((1+D973)^(1/12)-1,(#REF!*12)-A973+1,-E973)))</f>
        <v>#REF!</v>
      </c>
    </row>
    <row r="974" spans="1:10">
      <c r="A974" s="577" t="e">
        <f>IF(A973="","",IF(A973=#REF!*12,"",+A973+1))</f>
        <v>#REF!</v>
      </c>
      <c r="B974" s="576" t="e">
        <f t="shared" si="110"/>
        <v>#REF!</v>
      </c>
      <c r="C974" s="576" t="e">
        <f>IF(A974="","",IF(#REF!+'Plano Prestação Mensal Proposta'!A974&gt;120,0,ROUND(IF(B974&gt;0.045,(0.045*0.5),(0.5)*B974),7)))</f>
        <v>#REF!</v>
      </c>
      <c r="D974" s="576" t="e">
        <f t="shared" si="105"/>
        <v>#REF!</v>
      </c>
      <c r="E974" s="575" t="e">
        <f t="shared" si="111"/>
        <v>#REF!</v>
      </c>
      <c r="F974" s="575" t="e">
        <f t="shared" si="106"/>
        <v>#REF!</v>
      </c>
      <c r="G974" s="575" t="e">
        <f t="shared" si="107"/>
        <v>#REF!</v>
      </c>
      <c r="H974" s="575" t="e">
        <f t="shared" si="108"/>
        <v>#REF!</v>
      </c>
      <c r="I974" s="575" t="e">
        <f t="shared" si="109"/>
        <v>#REF!</v>
      </c>
      <c r="J974" s="575" t="e">
        <f>IF(A974="","",IF(#REF!="","",PMT((1+D974)^(1/12)-1,(#REF!*12)-A974+1,-E974)))</f>
        <v>#REF!</v>
      </c>
    </row>
    <row r="975" spans="1:10">
      <c r="A975" s="577" t="e">
        <f>IF(A974="","",IF(A974=#REF!*12,"",+A974+1))</f>
        <v>#REF!</v>
      </c>
      <c r="B975" s="576" t="e">
        <f t="shared" si="110"/>
        <v>#REF!</v>
      </c>
      <c r="C975" s="576" t="e">
        <f>IF(A975="","",IF(#REF!+'Plano Prestação Mensal Proposta'!A975&gt;120,0,ROUND(IF(B975&gt;0.045,(0.045*0.5),(0.5)*B975),7)))</f>
        <v>#REF!</v>
      </c>
      <c r="D975" s="576" t="e">
        <f t="shared" si="105"/>
        <v>#REF!</v>
      </c>
      <c r="E975" s="575" t="e">
        <f t="shared" si="111"/>
        <v>#REF!</v>
      </c>
      <c r="F975" s="575" t="e">
        <f t="shared" si="106"/>
        <v>#REF!</v>
      </c>
      <c r="G975" s="575" t="e">
        <f t="shared" si="107"/>
        <v>#REF!</v>
      </c>
      <c r="H975" s="575" t="e">
        <f t="shared" si="108"/>
        <v>#REF!</v>
      </c>
      <c r="I975" s="575" t="e">
        <f t="shared" si="109"/>
        <v>#REF!</v>
      </c>
      <c r="J975" s="575" t="e">
        <f>IF(A975="","",IF(#REF!="","",PMT((1+D975)^(1/12)-1,(#REF!*12)-A975+1,-E975)))</f>
        <v>#REF!</v>
      </c>
    </row>
    <row r="976" spans="1:10">
      <c r="A976" s="577" t="e">
        <f>IF(A975="","",IF(A975=#REF!*12,"",+A975+1))</f>
        <v>#REF!</v>
      </c>
      <c r="B976" s="576" t="e">
        <f t="shared" si="110"/>
        <v>#REF!</v>
      </c>
      <c r="C976" s="576" t="e">
        <f>IF(A976="","",IF(#REF!+'Plano Prestação Mensal Proposta'!A976&gt;120,0,ROUND(IF(B976&gt;0.045,(0.045*0.5),(0.5)*B976),7)))</f>
        <v>#REF!</v>
      </c>
      <c r="D976" s="576" t="e">
        <f t="shared" si="105"/>
        <v>#REF!</v>
      </c>
      <c r="E976" s="575" t="e">
        <f t="shared" si="111"/>
        <v>#REF!</v>
      </c>
      <c r="F976" s="575" t="e">
        <f t="shared" si="106"/>
        <v>#REF!</v>
      </c>
      <c r="G976" s="575" t="e">
        <f t="shared" si="107"/>
        <v>#REF!</v>
      </c>
      <c r="H976" s="575" t="e">
        <f t="shared" si="108"/>
        <v>#REF!</v>
      </c>
      <c r="I976" s="575" t="e">
        <f t="shared" si="109"/>
        <v>#REF!</v>
      </c>
      <c r="J976" s="575" t="e">
        <f>IF(A976="","",IF(#REF!="","",PMT((1+D976)^(1/12)-1,(#REF!*12)-A976+1,-E976)))</f>
        <v>#REF!</v>
      </c>
    </row>
    <row r="977" spans="1:10">
      <c r="A977" s="577" t="e">
        <f>IF(A976="","",IF(A976=#REF!*12,"",+A976+1))</f>
        <v>#REF!</v>
      </c>
      <c r="B977" s="576" t="e">
        <f t="shared" si="110"/>
        <v>#REF!</v>
      </c>
      <c r="C977" s="576" t="e">
        <f>IF(A977="","",IF(#REF!+'Plano Prestação Mensal Proposta'!A977&gt;120,0,ROUND(IF(B977&gt;0.045,(0.045*0.5),(0.5)*B977),7)))</f>
        <v>#REF!</v>
      </c>
      <c r="D977" s="576" t="e">
        <f t="shared" si="105"/>
        <v>#REF!</v>
      </c>
      <c r="E977" s="575" t="e">
        <f t="shared" si="111"/>
        <v>#REF!</v>
      </c>
      <c r="F977" s="575" t="e">
        <f t="shared" si="106"/>
        <v>#REF!</v>
      </c>
      <c r="G977" s="575" t="e">
        <f t="shared" si="107"/>
        <v>#REF!</v>
      </c>
      <c r="H977" s="575" t="e">
        <f t="shared" si="108"/>
        <v>#REF!</v>
      </c>
      <c r="I977" s="575" t="e">
        <f t="shared" si="109"/>
        <v>#REF!</v>
      </c>
      <c r="J977" s="575" t="e">
        <f>IF(A977="","",IF(#REF!="","",PMT((1+D977)^(1/12)-1,(#REF!*12)-A977+1,-E977)))</f>
        <v>#REF!</v>
      </c>
    </row>
    <row r="978" spans="1:10">
      <c r="A978" s="577" t="e">
        <f>IF(A977="","",IF(A977=#REF!*12,"",+A977+1))</f>
        <v>#REF!</v>
      </c>
      <c r="B978" s="576" t="e">
        <f t="shared" si="110"/>
        <v>#REF!</v>
      </c>
      <c r="C978" s="576" t="e">
        <f>IF(A978="","",IF(#REF!+'Plano Prestação Mensal Proposta'!A978&gt;120,0,ROUND(IF(B978&gt;0.045,(0.045*0.5),(0.5)*B978),7)))</f>
        <v>#REF!</v>
      </c>
      <c r="D978" s="576" t="e">
        <f t="shared" si="105"/>
        <v>#REF!</v>
      </c>
      <c r="E978" s="575" t="e">
        <f t="shared" si="111"/>
        <v>#REF!</v>
      </c>
      <c r="F978" s="575" t="e">
        <f t="shared" si="106"/>
        <v>#REF!</v>
      </c>
      <c r="G978" s="575" t="e">
        <f t="shared" si="107"/>
        <v>#REF!</v>
      </c>
      <c r="H978" s="575" t="e">
        <f t="shared" si="108"/>
        <v>#REF!</v>
      </c>
      <c r="I978" s="575" t="e">
        <f t="shared" si="109"/>
        <v>#REF!</v>
      </c>
      <c r="J978" s="575" t="e">
        <f>IF(A978="","",IF(#REF!="","",PMT((1+D978)^(1/12)-1,(#REF!*12)-A978+1,-E978)))</f>
        <v>#REF!</v>
      </c>
    </row>
    <row r="979" spans="1:10">
      <c r="A979" s="577" t="e">
        <f>IF(A978="","",IF(A978=#REF!*12,"",+A978+1))</f>
        <v>#REF!</v>
      </c>
      <c r="B979" s="576" t="e">
        <f t="shared" si="110"/>
        <v>#REF!</v>
      </c>
      <c r="C979" s="576" t="e">
        <f>IF(A979="","",IF(#REF!+'Plano Prestação Mensal Proposta'!A979&gt;120,0,ROUND(IF(B979&gt;0.045,(0.045*0.5),(0.5)*B979),7)))</f>
        <v>#REF!</v>
      </c>
      <c r="D979" s="576" t="e">
        <f t="shared" si="105"/>
        <v>#REF!</v>
      </c>
      <c r="E979" s="575" t="e">
        <f t="shared" si="111"/>
        <v>#REF!</v>
      </c>
      <c r="F979" s="575" t="e">
        <f t="shared" si="106"/>
        <v>#REF!</v>
      </c>
      <c r="G979" s="575" t="e">
        <f t="shared" si="107"/>
        <v>#REF!</v>
      </c>
      <c r="H979" s="575" t="e">
        <f t="shared" si="108"/>
        <v>#REF!</v>
      </c>
      <c r="I979" s="575" t="e">
        <f t="shared" si="109"/>
        <v>#REF!</v>
      </c>
      <c r="J979" s="575" t="e">
        <f>IF(A979="","",IF(#REF!="","",PMT((1+D979)^(1/12)-1,(#REF!*12)-A979+1,-E979)))</f>
        <v>#REF!</v>
      </c>
    </row>
    <row r="980" spans="1:10">
      <c r="A980" s="577" t="e">
        <f>IF(A979="","",IF(A979=#REF!*12,"",+A979+1))</f>
        <v>#REF!</v>
      </c>
      <c r="B980" s="576" t="e">
        <f t="shared" si="110"/>
        <v>#REF!</v>
      </c>
      <c r="C980" s="576" t="e">
        <f>IF(A980="","",IF(#REF!+'Plano Prestação Mensal Proposta'!A980&gt;120,0,ROUND(IF(B980&gt;0.045,(0.045*0.5),(0.5)*B980),7)))</f>
        <v>#REF!</v>
      </c>
      <c r="D980" s="576" t="e">
        <f t="shared" si="105"/>
        <v>#REF!</v>
      </c>
      <c r="E980" s="575" t="e">
        <f t="shared" si="111"/>
        <v>#REF!</v>
      </c>
      <c r="F980" s="575" t="e">
        <f t="shared" si="106"/>
        <v>#REF!</v>
      </c>
      <c r="G980" s="575" t="e">
        <f t="shared" si="107"/>
        <v>#REF!</v>
      </c>
      <c r="H980" s="575" t="e">
        <f t="shared" si="108"/>
        <v>#REF!</v>
      </c>
      <c r="I980" s="575" t="e">
        <f t="shared" si="109"/>
        <v>#REF!</v>
      </c>
      <c r="J980" s="575" t="e">
        <f>IF(A980="","",IF(#REF!="","",PMT((1+D980)^(1/12)-1,(#REF!*12)-A980+1,-E980)))</f>
        <v>#REF!</v>
      </c>
    </row>
    <row r="981" spans="1:10">
      <c r="A981" s="577" t="e">
        <f>IF(A980="","",IF(A980=#REF!*12,"",+A980+1))</f>
        <v>#REF!</v>
      </c>
      <c r="B981" s="576" t="e">
        <f t="shared" si="110"/>
        <v>#REF!</v>
      </c>
      <c r="C981" s="576" t="e">
        <f>IF(A981="","",IF(#REF!+'Plano Prestação Mensal Proposta'!A981&gt;120,0,ROUND(IF(B981&gt;0.045,(0.045*0.5),(0.5)*B981),7)))</f>
        <v>#REF!</v>
      </c>
      <c r="D981" s="576" t="e">
        <f t="shared" si="105"/>
        <v>#REF!</v>
      </c>
      <c r="E981" s="575" t="e">
        <f t="shared" si="111"/>
        <v>#REF!</v>
      </c>
      <c r="F981" s="575" t="e">
        <f t="shared" si="106"/>
        <v>#REF!</v>
      </c>
      <c r="G981" s="575" t="e">
        <f t="shared" si="107"/>
        <v>#REF!</v>
      </c>
      <c r="H981" s="575" t="e">
        <f t="shared" si="108"/>
        <v>#REF!</v>
      </c>
      <c r="I981" s="575" t="e">
        <f t="shared" si="109"/>
        <v>#REF!</v>
      </c>
      <c r="J981" s="575" t="e">
        <f>IF(A981="","",IF(#REF!="","",PMT((1+D981)^(1/12)-1,(#REF!*12)-A981+1,-E981)))</f>
        <v>#REF!</v>
      </c>
    </row>
    <row r="982" spans="1:10">
      <c r="A982" s="577" t="e">
        <f>IF(A981="","",IF(A981=#REF!*12,"",+A981+1))</f>
        <v>#REF!</v>
      </c>
      <c r="B982" s="576" t="e">
        <f t="shared" si="110"/>
        <v>#REF!</v>
      </c>
      <c r="C982" s="576" t="e">
        <f>IF(A982="","",IF(#REF!+'Plano Prestação Mensal Proposta'!A982&gt;120,0,ROUND(IF(B982&gt;0.045,(0.045*0.5),(0.5)*B982),7)))</f>
        <v>#REF!</v>
      </c>
      <c r="D982" s="576" t="e">
        <f t="shared" si="105"/>
        <v>#REF!</v>
      </c>
      <c r="E982" s="575" t="e">
        <f t="shared" si="111"/>
        <v>#REF!</v>
      </c>
      <c r="F982" s="575" t="e">
        <f t="shared" si="106"/>
        <v>#REF!</v>
      </c>
      <c r="G982" s="575" t="e">
        <f t="shared" si="107"/>
        <v>#REF!</v>
      </c>
      <c r="H982" s="575" t="e">
        <f t="shared" si="108"/>
        <v>#REF!</v>
      </c>
      <c r="I982" s="575" t="e">
        <f t="shared" si="109"/>
        <v>#REF!</v>
      </c>
      <c r="J982" s="575" t="e">
        <f>IF(A982="","",IF(#REF!="","",PMT((1+D982)^(1/12)-1,(#REF!*12)-A982+1,-E982)))</f>
        <v>#REF!</v>
      </c>
    </row>
    <row r="983" spans="1:10">
      <c r="A983" s="577" t="e">
        <f>IF(A982="","",IF(A982=#REF!*12,"",+A982+1))</f>
        <v>#REF!</v>
      </c>
      <c r="B983" s="576" t="e">
        <f t="shared" si="110"/>
        <v>#REF!</v>
      </c>
      <c r="C983" s="576" t="e">
        <f>IF(A983="","",IF(#REF!+'Plano Prestação Mensal Proposta'!A983&gt;120,0,ROUND(IF(B983&gt;0.045,(0.045*0.5),(0.5)*B983),7)))</f>
        <v>#REF!</v>
      </c>
      <c r="D983" s="576" t="e">
        <f t="shared" si="105"/>
        <v>#REF!</v>
      </c>
      <c r="E983" s="575" t="e">
        <f t="shared" si="111"/>
        <v>#REF!</v>
      </c>
      <c r="F983" s="575" t="e">
        <f t="shared" si="106"/>
        <v>#REF!</v>
      </c>
      <c r="G983" s="575" t="e">
        <f t="shared" si="107"/>
        <v>#REF!</v>
      </c>
      <c r="H983" s="575" t="e">
        <f t="shared" si="108"/>
        <v>#REF!</v>
      </c>
      <c r="I983" s="575" t="e">
        <f t="shared" si="109"/>
        <v>#REF!</v>
      </c>
      <c r="J983" s="575" t="e">
        <f>IF(A983="","",IF(#REF!="","",PMT((1+D983)^(1/12)-1,(#REF!*12)-A983+1,-E983)))</f>
        <v>#REF!</v>
      </c>
    </row>
    <row r="984" spans="1:10">
      <c r="A984" s="577" t="e">
        <f>IF(A983="","",IF(A983=#REF!*12,"",+A983+1))</f>
        <v>#REF!</v>
      </c>
      <c r="B984" s="576" t="e">
        <f t="shared" si="110"/>
        <v>#REF!</v>
      </c>
      <c r="C984" s="576" t="e">
        <f>IF(A984="","",IF(#REF!+'Plano Prestação Mensal Proposta'!A984&gt;120,0,ROUND(IF(B984&gt;0.045,(0.045*0.5),(0.5)*B984),7)))</f>
        <v>#REF!</v>
      </c>
      <c r="D984" s="576" t="e">
        <f t="shared" si="105"/>
        <v>#REF!</v>
      </c>
      <c r="E984" s="575" t="e">
        <f t="shared" si="111"/>
        <v>#REF!</v>
      </c>
      <c r="F984" s="575" t="e">
        <f t="shared" si="106"/>
        <v>#REF!</v>
      </c>
      <c r="G984" s="575" t="e">
        <f t="shared" si="107"/>
        <v>#REF!</v>
      </c>
      <c r="H984" s="575" t="e">
        <f t="shared" si="108"/>
        <v>#REF!</v>
      </c>
      <c r="I984" s="575" t="e">
        <f t="shared" si="109"/>
        <v>#REF!</v>
      </c>
      <c r="J984" s="575" t="e">
        <f>IF(A984="","",IF(#REF!="","",PMT((1+D984)^(1/12)-1,(#REF!*12)-A984+1,-E984)))</f>
        <v>#REF!</v>
      </c>
    </row>
    <row r="985" spans="1:10">
      <c r="A985" s="577" t="e">
        <f>IF(A984="","",IF(A984=#REF!*12,"",+A984+1))</f>
        <v>#REF!</v>
      </c>
      <c r="B985" s="576" t="e">
        <f t="shared" si="110"/>
        <v>#REF!</v>
      </c>
      <c r="C985" s="576" t="e">
        <f>IF(A985="","",IF(#REF!+'Plano Prestação Mensal Proposta'!A985&gt;120,0,ROUND(IF(B985&gt;0.045,(0.045*0.5),(0.5)*B985),7)))</f>
        <v>#REF!</v>
      </c>
      <c r="D985" s="576" t="e">
        <f t="shared" si="105"/>
        <v>#REF!</v>
      </c>
      <c r="E985" s="575" t="e">
        <f t="shared" si="111"/>
        <v>#REF!</v>
      </c>
      <c r="F985" s="575" t="e">
        <f t="shared" si="106"/>
        <v>#REF!</v>
      </c>
      <c r="G985" s="575" t="e">
        <f t="shared" si="107"/>
        <v>#REF!</v>
      </c>
      <c r="H985" s="575" t="e">
        <f t="shared" si="108"/>
        <v>#REF!</v>
      </c>
      <c r="I985" s="575" t="e">
        <f t="shared" si="109"/>
        <v>#REF!</v>
      </c>
      <c r="J985" s="575" t="e">
        <f>IF(A985="","",IF(#REF!="","",PMT((1+D985)^(1/12)-1,(#REF!*12)-A985+1,-E985)))</f>
        <v>#REF!</v>
      </c>
    </row>
    <row r="986" spans="1:10">
      <c r="A986" s="577" t="e">
        <f>IF(A985="","",IF(A985=#REF!*12,"",+A985+1))</f>
        <v>#REF!</v>
      </c>
      <c r="B986" s="576" t="e">
        <f t="shared" si="110"/>
        <v>#REF!</v>
      </c>
      <c r="C986" s="576" t="e">
        <f>IF(A986="","",IF(#REF!+'Plano Prestação Mensal Proposta'!A986&gt;120,0,ROUND(IF(B986&gt;0.045,(0.045*0.5),(0.5)*B986),7)))</f>
        <v>#REF!</v>
      </c>
      <c r="D986" s="576" t="e">
        <f t="shared" si="105"/>
        <v>#REF!</v>
      </c>
      <c r="E986" s="575" t="e">
        <f t="shared" si="111"/>
        <v>#REF!</v>
      </c>
      <c r="F986" s="575" t="e">
        <f t="shared" si="106"/>
        <v>#REF!</v>
      </c>
      <c r="G986" s="575" t="e">
        <f t="shared" si="107"/>
        <v>#REF!</v>
      </c>
      <c r="H986" s="575" t="e">
        <f t="shared" si="108"/>
        <v>#REF!</v>
      </c>
      <c r="I986" s="575" t="e">
        <f t="shared" si="109"/>
        <v>#REF!</v>
      </c>
      <c r="J986" s="575" t="e">
        <f>IF(A986="","",IF(#REF!="","",PMT((1+D986)^(1/12)-1,(#REF!*12)-A986+1,-E986)))</f>
        <v>#REF!</v>
      </c>
    </row>
    <row r="987" spans="1:10">
      <c r="A987" s="577" t="e">
        <f>IF(A986="","",IF(A986=#REF!*12,"",+A986+1))</f>
        <v>#REF!</v>
      </c>
      <c r="B987" s="576" t="e">
        <f t="shared" si="110"/>
        <v>#REF!</v>
      </c>
      <c r="C987" s="576" t="e">
        <f>IF(A987="","",IF(#REF!+'Plano Prestação Mensal Proposta'!A987&gt;120,0,ROUND(IF(B987&gt;0.045,(0.045*0.5),(0.5)*B987),7)))</f>
        <v>#REF!</v>
      </c>
      <c r="D987" s="576" t="e">
        <f t="shared" si="105"/>
        <v>#REF!</v>
      </c>
      <c r="E987" s="575" t="e">
        <f t="shared" si="111"/>
        <v>#REF!</v>
      </c>
      <c r="F987" s="575" t="e">
        <f t="shared" si="106"/>
        <v>#REF!</v>
      </c>
      <c r="G987" s="575" t="e">
        <f t="shared" si="107"/>
        <v>#REF!</v>
      </c>
      <c r="H987" s="575" t="e">
        <f t="shared" si="108"/>
        <v>#REF!</v>
      </c>
      <c r="I987" s="575" t="e">
        <f t="shared" si="109"/>
        <v>#REF!</v>
      </c>
      <c r="J987" s="575" t="e">
        <f>IF(A987="","",IF(#REF!="","",PMT((1+D987)^(1/12)-1,(#REF!*12)-A987+1,-E987)))</f>
        <v>#REF!</v>
      </c>
    </row>
    <row r="988" spans="1:10">
      <c r="A988" s="577" t="e">
        <f>IF(A987="","",IF(A987=#REF!*12,"",+A987+1))</f>
        <v>#REF!</v>
      </c>
      <c r="B988" s="576" t="e">
        <f t="shared" si="110"/>
        <v>#REF!</v>
      </c>
      <c r="C988" s="576" t="e">
        <f>IF(A988="","",IF(#REF!+'Plano Prestação Mensal Proposta'!A988&gt;120,0,ROUND(IF(B988&gt;0.045,(0.045*0.5),(0.5)*B988),7)))</f>
        <v>#REF!</v>
      </c>
      <c r="D988" s="576" t="e">
        <f t="shared" si="105"/>
        <v>#REF!</v>
      </c>
      <c r="E988" s="575" t="e">
        <f t="shared" si="111"/>
        <v>#REF!</v>
      </c>
      <c r="F988" s="575" t="e">
        <f t="shared" si="106"/>
        <v>#REF!</v>
      </c>
      <c r="G988" s="575" t="e">
        <f t="shared" si="107"/>
        <v>#REF!</v>
      </c>
      <c r="H988" s="575" t="e">
        <f t="shared" si="108"/>
        <v>#REF!</v>
      </c>
      <c r="I988" s="575" t="e">
        <f t="shared" si="109"/>
        <v>#REF!</v>
      </c>
      <c r="J988" s="575" t="e">
        <f>IF(A988="","",IF(#REF!="","",PMT((1+D988)^(1/12)-1,(#REF!*12)-A988+1,-E988)))</f>
        <v>#REF!</v>
      </c>
    </row>
    <row r="989" spans="1:10">
      <c r="A989" s="577" t="e">
        <f>IF(A988="","",IF(A988=#REF!*12,"",+A988+1))</f>
        <v>#REF!</v>
      </c>
      <c r="B989" s="576" t="e">
        <f t="shared" si="110"/>
        <v>#REF!</v>
      </c>
      <c r="C989" s="576" t="e">
        <f>IF(A989="","",IF(#REF!+'Plano Prestação Mensal Proposta'!A989&gt;120,0,ROUND(IF(B989&gt;0.045,(0.045*0.5),(0.5)*B989),7)))</f>
        <v>#REF!</v>
      </c>
      <c r="D989" s="576" t="e">
        <f t="shared" si="105"/>
        <v>#REF!</v>
      </c>
      <c r="E989" s="575" t="e">
        <f t="shared" si="111"/>
        <v>#REF!</v>
      </c>
      <c r="F989" s="575" t="e">
        <f t="shared" si="106"/>
        <v>#REF!</v>
      </c>
      <c r="G989" s="575" t="e">
        <f t="shared" si="107"/>
        <v>#REF!</v>
      </c>
      <c r="H989" s="575" t="e">
        <f t="shared" si="108"/>
        <v>#REF!</v>
      </c>
      <c r="I989" s="575" t="e">
        <f t="shared" si="109"/>
        <v>#REF!</v>
      </c>
      <c r="J989" s="575" t="e">
        <f>IF(A989="","",IF(#REF!="","",PMT((1+D989)^(1/12)-1,(#REF!*12)-A989+1,-E989)))</f>
        <v>#REF!</v>
      </c>
    </row>
    <row r="990" spans="1:10">
      <c r="A990" s="577" t="e">
        <f>IF(A989="","",IF(A989=#REF!*12,"",+A989+1))</f>
        <v>#REF!</v>
      </c>
      <c r="B990" s="576" t="e">
        <f t="shared" si="110"/>
        <v>#REF!</v>
      </c>
      <c r="C990" s="576" t="e">
        <f>IF(A990="","",IF(#REF!+'Plano Prestação Mensal Proposta'!A990&gt;120,0,ROUND(IF(B990&gt;0.045,(0.045*0.5),(0.5)*B990),7)))</f>
        <v>#REF!</v>
      </c>
      <c r="D990" s="576" t="e">
        <f t="shared" si="105"/>
        <v>#REF!</v>
      </c>
      <c r="E990" s="575" t="e">
        <f t="shared" si="111"/>
        <v>#REF!</v>
      </c>
      <c r="F990" s="575" t="e">
        <f t="shared" si="106"/>
        <v>#REF!</v>
      </c>
      <c r="G990" s="575" t="e">
        <f t="shared" si="107"/>
        <v>#REF!</v>
      </c>
      <c r="H990" s="575" t="e">
        <f t="shared" si="108"/>
        <v>#REF!</v>
      </c>
      <c r="I990" s="575" t="e">
        <f t="shared" si="109"/>
        <v>#REF!</v>
      </c>
      <c r="J990" s="575" t="e">
        <f>IF(A990="","",IF(#REF!="","",PMT((1+D990)^(1/12)-1,(#REF!*12)-A990+1,-E990)))</f>
        <v>#REF!</v>
      </c>
    </row>
    <row r="991" spans="1:10">
      <c r="A991" s="577" t="e">
        <f>IF(A990="","",IF(A990=#REF!*12,"",+A990+1))</f>
        <v>#REF!</v>
      </c>
      <c r="B991" s="576" t="e">
        <f t="shared" si="110"/>
        <v>#REF!</v>
      </c>
      <c r="C991" s="576" t="e">
        <f>IF(A991="","",IF(#REF!+'Plano Prestação Mensal Proposta'!A991&gt;120,0,ROUND(IF(B991&gt;0.045,(0.045*0.5),(0.5)*B991),7)))</f>
        <v>#REF!</v>
      </c>
      <c r="D991" s="576" t="e">
        <f t="shared" si="105"/>
        <v>#REF!</v>
      </c>
      <c r="E991" s="575" t="e">
        <f t="shared" si="111"/>
        <v>#REF!</v>
      </c>
      <c r="F991" s="575" t="e">
        <f t="shared" si="106"/>
        <v>#REF!</v>
      </c>
      <c r="G991" s="575" t="e">
        <f t="shared" si="107"/>
        <v>#REF!</v>
      </c>
      <c r="H991" s="575" t="e">
        <f t="shared" si="108"/>
        <v>#REF!</v>
      </c>
      <c r="I991" s="575" t="e">
        <f t="shared" si="109"/>
        <v>#REF!</v>
      </c>
      <c r="J991" s="575" t="e">
        <f>IF(A991="","",IF(#REF!="","",PMT((1+D991)^(1/12)-1,(#REF!*12)-A991+1,-E991)))</f>
        <v>#REF!</v>
      </c>
    </row>
    <row r="992" spans="1:10">
      <c r="A992" s="577" t="e">
        <f>IF(A991="","",IF(A991=#REF!*12,"",+A991+1))</f>
        <v>#REF!</v>
      </c>
      <c r="B992" s="576" t="e">
        <f t="shared" si="110"/>
        <v>#REF!</v>
      </c>
      <c r="C992" s="576" t="e">
        <f>IF(A992="","",IF(#REF!+'Plano Prestação Mensal Proposta'!A992&gt;120,0,ROUND(IF(B992&gt;0.045,(0.045*0.5),(0.5)*B992),7)))</f>
        <v>#REF!</v>
      </c>
      <c r="D992" s="576" t="e">
        <f t="shared" si="105"/>
        <v>#REF!</v>
      </c>
      <c r="E992" s="575" t="e">
        <f t="shared" si="111"/>
        <v>#REF!</v>
      </c>
      <c r="F992" s="575" t="e">
        <f t="shared" si="106"/>
        <v>#REF!</v>
      </c>
      <c r="G992" s="575" t="e">
        <f t="shared" si="107"/>
        <v>#REF!</v>
      </c>
      <c r="H992" s="575" t="e">
        <f t="shared" si="108"/>
        <v>#REF!</v>
      </c>
      <c r="I992" s="575" t="e">
        <f t="shared" si="109"/>
        <v>#REF!</v>
      </c>
      <c r="J992" s="575" t="e">
        <f>IF(A992="","",IF(#REF!="","",PMT((1+D992)^(1/12)-1,(#REF!*12)-A992+1,-E992)))</f>
        <v>#REF!</v>
      </c>
    </row>
    <row r="993" spans="1:10">
      <c r="A993" s="577" t="e">
        <f>IF(A992="","",IF(A992=#REF!*12,"",+A992+1))</f>
        <v>#REF!</v>
      </c>
      <c r="B993" s="576" t="e">
        <f t="shared" si="110"/>
        <v>#REF!</v>
      </c>
      <c r="C993" s="576" t="e">
        <f>IF(A993="","",IF(#REF!+'Plano Prestação Mensal Proposta'!A993&gt;120,0,ROUND(IF(B993&gt;0.045,(0.045*0.5),(0.5)*B993),7)))</f>
        <v>#REF!</v>
      </c>
      <c r="D993" s="576" t="e">
        <f t="shared" si="105"/>
        <v>#REF!</v>
      </c>
      <c r="E993" s="575" t="e">
        <f t="shared" si="111"/>
        <v>#REF!</v>
      </c>
      <c r="F993" s="575" t="e">
        <f t="shared" si="106"/>
        <v>#REF!</v>
      </c>
      <c r="G993" s="575" t="e">
        <f t="shared" si="107"/>
        <v>#REF!</v>
      </c>
      <c r="H993" s="575" t="e">
        <f t="shared" si="108"/>
        <v>#REF!</v>
      </c>
      <c r="I993" s="575" t="e">
        <f t="shared" si="109"/>
        <v>#REF!</v>
      </c>
      <c r="J993" s="575" t="e">
        <f>IF(A993="","",IF(#REF!="","",PMT((1+D993)^(1/12)-1,(#REF!*12)-A993+1,-E993)))</f>
        <v>#REF!</v>
      </c>
    </row>
    <row r="994" spans="1:10">
      <c r="A994" s="577" t="e">
        <f>IF(A993="","",IF(A993=#REF!*12,"",+A993+1))</f>
        <v>#REF!</v>
      </c>
      <c r="B994" s="576" t="e">
        <f t="shared" si="110"/>
        <v>#REF!</v>
      </c>
      <c r="C994" s="576" t="e">
        <f>IF(A994="","",IF(#REF!+'Plano Prestação Mensal Proposta'!A994&gt;120,0,ROUND(IF(B994&gt;0.045,(0.045*0.5),(0.5)*B994),7)))</f>
        <v>#REF!</v>
      </c>
      <c r="D994" s="576" t="e">
        <f t="shared" si="105"/>
        <v>#REF!</v>
      </c>
      <c r="E994" s="575" t="e">
        <f t="shared" si="111"/>
        <v>#REF!</v>
      </c>
      <c r="F994" s="575" t="e">
        <f t="shared" si="106"/>
        <v>#REF!</v>
      </c>
      <c r="G994" s="575" t="e">
        <f t="shared" si="107"/>
        <v>#REF!</v>
      </c>
      <c r="H994" s="575" t="e">
        <f t="shared" si="108"/>
        <v>#REF!</v>
      </c>
      <c r="I994" s="575" t="e">
        <f t="shared" si="109"/>
        <v>#REF!</v>
      </c>
      <c r="J994" s="575" t="e">
        <f>IF(A994="","",IF(#REF!="","",PMT((1+D994)^(1/12)-1,(#REF!*12)-A994+1,-E994)))</f>
        <v>#REF!</v>
      </c>
    </row>
    <row r="995" spans="1:10">
      <c r="A995" s="577" t="e">
        <f>IF(A994="","",IF(A994=#REF!*12,"",+A994+1))</f>
        <v>#REF!</v>
      </c>
      <c r="B995" s="576" t="e">
        <f t="shared" si="110"/>
        <v>#REF!</v>
      </c>
      <c r="C995" s="576" t="e">
        <f>IF(A995="","",IF(#REF!+'Plano Prestação Mensal Proposta'!A995&gt;120,0,ROUND(IF(B995&gt;0.045,(0.045*0.5),(0.5)*B995),7)))</f>
        <v>#REF!</v>
      </c>
      <c r="D995" s="576" t="e">
        <f t="shared" si="105"/>
        <v>#REF!</v>
      </c>
      <c r="E995" s="575" t="e">
        <f t="shared" si="111"/>
        <v>#REF!</v>
      </c>
      <c r="F995" s="575" t="e">
        <f t="shared" si="106"/>
        <v>#REF!</v>
      </c>
      <c r="G995" s="575" t="e">
        <f t="shared" si="107"/>
        <v>#REF!</v>
      </c>
      <c r="H995" s="575" t="e">
        <f t="shared" si="108"/>
        <v>#REF!</v>
      </c>
      <c r="I995" s="575" t="e">
        <f t="shared" si="109"/>
        <v>#REF!</v>
      </c>
      <c r="J995" s="575" t="e">
        <f>IF(A995="","",IF(#REF!="","",PMT((1+D995)^(1/12)-1,(#REF!*12)-A995+1,-E995)))</f>
        <v>#REF!</v>
      </c>
    </row>
    <row r="996" spans="1:10">
      <c r="A996" s="577" t="e">
        <f>IF(A995="","",IF(A995=#REF!*12,"",+A995+1))</f>
        <v>#REF!</v>
      </c>
      <c r="B996" s="576" t="e">
        <f t="shared" si="110"/>
        <v>#REF!</v>
      </c>
      <c r="C996" s="576" t="e">
        <f>IF(A996="","",IF(#REF!+'Plano Prestação Mensal Proposta'!A996&gt;120,0,ROUND(IF(B996&gt;0.045,(0.045*0.5),(0.5)*B996),7)))</f>
        <v>#REF!</v>
      </c>
      <c r="D996" s="576" t="e">
        <f t="shared" si="105"/>
        <v>#REF!</v>
      </c>
      <c r="E996" s="575" t="e">
        <f t="shared" si="111"/>
        <v>#REF!</v>
      </c>
      <c r="F996" s="575" t="e">
        <f t="shared" si="106"/>
        <v>#REF!</v>
      </c>
      <c r="G996" s="575" t="e">
        <f t="shared" si="107"/>
        <v>#REF!</v>
      </c>
      <c r="H996" s="575" t="e">
        <f t="shared" si="108"/>
        <v>#REF!</v>
      </c>
      <c r="I996" s="575" t="e">
        <f t="shared" si="109"/>
        <v>#REF!</v>
      </c>
      <c r="J996" s="575" t="e">
        <f>IF(A996="","",IF(#REF!="","",PMT((1+D996)^(1/12)-1,(#REF!*12)-A996+1,-E996)))</f>
        <v>#REF!</v>
      </c>
    </row>
    <row r="997" spans="1:10">
      <c r="A997" s="577" t="e">
        <f>IF(A996="","",IF(A996=#REF!*12,"",+A996+1))</f>
        <v>#REF!</v>
      </c>
      <c r="B997" s="576" t="e">
        <f t="shared" si="110"/>
        <v>#REF!</v>
      </c>
      <c r="C997" s="576" t="e">
        <f>IF(A997="","",IF(#REF!+'Plano Prestação Mensal Proposta'!A997&gt;120,0,ROUND(IF(B997&gt;0.045,(0.045*0.5),(0.5)*B997),7)))</f>
        <v>#REF!</v>
      </c>
      <c r="D997" s="576" t="e">
        <f t="shared" si="105"/>
        <v>#REF!</v>
      </c>
      <c r="E997" s="575" t="e">
        <f t="shared" si="111"/>
        <v>#REF!</v>
      </c>
      <c r="F997" s="575" t="e">
        <f t="shared" si="106"/>
        <v>#REF!</v>
      </c>
      <c r="G997" s="575" t="e">
        <f t="shared" si="107"/>
        <v>#REF!</v>
      </c>
      <c r="H997" s="575" t="e">
        <f t="shared" si="108"/>
        <v>#REF!</v>
      </c>
      <c r="I997" s="575" t="e">
        <f t="shared" si="109"/>
        <v>#REF!</v>
      </c>
      <c r="J997" s="575" t="e">
        <f>IF(A997="","",IF(#REF!="","",PMT((1+D997)^(1/12)-1,(#REF!*12)-A997+1,-E997)))</f>
        <v>#REF!</v>
      </c>
    </row>
    <row r="998" spans="1:10">
      <c r="A998" s="577" t="e">
        <f>IF(A997="","",IF(A997=#REF!*12,"",+A997+1))</f>
        <v>#REF!</v>
      </c>
      <c r="B998" s="576" t="e">
        <f t="shared" si="110"/>
        <v>#REF!</v>
      </c>
      <c r="C998" s="576" t="e">
        <f>IF(A998="","",IF(#REF!+'Plano Prestação Mensal Proposta'!A998&gt;120,0,ROUND(IF(B998&gt;0.045,(0.045*0.5),(0.5)*B998),7)))</f>
        <v>#REF!</v>
      </c>
      <c r="D998" s="576" t="e">
        <f t="shared" si="105"/>
        <v>#REF!</v>
      </c>
      <c r="E998" s="575" t="e">
        <f t="shared" si="111"/>
        <v>#REF!</v>
      </c>
      <c r="F998" s="575" t="e">
        <f t="shared" si="106"/>
        <v>#REF!</v>
      </c>
      <c r="G998" s="575" t="e">
        <f t="shared" si="107"/>
        <v>#REF!</v>
      </c>
      <c r="H998" s="575" t="e">
        <f t="shared" si="108"/>
        <v>#REF!</v>
      </c>
      <c r="I998" s="575" t="e">
        <f t="shared" si="109"/>
        <v>#REF!</v>
      </c>
      <c r="J998" s="575" t="e">
        <f>IF(A998="","",IF(#REF!="","",PMT((1+D998)^(1/12)-1,(#REF!*12)-A998+1,-E998)))</f>
        <v>#REF!</v>
      </c>
    </row>
    <row r="999" spans="1:10">
      <c r="A999" s="577" t="e">
        <f>IF(A998="","",IF(A998=#REF!*12,"",+A998+1))</f>
        <v>#REF!</v>
      </c>
      <c r="B999" s="576" t="e">
        <f t="shared" si="110"/>
        <v>#REF!</v>
      </c>
      <c r="C999" s="576" t="e">
        <f>IF(A999="","",IF(#REF!+'Plano Prestação Mensal Proposta'!A999&gt;120,0,ROUND(IF(B999&gt;0.045,(0.045*0.5),(0.5)*B999),7)))</f>
        <v>#REF!</v>
      </c>
      <c r="D999" s="576" t="e">
        <f t="shared" si="105"/>
        <v>#REF!</v>
      </c>
      <c r="E999" s="575" t="e">
        <f t="shared" si="111"/>
        <v>#REF!</v>
      </c>
      <c r="F999" s="575" t="e">
        <f t="shared" si="106"/>
        <v>#REF!</v>
      </c>
      <c r="G999" s="575" t="e">
        <f t="shared" si="107"/>
        <v>#REF!</v>
      </c>
      <c r="H999" s="575" t="e">
        <f t="shared" si="108"/>
        <v>#REF!</v>
      </c>
      <c r="I999" s="575" t="e">
        <f t="shared" si="109"/>
        <v>#REF!</v>
      </c>
      <c r="J999" s="575" t="e">
        <f>IF(A999="","",IF(#REF!="","",PMT((1+D999)^(1/12)-1,(#REF!*12)-A999+1,-E999)))</f>
        <v>#REF!</v>
      </c>
    </row>
    <row r="1000" spans="1:10">
      <c r="A1000" s="577" t="e">
        <f>IF(A999="","",IF(A999=#REF!*12,"",+A999+1))</f>
        <v>#REF!</v>
      </c>
      <c r="B1000" s="576" t="e">
        <f t="shared" si="110"/>
        <v>#REF!</v>
      </c>
      <c r="C1000" s="576" t="e">
        <f>IF(A1000="","",IF(#REF!+'Plano Prestação Mensal Proposta'!A1000&gt;120,0,ROUND(IF(B1000&gt;0.045,(0.045*0.5),(0.5)*B1000),7)))</f>
        <v>#REF!</v>
      </c>
      <c r="D1000" s="576" t="e">
        <f t="shared" si="105"/>
        <v>#REF!</v>
      </c>
      <c r="E1000" s="575" t="e">
        <f t="shared" si="111"/>
        <v>#REF!</v>
      </c>
      <c r="F1000" s="575" t="e">
        <f t="shared" si="106"/>
        <v>#REF!</v>
      </c>
      <c r="G1000" s="575" t="e">
        <f t="shared" si="107"/>
        <v>#REF!</v>
      </c>
      <c r="H1000" s="575" t="e">
        <f t="shared" si="108"/>
        <v>#REF!</v>
      </c>
      <c r="I1000" s="575" t="e">
        <f t="shared" si="109"/>
        <v>#REF!</v>
      </c>
      <c r="J1000" s="575" t="e">
        <f>IF(A1000="","",IF(#REF!="","",PMT((1+D1000)^(1/12)-1,(#REF!*12)-A1000+1,-E1000)))</f>
        <v>#REF!</v>
      </c>
    </row>
    <row r="1001" spans="1:10">
      <c r="A1001" s="577" t="e">
        <f>IF(A1000="","",IF(A1000=#REF!*12,"",+A1000+1))</f>
        <v>#REF!</v>
      </c>
      <c r="B1001" s="576" t="e">
        <f t="shared" si="110"/>
        <v>#REF!</v>
      </c>
      <c r="C1001" s="576" t="e">
        <f>IF(A1001="","",IF(#REF!+'Plano Prestação Mensal Proposta'!A1001&gt;120,0,ROUND(IF(B1001&gt;0.045,(0.045*0.5),(0.5)*B1001),7)))</f>
        <v>#REF!</v>
      </c>
      <c r="D1001" s="576" t="e">
        <f t="shared" si="105"/>
        <v>#REF!</v>
      </c>
      <c r="E1001" s="575" t="e">
        <f t="shared" si="111"/>
        <v>#REF!</v>
      </c>
      <c r="F1001" s="575" t="e">
        <f t="shared" si="106"/>
        <v>#REF!</v>
      </c>
      <c r="G1001" s="575" t="e">
        <f t="shared" si="107"/>
        <v>#REF!</v>
      </c>
      <c r="H1001" s="575" t="e">
        <f t="shared" si="108"/>
        <v>#REF!</v>
      </c>
      <c r="I1001" s="575" t="e">
        <f t="shared" si="109"/>
        <v>#REF!</v>
      </c>
      <c r="J1001" s="575" t="e">
        <f>IF(A1001="","",IF(#REF!="","",PMT((1+D1001)^(1/12)-1,(#REF!*12)-A1001+1,-E1001)))</f>
        <v>#REF!</v>
      </c>
    </row>
    <row r="1002" spans="1:10">
      <c r="A1002" s="577" t="e">
        <f>IF(A1001="","",IF(A1001=#REF!*12,"",+A1001+1))</f>
        <v>#REF!</v>
      </c>
      <c r="B1002" s="576" t="e">
        <f t="shared" si="110"/>
        <v>#REF!</v>
      </c>
      <c r="C1002" s="576" t="e">
        <f>IF(A1002="","",IF(#REF!+'Plano Prestação Mensal Proposta'!A1002&gt;120,0,ROUND(IF(B1002&gt;0.045,(0.045*0.5),(0.5)*B1002),7)))</f>
        <v>#REF!</v>
      </c>
      <c r="D1002" s="576" t="e">
        <f t="shared" si="105"/>
        <v>#REF!</v>
      </c>
      <c r="E1002" s="575" t="e">
        <f t="shared" si="111"/>
        <v>#REF!</v>
      </c>
      <c r="F1002" s="575" t="e">
        <f t="shared" si="106"/>
        <v>#REF!</v>
      </c>
      <c r="G1002" s="575" t="e">
        <f t="shared" si="107"/>
        <v>#REF!</v>
      </c>
      <c r="H1002" s="575" t="e">
        <f t="shared" si="108"/>
        <v>#REF!</v>
      </c>
      <c r="I1002" s="575" t="e">
        <f t="shared" si="109"/>
        <v>#REF!</v>
      </c>
      <c r="J1002" s="575" t="e">
        <f>IF(A1002="","",IF(#REF!="","",PMT((1+D1002)^(1/12)-1,(#REF!*12)-A1002+1,-E1002)))</f>
        <v>#REF!</v>
      </c>
    </row>
    <row r="1003" spans="1:10">
      <c r="A1003" s="577" t="e">
        <f>IF(A1002="","",IF(A1002=#REF!*12,"",+A1002+1))</f>
        <v>#REF!</v>
      </c>
      <c r="B1003" s="576" t="e">
        <f t="shared" si="110"/>
        <v>#REF!</v>
      </c>
      <c r="C1003" s="576" t="e">
        <f>IF(A1003="","",IF(#REF!+'Plano Prestação Mensal Proposta'!A1003&gt;120,0,ROUND(IF(B1003&gt;0.045,(0.045*0.5),(0.5)*B1003),7)))</f>
        <v>#REF!</v>
      </c>
      <c r="D1003" s="576" t="e">
        <f t="shared" si="105"/>
        <v>#REF!</v>
      </c>
      <c r="E1003" s="575" t="e">
        <f t="shared" si="111"/>
        <v>#REF!</v>
      </c>
      <c r="F1003" s="575" t="e">
        <f t="shared" si="106"/>
        <v>#REF!</v>
      </c>
      <c r="G1003" s="575" t="e">
        <f t="shared" si="107"/>
        <v>#REF!</v>
      </c>
      <c r="H1003" s="575" t="e">
        <f t="shared" si="108"/>
        <v>#REF!</v>
      </c>
      <c r="I1003" s="575" t="e">
        <f t="shared" si="109"/>
        <v>#REF!</v>
      </c>
      <c r="J1003" s="575" t="e">
        <f>IF(A1003="","",IF(#REF!="","",PMT((1+D1003)^(1/12)-1,(#REF!*12)-A1003+1,-E1003)))</f>
        <v>#REF!</v>
      </c>
    </row>
    <row r="1004" spans="1:10">
      <c r="A1004" s="577" t="e">
        <f>IF(A1003="","",IF(A1003=#REF!*12,"",+A1003+1))</f>
        <v>#REF!</v>
      </c>
      <c r="B1004" s="576" t="e">
        <f t="shared" si="110"/>
        <v>#REF!</v>
      </c>
      <c r="C1004" s="576" t="e">
        <f>IF(A1004="","",IF(#REF!+'Plano Prestação Mensal Proposta'!A1004&gt;120,0,ROUND(IF(B1004&gt;0.045,(0.045*0.5),(0.5)*B1004),7)))</f>
        <v>#REF!</v>
      </c>
      <c r="D1004" s="576" t="e">
        <f t="shared" si="105"/>
        <v>#REF!</v>
      </c>
      <c r="E1004" s="575" t="e">
        <f t="shared" si="111"/>
        <v>#REF!</v>
      </c>
      <c r="F1004" s="575" t="e">
        <f t="shared" si="106"/>
        <v>#REF!</v>
      </c>
      <c r="G1004" s="575" t="e">
        <f t="shared" si="107"/>
        <v>#REF!</v>
      </c>
      <c r="H1004" s="575" t="e">
        <f t="shared" si="108"/>
        <v>#REF!</v>
      </c>
      <c r="I1004" s="575" t="e">
        <f t="shared" si="109"/>
        <v>#REF!</v>
      </c>
      <c r="J1004" s="575" t="e">
        <f>IF(A1004="","",IF(#REF!="","",PMT((1+D1004)^(1/12)-1,(#REF!*12)-A1004+1,-E1004)))</f>
        <v>#REF!</v>
      </c>
    </row>
    <row r="1005" spans="1:10">
      <c r="A1005" s="577" t="e">
        <f>IF(A1004="","",IF(A1004=#REF!*12,"",+A1004+1))</f>
        <v>#REF!</v>
      </c>
      <c r="B1005" s="576" t="e">
        <f t="shared" si="110"/>
        <v>#REF!</v>
      </c>
      <c r="C1005" s="576" t="e">
        <f>IF(A1005="","",IF(#REF!+'Plano Prestação Mensal Proposta'!A1005&gt;120,0,ROUND(IF(B1005&gt;0.045,(0.045*0.5),(0.5)*B1005),7)))</f>
        <v>#REF!</v>
      </c>
      <c r="D1005" s="576" t="e">
        <f t="shared" si="105"/>
        <v>#REF!</v>
      </c>
      <c r="E1005" s="575" t="e">
        <f t="shared" si="111"/>
        <v>#REF!</v>
      </c>
      <c r="F1005" s="575" t="e">
        <f t="shared" si="106"/>
        <v>#REF!</v>
      </c>
      <c r="G1005" s="575" t="e">
        <f t="shared" si="107"/>
        <v>#REF!</v>
      </c>
      <c r="H1005" s="575" t="e">
        <f t="shared" si="108"/>
        <v>#REF!</v>
      </c>
      <c r="I1005" s="575" t="e">
        <f t="shared" si="109"/>
        <v>#REF!</v>
      </c>
      <c r="J1005" s="575" t="e">
        <f>IF(A1005="","",IF(#REF!="","",PMT((1+D1005)^(1/12)-1,(#REF!*12)-A1005+1,-E1005)))</f>
        <v>#REF!</v>
      </c>
    </row>
    <row r="1006" spans="1:10">
      <c r="A1006" s="577" t="e">
        <f>IF(A1005="","",IF(A1005=#REF!*12,"",+A1005+1))</f>
        <v>#REF!</v>
      </c>
      <c r="B1006" s="576" t="e">
        <f t="shared" si="110"/>
        <v>#REF!</v>
      </c>
      <c r="C1006" s="576" t="e">
        <f>IF(A1006="","",IF(#REF!+'Plano Prestação Mensal Proposta'!A1006&gt;120,0,ROUND(IF(B1006&gt;0.045,(0.045*0.5),(0.5)*B1006),7)))</f>
        <v>#REF!</v>
      </c>
      <c r="D1006" s="576" t="e">
        <f t="shared" si="105"/>
        <v>#REF!</v>
      </c>
      <c r="E1006" s="575" t="e">
        <f t="shared" si="111"/>
        <v>#REF!</v>
      </c>
      <c r="F1006" s="575" t="e">
        <f t="shared" si="106"/>
        <v>#REF!</v>
      </c>
      <c r="G1006" s="575" t="e">
        <f t="shared" si="107"/>
        <v>#REF!</v>
      </c>
      <c r="H1006" s="575" t="e">
        <f t="shared" si="108"/>
        <v>#REF!</v>
      </c>
      <c r="I1006" s="575" t="e">
        <f t="shared" si="109"/>
        <v>#REF!</v>
      </c>
      <c r="J1006" s="575" t="e">
        <f>IF(A1006="","",IF(#REF!="","",PMT((1+D1006)^(1/12)-1,(#REF!*12)-A1006+1,-E1006)))</f>
        <v>#REF!</v>
      </c>
    </row>
    <row r="1007" spans="1:10">
      <c r="A1007" s="577" t="e">
        <f>IF(A1006="","",IF(A1006=#REF!*12,"",+A1006+1))</f>
        <v>#REF!</v>
      </c>
      <c r="B1007" s="576" t="e">
        <f t="shared" si="110"/>
        <v>#REF!</v>
      </c>
      <c r="C1007" s="576" t="e">
        <f>IF(A1007="","",IF(#REF!+'Plano Prestação Mensal Proposta'!A1007&gt;120,0,ROUND(IF(B1007&gt;0.045,(0.045*0.5),(0.5)*B1007),7)))</f>
        <v>#REF!</v>
      </c>
      <c r="D1007" s="576" t="e">
        <f t="shared" si="105"/>
        <v>#REF!</v>
      </c>
      <c r="E1007" s="575" t="e">
        <f t="shared" si="111"/>
        <v>#REF!</v>
      </c>
      <c r="F1007" s="575" t="e">
        <f t="shared" si="106"/>
        <v>#REF!</v>
      </c>
      <c r="G1007" s="575" t="e">
        <f t="shared" si="107"/>
        <v>#REF!</v>
      </c>
      <c r="H1007" s="575" t="e">
        <f t="shared" si="108"/>
        <v>#REF!</v>
      </c>
      <c r="I1007" s="575" t="e">
        <f t="shared" si="109"/>
        <v>#REF!</v>
      </c>
      <c r="J1007" s="575" t="e">
        <f>IF(A1007="","",IF(#REF!="","",PMT((1+D1007)^(1/12)-1,(#REF!*12)-A1007+1,-E1007)))</f>
        <v>#REF!</v>
      </c>
    </row>
    <row r="1008" spans="1:10">
      <c r="A1008" s="577" t="e">
        <f>IF(A1007="","",IF(A1007=#REF!*12,"",+A1007+1))</f>
        <v>#REF!</v>
      </c>
      <c r="B1008" s="576" t="e">
        <f t="shared" si="110"/>
        <v>#REF!</v>
      </c>
      <c r="C1008" s="576" t="e">
        <f>IF(A1008="","",IF(#REF!+'Plano Prestação Mensal Proposta'!A1008&gt;120,0,ROUND(IF(B1008&gt;0.045,(0.045*0.5),(0.5)*B1008),7)))</f>
        <v>#REF!</v>
      </c>
      <c r="D1008" s="576" t="e">
        <f t="shared" si="105"/>
        <v>#REF!</v>
      </c>
      <c r="E1008" s="575" t="e">
        <f t="shared" si="111"/>
        <v>#REF!</v>
      </c>
      <c r="F1008" s="575" t="e">
        <f t="shared" si="106"/>
        <v>#REF!</v>
      </c>
      <c r="G1008" s="575" t="e">
        <f t="shared" si="107"/>
        <v>#REF!</v>
      </c>
      <c r="H1008" s="575" t="e">
        <f t="shared" si="108"/>
        <v>#REF!</v>
      </c>
      <c r="I1008" s="575" t="e">
        <f t="shared" si="109"/>
        <v>#REF!</v>
      </c>
      <c r="J1008" s="575" t="e">
        <f>IF(A1008="","",IF(#REF!="","",PMT((1+D1008)^(1/12)-1,(#REF!*12)-A1008+1,-E1008)))</f>
        <v>#REF!</v>
      </c>
    </row>
    <row r="1009" spans="1:10">
      <c r="A1009" s="577" t="e">
        <f>IF(A1008="","",IF(A1008=#REF!*12,"",+A1008+1))</f>
        <v>#REF!</v>
      </c>
      <c r="B1009" s="576" t="e">
        <f t="shared" si="110"/>
        <v>#REF!</v>
      </c>
      <c r="C1009" s="576" t="e">
        <f>IF(A1009="","",IF(#REF!+'Plano Prestação Mensal Proposta'!A1009&gt;120,0,ROUND(IF(B1009&gt;0.045,(0.045*0.5),(0.5)*B1009),7)))</f>
        <v>#REF!</v>
      </c>
      <c r="D1009" s="576" t="e">
        <f t="shared" si="105"/>
        <v>#REF!</v>
      </c>
      <c r="E1009" s="575" t="e">
        <f t="shared" si="111"/>
        <v>#REF!</v>
      </c>
      <c r="F1009" s="575" t="e">
        <f t="shared" si="106"/>
        <v>#REF!</v>
      </c>
      <c r="G1009" s="575" t="e">
        <f t="shared" si="107"/>
        <v>#REF!</v>
      </c>
      <c r="H1009" s="575" t="e">
        <f t="shared" si="108"/>
        <v>#REF!</v>
      </c>
      <c r="I1009" s="575" t="e">
        <f t="shared" si="109"/>
        <v>#REF!</v>
      </c>
      <c r="J1009" s="575" t="e">
        <f>IF(A1009="","",IF(#REF!="","",PMT((1+D1009)^(1/12)-1,(#REF!*12)-A1009+1,-E1009)))</f>
        <v>#REF!</v>
      </c>
    </row>
    <row r="1010" spans="1:10">
      <c r="A1010" s="577" t="e">
        <f>IF(A1009="","",IF(A1009=#REF!*12,"",+A1009+1))</f>
        <v>#REF!</v>
      </c>
      <c r="B1010" s="576" t="e">
        <f t="shared" si="110"/>
        <v>#REF!</v>
      </c>
      <c r="C1010" s="576" t="e">
        <f>IF(A1010="","",IF(#REF!+'Plano Prestação Mensal Proposta'!A1010&gt;120,0,ROUND(IF(B1010&gt;0.045,(0.045*0.5),(0.5)*B1010),7)))</f>
        <v>#REF!</v>
      </c>
      <c r="D1010" s="576" t="e">
        <f t="shared" si="105"/>
        <v>#REF!</v>
      </c>
      <c r="E1010" s="575" t="e">
        <f t="shared" si="111"/>
        <v>#REF!</v>
      </c>
      <c r="F1010" s="575" t="e">
        <f t="shared" si="106"/>
        <v>#REF!</v>
      </c>
      <c r="G1010" s="575" t="e">
        <f t="shared" si="107"/>
        <v>#REF!</v>
      </c>
      <c r="H1010" s="575" t="e">
        <f t="shared" si="108"/>
        <v>#REF!</v>
      </c>
      <c r="I1010" s="575" t="e">
        <f t="shared" si="109"/>
        <v>#REF!</v>
      </c>
      <c r="J1010" s="575" t="e">
        <f>IF(A1010="","",IF(#REF!="","",PMT((1+D1010)^(1/12)-1,(#REF!*12)-A1010+1,-E1010)))</f>
        <v>#REF!</v>
      </c>
    </row>
    <row r="1011" spans="1:10">
      <c r="A1011" s="577" t="e">
        <f>IF(A1010="","",IF(A1010=#REF!*12,"",+A1010+1))</f>
        <v>#REF!</v>
      </c>
      <c r="B1011" s="576" t="e">
        <f t="shared" si="110"/>
        <v>#REF!</v>
      </c>
      <c r="C1011" s="576" t="e">
        <f>IF(A1011="","",IF(#REF!+'Plano Prestação Mensal Proposta'!A1011&gt;120,0,ROUND(IF(B1011&gt;0.045,(0.045*0.5),(0.5)*B1011),7)))</f>
        <v>#REF!</v>
      </c>
      <c r="D1011" s="576" t="e">
        <f t="shared" si="105"/>
        <v>#REF!</v>
      </c>
      <c r="E1011" s="575" t="e">
        <f t="shared" si="111"/>
        <v>#REF!</v>
      </c>
      <c r="F1011" s="575" t="e">
        <f t="shared" si="106"/>
        <v>#REF!</v>
      </c>
      <c r="G1011" s="575" t="e">
        <f t="shared" si="107"/>
        <v>#REF!</v>
      </c>
      <c r="H1011" s="575" t="e">
        <f t="shared" si="108"/>
        <v>#REF!</v>
      </c>
      <c r="I1011" s="575" t="e">
        <f t="shared" si="109"/>
        <v>#REF!</v>
      </c>
      <c r="J1011" s="575" t="e">
        <f>IF(A1011="","",IF(#REF!="","",PMT((1+D1011)^(1/12)-1,(#REF!*12)-A1011+1,-E1011)))</f>
        <v>#REF!</v>
      </c>
    </row>
    <row r="1012" spans="1:10">
      <c r="A1012" s="577" t="e">
        <f>IF(A1011="","",IF(A1011=#REF!*12,"",+A1011+1))</f>
        <v>#REF!</v>
      </c>
      <c r="B1012" s="576" t="e">
        <f t="shared" si="110"/>
        <v>#REF!</v>
      </c>
      <c r="C1012" s="576" t="e">
        <f>IF(A1012="","",IF(#REF!+'Plano Prestação Mensal Proposta'!A1012&gt;120,0,ROUND(IF(B1012&gt;0.045,(0.045*0.5),(0.5)*B1012),7)))</f>
        <v>#REF!</v>
      </c>
      <c r="D1012" s="576" t="e">
        <f t="shared" si="105"/>
        <v>#REF!</v>
      </c>
      <c r="E1012" s="575" t="e">
        <f t="shared" si="111"/>
        <v>#REF!</v>
      </c>
      <c r="F1012" s="575" t="e">
        <f t="shared" si="106"/>
        <v>#REF!</v>
      </c>
      <c r="G1012" s="575" t="e">
        <f t="shared" si="107"/>
        <v>#REF!</v>
      </c>
      <c r="H1012" s="575" t="e">
        <f t="shared" si="108"/>
        <v>#REF!</v>
      </c>
      <c r="I1012" s="575" t="e">
        <f t="shared" si="109"/>
        <v>#REF!</v>
      </c>
      <c r="J1012" s="575" t="e">
        <f>IF(A1012="","",IF(#REF!="","",PMT((1+D1012)^(1/12)-1,(#REF!*12)-A1012+1,-E1012)))</f>
        <v>#REF!</v>
      </c>
    </row>
    <row r="1013" spans="1:10">
      <c r="A1013" s="577" t="e">
        <f>IF(A1012="","",IF(A1012=#REF!*12,"",+A1012+1))</f>
        <v>#REF!</v>
      </c>
      <c r="B1013" s="576" t="e">
        <f t="shared" si="110"/>
        <v>#REF!</v>
      </c>
      <c r="C1013" s="576" t="e">
        <f>IF(A1013="","",IF(#REF!+'Plano Prestação Mensal Proposta'!A1013&gt;120,0,ROUND(IF(B1013&gt;0.045,(0.045*0.5),(0.5)*B1013),7)))</f>
        <v>#REF!</v>
      </c>
      <c r="D1013" s="576" t="e">
        <f t="shared" si="105"/>
        <v>#REF!</v>
      </c>
      <c r="E1013" s="575" t="e">
        <f t="shared" si="111"/>
        <v>#REF!</v>
      </c>
      <c r="F1013" s="575" t="e">
        <f t="shared" si="106"/>
        <v>#REF!</v>
      </c>
      <c r="G1013" s="575" t="e">
        <f t="shared" si="107"/>
        <v>#REF!</v>
      </c>
      <c r="H1013" s="575" t="e">
        <f t="shared" si="108"/>
        <v>#REF!</v>
      </c>
      <c r="I1013" s="575" t="e">
        <f t="shared" si="109"/>
        <v>#REF!</v>
      </c>
      <c r="J1013" s="575" t="e">
        <f>IF(A1013="","",IF(#REF!="","",PMT((1+D1013)^(1/12)-1,(#REF!*12)-A1013+1,-E1013)))</f>
        <v>#REF!</v>
      </c>
    </row>
    <row r="1014" spans="1:10">
      <c r="A1014" s="577" t="e">
        <f>IF(A1013="","",IF(A1013=#REF!*12,"",+A1013+1))</f>
        <v>#REF!</v>
      </c>
      <c r="B1014" s="576" t="e">
        <f t="shared" si="110"/>
        <v>#REF!</v>
      </c>
      <c r="C1014" s="576" t="e">
        <f>IF(A1014="","",IF(#REF!+'Plano Prestação Mensal Proposta'!A1014&gt;120,0,ROUND(IF(B1014&gt;0.045,(0.045*0.5),(0.5)*B1014),7)))</f>
        <v>#REF!</v>
      </c>
      <c r="D1014" s="576" t="e">
        <f t="shared" si="105"/>
        <v>#REF!</v>
      </c>
      <c r="E1014" s="575" t="e">
        <f t="shared" si="111"/>
        <v>#REF!</v>
      </c>
      <c r="F1014" s="575" t="e">
        <f t="shared" si="106"/>
        <v>#REF!</v>
      </c>
      <c r="G1014" s="575" t="e">
        <f t="shared" si="107"/>
        <v>#REF!</v>
      </c>
      <c r="H1014" s="575" t="e">
        <f t="shared" si="108"/>
        <v>#REF!</v>
      </c>
      <c r="I1014" s="575" t="e">
        <f t="shared" si="109"/>
        <v>#REF!</v>
      </c>
      <c r="J1014" s="575" t="e">
        <f>IF(A1014="","",IF(#REF!="","",PMT((1+D1014)^(1/12)-1,(#REF!*12)-A1014+1,-E1014)))</f>
        <v>#REF!</v>
      </c>
    </row>
    <row r="1015" spans="1:10">
      <c r="A1015" s="577" t="e">
        <f>IF(A1014="","",IF(A1014=#REF!*12,"",+A1014+1))</f>
        <v>#REF!</v>
      </c>
      <c r="B1015" s="576" t="e">
        <f t="shared" si="110"/>
        <v>#REF!</v>
      </c>
      <c r="C1015" s="576" t="e">
        <f>IF(A1015="","",IF(#REF!+'Plano Prestação Mensal Proposta'!A1015&gt;120,0,ROUND(IF(B1015&gt;0.045,(0.045*0.5),(0.5)*B1015),7)))</f>
        <v>#REF!</v>
      </c>
      <c r="D1015" s="576" t="e">
        <f t="shared" si="105"/>
        <v>#REF!</v>
      </c>
      <c r="E1015" s="575" t="e">
        <f t="shared" si="111"/>
        <v>#REF!</v>
      </c>
      <c r="F1015" s="575" t="e">
        <f t="shared" si="106"/>
        <v>#REF!</v>
      </c>
      <c r="G1015" s="575" t="e">
        <f t="shared" si="107"/>
        <v>#REF!</v>
      </c>
      <c r="H1015" s="575" t="e">
        <f t="shared" si="108"/>
        <v>#REF!</v>
      </c>
      <c r="I1015" s="575" t="e">
        <f t="shared" si="109"/>
        <v>#REF!</v>
      </c>
      <c r="J1015" s="575" t="e">
        <f>IF(A1015="","",IF(#REF!="","",PMT((1+D1015)^(1/12)-1,(#REF!*12)-A1015+1,-E1015)))</f>
        <v>#REF!</v>
      </c>
    </row>
    <row r="1016" spans="1:10">
      <c r="A1016" s="577" t="e">
        <f>IF(A1015="","",IF(A1015=#REF!*12,"",+A1015+1))</f>
        <v>#REF!</v>
      </c>
      <c r="B1016" s="576" t="e">
        <f t="shared" si="110"/>
        <v>#REF!</v>
      </c>
      <c r="C1016" s="576" t="e">
        <f>IF(A1016="","",IF(#REF!+'Plano Prestação Mensal Proposta'!A1016&gt;120,0,ROUND(IF(B1016&gt;0.045,(0.045*0.5),(0.5)*B1016),7)))</f>
        <v>#REF!</v>
      </c>
      <c r="D1016" s="576" t="e">
        <f t="shared" si="105"/>
        <v>#REF!</v>
      </c>
      <c r="E1016" s="575" t="e">
        <f t="shared" si="111"/>
        <v>#REF!</v>
      </c>
      <c r="F1016" s="575" t="e">
        <f t="shared" si="106"/>
        <v>#REF!</v>
      </c>
      <c r="G1016" s="575" t="e">
        <f t="shared" si="107"/>
        <v>#REF!</v>
      </c>
      <c r="H1016" s="575" t="e">
        <f t="shared" si="108"/>
        <v>#REF!</v>
      </c>
      <c r="I1016" s="575" t="e">
        <f t="shared" si="109"/>
        <v>#REF!</v>
      </c>
      <c r="J1016" s="575" t="e">
        <f>IF(A1016="","",IF(#REF!="","",PMT((1+D1016)^(1/12)-1,(#REF!*12)-A1016+1,-E1016)))</f>
        <v>#REF!</v>
      </c>
    </row>
    <row r="1017" spans="1:10">
      <c r="A1017" s="577" t="e">
        <f>IF(A1016="","",IF(A1016=#REF!*12,"",+A1016+1))</f>
        <v>#REF!</v>
      </c>
      <c r="B1017" s="576" t="e">
        <f t="shared" si="110"/>
        <v>#REF!</v>
      </c>
      <c r="C1017" s="576" t="e">
        <f>IF(A1017="","",IF(#REF!+'Plano Prestação Mensal Proposta'!A1017&gt;120,0,ROUND(IF(B1017&gt;0.045,(0.045*0.5),(0.5)*B1017),7)))</f>
        <v>#REF!</v>
      </c>
      <c r="D1017" s="576" t="e">
        <f t="shared" si="105"/>
        <v>#REF!</v>
      </c>
      <c r="E1017" s="575" t="e">
        <f t="shared" si="111"/>
        <v>#REF!</v>
      </c>
      <c r="F1017" s="575" t="e">
        <f t="shared" si="106"/>
        <v>#REF!</v>
      </c>
      <c r="G1017" s="575" t="e">
        <f t="shared" si="107"/>
        <v>#REF!</v>
      </c>
      <c r="H1017" s="575" t="e">
        <f t="shared" si="108"/>
        <v>#REF!</v>
      </c>
      <c r="I1017" s="575" t="e">
        <f t="shared" si="109"/>
        <v>#REF!</v>
      </c>
      <c r="J1017" s="575" t="e">
        <f>IF(A1017="","",IF(#REF!="","",PMT((1+D1017)^(1/12)-1,(#REF!*12)-A1017+1,-E1017)))</f>
        <v>#REF!</v>
      </c>
    </row>
    <row r="1018" spans="1:10">
      <c r="A1018" s="577" t="e">
        <f>IF(A1017="","",IF(A1017=#REF!*12,"",+A1017+1))</f>
        <v>#REF!</v>
      </c>
      <c r="B1018" s="576" t="e">
        <f t="shared" si="110"/>
        <v>#REF!</v>
      </c>
      <c r="C1018" s="576" t="e">
        <f>IF(A1018="","",IF(#REF!+'Plano Prestação Mensal Proposta'!A1018&gt;120,0,ROUND(IF(B1018&gt;0.045,(0.045*0.5),(0.5)*B1018),7)))</f>
        <v>#REF!</v>
      </c>
      <c r="D1018" s="576" t="e">
        <f t="shared" si="105"/>
        <v>#REF!</v>
      </c>
      <c r="E1018" s="575" t="e">
        <f t="shared" si="111"/>
        <v>#REF!</v>
      </c>
      <c r="F1018" s="575" t="e">
        <f t="shared" si="106"/>
        <v>#REF!</v>
      </c>
      <c r="G1018" s="575" t="e">
        <f t="shared" si="107"/>
        <v>#REF!</v>
      </c>
      <c r="H1018" s="575" t="e">
        <f t="shared" si="108"/>
        <v>#REF!</v>
      </c>
      <c r="I1018" s="575" t="e">
        <f t="shared" si="109"/>
        <v>#REF!</v>
      </c>
      <c r="J1018" s="575" t="e">
        <f>IF(A1018="","",IF(#REF!="","",PMT((1+D1018)^(1/12)-1,(#REF!*12)-A1018+1,-E1018)))</f>
        <v>#REF!</v>
      </c>
    </row>
    <row r="1019" spans="1:10">
      <c r="A1019" s="577" t="e">
        <f>IF(A1018="","",IF(A1018=#REF!*12,"",+A1018+1))</f>
        <v>#REF!</v>
      </c>
      <c r="B1019" s="576" t="e">
        <f t="shared" si="110"/>
        <v>#REF!</v>
      </c>
      <c r="C1019" s="576" t="e">
        <f>IF(A1019="","",IF(#REF!+'Plano Prestação Mensal Proposta'!A1019&gt;120,0,ROUND(IF(B1019&gt;0.045,(0.045*0.5),(0.5)*B1019),7)))</f>
        <v>#REF!</v>
      </c>
      <c r="D1019" s="576" t="e">
        <f t="shared" si="105"/>
        <v>#REF!</v>
      </c>
      <c r="E1019" s="575" t="e">
        <f t="shared" si="111"/>
        <v>#REF!</v>
      </c>
      <c r="F1019" s="575" t="e">
        <f t="shared" si="106"/>
        <v>#REF!</v>
      </c>
      <c r="G1019" s="575" t="e">
        <f t="shared" si="107"/>
        <v>#REF!</v>
      </c>
      <c r="H1019" s="575" t="e">
        <f t="shared" si="108"/>
        <v>#REF!</v>
      </c>
      <c r="I1019" s="575" t="e">
        <f t="shared" si="109"/>
        <v>#REF!</v>
      </c>
      <c r="J1019" s="575" t="e">
        <f>IF(A1019="","",IF(#REF!="","",PMT((1+D1019)^(1/12)-1,(#REF!*12)-A1019+1,-E1019)))</f>
        <v>#REF!</v>
      </c>
    </row>
    <row r="1020" spans="1:10">
      <c r="A1020" s="577" t="e">
        <f>IF(A1019="","",IF(A1019=#REF!*12,"",+A1019+1))</f>
        <v>#REF!</v>
      </c>
      <c r="B1020" s="576" t="e">
        <f t="shared" si="110"/>
        <v>#REF!</v>
      </c>
      <c r="C1020" s="576" t="e">
        <f>IF(A1020="","",IF(#REF!+'Plano Prestação Mensal Proposta'!A1020&gt;120,0,ROUND(IF(B1020&gt;0.045,(0.045*0.5),(0.5)*B1020),7)))</f>
        <v>#REF!</v>
      </c>
      <c r="D1020" s="576" t="e">
        <f t="shared" si="105"/>
        <v>#REF!</v>
      </c>
      <c r="E1020" s="575" t="e">
        <f t="shared" si="111"/>
        <v>#REF!</v>
      </c>
      <c r="F1020" s="575" t="e">
        <f t="shared" si="106"/>
        <v>#REF!</v>
      </c>
      <c r="G1020" s="575" t="e">
        <f t="shared" si="107"/>
        <v>#REF!</v>
      </c>
      <c r="H1020" s="575" t="e">
        <f t="shared" si="108"/>
        <v>#REF!</v>
      </c>
      <c r="I1020" s="575" t="e">
        <f t="shared" si="109"/>
        <v>#REF!</v>
      </c>
      <c r="J1020" s="575" t="e">
        <f>IF(A1020="","",IF(#REF!="","",PMT((1+D1020)^(1/12)-1,(#REF!*12)-A1020+1,-E1020)))</f>
        <v>#REF!</v>
      </c>
    </row>
    <row r="1021" spans="1:10">
      <c r="A1021" s="577" t="e">
        <f>IF(A1020="","",IF(A1020=#REF!*12,"",+A1020+1))</f>
        <v>#REF!</v>
      </c>
      <c r="B1021" s="576" t="e">
        <f t="shared" si="110"/>
        <v>#REF!</v>
      </c>
      <c r="C1021" s="576" t="e">
        <f>IF(A1021="","",IF(#REF!+'Plano Prestação Mensal Proposta'!A1021&gt;120,0,ROUND(IF(B1021&gt;0.045,(0.045*0.5),(0.5)*B1021),7)))</f>
        <v>#REF!</v>
      </c>
      <c r="D1021" s="576" t="e">
        <f t="shared" si="105"/>
        <v>#REF!</v>
      </c>
      <c r="E1021" s="575" t="e">
        <f t="shared" si="111"/>
        <v>#REF!</v>
      </c>
      <c r="F1021" s="575" t="e">
        <f t="shared" si="106"/>
        <v>#REF!</v>
      </c>
      <c r="G1021" s="575" t="e">
        <f t="shared" si="107"/>
        <v>#REF!</v>
      </c>
      <c r="H1021" s="575" t="e">
        <f t="shared" si="108"/>
        <v>#REF!</v>
      </c>
      <c r="I1021" s="575" t="e">
        <f t="shared" si="109"/>
        <v>#REF!</v>
      </c>
      <c r="J1021" s="575" t="e">
        <f>IF(A1021="","",IF(#REF!="","",PMT((1+D1021)^(1/12)-1,(#REF!*12)-A1021+1,-E1021)))</f>
        <v>#REF!</v>
      </c>
    </row>
    <row r="1022" spans="1:10">
      <c r="A1022" s="577" t="e">
        <f>IF(A1021="","",IF(A1021=#REF!*12,"",+A1021+1))</f>
        <v>#REF!</v>
      </c>
      <c r="B1022" s="576" t="e">
        <f t="shared" si="110"/>
        <v>#REF!</v>
      </c>
      <c r="C1022" s="576" t="e">
        <f>IF(A1022="","",IF(#REF!+'Plano Prestação Mensal Proposta'!A1022&gt;120,0,ROUND(IF(B1022&gt;0.045,(0.045*0.5),(0.5)*B1022),7)))</f>
        <v>#REF!</v>
      </c>
      <c r="D1022" s="576" t="e">
        <f t="shared" si="105"/>
        <v>#REF!</v>
      </c>
      <c r="E1022" s="575" t="e">
        <f t="shared" si="111"/>
        <v>#REF!</v>
      </c>
      <c r="F1022" s="575" t="e">
        <f t="shared" si="106"/>
        <v>#REF!</v>
      </c>
      <c r="G1022" s="575" t="e">
        <f t="shared" si="107"/>
        <v>#REF!</v>
      </c>
      <c r="H1022" s="575" t="e">
        <f t="shared" si="108"/>
        <v>#REF!</v>
      </c>
      <c r="I1022" s="575" t="e">
        <f t="shared" si="109"/>
        <v>#REF!</v>
      </c>
      <c r="J1022" s="575" t="e">
        <f>IF(A1022="","",IF(#REF!="","",PMT((1+D1022)^(1/12)-1,(#REF!*12)-A1022+1,-E1022)))</f>
        <v>#REF!</v>
      </c>
    </row>
    <row r="1023" spans="1:10">
      <c r="A1023" s="577" t="e">
        <f>IF(A1022="","",IF(A1022=#REF!*12,"",+A1022+1))</f>
        <v>#REF!</v>
      </c>
      <c r="B1023" s="576" t="e">
        <f t="shared" si="110"/>
        <v>#REF!</v>
      </c>
      <c r="C1023" s="576" t="e">
        <f>IF(A1023="","",IF(#REF!+'Plano Prestação Mensal Proposta'!A1023&gt;120,0,ROUND(IF(B1023&gt;0.045,(0.045*0.5),(0.5)*B1023),7)))</f>
        <v>#REF!</v>
      </c>
      <c r="D1023" s="576" t="e">
        <f t="shared" si="105"/>
        <v>#REF!</v>
      </c>
      <c r="E1023" s="575" t="e">
        <f t="shared" si="111"/>
        <v>#REF!</v>
      </c>
      <c r="F1023" s="575" t="e">
        <f t="shared" si="106"/>
        <v>#REF!</v>
      </c>
      <c r="G1023" s="575" t="e">
        <f t="shared" si="107"/>
        <v>#REF!</v>
      </c>
      <c r="H1023" s="575" t="e">
        <f t="shared" si="108"/>
        <v>#REF!</v>
      </c>
      <c r="I1023" s="575" t="e">
        <f t="shared" si="109"/>
        <v>#REF!</v>
      </c>
      <c r="J1023" s="575" t="e">
        <f>IF(A1023="","",IF(#REF!="","",PMT((1+D1023)^(1/12)-1,(#REF!*12)-A1023+1,-E1023)))</f>
        <v>#REF!</v>
      </c>
    </row>
    <row r="1024" spans="1:10">
      <c r="A1024" s="577" t="e">
        <f>IF(A1023="","",IF(A1023=#REF!*12,"",+A1023+1))</f>
        <v>#REF!</v>
      </c>
      <c r="B1024" s="576" t="e">
        <f t="shared" si="110"/>
        <v>#REF!</v>
      </c>
      <c r="C1024" s="576" t="e">
        <f>IF(A1024="","",IF(#REF!+'Plano Prestação Mensal Proposta'!A1024&gt;120,0,ROUND(IF(B1024&gt;0.045,(0.045*0.5),(0.5)*B1024),7)))</f>
        <v>#REF!</v>
      </c>
      <c r="D1024" s="576" t="e">
        <f t="shared" si="105"/>
        <v>#REF!</v>
      </c>
      <c r="E1024" s="575" t="e">
        <f t="shared" si="111"/>
        <v>#REF!</v>
      </c>
      <c r="F1024" s="575" t="e">
        <f t="shared" si="106"/>
        <v>#REF!</v>
      </c>
      <c r="G1024" s="575" t="e">
        <f t="shared" si="107"/>
        <v>#REF!</v>
      </c>
      <c r="H1024" s="575" t="e">
        <f t="shared" si="108"/>
        <v>#REF!</v>
      </c>
      <c r="I1024" s="575" t="e">
        <f t="shared" si="109"/>
        <v>#REF!</v>
      </c>
      <c r="J1024" s="575" t="e">
        <f>IF(A1024="","",IF(#REF!="","",PMT((1+D1024)^(1/12)-1,(#REF!*12)-A1024+1,-E1024)))</f>
        <v>#REF!</v>
      </c>
    </row>
    <row r="1025" spans="1:10">
      <c r="A1025" s="577" t="e">
        <f>IF(A1024="","",IF(A1024=#REF!*12,"",+A1024+1))</f>
        <v>#REF!</v>
      </c>
      <c r="B1025" s="576" t="e">
        <f t="shared" si="110"/>
        <v>#REF!</v>
      </c>
      <c r="C1025" s="576" t="e">
        <f>IF(A1025="","",IF(#REF!+'Plano Prestação Mensal Proposta'!A1025&gt;120,0,ROUND(IF(B1025&gt;0.045,(0.045*0.5),(0.5)*B1025),7)))</f>
        <v>#REF!</v>
      </c>
      <c r="D1025" s="576" t="e">
        <f t="shared" si="105"/>
        <v>#REF!</v>
      </c>
      <c r="E1025" s="575" t="e">
        <f t="shared" si="111"/>
        <v>#REF!</v>
      </c>
      <c r="F1025" s="575" t="e">
        <f t="shared" si="106"/>
        <v>#REF!</v>
      </c>
      <c r="G1025" s="575" t="e">
        <f t="shared" si="107"/>
        <v>#REF!</v>
      </c>
      <c r="H1025" s="575" t="e">
        <f t="shared" si="108"/>
        <v>#REF!</v>
      </c>
      <c r="I1025" s="575" t="e">
        <f t="shared" si="109"/>
        <v>#REF!</v>
      </c>
      <c r="J1025" s="575" t="e">
        <f>IF(A1025="","",IF(#REF!="","",PMT((1+D1025)^(1/12)-1,(#REF!*12)-A1025+1,-E1025)))</f>
        <v>#REF!</v>
      </c>
    </row>
    <row r="1026" spans="1:10">
      <c r="A1026" s="577" t="e">
        <f>IF(A1025="","",IF(A1025=#REF!*12,"",+A1025+1))</f>
        <v>#REF!</v>
      </c>
      <c r="B1026" s="576" t="e">
        <f t="shared" si="110"/>
        <v>#REF!</v>
      </c>
      <c r="C1026" s="576" t="e">
        <f>IF(A1026="","",IF(#REF!+'Plano Prestação Mensal Proposta'!A1026&gt;120,0,ROUND(IF(B1026&gt;0.045,(0.045*0.5),(0.5)*B1026),7)))</f>
        <v>#REF!</v>
      </c>
      <c r="D1026" s="576" t="e">
        <f t="shared" si="105"/>
        <v>#REF!</v>
      </c>
      <c r="E1026" s="575" t="e">
        <f t="shared" si="111"/>
        <v>#REF!</v>
      </c>
      <c r="F1026" s="575" t="e">
        <f t="shared" si="106"/>
        <v>#REF!</v>
      </c>
      <c r="G1026" s="575" t="e">
        <f t="shared" si="107"/>
        <v>#REF!</v>
      </c>
      <c r="H1026" s="575" t="e">
        <f t="shared" si="108"/>
        <v>#REF!</v>
      </c>
      <c r="I1026" s="575" t="e">
        <f t="shared" si="109"/>
        <v>#REF!</v>
      </c>
      <c r="J1026" s="575" t="e">
        <f>IF(A1026="","",IF(#REF!="","",PMT((1+D1026)^(1/12)-1,(#REF!*12)-A1026+1,-E1026)))</f>
        <v>#REF!</v>
      </c>
    </row>
    <row r="1027" spans="1:10">
      <c r="A1027" s="577" t="e">
        <f>IF(A1026="","",IF(A1026=#REF!*12,"",+A1026+1))</f>
        <v>#REF!</v>
      </c>
      <c r="B1027" s="576" t="e">
        <f t="shared" si="110"/>
        <v>#REF!</v>
      </c>
      <c r="C1027" s="576" t="e">
        <f>IF(A1027="","",IF(#REF!+'Plano Prestação Mensal Proposta'!A1027&gt;120,0,ROUND(IF(B1027&gt;0.045,(0.045*0.5),(0.5)*B1027),7)))</f>
        <v>#REF!</v>
      </c>
      <c r="D1027" s="576" t="e">
        <f t="shared" si="105"/>
        <v>#REF!</v>
      </c>
      <c r="E1027" s="575" t="e">
        <f t="shared" si="111"/>
        <v>#REF!</v>
      </c>
      <c r="F1027" s="575" t="e">
        <f t="shared" si="106"/>
        <v>#REF!</v>
      </c>
      <c r="G1027" s="575" t="e">
        <f t="shared" si="107"/>
        <v>#REF!</v>
      </c>
      <c r="H1027" s="575" t="e">
        <f t="shared" si="108"/>
        <v>#REF!</v>
      </c>
      <c r="I1027" s="575" t="e">
        <f t="shared" si="109"/>
        <v>#REF!</v>
      </c>
      <c r="J1027" s="575" t="e">
        <f>IF(A1027="","",IF(#REF!="","",PMT((1+D1027)^(1/12)-1,(#REF!*12)-A1027+1,-E1027)))</f>
        <v>#REF!</v>
      </c>
    </row>
    <row r="1028" spans="1:10">
      <c r="A1028" s="577" t="e">
        <f>IF(A1027="","",IF(A1027=#REF!*12,"",+A1027+1))</f>
        <v>#REF!</v>
      </c>
      <c r="B1028" s="576" t="e">
        <f t="shared" si="110"/>
        <v>#REF!</v>
      </c>
      <c r="C1028" s="576" t="e">
        <f>IF(A1028="","",IF(#REF!+'Plano Prestação Mensal Proposta'!A1028&gt;120,0,ROUND(IF(B1028&gt;0.045,(0.045*0.5),(0.5)*B1028),7)))</f>
        <v>#REF!</v>
      </c>
      <c r="D1028" s="576" t="e">
        <f t="shared" si="105"/>
        <v>#REF!</v>
      </c>
      <c r="E1028" s="575" t="e">
        <f t="shared" si="111"/>
        <v>#REF!</v>
      </c>
      <c r="F1028" s="575" t="e">
        <f t="shared" si="106"/>
        <v>#REF!</v>
      </c>
      <c r="G1028" s="575" t="e">
        <f t="shared" si="107"/>
        <v>#REF!</v>
      </c>
      <c r="H1028" s="575" t="e">
        <f t="shared" si="108"/>
        <v>#REF!</v>
      </c>
      <c r="I1028" s="575" t="e">
        <f t="shared" si="109"/>
        <v>#REF!</v>
      </c>
      <c r="J1028" s="575" t="e">
        <f>IF(A1028="","",IF(#REF!="","",PMT((1+D1028)^(1/12)-1,(#REF!*12)-A1028+1,-E1028)))</f>
        <v>#REF!</v>
      </c>
    </row>
    <row r="1029" spans="1:10">
      <c r="A1029" s="577" t="e">
        <f>IF(A1028="","",IF(A1028=#REF!*12,"",+A1028+1))</f>
        <v>#REF!</v>
      </c>
      <c r="B1029" s="576" t="e">
        <f t="shared" si="110"/>
        <v>#REF!</v>
      </c>
      <c r="C1029" s="576" t="e">
        <f>IF(A1029="","",IF(#REF!+'Plano Prestação Mensal Proposta'!A1029&gt;120,0,ROUND(IF(B1029&gt;0.045,(0.045*0.5),(0.5)*B1029),7)))</f>
        <v>#REF!</v>
      </c>
      <c r="D1029" s="576" t="e">
        <f t="shared" si="105"/>
        <v>#REF!</v>
      </c>
      <c r="E1029" s="575" t="e">
        <f t="shared" si="111"/>
        <v>#REF!</v>
      </c>
      <c r="F1029" s="575" t="e">
        <f t="shared" si="106"/>
        <v>#REF!</v>
      </c>
      <c r="G1029" s="575" t="e">
        <f t="shared" si="107"/>
        <v>#REF!</v>
      </c>
      <c r="H1029" s="575" t="e">
        <f t="shared" si="108"/>
        <v>#REF!</v>
      </c>
      <c r="I1029" s="575" t="e">
        <f t="shared" si="109"/>
        <v>#REF!</v>
      </c>
      <c r="J1029" s="575" t="e">
        <f>IF(A1029="","",IF(#REF!="","",PMT((1+D1029)^(1/12)-1,(#REF!*12)-A1029+1,-E1029)))</f>
        <v>#REF!</v>
      </c>
    </row>
    <row r="1030" spans="1:10">
      <c r="A1030" s="577" t="e">
        <f>IF(A1029="","",IF(A1029=#REF!*12,"",+A1029+1))</f>
        <v>#REF!</v>
      </c>
      <c r="B1030" s="576" t="e">
        <f t="shared" si="110"/>
        <v>#REF!</v>
      </c>
      <c r="C1030" s="576" t="e">
        <f>IF(A1030="","",IF(#REF!+'Plano Prestação Mensal Proposta'!A1030&gt;120,0,ROUND(IF(B1030&gt;0.045,(0.045*0.5),(0.5)*B1030),7)))</f>
        <v>#REF!</v>
      </c>
      <c r="D1030" s="576" t="e">
        <f t="shared" ref="D1030:D1093" si="112">IF(A1030="","",+B1030-C1030)</f>
        <v>#REF!</v>
      </c>
      <c r="E1030" s="575" t="e">
        <f t="shared" si="111"/>
        <v>#REF!</v>
      </c>
      <c r="F1030" s="575" t="e">
        <f t="shared" ref="F1030:F1093" si="113">IF(A1030="","",IF(J1030="","",+J1030-H1030))</f>
        <v>#REF!</v>
      </c>
      <c r="G1030" s="575" t="e">
        <f t="shared" ref="G1030:G1093" si="114">IF(A1030="","",IF(E1030="","",ROUND(+E1030*((1+B1030)^(1/12)-1),2)))</f>
        <v>#REF!</v>
      </c>
      <c r="H1030" s="575" t="e">
        <f t="shared" ref="H1030:H1093" si="115">IF(A1030="","",IF(E1030="","",ROUND(+E1030*((1+D1030)^(1/12)-1),2)))</f>
        <v>#REF!</v>
      </c>
      <c r="I1030" s="575" t="e">
        <f t="shared" ref="I1030:I1093" si="116">IF(A1030="","",+G1030-H1030)</f>
        <v>#REF!</v>
      </c>
      <c r="J1030" s="575" t="e">
        <f>IF(A1030="","",IF(#REF!="","",PMT((1+D1030)^(1/12)-1,(#REF!*12)-A1030+1,-E1030)))</f>
        <v>#REF!</v>
      </c>
    </row>
    <row r="1031" spans="1:10">
      <c r="A1031" s="577" t="e">
        <f>IF(A1030="","",IF(A1030=#REF!*12,"",+A1030+1))</f>
        <v>#REF!</v>
      </c>
      <c r="B1031" s="576" t="e">
        <f t="shared" ref="B1031:B1094" si="117">IF(A1031="","",+B1030)</f>
        <v>#REF!</v>
      </c>
      <c r="C1031" s="576" t="e">
        <f>IF(A1031="","",IF(#REF!+'Plano Prestação Mensal Proposta'!A1031&gt;120,0,ROUND(IF(B1031&gt;0.045,(0.045*0.5),(0.5)*B1031),7)))</f>
        <v>#REF!</v>
      </c>
      <c r="D1031" s="576" t="e">
        <f t="shared" si="112"/>
        <v>#REF!</v>
      </c>
      <c r="E1031" s="575" t="e">
        <f t="shared" ref="E1031:E1094" si="118">IF(A1031="","",IF(F1030="","",+E1030-F1030))</f>
        <v>#REF!</v>
      </c>
      <c r="F1031" s="575" t="e">
        <f t="shared" si="113"/>
        <v>#REF!</v>
      </c>
      <c r="G1031" s="575" t="e">
        <f t="shared" si="114"/>
        <v>#REF!</v>
      </c>
      <c r="H1031" s="575" t="e">
        <f t="shared" si="115"/>
        <v>#REF!</v>
      </c>
      <c r="I1031" s="575" t="e">
        <f t="shared" si="116"/>
        <v>#REF!</v>
      </c>
      <c r="J1031" s="575" t="e">
        <f>IF(A1031="","",IF(#REF!="","",PMT((1+D1031)^(1/12)-1,(#REF!*12)-A1031+1,-E1031)))</f>
        <v>#REF!</v>
      </c>
    </row>
    <row r="1032" spans="1:10">
      <c r="A1032" s="577" t="e">
        <f>IF(A1031="","",IF(A1031=#REF!*12,"",+A1031+1))</f>
        <v>#REF!</v>
      </c>
      <c r="B1032" s="576" t="e">
        <f t="shared" si="117"/>
        <v>#REF!</v>
      </c>
      <c r="C1032" s="576" t="e">
        <f>IF(A1032="","",IF(#REF!+'Plano Prestação Mensal Proposta'!A1032&gt;120,0,ROUND(IF(B1032&gt;0.045,(0.045*0.5),(0.5)*B1032),7)))</f>
        <v>#REF!</v>
      </c>
      <c r="D1032" s="576" t="e">
        <f t="shared" si="112"/>
        <v>#REF!</v>
      </c>
      <c r="E1032" s="575" t="e">
        <f t="shared" si="118"/>
        <v>#REF!</v>
      </c>
      <c r="F1032" s="575" t="e">
        <f t="shared" si="113"/>
        <v>#REF!</v>
      </c>
      <c r="G1032" s="575" t="e">
        <f t="shared" si="114"/>
        <v>#REF!</v>
      </c>
      <c r="H1032" s="575" t="e">
        <f t="shared" si="115"/>
        <v>#REF!</v>
      </c>
      <c r="I1032" s="575" t="e">
        <f t="shared" si="116"/>
        <v>#REF!</v>
      </c>
      <c r="J1032" s="575" t="e">
        <f>IF(A1032="","",IF(#REF!="","",PMT((1+D1032)^(1/12)-1,(#REF!*12)-A1032+1,-E1032)))</f>
        <v>#REF!</v>
      </c>
    </row>
    <row r="1033" spans="1:10">
      <c r="A1033" s="577" t="e">
        <f>IF(A1032="","",IF(A1032=#REF!*12,"",+A1032+1))</f>
        <v>#REF!</v>
      </c>
      <c r="B1033" s="576" t="e">
        <f t="shared" si="117"/>
        <v>#REF!</v>
      </c>
      <c r="C1033" s="576" t="e">
        <f>IF(A1033="","",IF(#REF!+'Plano Prestação Mensal Proposta'!A1033&gt;120,0,ROUND(IF(B1033&gt;0.045,(0.045*0.5),(0.5)*B1033),7)))</f>
        <v>#REF!</v>
      </c>
      <c r="D1033" s="576" t="e">
        <f t="shared" si="112"/>
        <v>#REF!</v>
      </c>
      <c r="E1033" s="575" t="e">
        <f t="shared" si="118"/>
        <v>#REF!</v>
      </c>
      <c r="F1033" s="575" t="e">
        <f t="shared" si="113"/>
        <v>#REF!</v>
      </c>
      <c r="G1033" s="575" t="e">
        <f t="shared" si="114"/>
        <v>#REF!</v>
      </c>
      <c r="H1033" s="575" t="e">
        <f t="shared" si="115"/>
        <v>#REF!</v>
      </c>
      <c r="I1033" s="575" t="e">
        <f t="shared" si="116"/>
        <v>#REF!</v>
      </c>
      <c r="J1033" s="575" t="e">
        <f>IF(A1033="","",IF(#REF!="","",PMT((1+D1033)^(1/12)-1,(#REF!*12)-A1033+1,-E1033)))</f>
        <v>#REF!</v>
      </c>
    </row>
    <row r="1034" spans="1:10">
      <c r="A1034" s="577" t="e">
        <f>IF(A1033="","",IF(A1033=#REF!*12,"",+A1033+1))</f>
        <v>#REF!</v>
      </c>
      <c r="B1034" s="576" t="e">
        <f t="shared" si="117"/>
        <v>#REF!</v>
      </c>
      <c r="C1034" s="576" t="e">
        <f>IF(A1034="","",IF(#REF!+'Plano Prestação Mensal Proposta'!A1034&gt;120,0,ROUND(IF(B1034&gt;0.045,(0.045*0.5),(0.5)*B1034),7)))</f>
        <v>#REF!</v>
      </c>
      <c r="D1034" s="576" t="e">
        <f t="shared" si="112"/>
        <v>#REF!</v>
      </c>
      <c r="E1034" s="575" t="e">
        <f t="shared" si="118"/>
        <v>#REF!</v>
      </c>
      <c r="F1034" s="575" t="e">
        <f t="shared" si="113"/>
        <v>#REF!</v>
      </c>
      <c r="G1034" s="575" t="e">
        <f t="shared" si="114"/>
        <v>#REF!</v>
      </c>
      <c r="H1034" s="575" t="e">
        <f t="shared" si="115"/>
        <v>#REF!</v>
      </c>
      <c r="I1034" s="575" t="e">
        <f t="shared" si="116"/>
        <v>#REF!</v>
      </c>
      <c r="J1034" s="575" t="e">
        <f>IF(A1034="","",IF(#REF!="","",PMT((1+D1034)^(1/12)-1,(#REF!*12)-A1034+1,-E1034)))</f>
        <v>#REF!</v>
      </c>
    </row>
    <row r="1035" spans="1:10">
      <c r="A1035" s="577" t="e">
        <f>IF(A1034="","",IF(A1034=#REF!*12,"",+A1034+1))</f>
        <v>#REF!</v>
      </c>
      <c r="B1035" s="576" t="e">
        <f t="shared" si="117"/>
        <v>#REF!</v>
      </c>
      <c r="C1035" s="576" t="e">
        <f>IF(A1035="","",IF(#REF!+'Plano Prestação Mensal Proposta'!A1035&gt;120,0,ROUND(IF(B1035&gt;0.045,(0.045*0.5),(0.5)*B1035),7)))</f>
        <v>#REF!</v>
      </c>
      <c r="D1035" s="576" t="e">
        <f t="shared" si="112"/>
        <v>#REF!</v>
      </c>
      <c r="E1035" s="575" t="e">
        <f t="shared" si="118"/>
        <v>#REF!</v>
      </c>
      <c r="F1035" s="575" t="e">
        <f t="shared" si="113"/>
        <v>#REF!</v>
      </c>
      <c r="G1035" s="575" t="e">
        <f t="shared" si="114"/>
        <v>#REF!</v>
      </c>
      <c r="H1035" s="575" t="e">
        <f t="shared" si="115"/>
        <v>#REF!</v>
      </c>
      <c r="I1035" s="575" t="e">
        <f t="shared" si="116"/>
        <v>#REF!</v>
      </c>
      <c r="J1035" s="575" t="e">
        <f>IF(A1035="","",IF(#REF!="","",PMT((1+D1035)^(1/12)-1,(#REF!*12)-A1035+1,-E1035)))</f>
        <v>#REF!</v>
      </c>
    </row>
    <row r="1036" spans="1:10">
      <c r="A1036" s="577" t="e">
        <f>IF(A1035="","",IF(A1035=#REF!*12,"",+A1035+1))</f>
        <v>#REF!</v>
      </c>
      <c r="B1036" s="576" t="e">
        <f t="shared" si="117"/>
        <v>#REF!</v>
      </c>
      <c r="C1036" s="576" t="e">
        <f>IF(A1036="","",IF(#REF!+'Plano Prestação Mensal Proposta'!A1036&gt;120,0,ROUND(IF(B1036&gt;0.045,(0.045*0.5),(0.5)*B1036),7)))</f>
        <v>#REF!</v>
      </c>
      <c r="D1036" s="576" t="e">
        <f t="shared" si="112"/>
        <v>#REF!</v>
      </c>
      <c r="E1036" s="575" t="e">
        <f t="shared" si="118"/>
        <v>#REF!</v>
      </c>
      <c r="F1036" s="575" t="e">
        <f t="shared" si="113"/>
        <v>#REF!</v>
      </c>
      <c r="G1036" s="575" t="e">
        <f t="shared" si="114"/>
        <v>#REF!</v>
      </c>
      <c r="H1036" s="575" t="e">
        <f t="shared" si="115"/>
        <v>#REF!</v>
      </c>
      <c r="I1036" s="575" t="e">
        <f t="shared" si="116"/>
        <v>#REF!</v>
      </c>
      <c r="J1036" s="575" t="e">
        <f>IF(A1036="","",IF(#REF!="","",PMT((1+D1036)^(1/12)-1,(#REF!*12)-A1036+1,-E1036)))</f>
        <v>#REF!</v>
      </c>
    </row>
    <row r="1037" spans="1:10">
      <c r="A1037" s="577" t="e">
        <f>IF(A1036="","",IF(A1036=#REF!*12,"",+A1036+1))</f>
        <v>#REF!</v>
      </c>
      <c r="B1037" s="576" t="e">
        <f t="shared" si="117"/>
        <v>#REF!</v>
      </c>
      <c r="C1037" s="576" t="e">
        <f>IF(A1037="","",IF(#REF!+'Plano Prestação Mensal Proposta'!A1037&gt;120,0,ROUND(IF(B1037&gt;0.045,(0.045*0.5),(0.5)*B1037),7)))</f>
        <v>#REF!</v>
      </c>
      <c r="D1037" s="576" t="e">
        <f t="shared" si="112"/>
        <v>#REF!</v>
      </c>
      <c r="E1037" s="575" t="e">
        <f t="shared" si="118"/>
        <v>#REF!</v>
      </c>
      <c r="F1037" s="575" t="e">
        <f t="shared" si="113"/>
        <v>#REF!</v>
      </c>
      <c r="G1037" s="575" t="e">
        <f t="shared" si="114"/>
        <v>#REF!</v>
      </c>
      <c r="H1037" s="575" t="e">
        <f t="shared" si="115"/>
        <v>#REF!</v>
      </c>
      <c r="I1037" s="575" t="e">
        <f t="shared" si="116"/>
        <v>#REF!</v>
      </c>
      <c r="J1037" s="575" t="e">
        <f>IF(A1037="","",IF(#REF!="","",PMT((1+D1037)^(1/12)-1,(#REF!*12)-A1037+1,-E1037)))</f>
        <v>#REF!</v>
      </c>
    </row>
    <row r="1038" spans="1:10">
      <c r="A1038" s="577" t="e">
        <f>IF(A1037="","",IF(A1037=#REF!*12,"",+A1037+1))</f>
        <v>#REF!</v>
      </c>
      <c r="B1038" s="576" t="e">
        <f t="shared" si="117"/>
        <v>#REF!</v>
      </c>
      <c r="C1038" s="576" t="e">
        <f>IF(A1038="","",IF(#REF!+'Plano Prestação Mensal Proposta'!A1038&gt;120,0,ROUND(IF(B1038&gt;0.045,(0.045*0.5),(0.5)*B1038),7)))</f>
        <v>#REF!</v>
      </c>
      <c r="D1038" s="576" t="e">
        <f t="shared" si="112"/>
        <v>#REF!</v>
      </c>
      <c r="E1038" s="575" t="e">
        <f t="shared" si="118"/>
        <v>#REF!</v>
      </c>
      <c r="F1038" s="575" t="e">
        <f t="shared" si="113"/>
        <v>#REF!</v>
      </c>
      <c r="G1038" s="575" t="e">
        <f t="shared" si="114"/>
        <v>#REF!</v>
      </c>
      <c r="H1038" s="575" t="e">
        <f t="shared" si="115"/>
        <v>#REF!</v>
      </c>
      <c r="I1038" s="575" t="e">
        <f t="shared" si="116"/>
        <v>#REF!</v>
      </c>
      <c r="J1038" s="575" t="e">
        <f>IF(A1038="","",IF(#REF!="","",PMT((1+D1038)^(1/12)-1,(#REF!*12)-A1038+1,-E1038)))</f>
        <v>#REF!</v>
      </c>
    </row>
    <row r="1039" spans="1:10">
      <c r="A1039" s="577" t="e">
        <f>IF(A1038="","",IF(A1038=#REF!*12,"",+A1038+1))</f>
        <v>#REF!</v>
      </c>
      <c r="B1039" s="576" t="e">
        <f t="shared" si="117"/>
        <v>#REF!</v>
      </c>
      <c r="C1039" s="576" t="e">
        <f>IF(A1039="","",IF(#REF!+'Plano Prestação Mensal Proposta'!A1039&gt;120,0,ROUND(IF(B1039&gt;0.045,(0.045*0.5),(0.5)*B1039),7)))</f>
        <v>#REF!</v>
      </c>
      <c r="D1039" s="576" t="e">
        <f t="shared" si="112"/>
        <v>#REF!</v>
      </c>
      <c r="E1039" s="575" t="e">
        <f t="shared" si="118"/>
        <v>#REF!</v>
      </c>
      <c r="F1039" s="575" t="e">
        <f t="shared" si="113"/>
        <v>#REF!</v>
      </c>
      <c r="G1039" s="575" t="e">
        <f t="shared" si="114"/>
        <v>#REF!</v>
      </c>
      <c r="H1039" s="575" t="e">
        <f t="shared" si="115"/>
        <v>#REF!</v>
      </c>
      <c r="I1039" s="575" t="e">
        <f t="shared" si="116"/>
        <v>#REF!</v>
      </c>
      <c r="J1039" s="575" t="e">
        <f>IF(A1039="","",IF(#REF!="","",PMT((1+D1039)^(1/12)-1,(#REF!*12)-A1039+1,-E1039)))</f>
        <v>#REF!</v>
      </c>
    </row>
    <row r="1040" spans="1:10">
      <c r="A1040" s="577" t="e">
        <f>IF(A1039="","",IF(A1039=#REF!*12,"",+A1039+1))</f>
        <v>#REF!</v>
      </c>
      <c r="B1040" s="576" t="e">
        <f t="shared" si="117"/>
        <v>#REF!</v>
      </c>
      <c r="C1040" s="576" t="e">
        <f>IF(A1040="","",IF(#REF!+'Plano Prestação Mensal Proposta'!A1040&gt;120,0,ROUND(IF(B1040&gt;0.045,(0.045*0.5),(0.5)*B1040),7)))</f>
        <v>#REF!</v>
      </c>
      <c r="D1040" s="576" t="e">
        <f t="shared" si="112"/>
        <v>#REF!</v>
      </c>
      <c r="E1040" s="575" t="e">
        <f t="shared" si="118"/>
        <v>#REF!</v>
      </c>
      <c r="F1040" s="575" t="e">
        <f t="shared" si="113"/>
        <v>#REF!</v>
      </c>
      <c r="G1040" s="575" t="e">
        <f t="shared" si="114"/>
        <v>#REF!</v>
      </c>
      <c r="H1040" s="575" t="e">
        <f t="shared" si="115"/>
        <v>#REF!</v>
      </c>
      <c r="I1040" s="575" t="e">
        <f t="shared" si="116"/>
        <v>#REF!</v>
      </c>
      <c r="J1040" s="575" t="e">
        <f>IF(A1040="","",IF(#REF!="","",PMT((1+D1040)^(1/12)-1,(#REF!*12)-A1040+1,-E1040)))</f>
        <v>#REF!</v>
      </c>
    </row>
    <row r="1041" spans="1:10">
      <c r="A1041" s="577" t="e">
        <f>IF(A1040="","",IF(A1040=#REF!*12,"",+A1040+1))</f>
        <v>#REF!</v>
      </c>
      <c r="B1041" s="576" t="e">
        <f t="shared" si="117"/>
        <v>#REF!</v>
      </c>
      <c r="C1041" s="576" t="e">
        <f>IF(A1041="","",IF(#REF!+'Plano Prestação Mensal Proposta'!A1041&gt;120,0,ROUND(IF(B1041&gt;0.045,(0.045*0.5),(0.5)*B1041),7)))</f>
        <v>#REF!</v>
      </c>
      <c r="D1041" s="576" t="e">
        <f t="shared" si="112"/>
        <v>#REF!</v>
      </c>
      <c r="E1041" s="575" t="e">
        <f t="shared" si="118"/>
        <v>#REF!</v>
      </c>
      <c r="F1041" s="575" t="e">
        <f t="shared" si="113"/>
        <v>#REF!</v>
      </c>
      <c r="G1041" s="575" t="e">
        <f t="shared" si="114"/>
        <v>#REF!</v>
      </c>
      <c r="H1041" s="575" t="e">
        <f t="shared" si="115"/>
        <v>#REF!</v>
      </c>
      <c r="I1041" s="575" t="e">
        <f t="shared" si="116"/>
        <v>#REF!</v>
      </c>
      <c r="J1041" s="575" t="e">
        <f>IF(A1041="","",IF(#REF!="","",PMT((1+D1041)^(1/12)-1,(#REF!*12)-A1041+1,-E1041)))</f>
        <v>#REF!</v>
      </c>
    </row>
    <row r="1042" spans="1:10">
      <c r="A1042" s="577" t="e">
        <f>IF(A1041="","",IF(A1041=#REF!*12,"",+A1041+1))</f>
        <v>#REF!</v>
      </c>
      <c r="B1042" s="576" t="e">
        <f t="shared" si="117"/>
        <v>#REF!</v>
      </c>
      <c r="C1042" s="576" t="e">
        <f>IF(A1042="","",IF(#REF!+'Plano Prestação Mensal Proposta'!A1042&gt;120,0,ROUND(IF(B1042&gt;0.045,(0.045*0.5),(0.5)*B1042),7)))</f>
        <v>#REF!</v>
      </c>
      <c r="D1042" s="576" t="e">
        <f t="shared" si="112"/>
        <v>#REF!</v>
      </c>
      <c r="E1042" s="575" t="e">
        <f t="shared" si="118"/>
        <v>#REF!</v>
      </c>
      <c r="F1042" s="575" t="e">
        <f t="shared" si="113"/>
        <v>#REF!</v>
      </c>
      <c r="G1042" s="575" t="e">
        <f t="shared" si="114"/>
        <v>#REF!</v>
      </c>
      <c r="H1042" s="575" t="e">
        <f t="shared" si="115"/>
        <v>#REF!</v>
      </c>
      <c r="I1042" s="575" t="e">
        <f t="shared" si="116"/>
        <v>#REF!</v>
      </c>
      <c r="J1042" s="575" t="e">
        <f>IF(A1042="","",IF(#REF!="","",PMT((1+D1042)^(1/12)-1,(#REF!*12)-A1042+1,-E1042)))</f>
        <v>#REF!</v>
      </c>
    </row>
    <row r="1043" spans="1:10">
      <c r="A1043" s="577" t="e">
        <f>IF(A1042="","",IF(A1042=#REF!*12,"",+A1042+1))</f>
        <v>#REF!</v>
      </c>
      <c r="B1043" s="576" t="e">
        <f t="shared" si="117"/>
        <v>#REF!</v>
      </c>
      <c r="C1043" s="576" t="e">
        <f>IF(A1043="","",IF(#REF!+'Plano Prestação Mensal Proposta'!A1043&gt;120,0,ROUND(IF(B1043&gt;0.045,(0.045*0.5),(0.5)*B1043),7)))</f>
        <v>#REF!</v>
      </c>
      <c r="D1043" s="576" t="e">
        <f t="shared" si="112"/>
        <v>#REF!</v>
      </c>
      <c r="E1043" s="575" t="e">
        <f t="shared" si="118"/>
        <v>#REF!</v>
      </c>
      <c r="F1043" s="575" t="e">
        <f t="shared" si="113"/>
        <v>#REF!</v>
      </c>
      <c r="G1043" s="575" t="e">
        <f t="shared" si="114"/>
        <v>#REF!</v>
      </c>
      <c r="H1043" s="575" t="e">
        <f t="shared" si="115"/>
        <v>#REF!</v>
      </c>
      <c r="I1043" s="575" t="e">
        <f t="shared" si="116"/>
        <v>#REF!</v>
      </c>
      <c r="J1043" s="575" t="e">
        <f>IF(A1043="","",IF(#REF!="","",PMT((1+D1043)^(1/12)-1,(#REF!*12)-A1043+1,-E1043)))</f>
        <v>#REF!</v>
      </c>
    </row>
    <row r="1044" spans="1:10">
      <c r="A1044" s="577" t="e">
        <f>IF(A1043="","",IF(A1043=#REF!*12,"",+A1043+1))</f>
        <v>#REF!</v>
      </c>
      <c r="B1044" s="576" t="e">
        <f t="shared" si="117"/>
        <v>#REF!</v>
      </c>
      <c r="C1044" s="576" t="e">
        <f>IF(A1044="","",IF(#REF!+'Plano Prestação Mensal Proposta'!A1044&gt;120,0,ROUND(IF(B1044&gt;0.045,(0.045*0.5),(0.5)*B1044),7)))</f>
        <v>#REF!</v>
      </c>
      <c r="D1044" s="576" t="e">
        <f t="shared" si="112"/>
        <v>#REF!</v>
      </c>
      <c r="E1044" s="575" t="e">
        <f t="shared" si="118"/>
        <v>#REF!</v>
      </c>
      <c r="F1044" s="575" t="e">
        <f t="shared" si="113"/>
        <v>#REF!</v>
      </c>
      <c r="G1044" s="575" t="e">
        <f t="shared" si="114"/>
        <v>#REF!</v>
      </c>
      <c r="H1044" s="575" t="e">
        <f t="shared" si="115"/>
        <v>#REF!</v>
      </c>
      <c r="I1044" s="575" t="e">
        <f t="shared" si="116"/>
        <v>#REF!</v>
      </c>
      <c r="J1044" s="575" t="e">
        <f>IF(A1044="","",IF(#REF!="","",PMT((1+D1044)^(1/12)-1,(#REF!*12)-A1044+1,-E1044)))</f>
        <v>#REF!</v>
      </c>
    </row>
    <row r="1045" spans="1:10">
      <c r="A1045" s="577" t="e">
        <f>IF(A1044="","",IF(A1044=#REF!*12,"",+A1044+1))</f>
        <v>#REF!</v>
      </c>
      <c r="B1045" s="576" t="e">
        <f t="shared" si="117"/>
        <v>#REF!</v>
      </c>
      <c r="C1045" s="576" t="e">
        <f>IF(A1045="","",IF(#REF!+'Plano Prestação Mensal Proposta'!A1045&gt;120,0,ROUND(IF(B1045&gt;0.045,(0.045*0.5),(0.5)*B1045),7)))</f>
        <v>#REF!</v>
      </c>
      <c r="D1045" s="576" t="e">
        <f t="shared" si="112"/>
        <v>#REF!</v>
      </c>
      <c r="E1045" s="575" t="e">
        <f t="shared" si="118"/>
        <v>#REF!</v>
      </c>
      <c r="F1045" s="575" t="e">
        <f t="shared" si="113"/>
        <v>#REF!</v>
      </c>
      <c r="G1045" s="575" t="e">
        <f t="shared" si="114"/>
        <v>#REF!</v>
      </c>
      <c r="H1045" s="575" t="e">
        <f t="shared" si="115"/>
        <v>#REF!</v>
      </c>
      <c r="I1045" s="575" t="e">
        <f t="shared" si="116"/>
        <v>#REF!</v>
      </c>
      <c r="J1045" s="575" t="e">
        <f>IF(A1045="","",IF(#REF!="","",PMT((1+D1045)^(1/12)-1,(#REF!*12)-A1045+1,-E1045)))</f>
        <v>#REF!</v>
      </c>
    </row>
    <row r="1046" spans="1:10">
      <c r="A1046" s="577" t="e">
        <f>IF(A1045="","",IF(A1045=#REF!*12,"",+A1045+1))</f>
        <v>#REF!</v>
      </c>
      <c r="B1046" s="576" t="e">
        <f t="shared" si="117"/>
        <v>#REF!</v>
      </c>
      <c r="C1046" s="576" t="e">
        <f>IF(A1046="","",IF(#REF!+'Plano Prestação Mensal Proposta'!A1046&gt;120,0,ROUND(IF(B1046&gt;0.045,(0.045*0.5),(0.5)*B1046),7)))</f>
        <v>#REF!</v>
      </c>
      <c r="D1046" s="576" t="e">
        <f t="shared" si="112"/>
        <v>#REF!</v>
      </c>
      <c r="E1046" s="575" t="e">
        <f t="shared" si="118"/>
        <v>#REF!</v>
      </c>
      <c r="F1046" s="575" t="e">
        <f t="shared" si="113"/>
        <v>#REF!</v>
      </c>
      <c r="G1046" s="575" t="e">
        <f t="shared" si="114"/>
        <v>#REF!</v>
      </c>
      <c r="H1046" s="575" t="e">
        <f t="shared" si="115"/>
        <v>#REF!</v>
      </c>
      <c r="I1046" s="575" t="e">
        <f t="shared" si="116"/>
        <v>#REF!</v>
      </c>
      <c r="J1046" s="575" t="e">
        <f>IF(A1046="","",IF(#REF!="","",PMT((1+D1046)^(1/12)-1,(#REF!*12)-A1046+1,-E1046)))</f>
        <v>#REF!</v>
      </c>
    </row>
    <row r="1047" spans="1:10">
      <c r="A1047" s="577" t="e">
        <f>IF(A1046="","",IF(A1046=#REF!*12,"",+A1046+1))</f>
        <v>#REF!</v>
      </c>
      <c r="B1047" s="576" t="e">
        <f t="shared" si="117"/>
        <v>#REF!</v>
      </c>
      <c r="C1047" s="576" t="e">
        <f>IF(A1047="","",IF(#REF!+'Plano Prestação Mensal Proposta'!A1047&gt;120,0,ROUND(IF(B1047&gt;0.045,(0.045*0.5),(0.5)*B1047),7)))</f>
        <v>#REF!</v>
      </c>
      <c r="D1047" s="576" t="e">
        <f t="shared" si="112"/>
        <v>#REF!</v>
      </c>
      <c r="E1047" s="575" t="e">
        <f t="shared" si="118"/>
        <v>#REF!</v>
      </c>
      <c r="F1047" s="575" t="e">
        <f t="shared" si="113"/>
        <v>#REF!</v>
      </c>
      <c r="G1047" s="575" t="e">
        <f t="shared" si="114"/>
        <v>#REF!</v>
      </c>
      <c r="H1047" s="575" t="e">
        <f t="shared" si="115"/>
        <v>#REF!</v>
      </c>
      <c r="I1047" s="575" t="e">
        <f t="shared" si="116"/>
        <v>#REF!</v>
      </c>
      <c r="J1047" s="575" t="e">
        <f>IF(A1047="","",IF(#REF!="","",PMT((1+D1047)^(1/12)-1,(#REF!*12)-A1047+1,-E1047)))</f>
        <v>#REF!</v>
      </c>
    </row>
    <row r="1048" spans="1:10">
      <c r="A1048" s="577" t="e">
        <f>IF(A1047="","",IF(A1047=#REF!*12,"",+A1047+1))</f>
        <v>#REF!</v>
      </c>
      <c r="B1048" s="576" t="e">
        <f t="shared" si="117"/>
        <v>#REF!</v>
      </c>
      <c r="C1048" s="576" t="e">
        <f>IF(A1048="","",IF(#REF!+'Plano Prestação Mensal Proposta'!A1048&gt;120,0,ROUND(IF(B1048&gt;0.045,(0.045*0.5),(0.5)*B1048),7)))</f>
        <v>#REF!</v>
      </c>
      <c r="D1048" s="576" t="e">
        <f t="shared" si="112"/>
        <v>#REF!</v>
      </c>
      <c r="E1048" s="575" t="e">
        <f t="shared" si="118"/>
        <v>#REF!</v>
      </c>
      <c r="F1048" s="575" t="e">
        <f t="shared" si="113"/>
        <v>#REF!</v>
      </c>
      <c r="G1048" s="575" t="e">
        <f t="shared" si="114"/>
        <v>#REF!</v>
      </c>
      <c r="H1048" s="575" t="e">
        <f t="shared" si="115"/>
        <v>#REF!</v>
      </c>
      <c r="I1048" s="575" t="e">
        <f t="shared" si="116"/>
        <v>#REF!</v>
      </c>
      <c r="J1048" s="575" t="e">
        <f>IF(A1048="","",IF(#REF!="","",PMT((1+D1048)^(1/12)-1,(#REF!*12)-A1048+1,-E1048)))</f>
        <v>#REF!</v>
      </c>
    </row>
    <row r="1049" spans="1:10">
      <c r="A1049" s="577" t="e">
        <f>IF(A1048="","",IF(A1048=#REF!*12,"",+A1048+1))</f>
        <v>#REF!</v>
      </c>
      <c r="B1049" s="576" t="e">
        <f t="shared" si="117"/>
        <v>#REF!</v>
      </c>
      <c r="C1049" s="576" t="e">
        <f>IF(A1049="","",IF(#REF!+'Plano Prestação Mensal Proposta'!A1049&gt;120,0,ROUND(IF(B1049&gt;0.045,(0.045*0.5),(0.5)*B1049),7)))</f>
        <v>#REF!</v>
      </c>
      <c r="D1049" s="576" t="e">
        <f t="shared" si="112"/>
        <v>#REF!</v>
      </c>
      <c r="E1049" s="575" t="e">
        <f t="shared" si="118"/>
        <v>#REF!</v>
      </c>
      <c r="F1049" s="575" t="e">
        <f t="shared" si="113"/>
        <v>#REF!</v>
      </c>
      <c r="G1049" s="575" t="e">
        <f t="shared" si="114"/>
        <v>#REF!</v>
      </c>
      <c r="H1049" s="575" t="e">
        <f t="shared" si="115"/>
        <v>#REF!</v>
      </c>
      <c r="I1049" s="575" t="e">
        <f t="shared" si="116"/>
        <v>#REF!</v>
      </c>
      <c r="J1049" s="575" t="e">
        <f>IF(A1049="","",IF(#REF!="","",PMT((1+D1049)^(1/12)-1,(#REF!*12)-A1049+1,-E1049)))</f>
        <v>#REF!</v>
      </c>
    </row>
    <row r="1050" spans="1:10">
      <c r="A1050" s="577" t="e">
        <f>IF(A1049="","",IF(A1049=#REF!*12,"",+A1049+1))</f>
        <v>#REF!</v>
      </c>
      <c r="B1050" s="576" t="e">
        <f t="shared" si="117"/>
        <v>#REF!</v>
      </c>
      <c r="C1050" s="576" t="e">
        <f>IF(A1050="","",IF(#REF!+'Plano Prestação Mensal Proposta'!A1050&gt;120,0,ROUND(IF(B1050&gt;0.045,(0.045*0.5),(0.5)*B1050),7)))</f>
        <v>#REF!</v>
      </c>
      <c r="D1050" s="576" t="e">
        <f t="shared" si="112"/>
        <v>#REF!</v>
      </c>
      <c r="E1050" s="575" t="e">
        <f t="shared" si="118"/>
        <v>#REF!</v>
      </c>
      <c r="F1050" s="575" t="e">
        <f t="shared" si="113"/>
        <v>#REF!</v>
      </c>
      <c r="G1050" s="575" t="e">
        <f t="shared" si="114"/>
        <v>#REF!</v>
      </c>
      <c r="H1050" s="575" t="e">
        <f t="shared" si="115"/>
        <v>#REF!</v>
      </c>
      <c r="I1050" s="575" t="e">
        <f t="shared" si="116"/>
        <v>#REF!</v>
      </c>
      <c r="J1050" s="575" t="e">
        <f>IF(A1050="","",IF(#REF!="","",PMT((1+D1050)^(1/12)-1,(#REF!*12)-A1050+1,-E1050)))</f>
        <v>#REF!</v>
      </c>
    </row>
    <row r="1051" spans="1:10">
      <c r="A1051" s="577" t="e">
        <f>IF(A1050="","",IF(A1050=#REF!*12,"",+A1050+1))</f>
        <v>#REF!</v>
      </c>
      <c r="B1051" s="576" t="e">
        <f t="shared" si="117"/>
        <v>#REF!</v>
      </c>
      <c r="C1051" s="576" t="e">
        <f>IF(A1051="","",IF(#REF!+'Plano Prestação Mensal Proposta'!A1051&gt;120,0,ROUND(IF(B1051&gt;0.045,(0.045*0.5),(0.5)*B1051),7)))</f>
        <v>#REF!</v>
      </c>
      <c r="D1051" s="576" t="e">
        <f t="shared" si="112"/>
        <v>#REF!</v>
      </c>
      <c r="E1051" s="575" t="e">
        <f t="shared" si="118"/>
        <v>#REF!</v>
      </c>
      <c r="F1051" s="575" t="e">
        <f t="shared" si="113"/>
        <v>#REF!</v>
      </c>
      <c r="G1051" s="575" t="e">
        <f t="shared" si="114"/>
        <v>#REF!</v>
      </c>
      <c r="H1051" s="575" t="e">
        <f t="shared" si="115"/>
        <v>#REF!</v>
      </c>
      <c r="I1051" s="575" t="e">
        <f t="shared" si="116"/>
        <v>#REF!</v>
      </c>
      <c r="J1051" s="575" t="e">
        <f>IF(A1051="","",IF(#REF!="","",PMT((1+D1051)^(1/12)-1,(#REF!*12)-A1051+1,-E1051)))</f>
        <v>#REF!</v>
      </c>
    </row>
    <row r="1052" spans="1:10">
      <c r="A1052" s="577" t="e">
        <f>IF(A1051="","",IF(A1051=#REF!*12,"",+A1051+1))</f>
        <v>#REF!</v>
      </c>
      <c r="B1052" s="576" t="e">
        <f t="shared" si="117"/>
        <v>#REF!</v>
      </c>
      <c r="C1052" s="576" t="e">
        <f>IF(A1052="","",IF(#REF!+'Plano Prestação Mensal Proposta'!A1052&gt;120,0,ROUND(IF(B1052&gt;0.045,(0.045*0.5),(0.5)*B1052),7)))</f>
        <v>#REF!</v>
      </c>
      <c r="D1052" s="576" t="e">
        <f t="shared" si="112"/>
        <v>#REF!</v>
      </c>
      <c r="E1052" s="575" t="e">
        <f t="shared" si="118"/>
        <v>#REF!</v>
      </c>
      <c r="F1052" s="575" t="e">
        <f t="shared" si="113"/>
        <v>#REF!</v>
      </c>
      <c r="G1052" s="575" t="e">
        <f t="shared" si="114"/>
        <v>#REF!</v>
      </c>
      <c r="H1052" s="575" t="e">
        <f t="shared" si="115"/>
        <v>#REF!</v>
      </c>
      <c r="I1052" s="575" t="e">
        <f t="shared" si="116"/>
        <v>#REF!</v>
      </c>
      <c r="J1052" s="575" t="e">
        <f>IF(A1052="","",IF(#REF!="","",PMT((1+D1052)^(1/12)-1,(#REF!*12)-A1052+1,-E1052)))</f>
        <v>#REF!</v>
      </c>
    </row>
    <row r="1053" spans="1:10">
      <c r="A1053" s="577" t="e">
        <f>IF(A1052="","",IF(A1052=#REF!*12,"",+A1052+1))</f>
        <v>#REF!</v>
      </c>
      <c r="B1053" s="576" t="e">
        <f t="shared" si="117"/>
        <v>#REF!</v>
      </c>
      <c r="C1053" s="576" t="e">
        <f>IF(A1053="","",IF(#REF!+'Plano Prestação Mensal Proposta'!A1053&gt;120,0,ROUND(IF(B1053&gt;0.045,(0.045*0.5),(0.5)*B1053),7)))</f>
        <v>#REF!</v>
      </c>
      <c r="D1053" s="576" t="e">
        <f t="shared" si="112"/>
        <v>#REF!</v>
      </c>
      <c r="E1053" s="575" t="e">
        <f t="shared" si="118"/>
        <v>#REF!</v>
      </c>
      <c r="F1053" s="575" t="e">
        <f t="shared" si="113"/>
        <v>#REF!</v>
      </c>
      <c r="G1053" s="575" t="e">
        <f t="shared" si="114"/>
        <v>#REF!</v>
      </c>
      <c r="H1053" s="575" t="e">
        <f t="shared" si="115"/>
        <v>#REF!</v>
      </c>
      <c r="I1053" s="575" t="e">
        <f t="shared" si="116"/>
        <v>#REF!</v>
      </c>
      <c r="J1053" s="575" t="e">
        <f>IF(A1053="","",IF(#REF!="","",PMT((1+D1053)^(1/12)-1,(#REF!*12)-A1053+1,-E1053)))</f>
        <v>#REF!</v>
      </c>
    </row>
    <row r="1054" spans="1:10">
      <c r="A1054" s="577" t="e">
        <f>IF(A1053="","",IF(A1053=#REF!*12,"",+A1053+1))</f>
        <v>#REF!</v>
      </c>
      <c r="B1054" s="576" t="e">
        <f t="shared" si="117"/>
        <v>#REF!</v>
      </c>
      <c r="C1054" s="576" t="e">
        <f>IF(A1054="","",IF(#REF!+'Plano Prestação Mensal Proposta'!A1054&gt;120,0,ROUND(IF(B1054&gt;0.045,(0.045*0.5),(0.5)*B1054),7)))</f>
        <v>#REF!</v>
      </c>
      <c r="D1054" s="576" t="e">
        <f t="shared" si="112"/>
        <v>#REF!</v>
      </c>
      <c r="E1054" s="575" t="e">
        <f t="shared" si="118"/>
        <v>#REF!</v>
      </c>
      <c r="F1054" s="575" t="e">
        <f t="shared" si="113"/>
        <v>#REF!</v>
      </c>
      <c r="G1054" s="575" t="e">
        <f t="shared" si="114"/>
        <v>#REF!</v>
      </c>
      <c r="H1054" s="575" t="e">
        <f t="shared" si="115"/>
        <v>#REF!</v>
      </c>
      <c r="I1054" s="575" t="e">
        <f t="shared" si="116"/>
        <v>#REF!</v>
      </c>
      <c r="J1054" s="575" t="e">
        <f>IF(A1054="","",IF(#REF!="","",PMT((1+D1054)^(1/12)-1,(#REF!*12)-A1054+1,-E1054)))</f>
        <v>#REF!</v>
      </c>
    </row>
    <row r="1055" spans="1:10">
      <c r="A1055" s="577" t="e">
        <f>IF(A1054="","",IF(A1054=#REF!*12,"",+A1054+1))</f>
        <v>#REF!</v>
      </c>
      <c r="B1055" s="576" t="e">
        <f t="shared" si="117"/>
        <v>#REF!</v>
      </c>
      <c r="C1055" s="576" t="e">
        <f>IF(A1055="","",IF(#REF!+'Plano Prestação Mensal Proposta'!A1055&gt;120,0,ROUND(IF(B1055&gt;0.045,(0.045*0.5),(0.5)*B1055),7)))</f>
        <v>#REF!</v>
      </c>
      <c r="D1055" s="576" t="e">
        <f t="shared" si="112"/>
        <v>#REF!</v>
      </c>
      <c r="E1055" s="575" t="e">
        <f t="shared" si="118"/>
        <v>#REF!</v>
      </c>
      <c r="F1055" s="575" t="e">
        <f t="shared" si="113"/>
        <v>#REF!</v>
      </c>
      <c r="G1055" s="575" t="e">
        <f t="shared" si="114"/>
        <v>#REF!</v>
      </c>
      <c r="H1055" s="575" t="e">
        <f t="shared" si="115"/>
        <v>#REF!</v>
      </c>
      <c r="I1055" s="575" t="e">
        <f t="shared" si="116"/>
        <v>#REF!</v>
      </c>
      <c r="J1055" s="575" t="e">
        <f>IF(A1055="","",IF(#REF!="","",PMT((1+D1055)^(1/12)-1,(#REF!*12)-A1055+1,-E1055)))</f>
        <v>#REF!</v>
      </c>
    </row>
    <row r="1056" spans="1:10">
      <c r="A1056" s="577" t="e">
        <f>IF(A1055="","",IF(A1055=#REF!*12,"",+A1055+1))</f>
        <v>#REF!</v>
      </c>
      <c r="B1056" s="576" t="e">
        <f t="shared" si="117"/>
        <v>#REF!</v>
      </c>
      <c r="C1056" s="576" t="e">
        <f>IF(A1056="","",IF(#REF!+'Plano Prestação Mensal Proposta'!A1056&gt;120,0,ROUND(IF(B1056&gt;0.045,(0.045*0.5),(0.5)*B1056),7)))</f>
        <v>#REF!</v>
      </c>
      <c r="D1056" s="576" t="e">
        <f t="shared" si="112"/>
        <v>#REF!</v>
      </c>
      <c r="E1056" s="575" t="e">
        <f t="shared" si="118"/>
        <v>#REF!</v>
      </c>
      <c r="F1056" s="575" t="e">
        <f t="shared" si="113"/>
        <v>#REF!</v>
      </c>
      <c r="G1056" s="575" t="e">
        <f t="shared" si="114"/>
        <v>#REF!</v>
      </c>
      <c r="H1056" s="575" t="e">
        <f t="shared" si="115"/>
        <v>#REF!</v>
      </c>
      <c r="I1056" s="575" t="e">
        <f t="shared" si="116"/>
        <v>#REF!</v>
      </c>
      <c r="J1056" s="575" t="e">
        <f>IF(A1056="","",IF(#REF!="","",PMT((1+D1056)^(1/12)-1,(#REF!*12)-A1056+1,-E1056)))</f>
        <v>#REF!</v>
      </c>
    </row>
    <row r="1057" spans="1:10">
      <c r="A1057" s="577" t="e">
        <f>IF(A1056="","",IF(A1056=#REF!*12,"",+A1056+1))</f>
        <v>#REF!</v>
      </c>
      <c r="B1057" s="576" t="e">
        <f t="shared" si="117"/>
        <v>#REF!</v>
      </c>
      <c r="C1057" s="576" t="e">
        <f>IF(A1057="","",IF(#REF!+'Plano Prestação Mensal Proposta'!A1057&gt;120,0,ROUND(IF(B1057&gt;0.045,(0.045*0.5),(0.5)*B1057),7)))</f>
        <v>#REF!</v>
      </c>
      <c r="D1057" s="576" t="e">
        <f t="shared" si="112"/>
        <v>#REF!</v>
      </c>
      <c r="E1057" s="575" t="e">
        <f t="shared" si="118"/>
        <v>#REF!</v>
      </c>
      <c r="F1057" s="575" t="e">
        <f t="shared" si="113"/>
        <v>#REF!</v>
      </c>
      <c r="G1057" s="575" t="e">
        <f t="shared" si="114"/>
        <v>#REF!</v>
      </c>
      <c r="H1057" s="575" t="e">
        <f t="shared" si="115"/>
        <v>#REF!</v>
      </c>
      <c r="I1057" s="575" t="e">
        <f t="shared" si="116"/>
        <v>#REF!</v>
      </c>
      <c r="J1057" s="575" t="e">
        <f>IF(A1057="","",IF(#REF!="","",PMT((1+D1057)^(1/12)-1,(#REF!*12)-A1057+1,-E1057)))</f>
        <v>#REF!</v>
      </c>
    </row>
    <row r="1058" spans="1:10">
      <c r="A1058" s="577" t="e">
        <f>IF(A1057="","",IF(A1057=#REF!*12,"",+A1057+1))</f>
        <v>#REF!</v>
      </c>
      <c r="B1058" s="576" t="e">
        <f t="shared" si="117"/>
        <v>#REF!</v>
      </c>
      <c r="C1058" s="576" t="e">
        <f>IF(A1058="","",IF(#REF!+'Plano Prestação Mensal Proposta'!A1058&gt;120,0,ROUND(IF(B1058&gt;0.045,(0.045*0.5),(0.5)*B1058),7)))</f>
        <v>#REF!</v>
      </c>
      <c r="D1058" s="576" t="e">
        <f t="shared" si="112"/>
        <v>#REF!</v>
      </c>
      <c r="E1058" s="575" t="e">
        <f t="shared" si="118"/>
        <v>#REF!</v>
      </c>
      <c r="F1058" s="575" t="e">
        <f t="shared" si="113"/>
        <v>#REF!</v>
      </c>
      <c r="G1058" s="575" t="e">
        <f t="shared" si="114"/>
        <v>#REF!</v>
      </c>
      <c r="H1058" s="575" t="e">
        <f t="shared" si="115"/>
        <v>#REF!</v>
      </c>
      <c r="I1058" s="575" t="e">
        <f t="shared" si="116"/>
        <v>#REF!</v>
      </c>
      <c r="J1058" s="575" t="e">
        <f>IF(A1058="","",IF(#REF!="","",PMT((1+D1058)^(1/12)-1,(#REF!*12)-A1058+1,-E1058)))</f>
        <v>#REF!</v>
      </c>
    </row>
    <row r="1059" spans="1:10">
      <c r="A1059" s="577" t="e">
        <f>IF(A1058="","",IF(A1058=#REF!*12,"",+A1058+1))</f>
        <v>#REF!</v>
      </c>
      <c r="B1059" s="576" t="e">
        <f t="shared" si="117"/>
        <v>#REF!</v>
      </c>
      <c r="C1059" s="576" t="e">
        <f>IF(A1059="","",IF(#REF!+'Plano Prestação Mensal Proposta'!A1059&gt;120,0,ROUND(IF(B1059&gt;0.045,(0.045*0.5),(0.5)*B1059),7)))</f>
        <v>#REF!</v>
      </c>
      <c r="D1059" s="576" t="e">
        <f t="shared" si="112"/>
        <v>#REF!</v>
      </c>
      <c r="E1059" s="575" t="e">
        <f t="shared" si="118"/>
        <v>#REF!</v>
      </c>
      <c r="F1059" s="575" t="e">
        <f t="shared" si="113"/>
        <v>#REF!</v>
      </c>
      <c r="G1059" s="575" t="e">
        <f t="shared" si="114"/>
        <v>#REF!</v>
      </c>
      <c r="H1059" s="575" t="e">
        <f t="shared" si="115"/>
        <v>#REF!</v>
      </c>
      <c r="I1059" s="575" t="e">
        <f t="shared" si="116"/>
        <v>#REF!</v>
      </c>
      <c r="J1059" s="575" t="e">
        <f>IF(A1059="","",IF(#REF!="","",PMT((1+D1059)^(1/12)-1,(#REF!*12)-A1059+1,-E1059)))</f>
        <v>#REF!</v>
      </c>
    </row>
    <row r="1060" spans="1:10">
      <c r="A1060" s="577" t="e">
        <f>IF(A1059="","",IF(A1059=#REF!*12,"",+A1059+1))</f>
        <v>#REF!</v>
      </c>
      <c r="B1060" s="576" t="e">
        <f t="shared" si="117"/>
        <v>#REF!</v>
      </c>
      <c r="C1060" s="576" t="e">
        <f>IF(A1060="","",IF(#REF!+'Plano Prestação Mensal Proposta'!A1060&gt;120,0,ROUND(IF(B1060&gt;0.045,(0.045*0.5),(0.5)*B1060),7)))</f>
        <v>#REF!</v>
      </c>
      <c r="D1060" s="576" t="e">
        <f t="shared" si="112"/>
        <v>#REF!</v>
      </c>
      <c r="E1060" s="575" t="e">
        <f t="shared" si="118"/>
        <v>#REF!</v>
      </c>
      <c r="F1060" s="575" t="e">
        <f t="shared" si="113"/>
        <v>#REF!</v>
      </c>
      <c r="G1060" s="575" t="e">
        <f t="shared" si="114"/>
        <v>#REF!</v>
      </c>
      <c r="H1060" s="575" t="e">
        <f t="shared" si="115"/>
        <v>#REF!</v>
      </c>
      <c r="I1060" s="575" t="e">
        <f t="shared" si="116"/>
        <v>#REF!</v>
      </c>
      <c r="J1060" s="575" t="e">
        <f>IF(A1060="","",IF(#REF!="","",PMT((1+D1060)^(1/12)-1,(#REF!*12)-A1060+1,-E1060)))</f>
        <v>#REF!</v>
      </c>
    </row>
    <row r="1061" spans="1:10">
      <c r="A1061" s="577" t="e">
        <f>IF(A1060="","",IF(A1060=#REF!*12,"",+A1060+1))</f>
        <v>#REF!</v>
      </c>
      <c r="B1061" s="576" t="e">
        <f t="shared" si="117"/>
        <v>#REF!</v>
      </c>
      <c r="C1061" s="576" t="e">
        <f>IF(A1061="","",IF(#REF!+'Plano Prestação Mensal Proposta'!A1061&gt;120,0,ROUND(IF(B1061&gt;0.045,(0.045*0.5),(0.5)*B1061),7)))</f>
        <v>#REF!</v>
      </c>
      <c r="D1061" s="576" t="e">
        <f t="shared" si="112"/>
        <v>#REF!</v>
      </c>
      <c r="E1061" s="575" t="e">
        <f t="shared" si="118"/>
        <v>#REF!</v>
      </c>
      <c r="F1061" s="575" t="e">
        <f t="shared" si="113"/>
        <v>#REF!</v>
      </c>
      <c r="G1061" s="575" t="e">
        <f t="shared" si="114"/>
        <v>#REF!</v>
      </c>
      <c r="H1061" s="575" t="e">
        <f t="shared" si="115"/>
        <v>#REF!</v>
      </c>
      <c r="I1061" s="575" t="e">
        <f t="shared" si="116"/>
        <v>#REF!</v>
      </c>
      <c r="J1061" s="575" t="e">
        <f>IF(A1061="","",IF(#REF!="","",PMT((1+D1061)^(1/12)-1,(#REF!*12)-A1061+1,-E1061)))</f>
        <v>#REF!</v>
      </c>
    </row>
    <row r="1062" spans="1:10">
      <c r="A1062" s="577" t="e">
        <f>IF(A1061="","",IF(A1061=#REF!*12,"",+A1061+1))</f>
        <v>#REF!</v>
      </c>
      <c r="B1062" s="576" t="e">
        <f t="shared" si="117"/>
        <v>#REF!</v>
      </c>
      <c r="C1062" s="576" t="e">
        <f>IF(A1062="","",IF(#REF!+'Plano Prestação Mensal Proposta'!A1062&gt;120,0,ROUND(IF(B1062&gt;0.045,(0.045*0.5),(0.5)*B1062),7)))</f>
        <v>#REF!</v>
      </c>
      <c r="D1062" s="576" t="e">
        <f t="shared" si="112"/>
        <v>#REF!</v>
      </c>
      <c r="E1062" s="575" t="e">
        <f t="shared" si="118"/>
        <v>#REF!</v>
      </c>
      <c r="F1062" s="575" t="e">
        <f t="shared" si="113"/>
        <v>#REF!</v>
      </c>
      <c r="G1062" s="575" t="e">
        <f t="shared" si="114"/>
        <v>#REF!</v>
      </c>
      <c r="H1062" s="575" t="e">
        <f t="shared" si="115"/>
        <v>#REF!</v>
      </c>
      <c r="I1062" s="575" t="e">
        <f t="shared" si="116"/>
        <v>#REF!</v>
      </c>
      <c r="J1062" s="575" t="e">
        <f>IF(A1062="","",IF(#REF!="","",PMT((1+D1062)^(1/12)-1,(#REF!*12)-A1062+1,-E1062)))</f>
        <v>#REF!</v>
      </c>
    </row>
    <row r="1063" spans="1:10">
      <c r="A1063" s="577" t="e">
        <f>IF(A1062="","",IF(A1062=#REF!*12,"",+A1062+1))</f>
        <v>#REF!</v>
      </c>
      <c r="B1063" s="576" t="e">
        <f t="shared" si="117"/>
        <v>#REF!</v>
      </c>
      <c r="C1063" s="576" t="e">
        <f>IF(A1063="","",IF(#REF!+'Plano Prestação Mensal Proposta'!A1063&gt;120,0,ROUND(IF(B1063&gt;0.045,(0.045*0.5),(0.5)*B1063),7)))</f>
        <v>#REF!</v>
      </c>
      <c r="D1063" s="576" t="e">
        <f t="shared" si="112"/>
        <v>#REF!</v>
      </c>
      <c r="E1063" s="575" t="e">
        <f t="shared" si="118"/>
        <v>#REF!</v>
      </c>
      <c r="F1063" s="575" t="e">
        <f t="shared" si="113"/>
        <v>#REF!</v>
      </c>
      <c r="G1063" s="575" t="e">
        <f t="shared" si="114"/>
        <v>#REF!</v>
      </c>
      <c r="H1063" s="575" t="e">
        <f t="shared" si="115"/>
        <v>#REF!</v>
      </c>
      <c r="I1063" s="575" t="e">
        <f t="shared" si="116"/>
        <v>#REF!</v>
      </c>
      <c r="J1063" s="575" t="e">
        <f>IF(A1063="","",IF(#REF!="","",PMT((1+D1063)^(1/12)-1,(#REF!*12)-A1063+1,-E1063)))</f>
        <v>#REF!</v>
      </c>
    </row>
    <row r="1064" spans="1:10">
      <c r="A1064" s="577" t="e">
        <f>IF(A1063="","",IF(A1063=#REF!*12,"",+A1063+1))</f>
        <v>#REF!</v>
      </c>
      <c r="B1064" s="576" t="e">
        <f t="shared" si="117"/>
        <v>#REF!</v>
      </c>
      <c r="C1064" s="576" t="e">
        <f>IF(A1064="","",IF(#REF!+'Plano Prestação Mensal Proposta'!A1064&gt;120,0,ROUND(IF(B1064&gt;0.045,(0.045*0.5),(0.5)*B1064),7)))</f>
        <v>#REF!</v>
      </c>
      <c r="D1064" s="576" t="e">
        <f t="shared" si="112"/>
        <v>#REF!</v>
      </c>
      <c r="E1064" s="575" t="e">
        <f t="shared" si="118"/>
        <v>#REF!</v>
      </c>
      <c r="F1064" s="575" t="e">
        <f t="shared" si="113"/>
        <v>#REF!</v>
      </c>
      <c r="G1064" s="575" t="e">
        <f t="shared" si="114"/>
        <v>#REF!</v>
      </c>
      <c r="H1064" s="575" t="e">
        <f t="shared" si="115"/>
        <v>#REF!</v>
      </c>
      <c r="I1064" s="575" t="e">
        <f t="shared" si="116"/>
        <v>#REF!</v>
      </c>
      <c r="J1064" s="575" t="e">
        <f>IF(A1064="","",IF(#REF!="","",PMT((1+D1064)^(1/12)-1,(#REF!*12)-A1064+1,-E1064)))</f>
        <v>#REF!</v>
      </c>
    </row>
    <row r="1065" spans="1:10">
      <c r="A1065" s="577" t="e">
        <f>IF(A1064="","",IF(A1064=#REF!*12,"",+A1064+1))</f>
        <v>#REF!</v>
      </c>
      <c r="B1065" s="576" t="e">
        <f t="shared" si="117"/>
        <v>#REF!</v>
      </c>
      <c r="C1065" s="576" t="e">
        <f>IF(A1065="","",IF(#REF!+'Plano Prestação Mensal Proposta'!A1065&gt;120,0,ROUND(IF(B1065&gt;0.045,(0.045*0.5),(0.5)*B1065),7)))</f>
        <v>#REF!</v>
      </c>
      <c r="D1065" s="576" t="e">
        <f t="shared" si="112"/>
        <v>#REF!</v>
      </c>
      <c r="E1065" s="575" t="e">
        <f t="shared" si="118"/>
        <v>#REF!</v>
      </c>
      <c r="F1065" s="575" t="e">
        <f t="shared" si="113"/>
        <v>#REF!</v>
      </c>
      <c r="G1065" s="575" t="e">
        <f t="shared" si="114"/>
        <v>#REF!</v>
      </c>
      <c r="H1065" s="575" t="e">
        <f t="shared" si="115"/>
        <v>#REF!</v>
      </c>
      <c r="I1065" s="575" t="e">
        <f t="shared" si="116"/>
        <v>#REF!</v>
      </c>
      <c r="J1065" s="575" t="e">
        <f>IF(A1065="","",IF(#REF!="","",PMT((1+D1065)^(1/12)-1,(#REF!*12)-A1065+1,-E1065)))</f>
        <v>#REF!</v>
      </c>
    </row>
    <row r="1066" spans="1:10">
      <c r="A1066" s="577" t="e">
        <f>IF(A1065="","",IF(A1065=#REF!*12,"",+A1065+1))</f>
        <v>#REF!</v>
      </c>
      <c r="B1066" s="576" t="e">
        <f t="shared" si="117"/>
        <v>#REF!</v>
      </c>
      <c r="C1066" s="576" t="e">
        <f>IF(A1066="","",IF(#REF!+'Plano Prestação Mensal Proposta'!A1066&gt;120,0,ROUND(IF(B1066&gt;0.045,(0.045*0.5),(0.5)*B1066),7)))</f>
        <v>#REF!</v>
      </c>
      <c r="D1066" s="576" t="e">
        <f t="shared" si="112"/>
        <v>#REF!</v>
      </c>
      <c r="E1066" s="575" t="e">
        <f t="shared" si="118"/>
        <v>#REF!</v>
      </c>
      <c r="F1066" s="575" t="e">
        <f t="shared" si="113"/>
        <v>#REF!</v>
      </c>
      <c r="G1066" s="575" t="e">
        <f t="shared" si="114"/>
        <v>#REF!</v>
      </c>
      <c r="H1066" s="575" t="e">
        <f t="shared" si="115"/>
        <v>#REF!</v>
      </c>
      <c r="I1066" s="575" t="e">
        <f t="shared" si="116"/>
        <v>#REF!</v>
      </c>
      <c r="J1066" s="575" t="e">
        <f>IF(A1066="","",IF(#REF!="","",PMT((1+D1066)^(1/12)-1,(#REF!*12)-A1066+1,-E1066)))</f>
        <v>#REF!</v>
      </c>
    </row>
    <row r="1067" spans="1:10">
      <c r="A1067" s="577" t="e">
        <f>IF(A1066="","",IF(A1066=#REF!*12,"",+A1066+1))</f>
        <v>#REF!</v>
      </c>
      <c r="B1067" s="576" t="e">
        <f t="shared" si="117"/>
        <v>#REF!</v>
      </c>
      <c r="C1067" s="576" t="e">
        <f>IF(A1067="","",IF(#REF!+'Plano Prestação Mensal Proposta'!A1067&gt;120,0,ROUND(IF(B1067&gt;0.045,(0.045*0.5),(0.5)*B1067),7)))</f>
        <v>#REF!</v>
      </c>
      <c r="D1067" s="576" t="e">
        <f t="shared" si="112"/>
        <v>#REF!</v>
      </c>
      <c r="E1067" s="575" t="e">
        <f t="shared" si="118"/>
        <v>#REF!</v>
      </c>
      <c r="F1067" s="575" t="e">
        <f t="shared" si="113"/>
        <v>#REF!</v>
      </c>
      <c r="G1067" s="575" t="e">
        <f t="shared" si="114"/>
        <v>#REF!</v>
      </c>
      <c r="H1067" s="575" t="e">
        <f t="shared" si="115"/>
        <v>#REF!</v>
      </c>
      <c r="I1067" s="575" t="e">
        <f t="shared" si="116"/>
        <v>#REF!</v>
      </c>
      <c r="J1067" s="575" t="e">
        <f>IF(A1067="","",IF(#REF!="","",PMT((1+D1067)^(1/12)-1,(#REF!*12)-A1067+1,-E1067)))</f>
        <v>#REF!</v>
      </c>
    </row>
    <row r="1068" spans="1:10">
      <c r="A1068" s="577" t="e">
        <f>IF(A1067="","",IF(A1067=#REF!*12,"",+A1067+1))</f>
        <v>#REF!</v>
      </c>
      <c r="B1068" s="576" t="e">
        <f t="shared" si="117"/>
        <v>#REF!</v>
      </c>
      <c r="C1068" s="576" t="e">
        <f>IF(A1068="","",IF(#REF!+'Plano Prestação Mensal Proposta'!A1068&gt;120,0,ROUND(IF(B1068&gt;0.045,(0.045*0.5),(0.5)*B1068),7)))</f>
        <v>#REF!</v>
      </c>
      <c r="D1068" s="576" t="e">
        <f t="shared" si="112"/>
        <v>#REF!</v>
      </c>
      <c r="E1068" s="575" t="e">
        <f t="shared" si="118"/>
        <v>#REF!</v>
      </c>
      <c r="F1068" s="575" t="e">
        <f t="shared" si="113"/>
        <v>#REF!</v>
      </c>
      <c r="G1068" s="575" t="e">
        <f t="shared" si="114"/>
        <v>#REF!</v>
      </c>
      <c r="H1068" s="575" t="e">
        <f t="shared" si="115"/>
        <v>#REF!</v>
      </c>
      <c r="I1068" s="575" t="e">
        <f t="shared" si="116"/>
        <v>#REF!</v>
      </c>
      <c r="J1068" s="575" t="e">
        <f>IF(A1068="","",IF(#REF!="","",PMT((1+D1068)^(1/12)-1,(#REF!*12)-A1068+1,-E1068)))</f>
        <v>#REF!</v>
      </c>
    </row>
    <row r="1069" spans="1:10">
      <c r="A1069" s="577" t="e">
        <f>IF(A1068="","",IF(A1068=#REF!*12,"",+A1068+1))</f>
        <v>#REF!</v>
      </c>
      <c r="B1069" s="576" t="e">
        <f t="shared" si="117"/>
        <v>#REF!</v>
      </c>
      <c r="C1069" s="576" t="e">
        <f>IF(A1069="","",IF(#REF!+'Plano Prestação Mensal Proposta'!A1069&gt;120,0,ROUND(IF(B1069&gt;0.045,(0.045*0.5),(0.5)*B1069),7)))</f>
        <v>#REF!</v>
      </c>
      <c r="D1069" s="576" t="e">
        <f t="shared" si="112"/>
        <v>#REF!</v>
      </c>
      <c r="E1069" s="575" t="e">
        <f t="shared" si="118"/>
        <v>#REF!</v>
      </c>
      <c r="F1069" s="575" t="e">
        <f t="shared" si="113"/>
        <v>#REF!</v>
      </c>
      <c r="G1069" s="575" t="e">
        <f t="shared" si="114"/>
        <v>#REF!</v>
      </c>
      <c r="H1069" s="575" t="e">
        <f t="shared" si="115"/>
        <v>#REF!</v>
      </c>
      <c r="I1069" s="575" t="e">
        <f t="shared" si="116"/>
        <v>#REF!</v>
      </c>
      <c r="J1069" s="575" t="e">
        <f>IF(A1069="","",IF(#REF!="","",PMT((1+D1069)^(1/12)-1,(#REF!*12)-A1069+1,-E1069)))</f>
        <v>#REF!</v>
      </c>
    </row>
    <row r="1070" spans="1:10">
      <c r="A1070" s="577" t="e">
        <f>IF(A1069="","",IF(A1069=#REF!*12,"",+A1069+1))</f>
        <v>#REF!</v>
      </c>
      <c r="B1070" s="576" t="e">
        <f t="shared" si="117"/>
        <v>#REF!</v>
      </c>
      <c r="C1070" s="576" t="e">
        <f>IF(A1070="","",IF(#REF!+'Plano Prestação Mensal Proposta'!A1070&gt;120,0,ROUND(IF(B1070&gt;0.045,(0.045*0.5),(0.5)*B1070),7)))</f>
        <v>#REF!</v>
      </c>
      <c r="D1070" s="576" t="e">
        <f t="shared" si="112"/>
        <v>#REF!</v>
      </c>
      <c r="E1070" s="575" t="e">
        <f t="shared" si="118"/>
        <v>#REF!</v>
      </c>
      <c r="F1070" s="575" t="e">
        <f t="shared" si="113"/>
        <v>#REF!</v>
      </c>
      <c r="G1070" s="575" t="e">
        <f t="shared" si="114"/>
        <v>#REF!</v>
      </c>
      <c r="H1070" s="575" t="e">
        <f t="shared" si="115"/>
        <v>#REF!</v>
      </c>
      <c r="I1070" s="575" t="e">
        <f t="shared" si="116"/>
        <v>#REF!</v>
      </c>
      <c r="J1070" s="575" t="e">
        <f>IF(A1070="","",IF(#REF!="","",PMT((1+D1070)^(1/12)-1,(#REF!*12)-A1070+1,-E1070)))</f>
        <v>#REF!</v>
      </c>
    </row>
    <row r="1071" spans="1:10">
      <c r="A1071" s="577" t="e">
        <f>IF(A1070="","",IF(A1070=#REF!*12,"",+A1070+1))</f>
        <v>#REF!</v>
      </c>
      <c r="B1071" s="576" t="e">
        <f t="shared" si="117"/>
        <v>#REF!</v>
      </c>
      <c r="C1071" s="576" t="e">
        <f>IF(A1071="","",IF(#REF!+'Plano Prestação Mensal Proposta'!A1071&gt;120,0,ROUND(IF(B1071&gt;0.045,(0.045*0.5),(0.5)*B1071),7)))</f>
        <v>#REF!</v>
      </c>
      <c r="D1071" s="576" t="e">
        <f t="shared" si="112"/>
        <v>#REF!</v>
      </c>
      <c r="E1071" s="575" t="e">
        <f t="shared" si="118"/>
        <v>#REF!</v>
      </c>
      <c r="F1071" s="575" t="e">
        <f t="shared" si="113"/>
        <v>#REF!</v>
      </c>
      <c r="G1071" s="575" t="e">
        <f t="shared" si="114"/>
        <v>#REF!</v>
      </c>
      <c r="H1071" s="575" t="e">
        <f t="shared" si="115"/>
        <v>#REF!</v>
      </c>
      <c r="I1071" s="575" t="e">
        <f t="shared" si="116"/>
        <v>#REF!</v>
      </c>
      <c r="J1071" s="575" t="e">
        <f>IF(A1071="","",IF(#REF!="","",PMT((1+D1071)^(1/12)-1,(#REF!*12)-A1071+1,-E1071)))</f>
        <v>#REF!</v>
      </c>
    </row>
    <row r="1072" spans="1:10">
      <c r="A1072" s="577" t="e">
        <f>IF(A1071="","",IF(A1071=#REF!*12,"",+A1071+1))</f>
        <v>#REF!</v>
      </c>
      <c r="B1072" s="576" t="e">
        <f t="shared" si="117"/>
        <v>#REF!</v>
      </c>
      <c r="C1072" s="576" t="e">
        <f>IF(A1072="","",IF(#REF!+'Plano Prestação Mensal Proposta'!A1072&gt;120,0,ROUND(IF(B1072&gt;0.045,(0.045*0.5),(0.5)*B1072),7)))</f>
        <v>#REF!</v>
      </c>
      <c r="D1072" s="576" t="e">
        <f t="shared" si="112"/>
        <v>#REF!</v>
      </c>
      <c r="E1072" s="575" t="e">
        <f t="shared" si="118"/>
        <v>#REF!</v>
      </c>
      <c r="F1072" s="575" t="e">
        <f t="shared" si="113"/>
        <v>#REF!</v>
      </c>
      <c r="G1072" s="575" t="e">
        <f t="shared" si="114"/>
        <v>#REF!</v>
      </c>
      <c r="H1072" s="575" t="e">
        <f t="shared" si="115"/>
        <v>#REF!</v>
      </c>
      <c r="I1072" s="575" t="e">
        <f t="shared" si="116"/>
        <v>#REF!</v>
      </c>
      <c r="J1072" s="575" t="e">
        <f>IF(A1072="","",IF(#REF!="","",PMT((1+D1072)^(1/12)-1,(#REF!*12)-A1072+1,-E1072)))</f>
        <v>#REF!</v>
      </c>
    </row>
    <row r="1073" spans="1:10">
      <c r="A1073" s="577" t="e">
        <f>IF(A1072="","",IF(A1072=#REF!*12,"",+A1072+1))</f>
        <v>#REF!</v>
      </c>
      <c r="B1073" s="576" t="e">
        <f t="shared" si="117"/>
        <v>#REF!</v>
      </c>
      <c r="C1073" s="576" t="e">
        <f>IF(A1073="","",IF(#REF!+'Plano Prestação Mensal Proposta'!A1073&gt;120,0,ROUND(IF(B1073&gt;0.045,(0.045*0.5),(0.5)*B1073),7)))</f>
        <v>#REF!</v>
      </c>
      <c r="D1073" s="576" t="e">
        <f t="shared" si="112"/>
        <v>#REF!</v>
      </c>
      <c r="E1073" s="575" t="e">
        <f t="shared" si="118"/>
        <v>#REF!</v>
      </c>
      <c r="F1073" s="575" t="e">
        <f t="shared" si="113"/>
        <v>#REF!</v>
      </c>
      <c r="G1073" s="575" t="e">
        <f t="shared" si="114"/>
        <v>#REF!</v>
      </c>
      <c r="H1073" s="575" t="e">
        <f t="shared" si="115"/>
        <v>#REF!</v>
      </c>
      <c r="I1073" s="575" t="e">
        <f t="shared" si="116"/>
        <v>#REF!</v>
      </c>
      <c r="J1073" s="575" t="e">
        <f>IF(A1073="","",IF(#REF!="","",PMT((1+D1073)^(1/12)-1,(#REF!*12)-A1073+1,-E1073)))</f>
        <v>#REF!</v>
      </c>
    </row>
    <row r="1074" spans="1:10">
      <c r="A1074" s="577" t="e">
        <f>IF(A1073="","",IF(A1073=#REF!*12,"",+A1073+1))</f>
        <v>#REF!</v>
      </c>
      <c r="B1074" s="576" t="e">
        <f t="shared" si="117"/>
        <v>#REF!</v>
      </c>
      <c r="C1074" s="576" t="e">
        <f>IF(A1074="","",IF(#REF!+'Plano Prestação Mensal Proposta'!A1074&gt;120,0,ROUND(IF(B1074&gt;0.045,(0.045*0.5),(0.5)*B1074),7)))</f>
        <v>#REF!</v>
      </c>
      <c r="D1074" s="576" t="e">
        <f t="shared" si="112"/>
        <v>#REF!</v>
      </c>
      <c r="E1074" s="575" t="e">
        <f t="shared" si="118"/>
        <v>#REF!</v>
      </c>
      <c r="F1074" s="575" t="e">
        <f t="shared" si="113"/>
        <v>#REF!</v>
      </c>
      <c r="G1074" s="575" t="e">
        <f t="shared" si="114"/>
        <v>#REF!</v>
      </c>
      <c r="H1074" s="575" t="e">
        <f t="shared" si="115"/>
        <v>#REF!</v>
      </c>
      <c r="I1074" s="575" t="e">
        <f t="shared" si="116"/>
        <v>#REF!</v>
      </c>
      <c r="J1074" s="575" t="e">
        <f>IF(A1074="","",IF(#REF!="","",PMT((1+D1074)^(1/12)-1,(#REF!*12)-A1074+1,-E1074)))</f>
        <v>#REF!</v>
      </c>
    </row>
    <row r="1075" spans="1:10">
      <c r="A1075" s="577" t="e">
        <f>IF(A1074="","",IF(A1074=#REF!*12,"",+A1074+1))</f>
        <v>#REF!</v>
      </c>
      <c r="B1075" s="576" t="e">
        <f t="shared" si="117"/>
        <v>#REF!</v>
      </c>
      <c r="C1075" s="576" t="e">
        <f>IF(A1075="","",IF(#REF!+'Plano Prestação Mensal Proposta'!A1075&gt;120,0,ROUND(IF(B1075&gt;0.045,(0.045*0.5),(0.5)*B1075),7)))</f>
        <v>#REF!</v>
      </c>
      <c r="D1075" s="576" t="e">
        <f t="shared" si="112"/>
        <v>#REF!</v>
      </c>
      <c r="E1075" s="575" t="e">
        <f t="shared" si="118"/>
        <v>#REF!</v>
      </c>
      <c r="F1075" s="575" t="e">
        <f t="shared" si="113"/>
        <v>#REF!</v>
      </c>
      <c r="G1075" s="575" t="e">
        <f t="shared" si="114"/>
        <v>#REF!</v>
      </c>
      <c r="H1075" s="575" t="e">
        <f t="shared" si="115"/>
        <v>#REF!</v>
      </c>
      <c r="I1075" s="575" t="e">
        <f t="shared" si="116"/>
        <v>#REF!</v>
      </c>
      <c r="J1075" s="575" t="e">
        <f>IF(A1075="","",IF(#REF!="","",PMT((1+D1075)^(1/12)-1,(#REF!*12)-A1075+1,-E1075)))</f>
        <v>#REF!</v>
      </c>
    </row>
    <row r="1076" spans="1:10">
      <c r="A1076" s="577" t="e">
        <f>IF(A1075="","",IF(A1075=#REF!*12,"",+A1075+1))</f>
        <v>#REF!</v>
      </c>
      <c r="B1076" s="576" t="e">
        <f t="shared" si="117"/>
        <v>#REF!</v>
      </c>
      <c r="C1076" s="576" t="e">
        <f>IF(A1076="","",IF(#REF!+'Plano Prestação Mensal Proposta'!A1076&gt;120,0,ROUND(IF(B1076&gt;0.045,(0.045*0.5),(0.5)*B1076),7)))</f>
        <v>#REF!</v>
      </c>
      <c r="D1076" s="576" t="e">
        <f t="shared" si="112"/>
        <v>#REF!</v>
      </c>
      <c r="E1076" s="575" t="e">
        <f t="shared" si="118"/>
        <v>#REF!</v>
      </c>
      <c r="F1076" s="575" t="e">
        <f t="shared" si="113"/>
        <v>#REF!</v>
      </c>
      <c r="G1076" s="575" t="e">
        <f t="shared" si="114"/>
        <v>#REF!</v>
      </c>
      <c r="H1076" s="575" t="e">
        <f t="shared" si="115"/>
        <v>#REF!</v>
      </c>
      <c r="I1076" s="575" t="e">
        <f t="shared" si="116"/>
        <v>#REF!</v>
      </c>
      <c r="J1076" s="575" t="e">
        <f>IF(A1076="","",IF(#REF!="","",PMT((1+D1076)^(1/12)-1,(#REF!*12)-A1076+1,-E1076)))</f>
        <v>#REF!</v>
      </c>
    </row>
    <row r="1077" spans="1:10">
      <c r="A1077" s="577" t="e">
        <f>IF(A1076="","",IF(A1076=#REF!*12,"",+A1076+1))</f>
        <v>#REF!</v>
      </c>
      <c r="B1077" s="576" t="e">
        <f t="shared" si="117"/>
        <v>#REF!</v>
      </c>
      <c r="C1077" s="576" t="e">
        <f>IF(A1077="","",IF(#REF!+'Plano Prestação Mensal Proposta'!A1077&gt;120,0,ROUND(IF(B1077&gt;0.045,(0.045*0.5),(0.5)*B1077),7)))</f>
        <v>#REF!</v>
      </c>
      <c r="D1077" s="576" t="e">
        <f t="shared" si="112"/>
        <v>#REF!</v>
      </c>
      <c r="E1077" s="575" t="e">
        <f t="shared" si="118"/>
        <v>#REF!</v>
      </c>
      <c r="F1077" s="575" t="e">
        <f t="shared" si="113"/>
        <v>#REF!</v>
      </c>
      <c r="G1077" s="575" t="e">
        <f t="shared" si="114"/>
        <v>#REF!</v>
      </c>
      <c r="H1077" s="575" t="e">
        <f t="shared" si="115"/>
        <v>#REF!</v>
      </c>
      <c r="I1077" s="575" t="e">
        <f t="shared" si="116"/>
        <v>#REF!</v>
      </c>
      <c r="J1077" s="575" t="e">
        <f>IF(A1077="","",IF(#REF!="","",PMT((1+D1077)^(1/12)-1,(#REF!*12)-A1077+1,-E1077)))</f>
        <v>#REF!</v>
      </c>
    </row>
    <row r="1078" spans="1:10">
      <c r="A1078" s="577" t="e">
        <f>IF(A1077="","",IF(A1077=#REF!*12,"",+A1077+1))</f>
        <v>#REF!</v>
      </c>
      <c r="B1078" s="576" t="e">
        <f t="shared" si="117"/>
        <v>#REF!</v>
      </c>
      <c r="C1078" s="576" t="e">
        <f>IF(A1078="","",IF(#REF!+'Plano Prestação Mensal Proposta'!A1078&gt;120,0,ROUND(IF(B1078&gt;0.045,(0.045*0.5),(0.5)*B1078),7)))</f>
        <v>#REF!</v>
      </c>
      <c r="D1078" s="576" t="e">
        <f t="shared" si="112"/>
        <v>#REF!</v>
      </c>
      <c r="E1078" s="575" t="e">
        <f t="shared" si="118"/>
        <v>#REF!</v>
      </c>
      <c r="F1078" s="575" t="e">
        <f t="shared" si="113"/>
        <v>#REF!</v>
      </c>
      <c r="G1078" s="575" t="e">
        <f t="shared" si="114"/>
        <v>#REF!</v>
      </c>
      <c r="H1078" s="575" t="e">
        <f t="shared" si="115"/>
        <v>#REF!</v>
      </c>
      <c r="I1078" s="575" t="e">
        <f t="shared" si="116"/>
        <v>#REF!</v>
      </c>
      <c r="J1078" s="575" t="e">
        <f>IF(A1078="","",IF(#REF!="","",PMT((1+D1078)^(1/12)-1,(#REF!*12)-A1078+1,-E1078)))</f>
        <v>#REF!</v>
      </c>
    </row>
    <row r="1079" spans="1:10">
      <c r="A1079" s="577" t="e">
        <f>IF(A1078="","",IF(A1078=#REF!*12,"",+A1078+1))</f>
        <v>#REF!</v>
      </c>
      <c r="B1079" s="576" t="e">
        <f t="shared" si="117"/>
        <v>#REF!</v>
      </c>
      <c r="C1079" s="576" t="e">
        <f>IF(A1079="","",IF(#REF!+'Plano Prestação Mensal Proposta'!A1079&gt;120,0,ROUND(IF(B1079&gt;0.045,(0.045*0.5),(0.5)*B1079),7)))</f>
        <v>#REF!</v>
      </c>
      <c r="D1079" s="576" t="e">
        <f t="shared" si="112"/>
        <v>#REF!</v>
      </c>
      <c r="E1079" s="575" t="e">
        <f t="shared" si="118"/>
        <v>#REF!</v>
      </c>
      <c r="F1079" s="575" t="e">
        <f t="shared" si="113"/>
        <v>#REF!</v>
      </c>
      <c r="G1079" s="575" t="e">
        <f t="shared" si="114"/>
        <v>#REF!</v>
      </c>
      <c r="H1079" s="575" t="e">
        <f t="shared" si="115"/>
        <v>#REF!</v>
      </c>
      <c r="I1079" s="575" t="e">
        <f t="shared" si="116"/>
        <v>#REF!</v>
      </c>
      <c r="J1079" s="575" t="e">
        <f>IF(A1079="","",IF(#REF!="","",PMT((1+D1079)^(1/12)-1,(#REF!*12)-A1079+1,-E1079)))</f>
        <v>#REF!</v>
      </c>
    </row>
    <row r="1080" spans="1:10">
      <c r="A1080" s="577" t="e">
        <f>IF(A1079="","",IF(A1079=#REF!*12,"",+A1079+1))</f>
        <v>#REF!</v>
      </c>
      <c r="B1080" s="576" t="e">
        <f t="shared" si="117"/>
        <v>#REF!</v>
      </c>
      <c r="C1080" s="576" t="e">
        <f>IF(A1080="","",IF(#REF!+'Plano Prestação Mensal Proposta'!A1080&gt;120,0,ROUND(IF(B1080&gt;0.045,(0.045*0.5),(0.5)*B1080),7)))</f>
        <v>#REF!</v>
      </c>
      <c r="D1080" s="576" t="e">
        <f t="shared" si="112"/>
        <v>#REF!</v>
      </c>
      <c r="E1080" s="575" t="e">
        <f t="shared" si="118"/>
        <v>#REF!</v>
      </c>
      <c r="F1080" s="575" t="e">
        <f t="shared" si="113"/>
        <v>#REF!</v>
      </c>
      <c r="G1080" s="575" t="e">
        <f t="shared" si="114"/>
        <v>#REF!</v>
      </c>
      <c r="H1080" s="575" t="e">
        <f t="shared" si="115"/>
        <v>#REF!</v>
      </c>
      <c r="I1080" s="575" t="e">
        <f t="shared" si="116"/>
        <v>#REF!</v>
      </c>
      <c r="J1080" s="575" t="e">
        <f>IF(A1080="","",IF(#REF!="","",PMT((1+D1080)^(1/12)-1,(#REF!*12)-A1080+1,-E1080)))</f>
        <v>#REF!</v>
      </c>
    </row>
    <row r="1081" spans="1:10">
      <c r="A1081" s="577" t="e">
        <f>IF(A1080="","",IF(A1080=#REF!*12,"",+A1080+1))</f>
        <v>#REF!</v>
      </c>
      <c r="B1081" s="576" t="e">
        <f t="shared" si="117"/>
        <v>#REF!</v>
      </c>
      <c r="C1081" s="576" t="e">
        <f>IF(A1081="","",IF(#REF!+'Plano Prestação Mensal Proposta'!A1081&gt;120,0,ROUND(IF(B1081&gt;0.045,(0.045*0.5),(0.5)*B1081),7)))</f>
        <v>#REF!</v>
      </c>
      <c r="D1081" s="576" t="e">
        <f t="shared" si="112"/>
        <v>#REF!</v>
      </c>
      <c r="E1081" s="575" t="e">
        <f t="shared" si="118"/>
        <v>#REF!</v>
      </c>
      <c r="F1081" s="575" t="e">
        <f t="shared" si="113"/>
        <v>#REF!</v>
      </c>
      <c r="G1081" s="575" t="e">
        <f t="shared" si="114"/>
        <v>#REF!</v>
      </c>
      <c r="H1081" s="575" t="e">
        <f t="shared" si="115"/>
        <v>#REF!</v>
      </c>
      <c r="I1081" s="575" t="e">
        <f t="shared" si="116"/>
        <v>#REF!</v>
      </c>
      <c r="J1081" s="575" t="e">
        <f>IF(A1081="","",IF(#REF!="","",PMT((1+D1081)^(1/12)-1,(#REF!*12)-A1081+1,-E1081)))</f>
        <v>#REF!</v>
      </c>
    </row>
    <row r="1082" spans="1:10">
      <c r="A1082" s="577" t="e">
        <f>IF(A1081="","",IF(A1081=#REF!*12,"",+A1081+1))</f>
        <v>#REF!</v>
      </c>
      <c r="B1082" s="576" t="e">
        <f t="shared" si="117"/>
        <v>#REF!</v>
      </c>
      <c r="C1082" s="576" t="e">
        <f>IF(A1082="","",IF(#REF!+'Plano Prestação Mensal Proposta'!A1082&gt;120,0,ROUND(IF(B1082&gt;0.045,(0.045*0.5),(0.5)*B1082),7)))</f>
        <v>#REF!</v>
      </c>
      <c r="D1082" s="576" t="e">
        <f t="shared" si="112"/>
        <v>#REF!</v>
      </c>
      <c r="E1082" s="575" t="e">
        <f t="shared" si="118"/>
        <v>#REF!</v>
      </c>
      <c r="F1082" s="575" t="e">
        <f t="shared" si="113"/>
        <v>#REF!</v>
      </c>
      <c r="G1082" s="575" t="e">
        <f t="shared" si="114"/>
        <v>#REF!</v>
      </c>
      <c r="H1082" s="575" t="e">
        <f t="shared" si="115"/>
        <v>#REF!</v>
      </c>
      <c r="I1082" s="575" t="e">
        <f t="shared" si="116"/>
        <v>#REF!</v>
      </c>
      <c r="J1082" s="575" t="e">
        <f>IF(A1082="","",IF(#REF!="","",PMT((1+D1082)^(1/12)-1,(#REF!*12)-A1082+1,-E1082)))</f>
        <v>#REF!</v>
      </c>
    </row>
    <row r="1083" spans="1:10">
      <c r="A1083" s="577" t="e">
        <f>IF(A1082="","",IF(A1082=#REF!*12,"",+A1082+1))</f>
        <v>#REF!</v>
      </c>
      <c r="B1083" s="576" t="e">
        <f t="shared" si="117"/>
        <v>#REF!</v>
      </c>
      <c r="C1083" s="576" t="e">
        <f>IF(A1083="","",IF(#REF!+'Plano Prestação Mensal Proposta'!A1083&gt;120,0,ROUND(IF(B1083&gt;0.045,(0.045*0.5),(0.5)*B1083),7)))</f>
        <v>#REF!</v>
      </c>
      <c r="D1083" s="576" t="e">
        <f t="shared" si="112"/>
        <v>#REF!</v>
      </c>
      <c r="E1083" s="575" t="e">
        <f t="shared" si="118"/>
        <v>#REF!</v>
      </c>
      <c r="F1083" s="575" t="e">
        <f t="shared" si="113"/>
        <v>#REF!</v>
      </c>
      <c r="G1083" s="575" t="e">
        <f t="shared" si="114"/>
        <v>#REF!</v>
      </c>
      <c r="H1083" s="575" t="e">
        <f t="shared" si="115"/>
        <v>#REF!</v>
      </c>
      <c r="I1083" s="575" t="e">
        <f t="shared" si="116"/>
        <v>#REF!</v>
      </c>
      <c r="J1083" s="575" t="e">
        <f>IF(A1083="","",IF(#REF!="","",PMT((1+D1083)^(1/12)-1,(#REF!*12)-A1083+1,-E1083)))</f>
        <v>#REF!</v>
      </c>
    </row>
    <row r="1084" spans="1:10">
      <c r="A1084" s="577" t="e">
        <f>IF(A1083="","",IF(A1083=#REF!*12,"",+A1083+1))</f>
        <v>#REF!</v>
      </c>
      <c r="B1084" s="576" t="e">
        <f t="shared" si="117"/>
        <v>#REF!</v>
      </c>
      <c r="C1084" s="576" t="e">
        <f>IF(A1084="","",IF(#REF!+'Plano Prestação Mensal Proposta'!A1084&gt;120,0,ROUND(IF(B1084&gt;0.045,(0.045*0.5),(0.5)*B1084),7)))</f>
        <v>#REF!</v>
      </c>
      <c r="D1084" s="576" t="e">
        <f t="shared" si="112"/>
        <v>#REF!</v>
      </c>
      <c r="E1084" s="575" t="e">
        <f t="shared" si="118"/>
        <v>#REF!</v>
      </c>
      <c r="F1084" s="575" t="e">
        <f t="shared" si="113"/>
        <v>#REF!</v>
      </c>
      <c r="G1084" s="575" t="e">
        <f t="shared" si="114"/>
        <v>#REF!</v>
      </c>
      <c r="H1084" s="575" t="e">
        <f t="shared" si="115"/>
        <v>#REF!</v>
      </c>
      <c r="I1084" s="575" t="e">
        <f t="shared" si="116"/>
        <v>#REF!</v>
      </c>
      <c r="J1084" s="575" t="e">
        <f>IF(A1084="","",IF(#REF!="","",PMT((1+D1084)^(1/12)-1,(#REF!*12)-A1084+1,-E1084)))</f>
        <v>#REF!</v>
      </c>
    </row>
    <row r="1085" spans="1:10">
      <c r="A1085" s="577" t="e">
        <f>IF(A1084="","",IF(A1084=#REF!*12,"",+A1084+1))</f>
        <v>#REF!</v>
      </c>
      <c r="B1085" s="576" t="e">
        <f t="shared" si="117"/>
        <v>#REF!</v>
      </c>
      <c r="C1085" s="576" t="e">
        <f>IF(A1085="","",IF(#REF!+'Plano Prestação Mensal Proposta'!A1085&gt;120,0,ROUND(IF(B1085&gt;0.045,(0.045*0.5),(0.5)*B1085),7)))</f>
        <v>#REF!</v>
      </c>
      <c r="D1085" s="576" t="e">
        <f t="shared" si="112"/>
        <v>#REF!</v>
      </c>
      <c r="E1085" s="575" t="e">
        <f t="shared" si="118"/>
        <v>#REF!</v>
      </c>
      <c r="F1085" s="575" t="e">
        <f t="shared" si="113"/>
        <v>#REF!</v>
      </c>
      <c r="G1085" s="575" t="e">
        <f t="shared" si="114"/>
        <v>#REF!</v>
      </c>
      <c r="H1085" s="575" t="e">
        <f t="shared" si="115"/>
        <v>#REF!</v>
      </c>
      <c r="I1085" s="575" t="e">
        <f t="shared" si="116"/>
        <v>#REF!</v>
      </c>
      <c r="J1085" s="575" t="e">
        <f>IF(A1085="","",IF(#REF!="","",PMT((1+D1085)^(1/12)-1,(#REF!*12)-A1085+1,-E1085)))</f>
        <v>#REF!</v>
      </c>
    </row>
    <row r="1086" spans="1:10">
      <c r="A1086" s="577" t="e">
        <f>IF(A1085="","",IF(A1085=#REF!*12,"",+A1085+1))</f>
        <v>#REF!</v>
      </c>
      <c r="B1086" s="576" t="e">
        <f t="shared" si="117"/>
        <v>#REF!</v>
      </c>
      <c r="C1086" s="576" t="e">
        <f>IF(A1086="","",IF(#REF!+'Plano Prestação Mensal Proposta'!A1086&gt;120,0,ROUND(IF(B1086&gt;0.045,(0.045*0.5),(0.5)*B1086),7)))</f>
        <v>#REF!</v>
      </c>
      <c r="D1086" s="576" t="e">
        <f t="shared" si="112"/>
        <v>#REF!</v>
      </c>
      <c r="E1086" s="575" t="e">
        <f t="shared" si="118"/>
        <v>#REF!</v>
      </c>
      <c r="F1086" s="575" t="e">
        <f t="shared" si="113"/>
        <v>#REF!</v>
      </c>
      <c r="G1086" s="575" t="e">
        <f t="shared" si="114"/>
        <v>#REF!</v>
      </c>
      <c r="H1086" s="575" t="e">
        <f t="shared" si="115"/>
        <v>#REF!</v>
      </c>
      <c r="I1086" s="575" t="e">
        <f t="shared" si="116"/>
        <v>#REF!</v>
      </c>
      <c r="J1086" s="575" t="e">
        <f>IF(A1086="","",IF(#REF!="","",PMT((1+D1086)^(1/12)-1,(#REF!*12)-A1086+1,-E1086)))</f>
        <v>#REF!</v>
      </c>
    </row>
    <row r="1087" spans="1:10">
      <c r="A1087" s="577" t="e">
        <f>IF(A1086="","",IF(A1086=#REF!*12,"",+A1086+1))</f>
        <v>#REF!</v>
      </c>
      <c r="B1087" s="576" t="e">
        <f t="shared" si="117"/>
        <v>#REF!</v>
      </c>
      <c r="C1087" s="576" t="e">
        <f>IF(A1087="","",IF(#REF!+'Plano Prestação Mensal Proposta'!A1087&gt;120,0,ROUND(IF(B1087&gt;0.045,(0.045*0.5),(0.5)*B1087),7)))</f>
        <v>#REF!</v>
      </c>
      <c r="D1087" s="576" t="e">
        <f t="shared" si="112"/>
        <v>#REF!</v>
      </c>
      <c r="E1087" s="575" t="e">
        <f t="shared" si="118"/>
        <v>#REF!</v>
      </c>
      <c r="F1087" s="575" t="e">
        <f t="shared" si="113"/>
        <v>#REF!</v>
      </c>
      <c r="G1087" s="575" t="e">
        <f t="shared" si="114"/>
        <v>#REF!</v>
      </c>
      <c r="H1087" s="575" t="e">
        <f t="shared" si="115"/>
        <v>#REF!</v>
      </c>
      <c r="I1087" s="575" t="e">
        <f t="shared" si="116"/>
        <v>#REF!</v>
      </c>
      <c r="J1087" s="575" t="e">
        <f>IF(A1087="","",IF(#REF!="","",PMT((1+D1087)^(1/12)-1,(#REF!*12)-A1087+1,-E1087)))</f>
        <v>#REF!</v>
      </c>
    </row>
    <row r="1088" spans="1:10">
      <c r="A1088" s="577" t="e">
        <f>IF(A1087="","",IF(A1087=#REF!*12,"",+A1087+1))</f>
        <v>#REF!</v>
      </c>
      <c r="B1088" s="576" t="e">
        <f t="shared" si="117"/>
        <v>#REF!</v>
      </c>
      <c r="C1088" s="576" t="e">
        <f>IF(A1088="","",IF(#REF!+'Plano Prestação Mensal Proposta'!A1088&gt;120,0,ROUND(IF(B1088&gt;0.045,(0.045*0.5),(0.5)*B1088),7)))</f>
        <v>#REF!</v>
      </c>
      <c r="D1088" s="576" t="e">
        <f t="shared" si="112"/>
        <v>#REF!</v>
      </c>
      <c r="E1088" s="575" t="e">
        <f t="shared" si="118"/>
        <v>#REF!</v>
      </c>
      <c r="F1088" s="575" t="e">
        <f t="shared" si="113"/>
        <v>#REF!</v>
      </c>
      <c r="G1088" s="575" t="e">
        <f t="shared" si="114"/>
        <v>#REF!</v>
      </c>
      <c r="H1088" s="575" t="e">
        <f t="shared" si="115"/>
        <v>#REF!</v>
      </c>
      <c r="I1088" s="575" t="e">
        <f t="shared" si="116"/>
        <v>#REF!</v>
      </c>
      <c r="J1088" s="575" t="e">
        <f>IF(A1088="","",IF(#REF!="","",PMT((1+D1088)^(1/12)-1,(#REF!*12)-A1088+1,-E1088)))</f>
        <v>#REF!</v>
      </c>
    </row>
    <row r="1089" spans="1:10">
      <c r="A1089" s="577" t="e">
        <f>IF(A1088="","",IF(A1088=#REF!*12,"",+A1088+1))</f>
        <v>#REF!</v>
      </c>
      <c r="B1089" s="576" t="e">
        <f t="shared" si="117"/>
        <v>#REF!</v>
      </c>
      <c r="C1089" s="576" t="e">
        <f>IF(A1089="","",IF(#REF!+'Plano Prestação Mensal Proposta'!A1089&gt;120,0,ROUND(IF(B1089&gt;0.045,(0.045*0.5),(0.5)*B1089),7)))</f>
        <v>#REF!</v>
      </c>
      <c r="D1089" s="576" t="e">
        <f t="shared" si="112"/>
        <v>#REF!</v>
      </c>
      <c r="E1089" s="575" t="e">
        <f t="shared" si="118"/>
        <v>#REF!</v>
      </c>
      <c r="F1089" s="575" t="e">
        <f t="shared" si="113"/>
        <v>#REF!</v>
      </c>
      <c r="G1089" s="575" t="e">
        <f t="shared" si="114"/>
        <v>#REF!</v>
      </c>
      <c r="H1089" s="575" t="e">
        <f t="shared" si="115"/>
        <v>#REF!</v>
      </c>
      <c r="I1089" s="575" t="e">
        <f t="shared" si="116"/>
        <v>#REF!</v>
      </c>
      <c r="J1089" s="575" t="e">
        <f>IF(A1089="","",IF(#REF!="","",PMT((1+D1089)^(1/12)-1,(#REF!*12)-A1089+1,-E1089)))</f>
        <v>#REF!</v>
      </c>
    </row>
    <row r="1090" spans="1:10">
      <c r="A1090" s="577" t="e">
        <f>IF(A1089="","",IF(A1089=#REF!*12,"",+A1089+1))</f>
        <v>#REF!</v>
      </c>
      <c r="B1090" s="576" t="e">
        <f t="shared" si="117"/>
        <v>#REF!</v>
      </c>
      <c r="C1090" s="576" t="e">
        <f>IF(A1090="","",IF(#REF!+'Plano Prestação Mensal Proposta'!A1090&gt;120,0,ROUND(IF(B1090&gt;0.045,(0.045*0.5),(0.5)*B1090),7)))</f>
        <v>#REF!</v>
      </c>
      <c r="D1090" s="576" t="e">
        <f t="shared" si="112"/>
        <v>#REF!</v>
      </c>
      <c r="E1090" s="575" t="e">
        <f t="shared" si="118"/>
        <v>#REF!</v>
      </c>
      <c r="F1090" s="575" t="e">
        <f t="shared" si="113"/>
        <v>#REF!</v>
      </c>
      <c r="G1090" s="575" t="e">
        <f t="shared" si="114"/>
        <v>#REF!</v>
      </c>
      <c r="H1090" s="575" t="e">
        <f t="shared" si="115"/>
        <v>#REF!</v>
      </c>
      <c r="I1090" s="575" t="e">
        <f t="shared" si="116"/>
        <v>#REF!</v>
      </c>
      <c r="J1090" s="575" t="e">
        <f>IF(A1090="","",IF(#REF!="","",PMT((1+D1090)^(1/12)-1,(#REF!*12)-A1090+1,-E1090)))</f>
        <v>#REF!</v>
      </c>
    </row>
    <row r="1091" spans="1:10">
      <c r="A1091" s="577" t="e">
        <f>IF(A1090="","",IF(A1090=#REF!*12,"",+A1090+1))</f>
        <v>#REF!</v>
      </c>
      <c r="B1091" s="576" t="e">
        <f t="shared" si="117"/>
        <v>#REF!</v>
      </c>
      <c r="C1091" s="576" t="e">
        <f>IF(A1091="","",IF(#REF!+'Plano Prestação Mensal Proposta'!A1091&gt;120,0,ROUND(IF(B1091&gt;0.045,(0.045*0.5),(0.5)*B1091),7)))</f>
        <v>#REF!</v>
      </c>
      <c r="D1091" s="576" t="e">
        <f t="shared" si="112"/>
        <v>#REF!</v>
      </c>
      <c r="E1091" s="575" t="e">
        <f t="shared" si="118"/>
        <v>#REF!</v>
      </c>
      <c r="F1091" s="575" t="e">
        <f t="shared" si="113"/>
        <v>#REF!</v>
      </c>
      <c r="G1091" s="575" t="e">
        <f t="shared" si="114"/>
        <v>#REF!</v>
      </c>
      <c r="H1091" s="575" t="e">
        <f t="shared" si="115"/>
        <v>#REF!</v>
      </c>
      <c r="I1091" s="575" t="e">
        <f t="shared" si="116"/>
        <v>#REF!</v>
      </c>
      <c r="J1091" s="575" t="e">
        <f>IF(A1091="","",IF(#REF!="","",PMT((1+D1091)^(1/12)-1,(#REF!*12)-A1091+1,-E1091)))</f>
        <v>#REF!</v>
      </c>
    </row>
    <row r="1092" spans="1:10">
      <c r="A1092" s="577" t="e">
        <f>IF(A1091="","",IF(A1091=#REF!*12,"",+A1091+1))</f>
        <v>#REF!</v>
      </c>
      <c r="B1092" s="576" t="e">
        <f t="shared" si="117"/>
        <v>#REF!</v>
      </c>
      <c r="C1092" s="576" t="e">
        <f>IF(A1092="","",IF(#REF!+'Plano Prestação Mensal Proposta'!A1092&gt;120,0,ROUND(IF(B1092&gt;0.045,(0.045*0.5),(0.5)*B1092),7)))</f>
        <v>#REF!</v>
      </c>
      <c r="D1092" s="576" t="e">
        <f t="shared" si="112"/>
        <v>#REF!</v>
      </c>
      <c r="E1092" s="575" t="e">
        <f t="shared" si="118"/>
        <v>#REF!</v>
      </c>
      <c r="F1092" s="575" t="e">
        <f t="shared" si="113"/>
        <v>#REF!</v>
      </c>
      <c r="G1092" s="575" t="e">
        <f t="shared" si="114"/>
        <v>#REF!</v>
      </c>
      <c r="H1092" s="575" t="e">
        <f t="shared" si="115"/>
        <v>#REF!</v>
      </c>
      <c r="I1092" s="575" t="e">
        <f t="shared" si="116"/>
        <v>#REF!</v>
      </c>
      <c r="J1092" s="575" t="e">
        <f>IF(A1092="","",IF(#REF!="","",PMT((1+D1092)^(1/12)-1,(#REF!*12)-A1092+1,-E1092)))</f>
        <v>#REF!</v>
      </c>
    </row>
    <row r="1093" spans="1:10">
      <c r="A1093" s="577" t="e">
        <f>IF(A1092="","",IF(A1092=#REF!*12,"",+A1092+1))</f>
        <v>#REF!</v>
      </c>
      <c r="B1093" s="576" t="e">
        <f t="shared" si="117"/>
        <v>#REF!</v>
      </c>
      <c r="C1093" s="576" t="e">
        <f>IF(A1093="","",IF(#REF!+'Plano Prestação Mensal Proposta'!A1093&gt;120,0,ROUND(IF(B1093&gt;0.045,(0.045*0.5),(0.5)*B1093),7)))</f>
        <v>#REF!</v>
      </c>
      <c r="D1093" s="576" t="e">
        <f t="shared" si="112"/>
        <v>#REF!</v>
      </c>
      <c r="E1093" s="575" t="e">
        <f t="shared" si="118"/>
        <v>#REF!</v>
      </c>
      <c r="F1093" s="575" t="e">
        <f t="shared" si="113"/>
        <v>#REF!</v>
      </c>
      <c r="G1093" s="575" t="e">
        <f t="shared" si="114"/>
        <v>#REF!</v>
      </c>
      <c r="H1093" s="575" t="e">
        <f t="shared" si="115"/>
        <v>#REF!</v>
      </c>
      <c r="I1093" s="575" t="e">
        <f t="shared" si="116"/>
        <v>#REF!</v>
      </c>
      <c r="J1093" s="575" t="e">
        <f>IF(A1093="","",IF(#REF!="","",PMT((1+D1093)^(1/12)-1,(#REF!*12)-A1093+1,-E1093)))</f>
        <v>#REF!</v>
      </c>
    </row>
    <row r="1094" spans="1:10">
      <c r="A1094" s="577" t="e">
        <f>IF(A1093="","",IF(A1093=#REF!*12,"",+A1093+1))</f>
        <v>#REF!</v>
      </c>
      <c r="B1094" s="576" t="e">
        <f t="shared" si="117"/>
        <v>#REF!</v>
      </c>
      <c r="C1094" s="576" t="e">
        <f>IF(A1094="","",IF(#REF!+'Plano Prestação Mensal Proposta'!A1094&gt;120,0,ROUND(IF(B1094&gt;0.045,(0.045*0.5),(0.5)*B1094),7)))</f>
        <v>#REF!</v>
      </c>
      <c r="D1094" s="576" t="e">
        <f t="shared" ref="D1094:D1157" si="119">IF(A1094="","",+B1094-C1094)</f>
        <v>#REF!</v>
      </c>
      <c r="E1094" s="575" t="e">
        <f t="shared" si="118"/>
        <v>#REF!</v>
      </c>
      <c r="F1094" s="575" t="e">
        <f t="shared" ref="F1094:F1157" si="120">IF(A1094="","",IF(J1094="","",+J1094-H1094))</f>
        <v>#REF!</v>
      </c>
      <c r="G1094" s="575" t="e">
        <f t="shared" ref="G1094:G1157" si="121">IF(A1094="","",IF(E1094="","",ROUND(+E1094*((1+B1094)^(1/12)-1),2)))</f>
        <v>#REF!</v>
      </c>
      <c r="H1094" s="575" t="e">
        <f t="shared" ref="H1094:H1157" si="122">IF(A1094="","",IF(E1094="","",ROUND(+E1094*((1+D1094)^(1/12)-1),2)))</f>
        <v>#REF!</v>
      </c>
      <c r="I1094" s="575" t="e">
        <f t="shared" ref="I1094:I1157" si="123">IF(A1094="","",+G1094-H1094)</f>
        <v>#REF!</v>
      </c>
      <c r="J1094" s="575" t="e">
        <f>IF(A1094="","",IF(#REF!="","",PMT((1+D1094)^(1/12)-1,(#REF!*12)-A1094+1,-E1094)))</f>
        <v>#REF!</v>
      </c>
    </row>
    <row r="1095" spans="1:10">
      <c r="A1095" s="577" t="e">
        <f>IF(A1094="","",IF(A1094=#REF!*12,"",+A1094+1))</f>
        <v>#REF!</v>
      </c>
      <c r="B1095" s="576" t="e">
        <f t="shared" ref="B1095:B1158" si="124">IF(A1095="","",+B1094)</f>
        <v>#REF!</v>
      </c>
      <c r="C1095" s="576" t="e">
        <f>IF(A1095="","",IF(#REF!+'Plano Prestação Mensal Proposta'!A1095&gt;120,0,ROUND(IF(B1095&gt;0.045,(0.045*0.5),(0.5)*B1095),7)))</f>
        <v>#REF!</v>
      </c>
      <c r="D1095" s="576" t="e">
        <f t="shared" si="119"/>
        <v>#REF!</v>
      </c>
      <c r="E1095" s="575" t="e">
        <f t="shared" ref="E1095:E1158" si="125">IF(A1095="","",IF(F1094="","",+E1094-F1094))</f>
        <v>#REF!</v>
      </c>
      <c r="F1095" s="575" t="e">
        <f t="shared" si="120"/>
        <v>#REF!</v>
      </c>
      <c r="G1095" s="575" t="e">
        <f t="shared" si="121"/>
        <v>#REF!</v>
      </c>
      <c r="H1095" s="575" t="e">
        <f t="shared" si="122"/>
        <v>#REF!</v>
      </c>
      <c r="I1095" s="575" t="e">
        <f t="shared" si="123"/>
        <v>#REF!</v>
      </c>
      <c r="J1095" s="575" t="e">
        <f>IF(A1095="","",IF(#REF!="","",PMT((1+D1095)^(1/12)-1,(#REF!*12)-A1095+1,-E1095)))</f>
        <v>#REF!</v>
      </c>
    </row>
    <row r="1096" spans="1:10">
      <c r="A1096" s="577" t="e">
        <f>IF(A1095="","",IF(A1095=#REF!*12,"",+A1095+1))</f>
        <v>#REF!</v>
      </c>
      <c r="B1096" s="576" t="e">
        <f t="shared" si="124"/>
        <v>#REF!</v>
      </c>
      <c r="C1096" s="576" t="e">
        <f>IF(A1096="","",IF(#REF!+'Plano Prestação Mensal Proposta'!A1096&gt;120,0,ROUND(IF(B1096&gt;0.045,(0.045*0.5),(0.5)*B1096),7)))</f>
        <v>#REF!</v>
      </c>
      <c r="D1096" s="576" t="e">
        <f t="shared" si="119"/>
        <v>#REF!</v>
      </c>
      <c r="E1096" s="575" t="e">
        <f t="shared" si="125"/>
        <v>#REF!</v>
      </c>
      <c r="F1096" s="575" t="e">
        <f t="shared" si="120"/>
        <v>#REF!</v>
      </c>
      <c r="G1096" s="575" t="e">
        <f t="shared" si="121"/>
        <v>#REF!</v>
      </c>
      <c r="H1096" s="575" t="e">
        <f t="shared" si="122"/>
        <v>#REF!</v>
      </c>
      <c r="I1096" s="575" t="e">
        <f t="shared" si="123"/>
        <v>#REF!</v>
      </c>
      <c r="J1096" s="575" t="e">
        <f>IF(A1096="","",IF(#REF!="","",PMT((1+D1096)^(1/12)-1,(#REF!*12)-A1096+1,-E1096)))</f>
        <v>#REF!</v>
      </c>
    </row>
    <row r="1097" spans="1:10">
      <c r="A1097" s="577" t="e">
        <f>IF(A1096="","",IF(A1096=#REF!*12,"",+A1096+1))</f>
        <v>#REF!</v>
      </c>
      <c r="B1097" s="576" t="e">
        <f t="shared" si="124"/>
        <v>#REF!</v>
      </c>
      <c r="C1097" s="576" t="e">
        <f>IF(A1097="","",IF(#REF!+'Plano Prestação Mensal Proposta'!A1097&gt;120,0,ROUND(IF(B1097&gt;0.045,(0.045*0.5),(0.5)*B1097),7)))</f>
        <v>#REF!</v>
      </c>
      <c r="D1097" s="576" t="e">
        <f t="shared" si="119"/>
        <v>#REF!</v>
      </c>
      <c r="E1097" s="575" t="e">
        <f t="shared" si="125"/>
        <v>#REF!</v>
      </c>
      <c r="F1097" s="575" t="e">
        <f t="shared" si="120"/>
        <v>#REF!</v>
      </c>
      <c r="G1097" s="575" t="e">
        <f t="shared" si="121"/>
        <v>#REF!</v>
      </c>
      <c r="H1097" s="575" t="e">
        <f t="shared" si="122"/>
        <v>#REF!</v>
      </c>
      <c r="I1097" s="575" t="e">
        <f t="shared" si="123"/>
        <v>#REF!</v>
      </c>
      <c r="J1097" s="575" t="e">
        <f>IF(A1097="","",IF(#REF!="","",PMT((1+D1097)^(1/12)-1,(#REF!*12)-A1097+1,-E1097)))</f>
        <v>#REF!</v>
      </c>
    </row>
    <row r="1098" spans="1:10">
      <c r="A1098" s="577" t="e">
        <f>IF(A1097="","",IF(A1097=#REF!*12,"",+A1097+1))</f>
        <v>#REF!</v>
      </c>
      <c r="B1098" s="576" t="e">
        <f t="shared" si="124"/>
        <v>#REF!</v>
      </c>
      <c r="C1098" s="576" t="e">
        <f>IF(A1098="","",IF(#REF!+'Plano Prestação Mensal Proposta'!A1098&gt;120,0,ROUND(IF(B1098&gt;0.045,(0.045*0.5),(0.5)*B1098),7)))</f>
        <v>#REF!</v>
      </c>
      <c r="D1098" s="576" t="e">
        <f t="shared" si="119"/>
        <v>#REF!</v>
      </c>
      <c r="E1098" s="575" t="e">
        <f t="shared" si="125"/>
        <v>#REF!</v>
      </c>
      <c r="F1098" s="575" t="e">
        <f t="shared" si="120"/>
        <v>#REF!</v>
      </c>
      <c r="G1098" s="575" t="e">
        <f t="shared" si="121"/>
        <v>#REF!</v>
      </c>
      <c r="H1098" s="575" t="e">
        <f t="shared" si="122"/>
        <v>#REF!</v>
      </c>
      <c r="I1098" s="575" t="e">
        <f t="shared" si="123"/>
        <v>#REF!</v>
      </c>
      <c r="J1098" s="575" t="e">
        <f>IF(A1098="","",IF(#REF!="","",PMT((1+D1098)^(1/12)-1,(#REF!*12)-A1098+1,-E1098)))</f>
        <v>#REF!</v>
      </c>
    </row>
    <row r="1099" spans="1:10">
      <c r="A1099" s="577" t="e">
        <f>IF(A1098="","",IF(A1098=#REF!*12,"",+A1098+1))</f>
        <v>#REF!</v>
      </c>
      <c r="B1099" s="576" t="e">
        <f t="shared" si="124"/>
        <v>#REF!</v>
      </c>
      <c r="C1099" s="576" t="e">
        <f>IF(A1099="","",IF(#REF!+'Plano Prestação Mensal Proposta'!A1099&gt;120,0,ROUND(IF(B1099&gt;0.045,(0.045*0.5),(0.5)*B1099),7)))</f>
        <v>#REF!</v>
      </c>
      <c r="D1099" s="576" t="e">
        <f t="shared" si="119"/>
        <v>#REF!</v>
      </c>
      <c r="E1099" s="575" t="e">
        <f t="shared" si="125"/>
        <v>#REF!</v>
      </c>
      <c r="F1099" s="575" t="e">
        <f t="shared" si="120"/>
        <v>#REF!</v>
      </c>
      <c r="G1099" s="575" t="e">
        <f t="shared" si="121"/>
        <v>#REF!</v>
      </c>
      <c r="H1099" s="575" t="e">
        <f t="shared" si="122"/>
        <v>#REF!</v>
      </c>
      <c r="I1099" s="575" t="e">
        <f t="shared" si="123"/>
        <v>#REF!</v>
      </c>
      <c r="J1099" s="575" t="e">
        <f>IF(A1099="","",IF(#REF!="","",PMT((1+D1099)^(1/12)-1,(#REF!*12)-A1099+1,-E1099)))</f>
        <v>#REF!</v>
      </c>
    </row>
    <row r="1100" spans="1:10">
      <c r="A1100" s="577" t="e">
        <f>IF(A1099="","",IF(A1099=#REF!*12,"",+A1099+1))</f>
        <v>#REF!</v>
      </c>
      <c r="B1100" s="576" t="e">
        <f t="shared" si="124"/>
        <v>#REF!</v>
      </c>
      <c r="C1100" s="576" t="e">
        <f>IF(A1100="","",IF(#REF!+'Plano Prestação Mensal Proposta'!A1100&gt;120,0,ROUND(IF(B1100&gt;0.045,(0.045*0.5),(0.5)*B1100),7)))</f>
        <v>#REF!</v>
      </c>
      <c r="D1100" s="576" t="e">
        <f t="shared" si="119"/>
        <v>#REF!</v>
      </c>
      <c r="E1100" s="575" t="e">
        <f t="shared" si="125"/>
        <v>#REF!</v>
      </c>
      <c r="F1100" s="575" t="e">
        <f t="shared" si="120"/>
        <v>#REF!</v>
      </c>
      <c r="G1100" s="575" t="e">
        <f t="shared" si="121"/>
        <v>#REF!</v>
      </c>
      <c r="H1100" s="575" t="e">
        <f t="shared" si="122"/>
        <v>#REF!</v>
      </c>
      <c r="I1100" s="575" t="e">
        <f t="shared" si="123"/>
        <v>#REF!</v>
      </c>
      <c r="J1100" s="575" t="e">
        <f>IF(A1100="","",IF(#REF!="","",PMT((1+D1100)^(1/12)-1,(#REF!*12)-A1100+1,-E1100)))</f>
        <v>#REF!</v>
      </c>
    </row>
    <row r="1101" spans="1:10">
      <c r="A1101" s="577" t="e">
        <f>IF(A1100="","",IF(A1100=#REF!*12,"",+A1100+1))</f>
        <v>#REF!</v>
      </c>
      <c r="B1101" s="576" t="e">
        <f t="shared" si="124"/>
        <v>#REF!</v>
      </c>
      <c r="C1101" s="576" t="e">
        <f>IF(A1101="","",IF(#REF!+'Plano Prestação Mensal Proposta'!A1101&gt;120,0,ROUND(IF(B1101&gt;0.045,(0.045*0.5),(0.5)*B1101),7)))</f>
        <v>#REF!</v>
      </c>
      <c r="D1101" s="576" t="e">
        <f t="shared" si="119"/>
        <v>#REF!</v>
      </c>
      <c r="E1101" s="575" t="e">
        <f t="shared" si="125"/>
        <v>#REF!</v>
      </c>
      <c r="F1101" s="575" t="e">
        <f t="shared" si="120"/>
        <v>#REF!</v>
      </c>
      <c r="G1101" s="575" t="e">
        <f t="shared" si="121"/>
        <v>#REF!</v>
      </c>
      <c r="H1101" s="575" t="e">
        <f t="shared" si="122"/>
        <v>#REF!</v>
      </c>
      <c r="I1101" s="575" t="e">
        <f t="shared" si="123"/>
        <v>#REF!</v>
      </c>
      <c r="J1101" s="575" t="e">
        <f>IF(A1101="","",IF(#REF!="","",PMT((1+D1101)^(1/12)-1,(#REF!*12)-A1101+1,-E1101)))</f>
        <v>#REF!</v>
      </c>
    </row>
    <row r="1102" spans="1:10">
      <c r="A1102" s="577" t="e">
        <f>IF(A1101="","",IF(A1101=#REF!*12,"",+A1101+1))</f>
        <v>#REF!</v>
      </c>
      <c r="B1102" s="576" t="e">
        <f t="shared" si="124"/>
        <v>#REF!</v>
      </c>
      <c r="C1102" s="576" t="e">
        <f>IF(A1102="","",IF(#REF!+'Plano Prestação Mensal Proposta'!A1102&gt;120,0,ROUND(IF(B1102&gt;0.045,(0.045*0.5),(0.5)*B1102),7)))</f>
        <v>#REF!</v>
      </c>
      <c r="D1102" s="576" t="e">
        <f t="shared" si="119"/>
        <v>#REF!</v>
      </c>
      <c r="E1102" s="575" t="e">
        <f t="shared" si="125"/>
        <v>#REF!</v>
      </c>
      <c r="F1102" s="575" t="e">
        <f t="shared" si="120"/>
        <v>#REF!</v>
      </c>
      <c r="G1102" s="575" t="e">
        <f t="shared" si="121"/>
        <v>#REF!</v>
      </c>
      <c r="H1102" s="575" t="e">
        <f t="shared" si="122"/>
        <v>#REF!</v>
      </c>
      <c r="I1102" s="575" t="e">
        <f t="shared" si="123"/>
        <v>#REF!</v>
      </c>
      <c r="J1102" s="575" t="e">
        <f>IF(A1102="","",IF(#REF!="","",PMT((1+D1102)^(1/12)-1,(#REF!*12)-A1102+1,-E1102)))</f>
        <v>#REF!</v>
      </c>
    </row>
    <row r="1103" spans="1:10">
      <c r="A1103" s="577" t="e">
        <f>IF(A1102="","",IF(A1102=#REF!*12,"",+A1102+1))</f>
        <v>#REF!</v>
      </c>
      <c r="B1103" s="576" t="e">
        <f t="shared" si="124"/>
        <v>#REF!</v>
      </c>
      <c r="C1103" s="576" t="e">
        <f>IF(A1103="","",IF(#REF!+'Plano Prestação Mensal Proposta'!A1103&gt;120,0,ROUND(IF(B1103&gt;0.045,(0.045*0.5),(0.5)*B1103),7)))</f>
        <v>#REF!</v>
      </c>
      <c r="D1103" s="576" t="e">
        <f t="shared" si="119"/>
        <v>#REF!</v>
      </c>
      <c r="E1103" s="575" t="e">
        <f t="shared" si="125"/>
        <v>#REF!</v>
      </c>
      <c r="F1103" s="575" t="e">
        <f t="shared" si="120"/>
        <v>#REF!</v>
      </c>
      <c r="G1103" s="575" t="e">
        <f t="shared" si="121"/>
        <v>#REF!</v>
      </c>
      <c r="H1103" s="575" t="e">
        <f t="shared" si="122"/>
        <v>#REF!</v>
      </c>
      <c r="I1103" s="575" t="e">
        <f t="shared" si="123"/>
        <v>#REF!</v>
      </c>
      <c r="J1103" s="575" t="e">
        <f>IF(A1103="","",IF(#REF!="","",PMT((1+D1103)^(1/12)-1,(#REF!*12)-A1103+1,-E1103)))</f>
        <v>#REF!</v>
      </c>
    </row>
    <row r="1104" spans="1:10">
      <c r="A1104" s="577" t="e">
        <f>IF(A1103="","",IF(A1103=#REF!*12,"",+A1103+1))</f>
        <v>#REF!</v>
      </c>
      <c r="B1104" s="576" t="e">
        <f t="shared" si="124"/>
        <v>#REF!</v>
      </c>
      <c r="C1104" s="576" t="e">
        <f>IF(A1104="","",IF(#REF!+'Plano Prestação Mensal Proposta'!A1104&gt;120,0,ROUND(IF(B1104&gt;0.045,(0.045*0.5),(0.5)*B1104),7)))</f>
        <v>#REF!</v>
      </c>
      <c r="D1104" s="576" t="e">
        <f t="shared" si="119"/>
        <v>#REF!</v>
      </c>
      <c r="E1104" s="575" t="e">
        <f t="shared" si="125"/>
        <v>#REF!</v>
      </c>
      <c r="F1104" s="575" t="e">
        <f t="shared" si="120"/>
        <v>#REF!</v>
      </c>
      <c r="G1104" s="575" t="e">
        <f t="shared" si="121"/>
        <v>#REF!</v>
      </c>
      <c r="H1104" s="575" t="e">
        <f t="shared" si="122"/>
        <v>#REF!</v>
      </c>
      <c r="I1104" s="575" t="e">
        <f t="shared" si="123"/>
        <v>#REF!</v>
      </c>
      <c r="J1104" s="575" t="e">
        <f>IF(A1104="","",IF(#REF!="","",PMT((1+D1104)^(1/12)-1,(#REF!*12)-A1104+1,-E1104)))</f>
        <v>#REF!</v>
      </c>
    </row>
    <row r="1105" spans="1:10">
      <c r="A1105" s="577" t="e">
        <f>IF(A1104="","",IF(A1104=#REF!*12,"",+A1104+1))</f>
        <v>#REF!</v>
      </c>
      <c r="B1105" s="576" t="e">
        <f t="shared" si="124"/>
        <v>#REF!</v>
      </c>
      <c r="C1105" s="576" t="e">
        <f>IF(A1105="","",IF(#REF!+'Plano Prestação Mensal Proposta'!A1105&gt;120,0,ROUND(IF(B1105&gt;0.045,(0.045*0.5),(0.5)*B1105),7)))</f>
        <v>#REF!</v>
      </c>
      <c r="D1105" s="576" t="e">
        <f t="shared" si="119"/>
        <v>#REF!</v>
      </c>
      <c r="E1105" s="575" t="e">
        <f t="shared" si="125"/>
        <v>#REF!</v>
      </c>
      <c r="F1105" s="575" t="e">
        <f t="shared" si="120"/>
        <v>#REF!</v>
      </c>
      <c r="G1105" s="575" t="e">
        <f t="shared" si="121"/>
        <v>#REF!</v>
      </c>
      <c r="H1105" s="575" t="e">
        <f t="shared" si="122"/>
        <v>#REF!</v>
      </c>
      <c r="I1105" s="575" t="e">
        <f t="shared" si="123"/>
        <v>#REF!</v>
      </c>
      <c r="J1105" s="575" t="e">
        <f>IF(A1105="","",IF(#REF!="","",PMT((1+D1105)^(1/12)-1,(#REF!*12)-A1105+1,-E1105)))</f>
        <v>#REF!</v>
      </c>
    </row>
    <row r="1106" spans="1:10">
      <c r="A1106" s="577" t="e">
        <f>IF(A1105="","",IF(A1105=#REF!*12,"",+A1105+1))</f>
        <v>#REF!</v>
      </c>
      <c r="B1106" s="576" t="e">
        <f t="shared" si="124"/>
        <v>#REF!</v>
      </c>
      <c r="C1106" s="576" t="e">
        <f>IF(A1106="","",IF(#REF!+'Plano Prestação Mensal Proposta'!A1106&gt;120,0,ROUND(IF(B1106&gt;0.045,(0.045*0.5),(0.5)*B1106),7)))</f>
        <v>#REF!</v>
      </c>
      <c r="D1106" s="576" t="e">
        <f t="shared" si="119"/>
        <v>#REF!</v>
      </c>
      <c r="E1106" s="575" t="e">
        <f t="shared" si="125"/>
        <v>#REF!</v>
      </c>
      <c r="F1106" s="575" t="e">
        <f t="shared" si="120"/>
        <v>#REF!</v>
      </c>
      <c r="G1106" s="575" t="e">
        <f t="shared" si="121"/>
        <v>#REF!</v>
      </c>
      <c r="H1106" s="575" t="e">
        <f t="shared" si="122"/>
        <v>#REF!</v>
      </c>
      <c r="I1106" s="575" t="e">
        <f t="shared" si="123"/>
        <v>#REF!</v>
      </c>
      <c r="J1106" s="575" t="e">
        <f>IF(A1106="","",IF(#REF!="","",PMT((1+D1106)^(1/12)-1,(#REF!*12)-A1106+1,-E1106)))</f>
        <v>#REF!</v>
      </c>
    </row>
    <row r="1107" spans="1:10">
      <c r="A1107" s="577" t="e">
        <f>IF(A1106="","",IF(A1106=#REF!*12,"",+A1106+1))</f>
        <v>#REF!</v>
      </c>
      <c r="B1107" s="576" t="e">
        <f t="shared" si="124"/>
        <v>#REF!</v>
      </c>
      <c r="C1107" s="576" t="e">
        <f>IF(A1107="","",IF(#REF!+'Plano Prestação Mensal Proposta'!A1107&gt;120,0,ROUND(IF(B1107&gt;0.045,(0.045*0.5),(0.5)*B1107),7)))</f>
        <v>#REF!</v>
      </c>
      <c r="D1107" s="576" t="e">
        <f t="shared" si="119"/>
        <v>#REF!</v>
      </c>
      <c r="E1107" s="575" t="e">
        <f t="shared" si="125"/>
        <v>#REF!</v>
      </c>
      <c r="F1107" s="575" t="e">
        <f t="shared" si="120"/>
        <v>#REF!</v>
      </c>
      <c r="G1107" s="575" t="e">
        <f t="shared" si="121"/>
        <v>#REF!</v>
      </c>
      <c r="H1107" s="575" t="e">
        <f t="shared" si="122"/>
        <v>#REF!</v>
      </c>
      <c r="I1107" s="575" t="e">
        <f t="shared" si="123"/>
        <v>#REF!</v>
      </c>
      <c r="J1107" s="575" t="e">
        <f>IF(A1107="","",IF(#REF!="","",PMT((1+D1107)^(1/12)-1,(#REF!*12)-A1107+1,-E1107)))</f>
        <v>#REF!</v>
      </c>
    </row>
    <row r="1108" spans="1:10">
      <c r="A1108" s="577" t="e">
        <f>IF(A1107="","",IF(A1107=#REF!*12,"",+A1107+1))</f>
        <v>#REF!</v>
      </c>
      <c r="B1108" s="576" t="e">
        <f t="shared" si="124"/>
        <v>#REF!</v>
      </c>
      <c r="C1108" s="576" t="e">
        <f>IF(A1108="","",IF(#REF!+'Plano Prestação Mensal Proposta'!A1108&gt;120,0,ROUND(IF(B1108&gt;0.045,(0.045*0.5),(0.5)*B1108),7)))</f>
        <v>#REF!</v>
      </c>
      <c r="D1108" s="576" t="e">
        <f t="shared" si="119"/>
        <v>#REF!</v>
      </c>
      <c r="E1108" s="575" t="e">
        <f t="shared" si="125"/>
        <v>#REF!</v>
      </c>
      <c r="F1108" s="575" t="e">
        <f t="shared" si="120"/>
        <v>#REF!</v>
      </c>
      <c r="G1108" s="575" t="e">
        <f t="shared" si="121"/>
        <v>#REF!</v>
      </c>
      <c r="H1108" s="575" t="e">
        <f t="shared" si="122"/>
        <v>#REF!</v>
      </c>
      <c r="I1108" s="575" t="e">
        <f t="shared" si="123"/>
        <v>#REF!</v>
      </c>
      <c r="J1108" s="575" t="e">
        <f>IF(A1108="","",IF(#REF!="","",PMT((1+D1108)^(1/12)-1,(#REF!*12)-A1108+1,-E1108)))</f>
        <v>#REF!</v>
      </c>
    </row>
    <row r="1109" spans="1:10">
      <c r="A1109" s="577" t="e">
        <f>IF(A1108="","",IF(A1108=#REF!*12,"",+A1108+1))</f>
        <v>#REF!</v>
      </c>
      <c r="B1109" s="576" t="e">
        <f t="shared" si="124"/>
        <v>#REF!</v>
      </c>
      <c r="C1109" s="576" t="e">
        <f>IF(A1109="","",IF(#REF!+'Plano Prestação Mensal Proposta'!A1109&gt;120,0,ROUND(IF(B1109&gt;0.045,(0.045*0.5),(0.5)*B1109),7)))</f>
        <v>#REF!</v>
      </c>
      <c r="D1109" s="576" t="e">
        <f t="shared" si="119"/>
        <v>#REF!</v>
      </c>
      <c r="E1109" s="575" t="e">
        <f t="shared" si="125"/>
        <v>#REF!</v>
      </c>
      <c r="F1109" s="575" t="e">
        <f t="shared" si="120"/>
        <v>#REF!</v>
      </c>
      <c r="G1109" s="575" t="e">
        <f t="shared" si="121"/>
        <v>#REF!</v>
      </c>
      <c r="H1109" s="575" t="e">
        <f t="shared" si="122"/>
        <v>#REF!</v>
      </c>
      <c r="I1109" s="575" t="e">
        <f t="shared" si="123"/>
        <v>#REF!</v>
      </c>
      <c r="J1109" s="575" t="e">
        <f>IF(A1109="","",IF(#REF!="","",PMT((1+D1109)^(1/12)-1,(#REF!*12)-A1109+1,-E1109)))</f>
        <v>#REF!</v>
      </c>
    </row>
    <row r="1110" spans="1:10">
      <c r="A1110" s="577" t="e">
        <f>IF(A1109="","",IF(A1109=#REF!*12,"",+A1109+1))</f>
        <v>#REF!</v>
      </c>
      <c r="B1110" s="576" t="e">
        <f t="shared" si="124"/>
        <v>#REF!</v>
      </c>
      <c r="C1110" s="576" t="e">
        <f>IF(A1110="","",IF(#REF!+'Plano Prestação Mensal Proposta'!A1110&gt;120,0,ROUND(IF(B1110&gt;0.045,(0.045*0.5),(0.5)*B1110),7)))</f>
        <v>#REF!</v>
      </c>
      <c r="D1110" s="576" t="e">
        <f t="shared" si="119"/>
        <v>#REF!</v>
      </c>
      <c r="E1110" s="575" t="e">
        <f t="shared" si="125"/>
        <v>#REF!</v>
      </c>
      <c r="F1110" s="575" t="e">
        <f t="shared" si="120"/>
        <v>#REF!</v>
      </c>
      <c r="G1110" s="575" t="e">
        <f t="shared" si="121"/>
        <v>#REF!</v>
      </c>
      <c r="H1110" s="575" t="e">
        <f t="shared" si="122"/>
        <v>#REF!</v>
      </c>
      <c r="I1110" s="575" t="e">
        <f t="shared" si="123"/>
        <v>#REF!</v>
      </c>
      <c r="J1110" s="575" t="e">
        <f>IF(A1110="","",IF(#REF!="","",PMT((1+D1110)^(1/12)-1,(#REF!*12)-A1110+1,-E1110)))</f>
        <v>#REF!</v>
      </c>
    </row>
    <row r="1111" spans="1:10">
      <c r="A1111" s="577" t="e">
        <f>IF(A1110="","",IF(A1110=#REF!*12,"",+A1110+1))</f>
        <v>#REF!</v>
      </c>
      <c r="B1111" s="576" t="e">
        <f t="shared" si="124"/>
        <v>#REF!</v>
      </c>
      <c r="C1111" s="576" t="e">
        <f>IF(A1111="","",IF(#REF!+'Plano Prestação Mensal Proposta'!A1111&gt;120,0,ROUND(IF(B1111&gt;0.045,(0.045*0.5),(0.5)*B1111),7)))</f>
        <v>#REF!</v>
      </c>
      <c r="D1111" s="576" t="e">
        <f t="shared" si="119"/>
        <v>#REF!</v>
      </c>
      <c r="E1111" s="575" t="e">
        <f t="shared" si="125"/>
        <v>#REF!</v>
      </c>
      <c r="F1111" s="575" t="e">
        <f t="shared" si="120"/>
        <v>#REF!</v>
      </c>
      <c r="G1111" s="575" t="e">
        <f t="shared" si="121"/>
        <v>#REF!</v>
      </c>
      <c r="H1111" s="575" t="e">
        <f t="shared" si="122"/>
        <v>#REF!</v>
      </c>
      <c r="I1111" s="575" t="e">
        <f t="shared" si="123"/>
        <v>#REF!</v>
      </c>
      <c r="J1111" s="575" t="e">
        <f>IF(A1111="","",IF(#REF!="","",PMT((1+D1111)^(1/12)-1,(#REF!*12)-A1111+1,-E1111)))</f>
        <v>#REF!</v>
      </c>
    </row>
    <row r="1112" spans="1:10">
      <c r="A1112" s="577" t="e">
        <f>IF(A1111="","",IF(A1111=#REF!*12,"",+A1111+1))</f>
        <v>#REF!</v>
      </c>
      <c r="B1112" s="576" t="e">
        <f t="shared" si="124"/>
        <v>#REF!</v>
      </c>
      <c r="C1112" s="576" t="e">
        <f>IF(A1112="","",IF(#REF!+'Plano Prestação Mensal Proposta'!A1112&gt;120,0,ROUND(IF(B1112&gt;0.045,(0.045*0.5),(0.5)*B1112),7)))</f>
        <v>#REF!</v>
      </c>
      <c r="D1112" s="576" t="e">
        <f t="shared" si="119"/>
        <v>#REF!</v>
      </c>
      <c r="E1112" s="575" t="e">
        <f t="shared" si="125"/>
        <v>#REF!</v>
      </c>
      <c r="F1112" s="575" t="e">
        <f t="shared" si="120"/>
        <v>#REF!</v>
      </c>
      <c r="G1112" s="575" t="e">
        <f t="shared" si="121"/>
        <v>#REF!</v>
      </c>
      <c r="H1112" s="575" t="e">
        <f t="shared" si="122"/>
        <v>#REF!</v>
      </c>
      <c r="I1112" s="575" t="e">
        <f t="shared" si="123"/>
        <v>#REF!</v>
      </c>
      <c r="J1112" s="575" t="e">
        <f>IF(A1112="","",IF(#REF!="","",PMT((1+D1112)^(1/12)-1,(#REF!*12)-A1112+1,-E1112)))</f>
        <v>#REF!</v>
      </c>
    </row>
    <row r="1113" spans="1:10">
      <c r="A1113" s="577" t="e">
        <f>IF(A1112="","",IF(A1112=#REF!*12,"",+A1112+1))</f>
        <v>#REF!</v>
      </c>
      <c r="B1113" s="576" t="e">
        <f t="shared" si="124"/>
        <v>#REF!</v>
      </c>
      <c r="C1113" s="576" t="e">
        <f>IF(A1113="","",IF(#REF!+'Plano Prestação Mensal Proposta'!A1113&gt;120,0,ROUND(IF(B1113&gt;0.045,(0.045*0.5),(0.5)*B1113),7)))</f>
        <v>#REF!</v>
      </c>
      <c r="D1113" s="576" t="e">
        <f t="shared" si="119"/>
        <v>#REF!</v>
      </c>
      <c r="E1113" s="575" t="e">
        <f t="shared" si="125"/>
        <v>#REF!</v>
      </c>
      <c r="F1113" s="575" t="e">
        <f t="shared" si="120"/>
        <v>#REF!</v>
      </c>
      <c r="G1113" s="575" t="e">
        <f t="shared" si="121"/>
        <v>#REF!</v>
      </c>
      <c r="H1113" s="575" t="e">
        <f t="shared" si="122"/>
        <v>#REF!</v>
      </c>
      <c r="I1113" s="575" t="e">
        <f t="shared" si="123"/>
        <v>#REF!</v>
      </c>
      <c r="J1113" s="575" t="e">
        <f>IF(A1113="","",IF(#REF!="","",PMT((1+D1113)^(1/12)-1,(#REF!*12)-A1113+1,-E1113)))</f>
        <v>#REF!</v>
      </c>
    </row>
    <row r="1114" spans="1:10">
      <c r="A1114" s="577" t="e">
        <f>IF(A1113="","",IF(A1113=#REF!*12,"",+A1113+1))</f>
        <v>#REF!</v>
      </c>
      <c r="B1114" s="576" t="e">
        <f t="shared" si="124"/>
        <v>#REF!</v>
      </c>
      <c r="C1114" s="576" t="e">
        <f>IF(A1114="","",IF(#REF!+'Plano Prestação Mensal Proposta'!A1114&gt;120,0,ROUND(IF(B1114&gt;0.045,(0.045*0.5),(0.5)*B1114),7)))</f>
        <v>#REF!</v>
      </c>
      <c r="D1114" s="576" t="e">
        <f t="shared" si="119"/>
        <v>#REF!</v>
      </c>
      <c r="E1114" s="575" t="e">
        <f t="shared" si="125"/>
        <v>#REF!</v>
      </c>
      <c r="F1114" s="575" t="e">
        <f t="shared" si="120"/>
        <v>#REF!</v>
      </c>
      <c r="G1114" s="575" t="e">
        <f t="shared" si="121"/>
        <v>#REF!</v>
      </c>
      <c r="H1114" s="575" t="e">
        <f t="shared" si="122"/>
        <v>#REF!</v>
      </c>
      <c r="I1114" s="575" t="e">
        <f t="shared" si="123"/>
        <v>#REF!</v>
      </c>
      <c r="J1114" s="575" t="e">
        <f>IF(A1114="","",IF(#REF!="","",PMT((1+D1114)^(1/12)-1,(#REF!*12)-A1114+1,-E1114)))</f>
        <v>#REF!</v>
      </c>
    </row>
    <row r="1115" spans="1:10">
      <c r="A1115" s="577" t="e">
        <f>IF(A1114="","",IF(A1114=#REF!*12,"",+A1114+1))</f>
        <v>#REF!</v>
      </c>
      <c r="B1115" s="576" t="e">
        <f t="shared" si="124"/>
        <v>#REF!</v>
      </c>
      <c r="C1115" s="576" t="e">
        <f>IF(A1115="","",IF(#REF!+'Plano Prestação Mensal Proposta'!A1115&gt;120,0,ROUND(IF(B1115&gt;0.045,(0.045*0.5),(0.5)*B1115),7)))</f>
        <v>#REF!</v>
      </c>
      <c r="D1115" s="576" t="e">
        <f t="shared" si="119"/>
        <v>#REF!</v>
      </c>
      <c r="E1115" s="575" t="e">
        <f t="shared" si="125"/>
        <v>#REF!</v>
      </c>
      <c r="F1115" s="575" t="e">
        <f t="shared" si="120"/>
        <v>#REF!</v>
      </c>
      <c r="G1115" s="575" t="e">
        <f t="shared" si="121"/>
        <v>#REF!</v>
      </c>
      <c r="H1115" s="575" t="e">
        <f t="shared" si="122"/>
        <v>#REF!</v>
      </c>
      <c r="I1115" s="575" t="e">
        <f t="shared" si="123"/>
        <v>#REF!</v>
      </c>
      <c r="J1115" s="575" t="e">
        <f>IF(A1115="","",IF(#REF!="","",PMT((1+D1115)^(1/12)-1,(#REF!*12)-A1115+1,-E1115)))</f>
        <v>#REF!</v>
      </c>
    </row>
    <row r="1116" spans="1:10">
      <c r="A1116" s="577" t="e">
        <f>IF(A1115="","",IF(A1115=#REF!*12,"",+A1115+1))</f>
        <v>#REF!</v>
      </c>
      <c r="B1116" s="576" t="e">
        <f t="shared" si="124"/>
        <v>#REF!</v>
      </c>
      <c r="C1116" s="576" t="e">
        <f>IF(A1116="","",IF(#REF!+'Plano Prestação Mensal Proposta'!A1116&gt;120,0,ROUND(IF(B1116&gt;0.045,(0.045*0.5),(0.5)*B1116),7)))</f>
        <v>#REF!</v>
      </c>
      <c r="D1116" s="576" t="e">
        <f t="shared" si="119"/>
        <v>#REF!</v>
      </c>
      <c r="E1116" s="575" t="e">
        <f t="shared" si="125"/>
        <v>#REF!</v>
      </c>
      <c r="F1116" s="575" t="e">
        <f t="shared" si="120"/>
        <v>#REF!</v>
      </c>
      <c r="G1116" s="575" t="e">
        <f t="shared" si="121"/>
        <v>#REF!</v>
      </c>
      <c r="H1116" s="575" t="e">
        <f t="shared" si="122"/>
        <v>#REF!</v>
      </c>
      <c r="I1116" s="575" t="e">
        <f t="shared" si="123"/>
        <v>#REF!</v>
      </c>
      <c r="J1116" s="575" t="e">
        <f>IF(A1116="","",IF(#REF!="","",PMT((1+D1116)^(1/12)-1,(#REF!*12)-A1116+1,-E1116)))</f>
        <v>#REF!</v>
      </c>
    </row>
    <row r="1117" spans="1:10">
      <c r="A1117" s="577" t="e">
        <f>IF(A1116="","",IF(A1116=#REF!*12,"",+A1116+1))</f>
        <v>#REF!</v>
      </c>
      <c r="B1117" s="576" t="e">
        <f t="shared" si="124"/>
        <v>#REF!</v>
      </c>
      <c r="C1117" s="576" t="e">
        <f>IF(A1117="","",IF(#REF!+'Plano Prestação Mensal Proposta'!A1117&gt;120,0,ROUND(IF(B1117&gt;0.045,(0.045*0.5),(0.5)*B1117),7)))</f>
        <v>#REF!</v>
      </c>
      <c r="D1117" s="576" t="e">
        <f t="shared" si="119"/>
        <v>#REF!</v>
      </c>
      <c r="E1117" s="575" t="e">
        <f t="shared" si="125"/>
        <v>#REF!</v>
      </c>
      <c r="F1117" s="575" t="e">
        <f t="shared" si="120"/>
        <v>#REF!</v>
      </c>
      <c r="G1117" s="575" t="e">
        <f t="shared" si="121"/>
        <v>#REF!</v>
      </c>
      <c r="H1117" s="575" t="e">
        <f t="shared" si="122"/>
        <v>#REF!</v>
      </c>
      <c r="I1117" s="575" t="e">
        <f t="shared" si="123"/>
        <v>#REF!</v>
      </c>
      <c r="J1117" s="575" t="e">
        <f>IF(A1117="","",IF(#REF!="","",PMT((1+D1117)^(1/12)-1,(#REF!*12)-A1117+1,-E1117)))</f>
        <v>#REF!</v>
      </c>
    </row>
    <row r="1118" spans="1:10">
      <c r="A1118" s="577" t="e">
        <f>IF(A1117="","",IF(A1117=#REF!*12,"",+A1117+1))</f>
        <v>#REF!</v>
      </c>
      <c r="B1118" s="576" t="e">
        <f t="shared" si="124"/>
        <v>#REF!</v>
      </c>
      <c r="C1118" s="576" t="e">
        <f>IF(A1118="","",IF(#REF!+'Plano Prestação Mensal Proposta'!A1118&gt;120,0,ROUND(IF(B1118&gt;0.045,(0.045*0.5),(0.5)*B1118),7)))</f>
        <v>#REF!</v>
      </c>
      <c r="D1118" s="576" t="e">
        <f t="shared" si="119"/>
        <v>#REF!</v>
      </c>
      <c r="E1118" s="575" t="e">
        <f t="shared" si="125"/>
        <v>#REF!</v>
      </c>
      <c r="F1118" s="575" t="e">
        <f t="shared" si="120"/>
        <v>#REF!</v>
      </c>
      <c r="G1118" s="575" t="e">
        <f t="shared" si="121"/>
        <v>#REF!</v>
      </c>
      <c r="H1118" s="575" t="e">
        <f t="shared" si="122"/>
        <v>#REF!</v>
      </c>
      <c r="I1118" s="575" t="e">
        <f t="shared" si="123"/>
        <v>#REF!</v>
      </c>
      <c r="J1118" s="575" t="e">
        <f>IF(A1118="","",IF(#REF!="","",PMT((1+D1118)^(1/12)-1,(#REF!*12)-A1118+1,-E1118)))</f>
        <v>#REF!</v>
      </c>
    </row>
    <row r="1119" spans="1:10">
      <c r="A1119" s="577" t="e">
        <f>IF(A1118="","",IF(A1118=#REF!*12,"",+A1118+1))</f>
        <v>#REF!</v>
      </c>
      <c r="B1119" s="576" t="e">
        <f t="shared" si="124"/>
        <v>#REF!</v>
      </c>
      <c r="C1119" s="576" t="e">
        <f>IF(A1119="","",IF(#REF!+'Plano Prestação Mensal Proposta'!A1119&gt;120,0,ROUND(IF(B1119&gt;0.045,(0.045*0.5),(0.5)*B1119),7)))</f>
        <v>#REF!</v>
      </c>
      <c r="D1119" s="576" t="e">
        <f t="shared" si="119"/>
        <v>#REF!</v>
      </c>
      <c r="E1119" s="575" t="e">
        <f t="shared" si="125"/>
        <v>#REF!</v>
      </c>
      <c r="F1119" s="575" t="e">
        <f t="shared" si="120"/>
        <v>#REF!</v>
      </c>
      <c r="G1119" s="575" t="e">
        <f t="shared" si="121"/>
        <v>#REF!</v>
      </c>
      <c r="H1119" s="575" t="e">
        <f t="shared" si="122"/>
        <v>#REF!</v>
      </c>
      <c r="I1119" s="575" t="e">
        <f t="shared" si="123"/>
        <v>#REF!</v>
      </c>
      <c r="J1119" s="575" t="e">
        <f>IF(A1119="","",IF(#REF!="","",PMT((1+D1119)^(1/12)-1,(#REF!*12)-A1119+1,-E1119)))</f>
        <v>#REF!</v>
      </c>
    </row>
    <row r="1120" spans="1:10">
      <c r="A1120" s="577" t="e">
        <f>IF(A1119="","",IF(A1119=#REF!*12,"",+A1119+1))</f>
        <v>#REF!</v>
      </c>
      <c r="B1120" s="576" t="e">
        <f t="shared" si="124"/>
        <v>#REF!</v>
      </c>
      <c r="C1120" s="576" t="e">
        <f>IF(A1120="","",IF(#REF!+'Plano Prestação Mensal Proposta'!A1120&gt;120,0,ROUND(IF(B1120&gt;0.045,(0.045*0.5),(0.5)*B1120),7)))</f>
        <v>#REF!</v>
      </c>
      <c r="D1120" s="576" t="e">
        <f t="shared" si="119"/>
        <v>#REF!</v>
      </c>
      <c r="E1120" s="575" t="e">
        <f t="shared" si="125"/>
        <v>#REF!</v>
      </c>
      <c r="F1120" s="575" t="e">
        <f t="shared" si="120"/>
        <v>#REF!</v>
      </c>
      <c r="G1120" s="575" t="e">
        <f t="shared" si="121"/>
        <v>#REF!</v>
      </c>
      <c r="H1120" s="575" t="e">
        <f t="shared" si="122"/>
        <v>#REF!</v>
      </c>
      <c r="I1120" s="575" t="e">
        <f t="shared" si="123"/>
        <v>#REF!</v>
      </c>
      <c r="J1120" s="575" t="e">
        <f>IF(A1120="","",IF(#REF!="","",PMT((1+D1120)^(1/12)-1,(#REF!*12)-A1120+1,-E1120)))</f>
        <v>#REF!</v>
      </c>
    </row>
    <row r="1121" spans="1:10">
      <c r="A1121" s="577" t="e">
        <f>IF(A1120="","",IF(A1120=#REF!*12,"",+A1120+1))</f>
        <v>#REF!</v>
      </c>
      <c r="B1121" s="576" t="e">
        <f t="shared" si="124"/>
        <v>#REF!</v>
      </c>
      <c r="C1121" s="576" t="e">
        <f>IF(A1121="","",IF(#REF!+'Plano Prestação Mensal Proposta'!A1121&gt;120,0,ROUND(IF(B1121&gt;0.045,(0.045*0.5),(0.5)*B1121),7)))</f>
        <v>#REF!</v>
      </c>
      <c r="D1121" s="576" t="e">
        <f t="shared" si="119"/>
        <v>#REF!</v>
      </c>
      <c r="E1121" s="575" t="e">
        <f t="shared" si="125"/>
        <v>#REF!</v>
      </c>
      <c r="F1121" s="575" t="e">
        <f t="shared" si="120"/>
        <v>#REF!</v>
      </c>
      <c r="G1121" s="575" t="e">
        <f t="shared" si="121"/>
        <v>#REF!</v>
      </c>
      <c r="H1121" s="575" t="e">
        <f t="shared" si="122"/>
        <v>#REF!</v>
      </c>
      <c r="I1121" s="575" t="e">
        <f t="shared" si="123"/>
        <v>#REF!</v>
      </c>
      <c r="J1121" s="575" t="e">
        <f>IF(A1121="","",IF(#REF!="","",PMT((1+D1121)^(1/12)-1,(#REF!*12)-A1121+1,-E1121)))</f>
        <v>#REF!</v>
      </c>
    </row>
    <row r="1122" spans="1:10">
      <c r="A1122" s="577" t="e">
        <f>IF(A1121="","",IF(A1121=#REF!*12,"",+A1121+1))</f>
        <v>#REF!</v>
      </c>
      <c r="B1122" s="576" t="e">
        <f t="shared" si="124"/>
        <v>#REF!</v>
      </c>
      <c r="C1122" s="576" t="e">
        <f>IF(A1122="","",IF(#REF!+'Plano Prestação Mensal Proposta'!A1122&gt;120,0,ROUND(IF(B1122&gt;0.045,(0.045*0.5),(0.5)*B1122),7)))</f>
        <v>#REF!</v>
      </c>
      <c r="D1122" s="576" t="e">
        <f t="shared" si="119"/>
        <v>#REF!</v>
      </c>
      <c r="E1122" s="575" t="e">
        <f t="shared" si="125"/>
        <v>#REF!</v>
      </c>
      <c r="F1122" s="575" t="e">
        <f t="shared" si="120"/>
        <v>#REF!</v>
      </c>
      <c r="G1122" s="575" t="e">
        <f t="shared" si="121"/>
        <v>#REF!</v>
      </c>
      <c r="H1122" s="575" t="e">
        <f t="shared" si="122"/>
        <v>#REF!</v>
      </c>
      <c r="I1122" s="575" t="e">
        <f t="shared" si="123"/>
        <v>#REF!</v>
      </c>
      <c r="J1122" s="575" t="e">
        <f>IF(A1122="","",IF(#REF!="","",PMT((1+D1122)^(1/12)-1,(#REF!*12)-A1122+1,-E1122)))</f>
        <v>#REF!</v>
      </c>
    </row>
    <row r="1123" spans="1:10">
      <c r="A1123" s="577" t="e">
        <f>IF(A1122="","",IF(A1122=#REF!*12,"",+A1122+1))</f>
        <v>#REF!</v>
      </c>
      <c r="B1123" s="576" t="e">
        <f t="shared" si="124"/>
        <v>#REF!</v>
      </c>
      <c r="C1123" s="576" t="e">
        <f>IF(A1123="","",IF(#REF!+'Plano Prestação Mensal Proposta'!A1123&gt;120,0,ROUND(IF(B1123&gt;0.045,(0.045*0.5),(0.5)*B1123),7)))</f>
        <v>#REF!</v>
      </c>
      <c r="D1123" s="576" t="e">
        <f t="shared" si="119"/>
        <v>#REF!</v>
      </c>
      <c r="E1123" s="575" t="e">
        <f t="shared" si="125"/>
        <v>#REF!</v>
      </c>
      <c r="F1123" s="575" t="e">
        <f t="shared" si="120"/>
        <v>#REF!</v>
      </c>
      <c r="G1123" s="575" t="e">
        <f t="shared" si="121"/>
        <v>#REF!</v>
      </c>
      <c r="H1123" s="575" t="e">
        <f t="shared" si="122"/>
        <v>#REF!</v>
      </c>
      <c r="I1123" s="575" t="e">
        <f t="shared" si="123"/>
        <v>#REF!</v>
      </c>
      <c r="J1123" s="575" t="e">
        <f>IF(A1123="","",IF(#REF!="","",PMT((1+D1123)^(1/12)-1,(#REF!*12)-A1123+1,-E1123)))</f>
        <v>#REF!</v>
      </c>
    </row>
    <row r="1124" spans="1:10">
      <c r="A1124" s="577" t="e">
        <f>IF(A1123="","",IF(A1123=#REF!*12,"",+A1123+1))</f>
        <v>#REF!</v>
      </c>
      <c r="B1124" s="576" t="e">
        <f t="shared" si="124"/>
        <v>#REF!</v>
      </c>
      <c r="C1124" s="576" t="e">
        <f>IF(A1124="","",IF(#REF!+'Plano Prestação Mensal Proposta'!A1124&gt;120,0,ROUND(IF(B1124&gt;0.045,(0.045*0.5),(0.5)*B1124),7)))</f>
        <v>#REF!</v>
      </c>
      <c r="D1124" s="576" t="e">
        <f t="shared" si="119"/>
        <v>#REF!</v>
      </c>
      <c r="E1124" s="575" t="e">
        <f t="shared" si="125"/>
        <v>#REF!</v>
      </c>
      <c r="F1124" s="575" t="e">
        <f t="shared" si="120"/>
        <v>#REF!</v>
      </c>
      <c r="G1124" s="575" t="e">
        <f t="shared" si="121"/>
        <v>#REF!</v>
      </c>
      <c r="H1124" s="575" t="e">
        <f t="shared" si="122"/>
        <v>#REF!</v>
      </c>
      <c r="I1124" s="575" t="e">
        <f t="shared" si="123"/>
        <v>#REF!</v>
      </c>
      <c r="J1124" s="575" t="e">
        <f>IF(A1124="","",IF(#REF!="","",PMT((1+D1124)^(1/12)-1,(#REF!*12)-A1124+1,-E1124)))</f>
        <v>#REF!</v>
      </c>
    </row>
    <row r="1125" spans="1:10">
      <c r="A1125" s="577" t="e">
        <f>IF(A1124="","",IF(A1124=#REF!*12,"",+A1124+1))</f>
        <v>#REF!</v>
      </c>
      <c r="B1125" s="576" t="e">
        <f t="shared" si="124"/>
        <v>#REF!</v>
      </c>
      <c r="C1125" s="576" t="e">
        <f>IF(A1125="","",IF(#REF!+'Plano Prestação Mensal Proposta'!A1125&gt;120,0,ROUND(IF(B1125&gt;0.045,(0.045*0.5),(0.5)*B1125),7)))</f>
        <v>#REF!</v>
      </c>
      <c r="D1125" s="576" t="e">
        <f t="shared" si="119"/>
        <v>#REF!</v>
      </c>
      <c r="E1125" s="575" t="e">
        <f t="shared" si="125"/>
        <v>#REF!</v>
      </c>
      <c r="F1125" s="575" t="e">
        <f t="shared" si="120"/>
        <v>#REF!</v>
      </c>
      <c r="G1125" s="575" t="e">
        <f t="shared" si="121"/>
        <v>#REF!</v>
      </c>
      <c r="H1125" s="575" t="e">
        <f t="shared" si="122"/>
        <v>#REF!</v>
      </c>
      <c r="I1125" s="575" t="e">
        <f t="shared" si="123"/>
        <v>#REF!</v>
      </c>
      <c r="J1125" s="575" t="e">
        <f>IF(A1125="","",IF(#REF!="","",PMT((1+D1125)^(1/12)-1,(#REF!*12)-A1125+1,-E1125)))</f>
        <v>#REF!</v>
      </c>
    </row>
    <row r="1126" spans="1:10">
      <c r="A1126" s="577" t="e">
        <f>IF(A1125="","",IF(A1125=#REF!*12,"",+A1125+1))</f>
        <v>#REF!</v>
      </c>
      <c r="B1126" s="576" t="e">
        <f t="shared" si="124"/>
        <v>#REF!</v>
      </c>
      <c r="C1126" s="576" t="e">
        <f>IF(A1126="","",IF(#REF!+'Plano Prestação Mensal Proposta'!A1126&gt;120,0,ROUND(IF(B1126&gt;0.045,(0.045*0.5),(0.5)*B1126),7)))</f>
        <v>#REF!</v>
      </c>
      <c r="D1126" s="576" t="e">
        <f t="shared" si="119"/>
        <v>#REF!</v>
      </c>
      <c r="E1126" s="575" t="e">
        <f t="shared" si="125"/>
        <v>#REF!</v>
      </c>
      <c r="F1126" s="575" t="e">
        <f t="shared" si="120"/>
        <v>#REF!</v>
      </c>
      <c r="G1126" s="575" t="e">
        <f t="shared" si="121"/>
        <v>#REF!</v>
      </c>
      <c r="H1126" s="575" t="e">
        <f t="shared" si="122"/>
        <v>#REF!</v>
      </c>
      <c r="I1126" s="575" t="e">
        <f t="shared" si="123"/>
        <v>#REF!</v>
      </c>
      <c r="J1126" s="575" t="e">
        <f>IF(A1126="","",IF(#REF!="","",PMT((1+D1126)^(1/12)-1,(#REF!*12)-A1126+1,-E1126)))</f>
        <v>#REF!</v>
      </c>
    </row>
    <row r="1127" spans="1:10">
      <c r="A1127" s="577" t="e">
        <f>IF(A1126="","",IF(A1126=#REF!*12,"",+A1126+1))</f>
        <v>#REF!</v>
      </c>
      <c r="B1127" s="576" t="e">
        <f t="shared" si="124"/>
        <v>#REF!</v>
      </c>
      <c r="C1127" s="576" t="e">
        <f>IF(A1127="","",IF(#REF!+'Plano Prestação Mensal Proposta'!A1127&gt;120,0,ROUND(IF(B1127&gt;0.045,(0.045*0.5),(0.5)*B1127),7)))</f>
        <v>#REF!</v>
      </c>
      <c r="D1127" s="576" t="e">
        <f t="shared" si="119"/>
        <v>#REF!</v>
      </c>
      <c r="E1127" s="575" t="e">
        <f t="shared" si="125"/>
        <v>#REF!</v>
      </c>
      <c r="F1127" s="575" t="e">
        <f t="shared" si="120"/>
        <v>#REF!</v>
      </c>
      <c r="G1127" s="575" t="e">
        <f t="shared" si="121"/>
        <v>#REF!</v>
      </c>
      <c r="H1127" s="575" t="e">
        <f t="shared" si="122"/>
        <v>#REF!</v>
      </c>
      <c r="I1127" s="575" t="e">
        <f t="shared" si="123"/>
        <v>#REF!</v>
      </c>
      <c r="J1127" s="575" t="e">
        <f>IF(A1127="","",IF(#REF!="","",PMT((1+D1127)^(1/12)-1,(#REF!*12)-A1127+1,-E1127)))</f>
        <v>#REF!</v>
      </c>
    </row>
    <row r="1128" spans="1:10">
      <c r="A1128" s="577" t="e">
        <f>IF(A1127="","",IF(A1127=#REF!*12,"",+A1127+1))</f>
        <v>#REF!</v>
      </c>
      <c r="B1128" s="576" t="e">
        <f t="shared" si="124"/>
        <v>#REF!</v>
      </c>
      <c r="C1128" s="576" t="e">
        <f>IF(A1128="","",IF(#REF!+'Plano Prestação Mensal Proposta'!A1128&gt;120,0,ROUND(IF(B1128&gt;0.045,(0.045*0.5),(0.5)*B1128),7)))</f>
        <v>#REF!</v>
      </c>
      <c r="D1128" s="576" t="e">
        <f t="shared" si="119"/>
        <v>#REF!</v>
      </c>
      <c r="E1128" s="575" t="e">
        <f t="shared" si="125"/>
        <v>#REF!</v>
      </c>
      <c r="F1128" s="575" t="e">
        <f t="shared" si="120"/>
        <v>#REF!</v>
      </c>
      <c r="G1128" s="575" t="e">
        <f t="shared" si="121"/>
        <v>#REF!</v>
      </c>
      <c r="H1128" s="575" t="e">
        <f t="shared" si="122"/>
        <v>#REF!</v>
      </c>
      <c r="I1128" s="575" t="e">
        <f t="shared" si="123"/>
        <v>#REF!</v>
      </c>
      <c r="J1128" s="575" t="e">
        <f>IF(A1128="","",IF(#REF!="","",PMT((1+D1128)^(1/12)-1,(#REF!*12)-A1128+1,-E1128)))</f>
        <v>#REF!</v>
      </c>
    </row>
    <row r="1129" spans="1:10">
      <c r="A1129" s="577" t="e">
        <f>IF(A1128="","",IF(A1128=#REF!*12,"",+A1128+1))</f>
        <v>#REF!</v>
      </c>
      <c r="B1129" s="576" t="e">
        <f t="shared" si="124"/>
        <v>#REF!</v>
      </c>
      <c r="C1129" s="576" t="e">
        <f>IF(A1129="","",IF(#REF!+'Plano Prestação Mensal Proposta'!A1129&gt;120,0,ROUND(IF(B1129&gt;0.045,(0.045*0.5),(0.5)*B1129),7)))</f>
        <v>#REF!</v>
      </c>
      <c r="D1129" s="576" t="e">
        <f t="shared" si="119"/>
        <v>#REF!</v>
      </c>
      <c r="E1129" s="575" t="e">
        <f t="shared" si="125"/>
        <v>#REF!</v>
      </c>
      <c r="F1129" s="575" t="e">
        <f t="shared" si="120"/>
        <v>#REF!</v>
      </c>
      <c r="G1129" s="575" t="e">
        <f t="shared" si="121"/>
        <v>#REF!</v>
      </c>
      <c r="H1129" s="575" t="e">
        <f t="shared" si="122"/>
        <v>#REF!</v>
      </c>
      <c r="I1129" s="575" t="e">
        <f t="shared" si="123"/>
        <v>#REF!</v>
      </c>
      <c r="J1129" s="575" t="e">
        <f>IF(A1129="","",IF(#REF!="","",PMT((1+D1129)^(1/12)-1,(#REF!*12)-A1129+1,-E1129)))</f>
        <v>#REF!</v>
      </c>
    </row>
    <row r="1130" spans="1:10">
      <c r="A1130" s="577" t="e">
        <f>IF(A1129="","",IF(A1129=#REF!*12,"",+A1129+1))</f>
        <v>#REF!</v>
      </c>
      <c r="B1130" s="576" t="e">
        <f t="shared" si="124"/>
        <v>#REF!</v>
      </c>
      <c r="C1130" s="576" t="e">
        <f>IF(A1130="","",IF(#REF!+'Plano Prestação Mensal Proposta'!A1130&gt;120,0,ROUND(IF(B1130&gt;0.045,(0.045*0.5),(0.5)*B1130),7)))</f>
        <v>#REF!</v>
      </c>
      <c r="D1130" s="576" t="e">
        <f t="shared" si="119"/>
        <v>#REF!</v>
      </c>
      <c r="E1130" s="575" t="e">
        <f t="shared" si="125"/>
        <v>#REF!</v>
      </c>
      <c r="F1130" s="575" t="e">
        <f t="shared" si="120"/>
        <v>#REF!</v>
      </c>
      <c r="G1130" s="575" t="e">
        <f t="shared" si="121"/>
        <v>#REF!</v>
      </c>
      <c r="H1130" s="575" t="e">
        <f t="shared" si="122"/>
        <v>#REF!</v>
      </c>
      <c r="I1130" s="575" t="e">
        <f t="shared" si="123"/>
        <v>#REF!</v>
      </c>
      <c r="J1130" s="575" t="e">
        <f>IF(A1130="","",IF(#REF!="","",PMT((1+D1130)^(1/12)-1,(#REF!*12)-A1130+1,-E1130)))</f>
        <v>#REF!</v>
      </c>
    </row>
    <row r="1131" spans="1:10">
      <c r="A1131" s="577" t="e">
        <f>IF(A1130="","",IF(A1130=#REF!*12,"",+A1130+1))</f>
        <v>#REF!</v>
      </c>
      <c r="B1131" s="576" t="e">
        <f t="shared" si="124"/>
        <v>#REF!</v>
      </c>
      <c r="C1131" s="576" t="e">
        <f>IF(A1131="","",IF(#REF!+'Plano Prestação Mensal Proposta'!A1131&gt;120,0,ROUND(IF(B1131&gt;0.045,(0.045*0.5),(0.5)*B1131),7)))</f>
        <v>#REF!</v>
      </c>
      <c r="D1131" s="576" t="e">
        <f t="shared" si="119"/>
        <v>#REF!</v>
      </c>
      <c r="E1131" s="575" t="e">
        <f t="shared" si="125"/>
        <v>#REF!</v>
      </c>
      <c r="F1131" s="575" t="e">
        <f t="shared" si="120"/>
        <v>#REF!</v>
      </c>
      <c r="G1131" s="575" t="e">
        <f t="shared" si="121"/>
        <v>#REF!</v>
      </c>
      <c r="H1131" s="575" t="e">
        <f t="shared" si="122"/>
        <v>#REF!</v>
      </c>
      <c r="I1131" s="575" t="e">
        <f t="shared" si="123"/>
        <v>#REF!</v>
      </c>
      <c r="J1131" s="575" t="e">
        <f>IF(A1131="","",IF(#REF!="","",PMT((1+D1131)^(1/12)-1,(#REF!*12)-A1131+1,-E1131)))</f>
        <v>#REF!</v>
      </c>
    </row>
    <row r="1132" spans="1:10">
      <c r="A1132" s="577" t="e">
        <f>IF(A1131="","",IF(A1131=#REF!*12,"",+A1131+1))</f>
        <v>#REF!</v>
      </c>
      <c r="B1132" s="576" t="e">
        <f t="shared" si="124"/>
        <v>#REF!</v>
      </c>
      <c r="C1132" s="576" t="e">
        <f>IF(A1132="","",IF(#REF!+'Plano Prestação Mensal Proposta'!A1132&gt;120,0,ROUND(IF(B1132&gt;0.045,(0.045*0.5),(0.5)*B1132),7)))</f>
        <v>#REF!</v>
      </c>
      <c r="D1132" s="576" t="e">
        <f t="shared" si="119"/>
        <v>#REF!</v>
      </c>
      <c r="E1132" s="575" t="e">
        <f t="shared" si="125"/>
        <v>#REF!</v>
      </c>
      <c r="F1132" s="575" t="e">
        <f t="shared" si="120"/>
        <v>#REF!</v>
      </c>
      <c r="G1132" s="575" t="e">
        <f t="shared" si="121"/>
        <v>#REF!</v>
      </c>
      <c r="H1132" s="575" t="e">
        <f t="shared" si="122"/>
        <v>#REF!</v>
      </c>
      <c r="I1132" s="575" t="e">
        <f t="shared" si="123"/>
        <v>#REF!</v>
      </c>
      <c r="J1132" s="575" t="e">
        <f>IF(A1132="","",IF(#REF!="","",PMT((1+D1132)^(1/12)-1,(#REF!*12)-A1132+1,-E1132)))</f>
        <v>#REF!</v>
      </c>
    </row>
    <row r="1133" spans="1:10">
      <c r="A1133" s="577" t="e">
        <f>IF(A1132="","",IF(A1132=#REF!*12,"",+A1132+1))</f>
        <v>#REF!</v>
      </c>
      <c r="B1133" s="576" t="e">
        <f t="shared" si="124"/>
        <v>#REF!</v>
      </c>
      <c r="C1133" s="576" t="e">
        <f>IF(A1133="","",IF(#REF!+'Plano Prestação Mensal Proposta'!A1133&gt;120,0,ROUND(IF(B1133&gt;0.045,(0.045*0.5),(0.5)*B1133),7)))</f>
        <v>#REF!</v>
      </c>
      <c r="D1133" s="576" t="e">
        <f t="shared" si="119"/>
        <v>#REF!</v>
      </c>
      <c r="E1133" s="575" t="e">
        <f t="shared" si="125"/>
        <v>#REF!</v>
      </c>
      <c r="F1133" s="575" t="e">
        <f t="shared" si="120"/>
        <v>#REF!</v>
      </c>
      <c r="G1133" s="575" t="e">
        <f t="shared" si="121"/>
        <v>#REF!</v>
      </c>
      <c r="H1133" s="575" t="e">
        <f t="shared" si="122"/>
        <v>#REF!</v>
      </c>
      <c r="I1133" s="575" t="e">
        <f t="shared" si="123"/>
        <v>#REF!</v>
      </c>
      <c r="J1133" s="575" t="e">
        <f>IF(A1133="","",IF(#REF!="","",PMT((1+D1133)^(1/12)-1,(#REF!*12)-A1133+1,-E1133)))</f>
        <v>#REF!</v>
      </c>
    </row>
    <row r="1134" spans="1:10">
      <c r="A1134" s="577" t="e">
        <f>IF(A1133="","",IF(A1133=#REF!*12,"",+A1133+1))</f>
        <v>#REF!</v>
      </c>
      <c r="B1134" s="576" t="e">
        <f t="shared" si="124"/>
        <v>#REF!</v>
      </c>
      <c r="C1134" s="576" t="e">
        <f>IF(A1134="","",IF(#REF!+'Plano Prestação Mensal Proposta'!A1134&gt;120,0,ROUND(IF(B1134&gt;0.045,(0.045*0.5),(0.5)*B1134),7)))</f>
        <v>#REF!</v>
      </c>
      <c r="D1134" s="576" t="e">
        <f t="shared" si="119"/>
        <v>#REF!</v>
      </c>
      <c r="E1134" s="575" t="e">
        <f t="shared" si="125"/>
        <v>#REF!</v>
      </c>
      <c r="F1134" s="575" t="e">
        <f t="shared" si="120"/>
        <v>#REF!</v>
      </c>
      <c r="G1134" s="575" t="e">
        <f t="shared" si="121"/>
        <v>#REF!</v>
      </c>
      <c r="H1134" s="575" t="e">
        <f t="shared" si="122"/>
        <v>#REF!</v>
      </c>
      <c r="I1134" s="575" t="e">
        <f t="shared" si="123"/>
        <v>#REF!</v>
      </c>
      <c r="J1134" s="575" t="e">
        <f>IF(A1134="","",IF(#REF!="","",PMT((1+D1134)^(1/12)-1,(#REF!*12)-A1134+1,-E1134)))</f>
        <v>#REF!</v>
      </c>
    </row>
    <row r="1135" spans="1:10">
      <c r="A1135" s="577" t="e">
        <f>IF(A1134="","",IF(A1134=#REF!*12,"",+A1134+1))</f>
        <v>#REF!</v>
      </c>
      <c r="B1135" s="576" t="e">
        <f t="shared" si="124"/>
        <v>#REF!</v>
      </c>
      <c r="C1135" s="576" t="e">
        <f>IF(A1135="","",IF(#REF!+'Plano Prestação Mensal Proposta'!A1135&gt;120,0,ROUND(IF(B1135&gt;0.045,(0.045*0.5),(0.5)*B1135),7)))</f>
        <v>#REF!</v>
      </c>
      <c r="D1135" s="576" t="e">
        <f t="shared" si="119"/>
        <v>#REF!</v>
      </c>
      <c r="E1135" s="575" t="e">
        <f t="shared" si="125"/>
        <v>#REF!</v>
      </c>
      <c r="F1135" s="575" t="e">
        <f t="shared" si="120"/>
        <v>#REF!</v>
      </c>
      <c r="G1135" s="575" t="e">
        <f t="shared" si="121"/>
        <v>#REF!</v>
      </c>
      <c r="H1135" s="575" t="e">
        <f t="shared" si="122"/>
        <v>#REF!</v>
      </c>
      <c r="I1135" s="575" t="e">
        <f t="shared" si="123"/>
        <v>#REF!</v>
      </c>
      <c r="J1135" s="575" t="e">
        <f>IF(A1135="","",IF(#REF!="","",PMT((1+D1135)^(1/12)-1,(#REF!*12)-A1135+1,-E1135)))</f>
        <v>#REF!</v>
      </c>
    </row>
    <row r="1136" spans="1:10">
      <c r="A1136" s="577" t="e">
        <f>IF(A1135="","",IF(A1135=#REF!*12,"",+A1135+1))</f>
        <v>#REF!</v>
      </c>
      <c r="B1136" s="576" t="e">
        <f t="shared" si="124"/>
        <v>#REF!</v>
      </c>
      <c r="C1136" s="576" t="e">
        <f>IF(A1136="","",IF(#REF!+'Plano Prestação Mensal Proposta'!A1136&gt;120,0,ROUND(IF(B1136&gt;0.045,(0.045*0.5),(0.5)*B1136),7)))</f>
        <v>#REF!</v>
      </c>
      <c r="D1136" s="576" t="e">
        <f t="shared" si="119"/>
        <v>#REF!</v>
      </c>
      <c r="E1136" s="575" t="e">
        <f t="shared" si="125"/>
        <v>#REF!</v>
      </c>
      <c r="F1136" s="575" t="e">
        <f t="shared" si="120"/>
        <v>#REF!</v>
      </c>
      <c r="G1136" s="575" t="e">
        <f t="shared" si="121"/>
        <v>#REF!</v>
      </c>
      <c r="H1136" s="575" t="e">
        <f t="shared" si="122"/>
        <v>#REF!</v>
      </c>
      <c r="I1136" s="575" t="e">
        <f t="shared" si="123"/>
        <v>#REF!</v>
      </c>
      <c r="J1136" s="575" t="e">
        <f>IF(A1136="","",IF(#REF!="","",PMT((1+D1136)^(1/12)-1,(#REF!*12)-A1136+1,-E1136)))</f>
        <v>#REF!</v>
      </c>
    </row>
    <row r="1137" spans="1:10">
      <c r="A1137" s="577" t="e">
        <f>IF(A1136="","",IF(A1136=#REF!*12,"",+A1136+1))</f>
        <v>#REF!</v>
      </c>
      <c r="B1137" s="576" t="e">
        <f t="shared" si="124"/>
        <v>#REF!</v>
      </c>
      <c r="C1137" s="576" t="e">
        <f>IF(A1137="","",IF(#REF!+'Plano Prestação Mensal Proposta'!A1137&gt;120,0,ROUND(IF(B1137&gt;0.045,(0.045*0.5),(0.5)*B1137),7)))</f>
        <v>#REF!</v>
      </c>
      <c r="D1137" s="576" t="e">
        <f t="shared" si="119"/>
        <v>#REF!</v>
      </c>
      <c r="E1137" s="575" t="e">
        <f t="shared" si="125"/>
        <v>#REF!</v>
      </c>
      <c r="F1137" s="575" t="e">
        <f t="shared" si="120"/>
        <v>#REF!</v>
      </c>
      <c r="G1137" s="575" t="e">
        <f t="shared" si="121"/>
        <v>#REF!</v>
      </c>
      <c r="H1137" s="575" t="e">
        <f t="shared" si="122"/>
        <v>#REF!</v>
      </c>
      <c r="I1137" s="575" t="e">
        <f t="shared" si="123"/>
        <v>#REF!</v>
      </c>
      <c r="J1137" s="575" t="e">
        <f>IF(A1137="","",IF(#REF!="","",PMT((1+D1137)^(1/12)-1,(#REF!*12)-A1137+1,-E1137)))</f>
        <v>#REF!</v>
      </c>
    </row>
    <row r="1138" spans="1:10">
      <c r="A1138" s="577" t="e">
        <f>IF(A1137="","",IF(A1137=#REF!*12,"",+A1137+1))</f>
        <v>#REF!</v>
      </c>
      <c r="B1138" s="576" t="e">
        <f t="shared" si="124"/>
        <v>#REF!</v>
      </c>
      <c r="C1138" s="576" t="e">
        <f>IF(A1138="","",IF(#REF!+'Plano Prestação Mensal Proposta'!A1138&gt;120,0,ROUND(IF(B1138&gt;0.045,(0.045*0.5),(0.5)*B1138),7)))</f>
        <v>#REF!</v>
      </c>
      <c r="D1138" s="576" t="e">
        <f t="shared" si="119"/>
        <v>#REF!</v>
      </c>
      <c r="E1138" s="575" t="e">
        <f t="shared" si="125"/>
        <v>#REF!</v>
      </c>
      <c r="F1138" s="575" t="e">
        <f t="shared" si="120"/>
        <v>#REF!</v>
      </c>
      <c r="G1138" s="575" t="e">
        <f t="shared" si="121"/>
        <v>#REF!</v>
      </c>
      <c r="H1138" s="575" t="e">
        <f t="shared" si="122"/>
        <v>#REF!</v>
      </c>
      <c r="I1138" s="575" t="e">
        <f t="shared" si="123"/>
        <v>#REF!</v>
      </c>
      <c r="J1138" s="575" t="e">
        <f>IF(A1138="","",IF(#REF!="","",PMT((1+D1138)^(1/12)-1,(#REF!*12)-A1138+1,-E1138)))</f>
        <v>#REF!</v>
      </c>
    </row>
    <row r="1139" spans="1:10">
      <c r="A1139" s="577" t="e">
        <f>IF(A1138="","",IF(A1138=#REF!*12,"",+A1138+1))</f>
        <v>#REF!</v>
      </c>
      <c r="B1139" s="576" t="e">
        <f t="shared" si="124"/>
        <v>#REF!</v>
      </c>
      <c r="C1139" s="576" t="e">
        <f>IF(A1139="","",IF(#REF!+'Plano Prestação Mensal Proposta'!A1139&gt;120,0,ROUND(IF(B1139&gt;0.045,(0.045*0.5),(0.5)*B1139),7)))</f>
        <v>#REF!</v>
      </c>
      <c r="D1139" s="576" t="e">
        <f t="shared" si="119"/>
        <v>#REF!</v>
      </c>
      <c r="E1139" s="575" t="e">
        <f t="shared" si="125"/>
        <v>#REF!</v>
      </c>
      <c r="F1139" s="575" t="e">
        <f t="shared" si="120"/>
        <v>#REF!</v>
      </c>
      <c r="G1139" s="575" t="e">
        <f t="shared" si="121"/>
        <v>#REF!</v>
      </c>
      <c r="H1139" s="575" t="e">
        <f t="shared" si="122"/>
        <v>#REF!</v>
      </c>
      <c r="I1139" s="575" t="e">
        <f t="shared" si="123"/>
        <v>#REF!</v>
      </c>
      <c r="J1139" s="575" t="e">
        <f>IF(A1139="","",IF(#REF!="","",PMT((1+D1139)^(1/12)-1,(#REF!*12)-A1139+1,-E1139)))</f>
        <v>#REF!</v>
      </c>
    </row>
    <row r="1140" spans="1:10">
      <c r="A1140" s="577" t="e">
        <f>IF(A1139="","",IF(A1139=#REF!*12,"",+A1139+1))</f>
        <v>#REF!</v>
      </c>
      <c r="B1140" s="576" t="e">
        <f t="shared" si="124"/>
        <v>#REF!</v>
      </c>
      <c r="C1140" s="576" t="e">
        <f>IF(A1140="","",IF(#REF!+'Plano Prestação Mensal Proposta'!A1140&gt;120,0,ROUND(IF(B1140&gt;0.045,(0.045*0.5),(0.5)*B1140),7)))</f>
        <v>#REF!</v>
      </c>
      <c r="D1140" s="576" t="e">
        <f t="shared" si="119"/>
        <v>#REF!</v>
      </c>
      <c r="E1140" s="575" t="e">
        <f t="shared" si="125"/>
        <v>#REF!</v>
      </c>
      <c r="F1140" s="575" t="e">
        <f t="shared" si="120"/>
        <v>#REF!</v>
      </c>
      <c r="G1140" s="575" t="e">
        <f t="shared" si="121"/>
        <v>#REF!</v>
      </c>
      <c r="H1140" s="575" t="e">
        <f t="shared" si="122"/>
        <v>#REF!</v>
      </c>
      <c r="I1140" s="575" t="e">
        <f t="shared" si="123"/>
        <v>#REF!</v>
      </c>
      <c r="J1140" s="575" t="e">
        <f>IF(A1140="","",IF(#REF!="","",PMT((1+D1140)^(1/12)-1,(#REF!*12)-A1140+1,-E1140)))</f>
        <v>#REF!</v>
      </c>
    </row>
    <row r="1141" spans="1:10">
      <c r="A1141" s="577" t="e">
        <f>IF(A1140="","",IF(A1140=#REF!*12,"",+A1140+1))</f>
        <v>#REF!</v>
      </c>
      <c r="B1141" s="576" t="e">
        <f t="shared" si="124"/>
        <v>#REF!</v>
      </c>
      <c r="C1141" s="576" t="e">
        <f>IF(A1141="","",IF(#REF!+'Plano Prestação Mensal Proposta'!A1141&gt;120,0,ROUND(IF(B1141&gt;0.045,(0.045*0.5),(0.5)*B1141),7)))</f>
        <v>#REF!</v>
      </c>
      <c r="D1141" s="576" t="e">
        <f t="shared" si="119"/>
        <v>#REF!</v>
      </c>
      <c r="E1141" s="575" t="e">
        <f t="shared" si="125"/>
        <v>#REF!</v>
      </c>
      <c r="F1141" s="575" t="e">
        <f t="shared" si="120"/>
        <v>#REF!</v>
      </c>
      <c r="G1141" s="575" t="e">
        <f t="shared" si="121"/>
        <v>#REF!</v>
      </c>
      <c r="H1141" s="575" t="e">
        <f t="shared" si="122"/>
        <v>#REF!</v>
      </c>
      <c r="I1141" s="575" t="e">
        <f t="shared" si="123"/>
        <v>#REF!</v>
      </c>
      <c r="J1141" s="575" t="e">
        <f>IF(A1141="","",IF(#REF!="","",PMT((1+D1141)^(1/12)-1,(#REF!*12)-A1141+1,-E1141)))</f>
        <v>#REF!</v>
      </c>
    </row>
    <row r="1142" spans="1:10">
      <c r="A1142" s="577" t="e">
        <f>IF(A1141="","",IF(A1141=#REF!*12,"",+A1141+1))</f>
        <v>#REF!</v>
      </c>
      <c r="B1142" s="576" t="e">
        <f t="shared" si="124"/>
        <v>#REF!</v>
      </c>
      <c r="C1142" s="576" t="e">
        <f>IF(A1142="","",IF(#REF!+'Plano Prestação Mensal Proposta'!A1142&gt;120,0,ROUND(IF(B1142&gt;0.045,(0.045*0.5),(0.5)*B1142),7)))</f>
        <v>#REF!</v>
      </c>
      <c r="D1142" s="576" t="e">
        <f t="shared" si="119"/>
        <v>#REF!</v>
      </c>
      <c r="E1142" s="575" t="e">
        <f t="shared" si="125"/>
        <v>#REF!</v>
      </c>
      <c r="F1142" s="575" t="e">
        <f t="shared" si="120"/>
        <v>#REF!</v>
      </c>
      <c r="G1142" s="575" t="e">
        <f t="shared" si="121"/>
        <v>#REF!</v>
      </c>
      <c r="H1142" s="575" t="e">
        <f t="shared" si="122"/>
        <v>#REF!</v>
      </c>
      <c r="I1142" s="575" t="e">
        <f t="shared" si="123"/>
        <v>#REF!</v>
      </c>
      <c r="J1142" s="575" t="e">
        <f>IF(A1142="","",IF(#REF!="","",PMT((1+D1142)^(1/12)-1,(#REF!*12)-A1142+1,-E1142)))</f>
        <v>#REF!</v>
      </c>
    </row>
    <row r="1143" spans="1:10">
      <c r="A1143" s="577" t="e">
        <f>IF(A1142="","",IF(A1142=#REF!*12,"",+A1142+1))</f>
        <v>#REF!</v>
      </c>
      <c r="B1143" s="576" t="e">
        <f t="shared" si="124"/>
        <v>#REF!</v>
      </c>
      <c r="C1143" s="576" t="e">
        <f>IF(A1143="","",IF(#REF!+'Plano Prestação Mensal Proposta'!A1143&gt;120,0,ROUND(IF(B1143&gt;0.045,(0.045*0.5),(0.5)*B1143),7)))</f>
        <v>#REF!</v>
      </c>
      <c r="D1143" s="576" t="e">
        <f t="shared" si="119"/>
        <v>#REF!</v>
      </c>
      <c r="E1143" s="575" t="e">
        <f t="shared" si="125"/>
        <v>#REF!</v>
      </c>
      <c r="F1143" s="575" t="e">
        <f t="shared" si="120"/>
        <v>#REF!</v>
      </c>
      <c r="G1143" s="575" t="e">
        <f t="shared" si="121"/>
        <v>#REF!</v>
      </c>
      <c r="H1143" s="575" t="e">
        <f t="shared" si="122"/>
        <v>#REF!</v>
      </c>
      <c r="I1143" s="575" t="e">
        <f t="shared" si="123"/>
        <v>#REF!</v>
      </c>
      <c r="J1143" s="575" t="e">
        <f>IF(A1143="","",IF(#REF!="","",PMT((1+D1143)^(1/12)-1,(#REF!*12)-A1143+1,-E1143)))</f>
        <v>#REF!</v>
      </c>
    </row>
    <row r="1144" spans="1:10">
      <c r="A1144" s="577" t="e">
        <f>IF(A1143="","",IF(A1143=#REF!*12,"",+A1143+1))</f>
        <v>#REF!</v>
      </c>
      <c r="B1144" s="576" t="e">
        <f t="shared" si="124"/>
        <v>#REF!</v>
      </c>
      <c r="C1144" s="576" t="e">
        <f>IF(A1144="","",IF(#REF!+'Plano Prestação Mensal Proposta'!A1144&gt;120,0,ROUND(IF(B1144&gt;0.045,(0.045*0.5),(0.5)*B1144),7)))</f>
        <v>#REF!</v>
      </c>
      <c r="D1144" s="576" t="e">
        <f t="shared" si="119"/>
        <v>#REF!</v>
      </c>
      <c r="E1144" s="575" t="e">
        <f t="shared" si="125"/>
        <v>#REF!</v>
      </c>
      <c r="F1144" s="575" t="e">
        <f t="shared" si="120"/>
        <v>#REF!</v>
      </c>
      <c r="G1144" s="575" t="e">
        <f t="shared" si="121"/>
        <v>#REF!</v>
      </c>
      <c r="H1144" s="575" t="e">
        <f t="shared" si="122"/>
        <v>#REF!</v>
      </c>
      <c r="I1144" s="575" t="e">
        <f t="shared" si="123"/>
        <v>#REF!</v>
      </c>
      <c r="J1144" s="575" t="e">
        <f>IF(A1144="","",IF(#REF!="","",PMT((1+D1144)^(1/12)-1,(#REF!*12)-A1144+1,-E1144)))</f>
        <v>#REF!</v>
      </c>
    </row>
    <row r="1145" spans="1:10">
      <c r="A1145" s="577" t="e">
        <f>IF(A1144="","",IF(A1144=#REF!*12,"",+A1144+1))</f>
        <v>#REF!</v>
      </c>
      <c r="B1145" s="576" t="e">
        <f t="shared" si="124"/>
        <v>#REF!</v>
      </c>
      <c r="C1145" s="576" t="e">
        <f>IF(A1145="","",IF(#REF!+'Plano Prestação Mensal Proposta'!A1145&gt;120,0,ROUND(IF(B1145&gt;0.045,(0.045*0.5),(0.5)*B1145),7)))</f>
        <v>#REF!</v>
      </c>
      <c r="D1145" s="576" t="e">
        <f t="shared" si="119"/>
        <v>#REF!</v>
      </c>
      <c r="E1145" s="575" t="e">
        <f t="shared" si="125"/>
        <v>#REF!</v>
      </c>
      <c r="F1145" s="575" t="e">
        <f t="shared" si="120"/>
        <v>#REF!</v>
      </c>
      <c r="G1145" s="575" t="e">
        <f t="shared" si="121"/>
        <v>#REF!</v>
      </c>
      <c r="H1145" s="575" t="e">
        <f t="shared" si="122"/>
        <v>#REF!</v>
      </c>
      <c r="I1145" s="575" t="e">
        <f t="shared" si="123"/>
        <v>#REF!</v>
      </c>
      <c r="J1145" s="575" t="e">
        <f>IF(A1145="","",IF(#REF!="","",PMT((1+D1145)^(1/12)-1,(#REF!*12)-A1145+1,-E1145)))</f>
        <v>#REF!</v>
      </c>
    </row>
    <row r="1146" spans="1:10">
      <c r="A1146" s="577" t="e">
        <f>IF(A1145="","",IF(A1145=#REF!*12,"",+A1145+1))</f>
        <v>#REF!</v>
      </c>
      <c r="B1146" s="576" t="e">
        <f t="shared" si="124"/>
        <v>#REF!</v>
      </c>
      <c r="C1146" s="576" t="e">
        <f>IF(A1146="","",IF(#REF!+'Plano Prestação Mensal Proposta'!A1146&gt;120,0,ROUND(IF(B1146&gt;0.045,(0.045*0.5),(0.5)*B1146),7)))</f>
        <v>#REF!</v>
      </c>
      <c r="D1146" s="576" t="e">
        <f t="shared" si="119"/>
        <v>#REF!</v>
      </c>
      <c r="E1146" s="575" t="e">
        <f t="shared" si="125"/>
        <v>#REF!</v>
      </c>
      <c r="F1146" s="575" t="e">
        <f t="shared" si="120"/>
        <v>#REF!</v>
      </c>
      <c r="G1146" s="575" t="e">
        <f t="shared" si="121"/>
        <v>#REF!</v>
      </c>
      <c r="H1146" s="575" t="e">
        <f t="shared" si="122"/>
        <v>#REF!</v>
      </c>
      <c r="I1146" s="575" t="e">
        <f t="shared" si="123"/>
        <v>#REF!</v>
      </c>
      <c r="J1146" s="575" t="e">
        <f>IF(A1146="","",IF(#REF!="","",PMT((1+D1146)^(1/12)-1,(#REF!*12)-A1146+1,-E1146)))</f>
        <v>#REF!</v>
      </c>
    </row>
    <row r="1147" spans="1:10">
      <c r="A1147" s="577" t="e">
        <f>IF(A1146="","",IF(A1146=#REF!*12,"",+A1146+1))</f>
        <v>#REF!</v>
      </c>
      <c r="B1147" s="576" t="e">
        <f t="shared" si="124"/>
        <v>#REF!</v>
      </c>
      <c r="C1147" s="576" t="e">
        <f>IF(A1147="","",IF(#REF!+'Plano Prestação Mensal Proposta'!A1147&gt;120,0,ROUND(IF(B1147&gt;0.045,(0.045*0.5),(0.5)*B1147),7)))</f>
        <v>#REF!</v>
      </c>
      <c r="D1147" s="576" t="e">
        <f t="shared" si="119"/>
        <v>#REF!</v>
      </c>
      <c r="E1147" s="575" t="e">
        <f t="shared" si="125"/>
        <v>#REF!</v>
      </c>
      <c r="F1147" s="575" t="e">
        <f t="shared" si="120"/>
        <v>#REF!</v>
      </c>
      <c r="G1147" s="575" t="e">
        <f t="shared" si="121"/>
        <v>#REF!</v>
      </c>
      <c r="H1147" s="575" t="e">
        <f t="shared" si="122"/>
        <v>#REF!</v>
      </c>
      <c r="I1147" s="575" t="e">
        <f t="shared" si="123"/>
        <v>#REF!</v>
      </c>
      <c r="J1147" s="575" t="e">
        <f>IF(A1147="","",IF(#REF!="","",PMT((1+D1147)^(1/12)-1,(#REF!*12)-A1147+1,-E1147)))</f>
        <v>#REF!</v>
      </c>
    </row>
    <row r="1148" spans="1:10">
      <c r="A1148" s="577" t="e">
        <f>IF(A1147="","",IF(A1147=#REF!*12,"",+A1147+1))</f>
        <v>#REF!</v>
      </c>
      <c r="B1148" s="576" t="e">
        <f t="shared" si="124"/>
        <v>#REF!</v>
      </c>
      <c r="C1148" s="576" t="e">
        <f>IF(A1148="","",IF(#REF!+'Plano Prestação Mensal Proposta'!A1148&gt;120,0,ROUND(IF(B1148&gt;0.045,(0.045*0.5),(0.5)*B1148),7)))</f>
        <v>#REF!</v>
      </c>
      <c r="D1148" s="576" t="e">
        <f t="shared" si="119"/>
        <v>#REF!</v>
      </c>
      <c r="E1148" s="575" t="e">
        <f t="shared" si="125"/>
        <v>#REF!</v>
      </c>
      <c r="F1148" s="575" t="e">
        <f t="shared" si="120"/>
        <v>#REF!</v>
      </c>
      <c r="G1148" s="575" t="e">
        <f t="shared" si="121"/>
        <v>#REF!</v>
      </c>
      <c r="H1148" s="575" t="e">
        <f t="shared" si="122"/>
        <v>#REF!</v>
      </c>
      <c r="I1148" s="575" t="e">
        <f t="shared" si="123"/>
        <v>#REF!</v>
      </c>
      <c r="J1148" s="575" t="e">
        <f>IF(A1148="","",IF(#REF!="","",PMT((1+D1148)^(1/12)-1,(#REF!*12)-A1148+1,-E1148)))</f>
        <v>#REF!</v>
      </c>
    </row>
    <row r="1149" spans="1:10">
      <c r="A1149" s="577" t="e">
        <f>IF(A1148="","",IF(A1148=#REF!*12,"",+A1148+1))</f>
        <v>#REF!</v>
      </c>
      <c r="B1149" s="576" t="e">
        <f t="shared" si="124"/>
        <v>#REF!</v>
      </c>
      <c r="C1149" s="576" t="e">
        <f>IF(A1149="","",IF(#REF!+'Plano Prestação Mensal Proposta'!A1149&gt;120,0,ROUND(IF(B1149&gt;0.045,(0.045*0.5),(0.5)*B1149),7)))</f>
        <v>#REF!</v>
      </c>
      <c r="D1149" s="576" t="e">
        <f t="shared" si="119"/>
        <v>#REF!</v>
      </c>
      <c r="E1149" s="575" t="e">
        <f t="shared" si="125"/>
        <v>#REF!</v>
      </c>
      <c r="F1149" s="575" t="e">
        <f t="shared" si="120"/>
        <v>#REF!</v>
      </c>
      <c r="G1149" s="575" t="e">
        <f t="shared" si="121"/>
        <v>#REF!</v>
      </c>
      <c r="H1149" s="575" t="e">
        <f t="shared" si="122"/>
        <v>#REF!</v>
      </c>
      <c r="I1149" s="575" t="e">
        <f t="shared" si="123"/>
        <v>#REF!</v>
      </c>
      <c r="J1149" s="575" t="e">
        <f>IF(A1149="","",IF(#REF!="","",PMT((1+D1149)^(1/12)-1,(#REF!*12)-A1149+1,-E1149)))</f>
        <v>#REF!</v>
      </c>
    </row>
    <row r="1150" spans="1:10">
      <c r="A1150" s="577" t="e">
        <f>IF(A1149="","",IF(A1149=#REF!*12,"",+A1149+1))</f>
        <v>#REF!</v>
      </c>
      <c r="B1150" s="576" t="e">
        <f t="shared" si="124"/>
        <v>#REF!</v>
      </c>
      <c r="C1150" s="576" t="e">
        <f>IF(A1150="","",IF(#REF!+'Plano Prestação Mensal Proposta'!A1150&gt;120,0,ROUND(IF(B1150&gt;0.045,(0.045*0.5),(0.5)*B1150),7)))</f>
        <v>#REF!</v>
      </c>
      <c r="D1150" s="576" t="e">
        <f t="shared" si="119"/>
        <v>#REF!</v>
      </c>
      <c r="E1150" s="575" t="e">
        <f t="shared" si="125"/>
        <v>#REF!</v>
      </c>
      <c r="F1150" s="575" t="e">
        <f t="shared" si="120"/>
        <v>#REF!</v>
      </c>
      <c r="G1150" s="575" t="e">
        <f t="shared" si="121"/>
        <v>#REF!</v>
      </c>
      <c r="H1150" s="575" t="e">
        <f t="shared" si="122"/>
        <v>#REF!</v>
      </c>
      <c r="I1150" s="575" t="e">
        <f t="shared" si="123"/>
        <v>#REF!</v>
      </c>
      <c r="J1150" s="575" t="e">
        <f>IF(A1150="","",IF(#REF!="","",PMT((1+D1150)^(1/12)-1,(#REF!*12)-A1150+1,-E1150)))</f>
        <v>#REF!</v>
      </c>
    </row>
    <row r="1151" spans="1:10">
      <c r="A1151" s="577" t="e">
        <f>IF(A1150="","",IF(A1150=#REF!*12,"",+A1150+1))</f>
        <v>#REF!</v>
      </c>
      <c r="B1151" s="576" t="e">
        <f t="shared" si="124"/>
        <v>#REF!</v>
      </c>
      <c r="C1151" s="576" t="e">
        <f>IF(A1151="","",IF(#REF!+'Plano Prestação Mensal Proposta'!A1151&gt;120,0,ROUND(IF(B1151&gt;0.045,(0.045*0.5),(0.5)*B1151),7)))</f>
        <v>#REF!</v>
      </c>
      <c r="D1151" s="576" t="e">
        <f t="shared" si="119"/>
        <v>#REF!</v>
      </c>
      <c r="E1151" s="575" t="e">
        <f t="shared" si="125"/>
        <v>#REF!</v>
      </c>
      <c r="F1151" s="575" t="e">
        <f t="shared" si="120"/>
        <v>#REF!</v>
      </c>
      <c r="G1151" s="575" t="e">
        <f t="shared" si="121"/>
        <v>#REF!</v>
      </c>
      <c r="H1151" s="575" t="e">
        <f t="shared" si="122"/>
        <v>#REF!</v>
      </c>
      <c r="I1151" s="575" t="e">
        <f t="shared" si="123"/>
        <v>#REF!</v>
      </c>
      <c r="J1151" s="575" t="e">
        <f>IF(A1151="","",IF(#REF!="","",PMT((1+D1151)^(1/12)-1,(#REF!*12)-A1151+1,-E1151)))</f>
        <v>#REF!</v>
      </c>
    </row>
    <row r="1152" spans="1:10">
      <c r="A1152" s="577" t="e">
        <f>IF(A1151="","",IF(A1151=#REF!*12,"",+A1151+1))</f>
        <v>#REF!</v>
      </c>
      <c r="B1152" s="576" t="e">
        <f t="shared" si="124"/>
        <v>#REF!</v>
      </c>
      <c r="C1152" s="576" t="e">
        <f>IF(A1152="","",IF(#REF!+'Plano Prestação Mensal Proposta'!A1152&gt;120,0,ROUND(IF(B1152&gt;0.045,(0.045*0.5),(0.5)*B1152),7)))</f>
        <v>#REF!</v>
      </c>
      <c r="D1152" s="576" t="e">
        <f t="shared" si="119"/>
        <v>#REF!</v>
      </c>
      <c r="E1152" s="575" t="e">
        <f t="shared" si="125"/>
        <v>#REF!</v>
      </c>
      <c r="F1152" s="575" t="e">
        <f t="shared" si="120"/>
        <v>#REF!</v>
      </c>
      <c r="G1152" s="575" t="e">
        <f t="shared" si="121"/>
        <v>#REF!</v>
      </c>
      <c r="H1152" s="575" t="e">
        <f t="shared" si="122"/>
        <v>#REF!</v>
      </c>
      <c r="I1152" s="575" t="e">
        <f t="shared" si="123"/>
        <v>#REF!</v>
      </c>
      <c r="J1152" s="575" t="e">
        <f>IF(A1152="","",IF(#REF!="","",PMT((1+D1152)^(1/12)-1,(#REF!*12)-A1152+1,-E1152)))</f>
        <v>#REF!</v>
      </c>
    </row>
    <row r="1153" spans="1:10">
      <c r="A1153" s="577" t="e">
        <f>IF(A1152="","",IF(A1152=#REF!*12,"",+A1152+1))</f>
        <v>#REF!</v>
      </c>
      <c r="B1153" s="576" t="e">
        <f t="shared" si="124"/>
        <v>#REF!</v>
      </c>
      <c r="C1153" s="576" t="e">
        <f>IF(A1153="","",IF(#REF!+'Plano Prestação Mensal Proposta'!A1153&gt;120,0,ROUND(IF(B1153&gt;0.045,(0.045*0.5),(0.5)*B1153),7)))</f>
        <v>#REF!</v>
      </c>
      <c r="D1153" s="576" t="e">
        <f t="shared" si="119"/>
        <v>#REF!</v>
      </c>
      <c r="E1153" s="575" t="e">
        <f t="shared" si="125"/>
        <v>#REF!</v>
      </c>
      <c r="F1153" s="575" t="e">
        <f t="shared" si="120"/>
        <v>#REF!</v>
      </c>
      <c r="G1153" s="575" t="e">
        <f t="shared" si="121"/>
        <v>#REF!</v>
      </c>
      <c r="H1153" s="575" t="e">
        <f t="shared" si="122"/>
        <v>#REF!</v>
      </c>
      <c r="I1153" s="575" t="e">
        <f t="shared" si="123"/>
        <v>#REF!</v>
      </c>
      <c r="J1153" s="575" t="e">
        <f>IF(A1153="","",IF(#REF!="","",PMT((1+D1153)^(1/12)-1,(#REF!*12)-A1153+1,-E1153)))</f>
        <v>#REF!</v>
      </c>
    </row>
    <row r="1154" spans="1:10">
      <c r="A1154" s="577" t="e">
        <f>IF(A1153="","",IF(A1153=#REF!*12,"",+A1153+1))</f>
        <v>#REF!</v>
      </c>
      <c r="B1154" s="576" t="e">
        <f t="shared" si="124"/>
        <v>#REF!</v>
      </c>
      <c r="C1154" s="576" t="e">
        <f>IF(A1154="","",IF(#REF!+'Plano Prestação Mensal Proposta'!A1154&gt;120,0,ROUND(IF(B1154&gt;0.045,(0.045*0.5),(0.5)*B1154),7)))</f>
        <v>#REF!</v>
      </c>
      <c r="D1154" s="576" t="e">
        <f t="shared" si="119"/>
        <v>#REF!</v>
      </c>
      <c r="E1154" s="575" t="e">
        <f t="shared" si="125"/>
        <v>#REF!</v>
      </c>
      <c r="F1154" s="575" t="e">
        <f t="shared" si="120"/>
        <v>#REF!</v>
      </c>
      <c r="G1154" s="575" t="e">
        <f t="shared" si="121"/>
        <v>#REF!</v>
      </c>
      <c r="H1154" s="575" t="e">
        <f t="shared" si="122"/>
        <v>#REF!</v>
      </c>
      <c r="I1154" s="575" t="e">
        <f t="shared" si="123"/>
        <v>#REF!</v>
      </c>
      <c r="J1154" s="575" t="e">
        <f>IF(A1154="","",IF(#REF!="","",PMT((1+D1154)^(1/12)-1,(#REF!*12)-A1154+1,-E1154)))</f>
        <v>#REF!</v>
      </c>
    </row>
    <row r="1155" spans="1:10">
      <c r="A1155" s="577" t="e">
        <f>IF(A1154="","",IF(A1154=#REF!*12,"",+A1154+1))</f>
        <v>#REF!</v>
      </c>
      <c r="B1155" s="576" t="e">
        <f t="shared" si="124"/>
        <v>#REF!</v>
      </c>
      <c r="C1155" s="576" t="e">
        <f>IF(A1155="","",IF(#REF!+'Plano Prestação Mensal Proposta'!A1155&gt;120,0,ROUND(IF(B1155&gt;0.045,(0.045*0.5),(0.5)*B1155),7)))</f>
        <v>#REF!</v>
      </c>
      <c r="D1155" s="576" t="e">
        <f t="shared" si="119"/>
        <v>#REF!</v>
      </c>
      <c r="E1155" s="575" t="e">
        <f t="shared" si="125"/>
        <v>#REF!</v>
      </c>
      <c r="F1155" s="575" t="e">
        <f t="shared" si="120"/>
        <v>#REF!</v>
      </c>
      <c r="G1155" s="575" t="e">
        <f t="shared" si="121"/>
        <v>#REF!</v>
      </c>
      <c r="H1155" s="575" t="e">
        <f t="shared" si="122"/>
        <v>#REF!</v>
      </c>
      <c r="I1155" s="575" t="e">
        <f t="shared" si="123"/>
        <v>#REF!</v>
      </c>
      <c r="J1155" s="575" t="e">
        <f>IF(A1155="","",IF(#REF!="","",PMT((1+D1155)^(1/12)-1,(#REF!*12)-A1155+1,-E1155)))</f>
        <v>#REF!</v>
      </c>
    </row>
    <row r="1156" spans="1:10">
      <c r="A1156" s="577" t="e">
        <f>IF(A1155="","",IF(A1155=#REF!*12,"",+A1155+1))</f>
        <v>#REF!</v>
      </c>
      <c r="B1156" s="576" t="e">
        <f t="shared" si="124"/>
        <v>#REF!</v>
      </c>
      <c r="C1156" s="576" t="e">
        <f>IF(A1156="","",IF(#REF!+'Plano Prestação Mensal Proposta'!A1156&gt;120,0,ROUND(IF(B1156&gt;0.045,(0.045*0.5),(0.5)*B1156),7)))</f>
        <v>#REF!</v>
      </c>
      <c r="D1156" s="576" t="e">
        <f t="shared" si="119"/>
        <v>#REF!</v>
      </c>
      <c r="E1156" s="575" t="e">
        <f t="shared" si="125"/>
        <v>#REF!</v>
      </c>
      <c r="F1156" s="575" t="e">
        <f t="shared" si="120"/>
        <v>#REF!</v>
      </c>
      <c r="G1156" s="575" t="e">
        <f t="shared" si="121"/>
        <v>#REF!</v>
      </c>
      <c r="H1156" s="575" t="e">
        <f t="shared" si="122"/>
        <v>#REF!</v>
      </c>
      <c r="I1156" s="575" t="e">
        <f t="shared" si="123"/>
        <v>#REF!</v>
      </c>
      <c r="J1156" s="575" t="e">
        <f>IF(A1156="","",IF(#REF!="","",PMT((1+D1156)^(1/12)-1,(#REF!*12)-A1156+1,-E1156)))</f>
        <v>#REF!</v>
      </c>
    </row>
    <row r="1157" spans="1:10">
      <c r="A1157" s="577" t="e">
        <f>IF(A1156="","",IF(A1156=#REF!*12,"",+A1156+1))</f>
        <v>#REF!</v>
      </c>
      <c r="B1157" s="576" t="e">
        <f t="shared" si="124"/>
        <v>#REF!</v>
      </c>
      <c r="C1157" s="576" t="e">
        <f>IF(A1157="","",IF(#REF!+'Plano Prestação Mensal Proposta'!A1157&gt;120,0,ROUND(IF(B1157&gt;0.045,(0.045*0.5),(0.5)*B1157),7)))</f>
        <v>#REF!</v>
      </c>
      <c r="D1157" s="576" t="e">
        <f t="shared" si="119"/>
        <v>#REF!</v>
      </c>
      <c r="E1157" s="575" t="e">
        <f t="shared" si="125"/>
        <v>#REF!</v>
      </c>
      <c r="F1157" s="575" t="e">
        <f t="shared" si="120"/>
        <v>#REF!</v>
      </c>
      <c r="G1157" s="575" t="e">
        <f t="shared" si="121"/>
        <v>#REF!</v>
      </c>
      <c r="H1157" s="575" t="e">
        <f t="shared" si="122"/>
        <v>#REF!</v>
      </c>
      <c r="I1157" s="575" t="e">
        <f t="shared" si="123"/>
        <v>#REF!</v>
      </c>
      <c r="J1157" s="575" t="e">
        <f>IF(A1157="","",IF(#REF!="","",PMT((1+D1157)^(1/12)-1,(#REF!*12)-A1157+1,-E1157)))</f>
        <v>#REF!</v>
      </c>
    </row>
    <row r="1158" spans="1:10">
      <c r="A1158" s="577" t="e">
        <f>IF(A1157="","",IF(A1157=#REF!*12,"",+A1157+1))</f>
        <v>#REF!</v>
      </c>
      <c r="B1158" s="576" t="e">
        <f t="shared" si="124"/>
        <v>#REF!</v>
      </c>
      <c r="C1158" s="576" t="e">
        <f>IF(A1158="","",IF(#REF!+'Plano Prestação Mensal Proposta'!A1158&gt;120,0,ROUND(IF(B1158&gt;0.045,(0.045*0.5),(0.5)*B1158),7)))</f>
        <v>#REF!</v>
      </c>
      <c r="D1158" s="576" t="e">
        <f t="shared" ref="D1158:D1221" si="126">IF(A1158="","",+B1158-C1158)</f>
        <v>#REF!</v>
      </c>
      <c r="E1158" s="575" t="e">
        <f t="shared" si="125"/>
        <v>#REF!</v>
      </c>
      <c r="F1158" s="575" t="e">
        <f t="shared" ref="F1158:F1221" si="127">IF(A1158="","",IF(J1158="","",+J1158-H1158))</f>
        <v>#REF!</v>
      </c>
      <c r="G1158" s="575" t="e">
        <f t="shared" ref="G1158:G1221" si="128">IF(A1158="","",IF(E1158="","",ROUND(+E1158*((1+B1158)^(1/12)-1),2)))</f>
        <v>#REF!</v>
      </c>
      <c r="H1158" s="575" t="e">
        <f t="shared" ref="H1158:H1221" si="129">IF(A1158="","",IF(E1158="","",ROUND(+E1158*((1+D1158)^(1/12)-1),2)))</f>
        <v>#REF!</v>
      </c>
      <c r="I1158" s="575" t="e">
        <f t="shared" ref="I1158:I1221" si="130">IF(A1158="","",+G1158-H1158)</f>
        <v>#REF!</v>
      </c>
      <c r="J1158" s="575" t="e">
        <f>IF(A1158="","",IF(#REF!="","",PMT((1+D1158)^(1/12)-1,(#REF!*12)-A1158+1,-E1158)))</f>
        <v>#REF!</v>
      </c>
    </row>
    <row r="1159" spans="1:10">
      <c r="A1159" s="577" t="e">
        <f>IF(A1158="","",IF(A1158=#REF!*12,"",+A1158+1))</f>
        <v>#REF!</v>
      </c>
      <c r="B1159" s="576" t="e">
        <f t="shared" ref="B1159:B1222" si="131">IF(A1159="","",+B1158)</f>
        <v>#REF!</v>
      </c>
      <c r="C1159" s="576" t="e">
        <f>IF(A1159="","",IF(#REF!+'Plano Prestação Mensal Proposta'!A1159&gt;120,0,ROUND(IF(B1159&gt;0.045,(0.045*0.5),(0.5)*B1159),7)))</f>
        <v>#REF!</v>
      </c>
      <c r="D1159" s="576" t="e">
        <f t="shared" si="126"/>
        <v>#REF!</v>
      </c>
      <c r="E1159" s="575" t="e">
        <f t="shared" ref="E1159:E1222" si="132">IF(A1159="","",IF(F1158="","",+E1158-F1158))</f>
        <v>#REF!</v>
      </c>
      <c r="F1159" s="575" t="e">
        <f t="shared" si="127"/>
        <v>#REF!</v>
      </c>
      <c r="G1159" s="575" t="e">
        <f t="shared" si="128"/>
        <v>#REF!</v>
      </c>
      <c r="H1159" s="575" t="e">
        <f t="shared" si="129"/>
        <v>#REF!</v>
      </c>
      <c r="I1159" s="575" t="e">
        <f t="shared" si="130"/>
        <v>#REF!</v>
      </c>
      <c r="J1159" s="575" t="e">
        <f>IF(A1159="","",IF(#REF!="","",PMT((1+D1159)^(1/12)-1,(#REF!*12)-A1159+1,-E1159)))</f>
        <v>#REF!</v>
      </c>
    </row>
    <row r="1160" spans="1:10">
      <c r="A1160" s="577" t="e">
        <f>IF(A1159="","",IF(A1159=#REF!*12,"",+A1159+1))</f>
        <v>#REF!</v>
      </c>
      <c r="B1160" s="576" t="e">
        <f t="shared" si="131"/>
        <v>#REF!</v>
      </c>
      <c r="C1160" s="576" t="e">
        <f>IF(A1160="","",IF(#REF!+'Plano Prestação Mensal Proposta'!A1160&gt;120,0,ROUND(IF(B1160&gt;0.045,(0.045*0.5),(0.5)*B1160),7)))</f>
        <v>#REF!</v>
      </c>
      <c r="D1160" s="576" t="e">
        <f t="shared" si="126"/>
        <v>#REF!</v>
      </c>
      <c r="E1160" s="575" t="e">
        <f t="shared" si="132"/>
        <v>#REF!</v>
      </c>
      <c r="F1160" s="575" t="e">
        <f t="shared" si="127"/>
        <v>#REF!</v>
      </c>
      <c r="G1160" s="575" t="e">
        <f t="shared" si="128"/>
        <v>#REF!</v>
      </c>
      <c r="H1160" s="575" t="e">
        <f t="shared" si="129"/>
        <v>#REF!</v>
      </c>
      <c r="I1160" s="575" t="e">
        <f t="shared" si="130"/>
        <v>#REF!</v>
      </c>
      <c r="J1160" s="575" t="e">
        <f>IF(A1160="","",IF(#REF!="","",PMT((1+D1160)^(1/12)-1,(#REF!*12)-A1160+1,-E1160)))</f>
        <v>#REF!</v>
      </c>
    </row>
    <row r="1161" spans="1:10">
      <c r="A1161" s="577" t="e">
        <f>IF(A1160="","",IF(A1160=#REF!*12,"",+A1160+1))</f>
        <v>#REF!</v>
      </c>
      <c r="B1161" s="576" t="e">
        <f t="shared" si="131"/>
        <v>#REF!</v>
      </c>
      <c r="C1161" s="576" t="e">
        <f>IF(A1161="","",IF(#REF!+'Plano Prestação Mensal Proposta'!A1161&gt;120,0,ROUND(IF(B1161&gt;0.045,(0.045*0.5),(0.5)*B1161),7)))</f>
        <v>#REF!</v>
      </c>
      <c r="D1161" s="576" t="e">
        <f t="shared" si="126"/>
        <v>#REF!</v>
      </c>
      <c r="E1161" s="575" t="e">
        <f t="shared" si="132"/>
        <v>#REF!</v>
      </c>
      <c r="F1161" s="575" t="e">
        <f t="shared" si="127"/>
        <v>#REF!</v>
      </c>
      <c r="G1161" s="575" t="e">
        <f t="shared" si="128"/>
        <v>#REF!</v>
      </c>
      <c r="H1161" s="575" t="e">
        <f t="shared" si="129"/>
        <v>#REF!</v>
      </c>
      <c r="I1161" s="575" t="e">
        <f t="shared" si="130"/>
        <v>#REF!</v>
      </c>
      <c r="J1161" s="575" t="e">
        <f>IF(A1161="","",IF(#REF!="","",PMT((1+D1161)^(1/12)-1,(#REF!*12)-A1161+1,-E1161)))</f>
        <v>#REF!</v>
      </c>
    </row>
    <row r="1162" spans="1:10">
      <c r="A1162" s="577" t="e">
        <f>IF(A1161="","",IF(A1161=#REF!*12,"",+A1161+1))</f>
        <v>#REF!</v>
      </c>
      <c r="B1162" s="576" t="e">
        <f t="shared" si="131"/>
        <v>#REF!</v>
      </c>
      <c r="C1162" s="576" t="e">
        <f>IF(A1162="","",IF(#REF!+'Plano Prestação Mensal Proposta'!A1162&gt;120,0,ROUND(IF(B1162&gt;0.045,(0.045*0.5),(0.5)*B1162),7)))</f>
        <v>#REF!</v>
      </c>
      <c r="D1162" s="576" t="e">
        <f t="shared" si="126"/>
        <v>#REF!</v>
      </c>
      <c r="E1162" s="575" t="e">
        <f t="shared" si="132"/>
        <v>#REF!</v>
      </c>
      <c r="F1162" s="575" t="e">
        <f t="shared" si="127"/>
        <v>#REF!</v>
      </c>
      <c r="G1162" s="575" t="e">
        <f t="shared" si="128"/>
        <v>#REF!</v>
      </c>
      <c r="H1162" s="575" t="e">
        <f t="shared" si="129"/>
        <v>#REF!</v>
      </c>
      <c r="I1162" s="575" t="e">
        <f t="shared" si="130"/>
        <v>#REF!</v>
      </c>
      <c r="J1162" s="575" t="e">
        <f>IF(A1162="","",IF(#REF!="","",PMT((1+D1162)^(1/12)-1,(#REF!*12)-A1162+1,-E1162)))</f>
        <v>#REF!</v>
      </c>
    </row>
    <row r="1163" spans="1:10">
      <c r="A1163" s="577" t="e">
        <f>IF(A1162="","",IF(A1162=#REF!*12,"",+A1162+1))</f>
        <v>#REF!</v>
      </c>
      <c r="B1163" s="576" t="e">
        <f t="shared" si="131"/>
        <v>#REF!</v>
      </c>
      <c r="C1163" s="576" t="e">
        <f>IF(A1163="","",IF(#REF!+'Plano Prestação Mensal Proposta'!A1163&gt;120,0,ROUND(IF(B1163&gt;0.045,(0.045*0.5),(0.5)*B1163),7)))</f>
        <v>#REF!</v>
      </c>
      <c r="D1163" s="576" t="e">
        <f t="shared" si="126"/>
        <v>#REF!</v>
      </c>
      <c r="E1163" s="575" t="e">
        <f t="shared" si="132"/>
        <v>#REF!</v>
      </c>
      <c r="F1163" s="575" t="e">
        <f t="shared" si="127"/>
        <v>#REF!</v>
      </c>
      <c r="G1163" s="575" t="e">
        <f t="shared" si="128"/>
        <v>#REF!</v>
      </c>
      <c r="H1163" s="575" t="e">
        <f t="shared" si="129"/>
        <v>#REF!</v>
      </c>
      <c r="I1163" s="575" t="e">
        <f t="shared" si="130"/>
        <v>#REF!</v>
      </c>
      <c r="J1163" s="575" t="e">
        <f>IF(A1163="","",IF(#REF!="","",PMT((1+D1163)^(1/12)-1,(#REF!*12)-A1163+1,-E1163)))</f>
        <v>#REF!</v>
      </c>
    </row>
    <row r="1164" spans="1:10">
      <c r="A1164" s="577" t="e">
        <f>IF(A1163="","",IF(A1163=#REF!*12,"",+A1163+1))</f>
        <v>#REF!</v>
      </c>
      <c r="B1164" s="576" t="e">
        <f t="shared" si="131"/>
        <v>#REF!</v>
      </c>
      <c r="C1164" s="576" t="e">
        <f>IF(A1164="","",IF(#REF!+'Plano Prestação Mensal Proposta'!A1164&gt;120,0,ROUND(IF(B1164&gt;0.045,(0.045*0.5),(0.5)*B1164),7)))</f>
        <v>#REF!</v>
      </c>
      <c r="D1164" s="576" t="e">
        <f t="shared" si="126"/>
        <v>#REF!</v>
      </c>
      <c r="E1164" s="575" t="e">
        <f t="shared" si="132"/>
        <v>#REF!</v>
      </c>
      <c r="F1164" s="575" t="e">
        <f t="shared" si="127"/>
        <v>#REF!</v>
      </c>
      <c r="G1164" s="575" t="e">
        <f t="shared" si="128"/>
        <v>#REF!</v>
      </c>
      <c r="H1164" s="575" t="e">
        <f t="shared" si="129"/>
        <v>#REF!</v>
      </c>
      <c r="I1164" s="575" t="e">
        <f t="shared" si="130"/>
        <v>#REF!</v>
      </c>
      <c r="J1164" s="575" t="e">
        <f>IF(A1164="","",IF(#REF!="","",PMT((1+D1164)^(1/12)-1,(#REF!*12)-A1164+1,-E1164)))</f>
        <v>#REF!</v>
      </c>
    </row>
    <row r="1165" spans="1:10">
      <c r="A1165" s="577" t="e">
        <f>IF(A1164="","",IF(A1164=#REF!*12,"",+A1164+1))</f>
        <v>#REF!</v>
      </c>
      <c r="B1165" s="576" t="e">
        <f t="shared" si="131"/>
        <v>#REF!</v>
      </c>
      <c r="C1165" s="576" t="e">
        <f>IF(A1165="","",IF(#REF!+'Plano Prestação Mensal Proposta'!A1165&gt;120,0,ROUND(IF(B1165&gt;0.045,(0.045*0.5),(0.5)*B1165),7)))</f>
        <v>#REF!</v>
      </c>
      <c r="D1165" s="576" t="e">
        <f t="shared" si="126"/>
        <v>#REF!</v>
      </c>
      <c r="E1165" s="575" t="e">
        <f t="shared" si="132"/>
        <v>#REF!</v>
      </c>
      <c r="F1165" s="575" t="e">
        <f t="shared" si="127"/>
        <v>#REF!</v>
      </c>
      <c r="G1165" s="575" t="e">
        <f t="shared" si="128"/>
        <v>#REF!</v>
      </c>
      <c r="H1165" s="575" t="e">
        <f t="shared" si="129"/>
        <v>#REF!</v>
      </c>
      <c r="I1165" s="575" t="e">
        <f t="shared" si="130"/>
        <v>#REF!</v>
      </c>
      <c r="J1165" s="575" t="e">
        <f>IF(A1165="","",IF(#REF!="","",PMT((1+D1165)^(1/12)-1,(#REF!*12)-A1165+1,-E1165)))</f>
        <v>#REF!</v>
      </c>
    </row>
    <row r="1166" spans="1:10">
      <c r="A1166" s="577" t="e">
        <f>IF(A1165="","",IF(A1165=#REF!*12,"",+A1165+1))</f>
        <v>#REF!</v>
      </c>
      <c r="B1166" s="576" t="e">
        <f t="shared" si="131"/>
        <v>#REF!</v>
      </c>
      <c r="C1166" s="576" t="e">
        <f>IF(A1166="","",IF(#REF!+'Plano Prestação Mensal Proposta'!A1166&gt;120,0,ROUND(IF(B1166&gt;0.045,(0.045*0.5),(0.5)*B1166),7)))</f>
        <v>#REF!</v>
      </c>
      <c r="D1166" s="576" t="e">
        <f t="shared" si="126"/>
        <v>#REF!</v>
      </c>
      <c r="E1166" s="575" t="e">
        <f t="shared" si="132"/>
        <v>#REF!</v>
      </c>
      <c r="F1166" s="575" t="e">
        <f t="shared" si="127"/>
        <v>#REF!</v>
      </c>
      <c r="G1166" s="575" t="e">
        <f t="shared" si="128"/>
        <v>#REF!</v>
      </c>
      <c r="H1166" s="575" t="e">
        <f t="shared" si="129"/>
        <v>#REF!</v>
      </c>
      <c r="I1166" s="575" t="e">
        <f t="shared" si="130"/>
        <v>#REF!</v>
      </c>
      <c r="J1166" s="575" t="e">
        <f>IF(A1166="","",IF(#REF!="","",PMT((1+D1166)^(1/12)-1,(#REF!*12)-A1166+1,-E1166)))</f>
        <v>#REF!</v>
      </c>
    </row>
    <row r="1167" spans="1:10">
      <c r="A1167" s="577" t="e">
        <f>IF(A1166="","",IF(A1166=#REF!*12,"",+A1166+1))</f>
        <v>#REF!</v>
      </c>
      <c r="B1167" s="576" t="e">
        <f t="shared" si="131"/>
        <v>#REF!</v>
      </c>
      <c r="C1167" s="576" t="e">
        <f>IF(A1167="","",IF(#REF!+'Plano Prestação Mensal Proposta'!A1167&gt;120,0,ROUND(IF(B1167&gt;0.045,(0.045*0.5),(0.5)*B1167),7)))</f>
        <v>#REF!</v>
      </c>
      <c r="D1167" s="576" t="e">
        <f t="shared" si="126"/>
        <v>#REF!</v>
      </c>
      <c r="E1167" s="575" t="e">
        <f t="shared" si="132"/>
        <v>#REF!</v>
      </c>
      <c r="F1167" s="575" t="e">
        <f t="shared" si="127"/>
        <v>#REF!</v>
      </c>
      <c r="G1167" s="575" t="e">
        <f t="shared" si="128"/>
        <v>#REF!</v>
      </c>
      <c r="H1167" s="575" t="e">
        <f t="shared" si="129"/>
        <v>#REF!</v>
      </c>
      <c r="I1167" s="575" t="e">
        <f t="shared" si="130"/>
        <v>#REF!</v>
      </c>
      <c r="J1167" s="575" t="e">
        <f>IF(A1167="","",IF(#REF!="","",PMT((1+D1167)^(1/12)-1,(#REF!*12)-A1167+1,-E1167)))</f>
        <v>#REF!</v>
      </c>
    </row>
    <row r="1168" spans="1:10">
      <c r="A1168" s="577" t="e">
        <f>IF(A1167="","",IF(A1167=#REF!*12,"",+A1167+1))</f>
        <v>#REF!</v>
      </c>
      <c r="B1168" s="576" t="e">
        <f t="shared" si="131"/>
        <v>#REF!</v>
      </c>
      <c r="C1168" s="576" t="e">
        <f>IF(A1168="","",IF(#REF!+'Plano Prestação Mensal Proposta'!A1168&gt;120,0,ROUND(IF(B1168&gt;0.045,(0.045*0.5),(0.5)*B1168),7)))</f>
        <v>#REF!</v>
      </c>
      <c r="D1168" s="576" t="e">
        <f t="shared" si="126"/>
        <v>#REF!</v>
      </c>
      <c r="E1168" s="575" t="e">
        <f t="shared" si="132"/>
        <v>#REF!</v>
      </c>
      <c r="F1168" s="575" t="e">
        <f t="shared" si="127"/>
        <v>#REF!</v>
      </c>
      <c r="G1168" s="575" t="e">
        <f t="shared" si="128"/>
        <v>#REF!</v>
      </c>
      <c r="H1168" s="575" t="e">
        <f t="shared" si="129"/>
        <v>#REF!</v>
      </c>
      <c r="I1168" s="575" t="e">
        <f t="shared" si="130"/>
        <v>#REF!</v>
      </c>
      <c r="J1168" s="575" t="e">
        <f>IF(A1168="","",IF(#REF!="","",PMT((1+D1168)^(1/12)-1,(#REF!*12)-A1168+1,-E1168)))</f>
        <v>#REF!</v>
      </c>
    </row>
    <row r="1169" spans="1:10">
      <c r="A1169" s="577" t="e">
        <f>IF(A1168="","",IF(A1168=#REF!*12,"",+A1168+1))</f>
        <v>#REF!</v>
      </c>
      <c r="B1169" s="576" t="e">
        <f t="shared" si="131"/>
        <v>#REF!</v>
      </c>
      <c r="C1169" s="576" t="e">
        <f>IF(A1169="","",IF(#REF!+'Plano Prestação Mensal Proposta'!A1169&gt;120,0,ROUND(IF(B1169&gt;0.045,(0.045*0.5),(0.5)*B1169),7)))</f>
        <v>#REF!</v>
      </c>
      <c r="D1169" s="576" t="e">
        <f t="shared" si="126"/>
        <v>#REF!</v>
      </c>
      <c r="E1169" s="575" t="e">
        <f t="shared" si="132"/>
        <v>#REF!</v>
      </c>
      <c r="F1169" s="575" t="e">
        <f t="shared" si="127"/>
        <v>#REF!</v>
      </c>
      <c r="G1169" s="575" t="e">
        <f t="shared" si="128"/>
        <v>#REF!</v>
      </c>
      <c r="H1169" s="575" t="e">
        <f t="shared" si="129"/>
        <v>#REF!</v>
      </c>
      <c r="I1169" s="575" t="e">
        <f t="shared" si="130"/>
        <v>#REF!</v>
      </c>
      <c r="J1169" s="575" t="e">
        <f>IF(A1169="","",IF(#REF!="","",PMT((1+D1169)^(1/12)-1,(#REF!*12)-A1169+1,-E1169)))</f>
        <v>#REF!</v>
      </c>
    </row>
    <row r="1170" spans="1:10">
      <c r="A1170" s="577" t="e">
        <f>IF(A1169="","",IF(A1169=#REF!*12,"",+A1169+1))</f>
        <v>#REF!</v>
      </c>
      <c r="B1170" s="576" t="e">
        <f t="shared" si="131"/>
        <v>#REF!</v>
      </c>
      <c r="C1170" s="576" t="e">
        <f>IF(A1170="","",IF(#REF!+'Plano Prestação Mensal Proposta'!A1170&gt;120,0,ROUND(IF(B1170&gt;0.045,(0.045*0.5),(0.5)*B1170),7)))</f>
        <v>#REF!</v>
      </c>
      <c r="D1170" s="576" t="e">
        <f t="shared" si="126"/>
        <v>#REF!</v>
      </c>
      <c r="E1170" s="575" t="e">
        <f t="shared" si="132"/>
        <v>#REF!</v>
      </c>
      <c r="F1170" s="575" t="e">
        <f t="shared" si="127"/>
        <v>#REF!</v>
      </c>
      <c r="G1170" s="575" t="e">
        <f t="shared" si="128"/>
        <v>#REF!</v>
      </c>
      <c r="H1170" s="575" t="e">
        <f t="shared" si="129"/>
        <v>#REF!</v>
      </c>
      <c r="I1170" s="575" t="e">
        <f t="shared" si="130"/>
        <v>#REF!</v>
      </c>
      <c r="J1170" s="575" t="e">
        <f>IF(A1170="","",IF(#REF!="","",PMT((1+D1170)^(1/12)-1,(#REF!*12)-A1170+1,-E1170)))</f>
        <v>#REF!</v>
      </c>
    </row>
    <row r="1171" spans="1:10">
      <c r="A1171" s="577" t="e">
        <f>IF(A1170="","",IF(A1170=#REF!*12,"",+A1170+1))</f>
        <v>#REF!</v>
      </c>
      <c r="B1171" s="576" t="e">
        <f t="shared" si="131"/>
        <v>#REF!</v>
      </c>
      <c r="C1171" s="576" t="e">
        <f>IF(A1171="","",IF(#REF!+'Plano Prestação Mensal Proposta'!A1171&gt;120,0,ROUND(IF(B1171&gt;0.045,(0.045*0.5),(0.5)*B1171),7)))</f>
        <v>#REF!</v>
      </c>
      <c r="D1171" s="576" t="e">
        <f t="shared" si="126"/>
        <v>#REF!</v>
      </c>
      <c r="E1171" s="575" t="e">
        <f t="shared" si="132"/>
        <v>#REF!</v>
      </c>
      <c r="F1171" s="575" t="e">
        <f t="shared" si="127"/>
        <v>#REF!</v>
      </c>
      <c r="G1171" s="575" t="e">
        <f t="shared" si="128"/>
        <v>#REF!</v>
      </c>
      <c r="H1171" s="575" t="e">
        <f t="shared" si="129"/>
        <v>#REF!</v>
      </c>
      <c r="I1171" s="575" t="e">
        <f t="shared" si="130"/>
        <v>#REF!</v>
      </c>
      <c r="J1171" s="575" t="e">
        <f>IF(A1171="","",IF(#REF!="","",PMT((1+D1171)^(1/12)-1,(#REF!*12)-A1171+1,-E1171)))</f>
        <v>#REF!</v>
      </c>
    </row>
    <row r="1172" spans="1:10">
      <c r="A1172" s="577" t="e">
        <f>IF(A1171="","",IF(A1171=#REF!*12,"",+A1171+1))</f>
        <v>#REF!</v>
      </c>
      <c r="B1172" s="576" t="e">
        <f t="shared" si="131"/>
        <v>#REF!</v>
      </c>
      <c r="C1172" s="576" t="e">
        <f>IF(A1172="","",IF(#REF!+'Plano Prestação Mensal Proposta'!A1172&gt;120,0,ROUND(IF(B1172&gt;0.045,(0.045*0.5),(0.5)*B1172),7)))</f>
        <v>#REF!</v>
      </c>
      <c r="D1172" s="576" t="e">
        <f t="shared" si="126"/>
        <v>#REF!</v>
      </c>
      <c r="E1172" s="575" t="e">
        <f t="shared" si="132"/>
        <v>#REF!</v>
      </c>
      <c r="F1172" s="575" t="e">
        <f t="shared" si="127"/>
        <v>#REF!</v>
      </c>
      <c r="G1172" s="575" t="e">
        <f t="shared" si="128"/>
        <v>#REF!</v>
      </c>
      <c r="H1172" s="575" t="e">
        <f t="shared" si="129"/>
        <v>#REF!</v>
      </c>
      <c r="I1172" s="575" t="e">
        <f t="shared" si="130"/>
        <v>#REF!</v>
      </c>
      <c r="J1172" s="575" t="e">
        <f>IF(A1172="","",IF(#REF!="","",PMT((1+D1172)^(1/12)-1,(#REF!*12)-A1172+1,-E1172)))</f>
        <v>#REF!</v>
      </c>
    </row>
    <row r="1173" spans="1:10">
      <c r="A1173" s="577" t="e">
        <f>IF(A1172="","",IF(A1172=#REF!*12,"",+A1172+1))</f>
        <v>#REF!</v>
      </c>
      <c r="B1173" s="576" t="e">
        <f t="shared" si="131"/>
        <v>#REF!</v>
      </c>
      <c r="C1173" s="576" t="e">
        <f>IF(A1173="","",IF(#REF!+'Plano Prestação Mensal Proposta'!A1173&gt;120,0,ROUND(IF(B1173&gt;0.045,(0.045*0.5),(0.5)*B1173),7)))</f>
        <v>#REF!</v>
      </c>
      <c r="D1173" s="576" t="e">
        <f t="shared" si="126"/>
        <v>#REF!</v>
      </c>
      <c r="E1173" s="575" t="e">
        <f t="shared" si="132"/>
        <v>#REF!</v>
      </c>
      <c r="F1173" s="575" t="e">
        <f t="shared" si="127"/>
        <v>#REF!</v>
      </c>
      <c r="G1173" s="575" t="e">
        <f t="shared" si="128"/>
        <v>#REF!</v>
      </c>
      <c r="H1173" s="575" t="e">
        <f t="shared" si="129"/>
        <v>#REF!</v>
      </c>
      <c r="I1173" s="575" t="e">
        <f t="shared" si="130"/>
        <v>#REF!</v>
      </c>
      <c r="J1173" s="575" t="e">
        <f>IF(A1173="","",IF(#REF!="","",PMT((1+D1173)^(1/12)-1,(#REF!*12)-A1173+1,-E1173)))</f>
        <v>#REF!</v>
      </c>
    </row>
    <row r="1174" spans="1:10">
      <c r="A1174" s="577" t="e">
        <f>IF(A1173="","",IF(A1173=#REF!*12,"",+A1173+1))</f>
        <v>#REF!</v>
      </c>
      <c r="B1174" s="576" t="e">
        <f t="shared" si="131"/>
        <v>#REF!</v>
      </c>
      <c r="C1174" s="576" t="e">
        <f>IF(A1174="","",IF(#REF!+'Plano Prestação Mensal Proposta'!A1174&gt;120,0,ROUND(IF(B1174&gt;0.045,(0.045*0.5),(0.5)*B1174),7)))</f>
        <v>#REF!</v>
      </c>
      <c r="D1174" s="576" t="e">
        <f t="shared" si="126"/>
        <v>#REF!</v>
      </c>
      <c r="E1174" s="575" t="e">
        <f t="shared" si="132"/>
        <v>#REF!</v>
      </c>
      <c r="F1174" s="575" t="e">
        <f t="shared" si="127"/>
        <v>#REF!</v>
      </c>
      <c r="G1174" s="575" t="e">
        <f t="shared" si="128"/>
        <v>#REF!</v>
      </c>
      <c r="H1174" s="575" t="e">
        <f t="shared" si="129"/>
        <v>#REF!</v>
      </c>
      <c r="I1174" s="575" t="e">
        <f t="shared" si="130"/>
        <v>#REF!</v>
      </c>
      <c r="J1174" s="575" t="e">
        <f>IF(A1174="","",IF(#REF!="","",PMT((1+D1174)^(1/12)-1,(#REF!*12)-A1174+1,-E1174)))</f>
        <v>#REF!</v>
      </c>
    </row>
    <row r="1175" spans="1:10">
      <c r="A1175" s="577" t="e">
        <f>IF(A1174="","",IF(A1174=#REF!*12,"",+A1174+1))</f>
        <v>#REF!</v>
      </c>
      <c r="B1175" s="576" t="e">
        <f t="shared" si="131"/>
        <v>#REF!</v>
      </c>
      <c r="C1175" s="576" t="e">
        <f>IF(A1175="","",IF(#REF!+'Plano Prestação Mensal Proposta'!A1175&gt;120,0,ROUND(IF(B1175&gt;0.045,(0.045*0.5),(0.5)*B1175),7)))</f>
        <v>#REF!</v>
      </c>
      <c r="D1175" s="576" t="e">
        <f t="shared" si="126"/>
        <v>#REF!</v>
      </c>
      <c r="E1175" s="575" t="e">
        <f t="shared" si="132"/>
        <v>#REF!</v>
      </c>
      <c r="F1175" s="575" t="e">
        <f t="shared" si="127"/>
        <v>#REF!</v>
      </c>
      <c r="G1175" s="575" t="e">
        <f t="shared" si="128"/>
        <v>#REF!</v>
      </c>
      <c r="H1175" s="575" t="e">
        <f t="shared" si="129"/>
        <v>#REF!</v>
      </c>
      <c r="I1175" s="575" t="e">
        <f t="shared" si="130"/>
        <v>#REF!</v>
      </c>
      <c r="J1175" s="575" t="e">
        <f>IF(A1175="","",IF(#REF!="","",PMT((1+D1175)^(1/12)-1,(#REF!*12)-A1175+1,-E1175)))</f>
        <v>#REF!</v>
      </c>
    </row>
    <row r="1176" spans="1:10">
      <c r="A1176" s="577" t="e">
        <f>IF(A1175="","",IF(A1175=#REF!*12,"",+A1175+1))</f>
        <v>#REF!</v>
      </c>
      <c r="B1176" s="576" t="e">
        <f t="shared" si="131"/>
        <v>#REF!</v>
      </c>
      <c r="C1176" s="576" t="e">
        <f>IF(A1176="","",IF(#REF!+'Plano Prestação Mensal Proposta'!A1176&gt;120,0,ROUND(IF(B1176&gt;0.045,(0.045*0.5),(0.5)*B1176),7)))</f>
        <v>#REF!</v>
      </c>
      <c r="D1176" s="576" t="e">
        <f t="shared" si="126"/>
        <v>#REF!</v>
      </c>
      <c r="E1176" s="575" t="e">
        <f t="shared" si="132"/>
        <v>#REF!</v>
      </c>
      <c r="F1176" s="575" t="e">
        <f t="shared" si="127"/>
        <v>#REF!</v>
      </c>
      <c r="G1176" s="575" t="e">
        <f t="shared" si="128"/>
        <v>#REF!</v>
      </c>
      <c r="H1176" s="575" t="e">
        <f t="shared" si="129"/>
        <v>#REF!</v>
      </c>
      <c r="I1176" s="575" t="e">
        <f t="shared" si="130"/>
        <v>#REF!</v>
      </c>
      <c r="J1176" s="575" t="e">
        <f>IF(A1176="","",IF(#REF!="","",PMT((1+D1176)^(1/12)-1,(#REF!*12)-A1176+1,-E1176)))</f>
        <v>#REF!</v>
      </c>
    </row>
    <row r="1177" spans="1:10">
      <c r="A1177" s="577" t="e">
        <f>IF(A1176="","",IF(A1176=#REF!*12,"",+A1176+1))</f>
        <v>#REF!</v>
      </c>
      <c r="B1177" s="576" t="e">
        <f t="shared" si="131"/>
        <v>#REF!</v>
      </c>
      <c r="C1177" s="576" t="e">
        <f>IF(A1177="","",IF(#REF!+'Plano Prestação Mensal Proposta'!A1177&gt;120,0,ROUND(IF(B1177&gt;0.045,(0.045*0.5),(0.5)*B1177),7)))</f>
        <v>#REF!</v>
      </c>
      <c r="D1177" s="576" t="e">
        <f t="shared" si="126"/>
        <v>#REF!</v>
      </c>
      <c r="E1177" s="575" t="e">
        <f t="shared" si="132"/>
        <v>#REF!</v>
      </c>
      <c r="F1177" s="575" t="e">
        <f t="shared" si="127"/>
        <v>#REF!</v>
      </c>
      <c r="G1177" s="575" t="e">
        <f t="shared" si="128"/>
        <v>#REF!</v>
      </c>
      <c r="H1177" s="575" t="e">
        <f t="shared" si="129"/>
        <v>#REF!</v>
      </c>
      <c r="I1177" s="575" t="e">
        <f t="shared" si="130"/>
        <v>#REF!</v>
      </c>
      <c r="J1177" s="575" t="e">
        <f>IF(A1177="","",IF(#REF!="","",PMT((1+D1177)^(1/12)-1,(#REF!*12)-A1177+1,-E1177)))</f>
        <v>#REF!</v>
      </c>
    </row>
    <row r="1178" spans="1:10">
      <c r="A1178" s="577" t="e">
        <f>IF(A1177="","",IF(A1177=#REF!*12,"",+A1177+1))</f>
        <v>#REF!</v>
      </c>
      <c r="B1178" s="576" t="e">
        <f t="shared" si="131"/>
        <v>#REF!</v>
      </c>
      <c r="C1178" s="576" t="e">
        <f>IF(A1178="","",IF(#REF!+'Plano Prestação Mensal Proposta'!A1178&gt;120,0,ROUND(IF(B1178&gt;0.045,(0.045*0.5),(0.5)*B1178),7)))</f>
        <v>#REF!</v>
      </c>
      <c r="D1178" s="576" t="e">
        <f t="shared" si="126"/>
        <v>#REF!</v>
      </c>
      <c r="E1178" s="575" t="e">
        <f t="shared" si="132"/>
        <v>#REF!</v>
      </c>
      <c r="F1178" s="575" t="e">
        <f t="shared" si="127"/>
        <v>#REF!</v>
      </c>
      <c r="G1178" s="575" t="e">
        <f t="shared" si="128"/>
        <v>#REF!</v>
      </c>
      <c r="H1178" s="575" t="e">
        <f t="shared" si="129"/>
        <v>#REF!</v>
      </c>
      <c r="I1178" s="575" t="e">
        <f t="shared" si="130"/>
        <v>#REF!</v>
      </c>
      <c r="J1178" s="575" t="e">
        <f>IF(A1178="","",IF(#REF!="","",PMT((1+D1178)^(1/12)-1,(#REF!*12)-A1178+1,-E1178)))</f>
        <v>#REF!</v>
      </c>
    </row>
    <row r="1179" spans="1:10">
      <c r="A1179" s="577" t="e">
        <f>IF(A1178="","",IF(A1178=#REF!*12,"",+A1178+1))</f>
        <v>#REF!</v>
      </c>
      <c r="B1179" s="576" t="e">
        <f t="shared" si="131"/>
        <v>#REF!</v>
      </c>
      <c r="C1179" s="576" t="e">
        <f>IF(A1179="","",IF(#REF!+'Plano Prestação Mensal Proposta'!A1179&gt;120,0,ROUND(IF(B1179&gt;0.045,(0.045*0.5),(0.5)*B1179),7)))</f>
        <v>#REF!</v>
      </c>
      <c r="D1179" s="576" t="e">
        <f t="shared" si="126"/>
        <v>#REF!</v>
      </c>
      <c r="E1179" s="575" t="e">
        <f t="shared" si="132"/>
        <v>#REF!</v>
      </c>
      <c r="F1179" s="575" t="e">
        <f t="shared" si="127"/>
        <v>#REF!</v>
      </c>
      <c r="G1179" s="575" t="e">
        <f t="shared" si="128"/>
        <v>#REF!</v>
      </c>
      <c r="H1179" s="575" t="e">
        <f t="shared" si="129"/>
        <v>#REF!</v>
      </c>
      <c r="I1179" s="575" t="e">
        <f t="shared" si="130"/>
        <v>#REF!</v>
      </c>
      <c r="J1179" s="575" t="e">
        <f>IF(A1179="","",IF(#REF!="","",PMT((1+D1179)^(1/12)-1,(#REF!*12)-A1179+1,-E1179)))</f>
        <v>#REF!</v>
      </c>
    </row>
    <row r="1180" spans="1:10">
      <c r="A1180" s="577" t="e">
        <f>IF(A1179="","",IF(A1179=#REF!*12,"",+A1179+1))</f>
        <v>#REF!</v>
      </c>
      <c r="B1180" s="576" t="e">
        <f t="shared" si="131"/>
        <v>#REF!</v>
      </c>
      <c r="C1180" s="576" t="e">
        <f>IF(A1180="","",IF(#REF!+'Plano Prestação Mensal Proposta'!A1180&gt;120,0,ROUND(IF(B1180&gt;0.045,(0.045*0.5),(0.5)*B1180),7)))</f>
        <v>#REF!</v>
      </c>
      <c r="D1180" s="576" t="e">
        <f t="shared" si="126"/>
        <v>#REF!</v>
      </c>
      <c r="E1180" s="575" t="e">
        <f t="shared" si="132"/>
        <v>#REF!</v>
      </c>
      <c r="F1180" s="575" t="e">
        <f t="shared" si="127"/>
        <v>#REF!</v>
      </c>
      <c r="G1180" s="575" t="e">
        <f t="shared" si="128"/>
        <v>#REF!</v>
      </c>
      <c r="H1180" s="575" t="e">
        <f t="shared" si="129"/>
        <v>#REF!</v>
      </c>
      <c r="I1180" s="575" t="e">
        <f t="shared" si="130"/>
        <v>#REF!</v>
      </c>
      <c r="J1180" s="575" t="e">
        <f>IF(A1180="","",IF(#REF!="","",PMT((1+D1180)^(1/12)-1,(#REF!*12)-A1180+1,-E1180)))</f>
        <v>#REF!</v>
      </c>
    </row>
    <row r="1181" spans="1:10">
      <c r="A1181" s="577" t="e">
        <f>IF(A1180="","",IF(A1180=#REF!*12,"",+A1180+1))</f>
        <v>#REF!</v>
      </c>
      <c r="B1181" s="576" t="e">
        <f t="shared" si="131"/>
        <v>#REF!</v>
      </c>
      <c r="C1181" s="576" t="e">
        <f>IF(A1181="","",IF(#REF!+'Plano Prestação Mensal Proposta'!A1181&gt;120,0,ROUND(IF(B1181&gt;0.045,(0.045*0.5),(0.5)*B1181),7)))</f>
        <v>#REF!</v>
      </c>
      <c r="D1181" s="576" t="e">
        <f t="shared" si="126"/>
        <v>#REF!</v>
      </c>
      <c r="E1181" s="575" t="e">
        <f t="shared" si="132"/>
        <v>#REF!</v>
      </c>
      <c r="F1181" s="575" t="e">
        <f t="shared" si="127"/>
        <v>#REF!</v>
      </c>
      <c r="G1181" s="575" t="e">
        <f t="shared" si="128"/>
        <v>#REF!</v>
      </c>
      <c r="H1181" s="575" t="e">
        <f t="shared" si="129"/>
        <v>#REF!</v>
      </c>
      <c r="I1181" s="575" t="e">
        <f t="shared" si="130"/>
        <v>#REF!</v>
      </c>
      <c r="J1181" s="575" t="e">
        <f>IF(A1181="","",IF(#REF!="","",PMT((1+D1181)^(1/12)-1,(#REF!*12)-A1181+1,-E1181)))</f>
        <v>#REF!</v>
      </c>
    </row>
    <row r="1182" spans="1:10">
      <c r="A1182" s="577" t="e">
        <f>IF(A1181="","",IF(A1181=#REF!*12,"",+A1181+1))</f>
        <v>#REF!</v>
      </c>
      <c r="B1182" s="576" t="e">
        <f t="shared" si="131"/>
        <v>#REF!</v>
      </c>
      <c r="C1182" s="576" t="e">
        <f>IF(A1182="","",IF(#REF!+'Plano Prestação Mensal Proposta'!A1182&gt;120,0,ROUND(IF(B1182&gt;0.045,(0.045*0.5),(0.5)*B1182),7)))</f>
        <v>#REF!</v>
      </c>
      <c r="D1182" s="576" t="e">
        <f t="shared" si="126"/>
        <v>#REF!</v>
      </c>
      <c r="E1182" s="575" t="e">
        <f t="shared" si="132"/>
        <v>#REF!</v>
      </c>
      <c r="F1182" s="575" t="e">
        <f t="shared" si="127"/>
        <v>#REF!</v>
      </c>
      <c r="G1182" s="575" t="e">
        <f t="shared" si="128"/>
        <v>#REF!</v>
      </c>
      <c r="H1182" s="575" t="e">
        <f t="shared" si="129"/>
        <v>#REF!</v>
      </c>
      <c r="I1182" s="575" t="e">
        <f t="shared" si="130"/>
        <v>#REF!</v>
      </c>
      <c r="J1182" s="575" t="e">
        <f>IF(A1182="","",IF(#REF!="","",PMT((1+D1182)^(1/12)-1,(#REF!*12)-A1182+1,-E1182)))</f>
        <v>#REF!</v>
      </c>
    </row>
    <row r="1183" spans="1:10">
      <c r="A1183" s="577" t="e">
        <f>IF(A1182="","",IF(A1182=#REF!*12,"",+A1182+1))</f>
        <v>#REF!</v>
      </c>
      <c r="B1183" s="576" t="e">
        <f t="shared" si="131"/>
        <v>#REF!</v>
      </c>
      <c r="C1183" s="576" t="e">
        <f>IF(A1183="","",IF(#REF!+'Plano Prestação Mensal Proposta'!A1183&gt;120,0,ROUND(IF(B1183&gt;0.045,(0.045*0.5),(0.5)*B1183),7)))</f>
        <v>#REF!</v>
      </c>
      <c r="D1183" s="576" t="e">
        <f t="shared" si="126"/>
        <v>#REF!</v>
      </c>
      <c r="E1183" s="575" t="e">
        <f t="shared" si="132"/>
        <v>#REF!</v>
      </c>
      <c r="F1183" s="575" t="e">
        <f t="shared" si="127"/>
        <v>#REF!</v>
      </c>
      <c r="G1183" s="575" t="e">
        <f t="shared" si="128"/>
        <v>#REF!</v>
      </c>
      <c r="H1183" s="575" t="e">
        <f t="shared" si="129"/>
        <v>#REF!</v>
      </c>
      <c r="I1183" s="575" t="e">
        <f t="shared" si="130"/>
        <v>#REF!</v>
      </c>
      <c r="J1183" s="575" t="e">
        <f>IF(A1183="","",IF(#REF!="","",PMT((1+D1183)^(1/12)-1,(#REF!*12)-A1183+1,-E1183)))</f>
        <v>#REF!</v>
      </c>
    </row>
    <row r="1184" spans="1:10">
      <c r="A1184" s="577" t="e">
        <f>IF(A1183="","",IF(A1183=#REF!*12,"",+A1183+1))</f>
        <v>#REF!</v>
      </c>
      <c r="B1184" s="576" t="e">
        <f t="shared" si="131"/>
        <v>#REF!</v>
      </c>
      <c r="C1184" s="576" t="e">
        <f>IF(A1184="","",IF(#REF!+'Plano Prestação Mensal Proposta'!A1184&gt;120,0,ROUND(IF(B1184&gt;0.045,(0.045*0.5),(0.5)*B1184),7)))</f>
        <v>#REF!</v>
      </c>
      <c r="D1184" s="576" t="e">
        <f t="shared" si="126"/>
        <v>#REF!</v>
      </c>
      <c r="E1184" s="575" t="e">
        <f t="shared" si="132"/>
        <v>#REF!</v>
      </c>
      <c r="F1184" s="575" t="e">
        <f t="shared" si="127"/>
        <v>#REF!</v>
      </c>
      <c r="G1184" s="575" t="e">
        <f t="shared" si="128"/>
        <v>#REF!</v>
      </c>
      <c r="H1184" s="575" t="e">
        <f t="shared" si="129"/>
        <v>#REF!</v>
      </c>
      <c r="I1184" s="575" t="e">
        <f t="shared" si="130"/>
        <v>#REF!</v>
      </c>
      <c r="J1184" s="575" t="e">
        <f>IF(A1184="","",IF(#REF!="","",PMT((1+D1184)^(1/12)-1,(#REF!*12)-A1184+1,-E1184)))</f>
        <v>#REF!</v>
      </c>
    </row>
    <row r="1185" spans="1:10">
      <c r="A1185" s="577" t="e">
        <f>IF(A1184="","",IF(A1184=#REF!*12,"",+A1184+1))</f>
        <v>#REF!</v>
      </c>
      <c r="B1185" s="576" t="e">
        <f t="shared" si="131"/>
        <v>#REF!</v>
      </c>
      <c r="C1185" s="576" t="e">
        <f>IF(A1185="","",IF(#REF!+'Plano Prestação Mensal Proposta'!A1185&gt;120,0,ROUND(IF(B1185&gt;0.045,(0.045*0.5),(0.5)*B1185),7)))</f>
        <v>#REF!</v>
      </c>
      <c r="D1185" s="576" t="e">
        <f t="shared" si="126"/>
        <v>#REF!</v>
      </c>
      <c r="E1185" s="575" t="e">
        <f t="shared" si="132"/>
        <v>#REF!</v>
      </c>
      <c r="F1185" s="575" t="e">
        <f t="shared" si="127"/>
        <v>#REF!</v>
      </c>
      <c r="G1185" s="575" t="e">
        <f t="shared" si="128"/>
        <v>#REF!</v>
      </c>
      <c r="H1185" s="575" t="e">
        <f t="shared" si="129"/>
        <v>#REF!</v>
      </c>
      <c r="I1185" s="575" t="e">
        <f t="shared" si="130"/>
        <v>#REF!</v>
      </c>
      <c r="J1185" s="575" t="e">
        <f>IF(A1185="","",IF(#REF!="","",PMT((1+D1185)^(1/12)-1,(#REF!*12)-A1185+1,-E1185)))</f>
        <v>#REF!</v>
      </c>
    </row>
    <row r="1186" spans="1:10">
      <c r="A1186" s="577" t="e">
        <f>IF(A1185="","",IF(A1185=#REF!*12,"",+A1185+1))</f>
        <v>#REF!</v>
      </c>
      <c r="B1186" s="576" t="e">
        <f t="shared" si="131"/>
        <v>#REF!</v>
      </c>
      <c r="C1186" s="576" t="e">
        <f>IF(A1186="","",IF(#REF!+'Plano Prestação Mensal Proposta'!A1186&gt;120,0,ROUND(IF(B1186&gt;0.045,(0.045*0.5),(0.5)*B1186),7)))</f>
        <v>#REF!</v>
      </c>
      <c r="D1186" s="576" t="e">
        <f t="shared" si="126"/>
        <v>#REF!</v>
      </c>
      <c r="E1186" s="575" t="e">
        <f t="shared" si="132"/>
        <v>#REF!</v>
      </c>
      <c r="F1186" s="575" t="e">
        <f t="shared" si="127"/>
        <v>#REF!</v>
      </c>
      <c r="G1186" s="575" t="e">
        <f t="shared" si="128"/>
        <v>#REF!</v>
      </c>
      <c r="H1186" s="575" t="e">
        <f t="shared" si="129"/>
        <v>#REF!</v>
      </c>
      <c r="I1186" s="575" t="e">
        <f t="shared" si="130"/>
        <v>#REF!</v>
      </c>
      <c r="J1186" s="575" t="e">
        <f>IF(A1186="","",IF(#REF!="","",PMT((1+D1186)^(1/12)-1,(#REF!*12)-A1186+1,-E1186)))</f>
        <v>#REF!</v>
      </c>
    </row>
    <row r="1187" spans="1:10">
      <c r="A1187" s="577" t="e">
        <f>IF(A1186="","",IF(A1186=#REF!*12,"",+A1186+1))</f>
        <v>#REF!</v>
      </c>
      <c r="B1187" s="576" t="e">
        <f t="shared" si="131"/>
        <v>#REF!</v>
      </c>
      <c r="C1187" s="576" t="e">
        <f>IF(A1187="","",IF(#REF!+'Plano Prestação Mensal Proposta'!A1187&gt;120,0,ROUND(IF(B1187&gt;0.045,(0.045*0.5),(0.5)*B1187),7)))</f>
        <v>#REF!</v>
      </c>
      <c r="D1187" s="576" t="e">
        <f t="shared" si="126"/>
        <v>#REF!</v>
      </c>
      <c r="E1187" s="575" t="e">
        <f t="shared" si="132"/>
        <v>#REF!</v>
      </c>
      <c r="F1187" s="575" t="e">
        <f t="shared" si="127"/>
        <v>#REF!</v>
      </c>
      <c r="G1187" s="575" t="e">
        <f t="shared" si="128"/>
        <v>#REF!</v>
      </c>
      <c r="H1187" s="575" t="e">
        <f t="shared" si="129"/>
        <v>#REF!</v>
      </c>
      <c r="I1187" s="575" t="e">
        <f t="shared" si="130"/>
        <v>#REF!</v>
      </c>
      <c r="J1187" s="575" t="e">
        <f>IF(A1187="","",IF(#REF!="","",PMT((1+D1187)^(1/12)-1,(#REF!*12)-A1187+1,-E1187)))</f>
        <v>#REF!</v>
      </c>
    </row>
    <row r="1188" spans="1:10">
      <c r="A1188" s="577" t="e">
        <f>IF(A1187="","",IF(A1187=#REF!*12,"",+A1187+1))</f>
        <v>#REF!</v>
      </c>
      <c r="B1188" s="576" t="e">
        <f t="shared" si="131"/>
        <v>#REF!</v>
      </c>
      <c r="C1188" s="576" t="e">
        <f>IF(A1188="","",IF(#REF!+'Plano Prestação Mensal Proposta'!A1188&gt;120,0,ROUND(IF(B1188&gt;0.045,(0.045*0.5),(0.5)*B1188),7)))</f>
        <v>#REF!</v>
      </c>
      <c r="D1188" s="576" t="e">
        <f t="shared" si="126"/>
        <v>#REF!</v>
      </c>
      <c r="E1188" s="575" t="e">
        <f t="shared" si="132"/>
        <v>#REF!</v>
      </c>
      <c r="F1188" s="575" t="e">
        <f t="shared" si="127"/>
        <v>#REF!</v>
      </c>
      <c r="G1188" s="575" t="e">
        <f t="shared" si="128"/>
        <v>#REF!</v>
      </c>
      <c r="H1188" s="575" t="e">
        <f t="shared" si="129"/>
        <v>#REF!</v>
      </c>
      <c r="I1188" s="575" t="e">
        <f t="shared" si="130"/>
        <v>#REF!</v>
      </c>
      <c r="J1188" s="575" t="e">
        <f>IF(A1188="","",IF(#REF!="","",PMT((1+D1188)^(1/12)-1,(#REF!*12)-A1188+1,-E1188)))</f>
        <v>#REF!</v>
      </c>
    </row>
    <row r="1189" spans="1:10">
      <c r="A1189" s="577" t="e">
        <f>IF(A1188="","",IF(A1188=#REF!*12,"",+A1188+1))</f>
        <v>#REF!</v>
      </c>
      <c r="B1189" s="576" t="e">
        <f t="shared" si="131"/>
        <v>#REF!</v>
      </c>
      <c r="C1189" s="576" t="e">
        <f>IF(A1189="","",IF(#REF!+'Plano Prestação Mensal Proposta'!A1189&gt;120,0,ROUND(IF(B1189&gt;0.045,(0.045*0.5),(0.5)*B1189),7)))</f>
        <v>#REF!</v>
      </c>
      <c r="D1189" s="576" t="e">
        <f t="shared" si="126"/>
        <v>#REF!</v>
      </c>
      <c r="E1189" s="575" t="e">
        <f t="shared" si="132"/>
        <v>#REF!</v>
      </c>
      <c r="F1189" s="575" t="e">
        <f t="shared" si="127"/>
        <v>#REF!</v>
      </c>
      <c r="G1189" s="575" t="e">
        <f t="shared" si="128"/>
        <v>#REF!</v>
      </c>
      <c r="H1189" s="575" t="e">
        <f t="shared" si="129"/>
        <v>#REF!</v>
      </c>
      <c r="I1189" s="575" t="e">
        <f t="shared" si="130"/>
        <v>#REF!</v>
      </c>
      <c r="J1189" s="575" t="e">
        <f>IF(A1189="","",IF(#REF!="","",PMT((1+D1189)^(1/12)-1,(#REF!*12)-A1189+1,-E1189)))</f>
        <v>#REF!</v>
      </c>
    </row>
    <row r="1190" spans="1:10">
      <c r="A1190" s="577" t="e">
        <f>IF(A1189="","",IF(A1189=#REF!*12,"",+A1189+1))</f>
        <v>#REF!</v>
      </c>
      <c r="B1190" s="576" t="e">
        <f t="shared" si="131"/>
        <v>#REF!</v>
      </c>
      <c r="C1190" s="576" t="e">
        <f>IF(A1190="","",IF(#REF!+'Plano Prestação Mensal Proposta'!A1190&gt;120,0,ROUND(IF(B1190&gt;0.045,(0.045*0.5),(0.5)*B1190),7)))</f>
        <v>#REF!</v>
      </c>
      <c r="D1190" s="576" t="e">
        <f t="shared" si="126"/>
        <v>#REF!</v>
      </c>
      <c r="E1190" s="575" t="e">
        <f t="shared" si="132"/>
        <v>#REF!</v>
      </c>
      <c r="F1190" s="575" t="e">
        <f t="shared" si="127"/>
        <v>#REF!</v>
      </c>
      <c r="G1190" s="575" t="e">
        <f t="shared" si="128"/>
        <v>#REF!</v>
      </c>
      <c r="H1190" s="575" t="e">
        <f t="shared" si="129"/>
        <v>#REF!</v>
      </c>
      <c r="I1190" s="575" t="e">
        <f t="shared" si="130"/>
        <v>#REF!</v>
      </c>
      <c r="J1190" s="575" t="e">
        <f>IF(A1190="","",IF(#REF!="","",PMT((1+D1190)^(1/12)-1,(#REF!*12)-A1190+1,-E1190)))</f>
        <v>#REF!</v>
      </c>
    </row>
    <row r="1191" spans="1:10">
      <c r="A1191" s="577" t="e">
        <f>IF(A1190="","",IF(A1190=#REF!*12,"",+A1190+1))</f>
        <v>#REF!</v>
      </c>
      <c r="B1191" s="576" t="e">
        <f t="shared" si="131"/>
        <v>#REF!</v>
      </c>
      <c r="C1191" s="576" t="e">
        <f>IF(A1191="","",IF(#REF!+'Plano Prestação Mensal Proposta'!A1191&gt;120,0,ROUND(IF(B1191&gt;0.045,(0.045*0.5),(0.5)*B1191),7)))</f>
        <v>#REF!</v>
      </c>
      <c r="D1191" s="576" t="e">
        <f t="shared" si="126"/>
        <v>#REF!</v>
      </c>
      <c r="E1191" s="575" t="e">
        <f t="shared" si="132"/>
        <v>#REF!</v>
      </c>
      <c r="F1191" s="575" t="e">
        <f t="shared" si="127"/>
        <v>#REF!</v>
      </c>
      <c r="G1191" s="575" t="e">
        <f t="shared" si="128"/>
        <v>#REF!</v>
      </c>
      <c r="H1191" s="575" t="e">
        <f t="shared" si="129"/>
        <v>#REF!</v>
      </c>
      <c r="I1191" s="575" t="e">
        <f t="shared" si="130"/>
        <v>#REF!</v>
      </c>
      <c r="J1191" s="575" t="e">
        <f>IF(A1191="","",IF(#REF!="","",PMT((1+D1191)^(1/12)-1,(#REF!*12)-A1191+1,-E1191)))</f>
        <v>#REF!</v>
      </c>
    </row>
    <row r="1192" spans="1:10">
      <c r="A1192" s="577" t="e">
        <f>IF(A1191="","",IF(A1191=#REF!*12,"",+A1191+1))</f>
        <v>#REF!</v>
      </c>
      <c r="B1192" s="576" t="e">
        <f t="shared" si="131"/>
        <v>#REF!</v>
      </c>
      <c r="C1192" s="576" t="e">
        <f>IF(A1192="","",IF(#REF!+'Plano Prestação Mensal Proposta'!A1192&gt;120,0,ROUND(IF(B1192&gt;0.045,(0.045*0.5),(0.5)*B1192),7)))</f>
        <v>#REF!</v>
      </c>
      <c r="D1192" s="576" t="e">
        <f t="shared" si="126"/>
        <v>#REF!</v>
      </c>
      <c r="E1192" s="575" t="e">
        <f t="shared" si="132"/>
        <v>#REF!</v>
      </c>
      <c r="F1192" s="575" t="e">
        <f t="shared" si="127"/>
        <v>#REF!</v>
      </c>
      <c r="G1192" s="575" t="e">
        <f t="shared" si="128"/>
        <v>#REF!</v>
      </c>
      <c r="H1192" s="575" t="e">
        <f t="shared" si="129"/>
        <v>#REF!</v>
      </c>
      <c r="I1192" s="575" t="e">
        <f t="shared" si="130"/>
        <v>#REF!</v>
      </c>
      <c r="J1192" s="575" t="e">
        <f>IF(A1192="","",IF(#REF!="","",PMT((1+D1192)^(1/12)-1,(#REF!*12)-A1192+1,-E1192)))</f>
        <v>#REF!</v>
      </c>
    </row>
    <row r="1193" spans="1:10">
      <c r="A1193" s="577" t="e">
        <f>IF(A1192="","",IF(A1192=#REF!*12,"",+A1192+1))</f>
        <v>#REF!</v>
      </c>
      <c r="B1193" s="576" t="e">
        <f t="shared" si="131"/>
        <v>#REF!</v>
      </c>
      <c r="C1193" s="576" t="e">
        <f>IF(A1193="","",IF(#REF!+'Plano Prestação Mensal Proposta'!A1193&gt;120,0,ROUND(IF(B1193&gt;0.045,(0.045*0.5),(0.5)*B1193),7)))</f>
        <v>#REF!</v>
      </c>
      <c r="D1193" s="576" t="e">
        <f t="shared" si="126"/>
        <v>#REF!</v>
      </c>
      <c r="E1193" s="575" t="e">
        <f t="shared" si="132"/>
        <v>#REF!</v>
      </c>
      <c r="F1193" s="575" t="e">
        <f t="shared" si="127"/>
        <v>#REF!</v>
      </c>
      <c r="G1193" s="575" t="e">
        <f t="shared" si="128"/>
        <v>#REF!</v>
      </c>
      <c r="H1193" s="575" t="e">
        <f t="shared" si="129"/>
        <v>#REF!</v>
      </c>
      <c r="I1193" s="575" t="e">
        <f t="shared" si="130"/>
        <v>#REF!</v>
      </c>
      <c r="J1193" s="575" t="e">
        <f>IF(A1193="","",IF(#REF!="","",PMT((1+D1193)^(1/12)-1,(#REF!*12)-A1193+1,-E1193)))</f>
        <v>#REF!</v>
      </c>
    </row>
    <row r="1194" spans="1:10">
      <c r="A1194" s="577" t="e">
        <f>IF(A1193="","",IF(A1193=#REF!*12,"",+A1193+1))</f>
        <v>#REF!</v>
      </c>
      <c r="B1194" s="576" t="e">
        <f t="shared" si="131"/>
        <v>#REF!</v>
      </c>
      <c r="C1194" s="576" t="e">
        <f>IF(A1194="","",IF(#REF!+'Plano Prestação Mensal Proposta'!A1194&gt;120,0,ROUND(IF(B1194&gt;0.045,(0.045*0.5),(0.5)*B1194),7)))</f>
        <v>#REF!</v>
      </c>
      <c r="D1194" s="576" t="e">
        <f t="shared" si="126"/>
        <v>#REF!</v>
      </c>
      <c r="E1194" s="575" t="e">
        <f t="shared" si="132"/>
        <v>#REF!</v>
      </c>
      <c r="F1194" s="575" t="e">
        <f t="shared" si="127"/>
        <v>#REF!</v>
      </c>
      <c r="G1194" s="575" t="e">
        <f t="shared" si="128"/>
        <v>#REF!</v>
      </c>
      <c r="H1194" s="575" t="e">
        <f t="shared" si="129"/>
        <v>#REF!</v>
      </c>
      <c r="I1194" s="575" t="e">
        <f t="shared" si="130"/>
        <v>#REF!</v>
      </c>
      <c r="J1194" s="575" t="e">
        <f>IF(A1194="","",IF(#REF!="","",PMT((1+D1194)^(1/12)-1,(#REF!*12)-A1194+1,-E1194)))</f>
        <v>#REF!</v>
      </c>
    </row>
    <row r="1195" spans="1:10">
      <c r="A1195" s="577" t="e">
        <f>IF(A1194="","",IF(A1194=#REF!*12,"",+A1194+1))</f>
        <v>#REF!</v>
      </c>
      <c r="B1195" s="576" t="e">
        <f t="shared" si="131"/>
        <v>#REF!</v>
      </c>
      <c r="C1195" s="576" t="e">
        <f>IF(A1195="","",IF(#REF!+'Plano Prestação Mensal Proposta'!A1195&gt;120,0,ROUND(IF(B1195&gt;0.045,(0.045*0.5),(0.5)*B1195),7)))</f>
        <v>#REF!</v>
      </c>
      <c r="D1195" s="576" t="e">
        <f t="shared" si="126"/>
        <v>#REF!</v>
      </c>
      <c r="E1195" s="575" t="e">
        <f t="shared" si="132"/>
        <v>#REF!</v>
      </c>
      <c r="F1195" s="575" t="e">
        <f t="shared" si="127"/>
        <v>#REF!</v>
      </c>
      <c r="G1195" s="575" t="e">
        <f t="shared" si="128"/>
        <v>#REF!</v>
      </c>
      <c r="H1195" s="575" t="e">
        <f t="shared" si="129"/>
        <v>#REF!</v>
      </c>
      <c r="I1195" s="575" t="e">
        <f t="shared" si="130"/>
        <v>#REF!</v>
      </c>
      <c r="J1195" s="575" t="e">
        <f>IF(A1195="","",IF(#REF!="","",PMT((1+D1195)^(1/12)-1,(#REF!*12)-A1195+1,-E1195)))</f>
        <v>#REF!</v>
      </c>
    </row>
    <row r="1196" spans="1:10">
      <c r="A1196" s="577" t="e">
        <f>IF(A1195="","",IF(A1195=#REF!*12,"",+A1195+1))</f>
        <v>#REF!</v>
      </c>
      <c r="B1196" s="576" t="e">
        <f t="shared" si="131"/>
        <v>#REF!</v>
      </c>
      <c r="C1196" s="576" t="e">
        <f>IF(A1196="","",IF(#REF!+'Plano Prestação Mensal Proposta'!A1196&gt;120,0,ROUND(IF(B1196&gt;0.045,(0.045*0.5),(0.5)*B1196),7)))</f>
        <v>#REF!</v>
      </c>
      <c r="D1196" s="576" t="e">
        <f t="shared" si="126"/>
        <v>#REF!</v>
      </c>
      <c r="E1196" s="575" t="e">
        <f t="shared" si="132"/>
        <v>#REF!</v>
      </c>
      <c r="F1196" s="575" t="e">
        <f t="shared" si="127"/>
        <v>#REF!</v>
      </c>
      <c r="G1196" s="575" t="e">
        <f t="shared" si="128"/>
        <v>#REF!</v>
      </c>
      <c r="H1196" s="575" t="e">
        <f t="shared" si="129"/>
        <v>#REF!</v>
      </c>
      <c r="I1196" s="575" t="e">
        <f t="shared" si="130"/>
        <v>#REF!</v>
      </c>
      <c r="J1196" s="575" t="e">
        <f>IF(A1196="","",IF(#REF!="","",PMT((1+D1196)^(1/12)-1,(#REF!*12)-A1196+1,-E1196)))</f>
        <v>#REF!</v>
      </c>
    </row>
    <row r="1197" spans="1:10">
      <c r="A1197" s="577" t="e">
        <f>IF(A1196="","",IF(A1196=#REF!*12,"",+A1196+1))</f>
        <v>#REF!</v>
      </c>
      <c r="B1197" s="576" t="e">
        <f t="shared" si="131"/>
        <v>#REF!</v>
      </c>
      <c r="C1197" s="576" t="e">
        <f>IF(A1197="","",IF(#REF!+'Plano Prestação Mensal Proposta'!A1197&gt;120,0,ROUND(IF(B1197&gt;0.045,(0.045*0.5),(0.5)*B1197),7)))</f>
        <v>#REF!</v>
      </c>
      <c r="D1197" s="576" t="e">
        <f t="shared" si="126"/>
        <v>#REF!</v>
      </c>
      <c r="E1197" s="575" t="e">
        <f t="shared" si="132"/>
        <v>#REF!</v>
      </c>
      <c r="F1197" s="575" t="e">
        <f t="shared" si="127"/>
        <v>#REF!</v>
      </c>
      <c r="G1197" s="575" t="e">
        <f t="shared" si="128"/>
        <v>#REF!</v>
      </c>
      <c r="H1197" s="575" t="e">
        <f t="shared" si="129"/>
        <v>#REF!</v>
      </c>
      <c r="I1197" s="575" t="e">
        <f t="shared" si="130"/>
        <v>#REF!</v>
      </c>
      <c r="J1197" s="575" t="e">
        <f>IF(A1197="","",IF(#REF!="","",PMT((1+D1197)^(1/12)-1,(#REF!*12)-A1197+1,-E1197)))</f>
        <v>#REF!</v>
      </c>
    </row>
    <row r="1198" spans="1:10">
      <c r="A1198" s="577" t="e">
        <f>IF(A1197="","",IF(A1197=#REF!*12,"",+A1197+1))</f>
        <v>#REF!</v>
      </c>
      <c r="B1198" s="576" t="e">
        <f t="shared" si="131"/>
        <v>#REF!</v>
      </c>
      <c r="C1198" s="576" t="e">
        <f>IF(A1198="","",IF(#REF!+'Plano Prestação Mensal Proposta'!A1198&gt;120,0,ROUND(IF(B1198&gt;0.045,(0.045*0.5),(0.5)*B1198),7)))</f>
        <v>#REF!</v>
      </c>
      <c r="D1198" s="576" t="e">
        <f t="shared" si="126"/>
        <v>#REF!</v>
      </c>
      <c r="E1198" s="575" t="e">
        <f t="shared" si="132"/>
        <v>#REF!</v>
      </c>
      <c r="F1198" s="575" t="e">
        <f t="shared" si="127"/>
        <v>#REF!</v>
      </c>
      <c r="G1198" s="575" t="e">
        <f t="shared" si="128"/>
        <v>#REF!</v>
      </c>
      <c r="H1198" s="575" t="e">
        <f t="shared" si="129"/>
        <v>#REF!</v>
      </c>
      <c r="I1198" s="575" t="e">
        <f t="shared" si="130"/>
        <v>#REF!</v>
      </c>
      <c r="J1198" s="575" t="e">
        <f>IF(A1198="","",IF(#REF!="","",PMT((1+D1198)^(1/12)-1,(#REF!*12)-A1198+1,-E1198)))</f>
        <v>#REF!</v>
      </c>
    </row>
    <row r="1199" spans="1:10">
      <c r="A1199" s="577" t="e">
        <f>IF(A1198="","",IF(A1198=#REF!*12,"",+A1198+1))</f>
        <v>#REF!</v>
      </c>
      <c r="B1199" s="576" t="e">
        <f t="shared" si="131"/>
        <v>#REF!</v>
      </c>
      <c r="C1199" s="576" t="e">
        <f>IF(A1199="","",IF(#REF!+'Plano Prestação Mensal Proposta'!A1199&gt;120,0,ROUND(IF(B1199&gt;0.045,(0.045*0.5),(0.5)*B1199),7)))</f>
        <v>#REF!</v>
      </c>
      <c r="D1199" s="576" t="e">
        <f t="shared" si="126"/>
        <v>#REF!</v>
      </c>
      <c r="E1199" s="575" t="e">
        <f t="shared" si="132"/>
        <v>#REF!</v>
      </c>
      <c r="F1199" s="575" t="e">
        <f t="shared" si="127"/>
        <v>#REF!</v>
      </c>
      <c r="G1199" s="575" t="e">
        <f t="shared" si="128"/>
        <v>#REF!</v>
      </c>
      <c r="H1199" s="575" t="e">
        <f t="shared" si="129"/>
        <v>#REF!</v>
      </c>
      <c r="I1199" s="575" t="e">
        <f t="shared" si="130"/>
        <v>#REF!</v>
      </c>
      <c r="J1199" s="575" t="e">
        <f>IF(A1199="","",IF(#REF!="","",PMT((1+D1199)^(1/12)-1,(#REF!*12)-A1199+1,-E1199)))</f>
        <v>#REF!</v>
      </c>
    </row>
    <row r="1200" spans="1:10">
      <c r="A1200" s="577" t="e">
        <f>IF(A1199="","",IF(A1199=#REF!*12,"",+A1199+1))</f>
        <v>#REF!</v>
      </c>
      <c r="B1200" s="576" t="e">
        <f t="shared" si="131"/>
        <v>#REF!</v>
      </c>
      <c r="C1200" s="576" t="e">
        <f>IF(A1200="","",IF(#REF!+'Plano Prestação Mensal Proposta'!A1200&gt;120,0,ROUND(IF(B1200&gt;0.045,(0.045*0.5),(0.5)*B1200),7)))</f>
        <v>#REF!</v>
      </c>
      <c r="D1200" s="576" t="e">
        <f t="shared" si="126"/>
        <v>#REF!</v>
      </c>
      <c r="E1200" s="575" t="e">
        <f t="shared" si="132"/>
        <v>#REF!</v>
      </c>
      <c r="F1200" s="575" t="e">
        <f t="shared" si="127"/>
        <v>#REF!</v>
      </c>
      <c r="G1200" s="575" t="e">
        <f t="shared" si="128"/>
        <v>#REF!</v>
      </c>
      <c r="H1200" s="575" t="e">
        <f t="shared" si="129"/>
        <v>#REF!</v>
      </c>
      <c r="I1200" s="575" t="e">
        <f t="shared" si="130"/>
        <v>#REF!</v>
      </c>
      <c r="J1200" s="575" t="e">
        <f>IF(A1200="","",IF(#REF!="","",PMT((1+D1200)^(1/12)-1,(#REF!*12)-A1200+1,-E1200)))</f>
        <v>#REF!</v>
      </c>
    </row>
    <row r="1201" spans="1:10">
      <c r="A1201" s="577" t="e">
        <f>IF(A1200="","",IF(A1200=#REF!*12,"",+A1200+1))</f>
        <v>#REF!</v>
      </c>
      <c r="B1201" s="576" t="e">
        <f t="shared" si="131"/>
        <v>#REF!</v>
      </c>
      <c r="C1201" s="576" t="e">
        <f>IF(A1201="","",IF(#REF!+'Plano Prestação Mensal Proposta'!A1201&gt;120,0,ROUND(IF(B1201&gt;0.045,(0.045*0.5),(0.5)*B1201),7)))</f>
        <v>#REF!</v>
      </c>
      <c r="D1201" s="576" t="e">
        <f t="shared" si="126"/>
        <v>#REF!</v>
      </c>
      <c r="E1201" s="575" t="e">
        <f t="shared" si="132"/>
        <v>#REF!</v>
      </c>
      <c r="F1201" s="575" t="e">
        <f t="shared" si="127"/>
        <v>#REF!</v>
      </c>
      <c r="G1201" s="575" t="e">
        <f t="shared" si="128"/>
        <v>#REF!</v>
      </c>
      <c r="H1201" s="575" t="e">
        <f t="shared" si="129"/>
        <v>#REF!</v>
      </c>
      <c r="I1201" s="575" t="e">
        <f t="shared" si="130"/>
        <v>#REF!</v>
      </c>
      <c r="J1201" s="575" t="e">
        <f>IF(A1201="","",IF(#REF!="","",PMT((1+D1201)^(1/12)-1,(#REF!*12)-A1201+1,-E1201)))</f>
        <v>#REF!</v>
      </c>
    </row>
    <row r="1202" spans="1:10">
      <c r="A1202" s="577" t="e">
        <f>IF(A1201="","",IF(A1201=#REF!*12,"",+A1201+1))</f>
        <v>#REF!</v>
      </c>
      <c r="B1202" s="576" t="e">
        <f t="shared" si="131"/>
        <v>#REF!</v>
      </c>
      <c r="C1202" s="576" t="e">
        <f>IF(A1202="","",IF(#REF!+'Plano Prestação Mensal Proposta'!A1202&gt;120,0,ROUND(IF(B1202&gt;0.045,(0.045*0.5),(0.5)*B1202),7)))</f>
        <v>#REF!</v>
      </c>
      <c r="D1202" s="576" t="e">
        <f t="shared" si="126"/>
        <v>#REF!</v>
      </c>
      <c r="E1202" s="575" t="e">
        <f t="shared" si="132"/>
        <v>#REF!</v>
      </c>
      <c r="F1202" s="575" t="e">
        <f t="shared" si="127"/>
        <v>#REF!</v>
      </c>
      <c r="G1202" s="575" t="e">
        <f t="shared" si="128"/>
        <v>#REF!</v>
      </c>
      <c r="H1202" s="575" t="e">
        <f t="shared" si="129"/>
        <v>#REF!</v>
      </c>
      <c r="I1202" s="575" t="e">
        <f t="shared" si="130"/>
        <v>#REF!</v>
      </c>
      <c r="J1202" s="575" t="e">
        <f>IF(A1202="","",IF(#REF!="","",PMT((1+D1202)^(1/12)-1,(#REF!*12)-A1202+1,-E1202)))</f>
        <v>#REF!</v>
      </c>
    </row>
    <row r="1203" spans="1:10">
      <c r="A1203" s="577" t="e">
        <f>IF(A1202="","",IF(A1202=#REF!*12,"",+A1202+1))</f>
        <v>#REF!</v>
      </c>
      <c r="B1203" s="576" t="e">
        <f t="shared" si="131"/>
        <v>#REF!</v>
      </c>
      <c r="C1203" s="576" t="e">
        <f>IF(A1203="","",IF(#REF!+'Plano Prestação Mensal Proposta'!A1203&gt;120,0,ROUND(IF(B1203&gt;0.045,(0.045*0.5),(0.5)*B1203),7)))</f>
        <v>#REF!</v>
      </c>
      <c r="D1203" s="576" t="e">
        <f t="shared" si="126"/>
        <v>#REF!</v>
      </c>
      <c r="E1203" s="575" t="e">
        <f t="shared" si="132"/>
        <v>#REF!</v>
      </c>
      <c r="F1203" s="575" t="e">
        <f t="shared" si="127"/>
        <v>#REF!</v>
      </c>
      <c r="G1203" s="575" t="e">
        <f t="shared" si="128"/>
        <v>#REF!</v>
      </c>
      <c r="H1203" s="575" t="e">
        <f t="shared" si="129"/>
        <v>#REF!</v>
      </c>
      <c r="I1203" s="575" t="e">
        <f t="shared" si="130"/>
        <v>#REF!</v>
      </c>
      <c r="J1203" s="575" t="e">
        <f>IF(A1203="","",IF(#REF!="","",PMT((1+D1203)^(1/12)-1,(#REF!*12)-A1203+1,-E1203)))</f>
        <v>#REF!</v>
      </c>
    </row>
    <row r="1204" spans="1:10">
      <c r="A1204" s="577" t="e">
        <f>IF(A1203="","",IF(A1203=#REF!*12,"",+A1203+1))</f>
        <v>#REF!</v>
      </c>
      <c r="B1204" s="576" t="e">
        <f t="shared" si="131"/>
        <v>#REF!</v>
      </c>
      <c r="C1204" s="576" t="e">
        <f>IF(A1204="","",IF(#REF!+'Plano Prestação Mensal Proposta'!A1204&gt;120,0,ROUND(IF(B1204&gt;0.045,(0.045*0.5),(0.5)*B1204),7)))</f>
        <v>#REF!</v>
      </c>
      <c r="D1204" s="576" t="e">
        <f t="shared" si="126"/>
        <v>#REF!</v>
      </c>
      <c r="E1204" s="575" t="e">
        <f t="shared" si="132"/>
        <v>#REF!</v>
      </c>
      <c r="F1204" s="575" t="e">
        <f t="shared" si="127"/>
        <v>#REF!</v>
      </c>
      <c r="G1204" s="575" t="e">
        <f t="shared" si="128"/>
        <v>#REF!</v>
      </c>
      <c r="H1204" s="575" t="e">
        <f t="shared" si="129"/>
        <v>#REF!</v>
      </c>
      <c r="I1204" s="575" t="e">
        <f t="shared" si="130"/>
        <v>#REF!</v>
      </c>
      <c r="J1204" s="575" t="e">
        <f>IF(A1204="","",IF(#REF!="","",PMT((1+D1204)^(1/12)-1,(#REF!*12)-A1204+1,-E1204)))</f>
        <v>#REF!</v>
      </c>
    </row>
    <row r="1205" spans="1:10">
      <c r="A1205" s="577" t="e">
        <f>IF(A1204="","",IF(A1204=#REF!*12,"",+A1204+1))</f>
        <v>#REF!</v>
      </c>
      <c r="B1205" s="576" t="e">
        <f t="shared" si="131"/>
        <v>#REF!</v>
      </c>
      <c r="C1205" s="576" t="e">
        <f>IF(A1205="","",IF(#REF!+'Plano Prestação Mensal Proposta'!A1205&gt;120,0,ROUND(IF(B1205&gt;0.045,(0.045*0.5),(0.5)*B1205),7)))</f>
        <v>#REF!</v>
      </c>
      <c r="D1205" s="576" t="e">
        <f t="shared" si="126"/>
        <v>#REF!</v>
      </c>
      <c r="E1205" s="575" t="e">
        <f t="shared" si="132"/>
        <v>#REF!</v>
      </c>
      <c r="F1205" s="575" t="e">
        <f t="shared" si="127"/>
        <v>#REF!</v>
      </c>
      <c r="G1205" s="575" t="e">
        <f t="shared" si="128"/>
        <v>#REF!</v>
      </c>
      <c r="H1205" s="575" t="e">
        <f t="shared" si="129"/>
        <v>#REF!</v>
      </c>
      <c r="I1205" s="575" t="e">
        <f t="shared" si="130"/>
        <v>#REF!</v>
      </c>
      <c r="J1205" s="575" t="e">
        <f>IF(A1205="","",IF(#REF!="","",PMT((1+D1205)^(1/12)-1,(#REF!*12)-A1205+1,-E1205)))</f>
        <v>#REF!</v>
      </c>
    </row>
    <row r="1206" spans="1:10">
      <c r="A1206" s="577" t="e">
        <f>IF(A1205="","",IF(A1205=#REF!*12,"",+A1205+1))</f>
        <v>#REF!</v>
      </c>
      <c r="B1206" s="576" t="e">
        <f t="shared" si="131"/>
        <v>#REF!</v>
      </c>
      <c r="C1206" s="576" t="e">
        <f>IF(A1206="","",IF(#REF!+'Plano Prestação Mensal Proposta'!A1206&gt;120,0,ROUND(IF(B1206&gt;0.045,(0.045*0.5),(0.5)*B1206),7)))</f>
        <v>#REF!</v>
      </c>
      <c r="D1206" s="576" t="e">
        <f t="shared" si="126"/>
        <v>#REF!</v>
      </c>
      <c r="E1206" s="575" t="e">
        <f t="shared" si="132"/>
        <v>#REF!</v>
      </c>
      <c r="F1206" s="575" t="e">
        <f t="shared" si="127"/>
        <v>#REF!</v>
      </c>
      <c r="G1206" s="575" t="e">
        <f t="shared" si="128"/>
        <v>#REF!</v>
      </c>
      <c r="H1206" s="575" t="e">
        <f t="shared" si="129"/>
        <v>#REF!</v>
      </c>
      <c r="I1206" s="575" t="e">
        <f t="shared" si="130"/>
        <v>#REF!</v>
      </c>
      <c r="J1206" s="575" t="e">
        <f>IF(A1206="","",IF(#REF!="","",PMT((1+D1206)^(1/12)-1,(#REF!*12)-A1206+1,-E1206)))</f>
        <v>#REF!</v>
      </c>
    </row>
    <row r="1207" spans="1:10">
      <c r="A1207" s="577" t="e">
        <f>IF(A1206="","",IF(A1206=#REF!*12,"",+A1206+1))</f>
        <v>#REF!</v>
      </c>
      <c r="B1207" s="576" t="e">
        <f t="shared" si="131"/>
        <v>#REF!</v>
      </c>
      <c r="C1207" s="576" t="e">
        <f>IF(A1207="","",IF(#REF!+'Plano Prestação Mensal Proposta'!A1207&gt;120,0,ROUND(IF(B1207&gt;0.045,(0.045*0.5),(0.5)*B1207),7)))</f>
        <v>#REF!</v>
      </c>
      <c r="D1207" s="576" t="e">
        <f t="shared" si="126"/>
        <v>#REF!</v>
      </c>
      <c r="E1207" s="575" t="e">
        <f t="shared" si="132"/>
        <v>#REF!</v>
      </c>
      <c r="F1207" s="575" t="e">
        <f t="shared" si="127"/>
        <v>#REF!</v>
      </c>
      <c r="G1207" s="575" t="e">
        <f t="shared" si="128"/>
        <v>#REF!</v>
      </c>
      <c r="H1207" s="575" t="e">
        <f t="shared" si="129"/>
        <v>#REF!</v>
      </c>
      <c r="I1207" s="575" t="e">
        <f t="shared" si="130"/>
        <v>#REF!</v>
      </c>
      <c r="J1207" s="575" t="e">
        <f>IF(A1207="","",IF(#REF!="","",PMT((1+D1207)^(1/12)-1,(#REF!*12)-A1207+1,-E1207)))</f>
        <v>#REF!</v>
      </c>
    </row>
    <row r="1208" spans="1:10">
      <c r="A1208" s="577" t="e">
        <f>IF(A1207="","",IF(A1207=#REF!*12,"",+A1207+1))</f>
        <v>#REF!</v>
      </c>
      <c r="B1208" s="576" t="e">
        <f t="shared" si="131"/>
        <v>#REF!</v>
      </c>
      <c r="C1208" s="576" t="e">
        <f>IF(A1208="","",IF(#REF!+'Plano Prestação Mensal Proposta'!A1208&gt;120,0,ROUND(IF(B1208&gt;0.045,(0.045*0.5),(0.5)*B1208),7)))</f>
        <v>#REF!</v>
      </c>
      <c r="D1208" s="576" t="e">
        <f t="shared" si="126"/>
        <v>#REF!</v>
      </c>
      <c r="E1208" s="575" t="e">
        <f t="shared" si="132"/>
        <v>#REF!</v>
      </c>
      <c r="F1208" s="575" t="e">
        <f t="shared" si="127"/>
        <v>#REF!</v>
      </c>
      <c r="G1208" s="575" t="e">
        <f t="shared" si="128"/>
        <v>#REF!</v>
      </c>
      <c r="H1208" s="575" t="e">
        <f t="shared" si="129"/>
        <v>#REF!</v>
      </c>
      <c r="I1208" s="575" t="e">
        <f t="shared" si="130"/>
        <v>#REF!</v>
      </c>
      <c r="J1208" s="575" t="e">
        <f>IF(A1208="","",IF(#REF!="","",PMT((1+D1208)^(1/12)-1,(#REF!*12)-A1208+1,-E1208)))</f>
        <v>#REF!</v>
      </c>
    </row>
    <row r="1209" spans="1:10">
      <c r="A1209" s="577" t="e">
        <f>IF(A1208="","",IF(A1208=#REF!*12,"",+A1208+1))</f>
        <v>#REF!</v>
      </c>
      <c r="B1209" s="576" t="e">
        <f t="shared" si="131"/>
        <v>#REF!</v>
      </c>
      <c r="C1209" s="576" t="e">
        <f>IF(A1209="","",IF(#REF!+'Plano Prestação Mensal Proposta'!A1209&gt;120,0,ROUND(IF(B1209&gt;0.045,(0.045*0.5),(0.5)*B1209),7)))</f>
        <v>#REF!</v>
      </c>
      <c r="D1209" s="576" t="e">
        <f t="shared" si="126"/>
        <v>#REF!</v>
      </c>
      <c r="E1209" s="575" t="e">
        <f t="shared" si="132"/>
        <v>#REF!</v>
      </c>
      <c r="F1209" s="575" t="e">
        <f t="shared" si="127"/>
        <v>#REF!</v>
      </c>
      <c r="G1209" s="575" t="e">
        <f t="shared" si="128"/>
        <v>#REF!</v>
      </c>
      <c r="H1209" s="575" t="e">
        <f t="shared" si="129"/>
        <v>#REF!</v>
      </c>
      <c r="I1209" s="575" t="e">
        <f t="shared" si="130"/>
        <v>#REF!</v>
      </c>
      <c r="J1209" s="575" t="e">
        <f>IF(A1209="","",IF(#REF!="","",PMT((1+D1209)^(1/12)-1,(#REF!*12)-A1209+1,-E1209)))</f>
        <v>#REF!</v>
      </c>
    </row>
    <row r="1210" spans="1:10">
      <c r="A1210" s="577" t="e">
        <f>IF(A1209="","",IF(A1209=#REF!*12,"",+A1209+1))</f>
        <v>#REF!</v>
      </c>
      <c r="B1210" s="576" t="e">
        <f t="shared" si="131"/>
        <v>#REF!</v>
      </c>
      <c r="C1210" s="576" t="e">
        <f>IF(A1210="","",IF(#REF!+'Plano Prestação Mensal Proposta'!A1210&gt;120,0,ROUND(IF(B1210&gt;0.045,(0.045*0.5),(0.5)*B1210),7)))</f>
        <v>#REF!</v>
      </c>
      <c r="D1210" s="576" t="e">
        <f t="shared" si="126"/>
        <v>#REF!</v>
      </c>
      <c r="E1210" s="575" t="e">
        <f t="shared" si="132"/>
        <v>#REF!</v>
      </c>
      <c r="F1210" s="575" t="e">
        <f t="shared" si="127"/>
        <v>#REF!</v>
      </c>
      <c r="G1210" s="575" t="e">
        <f t="shared" si="128"/>
        <v>#REF!</v>
      </c>
      <c r="H1210" s="575" t="e">
        <f t="shared" si="129"/>
        <v>#REF!</v>
      </c>
      <c r="I1210" s="575" t="e">
        <f t="shared" si="130"/>
        <v>#REF!</v>
      </c>
      <c r="J1210" s="575" t="e">
        <f>IF(A1210="","",IF(#REF!="","",PMT((1+D1210)^(1/12)-1,(#REF!*12)-A1210+1,-E1210)))</f>
        <v>#REF!</v>
      </c>
    </row>
    <row r="1211" spans="1:10">
      <c r="A1211" s="577" t="e">
        <f>IF(A1210="","",IF(A1210=#REF!*12,"",+A1210+1))</f>
        <v>#REF!</v>
      </c>
      <c r="B1211" s="576" t="e">
        <f t="shared" si="131"/>
        <v>#REF!</v>
      </c>
      <c r="C1211" s="576" t="e">
        <f>IF(A1211="","",IF(#REF!+'Plano Prestação Mensal Proposta'!A1211&gt;120,0,ROUND(IF(B1211&gt;0.045,(0.045*0.5),(0.5)*B1211),7)))</f>
        <v>#REF!</v>
      </c>
      <c r="D1211" s="576" t="e">
        <f t="shared" si="126"/>
        <v>#REF!</v>
      </c>
      <c r="E1211" s="575" t="e">
        <f t="shared" si="132"/>
        <v>#REF!</v>
      </c>
      <c r="F1211" s="575" t="e">
        <f t="shared" si="127"/>
        <v>#REF!</v>
      </c>
      <c r="G1211" s="575" t="e">
        <f t="shared" si="128"/>
        <v>#REF!</v>
      </c>
      <c r="H1211" s="575" t="e">
        <f t="shared" si="129"/>
        <v>#REF!</v>
      </c>
      <c r="I1211" s="575" t="e">
        <f t="shared" si="130"/>
        <v>#REF!</v>
      </c>
      <c r="J1211" s="575" t="e">
        <f>IF(A1211="","",IF(#REF!="","",PMT((1+D1211)^(1/12)-1,(#REF!*12)-A1211+1,-E1211)))</f>
        <v>#REF!</v>
      </c>
    </row>
    <row r="1212" spans="1:10">
      <c r="A1212" s="577" t="e">
        <f>IF(A1211="","",IF(A1211=#REF!*12,"",+A1211+1))</f>
        <v>#REF!</v>
      </c>
      <c r="B1212" s="576" t="e">
        <f t="shared" si="131"/>
        <v>#REF!</v>
      </c>
      <c r="C1212" s="576" t="e">
        <f>IF(A1212="","",IF(#REF!+'Plano Prestação Mensal Proposta'!A1212&gt;120,0,ROUND(IF(B1212&gt;0.045,(0.045*0.5),(0.5)*B1212),7)))</f>
        <v>#REF!</v>
      </c>
      <c r="D1212" s="576" t="e">
        <f t="shared" si="126"/>
        <v>#REF!</v>
      </c>
      <c r="E1212" s="575" t="e">
        <f t="shared" si="132"/>
        <v>#REF!</v>
      </c>
      <c r="F1212" s="575" t="e">
        <f t="shared" si="127"/>
        <v>#REF!</v>
      </c>
      <c r="G1212" s="575" t="e">
        <f t="shared" si="128"/>
        <v>#REF!</v>
      </c>
      <c r="H1212" s="575" t="e">
        <f t="shared" si="129"/>
        <v>#REF!</v>
      </c>
      <c r="I1212" s="575" t="e">
        <f t="shared" si="130"/>
        <v>#REF!</v>
      </c>
      <c r="J1212" s="575" t="e">
        <f>IF(A1212="","",IF(#REF!="","",PMT((1+D1212)^(1/12)-1,(#REF!*12)-A1212+1,-E1212)))</f>
        <v>#REF!</v>
      </c>
    </row>
    <row r="1213" spans="1:10">
      <c r="A1213" s="577" t="e">
        <f>IF(A1212="","",IF(A1212=#REF!*12,"",+A1212+1))</f>
        <v>#REF!</v>
      </c>
      <c r="B1213" s="576" t="e">
        <f t="shared" si="131"/>
        <v>#REF!</v>
      </c>
      <c r="C1213" s="576" t="e">
        <f>IF(A1213="","",IF(#REF!+'Plano Prestação Mensal Proposta'!A1213&gt;120,0,ROUND(IF(B1213&gt;0.045,(0.045*0.5),(0.5)*B1213),7)))</f>
        <v>#REF!</v>
      </c>
      <c r="D1213" s="576" t="e">
        <f t="shared" si="126"/>
        <v>#REF!</v>
      </c>
      <c r="E1213" s="575" t="e">
        <f t="shared" si="132"/>
        <v>#REF!</v>
      </c>
      <c r="F1213" s="575" t="e">
        <f t="shared" si="127"/>
        <v>#REF!</v>
      </c>
      <c r="G1213" s="575" t="e">
        <f t="shared" si="128"/>
        <v>#REF!</v>
      </c>
      <c r="H1213" s="575" t="e">
        <f t="shared" si="129"/>
        <v>#REF!</v>
      </c>
      <c r="I1213" s="575" t="e">
        <f t="shared" si="130"/>
        <v>#REF!</v>
      </c>
      <c r="J1213" s="575" t="e">
        <f>IF(A1213="","",IF(#REF!="","",PMT((1+D1213)^(1/12)-1,(#REF!*12)-A1213+1,-E1213)))</f>
        <v>#REF!</v>
      </c>
    </row>
    <row r="1214" spans="1:10">
      <c r="A1214" s="577" t="e">
        <f>IF(A1213="","",IF(A1213=#REF!*12,"",+A1213+1))</f>
        <v>#REF!</v>
      </c>
      <c r="B1214" s="576" t="e">
        <f t="shared" si="131"/>
        <v>#REF!</v>
      </c>
      <c r="C1214" s="576" t="e">
        <f>IF(A1214="","",IF(#REF!+'Plano Prestação Mensal Proposta'!A1214&gt;120,0,ROUND(IF(B1214&gt;0.045,(0.045*0.5),(0.5)*B1214),7)))</f>
        <v>#REF!</v>
      </c>
      <c r="D1214" s="576" t="e">
        <f t="shared" si="126"/>
        <v>#REF!</v>
      </c>
      <c r="E1214" s="575" t="e">
        <f t="shared" si="132"/>
        <v>#REF!</v>
      </c>
      <c r="F1214" s="575" t="e">
        <f t="shared" si="127"/>
        <v>#REF!</v>
      </c>
      <c r="G1214" s="575" t="e">
        <f t="shared" si="128"/>
        <v>#REF!</v>
      </c>
      <c r="H1214" s="575" t="e">
        <f t="shared" si="129"/>
        <v>#REF!</v>
      </c>
      <c r="I1214" s="575" t="e">
        <f t="shared" si="130"/>
        <v>#REF!</v>
      </c>
      <c r="J1214" s="575" t="e">
        <f>IF(A1214="","",IF(#REF!="","",PMT((1+D1214)^(1/12)-1,(#REF!*12)-A1214+1,-E1214)))</f>
        <v>#REF!</v>
      </c>
    </row>
    <row r="1215" spans="1:10">
      <c r="A1215" s="577" t="e">
        <f>IF(A1214="","",IF(A1214=#REF!*12,"",+A1214+1))</f>
        <v>#REF!</v>
      </c>
      <c r="B1215" s="576" t="e">
        <f t="shared" si="131"/>
        <v>#REF!</v>
      </c>
      <c r="C1215" s="576" t="e">
        <f>IF(A1215="","",IF(#REF!+'Plano Prestação Mensal Proposta'!A1215&gt;120,0,ROUND(IF(B1215&gt;0.045,(0.045*0.5),(0.5)*B1215),7)))</f>
        <v>#REF!</v>
      </c>
      <c r="D1215" s="576" t="e">
        <f t="shared" si="126"/>
        <v>#REF!</v>
      </c>
      <c r="E1215" s="575" t="e">
        <f t="shared" si="132"/>
        <v>#REF!</v>
      </c>
      <c r="F1215" s="575" t="e">
        <f t="shared" si="127"/>
        <v>#REF!</v>
      </c>
      <c r="G1215" s="575" t="e">
        <f t="shared" si="128"/>
        <v>#REF!</v>
      </c>
      <c r="H1215" s="575" t="e">
        <f t="shared" si="129"/>
        <v>#REF!</v>
      </c>
      <c r="I1215" s="575" t="e">
        <f t="shared" si="130"/>
        <v>#REF!</v>
      </c>
      <c r="J1215" s="575" t="e">
        <f>IF(A1215="","",IF(#REF!="","",PMT((1+D1215)^(1/12)-1,(#REF!*12)-A1215+1,-E1215)))</f>
        <v>#REF!</v>
      </c>
    </row>
    <row r="1216" spans="1:10">
      <c r="A1216" s="577" t="e">
        <f>IF(A1215="","",IF(A1215=#REF!*12,"",+A1215+1))</f>
        <v>#REF!</v>
      </c>
      <c r="B1216" s="576" t="e">
        <f t="shared" si="131"/>
        <v>#REF!</v>
      </c>
      <c r="C1216" s="576" t="e">
        <f>IF(A1216="","",IF(#REF!+'Plano Prestação Mensal Proposta'!A1216&gt;120,0,ROUND(IF(B1216&gt;0.045,(0.045*0.5),(0.5)*B1216),7)))</f>
        <v>#REF!</v>
      </c>
      <c r="D1216" s="576" t="e">
        <f t="shared" si="126"/>
        <v>#REF!</v>
      </c>
      <c r="E1216" s="575" t="e">
        <f t="shared" si="132"/>
        <v>#REF!</v>
      </c>
      <c r="F1216" s="575" t="e">
        <f t="shared" si="127"/>
        <v>#REF!</v>
      </c>
      <c r="G1216" s="575" t="e">
        <f t="shared" si="128"/>
        <v>#REF!</v>
      </c>
      <c r="H1216" s="575" t="e">
        <f t="shared" si="129"/>
        <v>#REF!</v>
      </c>
      <c r="I1216" s="575" t="e">
        <f t="shared" si="130"/>
        <v>#REF!</v>
      </c>
      <c r="J1216" s="575" t="e">
        <f>IF(A1216="","",IF(#REF!="","",PMT((1+D1216)^(1/12)-1,(#REF!*12)-A1216+1,-E1216)))</f>
        <v>#REF!</v>
      </c>
    </row>
    <row r="1217" spans="1:10">
      <c r="A1217" s="577" t="e">
        <f>IF(A1216="","",IF(A1216=#REF!*12,"",+A1216+1))</f>
        <v>#REF!</v>
      </c>
      <c r="B1217" s="576" t="e">
        <f t="shared" si="131"/>
        <v>#REF!</v>
      </c>
      <c r="C1217" s="576" t="e">
        <f>IF(A1217="","",IF(#REF!+'Plano Prestação Mensal Proposta'!A1217&gt;120,0,ROUND(IF(B1217&gt;0.045,(0.045*0.5),(0.5)*B1217),7)))</f>
        <v>#REF!</v>
      </c>
      <c r="D1217" s="576" t="e">
        <f t="shared" si="126"/>
        <v>#REF!</v>
      </c>
      <c r="E1217" s="575" t="e">
        <f t="shared" si="132"/>
        <v>#REF!</v>
      </c>
      <c r="F1217" s="575" t="e">
        <f t="shared" si="127"/>
        <v>#REF!</v>
      </c>
      <c r="G1217" s="575" t="e">
        <f t="shared" si="128"/>
        <v>#REF!</v>
      </c>
      <c r="H1217" s="575" t="e">
        <f t="shared" si="129"/>
        <v>#REF!</v>
      </c>
      <c r="I1217" s="575" t="e">
        <f t="shared" si="130"/>
        <v>#REF!</v>
      </c>
      <c r="J1217" s="575" t="e">
        <f>IF(A1217="","",IF(#REF!="","",PMT((1+D1217)^(1/12)-1,(#REF!*12)-A1217+1,-E1217)))</f>
        <v>#REF!</v>
      </c>
    </row>
    <row r="1218" spans="1:10">
      <c r="A1218" s="577" t="e">
        <f>IF(A1217="","",IF(A1217=#REF!*12,"",+A1217+1))</f>
        <v>#REF!</v>
      </c>
      <c r="B1218" s="576" t="e">
        <f t="shared" si="131"/>
        <v>#REF!</v>
      </c>
      <c r="C1218" s="576" t="e">
        <f>IF(A1218="","",IF(#REF!+'Plano Prestação Mensal Proposta'!A1218&gt;120,0,ROUND(IF(B1218&gt;0.045,(0.045*0.5),(0.5)*B1218),7)))</f>
        <v>#REF!</v>
      </c>
      <c r="D1218" s="576" t="e">
        <f t="shared" si="126"/>
        <v>#REF!</v>
      </c>
      <c r="E1218" s="575" t="e">
        <f t="shared" si="132"/>
        <v>#REF!</v>
      </c>
      <c r="F1218" s="575" t="e">
        <f t="shared" si="127"/>
        <v>#REF!</v>
      </c>
      <c r="G1218" s="575" t="e">
        <f t="shared" si="128"/>
        <v>#REF!</v>
      </c>
      <c r="H1218" s="575" t="e">
        <f t="shared" si="129"/>
        <v>#REF!</v>
      </c>
      <c r="I1218" s="575" t="e">
        <f t="shared" si="130"/>
        <v>#REF!</v>
      </c>
      <c r="J1218" s="575" t="e">
        <f>IF(A1218="","",IF(#REF!="","",PMT((1+D1218)^(1/12)-1,(#REF!*12)-A1218+1,-E1218)))</f>
        <v>#REF!</v>
      </c>
    </row>
    <row r="1219" spans="1:10">
      <c r="A1219" s="577" t="e">
        <f>IF(A1218="","",IF(A1218=#REF!*12,"",+A1218+1))</f>
        <v>#REF!</v>
      </c>
      <c r="B1219" s="576" t="e">
        <f t="shared" si="131"/>
        <v>#REF!</v>
      </c>
      <c r="C1219" s="576" t="e">
        <f>IF(A1219="","",IF(#REF!+'Plano Prestação Mensal Proposta'!A1219&gt;120,0,ROUND(IF(B1219&gt;0.045,(0.045*0.5),(0.5)*B1219),7)))</f>
        <v>#REF!</v>
      </c>
      <c r="D1219" s="576" t="e">
        <f t="shared" si="126"/>
        <v>#REF!</v>
      </c>
      <c r="E1219" s="575" t="e">
        <f t="shared" si="132"/>
        <v>#REF!</v>
      </c>
      <c r="F1219" s="575" t="e">
        <f t="shared" si="127"/>
        <v>#REF!</v>
      </c>
      <c r="G1219" s="575" t="e">
        <f t="shared" si="128"/>
        <v>#REF!</v>
      </c>
      <c r="H1219" s="575" t="e">
        <f t="shared" si="129"/>
        <v>#REF!</v>
      </c>
      <c r="I1219" s="575" t="e">
        <f t="shared" si="130"/>
        <v>#REF!</v>
      </c>
      <c r="J1219" s="575" t="e">
        <f>IF(A1219="","",IF(#REF!="","",PMT((1+D1219)^(1/12)-1,(#REF!*12)-A1219+1,-E1219)))</f>
        <v>#REF!</v>
      </c>
    </row>
    <row r="1220" spans="1:10">
      <c r="A1220" s="577" t="e">
        <f>IF(A1219="","",IF(A1219=#REF!*12,"",+A1219+1))</f>
        <v>#REF!</v>
      </c>
      <c r="B1220" s="576" t="e">
        <f t="shared" si="131"/>
        <v>#REF!</v>
      </c>
      <c r="C1220" s="576" t="e">
        <f>IF(A1220="","",IF(#REF!+'Plano Prestação Mensal Proposta'!A1220&gt;120,0,ROUND(IF(B1220&gt;0.045,(0.045*0.5),(0.5)*B1220),7)))</f>
        <v>#REF!</v>
      </c>
      <c r="D1220" s="576" t="e">
        <f t="shared" si="126"/>
        <v>#REF!</v>
      </c>
      <c r="E1220" s="575" t="e">
        <f t="shared" si="132"/>
        <v>#REF!</v>
      </c>
      <c r="F1220" s="575" t="e">
        <f t="shared" si="127"/>
        <v>#REF!</v>
      </c>
      <c r="G1220" s="575" t="e">
        <f t="shared" si="128"/>
        <v>#REF!</v>
      </c>
      <c r="H1220" s="575" t="e">
        <f t="shared" si="129"/>
        <v>#REF!</v>
      </c>
      <c r="I1220" s="575" t="e">
        <f t="shared" si="130"/>
        <v>#REF!</v>
      </c>
      <c r="J1220" s="575" t="e">
        <f>IF(A1220="","",IF(#REF!="","",PMT((1+D1220)^(1/12)-1,(#REF!*12)-A1220+1,-E1220)))</f>
        <v>#REF!</v>
      </c>
    </row>
    <row r="1221" spans="1:10">
      <c r="A1221" s="577" t="e">
        <f>IF(A1220="","",IF(A1220=#REF!*12,"",+A1220+1))</f>
        <v>#REF!</v>
      </c>
      <c r="B1221" s="576" t="e">
        <f t="shared" si="131"/>
        <v>#REF!</v>
      </c>
      <c r="C1221" s="576" t="e">
        <f>IF(A1221="","",IF(#REF!+'Plano Prestação Mensal Proposta'!A1221&gt;120,0,ROUND(IF(B1221&gt;0.045,(0.045*0.5),(0.5)*B1221),7)))</f>
        <v>#REF!</v>
      </c>
      <c r="D1221" s="576" t="e">
        <f t="shared" si="126"/>
        <v>#REF!</v>
      </c>
      <c r="E1221" s="575" t="e">
        <f t="shared" si="132"/>
        <v>#REF!</v>
      </c>
      <c r="F1221" s="575" t="e">
        <f t="shared" si="127"/>
        <v>#REF!</v>
      </c>
      <c r="G1221" s="575" t="e">
        <f t="shared" si="128"/>
        <v>#REF!</v>
      </c>
      <c r="H1221" s="575" t="e">
        <f t="shared" si="129"/>
        <v>#REF!</v>
      </c>
      <c r="I1221" s="575" t="e">
        <f t="shared" si="130"/>
        <v>#REF!</v>
      </c>
      <c r="J1221" s="575" t="e">
        <f>IF(A1221="","",IF(#REF!="","",PMT((1+D1221)^(1/12)-1,(#REF!*12)-A1221+1,-E1221)))</f>
        <v>#REF!</v>
      </c>
    </row>
    <row r="1222" spans="1:10">
      <c r="A1222" s="577" t="e">
        <f>IF(A1221="","",IF(A1221=#REF!*12,"",+A1221+1))</f>
        <v>#REF!</v>
      </c>
      <c r="B1222" s="576" t="e">
        <f t="shared" si="131"/>
        <v>#REF!</v>
      </c>
      <c r="C1222" s="576" t="e">
        <f>IF(A1222="","",IF(#REF!+'Plano Prestação Mensal Proposta'!A1222&gt;120,0,ROUND(IF(B1222&gt;0.045,(0.045*0.5),(0.5)*B1222),7)))</f>
        <v>#REF!</v>
      </c>
      <c r="D1222" s="576" t="e">
        <f t="shared" ref="D1222:D1285" si="133">IF(A1222="","",+B1222-C1222)</f>
        <v>#REF!</v>
      </c>
      <c r="E1222" s="575" t="e">
        <f t="shared" si="132"/>
        <v>#REF!</v>
      </c>
      <c r="F1222" s="575" t="e">
        <f t="shared" ref="F1222:F1285" si="134">IF(A1222="","",IF(J1222="","",+J1222-H1222))</f>
        <v>#REF!</v>
      </c>
      <c r="G1222" s="575" t="e">
        <f t="shared" ref="G1222:G1285" si="135">IF(A1222="","",IF(E1222="","",ROUND(+E1222*((1+B1222)^(1/12)-1),2)))</f>
        <v>#REF!</v>
      </c>
      <c r="H1222" s="575" t="e">
        <f t="shared" ref="H1222:H1285" si="136">IF(A1222="","",IF(E1222="","",ROUND(+E1222*((1+D1222)^(1/12)-1),2)))</f>
        <v>#REF!</v>
      </c>
      <c r="I1222" s="575" t="e">
        <f t="shared" ref="I1222:I1285" si="137">IF(A1222="","",+G1222-H1222)</f>
        <v>#REF!</v>
      </c>
      <c r="J1222" s="575" t="e">
        <f>IF(A1222="","",IF(#REF!="","",PMT((1+D1222)^(1/12)-1,(#REF!*12)-A1222+1,-E1222)))</f>
        <v>#REF!</v>
      </c>
    </row>
    <row r="1223" spans="1:10">
      <c r="A1223" s="577" t="e">
        <f>IF(A1222="","",IF(A1222=#REF!*12,"",+A1222+1))</f>
        <v>#REF!</v>
      </c>
      <c r="B1223" s="576" t="e">
        <f t="shared" ref="B1223:B1286" si="138">IF(A1223="","",+B1222)</f>
        <v>#REF!</v>
      </c>
      <c r="C1223" s="576" t="e">
        <f>IF(A1223="","",IF(#REF!+'Plano Prestação Mensal Proposta'!A1223&gt;120,0,ROUND(IF(B1223&gt;0.045,(0.045*0.5),(0.5)*B1223),7)))</f>
        <v>#REF!</v>
      </c>
      <c r="D1223" s="576" t="e">
        <f t="shared" si="133"/>
        <v>#REF!</v>
      </c>
      <c r="E1223" s="575" t="e">
        <f t="shared" ref="E1223:E1286" si="139">IF(A1223="","",IF(F1222="","",+E1222-F1222))</f>
        <v>#REF!</v>
      </c>
      <c r="F1223" s="575" t="e">
        <f t="shared" si="134"/>
        <v>#REF!</v>
      </c>
      <c r="G1223" s="575" t="e">
        <f t="shared" si="135"/>
        <v>#REF!</v>
      </c>
      <c r="H1223" s="575" t="e">
        <f t="shared" si="136"/>
        <v>#REF!</v>
      </c>
      <c r="I1223" s="575" t="e">
        <f t="shared" si="137"/>
        <v>#REF!</v>
      </c>
      <c r="J1223" s="575" t="e">
        <f>IF(A1223="","",IF(#REF!="","",PMT((1+D1223)^(1/12)-1,(#REF!*12)-A1223+1,-E1223)))</f>
        <v>#REF!</v>
      </c>
    </row>
    <row r="1224" spans="1:10">
      <c r="A1224" s="577" t="e">
        <f>IF(A1223="","",IF(A1223=#REF!*12,"",+A1223+1))</f>
        <v>#REF!</v>
      </c>
      <c r="B1224" s="576" t="e">
        <f t="shared" si="138"/>
        <v>#REF!</v>
      </c>
      <c r="C1224" s="576" t="e">
        <f>IF(A1224="","",IF(#REF!+'Plano Prestação Mensal Proposta'!A1224&gt;120,0,ROUND(IF(B1224&gt;0.045,(0.045*0.5),(0.5)*B1224),7)))</f>
        <v>#REF!</v>
      </c>
      <c r="D1224" s="576" t="e">
        <f t="shared" si="133"/>
        <v>#REF!</v>
      </c>
      <c r="E1224" s="575" t="e">
        <f t="shared" si="139"/>
        <v>#REF!</v>
      </c>
      <c r="F1224" s="575" t="e">
        <f t="shared" si="134"/>
        <v>#REF!</v>
      </c>
      <c r="G1224" s="575" t="e">
        <f t="shared" si="135"/>
        <v>#REF!</v>
      </c>
      <c r="H1224" s="575" t="e">
        <f t="shared" si="136"/>
        <v>#REF!</v>
      </c>
      <c r="I1224" s="575" t="e">
        <f t="shared" si="137"/>
        <v>#REF!</v>
      </c>
      <c r="J1224" s="575" t="e">
        <f>IF(A1224="","",IF(#REF!="","",PMT((1+D1224)^(1/12)-1,(#REF!*12)-A1224+1,-E1224)))</f>
        <v>#REF!</v>
      </c>
    </row>
    <row r="1225" spans="1:10">
      <c r="A1225" s="577" t="e">
        <f>IF(A1224="","",IF(A1224=#REF!*12,"",+A1224+1))</f>
        <v>#REF!</v>
      </c>
      <c r="B1225" s="576" t="e">
        <f t="shared" si="138"/>
        <v>#REF!</v>
      </c>
      <c r="C1225" s="576" t="e">
        <f>IF(A1225="","",IF(#REF!+'Plano Prestação Mensal Proposta'!A1225&gt;120,0,ROUND(IF(B1225&gt;0.045,(0.045*0.5),(0.5)*B1225),7)))</f>
        <v>#REF!</v>
      </c>
      <c r="D1225" s="576" t="e">
        <f t="shared" si="133"/>
        <v>#REF!</v>
      </c>
      <c r="E1225" s="575" t="e">
        <f t="shared" si="139"/>
        <v>#REF!</v>
      </c>
      <c r="F1225" s="575" t="e">
        <f t="shared" si="134"/>
        <v>#REF!</v>
      </c>
      <c r="G1225" s="575" t="e">
        <f t="shared" si="135"/>
        <v>#REF!</v>
      </c>
      <c r="H1225" s="575" t="e">
        <f t="shared" si="136"/>
        <v>#REF!</v>
      </c>
      <c r="I1225" s="575" t="e">
        <f t="shared" si="137"/>
        <v>#REF!</v>
      </c>
      <c r="J1225" s="575" t="e">
        <f>IF(A1225="","",IF(#REF!="","",PMT((1+D1225)^(1/12)-1,(#REF!*12)-A1225+1,-E1225)))</f>
        <v>#REF!</v>
      </c>
    </row>
    <row r="1226" spans="1:10">
      <c r="A1226" s="577" t="e">
        <f>IF(A1225="","",IF(A1225=#REF!*12,"",+A1225+1))</f>
        <v>#REF!</v>
      </c>
      <c r="B1226" s="576" t="e">
        <f t="shared" si="138"/>
        <v>#REF!</v>
      </c>
      <c r="C1226" s="576" t="e">
        <f>IF(A1226="","",IF(#REF!+'Plano Prestação Mensal Proposta'!A1226&gt;120,0,ROUND(IF(B1226&gt;0.045,(0.045*0.5),(0.5)*B1226),7)))</f>
        <v>#REF!</v>
      </c>
      <c r="D1226" s="576" t="e">
        <f t="shared" si="133"/>
        <v>#REF!</v>
      </c>
      <c r="E1226" s="575" t="e">
        <f t="shared" si="139"/>
        <v>#REF!</v>
      </c>
      <c r="F1226" s="575" t="e">
        <f t="shared" si="134"/>
        <v>#REF!</v>
      </c>
      <c r="G1226" s="575" t="e">
        <f t="shared" si="135"/>
        <v>#REF!</v>
      </c>
      <c r="H1226" s="575" t="e">
        <f t="shared" si="136"/>
        <v>#REF!</v>
      </c>
      <c r="I1226" s="575" t="e">
        <f t="shared" si="137"/>
        <v>#REF!</v>
      </c>
      <c r="J1226" s="575" t="e">
        <f>IF(A1226="","",IF(#REF!="","",PMT((1+D1226)^(1/12)-1,(#REF!*12)-A1226+1,-E1226)))</f>
        <v>#REF!</v>
      </c>
    </row>
    <row r="1227" spans="1:10">
      <c r="A1227" s="577" t="e">
        <f>IF(A1226="","",IF(A1226=#REF!*12,"",+A1226+1))</f>
        <v>#REF!</v>
      </c>
      <c r="B1227" s="576" t="e">
        <f t="shared" si="138"/>
        <v>#REF!</v>
      </c>
      <c r="C1227" s="576" t="e">
        <f>IF(A1227="","",IF(#REF!+'Plano Prestação Mensal Proposta'!A1227&gt;120,0,ROUND(IF(B1227&gt;0.045,(0.045*0.5),(0.5)*B1227),7)))</f>
        <v>#REF!</v>
      </c>
      <c r="D1227" s="576" t="e">
        <f t="shared" si="133"/>
        <v>#REF!</v>
      </c>
      <c r="E1227" s="575" t="e">
        <f t="shared" si="139"/>
        <v>#REF!</v>
      </c>
      <c r="F1227" s="575" t="e">
        <f t="shared" si="134"/>
        <v>#REF!</v>
      </c>
      <c r="G1227" s="575" t="e">
        <f t="shared" si="135"/>
        <v>#REF!</v>
      </c>
      <c r="H1227" s="575" t="e">
        <f t="shared" si="136"/>
        <v>#REF!</v>
      </c>
      <c r="I1227" s="575" t="e">
        <f t="shared" si="137"/>
        <v>#REF!</v>
      </c>
      <c r="J1227" s="575" t="e">
        <f>IF(A1227="","",IF(#REF!="","",PMT((1+D1227)^(1/12)-1,(#REF!*12)-A1227+1,-E1227)))</f>
        <v>#REF!</v>
      </c>
    </row>
    <row r="1228" spans="1:10">
      <c r="A1228" s="577" t="e">
        <f>IF(A1227="","",IF(A1227=#REF!*12,"",+A1227+1))</f>
        <v>#REF!</v>
      </c>
      <c r="B1228" s="576" t="e">
        <f t="shared" si="138"/>
        <v>#REF!</v>
      </c>
      <c r="C1228" s="576" t="e">
        <f>IF(A1228="","",IF(#REF!+'Plano Prestação Mensal Proposta'!A1228&gt;120,0,ROUND(IF(B1228&gt;0.045,(0.045*0.5),(0.5)*B1228),7)))</f>
        <v>#REF!</v>
      </c>
      <c r="D1228" s="576" t="e">
        <f t="shared" si="133"/>
        <v>#REF!</v>
      </c>
      <c r="E1228" s="575" t="e">
        <f t="shared" si="139"/>
        <v>#REF!</v>
      </c>
      <c r="F1228" s="575" t="e">
        <f t="shared" si="134"/>
        <v>#REF!</v>
      </c>
      <c r="G1228" s="575" t="e">
        <f t="shared" si="135"/>
        <v>#REF!</v>
      </c>
      <c r="H1228" s="575" t="e">
        <f t="shared" si="136"/>
        <v>#REF!</v>
      </c>
      <c r="I1228" s="575" t="e">
        <f t="shared" si="137"/>
        <v>#REF!</v>
      </c>
      <c r="J1228" s="575" t="e">
        <f>IF(A1228="","",IF(#REF!="","",PMT((1+D1228)^(1/12)-1,(#REF!*12)-A1228+1,-E1228)))</f>
        <v>#REF!</v>
      </c>
    </row>
    <row r="1229" spans="1:10">
      <c r="A1229" s="577" t="e">
        <f>IF(A1228="","",IF(A1228=#REF!*12,"",+A1228+1))</f>
        <v>#REF!</v>
      </c>
      <c r="B1229" s="576" t="e">
        <f t="shared" si="138"/>
        <v>#REF!</v>
      </c>
      <c r="C1229" s="576" t="e">
        <f>IF(A1229="","",IF(#REF!+'Plano Prestação Mensal Proposta'!A1229&gt;120,0,ROUND(IF(B1229&gt;0.045,(0.045*0.5),(0.5)*B1229),7)))</f>
        <v>#REF!</v>
      </c>
      <c r="D1229" s="576" t="e">
        <f t="shared" si="133"/>
        <v>#REF!</v>
      </c>
      <c r="E1229" s="575" t="e">
        <f t="shared" si="139"/>
        <v>#REF!</v>
      </c>
      <c r="F1229" s="575" t="e">
        <f t="shared" si="134"/>
        <v>#REF!</v>
      </c>
      <c r="G1229" s="575" t="e">
        <f t="shared" si="135"/>
        <v>#REF!</v>
      </c>
      <c r="H1229" s="575" t="e">
        <f t="shared" si="136"/>
        <v>#REF!</v>
      </c>
      <c r="I1229" s="575" t="e">
        <f t="shared" si="137"/>
        <v>#REF!</v>
      </c>
      <c r="J1229" s="575" t="e">
        <f>IF(A1229="","",IF(#REF!="","",PMT((1+D1229)^(1/12)-1,(#REF!*12)-A1229+1,-E1229)))</f>
        <v>#REF!</v>
      </c>
    </row>
    <row r="1230" spans="1:10">
      <c r="A1230" s="577" t="e">
        <f>IF(A1229="","",IF(A1229=#REF!*12,"",+A1229+1))</f>
        <v>#REF!</v>
      </c>
      <c r="B1230" s="576" t="e">
        <f t="shared" si="138"/>
        <v>#REF!</v>
      </c>
      <c r="C1230" s="576" t="e">
        <f>IF(A1230="","",IF(#REF!+'Plano Prestação Mensal Proposta'!A1230&gt;120,0,ROUND(IF(B1230&gt;0.045,(0.045*0.5),(0.5)*B1230),7)))</f>
        <v>#REF!</v>
      </c>
      <c r="D1230" s="576" t="e">
        <f t="shared" si="133"/>
        <v>#REF!</v>
      </c>
      <c r="E1230" s="575" t="e">
        <f t="shared" si="139"/>
        <v>#REF!</v>
      </c>
      <c r="F1230" s="575" t="e">
        <f t="shared" si="134"/>
        <v>#REF!</v>
      </c>
      <c r="G1230" s="575" t="e">
        <f t="shared" si="135"/>
        <v>#REF!</v>
      </c>
      <c r="H1230" s="575" t="e">
        <f t="shared" si="136"/>
        <v>#REF!</v>
      </c>
      <c r="I1230" s="575" t="e">
        <f t="shared" si="137"/>
        <v>#REF!</v>
      </c>
      <c r="J1230" s="575" t="e">
        <f>IF(A1230="","",IF(#REF!="","",PMT((1+D1230)^(1/12)-1,(#REF!*12)-A1230+1,-E1230)))</f>
        <v>#REF!</v>
      </c>
    </row>
    <row r="1231" spans="1:10">
      <c r="A1231" s="577" t="e">
        <f>IF(A1230="","",IF(A1230=#REF!*12,"",+A1230+1))</f>
        <v>#REF!</v>
      </c>
      <c r="B1231" s="576" t="e">
        <f t="shared" si="138"/>
        <v>#REF!</v>
      </c>
      <c r="C1231" s="576" t="e">
        <f>IF(A1231="","",IF(#REF!+'Plano Prestação Mensal Proposta'!A1231&gt;120,0,ROUND(IF(B1231&gt;0.045,(0.045*0.5),(0.5)*B1231),7)))</f>
        <v>#REF!</v>
      </c>
      <c r="D1231" s="576" t="e">
        <f t="shared" si="133"/>
        <v>#REF!</v>
      </c>
      <c r="E1231" s="575" t="e">
        <f t="shared" si="139"/>
        <v>#REF!</v>
      </c>
      <c r="F1231" s="575" t="e">
        <f t="shared" si="134"/>
        <v>#REF!</v>
      </c>
      <c r="G1231" s="575" t="e">
        <f t="shared" si="135"/>
        <v>#REF!</v>
      </c>
      <c r="H1231" s="575" t="e">
        <f t="shared" si="136"/>
        <v>#REF!</v>
      </c>
      <c r="I1231" s="575" t="e">
        <f t="shared" si="137"/>
        <v>#REF!</v>
      </c>
      <c r="J1231" s="575" t="e">
        <f>IF(A1231="","",IF(#REF!="","",PMT((1+D1231)^(1/12)-1,(#REF!*12)-A1231+1,-E1231)))</f>
        <v>#REF!</v>
      </c>
    </row>
    <row r="1232" spans="1:10">
      <c r="A1232" s="577" t="e">
        <f>IF(A1231="","",IF(A1231=#REF!*12,"",+A1231+1))</f>
        <v>#REF!</v>
      </c>
      <c r="B1232" s="576" t="e">
        <f t="shared" si="138"/>
        <v>#REF!</v>
      </c>
      <c r="C1232" s="576" t="e">
        <f>IF(A1232="","",IF(#REF!+'Plano Prestação Mensal Proposta'!A1232&gt;120,0,ROUND(IF(B1232&gt;0.045,(0.045*0.5),(0.5)*B1232),7)))</f>
        <v>#REF!</v>
      </c>
      <c r="D1232" s="576" t="e">
        <f t="shared" si="133"/>
        <v>#REF!</v>
      </c>
      <c r="E1232" s="575" t="e">
        <f t="shared" si="139"/>
        <v>#REF!</v>
      </c>
      <c r="F1232" s="575" t="e">
        <f t="shared" si="134"/>
        <v>#REF!</v>
      </c>
      <c r="G1232" s="575" t="e">
        <f t="shared" si="135"/>
        <v>#REF!</v>
      </c>
      <c r="H1232" s="575" t="e">
        <f t="shared" si="136"/>
        <v>#REF!</v>
      </c>
      <c r="I1232" s="575" t="e">
        <f t="shared" si="137"/>
        <v>#REF!</v>
      </c>
      <c r="J1232" s="575" t="e">
        <f>IF(A1232="","",IF(#REF!="","",PMT((1+D1232)^(1/12)-1,(#REF!*12)-A1232+1,-E1232)))</f>
        <v>#REF!</v>
      </c>
    </row>
    <row r="1233" spans="1:10">
      <c r="A1233" s="577" t="e">
        <f>IF(A1232="","",IF(A1232=#REF!*12,"",+A1232+1))</f>
        <v>#REF!</v>
      </c>
      <c r="B1233" s="576" t="e">
        <f t="shared" si="138"/>
        <v>#REF!</v>
      </c>
      <c r="C1233" s="576" t="e">
        <f>IF(A1233="","",IF(#REF!+'Plano Prestação Mensal Proposta'!A1233&gt;120,0,ROUND(IF(B1233&gt;0.045,(0.045*0.5),(0.5)*B1233),7)))</f>
        <v>#REF!</v>
      </c>
      <c r="D1233" s="576" t="e">
        <f t="shared" si="133"/>
        <v>#REF!</v>
      </c>
      <c r="E1233" s="575" t="e">
        <f t="shared" si="139"/>
        <v>#REF!</v>
      </c>
      <c r="F1233" s="575" t="e">
        <f t="shared" si="134"/>
        <v>#REF!</v>
      </c>
      <c r="G1233" s="575" t="e">
        <f t="shared" si="135"/>
        <v>#REF!</v>
      </c>
      <c r="H1233" s="575" t="e">
        <f t="shared" si="136"/>
        <v>#REF!</v>
      </c>
      <c r="I1233" s="575" t="e">
        <f t="shared" si="137"/>
        <v>#REF!</v>
      </c>
      <c r="J1233" s="575" t="e">
        <f>IF(A1233="","",IF(#REF!="","",PMT((1+D1233)^(1/12)-1,(#REF!*12)-A1233+1,-E1233)))</f>
        <v>#REF!</v>
      </c>
    </row>
    <row r="1234" spans="1:10">
      <c r="A1234" s="577" t="e">
        <f>IF(A1233="","",IF(A1233=#REF!*12,"",+A1233+1))</f>
        <v>#REF!</v>
      </c>
      <c r="B1234" s="576" t="e">
        <f t="shared" si="138"/>
        <v>#REF!</v>
      </c>
      <c r="C1234" s="576" t="e">
        <f>IF(A1234="","",IF(#REF!+'Plano Prestação Mensal Proposta'!A1234&gt;120,0,ROUND(IF(B1234&gt;0.045,(0.045*0.5),(0.5)*B1234),7)))</f>
        <v>#REF!</v>
      </c>
      <c r="D1234" s="576" t="e">
        <f t="shared" si="133"/>
        <v>#REF!</v>
      </c>
      <c r="E1234" s="575" t="e">
        <f t="shared" si="139"/>
        <v>#REF!</v>
      </c>
      <c r="F1234" s="575" t="e">
        <f t="shared" si="134"/>
        <v>#REF!</v>
      </c>
      <c r="G1234" s="575" t="e">
        <f t="shared" si="135"/>
        <v>#REF!</v>
      </c>
      <c r="H1234" s="575" t="e">
        <f t="shared" si="136"/>
        <v>#REF!</v>
      </c>
      <c r="I1234" s="575" t="e">
        <f t="shared" si="137"/>
        <v>#REF!</v>
      </c>
      <c r="J1234" s="575" t="e">
        <f>IF(A1234="","",IF(#REF!="","",PMT((1+D1234)^(1/12)-1,(#REF!*12)-A1234+1,-E1234)))</f>
        <v>#REF!</v>
      </c>
    </row>
    <row r="1235" spans="1:10">
      <c r="A1235" s="577" t="e">
        <f>IF(A1234="","",IF(A1234=#REF!*12,"",+A1234+1))</f>
        <v>#REF!</v>
      </c>
      <c r="B1235" s="576" t="e">
        <f t="shared" si="138"/>
        <v>#REF!</v>
      </c>
      <c r="C1235" s="576" t="e">
        <f>IF(A1235="","",IF(#REF!+'Plano Prestação Mensal Proposta'!A1235&gt;120,0,ROUND(IF(B1235&gt;0.045,(0.045*0.5),(0.5)*B1235),7)))</f>
        <v>#REF!</v>
      </c>
      <c r="D1235" s="576" t="e">
        <f t="shared" si="133"/>
        <v>#REF!</v>
      </c>
      <c r="E1235" s="575" t="e">
        <f t="shared" si="139"/>
        <v>#REF!</v>
      </c>
      <c r="F1235" s="575" t="e">
        <f t="shared" si="134"/>
        <v>#REF!</v>
      </c>
      <c r="G1235" s="575" t="e">
        <f t="shared" si="135"/>
        <v>#REF!</v>
      </c>
      <c r="H1235" s="575" t="e">
        <f t="shared" si="136"/>
        <v>#REF!</v>
      </c>
      <c r="I1235" s="575" t="e">
        <f t="shared" si="137"/>
        <v>#REF!</v>
      </c>
      <c r="J1235" s="575" t="e">
        <f>IF(A1235="","",IF(#REF!="","",PMT((1+D1235)^(1/12)-1,(#REF!*12)-A1235+1,-E1235)))</f>
        <v>#REF!</v>
      </c>
    </row>
    <row r="1236" spans="1:10">
      <c r="A1236" s="577" t="e">
        <f>IF(A1235="","",IF(A1235=#REF!*12,"",+A1235+1))</f>
        <v>#REF!</v>
      </c>
      <c r="B1236" s="576" t="e">
        <f t="shared" si="138"/>
        <v>#REF!</v>
      </c>
      <c r="C1236" s="576" t="e">
        <f>IF(A1236="","",IF(#REF!+'Plano Prestação Mensal Proposta'!A1236&gt;120,0,ROUND(IF(B1236&gt;0.045,(0.045*0.5),(0.5)*B1236),7)))</f>
        <v>#REF!</v>
      </c>
      <c r="D1236" s="576" t="e">
        <f t="shared" si="133"/>
        <v>#REF!</v>
      </c>
      <c r="E1236" s="575" t="e">
        <f t="shared" si="139"/>
        <v>#REF!</v>
      </c>
      <c r="F1236" s="575" t="e">
        <f t="shared" si="134"/>
        <v>#REF!</v>
      </c>
      <c r="G1236" s="575" t="e">
        <f t="shared" si="135"/>
        <v>#REF!</v>
      </c>
      <c r="H1236" s="575" t="e">
        <f t="shared" si="136"/>
        <v>#REF!</v>
      </c>
      <c r="I1236" s="575" t="e">
        <f t="shared" si="137"/>
        <v>#REF!</v>
      </c>
      <c r="J1236" s="575" t="e">
        <f>IF(A1236="","",IF(#REF!="","",PMT((1+D1236)^(1/12)-1,(#REF!*12)-A1236+1,-E1236)))</f>
        <v>#REF!</v>
      </c>
    </row>
    <row r="1237" spans="1:10">
      <c r="A1237" s="577" t="e">
        <f>IF(A1236="","",IF(A1236=#REF!*12,"",+A1236+1))</f>
        <v>#REF!</v>
      </c>
      <c r="B1237" s="576" t="e">
        <f t="shared" si="138"/>
        <v>#REF!</v>
      </c>
      <c r="C1237" s="576" t="e">
        <f>IF(A1237="","",IF(#REF!+'Plano Prestação Mensal Proposta'!A1237&gt;120,0,ROUND(IF(B1237&gt;0.045,(0.045*0.5),(0.5)*B1237),7)))</f>
        <v>#REF!</v>
      </c>
      <c r="D1237" s="576" t="e">
        <f t="shared" si="133"/>
        <v>#REF!</v>
      </c>
      <c r="E1237" s="575" t="e">
        <f t="shared" si="139"/>
        <v>#REF!</v>
      </c>
      <c r="F1237" s="575" t="e">
        <f t="shared" si="134"/>
        <v>#REF!</v>
      </c>
      <c r="G1237" s="575" t="e">
        <f t="shared" si="135"/>
        <v>#REF!</v>
      </c>
      <c r="H1237" s="575" t="e">
        <f t="shared" si="136"/>
        <v>#REF!</v>
      </c>
      <c r="I1237" s="575" t="e">
        <f t="shared" si="137"/>
        <v>#REF!</v>
      </c>
      <c r="J1237" s="575" t="e">
        <f>IF(A1237="","",IF(#REF!="","",PMT((1+D1237)^(1/12)-1,(#REF!*12)-A1237+1,-E1237)))</f>
        <v>#REF!</v>
      </c>
    </row>
    <row r="1238" spans="1:10">
      <c r="A1238" s="577" t="e">
        <f>IF(A1237="","",IF(A1237=#REF!*12,"",+A1237+1))</f>
        <v>#REF!</v>
      </c>
      <c r="B1238" s="576" t="e">
        <f t="shared" si="138"/>
        <v>#REF!</v>
      </c>
      <c r="C1238" s="576" t="e">
        <f>IF(A1238="","",IF(#REF!+'Plano Prestação Mensal Proposta'!A1238&gt;120,0,ROUND(IF(B1238&gt;0.045,(0.045*0.5),(0.5)*B1238),7)))</f>
        <v>#REF!</v>
      </c>
      <c r="D1238" s="576" t="e">
        <f t="shared" si="133"/>
        <v>#REF!</v>
      </c>
      <c r="E1238" s="575" t="e">
        <f t="shared" si="139"/>
        <v>#REF!</v>
      </c>
      <c r="F1238" s="575" t="e">
        <f t="shared" si="134"/>
        <v>#REF!</v>
      </c>
      <c r="G1238" s="575" t="e">
        <f t="shared" si="135"/>
        <v>#REF!</v>
      </c>
      <c r="H1238" s="575" t="e">
        <f t="shared" si="136"/>
        <v>#REF!</v>
      </c>
      <c r="I1238" s="575" t="e">
        <f t="shared" si="137"/>
        <v>#REF!</v>
      </c>
      <c r="J1238" s="575" t="e">
        <f>IF(A1238="","",IF(#REF!="","",PMT((1+D1238)^(1/12)-1,(#REF!*12)-A1238+1,-E1238)))</f>
        <v>#REF!</v>
      </c>
    </row>
    <row r="1239" spans="1:10">
      <c r="A1239" s="577" t="e">
        <f>IF(A1238="","",IF(A1238=#REF!*12,"",+A1238+1))</f>
        <v>#REF!</v>
      </c>
      <c r="B1239" s="576" t="e">
        <f t="shared" si="138"/>
        <v>#REF!</v>
      </c>
      <c r="C1239" s="576" t="e">
        <f>IF(A1239="","",IF(#REF!+'Plano Prestação Mensal Proposta'!A1239&gt;120,0,ROUND(IF(B1239&gt;0.045,(0.045*0.5),(0.5)*B1239),7)))</f>
        <v>#REF!</v>
      </c>
      <c r="D1239" s="576" t="e">
        <f t="shared" si="133"/>
        <v>#REF!</v>
      </c>
      <c r="E1239" s="575" t="e">
        <f t="shared" si="139"/>
        <v>#REF!</v>
      </c>
      <c r="F1239" s="575" t="e">
        <f t="shared" si="134"/>
        <v>#REF!</v>
      </c>
      <c r="G1239" s="575" t="e">
        <f t="shared" si="135"/>
        <v>#REF!</v>
      </c>
      <c r="H1239" s="575" t="e">
        <f t="shared" si="136"/>
        <v>#REF!</v>
      </c>
      <c r="I1239" s="575" t="e">
        <f t="shared" si="137"/>
        <v>#REF!</v>
      </c>
      <c r="J1239" s="575" t="e">
        <f>IF(A1239="","",IF(#REF!="","",PMT((1+D1239)^(1/12)-1,(#REF!*12)-A1239+1,-E1239)))</f>
        <v>#REF!</v>
      </c>
    </row>
    <row r="1240" spans="1:10">
      <c r="A1240" s="577" t="e">
        <f>IF(A1239="","",IF(A1239=#REF!*12,"",+A1239+1))</f>
        <v>#REF!</v>
      </c>
      <c r="B1240" s="576" t="e">
        <f t="shared" si="138"/>
        <v>#REF!</v>
      </c>
      <c r="C1240" s="576" t="e">
        <f>IF(A1240="","",IF(#REF!+'Plano Prestação Mensal Proposta'!A1240&gt;120,0,ROUND(IF(B1240&gt;0.045,(0.045*0.5),(0.5)*B1240),7)))</f>
        <v>#REF!</v>
      </c>
      <c r="D1240" s="576" t="e">
        <f t="shared" si="133"/>
        <v>#REF!</v>
      </c>
      <c r="E1240" s="575" t="e">
        <f t="shared" si="139"/>
        <v>#REF!</v>
      </c>
      <c r="F1240" s="575" t="e">
        <f t="shared" si="134"/>
        <v>#REF!</v>
      </c>
      <c r="G1240" s="575" t="e">
        <f t="shared" si="135"/>
        <v>#REF!</v>
      </c>
      <c r="H1240" s="575" t="e">
        <f t="shared" si="136"/>
        <v>#REF!</v>
      </c>
      <c r="I1240" s="575" t="e">
        <f t="shared" si="137"/>
        <v>#REF!</v>
      </c>
      <c r="J1240" s="575" t="e">
        <f>IF(A1240="","",IF(#REF!="","",PMT((1+D1240)^(1/12)-1,(#REF!*12)-A1240+1,-E1240)))</f>
        <v>#REF!</v>
      </c>
    </row>
    <row r="1241" spans="1:10">
      <c r="A1241" s="577" t="e">
        <f>IF(A1240="","",IF(A1240=#REF!*12,"",+A1240+1))</f>
        <v>#REF!</v>
      </c>
      <c r="B1241" s="576" t="e">
        <f t="shared" si="138"/>
        <v>#REF!</v>
      </c>
      <c r="C1241" s="576" t="e">
        <f>IF(A1241="","",IF(#REF!+'Plano Prestação Mensal Proposta'!A1241&gt;120,0,ROUND(IF(B1241&gt;0.045,(0.045*0.5),(0.5)*B1241),7)))</f>
        <v>#REF!</v>
      </c>
      <c r="D1241" s="576" t="e">
        <f t="shared" si="133"/>
        <v>#REF!</v>
      </c>
      <c r="E1241" s="575" t="e">
        <f t="shared" si="139"/>
        <v>#REF!</v>
      </c>
      <c r="F1241" s="575" t="e">
        <f t="shared" si="134"/>
        <v>#REF!</v>
      </c>
      <c r="G1241" s="575" t="e">
        <f t="shared" si="135"/>
        <v>#REF!</v>
      </c>
      <c r="H1241" s="575" t="e">
        <f t="shared" si="136"/>
        <v>#REF!</v>
      </c>
      <c r="I1241" s="575" t="e">
        <f t="shared" si="137"/>
        <v>#REF!</v>
      </c>
      <c r="J1241" s="575" t="e">
        <f>IF(A1241="","",IF(#REF!="","",PMT((1+D1241)^(1/12)-1,(#REF!*12)-A1241+1,-E1241)))</f>
        <v>#REF!</v>
      </c>
    </row>
    <row r="1242" spans="1:10">
      <c r="A1242" s="577" t="e">
        <f>IF(A1241="","",IF(A1241=#REF!*12,"",+A1241+1))</f>
        <v>#REF!</v>
      </c>
      <c r="B1242" s="576" t="e">
        <f t="shared" si="138"/>
        <v>#REF!</v>
      </c>
      <c r="C1242" s="576" t="e">
        <f>IF(A1242="","",IF(#REF!+'Plano Prestação Mensal Proposta'!A1242&gt;120,0,ROUND(IF(B1242&gt;0.045,(0.045*0.5),(0.5)*B1242),7)))</f>
        <v>#REF!</v>
      </c>
      <c r="D1242" s="576" t="e">
        <f t="shared" si="133"/>
        <v>#REF!</v>
      </c>
      <c r="E1242" s="575" t="e">
        <f t="shared" si="139"/>
        <v>#REF!</v>
      </c>
      <c r="F1242" s="575" t="e">
        <f t="shared" si="134"/>
        <v>#REF!</v>
      </c>
      <c r="G1242" s="575" t="e">
        <f t="shared" si="135"/>
        <v>#REF!</v>
      </c>
      <c r="H1242" s="575" t="e">
        <f t="shared" si="136"/>
        <v>#REF!</v>
      </c>
      <c r="I1242" s="575" t="e">
        <f t="shared" si="137"/>
        <v>#REF!</v>
      </c>
      <c r="J1242" s="575" t="e">
        <f>IF(A1242="","",IF(#REF!="","",PMT((1+D1242)^(1/12)-1,(#REF!*12)-A1242+1,-E1242)))</f>
        <v>#REF!</v>
      </c>
    </row>
    <row r="1243" spans="1:10">
      <c r="A1243" s="577" t="e">
        <f>IF(A1242="","",IF(A1242=#REF!*12,"",+A1242+1))</f>
        <v>#REF!</v>
      </c>
      <c r="B1243" s="576" t="e">
        <f t="shared" si="138"/>
        <v>#REF!</v>
      </c>
      <c r="C1243" s="576" t="e">
        <f>IF(A1243="","",IF(#REF!+'Plano Prestação Mensal Proposta'!A1243&gt;120,0,ROUND(IF(B1243&gt;0.045,(0.045*0.5),(0.5)*B1243),7)))</f>
        <v>#REF!</v>
      </c>
      <c r="D1243" s="576" t="e">
        <f t="shared" si="133"/>
        <v>#REF!</v>
      </c>
      <c r="E1243" s="575" t="e">
        <f t="shared" si="139"/>
        <v>#REF!</v>
      </c>
      <c r="F1243" s="575" t="e">
        <f t="shared" si="134"/>
        <v>#REF!</v>
      </c>
      <c r="G1243" s="575" t="e">
        <f t="shared" si="135"/>
        <v>#REF!</v>
      </c>
      <c r="H1243" s="575" t="e">
        <f t="shared" si="136"/>
        <v>#REF!</v>
      </c>
      <c r="I1243" s="575" t="e">
        <f t="shared" si="137"/>
        <v>#REF!</v>
      </c>
      <c r="J1243" s="575" t="e">
        <f>IF(A1243="","",IF(#REF!="","",PMT((1+D1243)^(1/12)-1,(#REF!*12)-A1243+1,-E1243)))</f>
        <v>#REF!</v>
      </c>
    </row>
    <row r="1244" spans="1:10">
      <c r="A1244" s="577" t="e">
        <f>IF(A1243="","",IF(A1243=#REF!*12,"",+A1243+1))</f>
        <v>#REF!</v>
      </c>
      <c r="B1244" s="576" t="e">
        <f t="shared" si="138"/>
        <v>#REF!</v>
      </c>
      <c r="C1244" s="576" t="e">
        <f>IF(A1244="","",IF(#REF!+'Plano Prestação Mensal Proposta'!A1244&gt;120,0,ROUND(IF(B1244&gt;0.045,(0.045*0.5),(0.5)*B1244),7)))</f>
        <v>#REF!</v>
      </c>
      <c r="D1244" s="576" t="e">
        <f t="shared" si="133"/>
        <v>#REF!</v>
      </c>
      <c r="E1244" s="575" t="e">
        <f t="shared" si="139"/>
        <v>#REF!</v>
      </c>
      <c r="F1244" s="575" t="e">
        <f t="shared" si="134"/>
        <v>#REF!</v>
      </c>
      <c r="G1244" s="575" t="e">
        <f t="shared" si="135"/>
        <v>#REF!</v>
      </c>
      <c r="H1244" s="575" t="e">
        <f t="shared" si="136"/>
        <v>#REF!</v>
      </c>
      <c r="I1244" s="575" t="e">
        <f t="shared" si="137"/>
        <v>#REF!</v>
      </c>
      <c r="J1244" s="575" t="e">
        <f>IF(A1244="","",IF(#REF!="","",PMT((1+D1244)^(1/12)-1,(#REF!*12)-A1244+1,-E1244)))</f>
        <v>#REF!</v>
      </c>
    </row>
    <row r="1245" spans="1:10">
      <c r="A1245" s="577" t="e">
        <f>IF(A1244="","",IF(A1244=#REF!*12,"",+A1244+1))</f>
        <v>#REF!</v>
      </c>
      <c r="B1245" s="576" t="e">
        <f t="shared" si="138"/>
        <v>#REF!</v>
      </c>
      <c r="C1245" s="576" t="e">
        <f>IF(A1245="","",IF(#REF!+'Plano Prestação Mensal Proposta'!A1245&gt;120,0,ROUND(IF(B1245&gt;0.045,(0.045*0.5),(0.5)*B1245),7)))</f>
        <v>#REF!</v>
      </c>
      <c r="D1245" s="576" t="e">
        <f t="shared" si="133"/>
        <v>#REF!</v>
      </c>
      <c r="E1245" s="575" t="e">
        <f t="shared" si="139"/>
        <v>#REF!</v>
      </c>
      <c r="F1245" s="575" t="e">
        <f t="shared" si="134"/>
        <v>#REF!</v>
      </c>
      <c r="G1245" s="575" t="e">
        <f t="shared" si="135"/>
        <v>#REF!</v>
      </c>
      <c r="H1245" s="575" t="e">
        <f t="shared" si="136"/>
        <v>#REF!</v>
      </c>
      <c r="I1245" s="575" t="e">
        <f t="shared" si="137"/>
        <v>#REF!</v>
      </c>
      <c r="J1245" s="575" t="e">
        <f>IF(A1245="","",IF(#REF!="","",PMT((1+D1245)^(1/12)-1,(#REF!*12)-A1245+1,-E1245)))</f>
        <v>#REF!</v>
      </c>
    </row>
    <row r="1246" spans="1:10">
      <c r="A1246" s="577" t="e">
        <f>IF(A1245="","",IF(A1245=#REF!*12,"",+A1245+1))</f>
        <v>#REF!</v>
      </c>
      <c r="B1246" s="576" t="e">
        <f t="shared" si="138"/>
        <v>#REF!</v>
      </c>
      <c r="C1246" s="576" t="e">
        <f>IF(A1246="","",IF(#REF!+'Plano Prestação Mensal Proposta'!A1246&gt;120,0,ROUND(IF(B1246&gt;0.045,(0.045*0.5),(0.5)*B1246),7)))</f>
        <v>#REF!</v>
      </c>
      <c r="D1246" s="576" t="e">
        <f t="shared" si="133"/>
        <v>#REF!</v>
      </c>
      <c r="E1246" s="575" t="e">
        <f t="shared" si="139"/>
        <v>#REF!</v>
      </c>
      <c r="F1246" s="575" t="e">
        <f t="shared" si="134"/>
        <v>#REF!</v>
      </c>
      <c r="G1246" s="575" t="e">
        <f t="shared" si="135"/>
        <v>#REF!</v>
      </c>
      <c r="H1246" s="575" t="e">
        <f t="shared" si="136"/>
        <v>#REF!</v>
      </c>
      <c r="I1246" s="575" t="e">
        <f t="shared" si="137"/>
        <v>#REF!</v>
      </c>
      <c r="J1246" s="575" t="e">
        <f>IF(A1246="","",IF(#REF!="","",PMT((1+D1246)^(1/12)-1,(#REF!*12)-A1246+1,-E1246)))</f>
        <v>#REF!</v>
      </c>
    </row>
    <row r="1247" spans="1:10">
      <c r="A1247" s="577" t="e">
        <f>IF(A1246="","",IF(A1246=#REF!*12,"",+A1246+1))</f>
        <v>#REF!</v>
      </c>
      <c r="B1247" s="576" t="e">
        <f t="shared" si="138"/>
        <v>#REF!</v>
      </c>
      <c r="C1247" s="576" t="e">
        <f>IF(A1247="","",IF(#REF!+'Plano Prestação Mensal Proposta'!A1247&gt;120,0,ROUND(IF(B1247&gt;0.045,(0.045*0.5),(0.5)*B1247),7)))</f>
        <v>#REF!</v>
      </c>
      <c r="D1247" s="576" t="e">
        <f t="shared" si="133"/>
        <v>#REF!</v>
      </c>
      <c r="E1247" s="575" t="e">
        <f t="shared" si="139"/>
        <v>#REF!</v>
      </c>
      <c r="F1247" s="575" t="e">
        <f t="shared" si="134"/>
        <v>#REF!</v>
      </c>
      <c r="G1247" s="575" t="e">
        <f t="shared" si="135"/>
        <v>#REF!</v>
      </c>
      <c r="H1247" s="575" t="e">
        <f t="shared" si="136"/>
        <v>#REF!</v>
      </c>
      <c r="I1247" s="575" t="e">
        <f t="shared" si="137"/>
        <v>#REF!</v>
      </c>
      <c r="J1247" s="575" t="e">
        <f>IF(A1247="","",IF(#REF!="","",PMT((1+D1247)^(1/12)-1,(#REF!*12)-A1247+1,-E1247)))</f>
        <v>#REF!</v>
      </c>
    </row>
    <row r="1248" spans="1:10">
      <c r="A1248" s="577" t="e">
        <f>IF(A1247="","",IF(A1247=#REF!*12,"",+A1247+1))</f>
        <v>#REF!</v>
      </c>
      <c r="B1248" s="576" t="e">
        <f t="shared" si="138"/>
        <v>#REF!</v>
      </c>
      <c r="C1248" s="576" t="e">
        <f>IF(A1248="","",IF(#REF!+'Plano Prestação Mensal Proposta'!A1248&gt;120,0,ROUND(IF(B1248&gt;0.045,(0.045*0.5),(0.5)*B1248),7)))</f>
        <v>#REF!</v>
      </c>
      <c r="D1248" s="576" t="e">
        <f t="shared" si="133"/>
        <v>#REF!</v>
      </c>
      <c r="E1248" s="575" t="e">
        <f t="shared" si="139"/>
        <v>#REF!</v>
      </c>
      <c r="F1248" s="575" t="e">
        <f t="shared" si="134"/>
        <v>#REF!</v>
      </c>
      <c r="G1248" s="575" t="e">
        <f t="shared" si="135"/>
        <v>#REF!</v>
      </c>
      <c r="H1248" s="575" t="e">
        <f t="shared" si="136"/>
        <v>#REF!</v>
      </c>
      <c r="I1248" s="575" t="e">
        <f t="shared" si="137"/>
        <v>#REF!</v>
      </c>
      <c r="J1248" s="575" t="e">
        <f>IF(A1248="","",IF(#REF!="","",PMT((1+D1248)^(1/12)-1,(#REF!*12)-A1248+1,-E1248)))</f>
        <v>#REF!</v>
      </c>
    </row>
    <row r="1249" spans="1:10">
      <c r="A1249" s="577" t="e">
        <f>IF(A1248="","",IF(A1248=#REF!*12,"",+A1248+1))</f>
        <v>#REF!</v>
      </c>
      <c r="B1249" s="576" t="e">
        <f t="shared" si="138"/>
        <v>#REF!</v>
      </c>
      <c r="C1249" s="576" t="e">
        <f>IF(A1249="","",IF(#REF!+'Plano Prestação Mensal Proposta'!A1249&gt;120,0,ROUND(IF(B1249&gt;0.045,(0.045*0.5),(0.5)*B1249),7)))</f>
        <v>#REF!</v>
      </c>
      <c r="D1249" s="576" t="e">
        <f t="shared" si="133"/>
        <v>#REF!</v>
      </c>
      <c r="E1249" s="575" t="e">
        <f t="shared" si="139"/>
        <v>#REF!</v>
      </c>
      <c r="F1249" s="575" t="e">
        <f t="shared" si="134"/>
        <v>#REF!</v>
      </c>
      <c r="G1249" s="575" t="e">
        <f t="shared" si="135"/>
        <v>#REF!</v>
      </c>
      <c r="H1249" s="575" t="e">
        <f t="shared" si="136"/>
        <v>#REF!</v>
      </c>
      <c r="I1249" s="575" t="e">
        <f t="shared" si="137"/>
        <v>#REF!</v>
      </c>
      <c r="J1249" s="575" t="e">
        <f>IF(A1249="","",IF(#REF!="","",PMT((1+D1249)^(1/12)-1,(#REF!*12)-A1249+1,-E1249)))</f>
        <v>#REF!</v>
      </c>
    </row>
    <row r="1250" spans="1:10">
      <c r="A1250" s="577" t="e">
        <f>IF(A1249="","",IF(A1249=#REF!*12,"",+A1249+1))</f>
        <v>#REF!</v>
      </c>
      <c r="B1250" s="576" t="e">
        <f t="shared" si="138"/>
        <v>#REF!</v>
      </c>
      <c r="C1250" s="576" t="e">
        <f>IF(A1250="","",IF(#REF!+'Plano Prestação Mensal Proposta'!A1250&gt;120,0,ROUND(IF(B1250&gt;0.045,(0.045*0.5),(0.5)*B1250),7)))</f>
        <v>#REF!</v>
      </c>
      <c r="D1250" s="576" t="e">
        <f t="shared" si="133"/>
        <v>#REF!</v>
      </c>
      <c r="E1250" s="575" t="e">
        <f t="shared" si="139"/>
        <v>#REF!</v>
      </c>
      <c r="F1250" s="575" t="e">
        <f t="shared" si="134"/>
        <v>#REF!</v>
      </c>
      <c r="G1250" s="575" t="e">
        <f t="shared" si="135"/>
        <v>#REF!</v>
      </c>
      <c r="H1250" s="575" t="e">
        <f t="shared" si="136"/>
        <v>#REF!</v>
      </c>
      <c r="I1250" s="575" t="e">
        <f t="shared" si="137"/>
        <v>#REF!</v>
      </c>
      <c r="J1250" s="575" t="e">
        <f>IF(A1250="","",IF(#REF!="","",PMT((1+D1250)^(1/12)-1,(#REF!*12)-A1250+1,-E1250)))</f>
        <v>#REF!</v>
      </c>
    </row>
    <row r="1251" spans="1:10">
      <c r="A1251" s="577" t="e">
        <f>IF(A1250="","",IF(A1250=#REF!*12,"",+A1250+1))</f>
        <v>#REF!</v>
      </c>
      <c r="B1251" s="576" t="e">
        <f t="shared" si="138"/>
        <v>#REF!</v>
      </c>
      <c r="C1251" s="576" t="e">
        <f>IF(A1251="","",IF(#REF!+'Plano Prestação Mensal Proposta'!A1251&gt;120,0,ROUND(IF(B1251&gt;0.045,(0.045*0.5),(0.5)*B1251),7)))</f>
        <v>#REF!</v>
      </c>
      <c r="D1251" s="576" t="e">
        <f t="shared" si="133"/>
        <v>#REF!</v>
      </c>
      <c r="E1251" s="575" t="e">
        <f t="shared" si="139"/>
        <v>#REF!</v>
      </c>
      <c r="F1251" s="575" t="e">
        <f t="shared" si="134"/>
        <v>#REF!</v>
      </c>
      <c r="G1251" s="575" t="e">
        <f t="shared" si="135"/>
        <v>#REF!</v>
      </c>
      <c r="H1251" s="575" t="e">
        <f t="shared" si="136"/>
        <v>#REF!</v>
      </c>
      <c r="I1251" s="575" t="e">
        <f t="shared" si="137"/>
        <v>#REF!</v>
      </c>
      <c r="J1251" s="575" t="e">
        <f>IF(A1251="","",IF(#REF!="","",PMT((1+D1251)^(1/12)-1,(#REF!*12)-A1251+1,-E1251)))</f>
        <v>#REF!</v>
      </c>
    </row>
    <row r="1252" spans="1:10">
      <c r="A1252" s="577" t="e">
        <f>IF(A1251="","",IF(A1251=#REF!*12,"",+A1251+1))</f>
        <v>#REF!</v>
      </c>
      <c r="B1252" s="576" t="e">
        <f t="shared" si="138"/>
        <v>#REF!</v>
      </c>
      <c r="C1252" s="576" t="e">
        <f>IF(A1252="","",IF(#REF!+'Plano Prestação Mensal Proposta'!A1252&gt;120,0,ROUND(IF(B1252&gt;0.045,(0.045*0.5),(0.5)*B1252),7)))</f>
        <v>#REF!</v>
      </c>
      <c r="D1252" s="576" t="e">
        <f t="shared" si="133"/>
        <v>#REF!</v>
      </c>
      <c r="E1252" s="575" t="e">
        <f t="shared" si="139"/>
        <v>#REF!</v>
      </c>
      <c r="F1252" s="575" t="e">
        <f t="shared" si="134"/>
        <v>#REF!</v>
      </c>
      <c r="G1252" s="575" t="e">
        <f t="shared" si="135"/>
        <v>#REF!</v>
      </c>
      <c r="H1252" s="575" t="e">
        <f t="shared" si="136"/>
        <v>#REF!</v>
      </c>
      <c r="I1252" s="575" t="e">
        <f t="shared" si="137"/>
        <v>#REF!</v>
      </c>
      <c r="J1252" s="575" t="e">
        <f>IF(A1252="","",IF(#REF!="","",PMT((1+D1252)^(1/12)-1,(#REF!*12)-A1252+1,-E1252)))</f>
        <v>#REF!</v>
      </c>
    </row>
    <row r="1253" spans="1:10">
      <c r="A1253" s="577" t="e">
        <f>IF(A1252="","",IF(A1252=#REF!*12,"",+A1252+1))</f>
        <v>#REF!</v>
      </c>
      <c r="B1253" s="576" t="e">
        <f t="shared" si="138"/>
        <v>#REF!</v>
      </c>
      <c r="C1253" s="576" t="e">
        <f>IF(A1253="","",IF(#REF!+'Plano Prestação Mensal Proposta'!A1253&gt;120,0,ROUND(IF(B1253&gt;0.045,(0.045*0.5),(0.5)*B1253),7)))</f>
        <v>#REF!</v>
      </c>
      <c r="D1253" s="576" t="e">
        <f t="shared" si="133"/>
        <v>#REF!</v>
      </c>
      <c r="E1253" s="575" t="e">
        <f t="shared" si="139"/>
        <v>#REF!</v>
      </c>
      <c r="F1253" s="575" t="e">
        <f t="shared" si="134"/>
        <v>#REF!</v>
      </c>
      <c r="G1253" s="575" t="e">
        <f t="shared" si="135"/>
        <v>#REF!</v>
      </c>
      <c r="H1253" s="575" t="e">
        <f t="shared" si="136"/>
        <v>#REF!</v>
      </c>
      <c r="I1253" s="575" t="e">
        <f t="shared" si="137"/>
        <v>#REF!</v>
      </c>
      <c r="J1253" s="575" t="e">
        <f>IF(A1253="","",IF(#REF!="","",PMT((1+D1253)^(1/12)-1,(#REF!*12)-A1253+1,-E1253)))</f>
        <v>#REF!</v>
      </c>
    </row>
    <row r="1254" spans="1:10">
      <c r="A1254" s="577" t="e">
        <f>IF(A1253="","",IF(A1253=#REF!*12,"",+A1253+1))</f>
        <v>#REF!</v>
      </c>
      <c r="B1254" s="576" t="e">
        <f t="shared" si="138"/>
        <v>#REF!</v>
      </c>
      <c r="C1254" s="576" t="e">
        <f>IF(A1254="","",IF(#REF!+'Plano Prestação Mensal Proposta'!A1254&gt;120,0,ROUND(IF(B1254&gt;0.045,(0.045*0.5),(0.5)*B1254),7)))</f>
        <v>#REF!</v>
      </c>
      <c r="D1254" s="576" t="e">
        <f t="shared" si="133"/>
        <v>#REF!</v>
      </c>
      <c r="E1254" s="575" t="e">
        <f t="shared" si="139"/>
        <v>#REF!</v>
      </c>
      <c r="F1254" s="575" t="e">
        <f t="shared" si="134"/>
        <v>#REF!</v>
      </c>
      <c r="G1254" s="575" t="e">
        <f t="shared" si="135"/>
        <v>#REF!</v>
      </c>
      <c r="H1254" s="575" t="e">
        <f t="shared" si="136"/>
        <v>#REF!</v>
      </c>
      <c r="I1254" s="575" t="e">
        <f t="shared" si="137"/>
        <v>#REF!</v>
      </c>
      <c r="J1254" s="575" t="e">
        <f>IF(A1254="","",IF(#REF!="","",PMT((1+D1254)^(1/12)-1,(#REF!*12)-A1254+1,-E1254)))</f>
        <v>#REF!</v>
      </c>
    </row>
    <row r="1255" spans="1:10">
      <c r="A1255" s="577" t="e">
        <f>IF(A1254="","",IF(A1254=#REF!*12,"",+A1254+1))</f>
        <v>#REF!</v>
      </c>
      <c r="B1255" s="576" t="e">
        <f t="shared" si="138"/>
        <v>#REF!</v>
      </c>
      <c r="C1255" s="576" t="e">
        <f>IF(A1255="","",IF(#REF!+'Plano Prestação Mensal Proposta'!A1255&gt;120,0,ROUND(IF(B1255&gt;0.045,(0.045*0.5),(0.5)*B1255),7)))</f>
        <v>#REF!</v>
      </c>
      <c r="D1255" s="576" t="e">
        <f t="shared" si="133"/>
        <v>#REF!</v>
      </c>
      <c r="E1255" s="575" t="e">
        <f t="shared" si="139"/>
        <v>#REF!</v>
      </c>
      <c r="F1255" s="575" t="e">
        <f t="shared" si="134"/>
        <v>#REF!</v>
      </c>
      <c r="G1255" s="575" t="e">
        <f t="shared" si="135"/>
        <v>#REF!</v>
      </c>
      <c r="H1255" s="575" t="e">
        <f t="shared" si="136"/>
        <v>#REF!</v>
      </c>
      <c r="I1255" s="575" t="e">
        <f t="shared" si="137"/>
        <v>#REF!</v>
      </c>
      <c r="J1255" s="575" t="e">
        <f>IF(A1255="","",IF(#REF!="","",PMT((1+D1255)^(1/12)-1,(#REF!*12)-A1255+1,-E1255)))</f>
        <v>#REF!</v>
      </c>
    </row>
    <row r="1256" spans="1:10">
      <c r="A1256" s="577" t="e">
        <f>IF(A1255="","",IF(A1255=#REF!*12,"",+A1255+1))</f>
        <v>#REF!</v>
      </c>
      <c r="B1256" s="576" t="e">
        <f t="shared" si="138"/>
        <v>#REF!</v>
      </c>
      <c r="C1256" s="576" t="e">
        <f>IF(A1256="","",IF(#REF!+'Plano Prestação Mensal Proposta'!A1256&gt;120,0,ROUND(IF(B1256&gt;0.045,(0.045*0.5),(0.5)*B1256),7)))</f>
        <v>#REF!</v>
      </c>
      <c r="D1256" s="576" t="e">
        <f t="shared" si="133"/>
        <v>#REF!</v>
      </c>
      <c r="E1256" s="575" t="e">
        <f t="shared" si="139"/>
        <v>#REF!</v>
      </c>
      <c r="F1256" s="575" t="e">
        <f t="shared" si="134"/>
        <v>#REF!</v>
      </c>
      <c r="G1256" s="575" t="e">
        <f t="shared" si="135"/>
        <v>#REF!</v>
      </c>
      <c r="H1256" s="575" t="e">
        <f t="shared" si="136"/>
        <v>#REF!</v>
      </c>
      <c r="I1256" s="575" t="e">
        <f t="shared" si="137"/>
        <v>#REF!</v>
      </c>
      <c r="J1256" s="575" t="e">
        <f>IF(A1256="","",IF(#REF!="","",PMT((1+D1256)^(1/12)-1,(#REF!*12)-A1256+1,-E1256)))</f>
        <v>#REF!</v>
      </c>
    </row>
    <row r="1257" spans="1:10">
      <c r="A1257" s="577" t="e">
        <f>IF(A1256="","",IF(A1256=#REF!*12,"",+A1256+1))</f>
        <v>#REF!</v>
      </c>
      <c r="B1257" s="576" t="e">
        <f t="shared" si="138"/>
        <v>#REF!</v>
      </c>
      <c r="C1257" s="576" t="e">
        <f>IF(A1257="","",IF(#REF!+'Plano Prestação Mensal Proposta'!A1257&gt;120,0,ROUND(IF(B1257&gt;0.045,(0.045*0.5),(0.5)*B1257),7)))</f>
        <v>#REF!</v>
      </c>
      <c r="D1257" s="576" t="e">
        <f t="shared" si="133"/>
        <v>#REF!</v>
      </c>
      <c r="E1257" s="575" t="e">
        <f t="shared" si="139"/>
        <v>#REF!</v>
      </c>
      <c r="F1257" s="575" t="e">
        <f t="shared" si="134"/>
        <v>#REF!</v>
      </c>
      <c r="G1257" s="575" t="e">
        <f t="shared" si="135"/>
        <v>#REF!</v>
      </c>
      <c r="H1257" s="575" t="e">
        <f t="shared" si="136"/>
        <v>#REF!</v>
      </c>
      <c r="I1257" s="575" t="e">
        <f t="shared" si="137"/>
        <v>#REF!</v>
      </c>
      <c r="J1257" s="575" t="e">
        <f>IF(A1257="","",IF(#REF!="","",PMT((1+D1257)^(1/12)-1,(#REF!*12)-A1257+1,-E1257)))</f>
        <v>#REF!</v>
      </c>
    </row>
    <row r="1258" spans="1:10">
      <c r="A1258" s="577" t="e">
        <f>IF(A1257="","",IF(A1257=#REF!*12,"",+A1257+1))</f>
        <v>#REF!</v>
      </c>
      <c r="B1258" s="576" t="e">
        <f t="shared" si="138"/>
        <v>#REF!</v>
      </c>
      <c r="C1258" s="576" t="e">
        <f>IF(A1258="","",IF(#REF!+'Plano Prestação Mensal Proposta'!A1258&gt;120,0,ROUND(IF(B1258&gt;0.045,(0.045*0.5),(0.5)*B1258),7)))</f>
        <v>#REF!</v>
      </c>
      <c r="D1258" s="576" t="e">
        <f t="shared" si="133"/>
        <v>#REF!</v>
      </c>
      <c r="E1258" s="575" t="e">
        <f t="shared" si="139"/>
        <v>#REF!</v>
      </c>
      <c r="F1258" s="575" t="e">
        <f t="shared" si="134"/>
        <v>#REF!</v>
      </c>
      <c r="G1258" s="575" t="e">
        <f t="shared" si="135"/>
        <v>#REF!</v>
      </c>
      <c r="H1258" s="575" t="e">
        <f t="shared" si="136"/>
        <v>#REF!</v>
      </c>
      <c r="I1258" s="575" t="e">
        <f t="shared" si="137"/>
        <v>#REF!</v>
      </c>
      <c r="J1258" s="575" t="e">
        <f>IF(A1258="","",IF(#REF!="","",PMT((1+D1258)^(1/12)-1,(#REF!*12)-A1258+1,-E1258)))</f>
        <v>#REF!</v>
      </c>
    </row>
    <row r="1259" spans="1:10">
      <c r="A1259" s="577" t="e">
        <f>IF(A1258="","",IF(A1258=#REF!*12,"",+A1258+1))</f>
        <v>#REF!</v>
      </c>
      <c r="B1259" s="576" t="e">
        <f t="shared" si="138"/>
        <v>#REF!</v>
      </c>
      <c r="C1259" s="576" t="e">
        <f>IF(A1259="","",IF(#REF!+'Plano Prestação Mensal Proposta'!A1259&gt;120,0,ROUND(IF(B1259&gt;0.045,(0.045*0.5),(0.5)*B1259),7)))</f>
        <v>#REF!</v>
      </c>
      <c r="D1259" s="576" t="e">
        <f t="shared" si="133"/>
        <v>#REF!</v>
      </c>
      <c r="E1259" s="575" t="e">
        <f t="shared" si="139"/>
        <v>#REF!</v>
      </c>
      <c r="F1259" s="575" t="e">
        <f t="shared" si="134"/>
        <v>#REF!</v>
      </c>
      <c r="G1259" s="575" t="e">
        <f t="shared" si="135"/>
        <v>#REF!</v>
      </c>
      <c r="H1259" s="575" t="e">
        <f t="shared" si="136"/>
        <v>#REF!</v>
      </c>
      <c r="I1259" s="575" t="e">
        <f t="shared" si="137"/>
        <v>#REF!</v>
      </c>
      <c r="J1259" s="575" t="e">
        <f>IF(A1259="","",IF(#REF!="","",PMT((1+D1259)^(1/12)-1,(#REF!*12)-A1259+1,-E1259)))</f>
        <v>#REF!</v>
      </c>
    </row>
    <row r="1260" spans="1:10">
      <c r="A1260" s="577" t="e">
        <f>IF(A1259="","",IF(A1259=#REF!*12,"",+A1259+1))</f>
        <v>#REF!</v>
      </c>
      <c r="B1260" s="576" t="e">
        <f t="shared" si="138"/>
        <v>#REF!</v>
      </c>
      <c r="C1260" s="576" t="e">
        <f>IF(A1260="","",IF(#REF!+'Plano Prestação Mensal Proposta'!A1260&gt;120,0,ROUND(IF(B1260&gt;0.045,(0.045*0.5),(0.5)*B1260),7)))</f>
        <v>#REF!</v>
      </c>
      <c r="D1260" s="576" t="e">
        <f t="shared" si="133"/>
        <v>#REF!</v>
      </c>
      <c r="E1260" s="575" t="e">
        <f t="shared" si="139"/>
        <v>#REF!</v>
      </c>
      <c r="F1260" s="575" t="e">
        <f t="shared" si="134"/>
        <v>#REF!</v>
      </c>
      <c r="G1260" s="575" t="e">
        <f t="shared" si="135"/>
        <v>#REF!</v>
      </c>
      <c r="H1260" s="575" t="e">
        <f t="shared" si="136"/>
        <v>#REF!</v>
      </c>
      <c r="I1260" s="575" t="e">
        <f t="shared" si="137"/>
        <v>#REF!</v>
      </c>
      <c r="J1260" s="575" t="e">
        <f>IF(A1260="","",IF(#REF!="","",PMT((1+D1260)^(1/12)-1,(#REF!*12)-A1260+1,-E1260)))</f>
        <v>#REF!</v>
      </c>
    </row>
    <row r="1261" spans="1:10">
      <c r="A1261" s="577" t="e">
        <f>IF(A1260="","",IF(A1260=#REF!*12,"",+A1260+1))</f>
        <v>#REF!</v>
      </c>
      <c r="B1261" s="576" t="e">
        <f t="shared" si="138"/>
        <v>#REF!</v>
      </c>
      <c r="C1261" s="576" t="e">
        <f>IF(A1261="","",IF(#REF!+'Plano Prestação Mensal Proposta'!A1261&gt;120,0,ROUND(IF(B1261&gt;0.045,(0.045*0.5),(0.5)*B1261),7)))</f>
        <v>#REF!</v>
      </c>
      <c r="D1261" s="576" t="e">
        <f t="shared" si="133"/>
        <v>#REF!</v>
      </c>
      <c r="E1261" s="575" t="e">
        <f t="shared" si="139"/>
        <v>#REF!</v>
      </c>
      <c r="F1261" s="575" t="e">
        <f t="shared" si="134"/>
        <v>#REF!</v>
      </c>
      <c r="G1261" s="575" t="e">
        <f t="shared" si="135"/>
        <v>#REF!</v>
      </c>
      <c r="H1261" s="575" t="e">
        <f t="shared" si="136"/>
        <v>#REF!</v>
      </c>
      <c r="I1261" s="575" t="e">
        <f t="shared" si="137"/>
        <v>#REF!</v>
      </c>
      <c r="J1261" s="575" t="e">
        <f>IF(A1261="","",IF(#REF!="","",PMT((1+D1261)^(1/12)-1,(#REF!*12)-A1261+1,-E1261)))</f>
        <v>#REF!</v>
      </c>
    </row>
    <row r="1262" spans="1:10">
      <c r="A1262" s="577" t="e">
        <f>IF(A1261="","",IF(A1261=#REF!*12,"",+A1261+1))</f>
        <v>#REF!</v>
      </c>
      <c r="B1262" s="576" t="e">
        <f t="shared" si="138"/>
        <v>#REF!</v>
      </c>
      <c r="C1262" s="576" t="e">
        <f>IF(A1262="","",IF(#REF!+'Plano Prestação Mensal Proposta'!A1262&gt;120,0,ROUND(IF(B1262&gt;0.045,(0.045*0.5),(0.5)*B1262),7)))</f>
        <v>#REF!</v>
      </c>
      <c r="D1262" s="576" t="e">
        <f t="shared" si="133"/>
        <v>#REF!</v>
      </c>
      <c r="E1262" s="575" t="e">
        <f t="shared" si="139"/>
        <v>#REF!</v>
      </c>
      <c r="F1262" s="575" t="e">
        <f t="shared" si="134"/>
        <v>#REF!</v>
      </c>
      <c r="G1262" s="575" t="e">
        <f t="shared" si="135"/>
        <v>#REF!</v>
      </c>
      <c r="H1262" s="575" t="e">
        <f t="shared" si="136"/>
        <v>#REF!</v>
      </c>
      <c r="I1262" s="575" t="e">
        <f t="shared" si="137"/>
        <v>#REF!</v>
      </c>
      <c r="J1262" s="575" t="e">
        <f>IF(A1262="","",IF(#REF!="","",PMT((1+D1262)^(1/12)-1,(#REF!*12)-A1262+1,-E1262)))</f>
        <v>#REF!</v>
      </c>
    </row>
    <row r="1263" spans="1:10">
      <c r="A1263" s="577" t="e">
        <f>IF(A1262="","",IF(A1262=#REF!*12,"",+A1262+1))</f>
        <v>#REF!</v>
      </c>
      <c r="B1263" s="576" t="e">
        <f t="shared" si="138"/>
        <v>#REF!</v>
      </c>
      <c r="C1263" s="576" t="e">
        <f>IF(A1263="","",IF(#REF!+'Plano Prestação Mensal Proposta'!A1263&gt;120,0,ROUND(IF(B1263&gt;0.045,(0.045*0.5),(0.5)*B1263),7)))</f>
        <v>#REF!</v>
      </c>
      <c r="D1263" s="576" t="e">
        <f t="shared" si="133"/>
        <v>#REF!</v>
      </c>
      <c r="E1263" s="575" t="e">
        <f t="shared" si="139"/>
        <v>#REF!</v>
      </c>
      <c r="F1263" s="575" t="e">
        <f t="shared" si="134"/>
        <v>#REF!</v>
      </c>
      <c r="G1263" s="575" t="e">
        <f t="shared" si="135"/>
        <v>#REF!</v>
      </c>
      <c r="H1263" s="575" t="e">
        <f t="shared" si="136"/>
        <v>#REF!</v>
      </c>
      <c r="I1263" s="575" t="e">
        <f t="shared" si="137"/>
        <v>#REF!</v>
      </c>
      <c r="J1263" s="575" t="e">
        <f>IF(A1263="","",IF(#REF!="","",PMT((1+D1263)^(1/12)-1,(#REF!*12)-A1263+1,-E1263)))</f>
        <v>#REF!</v>
      </c>
    </row>
    <row r="1264" spans="1:10">
      <c r="A1264" s="577" t="e">
        <f>IF(A1263="","",IF(A1263=#REF!*12,"",+A1263+1))</f>
        <v>#REF!</v>
      </c>
      <c r="B1264" s="576" t="e">
        <f t="shared" si="138"/>
        <v>#REF!</v>
      </c>
      <c r="C1264" s="576" t="e">
        <f>IF(A1264="","",IF(#REF!+'Plano Prestação Mensal Proposta'!A1264&gt;120,0,ROUND(IF(B1264&gt;0.045,(0.045*0.5),(0.5)*B1264),7)))</f>
        <v>#REF!</v>
      </c>
      <c r="D1264" s="576" t="e">
        <f t="shared" si="133"/>
        <v>#REF!</v>
      </c>
      <c r="E1264" s="575" t="e">
        <f t="shared" si="139"/>
        <v>#REF!</v>
      </c>
      <c r="F1264" s="575" t="e">
        <f t="shared" si="134"/>
        <v>#REF!</v>
      </c>
      <c r="G1264" s="575" t="e">
        <f t="shared" si="135"/>
        <v>#REF!</v>
      </c>
      <c r="H1264" s="575" t="e">
        <f t="shared" si="136"/>
        <v>#REF!</v>
      </c>
      <c r="I1264" s="575" t="e">
        <f t="shared" si="137"/>
        <v>#REF!</v>
      </c>
      <c r="J1264" s="575" t="e">
        <f>IF(A1264="","",IF(#REF!="","",PMT((1+D1264)^(1/12)-1,(#REF!*12)-A1264+1,-E1264)))</f>
        <v>#REF!</v>
      </c>
    </row>
    <row r="1265" spans="1:10">
      <c r="A1265" s="577" t="e">
        <f>IF(A1264="","",IF(A1264=#REF!*12,"",+A1264+1))</f>
        <v>#REF!</v>
      </c>
      <c r="B1265" s="576" t="e">
        <f t="shared" si="138"/>
        <v>#REF!</v>
      </c>
      <c r="C1265" s="576" t="e">
        <f>IF(A1265="","",IF(#REF!+'Plano Prestação Mensal Proposta'!A1265&gt;120,0,ROUND(IF(B1265&gt;0.045,(0.045*0.5),(0.5)*B1265),7)))</f>
        <v>#REF!</v>
      </c>
      <c r="D1265" s="576" t="e">
        <f t="shared" si="133"/>
        <v>#REF!</v>
      </c>
      <c r="E1265" s="575" t="e">
        <f t="shared" si="139"/>
        <v>#REF!</v>
      </c>
      <c r="F1265" s="575" t="e">
        <f t="shared" si="134"/>
        <v>#REF!</v>
      </c>
      <c r="G1265" s="575" t="e">
        <f t="shared" si="135"/>
        <v>#REF!</v>
      </c>
      <c r="H1265" s="575" t="e">
        <f t="shared" si="136"/>
        <v>#REF!</v>
      </c>
      <c r="I1265" s="575" t="e">
        <f t="shared" si="137"/>
        <v>#REF!</v>
      </c>
      <c r="J1265" s="575" t="e">
        <f>IF(A1265="","",IF(#REF!="","",PMT((1+D1265)^(1/12)-1,(#REF!*12)-A1265+1,-E1265)))</f>
        <v>#REF!</v>
      </c>
    </row>
    <row r="1266" spans="1:10">
      <c r="A1266" s="577" t="e">
        <f>IF(A1265="","",IF(A1265=#REF!*12,"",+A1265+1))</f>
        <v>#REF!</v>
      </c>
      <c r="B1266" s="576" t="e">
        <f t="shared" si="138"/>
        <v>#REF!</v>
      </c>
      <c r="C1266" s="576" t="e">
        <f>IF(A1266="","",IF(#REF!+'Plano Prestação Mensal Proposta'!A1266&gt;120,0,ROUND(IF(B1266&gt;0.045,(0.045*0.5),(0.5)*B1266),7)))</f>
        <v>#REF!</v>
      </c>
      <c r="D1266" s="576" t="e">
        <f t="shared" si="133"/>
        <v>#REF!</v>
      </c>
      <c r="E1266" s="575" t="e">
        <f t="shared" si="139"/>
        <v>#REF!</v>
      </c>
      <c r="F1266" s="575" t="e">
        <f t="shared" si="134"/>
        <v>#REF!</v>
      </c>
      <c r="G1266" s="575" t="e">
        <f t="shared" si="135"/>
        <v>#REF!</v>
      </c>
      <c r="H1266" s="575" t="e">
        <f t="shared" si="136"/>
        <v>#REF!</v>
      </c>
      <c r="I1266" s="575" t="e">
        <f t="shared" si="137"/>
        <v>#REF!</v>
      </c>
      <c r="J1266" s="575" t="e">
        <f>IF(A1266="","",IF(#REF!="","",PMT((1+D1266)^(1/12)-1,(#REF!*12)-A1266+1,-E1266)))</f>
        <v>#REF!</v>
      </c>
    </row>
    <row r="1267" spans="1:10">
      <c r="A1267" s="577" t="e">
        <f>IF(A1266="","",IF(A1266=#REF!*12,"",+A1266+1))</f>
        <v>#REF!</v>
      </c>
      <c r="B1267" s="576" t="e">
        <f t="shared" si="138"/>
        <v>#REF!</v>
      </c>
      <c r="C1267" s="576" t="e">
        <f>IF(A1267="","",IF(#REF!+'Plano Prestação Mensal Proposta'!A1267&gt;120,0,ROUND(IF(B1267&gt;0.045,(0.045*0.5),(0.5)*B1267),7)))</f>
        <v>#REF!</v>
      </c>
      <c r="D1267" s="576" t="e">
        <f t="shared" si="133"/>
        <v>#REF!</v>
      </c>
      <c r="E1267" s="575" t="e">
        <f t="shared" si="139"/>
        <v>#REF!</v>
      </c>
      <c r="F1267" s="575" t="e">
        <f t="shared" si="134"/>
        <v>#REF!</v>
      </c>
      <c r="G1267" s="575" t="e">
        <f t="shared" si="135"/>
        <v>#REF!</v>
      </c>
      <c r="H1267" s="575" t="e">
        <f t="shared" si="136"/>
        <v>#REF!</v>
      </c>
      <c r="I1267" s="575" t="e">
        <f t="shared" si="137"/>
        <v>#REF!</v>
      </c>
      <c r="J1267" s="575" t="e">
        <f>IF(A1267="","",IF(#REF!="","",PMT((1+D1267)^(1/12)-1,(#REF!*12)-A1267+1,-E1267)))</f>
        <v>#REF!</v>
      </c>
    </row>
    <row r="1268" spans="1:10">
      <c r="A1268" s="577" t="e">
        <f>IF(A1267="","",IF(A1267=#REF!*12,"",+A1267+1))</f>
        <v>#REF!</v>
      </c>
      <c r="B1268" s="576" t="e">
        <f t="shared" si="138"/>
        <v>#REF!</v>
      </c>
      <c r="C1268" s="576" t="e">
        <f>IF(A1268="","",IF(#REF!+'Plano Prestação Mensal Proposta'!A1268&gt;120,0,ROUND(IF(B1268&gt;0.045,(0.045*0.5),(0.5)*B1268),7)))</f>
        <v>#REF!</v>
      </c>
      <c r="D1268" s="576" t="e">
        <f t="shared" si="133"/>
        <v>#REF!</v>
      </c>
      <c r="E1268" s="575" t="e">
        <f t="shared" si="139"/>
        <v>#REF!</v>
      </c>
      <c r="F1268" s="575" t="e">
        <f t="shared" si="134"/>
        <v>#REF!</v>
      </c>
      <c r="G1268" s="575" t="e">
        <f t="shared" si="135"/>
        <v>#REF!</v>
      </c>
      <c r="H1268" s="575" t="e">
        <f t="shared" si="136"/>
        <v>#REF!</v>
      </c>
      <c r="I1268" s="575" t="e">
        <f t="shared" si="137"/>
        <v>#REF!</v>
      </c>
      <c r="J1268" s="575" t="e">
        <f>IF(A1268="","",IF(#REF!="","",PMT((1+D1268)^(1/12)-1,(#REF!*12)-A1268+1,-E1268)))</f>
        <v>#REF!</v>
      </c>
    </row>
    <row r="1269" spans="1:10">
      <c r="A1269" s="577" t="e">
        <f>IF(A1268="","",IF(A1268=#REF!*12,"",+A1268+1))</f>
        <v>#REF!</v>
      </c>
      <c r="B1269" s="576" t="e">
        <f t="shared" si="138"/>
        <v>#REF!</v>
      </c>
      <c r="C1269" s="576" t="e">
        <f>IF(A1269="","",IF(#REF!+'Plano Prestação Mensal Proposta'!A1269&gt;120,0,ROUND(IF(B1269&gt;0.045,(0.045*0.5),(0.5)*B1269),7)))</f>
        <v>#REF!</v>
      </c>
      <c r="D1269" s="576" t="e">
        <f t="shared" si="133"/>
        <v>#REF!</v>
      </c>
      <c r="E1269" s="575" t="e">
        <f t="shared" si="139"/>
        <v>#REF!</v>
      </c>
      <c r="F1269" s="575" t="e">
        <f t="shared" si="134"/>
        <v>#REF!</v>
      </c>
      <c r="G1269" s="575" t="e">
        <f t="shared" si="135"/>
        <v>#REF!</v>
      </c>
      <c r="H1269" s="575" t="e">
        <f t="shared" si="136"/>
        <v>#REF!</v>
      </c>
      <c r="I1269" s="575" t="e">
        <f t="shared" si="137"/>
        <v>#REF!</v>
      </c>
      <c r="J1269" s="575" t="e">
        <f>IF(A1269="","",IF(#REF!="","",PMT((1+D1269)^(1/12)-1,(#REF!*12)-A1269+1,-E1269)))</f>
        <v>#REF!</v>
      </c>
    </row>
    <row r="1270" spans="1:10">
      <c r="A1270" s="577" t="e">
        <f>IF(A1269="","",IF(A1269=#REF!*12,"",+A1269+1))</f>
        <v>#REF!</v>
      </c>
      <c r="B1270" s="576" t="e">
        <f t="shared" si="138"/>
        <v>#REF!</v>
      </c>
      <c r="C1270" s="576" t="e">
        <f>IF(A1270="","",IF(#REF!+'Plano Prestação Mensal Proposta'!A1270&gt;120,0,ROUND(IF(B1270&gt;0.045,(0.045*0.5),(0.5)*B1270),7)))</f>
        <v>#REF!</v>
      </c>
      <c r="D1270" s="576" t="e">
        <f t="shared" si="133"/>
        <v>#REF!</v>
      </c>
      <c r="E1270" s="575" t="e">
        <f t="shared" si="139"/>
        <v>#REF!</v>
      </c>
      <c r="F1270" s="575" t="e">
        <f t="shared" si="134"/>
        <v>#REF!</v>
      </c>
      <c r="G1270" s="575" t="e">
        <f t="shared" si="135"/>
        <v>#REF!</v>
      </c>
      <c r="H1270" s="575" t="e">
        <f t="shared" si="136"/>
        <v>#REF!</v>
      </c>
      <c r="I1270" s="575" t="e">
        <f t="shared" si="137"/>
        <v>#REF!</v>
      </c>
      <c r="J1270" s="575" t="e">
        <f>IF(A1270="","",IF(#REF!="","",PMT((1+D1270)^(1/12)-1,(#REF!*12)-A1270+1,-E1270)))</f>
        <v>#REF!</v>
      </c>
    </row>
    <row r="1271" spans="1:10">
      <c r="A1271" s="577" t="e">
        <f>IF(A1270="","",IF(A1270=#REF!*12,"",+A1270+1))</f>
        <v>#REF!</v>
      </c>
      <c r="B1271" s="576" t="e">
        <f t="shared" si="138"/>
        <v>#REF!</v>
      </c>
      <c r="C1271" s="576" t="e">
        <f>IF(A1271="","",IF(#REF!+'Plano Prestação Mensal Proposta'!A1271&gt;120,0,ROUND(IF(B1271&gt;0.045,(0.045*0.5),(0.5)*B1271),7)))</f>
        <v>#REF!</v>
      </c>
      <c r="D1271" s="576" t="e">
        <f t="shared" si="133"/>
        <v>#REF!</v>
      </c>
      <c r="E1271" s="575" t="e">
        <f t="shared" si="139"/>
        <v>#REF!</v>
      </c>
      <c r="F1271" s="575" t="e">
        <f t="shared" si="134"/>
        <v>#REF!</v>
      </c>
      <c r="G1271" s="575" t="e">
        <f t="shared" si="135"/>
        <v>#REF!</v>
      </c>
      <c r="H1271" s="575" t="e">
        <f t="shared" si="136"/>
        <v>#REF!</v>
      </c>
      <c r="I1271" s="575" t="e">
        <f t="shared" si="137"/>
        <v>#REF!</v>
      </c>
      <c r="J1271" s="575" t="e">
        <f>IF(A1271="","",IF(#REF!="","",PMT((1+D1271)^(1/12)-1,(#REF!*12)-A1271+1,-E1271)))</f>
        <v>#REF!</v>
      </c>
    </row>
    <row r="1272" spans="1:10">
      <c r="A1272" s="577" t="e">
        <f>IF(A1271="","",IF(A1271=#REF!*12,"",+A1271+1))</f>
        <v>#REF!</v>
      </c>
      <c r="B1272" s="576" t="e">
        <f t="shared" si="138"/>
        <v>#REF!</v>
      </c>
      <c r="C1272" s="576" t="e">
        <f>IF(A1272="","",IF(#REF!+'Plano Prestação Mensal Proposta'!A1272&gt;120,0,ROUND(IF(B1272&gt;0.045,(0.045*0.5),(0.5)*B1272),7)))</f>
        <v>#REF!</v>
      </c>
      <c r="D1272" s="576" t="e">
        <f t="shared" si="133"/>
        <v>#REF!</v>
      </c>
      <c r="E1272" s="575" t="e">
        <f t="shared" si="139"/>
        <v>#REF!</v>
      </c>
      <c r="F1272" s="575" t="e">
        <f t="shared" si="134"/>
        <v>#REF!</v>
      </c>
      <c r="G1272" s="575" t="e">
        <f t="shared" si="135"/>
        <v>#REF!</v>
      </c>
      <c r="H1272" s="575" t="e">
        <f t="shared" si="136"/>
        <v>#REF!</v>
      </c>
      <c r="I1272" s="575" t="e">
        <f t="shared" si="137"/>
        <v>#REF!</v>
      </c>
      <c r="J1272" s="575" t="e">
        <f>IF(A1272="","",IF(#REF!="","",PMT((1+D1272)^(1/12)-1,(#REF!*12)-A1272+1,-E1272)))</f>
        <v>#REF!</v>
      </c>
    </row>
    <row r="1273" spans="1:10">
      <c r="A1273" s="577" t="e">
        <f>IF(A1272="","",IF(A1272=#REF!*12,"",+A1272+1))</f>
        <v>#REF!</v>
      </c>
      <c r="B1273" s="576" t="e">
        <f t="shared" si="138"/>
        <v>#REF!</v>
      </c>
      <c r="C1273" s="576" t="e">
        <f>IF(A1273="","",IF(#REF!+'Plano Prestação Mensal Proposta'!A1273&gt;120,0,ROUND(IF(B1273&gt;0.045,(0.045*0.5),(0.5)*B1273),7)))</f>
        <v>#REF!</v>
      </c>
      <c r="D1273" s="576" t="e">
        <f t="shared" si="133"/>
        <v>#REF!</v>
      </c>
      <c r="E1273" s="575" t="e">
        <f t="shared" si="139"/>
        <v>#REF!</v>
      </c>
      <c r="F1273" s="575" t="e">
        <f t="shared" si="134"/>
        <v>#REF!</v>
      </c>
      <c r="G1273" s="575" t="e">
        <f t="shared" si="135"/>
        <v>#REF!</v>
      </c>
      <c r="H1273" s="575" t="e">
        <f t="shared" si="136"/>
        <v>#REF!</v>
      </c>
      <c r="I1273" s="575" t="e">
        <f t="shared" si="137"/>
        <v>#REF!</v>
      </c>
      <c r="J1273" s="575" t="e">
        <f>IF(A1273="","",IF(#REF!="","",PMT((1+D1273)^(1/12)-1,(#REF!*12)-A1273+1,-E1273)))</f>
        <v>#REF!</v>
      </c>
    </row>
    <row r="1274" spans="1:10">
      <c r="A1274" s="577" t="e">
        <f>IF(A1273="","",IF(A1273=#REF!*12,"",+A1273+1))</f>
        <v>#REF!</v>
      </c>
      <c r="B1274" s="576" t="e">
        <f t="shared" si="138"/>
        <v>#REF!</v>
      </c>
      <c r="C1274" s="576" t="e">
        <f>IF(A1274="","",IF(#REF!+'Plano Prestação Mensal Proposta'!A1274&gt;120,0,ROUND(IF(B1274&gt;0.045,(0.045*0.5),(0.5)*B1274),7)))</f>
        <v>#REF!</v>
      </c>
      <c r="D1274" s="576" t="e">
        <f t="shared" si="133"/>
        <v>#REF!</v>
      </c>
      <c r="E1274" s="575" t="e">
        <f t="shared" si="139"/>
        <v>#REF!</v>
      </c>
      <c r="F1274" s="575" t="e">
        <f t="shared" si="134"/>
        <v>#REF!</v>
      </c>
      <c r="G1274" s="575" t="e">
        <f t="shared" si="135"/>
        <v>#REF!</v>
      </c>
      <c r="H1274" s="575" t="e">
        <f t="shared" si="136"/>
        <v>#REF!</v>
      </c>
      <c r="I1274" s="575" t="e">
        <f t="shared" si="137"/>
        <v>#REF!</v>
      </c>
      <c r="J1274" s="575" t="e">
        <f>IF(A1274="","",IF(#REF!="","",PMT((1+D1274)^(1/12)-1,(#REF!*12)-A1274+1,-E1274)))</f>
        <v>#REF!</v>
      </c>
    </row>
    <row r="1275" spans="1:10">
      <c r="A1275" s="577" t="e">
        <f>IF(A1274="","",IF(A1274=#REF!*12,"",+A1274+1))</f>
        <v>#REF!</v>
      </c>
      <c r="B1275" s="576" t="e">
        <f t="shared" si="138"/>
        <v>#REF!</v>
      </c>
      <c r="C1275" s="576" t="e">
        <f>IF(A1275="","",IF(#REF!+'Plano Prestação Mensal Proposta'!A1275&gt;120,0,ROUND(IF(B1275&gt;0.045,(0.045*0.5),(0.5)*B1275),7)))</f>
        <v>#REF!</v>
      </c>
      <c r="D1275" s="576" t="e">
        <f t="shared" si="133"/>
        <v>#REF!</v>
      </c>
      <c r="E1275" s="575" t="e">
        <f t="shared" si="139"/>
        <v>#REF!</v>
      </c>
      <c r="F1275" s="575" t="e">
        <f t="shared" si="134"/>
        <v>#REF!</v>
      </c>
      <c r="G1275" s="575" t="e">
        <f t="shared" si="135"/>
        <v>#REF!</v>
      </c>
      <c r="H1275" s="575" t="e">
        <f t="shared" si="136"/>
        <v>#REF!</v>
      </c>
      <c r="I1275" s="575" t="e">
        <f t="shared" si="137"/>
        <v>#REF!</v>
      </c>
      <c r="J1275" s="575" t="e">
        <f>IF(A1275="","",IF(#REF!="","",PMT((1+D1275)^(1/12)-1,(#REF!*12)-A1275+1,-E1275)))</f>
        <v>#REF!</v>
      </c>
    </row>
    <row r="1276" spans="1:10">
      <c r="A1276" s="577" t="e">
        <f>IF(A1275="","",IF(A1275=#REF!*12,"",+A1275+1))</f>
        <v>#REF!</v>
      </c>
      <c r="B1276" s="576" t="e">
        <f t="shared" si="138"/>
        <v>#REF!</v>
      </c>
      <c r="C1276" s="576" t="e">
        <f>IF(A1276="","",IF(#REF!+'Plano Prestação Mensal Proposta'!A1276&gt;120,0,ROUND(IF(B1276&gt;0.045,(0.045*0.5),(0.5)*B1276),7)))</f>
        <v>#REF!</v>
      </c>
      <c r="D1276" s="576" t="e">
        <f t="shared" si="133"/>
        <v>#REF!</v>
      </c>
      <c r="E1276" s="575" t="e">
        <f t="shared" si="139"/>
        <v>#REF!</v>
      </c>
      <c r="F1276" s="575" t="e">
        <f t="shared" si="134"/>
        <v>#REF!</v>
      </c>
      <c r="G1276" s="575" t="e">
        <f t="shared" si="135"/>
        <v>#REF!</v>
      </c>
      <c r="H1276" s="575" t="e">
        <f t="shared" si="136"/>
        <v>#REF!</v>
      </c>
      <c r="I1276" s="575" t="e">
        <f t="shared" si="137"/>
        <v>#REF!</v>
      </c>
      <c r="J1276" s="575" t="e">
        <f>IF(A1276="","",IF(#REF!="","",PMT((1+D1276)^(1/12)-1,(#REF!*12)-A1276+1,-E1276)))</f>
        <v>#REF!</v>
      </c>
    </row>
    <row r="1277" spans="1:10">
      <c r="A1277" s="577" t="e">
        <f>IF(A1276="","",IF(A1276=#REF!*12,"",+A1276+1))</f>
        <v>#REF!</v>
      </c>
      <c r="B1277" s="576" t="e">
        <f t="shared" si="138"/>
        <v>#REF!</v>
      </c>
      <c r="C1277" s="576" t="e">
        <f>IF(A1277="","",IF(#REF!+'Plano Prestação Mensal Proposta'!A1277&gt;120,0,ROUND(IF(B1277&gt;0.045,(0.045*0.5),(0.5)*B1277),7)))</f>
        <v>#REF!</v>
      </c>
      <c r="D1277" s="576" t="e">
        <f t="shared" si="133"/>
        <v>#REF!</v>
      </c>
      <c r="E1277" s="575" t="e">
        <f t="shared" si="139"/>
        <v>#REF!</v>
      </c>
      <c r="F1277" s="575" t="e">
        <f t="shared" si="134"/>
        <v>#REF!</v>
      </c>
      <c r="G1277" s="575" t="e">
        <f t="shared" si="135"/>
        <v>#REF!</v>
      </c>
      <c r="H1277" s="575" t="e">
        <f t="shared" si="136"/>
        <v>#REF!</v>
      </c>
      <c r="I1277" s="575" t="e">
        <f t="shared" si="137"/>
        <v>#REF!</v>
      </c>
      <c r="J1277" s="575" t="e">
        <f>IF(A1277="","",IF(#REF!="","",PMT((1+D1277)^(1/12)-1,(#REF!*12)-A1277+1,-E1277)))</f>
        <v>#REF!</v>
      </c>
    </row>
    <row r="1278" spans="1:10">
      <c r="A1278" s="577" t="e">
        <f>IF(A1277="","",IF(A1277=#REF!*12,"",+A1277+1))</f>
        <v>#REF!</v>
      </c>
      <c r="B1278" s="576" t="e">
        <f t="shared" si="138"/>
        <v>#REF!</v>
      </c>
      <c r="C1278" s="576" t="e">
        <f>IF(A1278="","",IF(#REF!+'Plano Prestação Mensal Proposta'!A1278&gt;120,0,ROUND(IF(B1278&gt;0.045,(0.045*0.5),(0.5)*B1278),7)))</f>
        <v>#REF!</v>
      </c>
      <c r="D1278" s="576" t="e">
        <f t="shared" si="133"/>
        <v>#REF!</v>
      </c>
      <c r="E1278" s="575" t="e">
        <f t="shared" si="139"/>
        <v>#REF!</v>
      </c>
      <c r="F1278" s="575" t="e">
        <f t="shared" si="134"/>
        <v>#REF!</v>
      </c>
      <c r="G1278" s="575" t="e">
        <f t="shared" si="135"/>
        <v>#REF!</v>
      </c>
      <c r="H1278" s="575" t="e">
        <f t="shared" si="136"/>
        <v>#REF!</v>
      </c>
      <c r="I1278" s="575" t="e">
        <f t="shared" si="137"/>
        <v>#REF!</v>
      </c>
      <c r="J1278" s="575" t="e">
        <f>IF(A1278="","",IF(#REF!="","",PMT((1+D1278)^(1/12)-1,(#REF!*12)-A1278+1,-E1278)))</f>
        <v>#REF!</v>
      </c>
    </row>
    <row r="1279" spans="1:10">
      <c r="A1279" s="577" t="e">
        <f>IF(A1278="","",IF(A1278=#REF!*12,"",+A1278+1))</f>
        <v>#REF!</v>
      </c>
      <c r="B1279" s="576" t="e">
        <f t="shared" si="138"/>
        <v>#REF!</v>
      </c>
      <c r="C1279" s="576" t="e">
        <f>IF(A1279="","",IF(#REF!+'Plano Prestação Mensal Proposta'!A1279&gt;120,0,ROUND(IF(B1279&gt;0.045,(0.045*0.5),(0.5)*B1279),7)))</f>
        <v>#REF!</v>
      </c>
      <c r="D1279" s="576" t="e">
        <f t="shared" si="133"/>
        <v>#REF!</v>
      </c>
      <c r="E1279" s="575" t="e">
        <f t="shared" si="139"/>
        <v>#REF!</v>
      </c>
      <c r="F1279" s="575" t="e">
        <f t="shared" si="134"/>
        <v>#REF!</v>
      </c>
      <c r="G1279" s="575" t="e">
        <f t="shared" si="135"/>
        <v>#REF!</v>
      </c>
      <c r="H1279" s="575" t="e">
        <f t="shared" si="136"/>
        <v>#REF!</v>
      </c>
      <c r="I1279" s="575" t="e">
        <f t="shared" si="137"/>
        <v>#REF!</v>
      </c>
      <c r="J1279" s="575" t="e">
        <f>IF(A1279="","",IF(#REF!="","",PMT((1+D1279)^(1/12)-1,(#REF!*12)-A1279+1,-E1279)))</f>
        <v>#REF!</v>
      </c>
    </row>
    <row r="1280" spans="1:10">
      <c r="A1280" s="577" t="e">
        <f>IF(A1279="","",IF(A1279=#REF!*12,"",+A1279+1))</f>
        <v>#REF!</v>
      </c>
      <c r="B1280" s="576" t="e">
        <f t="shared" si="138"/>
        <v>#REF!</v>
      </c>
      <c r="C1280" s="576" t="e">
        <f>IF(A1280="","",IF(#REF!+'Plano Prestação Mensal Proposta'!A1280&gt;120,0,ROUND(IF(B1280&gt;0.045,(0.045*0.5),(0.5)*B1280),7)))</f>
        <v>#REF!</v>
      </c>
      <c r="D1280" s="576" t="e">
        <f t="shared" si="133"/>
        <v>#REF!</v>
      </c>
      <c r="E1280" s="575" t="e">
        <f t="shared" si="139"/>
        <v>#REF!</v>
      </c>
      <c r="F1280" s="575" t="e">
        <f t="shared" si="134"/>
        <v>#REF!</v>
      </c>
      <c r="G1280" s="575" t="e">
        <f t="shared" si="135"/>
        <v>#REF!</v>
      </c>
      <c r="H1280" s="575" t="e">
        <f t="shared" si="136"/>
        <v>#REF!</v>
      </c>
      <c r="I1280" s="575" t="e">
        <f t="shared" si="137"/>
        <v>#REF!</v>
      </c>
      <c r="J1280" s="575" t="e">
        <f>IF(A1280="","",IF(#REF!="","",PMT((1+D1280)^(1/12)-1,(#REF!*12)-A1280+1,-E1280)))</f>
        <v>#REF!</v>
      </c>
    </row>
    <row r="1281" spans="1:10">
      <c r="A1281" s="577" t="e">
        <f>IF(A1280="","",IF(A1280=#REF!*12,"",+A1280+1))</f>
        <v>#REF!</v>
      </c>
      <c r="B1281" s="576" t="e">
        <f t="shared" si="138"/>
        <v>#REF!</v>
      </c>
      <c r="C1281" s="576" t="e">
        <f>IF(A1281="","",IF(#REF!+'Plano Prestação Mensal Proposta'!A1281&gt;120,0,ROUND(IF(B1281&gt;0.045,(0.045*0.5),(0.5)*B1281),7)))</f>
        <v>#REF!</v>
      </c>
      <c r="D1281" s="576" t="e">
        <f t="shared" si="133"/>
        <v>#REF!</v>
      </c>
      <c r="E1281" s="575" t="e">
        <f t="shared" si="139"/>
        <v>#REF!</v>
      </c>
      <c r="F1281" s="575" t="e">
        <f t="shared" si="134"/>
        <v>#REF!</v>
      </c>
      <c r="G1281" s="575" t="e">
        <f t="shared" si="135"/>
        <v>#REF!</v>
      </c>
      <c r="H1281" s="575" t="e">
        <f t="shared" si="136"/>
        <v>#REF!</v>
      </c>
      <c r="I1281" s="575" t="e">
        <f t="shared" si="137"/>
        <v>#REF!</v>
      </c>
      <c r="J1281" s="575" t="e">
        <f>IF(A1281="","",IF(#REF!="","",PMT((1+D1281)^(1/12)-1,(#REF!*12)-A1281+1,-E1281)))</f>
        <v>#REF!</v>
      </c>
    </row>
    <row r="1282" spans="1:10">
      <c r="A1282" s="577" t="e">
        <f>IF(A1281="","",IF(A1281=#REF!*12,"",+A1281+1))</f>
        <v>#REF!</v>
      </c>
      <c r="B1282" s="576" t="e">
        <f t="shared" si="138"/>
        <v>#REF!</v>
      </c>
      <c r="C1282" s="576" t="e">
        <f>IF(A1282="","",IF(#REF!+'Plano Prestação Mensal Proposta'!A1282&gt;120,0,ROUND(IF(B1282&gt;0.045,(0.045*0.5),(0.5)*B1282),7)))</f>
        <v>#REF!</v>
      </c>
      <c r="D1282" s="576" t="e">
        <f t="shared" si="133"/>
        <v>#REF!</v>
      </c>
      <c r="E1282" s="575" t="e">
        <f t="shared" si="139"/>
        <v>#REF!</v>
      </c>
      <c r="F1282" s="575" t="e">
        <f t="shared" si="134"/>
        <v>#REF!</v>
      </c>
      <c r="G1282" s="575" t="e">
        <f t="shared" si="135"/>
        <v>#REF!</v>
      </c>
      <c r="H1282" s="575" t="e">
        <f t="shared" si="136"/>
        <v>#REF!</v>
      </c>
      <c r="I1282" s="575" t="e">
        <f t="shared" si="137"/>
        <v>#REF!</v>
      </c>
      <c r="J1282" s="575" t="e">
        <f>IF(A1282="","",IF(#REF!="","",PMT((1+D1282)^(1/12)-1,(#REF!*12)-A1282+1,-E1282)))</f>
        <v>#REF!</v>
      </c>
    </row>
    <row r="1283" spans="1:10">
      <c r="A1283" s="577" t="e">
        <f>IF(A1282="","",IF(A1282=#REF!*12,"",+A1282+1))</f>
        <v>#REF!</v>
      </c>
      <c r="B1283" s="576" t="e">
        <f t="shared" si="138"/>
        <v>#REF!</v>
      </c>
      <c r="C1283" s="576" t="e">
        <f>IF(A1283="","",IF(#REF!+'Plano Prestação Mensal Proposta'!A1283&gt;120,0,ROUND(IF(B1283&gt;0.045,(0.045*0.5),(0.5)*B1283),7)))</f>
        <v>#REF!</v>
      </c>
      <c r="D1283" s="576" t="e">
        <f t="shared" si="133"/>
        <v>#REF!</v>
      </c>
      <c r="E1283" s="575" t="e">
        <f t="shared" si="139"/>
        <v>#REF!</v>
      </c>
      <c r="F1283" s="575" t="e">
        <f t="shared" si="134"/>
        <v>#REF!</v>
      </c>
      <c r="G1283" s="575" t="e">
        <f t="shared" si="135"/>
        <v>#REF!</v>
      </c>
      <c r="H1283" s="575" t="e">
        <f t="shared" si="136"/>
        <v>#REF!</v>
      </c>
      <c r="I1283" s="575" t="e">
        <f t="shared" si="137"/>
        <v>#REF!</v>
      </c>
      <c r="J1283" s="575" t="e">
        <f>IF(A1283="","",IF(#REF!="","",PMT((1+D1283)^(1/12)-1,(#REF!*12)-A1283+1,-E1283)))</f>
        <v>#REF!</v>
      </c>
    </row>
    <row r="1284" spans="1:10">
      <c r="A1284" s="577" t="e">
        <f>IF(A1283="","",IF(A1283=#REF!*12,"",+A1283+1))</f>
        <v>#REF!</v>
      </c>
      <c r="B1284" s="576" t="e">
        <f t="shared" si="138"/>
        <v>#REF!</v>
      </c>
      <c r="C1284" s="576" t="e">
        <f>IF(A1284="","",IF(#REF!+'Plano Prestação Mensal Proposta'!A1284&gt;120,0,ROUND(IF(B1284&gt;0.045,(0.045*0.5),(0.5)*B1284),7)))</f>
        <v>#REF!</v>
      </c>
      <c r="D1284" s="576" t="e">
        <f t="shared" si="133"/>
        <v>#REF!</v>
      </c>
      <c r="E1284" s="575" t="e">
        <f t="shared" si="139"/>
        <v>#REF!</v>
      </c>
      <c r="F1284" s="575" t="e">
        <f t="shared" si="134"/>
        <v>#REF!</v>
      </c>
      <c r="G1284" s="575" t="e">
        <f t="shared" si="135"/>
        <v>#REF!</v>
      </c>
      <c r="H1284" s="575" t="e">
        <f t="shared" si="136"/>
        <v>#REF!</v>
      </c>
      <c r="I1284" s="575" t="e">
        <f t="shared" si="137"/>
        <v>#REF!</v>
      </c>
      <c r="J1284" s="575" t="e">
        <f>IF(A1284="","",IF(#REF!="","",PMT((1+D1284)^(1/12)-1,(#REF!*12)-A1284+1,-E1284)))</f>
        <v>#REF!</v>
      </c>
    </row>
    <row r="1285" spans="1:10">
      <c r="A1285" s="577" t="e">
        <f>IF(A1284="","",IF(A1284=#REF!*12,"",+A1284+1))</f>
        <v>#REF!</v>
      </c>
      <c r="B1285" s="576" t="e">
        <f t="shared" si="138"/>
        <v>#REF!</v>
      </c>
      <c r="C1285" s="576" t="e">
        <f>IF(A1285="","",IF(#REF!+'Plano Prestação Mensal Proposta'!A1285&gt;120,0,ROUND(IF(B1285&gt;0.045,(0.045*0.5),(0.5)*B1285),7)))</f>
        <v>#REF!</v>
      </c>
      <c r="D1285" s="576" t="e">
        <f t="shared" si="133"/>
        <v>#REF!</v>
      </c>
      <c r="E1285" s="575" t="e">
        <f t="shared" si="139"/>
        <v>#REF!</v>
      </c>
      <c r="F1285" s="575" t="e">
        <f t="shared" si="134"/>
        <v>#REF!</v>
      </c>
      <c r="G1285" s="575" t="e">
        <f t="shared" si="135"/>
        <v>#REF!</v>
      </c>
      <c r="H1285" s="575" t="e">
        <f t="shared" si="136"/>
        <v>#REF!</v>
      </c>
      <c r="I1285" s="575" t="e">
        <f t="shared" si="137"/>
        <v>#REF!</v>
      </c>
      <c r="J1285" s="575" t="e">
        <f>IF(A1285="","",IF(#REF!="","",PMT((1+D1285)^(1/12)-1,(#REF!*12)-A1285+1,-E1285)))</f>
        <v>#REF!</v>
      </c>
    </row>
    <row r="1286" spans="1:10">
      <c r="A1286" s="577" t="e">
        <f>IF(A1285="","",IF(A1285=#REF!*12,"",+A1285+1))</f>
        <v>#REF!</v>
      </c>
      <c r="B1286" s="576" t="e">
        <f t="shared" si="138"/>
        <v>#REF!</v>
      </c>
      <c r="C1286" s="576" t="e">
        <f>IF(A1286="","",IF(#REF!+'Plano Prestação Mensal Proposta'!A1286&gt;120,0,ROUND(IF(B1286&gt;0.045,(0.045*0.5),(0.5)*B1286),7)))</f>
        <v>#REF!</v>
      </c>
      <c r="D1286" s="576" t="e">
        <f t="shared" ref="D1286:D1349" si="140">IF(A1286="","",+B1286-C1286)</f>
        <v>#REF!</v>
      </c>
      <c r="E1286" s="575" t="e">
        <f t="shared" si="139"/>
        <v>#REF!</v>
      </c>
      <c r="F1286" s="575" t="e">
        <f t="shared" ref="F1286:F1349" si="141">IF(A1286="","",IF(J1286="","",+J1286-H1286))</f>
        <v>#REF!</v>
      </c>
      <c r="G1286" s="575" t="e">
        <f t="shared" ref="G1286:G1349" si="142">IF(A1286="","",IF(E1286="","",ROUND(+E1286*((1+B1286)^(1/12)-1),2)))</f>
        <v>#REF!</v>
      </c>
      <c r="H1286" s="575" t="e">
        <f t="shared" ref="H1286:H1349" si="143">IF(A1286="","",IF(E1286="","",ROUND(+E1286*((1+D1286)^(1/12)-1),2)))</f>
        <v>#REF!</v>
      </c>
      <c r="I1286" s="575" t="e">
        <f t="shared" ref="I1286:I1349" si="144">IF(A1286="","",+G1286-H1286)</f>
        <v>#REF!</v>
      </c>
      <c r="J1286" s="575" t="e">
        <f>IF(A1286="","",IF(#REF!="","",PMT((1+D1286)^(1/12)-1,(#REF!*12)-A1286+1,-E1286)))</f>
        <v>#REF!</v>
      </c>
    </row>
    <row r="1287" spans="1:10">
      <c r="A1287" s="577" t="e">
        <f>IF(A1286="","",IF(A1286=#REF!*12,"",+A1286+1))</f>
        <v>#REF!</v>
      </c>
      <c r="B1287" s="576" t="e">
        <f t="shared" ref="B1287:B1350" si="145">IF(A1287="","",+B1286)</f>
        <v>#REF!</v>
      </c>
      <c r="C1287" s="576" t="e">
        <f>IF(A1287="","",IF(#REF!+'Plano Prestação Mensal Proposta'!A1287&gt;120,0,ROUND(IF(B1287&gt;0.045,(0.045*0.5),(0.5)*B1287),7)))</f>
        <v>#REF!</v>
      </c>
      <c r="D1287" s="576" t="e">
        <f t="shared" si="140"/>
        <v>#REF!</v>
      </c>
      <c r="E1287" s="575" t="e">
        <f t="shared" ref="E1287:E1350" si="146">IF(A1287="","",IF(F1286="","",+E1286-F1286))</f>
        <v>#REF!</v>
      </c>
      <c r="F1287" s="575" t="e">
        <f t="shared" si="141"/>
        <v>#REF!</v>
      </c>
      <c r="G1287" s="575" t="e">
        <f t="shared" si="142"/>
        <v>#REF!</v>
      </c>
      <c r="H1287" s="575" t="e">
        <f t="shared" si="143"/>
        <v>#REF!</v>
      </c>
      <c r="I1287" s="575" t="e">
        <f t="shared" si="144"/>
        <v>#REF!</v>
      </c>
      <c r="J1287" s="575" t="e">
        <f>IF(A1287="","",IF(#REF!="","",PMT((1+D1287)^(1/12)-1,(#REF!*12)-A1287+1,-E1287)))</f>
        <v>#REF!</v>
      </c>
    </row>
    <row r="1288" spans="1:10">
      <c r="A1288" s="577" t="e">
        <f>IF(A1287="","",IF(A1287=#REF!*12,"",+A1287+1))</f>
        <v>#REF!</v>
      </c>
      <c r="B1288" s="576" t="e">
        <f t="shared" si="145"/>
        <v>#REF!</v>
      </c>
      <c r="C1288" s="576" t="e">
        <f>IF(A1288="","",IF(#REF!+'Plano Prestação Mensal Proposta'!A1288&gt;120,0,ROUND(IF(B1288&gt;0.045,(0.045*0.5),(0.5)*B1288),7)))</f>
        <v>#REF!</v>
      </c>
      <c r="D1288" s="576" t="e">
        <f t="shared" si="140"/>
        <v>#REF!</v>
      </c>
      <c r="E1288" s="575" t="e">
        <f t="shared" si="146"/>
        <v>#REF!</v>
      </c>
      <c r="F1288" s="575" t="e">
        <f t="shared" si="141"/>
        <v>#REF!</v>
      </c>
      <c r="G1288" s="575" t="e">
        <f t="shared" si="142"/>
        <v>#REF!</v>
      </c>
      <c r="H1288" s="575" t="e">
        <f t="shared" si="143"/>
        <v>#REF!</v>
      </c>
      <c r="I1288" s="575" t="e">
        <f t="shared" si="144"/>
        <v>#REF!</v>
      </c>
      <c r="J1288" s="575" t="e">
        <f>IF(A1288="","",IF(#REF!="","",PMT((1+D1288)^(1/12)-1,(#REF!*12)-A1288+1,-E1288)))</f>
        <v>#REF!</v>
      </c>
    </row>
    <row r="1289" spans="1:10">
      <c r="A1289" s="577" t="e">
        <f>IF(A1288="","",IF(A1288=#REF!*12,"",+A1288+1))</f>
        <v>#REF!</v>
      </c>
      <c r="B1289" s="576" t="e">
        <f t="shared" si="145"/>
        <v>#REF!</v>
      </c>
      <c r="C1289" s="576" t="e">
        <f>IF(A1289="","",IF(#REF!+'Plano Prestação Mensal Proposta'!A1289&gt;120,0,ROUND(IF(B1289&gt;0.045,(0.045*0.5),(0.5)*B1289),7)))</f>
        <v>#REF!</v>
      </c>
      <c r="D1289" s="576" t="e">
        <f t="shared" si="140"/>
        <v>#REF!</v>
      </c>
      <c r="E1289" s="575" t="e">
        <f t="shared" si="146"/>
        <v>#REF!</v>
      </c>
      <c r="F1289" s="575" t="e">
        <f t="shared" si="141"/>
        <v>#REF!</v>
      </c>
      <c r="G1289" s="575" t="e">
        <f t="shared" si="142"/>
        <v>#REF!</v>
      </c>
      <c r="H1289" s="575" t="e">
        <f t="shared" si="143"/>
        <v>#REF!</v>
      </c>
      <c r="I1289" s="575" t="e">
        <f t="shared" si="144"/>
        <v>#REF!</v>
      </c>
      <c r="J1289" s="575" t="e">
        <f>IF(A1289="","",IF(#REF!="","",PMT((1+D1289)^(1/12)-1,(#REF!*12)-A1289+1,-E1289)))</f>
        <v>#REF!</v>
      </c>
    </row>
    <row r="1290" spans="1:10">
      <c r="A1290" s="577" t="e">
        <f>IF(A1289="","",IF(A1289=#REF!*12,"",+A1289+1))</f>
        <v>#REF!</v>
      </c>
      <c r="B1290" s="576" t="e">
        <f t="shared" si="145"/>
        <v>#REF!</v>
      </c>
      <c r="C1290" s="576" t="e">
        <f>IF(A1290="","",IF(#REF!+'Plano Prestação Mensal Proposta'!A1290&gt;120,0,ROUND(IF(B1290&gt;0.045,(0.045*0.5),(0.5)*B1290),7)))</f>
        <v>#REF!</v>
      </c>
      <c r="D1290" s="576" t="e">
        <f t="shared" si="140"/>
        <v>#REF!</v>
      </c>
      <c r="E1290" s="575" t="e">
        <f t="shared" si="146"/>
        <v>#REF!</v>
      </c>
      <c r="F1290" s="575" t="e">
        <f t="shared" si="141"/>
        <v>#REF!</v>
      </c>
      <c r="G1290" s="575" t="e">
        <f t="shared" si="142"/>
        <v>#REF!</v>
      </c>
      <c r="H1290" s="575" t="e">
        <f t="shared" si="143"/>
        <v>#REF!</v>
      </c>
      <c r="I1290" s="575" t="e">
        <f t="shared" si="144"/>
        <v>#REF!</v>
      </c>
      <c r="J1290" s="575" t="e">
        <f>IF(A1290="","",IF(#REF!="","",PMT((1+D1290)^(1/12)-1,(#REF!*12)-A1290+1,-E1290)))</f>
        <v>#REF!</v>
      </c>
    </row>
    <row r="1291" spans="1:10">
      <c r="A1291" s="577" t="e">
        <f>IF(A1290="","",IF(A1290=#REF!*12,"",+A1290+1))</f>
        <v>#REF!</v>
      </c>
      <c r="B1291" s="576" t="e">
        <f t="shared" si="145"/>
        <v>#REF!</v>
      </c>
      <c r="C1291" s="576" t="e">
        <f>IF(A1291="","",IF(#REF!+'Plano Prestação Mensal Proposta'!A1291&gt;120,0,ROUND(IF(B1291&gt;0.045,(0.045*0.5),(0.5)*B1291),7)))</f>
        <v>#REF!</v>
      </c>
      <c r="D1291" s="576" t="e">
        <f t="shared" si="140"/>
        <v>#REF!</v>
      </c>
      <c r="E1291" s="575" t="e">
        <f t="shared" si="146"/>
        <v>#REF!</v>
      </c>
      <c r="F1291" s="575" t="e">
        <f t="shared" si="141"/>
        <v>#REF!</v>
      </c>
      <c r="G1291" s="575" t="e">
        <f t="shared" si="142"/>
        <v>#REF!</v>
      </c>
      <c r="H1291" s="575" t="e">
        <f t="shared" si="143"/>
        <v>#REF!</v>
      </c>
      <c r="I1291" s="575" t="e">
        <f t="shared" si="144"/>
        <v>#REF!</v>
      </c>
      <c r="J1291" s="575" t="e">
        <f>IF(A1291="","",IF(#REF!="","",PMT((1+D1291)^(1/12)-1,(#REF!*12)-A1291+1,-E1291)))</f>
        <v>#REF!</v>
      </c>
    </row>
    <row r="1292" spans="1:10">
      <c r="A1292" s="577" t="e">
        <f>IF(A1291="","",IF(A1291=#REF!*12,"",+A1291+1))</f>
        <v>#REF!</v>
      </c>
      <c r="B1292" s="576" t="e">
        <f t="shared" si="145"/>
        <v>#REF!</v>
      </c>
      <c r="C1292" s="576" t="e">
        <f>IF(A1292="","",IF(#REF!+'Plano Prestação Mensal Proposta'!A1292&gt;120,0,ROUND(IF(B1292&gt;0.045,(0.045*0.5),(0.5)*B1292),7)))</f>
        <v>#REF!</v>
      </c>
      <c r="D1292" s="576" t="e">
        <f t="shared" si="140"/>
        <v>#REF!</v>
      </c>
      <c r="E1292" s="575" t="e">
        <f t="shared" si="146"/>
        <v>#REF!</v>
      </c>
      <c r="F1292" s="575" t="e">
        <f t="shared" si="141"/>
        <v>#REF!</v>
      </c>
      <c r="G1292" s="575" t="e">
        <f t="shared" si="142"/>
        <v>#REF!</v>
      </c>
      <c r="H1292" s="575" t="e">
        <f t="shared" si="143"/>
        <v>#REF!</v>
      </c>
      <c r="I1292" s="575" t="e">
        <f t="shared" si="144"/>
        <v>#REF!</v>
      </c>
      <c r="J1292" s="575" t="e">
        <f>IF(A1292="","",IF(#REF!="","",PMT((1+D1292)^(1/12)-1,(#REF!*12)-A1292+1,-E1292)))</f>
        <v>#REF!</v>
      </c>
    </row>
    <row r="1293" spans="1:10">
      <c r="A1293" s="577" t="e">
        <f>IF(A1292="","",IF(A1292=#REF!*12,"",+A1292+1))</f>
        <v>#REF!</v>
      </c>
      <c r="B1293" s="576" t="e">
        <f t="shared" si="145"/>
        <v>#REF!</v>
      </c>
      <c r="C1293" s="576" t="e">
        <f>IF(A1293="","",IF(#REF!+'Plano Prestação Mensal Proposta'!A1293&gt;120,0,ROUND(IF(B1293&gt;0.045,(0.045*0.5),(0.5)*B1293),7)))</f>
        <v>#REF!</v>
      </c>
      <c r="D1293" s="576" t="e">
        <f t="shared" si="140"/>
        <v>#REF!</v>
      </c>
      <c r="E1293" s="575" t="e">
        <f t="shared" si="146"/>
        <v>#REF!</v>
      </c>
      <c r="F1293" s="575" t="e">
        <f t="shared" si="141"/>
        <v>#REF!</v>
      </c>
      <c r="G1293" s="575" t="e">
        <f t="shared" si="142"/>
        <v>#REF!</v>
      </c>
      <c r="H1293" s="575" t="e">
        <f t="shared" si="143"/>
        <v>#REF!</v>
      </c>
      <c r="I1293" s="575" t="e">
        <f t="shared" si="144"/>
        <v>#REF!</v>
      </c>
      <c r="J1293" s="575" t="e">
        <f>IF(A1293="","",IF(#REF!="","",PMT((1+D1293)^(1/12)-1,(#REF!*12)-A1293+1,-E1293)))</f>
        <v>#REF!</v>
      </c>
    </row>
    <row r="1294" spans="1:10">
      <c r="A1294" s="577" t="e">
        <f>IF(A1293="","",IF(A1293=#REF!*12,"",+A1293+1))</f>
        <v>#REF!</v>
      </c>
      <c r="B1294" s="576" t="e">
        <f t="shared" si="145"/>
        <v>#REF!</v>
      </c>
      <c r="C1294" s="576" t="e">
        <f>IF(A1294="","",IF(#REF!+'Plano Prestação Mensal Proposta'!A1294&gt;120,0,ROUND(IF(B1294&gt;0.045,(0.045*0.5),(0.5)*B1294),7)))</f>
        <v>#REF!</v>
      </c>
      <c r="D1294" s="576" t="e">
        <f t="shared" si="140"/>
        <v>#REF!</v>
      </c>
      <c r="E1294" s="575" t="e">
        <f t="shared" si="146"/>
        <v>#REF!</v>
      </c>
      <c r="F1294" s="575" t="e">
        <f t="shared" si="141"/>
        <v>#REF!</v>
      </c>
      <c r="G1294" s="575" t="e">
        <f t="shared" si="142"/>
        <v>#REF!</v>
      </c>
      <c r="H1294" s="575" t="e">
        <f t="shared" si="143"/>
        <v>#REF!</v>
      </c>
      <c r="I1294" s="575" t="e">
        <f t="shared" si="144"/>
        <v>#REF!</v>
      </c>
      <c r="J1294" s="575" t="e">
        <f>IF(A1294="","",IF(#REF!="","",PMT((1+D1294)^(1/12)-1,(#REF!*12)-A1294+1,-E1294)))</f>
        <v>#REF!</v>
      </c>
    </row>
    <row r="1295" spans="1:10">
      <c r="A1295" s="577" t="e">
        <f>IF(A1294="","",IF(A1294=#REF!*12,"",+A1294+1))</f>
        <v>#REF!</v>
      </c>
      <c r="B1295" s="576" t="e">
        <f t="shared" si="145"/>
        <v>#REF!</v>
      </c>
      <c r="C1295" s="576" t="e">
        <f>IF(A1295="","",IF(#REF!+'Plano Prestação Mensal Proposta'!A1295&gt;120,0,ROUND(IF(B1295&gt;0.045,(0.045*0.5),(0.5)*B1295),7)))</f>
        <v>#REF!</v>
      </c>
      <c r="D1295" s="576" t="e">
        <f t="shared" si="140"/>
        <v>#REF!</v>
      </c>
      <c r="E1295" s="575" t="e">
        <f t="shared" si="146"/>
        <v>#REF!</v>
      </c>
      <c r="F1295" s="575" t="e">
        <f t="shared" si="141"/>
        <v>#REF!</v>
      </c>
      <c r="G1295" s="575" t="e">
        <f t="shared" si="142"/>
        <v>#REF!</v>
      </c>
      <c r="H1295" s="575" t="e">
        <f t="shared" si="143"/>
        <v>#REF!</v>
      </c>
      <c r="I1295" s="575" t="e">
        <f t="shared" si="144"/>
        <v>#REF!</v>
      </c>
      <c r="J1295" s="575" t="e">
        <f>IF(A1295="","",IF(#REF!="","",PMT((1+D1295)^(1/12)-1,(#REF!*12)-A1295+1,-E1295)))</f>
        <v>#REF!</v>
      </c>
    </row>
    <row r="1296" spans="1:10">
      <c r="A1296" s="577" t="e">
        <f>IF(A1295="","",IF(A1295=#REF!*12,"",+A1295+1))</f>
        <v>#REF!</v>
      </c>
      <c r="B1296" s="576" t="e">
        <f t="shared" si="145"/>
        <v>#REF!</v>
      </c>
      <c r="C1296" s="576" t="e">
        <f>IF(A1296="","",IF(#REF!+'Plano Prestação Mensal Proposta'!A1296&gt;120,0,ROUND(IF(B1296&gt;0.045,(0.045*0.5),(0.5)*B1296),7)))</f>
        <v>#REF!</v>
      </c>
      <c r="D1296" s="576" t="e">
        <f t="shared" si="140"/>
        <v>#REF!</v>
      </c>
      <c r="E1296" s="575" t="e">
        <f t="shared" si="146"/>
        <v>#REF!</v>
      </c>
      <c r="F1296" s="575" t="e">
        <f t="shared" si="141"/>
        <v>#REF!</v>
      </c>
      <c r="G1296" s="575" t="e">
        <f t="shared" si="142"/>
        <v>#REF!</v>
      </c>
      <c r="H1296" s="575" t="e">
        <f t="shared" si="143"/>
        <v>#REF!</v>
      </c>
      <c r="I1296" s="575" t="e">
        <f t="shared" si="144"/>
        <v>#REF!</v>
      </c>
      <c r="J1296" s="575" t="e">
        <f>IF(A1296="","",IF(#REF!="","",PMT((1+D1296)^(1/12)-1,(#REF!*12)-A1296+1,-E1296)))</f>
        <v>#REF!</v>
      </c>
    </row>
    <row r="1297" spans="1:10">
      <c r="A1297" s="577" t="e">
        <f>IF(A1296="","",IF(A1296=#REF!*12,"",+A1296+1))</f>
        <v>#REF!</v>
      </c>
      <c r="B1297" s="576" t="e">
        <f t="shared" si="145"/>
        <v>#REF!</v>
      </c>
      <c r="C1297" s="576" t="e">
        <f>IF(A1297="","",IF(#REF!+'Plano Prestação Mensal Proposta'!A1297&gt;120,0,ROUND(IF(B1297&gt;0.045,(0.045*0.5),(0.5)*B1297),7)))</f>
        <v>#REF!</v>
      </c>
      <c r="D1297" s="576" t="e">
        <f t="shared" si="140"/>
        <v>#REF!</v>
      </c>
      <c r="E1297" s="575" t="e">
        <f t="shared" si="146"/>
        <v>#REF!</v>
      </c>
      <c r="F1297" s="575" t="e">
        <f t="shared" si="141"/>
        <v>#REF!</v>
      </c>
      <c r="G1297" s="575" t="e">
        <f t="shared" si="142"/>
        <v>#REF!</v>
      </c>
      <c r="H1297" s="575" t="e">
        <f t="shared" si="143"/>
        <v>#REF!</v>
      </c>
      <c r="I1297" s="575" t="e">
        <f t="shared" si="144"/>
        <v>#REF!</v>
      </c>
      <c r="J1297" s="575" t="e">
        <f>IF(A1297="","",IF(#REF!="","",PMT((1+D1297)^(1/12)-1,(#REF!*12)-A1297+1,-E1297)))</f>
        <v>#REF!</v>
      </c>
    </row>
    <row r="1298" spans="1:10">
      <c r="A1298" s="577" t="e">
        <f>IF(A1297="","",IF(A1297=#REF!*12,"",+A1297+1))</f>
        <v>#REF!</v>
      </c>
      <c r="B1298" s="576" t="e">
        <f t="shared" si="145"/>
        <v>#REF!</v>
      </c>
      <c r="C1298" s="576" t="e">
        <f>IF(A1298="","",IF(#REF!+'Plano Prestação Mensal Proposta'!A1298&gt;120,0,ROUND(IF(B1298&gt;0.045,(0.045*0.5),(0.5)*B1298),7)))</f>
        <v>#REF!</v>
      </c>
      <c r="D1298" s="576" t="e">
        <f t="shared" si="140"/>
        <v>#REF!</v>
      </c>
      <c r="E1298" s="575" t="e">
        <f t="shared" si="146"/>
        <v>#REF!</v>
      </c>
      <c r="F1298" s="575" t="e">
        <f t="shared" si="141"/>
        <v>#REF!</v>
      </c>
      <c r="G1298" s="575" t="e">
        <f t="shared" si="142"/>
        <v>#REF!</v>
      </c>
      <c r="H1298" s="575" t="e">
        <f t="shared" si="143"/>
        <v>#REF!</v>
      </c>
      <c r="I1298" s="575" t="e">
        <f t="shared" si="144"/>
        <v>#REF!</v>
      </c>
      <c r="J1298" s="575" t="e">
        <f>IF(A1298="","",IF(#REF!="","",PMT((1+D1298)^(1/12)-1,(#REF!*12)-A1298+1,-E1298)))</f>
        <v>#REF!</v>
      </c>
    </row>
    <row r="1299" spans="1:10">
      <c r="A1299" s="577" t="e">
        <f>IF(A1298="","",IF(A1298=#REF!*12,"",+A1298+1))</f>
        <v>#REF!</v>
      </c>
      <c r="B1299" s="576" t="e">
        <f t="shared" si="145"/>
        <v>#REF!</v>
      </c>
      <c r="C1299" s="576" t="e">
        <f>IF(A1299="","",IF(#REF!+'Plano Prestação Mensal Proposta'!A1299&gt;120,0,ROUND(IF(B1299&gt;0.045,(0.045*0.5),(0.5)*B1299),7)))</f>
        <v>#REF!</v>
      </c>
      <c r="D1299" s="576" t="e">
        <f t="shared" si="140"/>
        <v>#REF!</v>
      </c>
      <c r="E1299" s="575" t="e">
        <f t="shared" si="146"/>
        <v>#REF!</v>
      </c>
      <c r="F1299" s="575" t="e">
        <f t="shared" si="141"/>
        <v>#REF!</v>
      </c>
      <c r="G1299" s="575" t="e">
        <f t="shared" si="142"/>
        <v>#REF!</v>
      </c>
      <c r="H1299" s="575" t="e">
        <f t="shared" si="143"/>
        <v>#REF!</v>
      </c>
      <c r="I1299" s="575" t="e">
        <f t="shared" si="144"/>
        <v>#REF!</v>
      </c>
      <c r="J1299" s="575" t="e">
        <f>IF(A1299="","",IF(#REF!="","",PMT((1+D1299)^(1/12)-1,(#REF!*12)-A1299+1,-E1299)))</f>
        <v>#REF!</v>
      </c>
    </row>
    <row r="1300" spans="1:10">
      <c r="A1300" s="577" t="e">
        <f>IF(A1299="","",IF(A1299=#REF!*12,"",+A1299+1))</f>
        <v>#REF!</v>
      </c>
      <c r="B1300" s="576" t="e">
        <f t="shared" si="145"/>
        <v>#REF!</v>
      </c>
      <c r="C1300" s="576" t="e">
        <f>IF(A1300="","",IF(#REF!+'Plano Prestação Mensal Proposta'!A1300&gt;120,0,ROUND(IF(B1300&gt;0.045,(0.045*0.5),(0.5)*B1300),7)))</f>
        <v>#REF!</v>
      </c>
      <c r="D1300" s="576" t="e">
        <f t="shared" si="140"/>
        <v>#REF!</v>
      </c>
      <c r="E1300" s="575" t="e">
        <f t="shared" si="146"/>
        <v>#REF!</v>
      </c>
      <c r="F1300" s="575" t="e">
        <f t="shared" si="141"/>
        <v>#REF!</v>
      </c>
      <c r="G1300" s="575" t="e">
        <f t="shared" si="142"/>
        <v>#REF!</v>
      </c>
      <c r="H1300" s="575" t="e">
        <f t="shared" si="143"/>
        <v>#REF!</v>
      </c>
      <c r="I1300" s="575" t="e">
        <f t="shared" si="144"/>
        <v>#REF!</v>
      </c>
      <c r="J1300" s="575" t="e">
        <f>IF(A1300="","",IF(#REF!="","",PMT((1+D1300)^(1/12)-1,(#REF!*12)-A1300+1,-E1300)))</f>
        <v>#REF!</v>
      </c>
    </row>
    <row r="1301" spans="1:10">
      <c r="A1301" s="577" t="e">
        <f>IF(A1300="","",IF(A1300=#REF!*12,"",+A1300+1))</f>
        <v>#REF!</v>
      </c>
      <c r="B1301" s="576" t="e">
        <f t="shared" si="145"/>
        <v>#REF!</v>
      </c>
      <c r="C1301" s="576" t="e">
        <f>IF(A1301="","",IF(#REF!+'Plano Prestação Mensal Proposta'!A1301&gt;120,0,ROUND(IF(B1301&gt;0.045,(0.045*0.5),(0.5)*B1301),7)))</f>
        <v>#REF!</v>
      </c>
      <c r="D1301" s="576" t="e">
        <f t="shared" si="140"/>
        <v>#REF!</v>
      </c>
      <c r="E1301" s="575" t="e">
        <f t="shared" si="146"/>
        <v>#REF!</v>
      </c>
      <c r="F1301" s="575" t="e">
        <f t="shared" si="141"/>
        <v>#REF!</v>
      </c>
      <c r="G1301" s="575" t="e">
        <f t="shared" si="142"/>
        <v>#REF!</v>
      </c>
      <c r="H1301" s="575" t="e">
        <f t="shared" si="143"/>
        <v>#REF!</v>
      </c>
      <c r="I1301" s="575" t="e">
        <f t="shared" si="144"/>
        <v>#REF!</v>
      </c>
      <c r="J1301" s="575" t="e">
        <f>IF(A1301="","",IF(#REF!="","",PMT((1+D1301)^(1/12)-1,(#REF!*12)-A1301+1,-E1301)))</f>
        <v>#REF!</v>
      </c>
    </row>
    <row r="1302" spans="1:10">
      <c r="A1302" s="577" t="e">
        <f>IF(A1301="","",IF(A1301=#REF!*12,"",+A1301+1))</f>
        <v>#REF!</v>
      </c>
      <c r="B1302" s="576" t="e">
        <f t="shared" si="145"/>
        <v>#REF!</v>
      </c>
      <c r="C1302" s="576" t="e">
        <f>IF(A1302="","",IF(#REF!+'Plano Prestação Mensal Proposta'!A1302&gt;120,0,ROUND(IF(B1302&gt;0.045,(0.045*0.5),(0.5)*B1302),7)))</f>
        <v>#REF!</v>
      </c>
      <c r="D1302" s="576" t="e">
        <f t="shared" si="140"/>
        <v>#REF!</v>
      </c>
      <c r="E1302" s="575" t="e">
        <f t="shared" si="146"/>
        <v>#REF!</v>
      </c>
      <c r="F1302" s="575" t="e">
        <f t="shared" si="141"/>
        <v>#REF!</v>
      </c>
      <c r="G1302" s="575" t="e">
        <f t="shared" si="142"/>
        <v>#REF!</v>
      </c>
      <c r="H1302" s="575" t="e">
        <f t="shared" si="143"/>
        <v>#REF!</v>
      </c>
      <c r="I1302" s="575" t="e">
        <f t="shared" si="144"/>
        <v>#REF!</v>
      </c>
      <c r="J1302" s="575" t="e">
        <f>IF(A1302="","",IF(#REF!="","",PMT((1+D1302)^(1/12)-1,(#REF!*12)-A1302+1,-E1302)))</f>
        <v>#REF!</v>
      </c>
    </row>
    <row r="1303" spans="1:10">
      <c r="A1303" s="577" t="e">
        <f>IF(A1302="","",IF(A1302=#REF!*12,"",+A1302+1))</f>
        <v>#REF!</v>
      </c>
      <c r="B1303" s="576" t="e">
        <f t="shared" si="145"/>
        <v>#REF!</v>
      </c>
      <c r="C1303" s="576" t="e">
        <f>IF(A1303="","",IF(#REF!+'Plano Prestação Mensal Proposta'!A1303&gt;120,0,ROUND(IF(B1303&gt;0.045,(0.045*0.5),(0.5)*B1303),7)))</f>
        <v>#REF!</v>
      </c>
      <c r="D1303" s="576" t="e">
        <f t="shared" si="140"/>
        <v>#REF!</v>
      </c>
      <c r="E1303" s="575" t="e">
        <f t="shared" si="146"/>
        <v>#REF!</v>
      </c>
      <c r="F1303" s="575" t="e">
        <f t="shared" si="141"/>
        <v>#REF!</v>
      </c>
      <c r="G1303" s="575" t="e">
        <f t="shared" si="142"/>
        <v>#REF!</v>
      </c>
      <c r="H1303" s="575" t="e">
        <f t="shared" si="143"/>
        <v>#REF!</v>
      </c>
      <c r="I1303" s="575" t="e">
        <f t="shared" si="144"/>
        <v>#REF!</v>
      </c>
      <c r="J1303" s="575" t="e">
        <f>IF(A1303="","",IF(#REF!="","",PMT((1+D1303)^(1/12)-1,(#REF!*12)-A1303+1,-E1303)))</f>
        <v>#REF!</v>
      </c>
    </row>
    <row r="1304" spans="1:10">
      <c r="A1304" s="577" t="e">
        <f>IF(A1303="","",IF(A1303=#REF!*12,"",+A1303+1))</f>
        <v>#REF!</v>
      </c>
      <c r="B1304" s="576" t="e">
        <f t="shared" si="145"/>
        <v>#REF!</v>
      </c>
      <c r="C1304" s="576" t="e">
        <f>IF(A1304="","",IF(#REF!+'Plano Prestação Mensal Proposta'!A1304&gt;120,0,ROUND(IF(B1304&gt;0.045,(0.045*0.5),(0.5)*B1304),7)))</f>
        <v>#REF!</v>
      </c>
      <c r="D1304" s="576" t="e">
        <f t="shared" si="140"/>
        <v>#REF!</v>
      </c>
      <c r="E1304" s="575" t="e">
        <f t="shared" si="146"/>
        <v>#REF!</v>
      </c>
      <c r="F1304" s="575" t="e">
        <f t="shared" si="141"/>
        <v>#REF!</v>
      </c>
      <c r="G1304" s="575" t="e">
        <f t="shared" si="142"/>
        <v>#REF!</v>
      </c>
      <c r="H1304" s="575" t="e">
        <f t="shared" si="143"/>
        <v>#REF!</v>
      </c>
      <c r="I1304" s="575" t="e">
        <f t="shared" si="144"/>
        <v>#REF!</v>
      </c>
      <c r="J1304" s="575" t="e">
        <f>IF(A1304="","",IF(#REF!="","",PMT((1+D1304)^(1/12)-1,(#REF!*12)-A1304+1,-E1304)))</f>
        <v>#REF!</v>
      </c>
    </row>
    <row r="1305" spans="1:10">
      <c r="A1305" s="577" t="e">
        <f>IF(A1304="","",IF(A1304=#REF!*12,"",+A1304+1))</f>
        <v>#REF!</v>
      </c>
      <c r="B1305" s="576" t="e">
        <f t="shared" si="145"/>
        <v>#REF!</v>
      </c>
      <c r="C1305" s="576" t="e">
        <f>IF(A1305="","",IF(#REF!+'Plano Prestação Mensal Proposta'!A1305&gt;120,0,ROUND(IF(B1305&gt;0.045,(0.045*0.5),(0.5)*B1305),7)))</f>
        <v>#REF!</v>
      </c>
      <c r="D1305" s="576" t="e">
        <f t="shared" si="140"/>
        <v>#REF!</v>
      </c>
      <c r="E1305" s="575" t="e">
        <f t="shared" si="146"/>
        <v>#REF!</v>
      </c>
      <c r="F1305" s="575" t="e">
        <f t="shared" si="141"/>
        <v>#REF!</v>
      </c>
      <c r="G1305" s="575" t="e">
        <f t="shared" si="142"/>
        <v>#REF!</v>
      </c>
      <c r="H1305" s="575" t="e">
        <f t="shared" si="143"/>
        <v>#REF!</v>
      </c>
      <c r="I1305" s="575" t="e">
        <f t="shared" si="144"/>
        <v>#REF!</v>
      </c>
      <c r="J1305" s="575" t="e">
        <f>IF(A1305="","",IF(#REF!="","",PMT((1+D1305)^(1/12)-1,(#REF!*12)-A1305+1,-E1305)))</f>
        <v>#REF!</v>
      </c>
    </row>
    <row r="1306" spans="1:10">
      <c r="A1306" s="577" t="e">
        <f>IF(A1305="","",IF(A1305=#REF!*12,"",+A1305+1))</f>
        <v>#REF!</v>
      </c>
      <c r="B1306" s="576" t="e">
        <f t="shared" si="145"/>
        <v>#REF!</v>
      </c>
      <c r="C1306" s="576" t="e">
        <f>IF(A1306="","",IF(#REF!+'Plano Prestação Mensal Proposta'!A1306&gt;120,0,ROUND(IF(B1306&gt;0.045,(0.045*0.5),(0.5)*B1306),7)))</f>
        <v>#REF!</v>
      </c>
      <c r="D1306" s="576" t="e">
        <f t="shared" si="140"/>
        <v>#REF!</v>
      </c>
      <c r="E1306" s="575" t="e">
        <f t="shared" si="146"/>
        <v>#REF!</v>
      </c>
      <c r="F1306" s="575" t="e">
        <f t="shared" si="141"/>
        <v>#REF!</v>
      </c>
      <c r="G1306" s="575" t="e">
        <f t="shared" si="142"/>
        <v>#REF!</v>
      </c>
      <c r="H1306" s="575" t="e">
        <f t="shared" si="143"/>
        <v>#REF!</v>
      </c>
      <c r="I1306" s="575" t="e">
        <f t="shared" si="144"/>
        <v>#REF!</v>
      </c>
      <c r="J1306" s="575" t="e">
        <f>IF(A1306="","",IF(#REF!="","",PMT((1+D1306)^(1/12)-1,(#REF!*12)-A1306+1,-E1306)))</f>
        <v>#REF!</v>
      </c>
    </row>
    <row r="1307" spans="1:10">
      <c r="A1307" s="577" t="e">
        <f>IF(A1306="","",IF(A1306=#REF!*12,"",+A1306+1))</f>
        <v>#REF!</v>
      </c>
      <c r="B1307" s="576" t="e">
        <f t="shared" si="145"/>
        <v>#REF!</v>
      </c>
      <c r="C1307" s="576" t="e">
        <f>IF(A1307="","",IF(#REF!+'Plano Prestação Mensal Proposta'!A1307&gt;120,0,ROUND(IF(B1307&gt;0.045,(0.045*0.5),(0.5)*B1307),7)))</f>
        <v>#REF!</v>
      </c>
      <c r="D1307" s="576" t="e">
        <f t="shared" si="140"/>
        <v>#REF!</v>
      </c>
      <c r="E1307" s="575" t="e">
        <f t="shared" si="146"/>
        <v>#REF!</v>
      </c>
      <c r="F1307" s="575" t="e">
        <f t="shared" si="141"/>
        <v>#REF!</v>
      </c>
      <c r="G1307" s="575" t="e">
        <f t="shared" si="142"/>
        <v>#REF!</v>
      </c>
      <c r="H1307" s="575" t="e">
        <f t="shared" si="143"/>
        <v>#REF!</v>
      </c>
      <c r="I1307" s="575" t="e">
        <f t="shared" si="144"/>
        <v>#REF!</v>
      </c>
      <c r="J1307" s="575" t="e">
        <f>IF(A1307="","",IF(#REF!="","",PMT((1+D1307)^(1/12)-1,(#REF!*12)-A1307+1,-E1307)))</f>
        <v>#REF!</v>
      </c>
    </row>
    <row r="1308" spans="1:10">
      <c r="A1308" s="577" t="e">
        <f>IF(A1307="","",IF(A1307=#REF!*12,"",+A1307+1))</f>
        <v>#REF!</v>
      </c>
      <c r="B1308" s="576" t="e">
        <f t="shared" si="145"/>
        <v>#REF!</v>
      </c>
      <c r="C1308" s="576" t="e">
        <f>IF(A1308="","",IF(#REF!+'Plano Prestação Mensal Proposta'!A1308&gt;120,0,ROUND(IF(B1308&gt;0.045,(0.045*0.5),(0.5)*B1308),7)))</f>
        <v>#REF!</v>
      </c>
      <c r="D1308" s="576" t="e">
        <f t="shared" si="140"/>
        <v>#REF!</v>
      </c>
      <c r="E1308" s="575" t="e">
        <f t="shared" si="146"/>
        <v>#REF!</v>
      </c>
      <c r="F1308" s="575" t="e">
        <f t="shared" si="141"/>
        <v>#REF!</v>
      </c>
      <c r="G1308" s="575" t="e">
        <f t="shared" si="142"/>
        <v>#REF!</v>
      </c>
      <c r="H1308" s="575" t="e">
        <f t="shared" si="143"/>
        <v>#REF!</v>
      </c>
      <c r="I1308" s="575" t="e">
        <f t="shared" si="144"/>
        <v>#REF!</v>
      </c>
      <c r="J1308" s="575" t="e">
        <f>IF(A1308="","",IF(#REF!="","",PMT((1+D1308)^(1/12)-1,(#REF!*12)-A1308+1,-E1308)))</f>
        <v>#REF!</v>
      </c>
    </row>
    <row r="1309" spans="1:10">
      <c r="A1309" s="577" t="e">
        <f>IF(A1308="","",IF(A1308=#REF!*12,"",+A1308+1))</f>
        <v>#REF!</v>
      </c>
      <c r="B1309" s="576" t="e">
        <f t="shared" si="145"/>
        <v>#REF!</v>
      </c>
      <c r="C1309" s="576" t="e">
        <f>IF(A1309="","",IF(#REF!+'Plano Prestação Mensal Proposta'!A1309&gt;120,0,ROUND(IF(B1309&gt;0.045,(0.045*0.5),(0.5)*B1309),7)))</f>
        <v>#REF!</v>
      </c>
      <c r="D1309" s="576" t="e">
        <f t="shared" si="140"/>
        <v>#REF!</v>
      </c>
      <c r="E1309" s="575" t="e">
        <f t="shared" si="146"/>
        <v>#REF!</v>
      </c>
      <c r="F1309" s="575" t="e">
        <f t="shared" si="141"/>
        <v>#REF!</v>
      </c>
      <c r="G1309" s="575" t="e">
        <f t="shared" si="142"/>
        <v>#REF!</v>
      </c>
      <c r="H1309" s="575" t="e">
        <f t="shared" si="143"/>
        <v>#REF!</v>
      </c>
      <c r="I1309" s="575" t="e">
        <f t="shared" si="144"/>
        <v>#REF!</v>
      </c>
      <c r="J1309" s="575" t="e">
        <f>IF(A1309="","",IF(#REF!="","",PMT((1+D1309)^(1/12)-1,(#REF!*12)-A1309+1,-E1309)))</f>
        <v>#REF!</v>
      </c>
    </row>
    <row r="1310" spans="1:10">
      <c r="A1310" s="577" t="e">
        <f>IF(A1309="","",IF(A1309=#REF!*12,"",+A1309+1))</f>
        <v>#REF!</v>
      </c>
      <c r="B1310" s="576" t="e">
        <f t="shared" si="145"/>
        <v>#REF!</v>
      </c>
      <c r="C1310" s="576" t="e">
        <f>IF(A1310="","",IF(#REF!+'Plano Prestação Mensal Proposta'!A1310&gt;120,0,ROUND(IF(B1310&gt;0.045,(0.045*0.5),(0.5)*B1310),7)))</f>
        <v>#REF!</v>
      </c>
      <c r="D1310" s="576" t="e">
        <f t="shared" si="140"/>
        <v>#REF!</v>
      </c>
      <c r="E1310" s="575" t="e">
        <f t="shared" si="146"/>
        <v>#REF!</v>
      </c>
      <c r="F1310" s="575" t="e">
        <f t="shared" si="141"/>
        <v>#REF!</v>
      </c>
      <c r="G1310" s="575" t="e">
        <f t="shared" si="142"/>
        <v>#REF!</v>
      </c>
      <c r="H1310" s="575" t="e">
        <f t="shared" si="143"/>
        <v>#REF!</v>
      </c>
      <c r="I1310" s="575" t="e">
        <f t="shared" si="144"/>
        <v>#REF!</v>
      </c>
      <c r="J1310" s="575" t="e">
        <f>IF(A1310="","",IF(#REF!="","",PMT((1+D1310)^(1/12)-1,(#REF!*12)-A1310+1,-E1310)))</f>
        <v>#REF!</v>
      </c>
    </row>
    <row r="1311" spans="1:10">
      <c r="A1311" s="577" t="e">
        <f>IF(A1310="","",IF(A1310=#REF!*12,"",+A1310+1))</f>
        <v>#REF!</v>
      </c>
      <c r="B1311" s="576" t="e">
        <f t="shared" si="145"/>
        <v>#REF!</v>
      </c>
      <c r="C1311" s="576" t="e">
        <f>IF(A1311="","",IF(#REF!+'Plano Prestação Mensal Proposta'!A1311&gt;120,0,ROUND(IF(B1311&gt;0.045,(0.045*0.5),(0.5)*B1311),7)))</f>
        <v>#REF!</v>
      </c>
      <c r="D1311" s="576" t="e">
        <f t="shared" si="140"/>
        <v>#REF!</v>
      </c>
      <c r="E1311" s="575" t="e">
        <f t="shared" si="146"/>
        <v>#REF!</v>
      </c>
      <c r="F1311" s="575" t="e">
        <f t="shared" si="141"/>
        <v>#REF!</v>
      </c>
      <c r="G1311" s="575" t="e">
        <f t="shared" si="142"/>
        <v>#REF!</v>
      </c>
      <c r="H1311" s="575" t="e">
        <f t="shared" si="143"/>
        <v>#REF!</v>
      </c>
      <c r="I1311" s="575" t="e">
        <f t="shared" si="144"/>
        <v>#REF!</v>
      </c>
      <c r="J1311" s="575" t="e">
        <f>IF(A1311="","",IF(#REF!="","",PMT((1+D1311)^(1/12)-1,(#REF!*12)-A1311+1,-E1311)))</f>
        <v>#REF!</v>
      </c>
    </row>
    <row r="1312" spans="1:10">
      <c r="A1312" s="577" t="e">
        <f>IF(A1311="","",IF(A1311=#REF!*12,"",+A1311+1))</f>
        <v>#REF!</v>
      </c>
      <c r="B1312" s="576" t="e">
        <f t="shared" si="145"/>
        <v>#REF!</v>
      </c>
      <c r="C1312" s="576" t="e">
        <f>IF(A1312="","",IF(#REF!+'Plano Prestação Mensal Proposta'!A1312&gt;120,0,ROUND(IF(B1312&gt;0.045,(0.045*0.5),(0.5)*B1312),7)))</f>
        <v>#REF!</v>
      </c>
      <c r="D1312" s="576" t="e">
        <f t="shared" si="140"/>
        <v>#REF!</v>
      </c>
      <c r="E1312" s="575" t="e">
        <f t="shared" si="146"/>
        <v>#REF!</v>
      </c>
      <c r="F1312" s="575" t="e">
        <f t="shared" si="141"/>
        <v>#REF!</v>
      </c>
      <c r="G1312" s="575" t="e">
        <f t="shared" si="142"/>
        <v>#REF!</v>
      </c>
      <c r="H1312" s="575" t="e">
        <f t="shared" si="143"/>
        <v>#REF!</v>
      </c>
      <c r="I1312" s="575" t="e">
        <f t="shared" si="144"/>
        <v>#REF!</v>
      </c>
      <c r="J1312" s="575" t="e">
        <f>IF(A1312="","",IF(#REF!="","",PMT((1+D1312)^(1/12)-1,(#REF!*12)-A1312+1,-E1312)))</f>
        <v>#REF!</v>
      </c>
    </row>
    <row r="1313" spans="1:10">
      <c r="A1313" s="577" t="e">
        <f>IF(A1312="","",IF(A1312=#REF!*12,"",+A1312+1))</f>
        <v>#REF!</v>
      </c>
      <c r="B1313" s="576" t="e">
        <f t="shared" si="145"/>
        <v>#REF!</v>
      </c>
      <c r="C1313" s="576" t="e">
        <f>IF(A1313="","",IF(#REF!+'Plano Prestação Mensal Proposta'!A1313&gt;120,0,ROUND(IF(B1313&gt;0.045,(0.045*0.5),(0.5)*B1313),7)))</f>
        <v>#REF!</v>
      </c>
      <c r="D1313" s="576" t="e">
        <f t="shared" si="140"/>
        <v>#REF!</v>
      </c>
      <c r="E1313" s="575" t="e">
        <f t="shared" si="146"/>
        <v>#REF!</v>
      </c>
      <c r="F1313" s="575" t="e">
        <f t="shared" si="141"/>
        <v>#REF!</v>
      </c>
      <c r="G1313" s="575" t="e">
        <f t="shared" si="142"/>
        <v>#REF!</v>
      </c>
      <c r="H1313" s="575" t="e">
        <f t="shared" si="143"/>
        <v>#REF!</v>
      </c>
      <c r="I1313" s="575" t="e">
        <f t="shared" si="144"/>
        <v>#REF!</v>
      </c>
      <c r="J1313" s="575" t="e">
        <f>IF(A1313="","",IF(#REF!="","",PMT((1+D1313)^(1/12)-1,(#REF!*12)-A1313+1,-E1313)))</f>
        <v>#REF!</v>
      </c>
    </row>
    <row r="1314" spans="1:10">
      <c r="A1314" s="577" t="e">
        <f>IF(A1313="","",IF(A1313=#REF!*12,"",+A1313+1))</f>
        <v>#REF!</v>
      </c>
      <c r="B1314" s="576" t="e">
        <f t="shared" si="145"/>
        <v>#REF!</v>
      </c>
      <c r="C1314" s="576" t="e">
        <f>IF(A1314="","",IF(#REF!+'Plano Prestação Mensal Proposta'!A1314&gt;120,0,ROUND(IF(B1314&gt;0.045,(0.045*0.5),(0.5)*B1314),7)))</f>
        <v>#REF!</v>
      </c>
      <c r="D1314" s="576" t="e">
        <f t="shared" si="140"/>
        <v>#REF!</v>
      </c>
      <c r="E1314" s="575" t="e">
        <f t="shared" si="146"/>
        <v>#REF!</v>
      </c>
      <c r="F1314" s="575" t="e">
        <f t="shared" si="141"/>
        <v>#REF!</v>
      </c>
      <c r="G1314" s="575" t="e">
        <f t="shared" si="142"/>
        <v>#REF!</v>
      </c>
      <c r="H1314" s="575" t="e">
        <f t="shared" si="143"/>
        <v>#REF!</v>
      </c>
      <c r="I1314" s="575" t="e">
        <f t="shared" si="144"/>
        <v>#REF!</v>
      </c>
      <c r="J1314" s="575" t="e">
        <f>IF(A1314="","",IF(#REF!="","",PMT((1+D1314)^(1/12)-1,(#REF!*12)-A1314+1,-E1314)))</f>
        <v>#REF!</v>
      </c>
    </row>
    <row r="1315" spans="1:10">
      <c r="A1315" s="577" t="e">
        <f>IF(A1314="","",IF(A1314=#REF!*12,"",+A1314+1))</f>
        <v>#REF!</v>
      </c>
      <c r="B1315" s="576" t="e">
        <f t="shared" si="145"/>
        <v>#REF!</v>
      </c>
      <c r="C1315" s="576" t="e">
        <f>IF(A1315="","",IF(#REF!+'Plano Prestação Mensal Proposta'!A1315&gt;120,0,ROUND(IF(B1315&gt;0.045,(0.045*0.5),(0.5)*B1315),7)))</f>
        <v>#REF!</v>
      </c>
      <c r="D1315" s="576" t="e">
        <f t="shared" si="140"/>
        <v>#REF!</v>
      </c>
      <c r="E1315" s="575" t="e">
        <f t="shared" si="146"/>
        <v>#REF!</v>
      </c>
      <c r="F1315" s="575" t="e">
        <f t="shared" si="141"/>
        <v>#REF!</v>
      </c>
      <c r="G1315" s="575" t="e">
        <f t="shared" si="142"/>
        <v>#REF!</v>
      </c>
      <c r="H1315" s="575" t="e">
        <f t="shared" si="143"/>
        <v>#REF!</v>
      </c>
      <c r="I1315" s="575" t="e">
        <f t="shared" si="144"/>
        <v>#REF!</v>
      </c>
      <c r="J1315" s="575" t="e">
        <f>IF(A1315="","",IF(#REF!="","",PMT((1+D1315)^(1/12)-1,(#REF!*12)-A1315+1,-E1315)))</f>
        <v>#REF!</v>
      </c>
    </row>
    <row r="1316" spans="1:10">
      <c r="A1316" s="577" t="e">
        <f>IF(A1315="","",IF(A1315=#REF!*12,"",+A1315+1))</f>
        <v>#REF!</v>
      </c>
      <c r="B1316" s="576" t="e">
        <f t="shared" si="145"/>
        <v>#REF!</v>
      </c>
      <c r="C1316" s="576" t="e">
        <f>IF(A1316="","",IF(#REF!+'Plano Prestação Mensal Proposta'!A1316&gt;120,0,ROUND(IF(B1316&gt;0.045,(0.045*0.5),(0.5)*B1316),7)))</f>
        <v>#REF!</v>
      </c>
      <c r="D1316" s="576" t="e">
        <f t="shared" si="140"/>
        <v>#REF!</v>
      </c>
      <c r="E1316" s="575" t="e">
        <f t="shared" si="146"/>
        <v>#REF!</v>
      </c>
      <c r="F1316" s="575" t="e">
        <f t="shared" si="141"/>
        <v>#REF!</v>
      </c>
      <c r="G1316" s="575" t="e">
        <f t="shared" si="142"/>
        <v>#REF!</v>
      </c>
      <c r="H1316" s="575" t="e">
        <f t="shared" si="143"/>
        <v>#REF!</v>
      </c>
      <c r="I1316" s="575" t="e">
        <f t="shared" si="144"/>
        <v>#REF!</v>
      </c>
      <c r="J1316" s="575" t="e">
        <f>IF(A1316="","",IF(#REF!="","",PMT((1+D1316)^(1/12)-1,(#REF!*12)-A1316+1,-E1316)))</f>
        <v>#REF!</v>
      </c>
    </row>
    <row r="1317" spans="1:10">
      <c r="A1317" s="577" t="e">
        <f>IF(A1316="","",IF(A1316=#REF!*12,"",+A1316+1))</f>
        <v>#REF!</v>
      </c>
      <c r="B1317" s="576" t="e">
        <f t="shared" si="145"/>
        <v>#REF!</v>
      </c>
      <c r="C1317" s="576" t="e">
        <f>IF(A1317="","",IF(#REF!+'Plano Prestação Mensal Proposta'!A1317&gt;120,0,ROUND(IF(B1317&gt;0.045,(0.045*0.5),(0.5)*B1317),7)))</f>
        <v>#REF!</v>
      </c>
      <c r="D1317" s="576" t="e">
        <f t="shared" si="140"/>
        <v>#REF!</v>
      </c>
      <c r="E1317" s="575" t="e">
        <f t="shared" si="146"/>
        <v>#REF!</v>
      </c>
      <c r="F1317" s="575" t="e">
        <f t="shared" si="141"/>
        <v>#REF!</v>
      </c>
      <c r="G1317" s="575" t="e">
        <f t="shared" si="142"/>
        <v>#REF!</v>
      </c>
      <c r="H1317" s="575" t="e">
        <f t="shared" si="143"/>
        <v>#REF!</v>
      </c>
      <c r="I1317" s="575" t="e">
        <f t="shared" si="144"/>
        <v>#REF!</v>
      </c>
      <c r="J1317" s="575" t="e">
        <f>IF(A1317="","",IF(#REF!="","",PMT((1+D1317)^(1/12)-1,(#REF!*12)-A1317+1,-E1317)))</f>
        <v>#REF!</v>
      </c>
    </row>
    <row r="1318" spans="1:10">
      <c r="A1318" s="577" t="e">
        <f>IF(A1317="","",IF(A1317=#REF!*12,"",+A1317+1))</f>
        <v>#REF!</v>
      </c>
      <c r="B1318" s="576" t="e">
        <f t="shared" si="145"/>
        <v>#REF!</v>
      </c>
      <c r="C1318" s="576" t="e">
        <f>IF(A1318="","",IF(#REF!+'Plano Prestação Mensal Proposta'!A1318&gt;120,0,ROUND(IF(B1318&gt;0.045,(0.045*0.5),(0.5)*B1318),7)))</f>
        <v>#REF!</v>
      </c>
      <c r="D1318" s="576" t="e">
        <f t="shared" si="140"/>
        <v>#REF!</v>
      </c>
      <c r="E1318" s="575" t="e">
        <f t="shared" si="146"/>
        <v>#REF!</v>
      </c>
      <c r="F1318" s="575" t="e">
        <f t="shared" si="141"/>
        <v>#REF!</v>
      </c>
      <c r="G1318" s="575" t="e">
        <f t="shared" si="142"/>
        <v>#REF!</v>
      </c>
      <c r="H1318" s="575" t="e">
        <f t="shared" si="143"/>
        <v>#REF!</v>
      </c>
      <c r="I1318" s="575" t="e">
        <f t="shared" si="144"/>
        <v>#REF!</v>
      </c>
      <c r="J1318" s="575" t="e">
        <f>IF(A1318="","",IF(#REF!="","",PMT((1+D1318)^(1/12)-1,(#REF!*12)-A1318+1,-E1318)))</f>
        <v>#REF!</v>
      </c>
    </row>
    <row r="1319" spans="1:10">
      <c r="A1319" s="577" t="e">
        <f>IF(A1318="","",IF(A1318=#REF!*12,"",+A1318+1))</f>
        <v>#REF!</v>
      </c>
      <c r="B1319" s="576" t="e">
        <f t="shared" si="145"/>
        <v>#REF!</v>
      </c>
      <c r="C1319" s="576" t="e">
        <f>IF(A1319="","",IF(#REF!+'Plano Prestação Mensal Proposta'!A1319&gt;120,0,ROUND(IF(B1319&gt;0.045,(0.045*0.5),(0.5)*B1319),7)))</f>
        <v>#REF!</v>
      </c>
      <c r="D1319" s="576" t="e">
        <f t="shared" si="140"/>
        <v>#REF!</v>
      </c>
      <c r="E1319" s="575" t="e">
        <f t="shared" si="146"/>
        <v>#REF!</v>
      </c>
      <c r="F1319" s="575" t="e">
        <f t="shared" si="141"/>
        <v>#REF!</v>
      </c>
      <c r="G1319" s="575" t="e">
        <f t="shared" si="142"/>
        <v>#REF!</v>
      </c>
      <c r="H1319" s="575" t="e">
        <f t="shared" si="143"/>
        <v>#REF!</v>
      </c>
      <c r="I1319" s="575" t="e">
        <f t="shared" si="144"/>
        <v>#REF!</v>
      </c>
      <c r="J1319" s="575" t="e">
        <f>IF(A1319="","",IF(#REF!="","",PMT((1+D1319)^(1/12)-1,(#REF!*12)-A1319+1,-E1319)))</f>
        <v>#REF!</v>
      </c>
    </row>
    <row r="1320" spans="1:10">
      <c r="A1320" s="577" t="e">
        <f>IF(A1319="","",IF(A1319=#REF!*12,"",+A1319+1))</f>
        <v>#REF!</v>
      </c>
      <c r="B1320" s="576" t="e">
        <f t="shared" si="145"/>
        <v>#REF!</v>
      </c>
      <c r="C1320" s="576" t="e">
        <f>IF(A1320="","",IF(#REF!+'Plano Prestação Mensal Proposta'!A1320&gt;120,0,ROUND(IF(B1320&gt;0.045,(0.045*0.5),(0.5)*B1320),7)))</f>
        <v>#REF!</v>
      </c>
      <c r="D1320" s="576" t="e">
        <f t="shared" si="140"/>
        <v>#REF!</v>
      </c>
      <c r="E1320" s="575" t="e">
        <f t="shared" si="146"/>
        <v>#REF!</v>
      </c>
      <c r="F1320" s="575" t="e">
        <f t="shared" si="141"/>
        <v>#REF!</v>
      </c>
      <c r="G1320" s="575" t="e">
        <f t="shared" si="142"/>
        <v>#REF!</v>
      </c>
      <c r="H1320" s="575" t="e">
        <f t="shared" si="143"/>
        <v>#REF!</v>
      </c>
      <c r="I1320" s="575" t="e">
        <f t="shared" si="144"/>
        <v>#REF!</v>
      </c>
      <c r="J1320" s="575" t="e">
        <f>IF(A1320="","",IF(#REF!="","",PMT((1+D1320)^(1/12)-1,(#REF!*12)-A1320+1,-E1320)))</f>
        <v>#REF!</v>
      </c>
    </row>
    <row r="1321" spans="1:10">
      <c r="A1321" s="577" t="e">
        <f>IF(A1320="","",IF(A1320=#REF!*12,"",+A1320+1))</f>
        <v>#REF!</v>
      </c>
      <c r="B1321" s="576" t="e">
        <f t="shared" si="145"/>
        <v>#REF!</v>
      </c>
      <c r="C1321" s="576" t="e">
        <f>IF(A1321="","",IF(#REF!+'Plano Prestação Mensal Proposta'!A1321&gt;120,0,ROUND(IF(B1321&gt;0.045,(0.045*0.5),(0.5)*B1321),7)))</f>
        <v>#REF!</v>
      </c>
      <c r="D1321" s="576" t="e">
        <f t="shared" si="140"/>
        <v>#REF!</v>
      </c>
      <c r="E1321" s="575" t="e">
        <f t="shared" si="146"/>
        <v>#REF!</v>
      </c>
      <c r="F1321" s="575" t="e">
        <f t="shared" si="141"/>
        <v>#REF!</v>
      </c>
      <c r="G1321" s="575" t="e">
        <f t="shared" si="142"/>
        <v>#REF!</v>
      </c>
      <c r="H1321" s="575" t="e">
        <f t="shared" si="143"/>
        <v>#REF!</v>
      </c>
      <c r="I1321" s="575" t="e">
        <f t="shared" si="144"/>
        <v>#REF!</v>
      </c>
      <c r="J1321" s="575" t="e">
        <f>IF(A1321="","",IF(#REF!="","",PMT((1+D1321)^(1/12)-1,(#REF!*12)-A1321+1,-E1321)))</f>
        <v>#REF!</v>
      </c>
    </row>
    <row r="1322" spans="1:10">
      <c r="A1322" s="577" t="e">
        <f>IF(A1321="","",IF(A1321=#REF!*12,"",+A1321+1))</f>
        <v>#REF!</v>
      </c>
      <c r="B1322" s="576" t="e">
        <f t="shared" si="145"/>
        <v>#REF!</v>
      </c>
      <c r="C1322" s="576" t="e">
        <f>IF(A1322="","",IF(#REF!+'Plano Prestação Mensal Proposta'!A1322&gt;120,0,ROUND(IF(B1322&gt;0.045,(0.045*0.5),(0.5)*B1322),7)))</f>
        <v>#REF!</v>
      </c>
      <c r="D1322" s="576" t="e">
        <f t="shared" si="140"/>
        <v>#REF!</v>
      </c>
      <c r="E1322" s="575" t="e">
        <f t="shared" si="146"/>
        <v>#REF!</v>
      </c>
      <c r="F1322" s="575" t="e">
        <f t="shared" si="141"/>
        <v>#REF!</v>
      </c>
      <c r="G1322" s="575" t="e">
        <f t="shared" si="142"/>
        <v>#REF!</v>
      </c>
      <c r="H1322" s="575" t="e">
        <f t="shared" si="143"/>
        <v>#REF!</v>
      </c>
      <c r="I1322" s="575" t="e">
        <f t="shared" si="144"/>
        <v>#REF!</v>
      </c>
      <c r="J1322" s="575" t="e">
        <f>IF(A1322="","",IF(#REF!="","",PMT((1+D1322)^(1/12)-1,(#REF!*12)-A1322+1,-E1322)))</f>
        <v>#REF!</v>
      </c>
    </row>
    <row r="1323" spans="1:10">
      <c r="A1323" s="577" t="e">
        <f>IF(A1322="","",IF(A1322=#REF!*12,"",+A1322+1))</f>
        <v>#REF!</v>
      </c>
      <c r="B1323" s="576" t="e">
        <f t="shared" si="145"/>
        <v>#REF!</v>
      </c>
      <c r="C1323" s="576" t="e">
        <f>IF(A1323="","",IF(#REF!+'Plano Prestação Mensal Proposta'!A1323&gt;120,0,ROUND(IF(B1323&gt;0.045,(0.045*0.5),(0.5)*B1323),7)))</f>
        <v>#REF!</v>
      </c>
      <c r="D1323" s="576" t="e">
        <f t="shared" si="140"/>
        <v>#REF!</v>
      </c>
      <c r="E1323" s="575" t="e">
        <f t="shared" si="146"/>
        <v>#REF!</v>
      </c>
      <c r="F1323" s="575" t="e">
        <f t="shared" si="141"/>
        <v>#REF!</v>
      </c>
      <c r="G1323" s="575" t="e">
        <f t="shared" si="142"/>
        <v>#REF!</v>
      </c>
      <c r="H1323" s="575" t="e">
        <f t="shared" si="143"/>
        <v>#REF!</v>
      </c>
      <c r="I1323" s="575" t="e">
        <f t="shared" si="144"/>
        <v>#REF!</v>
      </c>
      <c r="J1323" s="575" t="e">
        <f>IF(A1323="","",IF(#REF!="","",PMT((1+D1323)^(1/12)-1,(#REF!*12)-A1323+1,-E1323)))</f>
        <v>#REF!</v>
      </c>
    </row>
    <row r="1324" spans="1:10">
      <c r="A1324" s="577" t="e">
        <f>IF(A1323="","",IF(A1323=#REF!*12,"",+A1323+1))</f>
        <v>#REF!</v>
      </c>
      <c r="B1324" s="576" t="e">
        <f t="shared" si="145"/>
        <v>#REF!</v>
      </c>
      <c r="C1324" s="576" t="e">
        <f>IF(A1324="","",IF(#REF!+'Plano Prestação Mensal Proposta'!A1324&gt;120,0,ROUND(IF(B1324&gt;0.045,(0.045*0.5),(0.5)*B1324),7)))</f>
        <v>#REF!</v>
      </c>
      <c r="D1324" s="576" t="e">
        <f t="shared" si="140"/>
        <v>#REF!</v>
      </c>
      <c r="E1324" s="575" t="e">
        <f t="shared" si="146"/>
        <v>#REF!</v>
      </c>
      <c r="F1324" s="575" t="e">
        <f t="shared" si="141"/>
        <v>#REF!</v>
      </c>
      <c r="G1324" s="575" t="e">
        <f t="shared" si="142"/>
        <v>#REF!</v>
      </c>
      <c r="H1324" s="575" t="e">
        <f t="shared" si="143"/>
        <v>#REF!</v>
      </c>
      <c r="I1324" s="575" t="e">
        <f t="shared" si="144"/>
        <v>#REF!</v>
      </c>
      <c r="J1324" s="575" t="e">
        <f>IF(A1324="","",IF(#REF!="","",PMT((1+D1324)^(1/12)-1,(#REF!*12)-A1324+1,-E1324)))</f>
        <v>#REF!</v>
      </c>
    </row>
    <row r="1325" spans="1:10">
      <c r="A1325" s="577" t="e">
        <f>IF(A1324="","",IF(A1324=#REF!*12,"",+A1324+1))</f>
        <v>#REF!</v>
      </c>
      <c r="B1325" s="576" t="e">
        <f t="shared" si="145"/>
        <v>#REF!</v>
      </c>
      <c r="C1325" s="576" t="e">
        <f>IF(A1325="","",IF(#REF!+'Plano Prestação Mensal Proposta'!A1325&gt;120,0,ROUND(IF(B1325&gt;0.045,(0.045*0.5),(0.5)*B1325),7)))</f>
        <v>#REF!</v>
      </c>
      <c r="D1325" s="576" t="e">
        <f t="shared" si="140"/>
        <v>#REF!</v>
      </c>
      <c r="E1325" s="575" t="e">
        <f t="shared" si="146"/>
        <v>#REF!</v>
      </c>
      <c r="F1325" s="575" t="e">
        <f t="shared" si="141"/>
        <v>#REF!</v>
      </c>
      <c r="G1325" s="575" t="e">
        <f t="shared" si="142"/>
        <v>#REF!</v>
      </c>
      <c r="H1325" s="575" t="e">
        <f t="shared" si="143"/>
        <v>#REF!</v>
      </c>
      <c r="I1325" s="575" t="e">
        <f t="shared" si="144"/>
        <v>#REF!</v>
      </c>
      <c r="J1325" s="575" t="e">
        <f>IF(A1325="","",IF(#REF!="","",PMT((1+D1325)^(1/12)-1,(#REF!*12)-A1325+1,-E1325)))</f>
        <v>#REF!</v>
      </c>
    </row>
    <row r="1326" spans="1:10">
      <c r="A1326" s="577" t="e">
        <f>IF(A1325="","",IF(A1325=#REF!*12,"",+A1325+1))</f>
        <v>#REF!</v>
      </c>
      <c r="B1326" s="576" t="e">
        <f t="shared" si="145"/>
        <v>#REF!</v>
      </c>
      <c r="C1326" s="576" t="e">
        <f>IF(A1326="","",IF(#REF!+'Plano Prestação Mensal Proposta'!A1326&gt;120,0,ROUND(IF(B1326&gt;0.045,(0.045*0.5),(0.5)*B1326),7)))</f>
        <v>#REF!</v>
      </c>
      <c r="D1326" s="576" t="e">
        <f t="shared" si="140"/>
        <v>#REF!</v>
      </c>
      <c r="E1326" s="575" t="e">
        <f t="shared" si="146"/>
        <v>#REF!</v>
      </c>
      <c r="F1326" s="575" t="e">
        <f t="shared" si="141"/>
        <v>#REF!</v>
      </c>
      <c r="G1326" s="575" t="e">
        <f t="shared" si="142"/>
        <v>#REF!</v>
      </c>
      <c r="H1326" s="575" t="e">
        <f t="shared" si="143"/>
        <v>#REF!</v>
      </c>
      <c r="I1326" s="575" t="e">
        <f t="shared" si="144"/>
        <v>#REF!</v>
      </c>
      <c r="J1326" s="575" t="e">
        <f>IF(A1326="","",IF(#REF!="","",PMT((1+D1326)^(1/12)-1,(#REF!*12)-A1326+1,-E1326)))</f>
        <v>#REF!</v>
      </c>
    </row>
    <row r="1327" spans="1:10">
      <c r="A1327" s="577" t="e">
        <f>IF(A1326="","",IF(A1326=#REF!*12,"",+A1326+1))</f>
        <v>#REF!</v>
      </c>
      <c r="B1327" s="576" t="e">
        <f t="shared" si="145"/>
        <v>#REF!</v>
      </c>
      <c r="C1327" s="576" t="e">
        <f>IF(A1327="","",IF(#REF!+'Plano Prestação Mensal Proposta'!A1327&gt;120,0,ROUND(IF(B1327&gt;0.045,(0.045*0.5),(0.5)*B1327),7)))</f>
        <v>#REF!</v>
      </c>
      <c r="D1327" s="576" t="e">
        <f t="shared" si="140"/>
        <v>#REF!</v>
      </c>
      <c r="E1327" s="575" t="e">
        <f t="shared" si="146"/>
        <v>#REF!</v>
      </c>
      <c r="F1327" s="575" t="e">
        <f t="shared" si="141"/>
        <v>#REF!</v>
      </c>
      <c r="G1327" s="575" t="e">
        <f t="shared" si="142"/>
        <v>#REF!</v>
      </c>
      <c r="H1327" s="575" t="e">
        <f t="shared" si="143"/>
        <v>#REF!</v>
      </c>
      <c r="I1327" s="575" t="e">
        <f t="shared" si="144"/>
        <v>#REF!</v>
      </c>
      <c r="J1327" s="575" t="e">
        <f>IF(A1327="","",IF(#REF!="","",PMT((1+D1327)^(1/12)-1,(#REF!*12)-A1327+1,-E1327)))</f>
        <v>#REF!</v>
      </c>
    </row>
    <row r="1328" spans="1:10">
      <c r="A1328" s="577" t="e">
        <f>IF(A1327="","",IF(A1327=#REF!*12,"",+A1327+1))</f>
        <v>#REF!</v>
      </c>
      <c r="B1328" s="576" t="e">
        <f t="shared" si="145"/>
        <v>#REF!</v>
      </c>
      <c r="C1328" s="576" t="e">
        <f>IF(A1328="","",IF(#REF!+'Plano Prestação Mensal Proposta'!A1328&gt;120,0,ROUND(IF(B1328&gt;0.045,(0.045*0.5),(0.5)*B1328),7)))</f>
        <v>#REF!</v>
      </c>
      <c r="D1328" s="576" t="e">
        <f t="shared" si="140"/>
        <v>#REF!</v>
      </c>
      <c r="E1328" s="575" t="e">
        <f t="shared" si="146"/>
        <v>#REF!</v>
      </c>
      <c r="F1328" s="575" t="e">
        <f t="shared" si="141"/>
        <v>#REF!</v>
      </c>
      <c r="G1328" s="575" t="e">
        <f t="shared" si="142"/>
        <v>#REF!</v>
      </c>
      <c r="H1328" s="575" t="e">
        <f t="shared" si="143"/>
        <v>#REF!</v>
      </c>
      <c r="I1328" s="575" t="e">
        <f t="shared" si="144"/>
        <v>#REF!</v>
      </c>
      <c r="J1328" s="575" t="e">
        <f>IF(A1328="","",IF(#REF!="","",PMT((1+D1328)^(1/12)-1,(#REF!*12)-A1328+1,-E1328)))</f>
        <v>#REF!</v>
      </c>
    </row>
    <row r="1329" spans="1:10">
      <c r="A1329" s="577" t="e">
        <f>IF(A1328="","",IF(A1328=#REF!*12,"",+A1328+1))</f>
        <v>#REF!</v>
      </c>
      <c r="B1329" s="576" t="e">
        <f t="shared" si="145"/>
        <v>#REF!</v>
      </c>
      <c r="C1329" s="576" t="e">
        <f>IF(A1329="","",IF(#REF!+'Plano Prestação Mensal Proposta'!A1329&gt;120,0,ROUND(IF(B1329&gt;0.045,(0.045*0.5),(0.5)*B1329),7)))</f>
        <v>#REF!</v>
      </c>
      <c r="D1329" s="576" t="e">
        <f t="shared" si="140"/>
        <v>#REF!</v>
      </c>
      <c r="E1329" s="575" t="e">
        <f t="shared" si="146"/>
        <v>#REF!</v>
      </c>
      <c r="F1329" s="575" t="e">
        <f t="shared" si="141"/>
        <v>#REF!</v>
      </c>
      <c r="G1329" s="575" t="e">
        <f t="shared" si="142"/>
        <v>#REF!</v>
      </c>
      <c r="H1329" s="575" t="e">
        <f t="shared" si="143"/>
        <v>#REF!</v>
      </c>
      <c r="I1329" s="575" t="e">
        <f t="shared" si="144"/>
        <v>#REF!</v>
      </c>
      <c r="J1329" s="575" t="e">
        <f>IF(A1329="","",IF(#REF!="","",PMT((1+D1329)^(1/12)-1,(#REF!*12)-A1329+1,-E1329)))</f>
        <v>#REF!</v>
      </c>
    </row>
    <row r="1330" spans="1:10">
      <c r="A1330" s="577" t="e">
        <f>IF(A1329="","",IF(A1329=#REF!*12,"",+A1329+1))</f>
        <v>#REF!</v>
      </c>
      <c r="B1330" s="576" t="e">
        <f t="shared" si="145"/>
        <v>#REF!</v>
      </c>
      <c r="C1330" s="576" t="e">
        <f>IF(A1330="","",IF(#REF!+'Plano Prestação Mensal Proposta'!A1330&gt;120,0,ROUND(IF(B1330&gt;0.045,(0.045*0.5),(0.5)*B1330),7)))</f>
        <v>#REF!</v>
      </c>
      <c r="D1330" s="576" t="e">
        <f t="shared" si="140"/>
        <v>#REF!</v>
      </c>
      <c r="E1330" s="575" t="e">
        <f t="shared" si="146"/>
        <v>#REF!</v>
      </c>
      <c r="F1330" s="575" t="e">
        <f t="shared" si="141"/>
        <v>#REF!</v>
      </c>
      <c r="G1330" s="575" t="e">
        <f t="shared" si="142"/>
        <v>#REF!</v>
      </c>
      <c r="H1330" s="575" t="e">
        <f t="shared" si="143"/>
        <v>#REF!</v>
      </c>
      <c r="I1330" s="575" t="e">
        <f t="shared" si="144"/>
        <v>#REF!</v>
      </c>
      <c r="J1330" s="575" t="e">
        <f>IF(A1330="","",IF(#REF!="","",PMT((1+D1330)^(1/12)-1,(#REF!*12)-A1330+1,-E1330)))</f>
        <v>#REF!</v>
      </c>
    </row>
    <row r="1331" spans="1:10">
      <c r="A1331" s="577" t="e">
        <f>IF(A1330="","",IF(A1330=#REF!*12,"",+A1330+1))</f>
        <v>#REF!</v>
      </c>
      <c r="B1331" s="576" t="e">
        <f t="shared" si="145"/>
        <v>#REF!</v>
      </c>
      <c r="C1331" s="576" t="e">
        <f>IF(A1331="","",IF(#REF!+'Plano Prestação Mensal Proposta'!A1331&gt;120,0,ROUND(IF(B1331&gt;0.045,(0.045*0.5),(0.5)*B1331),7)))</f>
        <v>#REF!</v>
      </c>
      <c r="D1331" s="576" t="e">
        <f t="shared" si="140"/>
        <v>#REF!</v>
      </c>
      <c r="E1331" s="575" t="e">
        <f t="shared" si="146"/>
        <v>#REF!</v>
      </c>
      <c r="F1331" s="575" t="e">
        <f t="shared" si="141"/>
        <v>#REF!</v>
      </c>
      <c r="G1331" s="575" t="e">
        <f t="shared" si="142"/>
        <v>#REF!</v>
      </c>
      <c r="H1331" s="575" t="e">
        <f t="shared" si="143"/>
        <v>#REF!</v>
      </c>
      <c r="I1331" s="575" t="e">
        <f t="shared" si="144"/>
        <v>#REF!</v>
      </c>
      <c r="J1331" s="575" t="e">
        <f>IF(A1331="","",IF(#REF!="","",PMT((1+D1331)^(1/12)-1,(#REF!*12)-A1331+1,-E1331)))</f>
        <v>#REF!</v>
      </c>
    </row>
    <row r="1332" spans="1:10">
      <c r="A1332" s="577" t="e">
        <f>IF(A1331="","",IF(A1331=#REF!*12,"",+A1331+1))</f>
        <v>#REF!</v>
      </c>
      <c r="B1332" s="576" t="e">
        <f t="shared" si="145"/>
        <v>#REF!</v>
      </c>
      <c r="C1332" s="576" t="e">
        <f>IF(A1332="","",IF(#REF!+'Plano Prestação Mensal Proposta'!A1332&gt;120,0,ROUND(IF(B1332&gt;0.045,(0.045*0.5),(0.5)*B1332),7)))</f>
        <v>#REF!</v>
      </c>
      <c r="D1332" s="576" t="e">
        <f t="shared" si="140"/>
        <v>#REF!</v>
      </c>
      <c r="E1332" s="575" t="e">
        <f t="shared" si="146"/>
        <v>#REF!</v>
      </c>
      <c r="F1332" s="575" t="e">
        <f t="shared" si="141"/>
        <v>#REF!</v>
      </c>
      <c r="G1332" s="575" t="e">
        <f t="shared" si="142"/>
        <v>#REF!</v>
      </c>
      <c r="H1332" s="575" t="e">
        <f t="shared" si="143"/>
        <v>#REF!</v>
      </c>
      <c r="I1332" s="575" t="e">
        <f t="shared" si="144"/>
        <v>#REF!</v>
      </c>
      <c r="J1332" s="575" t="e">
        <f>IF(A1332="","",IF(#REF!="","",PMT((1+D1332)^(1/12)-1,(#REF!*12)-A1332+1,-E1332)))</f>
        <v>#REF!</v>
      </c>
    </row>
    <row r="1333" spans="1:10">
      <c r="A1333" s="577" t="e">
        <f>IF(A1332="","",IF(A1332=#REF!*12,"",+A1332+1))</f>
        <v>#REF!</v>
      </c>
      <c r="B1333" s="576" t="e">
        <f t="shared" si="145"/>
        <v>#REF!</v>
      </c>
      <c r="C1333" s="576" t="e">
        <f>IF(A1333="","",IF(#REF!+'Plano Prestação Mensal Proposta'!A1333&gt;120,0,ROUND(IF(B1333&gt;0.045,(0.045*0.5),(0.5)*B1333),7)))</f>
        <v>#REF!</v>
      </c>
      <c r="D1333" s="576" t="e">
        <f t="shared" si="140"/>
        <v>#REF!</v>
      </c>
      <c r="E1333" s="575" t="e">
        <f t="shared" si="146"/>
        <v>#REF!</v>
      </c>
      <c r="F1333" s="575" t="e">
        <f t="shared" si="141"/>
        <v>#REF!</v>
      </c>
      <c r="G1333" s="575" t="e">
        <f t="shared" si="142"/>
        <v>#REF!</v>
      </c>
      <c r="H1333" s="575" t="e">
        <f t="shared" si="143"/>
        <v>#REF!</v>
      </c>
      <c r="I1333" s="575" t="e">
        <f t="shared" si="144"/>
        <v>#REF!</v>
      </c>
      <c r="J1333" s="575" t="e">
        <f>IF(A1333="","",IF(#REF!="","",PMT((1+D1333)^(1/12)-1,(#REF!*12)-A1333+1,-E1333)))</f>
        <v>#REF!</v>
      </c>
    </row>
    <row r="1334" spans="1:10">
      <c r="A1334" s="577" t="e">
        <f>IF(A1333="","",IF(A1333=#REF!*12,"",+A1333+1))</f>
        <v>#REF!</v>
      </c>
      <c r="B1334" s="576" t="e">
        <f t="shared" si="145"/>
        <v>#REF!</v>
      </c>
      <c r="C1334" s="576" t="e">
        <f>IF(A1334="","",IF(#REF!+'Plano Prestação Mensal Proposta'!A1334&gt;120,0,ROUND(IF(B1334&gt;0.045,(0.045*0.5),(0.5)*B1334),7)))</f>
        <v>#REF!</v>
      </c>
      <c r="D1334" s="576" t="e">
        <f t="shared" si="140"/>
        <v>#REF!</v>
      </c>
      <c r="E1334" s="575" t="e">
        <f t="shared" si="146"/>
        <v>#REF!</v>
      </c>
      <c r="F1334" s="575" t="e">
        <f t="shared" si="141"/>
        <v>#REF!</v>
      </c>
      <c r="G1334" s="575" t="e">
        <f t="shared" si="142"/>
        <v>#REF!</v>
      </c>
      <c r="H1334" s="575" t="e">
        <f t="shared" si="143"/>
        <v>#REF!</v>
      </c>
      <c r="I1334" s="575" t="e">
        <f t="shared" si="144"/>
        <v>#REF!</v>
      </c>
      <c r="J1334" s="575" t="e">
        <f>IF(A1334="","",IF(#REF!="","",PMT((1+D1334)^(1/12)-1,(#REF!*12)-A1334+1,-E1334)))</f>
        <v>#REF!</v>
      </c>
    </row>
    <row r="1335" spans="1:10">
      <c r="A1335" s="577" t="e">
        <f>IF(A1334="","",IF(A1334=#REF!*12,"",+A1334+1))</f>
        <v>#REF!</v>
      </c>
      <c r="B1335" s="576" t="e">
        <f t="shared" si="145"/>
        <v>#REF!</v>
      </c>
      <c r="C1335" s="576" t="e">
        <f>IF(A1335="","",IF(#REF!+'Plano Prestação Mensal Proposta'!A1335&gt;120,0,ROUND(IF(B1335&gt;0.045,(0.045*0.5),(0.5)*B1335),7)))</f>
        <v>#REF!</v>
      </c>
      <c r="D1335" s="576" t="e">
        <f t="shared" si="140"/>
        <v>#REF!</v>
      </c>
      <c r="E1335" s="575" t="e">
        <f t="shared" si="146"/>
        <v>#REF!</v>
      </c>
      <c r="F1335" s="575" t="e">
        <f t="shared" si="141"/>
        <v>#REF!</v>
      </c>
      <c r="G1335" s="575" t="e">
        <f t="shared" si="142"/>
        <v>#REF!</v>
      </c>
      <c r="H1335" s="575" t="e">
        <f t="shared" si="143"/>
        <v>#REF!</v>
      </c>
      <c r="I1335" s="575" t="e">
        <f t="shared" si="144"/>
        <v>#REF!</v>
      </c>
      <c r="J1335" s="575" t="e">
        <f>IF(A1335="","",IF(#REF!="","",PMT((1+D1335)^(1/12)-1,(#REF!*12)-A1335+1,-E1335)))</f>
        <v>#REF!</v>
      </c>
    </row>
    <row r="1336" spans="1:10">
      <c r="A1336" s="577" t="e">
        <f>IF(A1335="","",IF(A1335=#REF!*12,"",+A1335+1))</f>
        <v>#REF!</v>
      </c>
      <c r="B1336" s="576" t="e">
        <f t="shared" si="145"/>
        <v>#REF!</v>
      </c>
      <c r="C1336" s="576" t="e">
        <f>IF(A1336="","",IF(#REF!+'Plano Prestação Mensal Proposta'!A1336&gt;120,0,ROUND(IF(B1336&gt;0.045,(0.045*0.5),(0.5)*B1336),7)))</f>
        <v>#REF!</v>
      </c>
      <c r="D1336" s="576" t="e">
        <f t="shared" si="140"/>
        <v>#REF!</v>
      </c>
      <c r="E1336" s="575" t="e">
        <f t="shared" si="146"/>
        <v>#REF!</v>
      </c>
      <c r="F1336" s="575" t="e">
        <f t="shared" si="141"/>
        <v>#REF!</v>
      </c>
      <c r="G1336" s="575" t="e">
        <f t="shared" si="142"/>
        <v>#REF!</v>
      </c>
      <c r="H1336" s="575" t="e">
        <f t="shared" si="143"/>
        <v>#REF!</v>
      </c>
      <c r="I1336" s="575" t="e">
        <f t="shared" si="144"/>
        <v>#REF!</v>
      </c>
      <c r="J1336" s="575" t="e">
        <f>IF(A1336="","",IF(#REF!="","",PMT((1+D1336)^(1/12)-1,(#REF!*12)-A1336+1,-E1336)))</f>
        <v>#REF!</v>
      </c>
    </row>
    <row r="1337" spans="1:10">
      <c r="A1337" s="577" t="e">
        <f>IF(A1336="","",IF(A1336=#REF!*12,"",+A1336+1))</f>
        <v>#REF!</v>
      </c>
      <c r="B1337" s="576" t="e">
        <f t="shared" si="145"/>
        <v>#REF!</v>
      </c>
      <c r="C1337" s="576" t="e">
        <f>IF(A1337="","",IF(#REF!+'Plano Prestação Mensal Proposta'!A1337&gt;120,0,ROUND(IF(B1337&gt;0.045,(0.045*0.5),(0.5)*B1337),7)))</f>
        <v>#REF!</v>
      </c>
      <c r="D1337" s="576" t="e">
        <f t="shared" si="140"/>
        <v>#REF!</v>
      </c>
      <c r="E1337" s="575" t="e">
        <f t="shared" si="146"/>
        <v>#REF!</v>
      </c>
      <c r="F1337" s="575" t="e">
        <f t="shared" si="141"/>
        <v>#REF!</v>
      </c>
      <c r="G1337" s="575" t="e">
        <f t="shared" si="142"/>
        <v>#REF!</v>
      </c>
      <c r="H1337" s="575" t="e">
        <f t="shared" si="143"/>
        <v>#REF!</v>
      </c>
      <c r="I1337" s="575" t="e">
        <f t="shared" si="144"/>
        <v>#REF!</v>
      </c>
      <c r="J1337" s="575" t="e">
        <f>IF(A1337="","",IF(#REF!="","",PMT((1+D1337)^(1/12)-1,(#REF!*12)-A1337+1,-E1337)))</f>
        <v>#REF!</v>
      </c>
    </row>
    <row r="1338" spans="1:10">
      <c r="A1338" s="577" t="e">
        <f>IF(A1337="","",IF(A1337=#REF!*12,"",+A1337+1))</f>
        <v>#REF!</v>
      </c>
      <c r="B1338" s="576" t="e">
        <f t="shared" si="145"/>
        <v>#REF!</v>
      </c>
      <c r="C1338" s="576" t="e">
        <f>IF(A1338="","",IF(#REF!+'Plano Prestação Mensal Proposta'!A1338&gt;120,0,ROUND(IF(B1338&gt;0.045,(0.045*0.5),(0.5)*B1338),7)))</f>
        <v>#REF!</v>
      </c>
      <c r="D1338" s="576" t="e">
        <f t="shared" si="140"/>
        <v>#REF!</v>
      </c>
      <c r="E1338" s="575" t="e">
        <f t="shared" si="146"/>
        <v>#REF!</v>
      </c>
      <c r="F1338" s="575" t="e">
        <f t="shared" si="141"/>
        <v>#REF!</v>
      </c>
      <c r="G1338" s="575" t="e">
        <f t="shared" si="142"/>
        <v>#REF!</v>
      </c>
      <c r="H1338" s="575" t="e">
        <f t="shared" si="143"/>
        <v>#REF!</v>
      </c>
      <c r="I1338" s="575" t="e">
        <f t="shared" si="144"/>
        <v>#REF!</v>
      </c>
      <c r="J1338" s="575" t="e">
        <f>IF(A1338="","",IF(#REF!="","",PMT((1+D1338)^(1/12)-1,(#REF!*12)-A1338+1,-E1338)))</f>
        <v>#REF!</v>
      </c>
    </row>
    <row r="1339" spans="1:10">
      <c r="A1339" s="577" t="e">
        <f>IF(A1338="","",IF(A1338=#REF!*12,"",+A1338+1))</f>
        <v>#REF!</v>
      </c>
      <c r="B1339" s="576" t="e">
        <f t="shared" si="145"/>
        <v>#REF!</v>
      </c>
      <c r="C1339" s="576" t="e">
        <f>IF(A1339="","",IF(#REF!+'Plano Prestação Mensal Proposta'!A1339&gt;120,0,ROUND(IF(B1339&gt;0.045,(0.045*0.5),(0.5)*B1339),7)))</f>
        <v>#REF!</v>
      </c>
      <c r="D1339" s="576" t="e">
        <f t="shared" si="140"/>
        <v>#REF!</v>
      </c>
      <c r="E1339" s="575" t="e">
        <f t="shared" si="146"/>
        <v>#REF!</v>
      </c>
      <c r="F1339" s="575" t="e">
        <f t="shared" si="141"/>
        <v>#REF!</v>
      </c>
      <c r="G1339" s="575" t="e">
        <f t="shared" si="142"/>
        <v>#REF!</v>
      </c>
      <c r="H1339" s="575" t="e">
        <f t="shared" si="143"/>
        <v>#REF!</v>
      </c>
      <c r="I1339" s="575" t="e">
        <f t="shared" si="144"/>
        <v>#REF!</v>
      </c>
      <c r="J1339" s="575" t="e">
        <f>IF(A1339="","",IF(#REF!="","",PMT((1+D1339)^(1/12)-1,(#REF!*12)-A1339+1,-E1339)))</f>
        <v>#REF!</v>
      </c>
    </row>
    <row r="1340" spans="1:10">
      <c r="A1340" s="577" t="e">
        <f>IF(A1339="","",IF(A1339=#REF!*12,"",+A1339+1))</f>
        <v>#REF!</v>
      </c>
      <c r="B1340" s="576" t="e">
        <f t="shared" si="145"/>
        <v>#REF!</v>
      </c>
      <c r="C1340" s="576" t="e">
        <f>IF(A1340="","",IF(#REF!+'Plano Prestação Mensal Proposta'!A1340&gt;120,0,ROUND(IF(B1340&gt;0.045,(0.045*0.5),(0.5)*B1340),7)))</f>
        <v>#REF!</v>
      </c>
      <c r="D1340" s="576" t="e">
        <f t="shared" si="140"/>
        <v>#REF!</v>
      </c>
      <c r="E1340" s="575" t="e">
        <f t="shared" si="146"/>
        <v>#REF!</v>
      </c>
      <c r="F1340" s="575" t="e">
        <f t="shared" si="141"/>
        <v>#REF!</v>
      </c>
      <c r="G1340" s="575" t="e">
        <f t="shared" si="142"/>
        <v>#REF!</v>
      </c>
      <c r="H1340" s="575" t="e">
        <f t="shared" si="143"/>
        <v>#REF!</v>
      </c>
      <c r="I1340" s="575" t="e">
        <f t="shared" si="144"/>
        <v>#REF!</v>
      </c>
      <c r="J1340" s="575" t="e">
        <f>IF(A1340="","",IF(#REF!="","",PMT((1+D1340)^(1/12)-1,(#REF!*12)-A1340+1,-E1340)))</f>
        <v>#REF!</v>
      </c>
    </row>
    <row r="1341" spans="1:10">
      <c r="A1341" s="577" t="e">
        <f>IF(A1340="","",IF(A1340=#REF!*12,"",+A1340+1))</f>
        <v>#REF!</v>
      </c>
      <c r="B1341" s="576" t="e">
        <f t="shared" si="145"/>
        <v>#REF!</v>
      </c>
      <c r="C1341" s="576" t="e">
        <f>IF(A1341="","",IF(#REF!+'Plano Prestação Mensal Proposta'!A1341&gt;120,0,ROUND(IF(B1341&gt;0.045,(0.045*0.5),(0.5)*B1341),7)))</f>
        <v>#REF!</v>
      </c>
      <c r="D1341" s="576" t="e">
        <f t="shared" si="140"/>
        <v>#REF!</v>
      </c>
      <c r="E1341" s="575" t="e">
        <f t="shared" si="146"/>
        <v>#REF!</v>
      </c>
      <c r="F1341" s="575" t="e">
        <f t="shared" si="141"/>
        <v>#REF!</v>
      </c>
      <c r="G1341" s="575" t="e">
        <f t="shared" si="142"/>
        <v>#REF!</v>
      </c>
      <c r="H1341" s="575" t="e">
        <f t="shared" si="143"/>
        <v>#REF!</v>
      </c>
      <c r="I1341" s="575" t="e">
        <f t="shared" si="144"/>
        <v>#REF!</v>
      </c>
      <c r="J1341" s="575" t="e">
        <f>IF(A1341="","",IF(#REF!="","",PMT((1+D1341)^(1/12)-1,(#REF!*12)-A1341+1,-E1341)))</f>
        <v>#REF!</v>
      </c>
    </row>
    <row r="1342" spans="1:10">
      <c r="A1342" s="577" t="e">
        <f>IF(A1341="","",IF(A1341=#REF!*12,"",+A1341+1))</f>
        <v>#REF!</v>
      </c>
      <c r="B1342" s="576" t="e">
        <f t="shared" si="145"/>
        <v>#REF!</v>
      </c>
      <c r="C1342" s="576" t="e">
        <f>IF(A1342="","",IF(#REF!+'Plano Prestação Mensal Proposta'!A1342&gt;120,0,ROUND(IF(B1342&gt;0.045,(0.045*0.5),(0.5)*B1342),7)))</f>
        <v>#REF!</v>
      </c>
      <c r="D1342" s="576" t="e">
        <f t="shared" si="140"/>
        <v>#REF!</v>
      </c>
      <c r="E1342" s="575" t="e">
        <f t="shared" si="146"/>
        <v>#REF!</v>
      </c>
      <c r="F1342" s="575" t="e">
        <f t="shared" si="141"/>
        <v>#REF!</v>
      </c>
      <c r="G1342" s="575" t="e">
        <f t="shared" si="142"/>
        <v>#REF!</v>
      </c>
      <c r="H1342" s="575" t="e">
        <f t="shared" si="143"/>
        <v>#REF!</v>
      </c>
      <c r="I1342" s="575" t="e">
        <f t="shared" si="144"/>
        <v>#REF!</v>
      </c>
      <c r="J1342" s="575" t="e">
        <f>IF(A1342="","",IF(#REF!="","",PMT((1+D1342)^(1/12)-1,(#REF!*12)-A1342+1,-E1342)))</f>
        <v>#REF!</v>
      </c>
    </row>
    <row r="1343" spans="1:10">
      <c r="A1343" s="577" t="e">
        <f>IF(A1342="","",IF(A1342=#REF!*12,"",+A1342+1))</f>
        <v>#REF!</v>
      </c>
      <c r="B1343" s="576" t="e">
        <f t="shared" si="145"/>
        <v>#REF!</v>
      </c>
      <c r="C1343" s="576" t="e">
        <f>IF(A1343="","",IF(#REF!+'Plano Prestação Mensal Proposta'!A1343&gt;120,0,ROUND(IF(B1343&gt;0.045,(0.045*0.5),(0.5)*B1343),7)))</f>
        <v>#REF!</v>
      </c>
      <c r="D1343" s="576" t="e">
        <f t="shared" si="140"/>
        <v>#REF!</v>
      </c>
      <c r="E1343" s="575" t="e">
        <f t="shared" si="146"/>
        <v>#REF!</v>
      </c>
      <c r="F1343" s="575" t="e">
        <f t="shared" si="141"/>
        <v>#REF!</v>
      </c>
      <c r="G1343" s="575" t="e">
        <f t="shared" si="142"/>
        <v>#REF!</v>
      </c>
      <c r="H1343" s="575" t="e">
        <f t="shared" si="143"/>
        <v>#REF!</v>
      </c>
      <c r="I1343" s="575" t="e">
        <f t="shared" si="144"/>
        <v>#REF!</v>
      </c>
      <c r="J1343" s="575" t="e">
        <f>IF(A1343="","",IF(#REF!="","",PMT((1+D1343)^(1/12)-1,(#REF!*12)-A1343+1,-E1343)))</f>
        <v>#REF!</v>
      </c>
    </row>
    <row r="1344" spans="1:10">
      <c r="A1344" s="577" t="e">
        <f>IF(A1343="","",IF(A1343=#REF!*12,"",+A1343+1))</f>
        <v>#REF!</v>
      </c>
      <c r="B1344" s="576" t="e">
        <f t="shared" si="145"/>
        <v>#REF!</v>
      </c>
      <c r="C1344" s="576" t="e">
        <f>IF(A1344="","",IF(#REF!+'Plano Prestação Mensal Proposta'!A1344&gt;120,0,ROUND(IF(B1344&gt;0.045,(0.045*0.5),(0.5)*B1344),7)))</f>
        <v>#REF!</v>
      </c>
      <c r="D1344" s="576" t="e">
        <f t="shared" si="140"/>
        <v>#REF!</v>
      </c>
      <c r="E1344" s="575" t="e">
        <f t="shared" si="146"/>
        <v>#REF!</v>
      </c>
      <c r="F1344" s="575" t="e">
        <f t="shared" si="141"/>
        <v>#REF!</v>
      </c>
      <c r="G1344" s="575" t="e">
        <f t="shared" si="142"/>
        <v>#REF!</v>
      </c>
      <c r="H1344" s="575" t="e">
        <f t="shared" si="143"/>
        <v>#REF!</v>
      </c>
      <c r="I1344" s="575" t="e">
        <f t="shared" si="144"/>
        <v>#REF!</v>
      </c>
      <c r="J1344" s="575" t="e">
        <f>IF(A1344="","",IF(#REF!="","",PMT((1+D1344)^(1/12)-1,(#REF!*12)-A1344+1,-E1344)))</f>
        <v>#REF!</v>
      </c>
    </row>
    <row r="1345" spans="1:10">
      <c r="A1345" s="577" t="e">
        <f>IF(A1344="","",IF(A1344=#REF!*12,"",+A1344+1))</f>
        <v>#REF!</v>
      </c>
      <c r="B1345" s="576" t="e">
        <f t="shared" si="145"/>
        <v>#REF!</v>
      </c>
      <c r="C1345" s="576" t="e">
        <f>IF(A1345="","",IF(#REF!+'Plano Prestação Mensal Proposta'!A1345&gt;120,0,ROUND(IF(B1345&gt;0.045,(0.045*0.5),(0.5)*B1345),7)))</f>
        <v>#REF!</v>
      </c>
      <c r="D1345" s="576" t="e">
        <f t="shared" si="140"/>
        <v>#REF!</v>
      </c>
      <c r="E1345" s="575" t="e">
        <f t="shared" si="146"/>
        <v>#REF!</v>
      </c>
      <c r="F1345" s="575" t="e">
        <f t="shared" si="141"/>
        <v>#REF!</v>
      </c>
      <c r="G1345" s="575" t="e">
        <f t="shared" si="142"/>
        <v>#REF!</v>
      </c>
      <c r="H1345" s="575" t="e">
        <f t="shared" si="143"/>
        <v>#REF!</v>
      </c>
      <c r="I1345" s="575" t="e">
        <f t="shared" si="144"/>
        <v>#REF!</v>
      </c>
      <c r="J1345" s="575" t="e">
        <f>IF(A1345="","",IF(#REF!="","",PMT((1+D1345)^(1/12)-1,(#REF!*12)-A1345+1,-E1345)))</f>
        <v>#REF!</v>
      </c>
    </row>
    <row r="1346" spans="1:10">
      <c r="A1346" s="577" t="e">
        <f>IF(A1345="","",IF(A1345=#REF!*12,"",+A1345+1))</f>
        <v>#REF!</v>
      </c>
      <c r="B1346" s="576" t="e">
        <f t="shared" si="145"/>
        <v>#REF!</v>
      </c>
      <c r="C1346" s="576" t="e">
        <f>IF(A1346="","",IF(#REF!+'Plano Prestação Mensal Proposta'!A1346&gt;120,0,ROUND(IF(B1346&gt;0.045,(0.045*0.5),(0.5)*B1346),7)))</f>
        <v>#REF!</v>
      </c>
      <c r="D1346" s="576" t="e">
        <f t="shared" si="140"/>
        <v>#REF!</v>
      </c>
      <c r="E1346" s="575" t="e">
        <f t="shared" si="146"/>
        <v>#REF!</v>
      </c>
      <c r="F1346" s="575" t="e">
        <f t="shared" si="141"/>
        <v>#REF!</v>
      </c>
      <c r="G1346" s="575" t="e">
        <f t="shared" si="142"/>
        <v>#REF!</v>
      </c>
      <c r="H1346" s="575" t="e">
        <f t="shared" si="143"/>
        <v>#REF!</v>
      </c>
      <c r="I1346" s="575" t="e">
        <f t="shared" si="144"/>
        <v>#REF!</v>
      </c>
      <c r="J1346" s="575" t="e">
        <f>IF(A1346="","",IF(#REF!="","",PMT((1+D1346)^(1/12)-1,(#REF!*12)-A1346+1,-E1346)))</f>
        <v>#REF!</v>
      </c>
    </row>
    <row r="1347" spans="1:10">
      <c r="A1347" s="577" t="e">
        <f>IF(A1346="","",IF(A1346=#REF!*12,"",+A1346+1))</f>
        <v>#REF!</v>
      </c>
      <c r="B1347" s="576" t="e">
        <f t="shared" si="145"/>
        <v>#REF!</v>
      </c>
      <c r="C1347" s="576" t="e">
        <f>IF(A1347="","",IF(#REF!+'Plano Prestação Mensal Proposta'!A1347&gt;120,0,ROUND(IF(B1347&gt;0.045,(0.045*0.5),(0.5)*B1347),7)))</f>
        <v>#REF!</v>
      </c>
      <c r="D1347" s="576" t="e">
        <f t="shared" si="140"/>
        <v>#REF!</v>
      </c>
      <c r="E1347" s="575" t="e">
        <f t="shared" si="146"/>
        <v>#REF!</v>
      </c>
      <c r="F1347" s="575" t="e">
        <f t="shared" si="141"/>
        <v>#REF!</v>
      </c>
      <c r="G1347" s="575" t="e">
        <f t="shared" si="142"/>
        <v>#REF!</v>
      </c>
      <c r="H1347" s="575" t="e">
        <f t="shared" si="143"/>
        <v>#REF!</v>
      </c>
      <c r="I1347" s="575" t="e">
        <f t="shared" si="144"/>
        <v>#REF!</v>
      </c>
      <c r="J1347" s="575" t="e">
        <f>IF(A1347="","",IF(#REF!="","",PMT((1+D1347)^(1/12)-1,(#REF!*12)-A1347+1,-E1347)))</f>
        <v>#REF!</v>
      </c>
    </row>
    <row r="1348" spans="1:10">
      <c r="A1348" s="577" t="e">
        <f>IF(A1347="","",IF(A1347=#REF!*12,"",+A1347+1))</f>
        <v>#REF!</v>
      </c>
      <c r="B1348" s="576" t="e">
        <f t="shared" si="145"/>
        <v>#REF!</v>
      </c>
      <c r="C1348" s="576" t="e">
        <f>IF(A1348="","",IF(#REF!+'Plano Prestação Mensal Proposta'!A1348&gt;120,0,ROUND(IF(B1348&gt;0.045,(0.045*0.5),(0.5)*B1348),7)))</f>
        <v>#REF!</v>
      </c>
      <c r="D1348" s="576" t="e">
        <f t="shared" si="140"/>
        <v>#REF!</v>
      </c>
      <c r="E1348" s="575" t="e">
        <f t="shared" si="146"/>
        <v>#REF!</v>
      </c>
      <c r="F1348" s="575" t="e">
        <f t="shared" si="141"/>
        <v>#REF!</v>
      </c>
      <c r="G1348" s="575" t="e">
        <f t="shared" si="142"/>
        <v>#REF!</v>
      </c>
      <c r="H1348" s="575" t="e">
        <f t="shared" si="143"/>
        <v>#REF!</v>
      </c>
      <c r="I1348" s="575" t="e">
        <f t="shared" si="144"/>
        <v>#REF!</v>
      </c>
      <c r="J1348" s="575" t="e">
        <f>IF(A1348="","",IF(#REF!="","",PMT((1+D1348)^(1/12)-1,(#REF!*12)-A1348+1,-E1348)))</f>
        <v>#REF!</v>
      </c>
    </row>
    <row r="1349" spans="1:10">
      <c r="A1349" s="577" t="e">
        <f>IF(A1348="","",IF(A1348=#REF!*12,"",+A1348+1))</f>
        <v>#REF!</v>
      </c>
      <c r="B1349" s="576" t="e">
        <f t="shared" si="145"/>
        <v>#REF!</v>
      </c>
      <c r="C1349" s="576" t="e">
        <f>IF(A1349="","",IF(#REF!+'Plano Prestação Mensal Proposta'!A1349&gt;120,0,ROUND(IF(B1349&gt;0.045,(0.045*0.5),(0.5)*B1349),7)))</f>
        <v>#REF!</v>
      </c>
      <c r="D1349" s="576" t="e">
        <f t="shared" si="140"/>
        <v>#REF!</v>
      </c>
      <c r="E1349" s="575" t="e">
        <f t="shared" si="146"/>
        <v>#REF!</v>
      </c>
      <c r="F1349" s="575" t="e">
        <f t="shared" si="141"/>
        <v>#REF!</v>
      </c>
      <c r="G1349" s="575" t="e">
        <f t="shared" si="142"/>
        <v>#REF!</v>
      </c>
      <c r="H1349" s="575" t="e">
        <f t="shared" si="143"/>
        <v>#REF!</v>
      </c>
      <c r="I1349" s="575" t="e">
        <f t="shared" si="144"/>
        <v>#REF!</v>
      </c>
      <c r="J1349" s="575" t="e">
        <f>IF(A1349="","",IF(#REF!="","",PMT((1+D1349)^(1/12)-1,(#REF!*12)-A1349+1,-E1349)))</f>
        <v>#REF!</v>
      </c>
    </row>
    <row r="1350" spans="1:10">
      <c r="A1350" s="577" t="e">
        <f>IF(A1349="","",IF(A1349=#REF!*12,"",+A1349+1))</f>
        <v>#REF!</v>
      </c>
      <c r="B1350" s="576" t="e">
        <f t="shared" si="145"/>
        <v>#REF!</v>
      </c>
      <c r="C1350" s="576" t="e">
        <f>IF(A1350="","",IF(#REF!+'Plano Prestação Mensal Proposta'!A1350&gt;120,0,ROUND(IF(B1350&gt;0.045,(0.045*0.5),(0.5)*B1350),7)))</f>
        <v>#REF!</v>
      </c>
      <c r="D1350" s="576" t="e">
        <f t="shared" ref="D1350:D1413" si="147">IF(A1350="","",+B1350-C1350)</f>
        <v>#REF!</v>
      </c>
      <c r="E1350" s="575" t="e">
        <f t="shared" si="146"/>
        <v>#REF!</v>
      </c>
      <c r="F1350" s="575" t="e">
        <f t="shared" ref="F1350:F1413" si="148">IF(A1350="","",IF(J1350="","",+J1350-H1350))</f>
        <v>#REF!</v>
      </c>
      <c r="G1350" s="575" t="e">
        <f t="shared" ref="G1350:G1413" si="149">IF(A1350="","",IF(E1350="","",ROUND(+E1350*((1+B1350)^(1/12)-1),2)))</f>
        <v>#REF!</v>
      </c>
      <c r="H1350" s="575" t="e">
        <f t="shared" ref="H1350:H1413" si="150">IF(A1350="","",IF(E1350="","",ROUND(+E1350*((1+D1350)^(1/12)-1),2)))</f>
        <v>#REF!</v>
      </c>
      <c r="I1350" s="575" t="e">
        <f t="shared" ref="I1350:I1413" si="151">IF(A1350="","",+G1350-H1350)</f>
        <v>#REF!</v>
      </c>
      <c r="J1350" s="575" t="e">
        <f>IF(A1350="","",IF(#REF!="","",PMT((1+D1350)^(1/12)-1,(#REF!*12)-A1350+1,-E1350)))</f>
        <v>#REF!</v>
      </c>
    </row>
    <row r="1351" spans="1:10">
      <c r="A1351" s="577" t="e">
        <f>IF(A1350="","",IF(A1350=#REF!*12,"",+A1350+1))</f>
        <v>#REF!</v>
      </c>
      <c r="B1351" s="576" t="e">
        <f t="shared" ref="B1351:B1414" si="152">IF(A1351="","",+B1350)</f>
        <v>#REF!</v>
      </c>
      <c r="C1351" s="576" t="e">
        <f>IF(A1351="","",IF(#REF!+'Plano Prestação Mensal Proposta'!A1351&gt;120,0,ROUND(IF(B1351&gt;0.045,(0.045*0.5),(0.5)*B1351),7)))</f>
        <v>#REF!</v>
      </c>
      <c r="D1351" s="576" t="e">
        <f t="shared" si="147"/>
        <v>#REF!</v>
      </c>
      <c r="E1351" s="575" t="e">
        <f t="shared" ref="E1351:E1414" si="153">IF(A1351="","",IF(F1350="","",+E1350-F1350))</f>
        <v>#REF!</v>
      </c>
      <c r="F1351" s="575" t="e">
        <f t="shared" si="148"/>
        <v>#REF!</v>
      </c>
      <c r="G1351" s="575" t="e">
        <f t="shared" si="149"/>
        <v>#REF!</v>
      </c>
      <c r="H1351" s="575" t="e">
        <f t="shared" si="150"/>
        <v>#REF!</v>
      </c>
      <c r="I1351" s="575" t="e">
        <f t="shared" si="151"/>
        <v>#REF!</v>
      </c>
      <c r="J1351" s="575" t="e">
        <f>IF(A1351="","",IF(#REF!="","",PMT((1+D1351)^(1/12)-1,(#REF!*12)-A1351+1,-E1351)))</f>
        <v>#REF!</v>
      </c>
    </row>
    <row r="1352" spans="1:10">
      <c r="A1352" s="577" t="e">
        <f>IF(A1351="","",IF(A1351=#REF!*12,"",+A1351+1))</f>
        <v>#REF!</v>
      </c>
      <c r="B1352" s="576" t="e">
        <f t="shared" si="152"/>
        <v>#REF!</v>
      </c>
      <c r="C1352" s="576" t="e">
        <f>IF(A1352="","",IF(#REF!+'Plano Prestação Mensal Proposta'!A1352&gt;120,0,ROUND(IF(B1352&gt;0.045,(0.045*0.5),(0.5)*B1352),7)))</f>
        <v>#REF!</v>
      </c>
      <c r="D1352" s="576" t="e">
        <f t="shared" si="147"/>
        <v>#REF!</v>
      </c>
      <c r="E1352" s="575" t="e">
        <f t="shared" si="153"/>
        <v>#REF!</v>
      </c>
      <c r="F1352" s="575" t="e">
        <f t="shared" si="148"/>
        <v>#REF!</v>
      </c>
      <c r="G1352" s="575" t="e">
        <f t="shared" si="149"/>
        <v>#REF!</v>
      </c>
      <c r="H1352" s="575" t="e">
        <f t="shared" si="150"/>
        <v>#REF!</v>
      </c>
      <c r="I1352" s="575" t="e">
        <f t="shared" si="151"/>
        <v>#REF!</v>
      </c>
      <c r="J1352" s="575" t="e">
        <f>IF(A1352="","",IF(#REF!="","",PMT((1+D1352)^(1/12)-1,(#REF!*12)-A1352+1,-E1352)))</f>
        <v>#REF!</v>
      </c>
    </row>
    <row r="1353" spans="1:10">
      <c r="A1353" s="577" t="e">
        <f>IF(A1352="","",IF(A1352=#REF!*12,"",+A1352+1))</f>
        <v>#REF!</v>
      </c>
      <c r="B1353" s="576" t="e">
        <f t="shared" si="152"/>
        <v>#REF!</v>
      </c>
      <c r="C1353" s="576" t="e">
        <f>IF(A1353="","",IF(#REF!+'Plano Prestação Mensal Proposta'!A1353&gt;120,0,ROUND(IF(B1353&gt;0.045,(0.045*0.5),(0.5)*B1353),7)))</f>
        <v>#REF!</v>
      </c>
      <c r="D1353" s="576" t="e">
        <f t="shared" si="147"/>
        <v>#REF!</v>
      </c>
      <c r="E1353" s="575" t="e">
        <f t="shared" si="153"/>
        <v>#REF!</v>
      </c>
      <c r="F1353" s="575" t="e">
        <f t="shared" si="148"/>
        <v>#REF!</v>
      </c>
      <c r="G1353" s="575" t="e">
        <f t="shared" si="149"/>
        <v>#REF!</v>
      </c>
      <c r="H1353" s="575" t="e">
        <f t="shared" si="150"/>
        <v>#REF!</v>
      </c>
      <c r="I1353" s="575" t="e">
        <f t="shared" si="151"/>
        <v>#REF!</v>
      </c>
      <c r="J1353" s="575" t="e">
        <f>IF(A1353="","",IF(#REF!="","",PMT((1+D1353)^(1/12)-1,(#REF!*12)-A1353+1,-E1353)))</f>
        <v>#REF!</v>
      </c>
    </row>
    <row r="1354" spans="1:10">
      <c r="A1354" s="577" t="e">
        <f>IF(A1353="","",IF(A1353=#REF!*12,"",+A1353+1))</f>
        <v>#REF!</v>
      </c>
      <c r="B1354" s="576" t="e">
        <f t="shared" si="152"/>
        <v>#REF!</v>
      </c>
      <c r="C1354" s="576" t="e">
        <f>IF(A1354="","",IF(#REF!+'Plano Prestação Mensal Proposta'!A1354&gt;120,0,ROUND(IF(B1354&gt;0.045,(0.045*0.5),(0.5)*B1354),7)))</f>
        <v>#REF!</v>
      </c>
      <c r="D1354" s="576" t="e">
        <f t="shared" si="147"/>
        <v>#REF!</v>
      </c>
      <c r="E1354" s="575" t="e">
        <f t="shared" si="153"/>
        <v>#REF!</v>
      </c>
      <c r="F1354" s="575" t="e">
        <f t="shared" si="148"/>
        <v>#REF!</v>
      </c>
      <c r="G1354" s="575" t="e">
        <f t="shared" si="149"/>
        <v>#REF!</v>
      </c>
      <c r="H1354" s="575" t="e">
        <f t="shared" si="150"/>
        <v>#REF!</v>
      </c>
      <c r="I1354" s="575" t="e">
        <f t="shared" si="151"/>
        <v>#REF!</v>
      </c>
      <c r="J1354" s="575" t="e">
        <f>IF(A1354="","",IF(#REF!="","",PMT((1+D1354)^(1/12)-1,(#REF!*12)-A1354+1,-E1354)))</f>
        <v>#REF!</v>
      </c>
    </row>
    <row r="1355" spans="1:10">
      <c r="A1355" s="577" t="e">
        <f>IF(A1354="","",IF(A1354=#REF!*12,"",+A1354+1))</f>
        <v>#REF!</v>
      </c>
      <c r="B1355" s="576" t="e">
        <f t="shared" si="152"/>
        <v>#REF!</v>
      </c>
      <c r="C1355" s="576" t="e">
        <f>IF(A1355="","",IF(#REF!+'Plano Prestação Mensal Proposta'!A1355&gt;120,0,ROUND(IF(B1355&gt;0.045,(0.045*0.5),(0.5)*B1355),7)))</f>
        <v>#REF!</v>
      </c>
      <c r="D1355" s="576" t="e">
        <f t="shared" si="147"/>
        <v>#REF!</v>
      </c>
      <c r="E1355" s="575" t="e">
        <f t="shared" si="153"/>
        <v>#REF!</v>
      </c>
      <c r="F1355" s="575" t="e">
        <f t="shared" si="148"/>
        <v>#REF!</v>
      </c>
      <c r="G1355" s="575" t="e">
        <f t="shared" si="149"/>
        <v>#REF!</v>
      </c>
      <c r="H1355" s="575" t="e">
        <f t="shared" si="150"/>
        <v>#REF!</v>
      </c>
      <c r="I1355" s="575" t="e">
        <f t="shared" si="151"/>
        <v>#REF!</v>
      </c>
      <c r="J1355" s="575" t="e">
        <f>IF(A1355="","",IF(#REF!="","",PMT((1+D1355)^(1/12)-1,(#REF!*12)-A1355+1,-E1355)))</f>
        <v>#REF!</v>
      </c>
    </row>
    <row r="1356" spans="1:10">
      <c r="A1356" s="577" t="e">
        <f>IF(A1355="","",IF(A1355=#REF!*12,"",+A1355+1))</f>
        <v>#REF!</v>
      </c>
      <c r="B1356" s="576" t="e">
        <f t="shared" si="152"/>
        <v>#REF!</v>
      </c>
      <c r="C1356" s="576" t="e">
        <f>IF(A1356="","",IF(#REF!+'Plano Prestação Mensal Proposta'!A1356&gt;120,0,ROUND(IF(B1356&gt;0.045,(0.045*0.5),(0.5)*B1356),7)))</f>
        <v>#REF!</v>
      </c>
      <c r="D1356" s="576" t="e">
        <f t="shared" si="147"/>
        <v>#REF!</v>
      </c>
      <c r="E1356" s="575" t="e">
        <f t="shared" si="153"/>
        <v>#REF!</v>
      </c>
      <c r="F1356" s="575" t="e">
        <f t="shared" si="148"/>
        <v>#REF!</v>
      </c>
      <c r="G1356" s="575" t="e">
        <f t="shared" si="149"/>
        <v>#REF!</v>
      </c>
      <c r="H1356" s="575" t="e">
        <f t="shared" si="150"/>
        <v>#REF!</v>
      </c>
      <c r="I1356" s="575" t="e">
        <f t="shared" si="151"/>
        <v>#REF!</v>
      </c>
      <c r="J1356" s="575" t="e">
        <f>IF(A1356="","",IF(#REF!="","",PMT((1+D1356)^(1/12)-1,(#REF!*12)-A1356+1,-E1356)))</f>
        <v>#REF!</v>
      </c>
    </row>
    <row r="1357" spans="1:10">
      <c r="A1357" s="577" t="e">
        <f>IF(A1356="","",IF(A1356=#REF!*12,"",+A1356+1))</f>
        <v>#REF!</v>
      </c>
      <c r="B1357" s="576" t="e">
        <f t="shared" si="152"/>
        <v>#REF!</v>
      </c>
      <c r="C1357" s="576" t="e">
        <f>IF(A1357="","",IF(#REF!+'Plano Prestação Mensal Proposta'!A1357&gt;120,0,ROUND(IF(B1357&gt;0.045,(0.045*0.5),(0.5)*B1357),7)))</f>
        <v>#REF!</v>
      </c>
      <c r="D1357" s="576" t="e">
        <f t="shared" si="147"/>
        <v>#REF!</v>
      </c>
      <c r="E1357" s="575" t="e">
        <f t="shared" si="153"/>
        <v>#REF!</v>
      </c>
      <c r="F1357" s="575" t="e">
        <f t="shared" si="148"/>
        <v>#REF!</v>
      </c>
      <c r="G1357" s="575" t="e">
        <f t="shared" si="149"/>
        <v>#REF!</v>
      </c>
      <c r="H1357" s="575" t="e">
        <f t="shared" si="150"/>
        <v>#REF!</v>
      </c>
      <c r="I1357" s="575" t="e">
        <f t="shared" si="151"/>
        <v>#REF!</v>
      </c>
      <c r="J1357" s="575" t="e">
        <f>IF(A1357="","",IF(#REF!="","",PMT((1+D1357)^(1/12)-1,(#REF!*12)-A1357+1,-E1357)))</f>
        <v>#REF!</v>
      </c>
    </row>
    <row r="1358" spans="1:10">
      <c r="A1358" s="577" t="e">
        <f>IF(A1357="","",IF(A1357=#REF!*12,"",+A1357+1))</f>
        <v>#REF!</v>
      </c>
      <c r="B1358" s="576" t="e">
        <f t="shared" si="152"/>
        <v>#REF!</v>
      </c>
      <c r="C1358" s="576" t="e">
        <f>IF(A1358="","",IF(#REF!+'Plano Prestação Mensal Proposta'!A1358&gt;120,0,ROUND(IF(B1358&gt;0.045,(0.045*0.5),(0.5)*B1358),7)))</f>
        <v>#REF!</v>
      </c>
      <c r="D1358" s="576" t="e">
        <f t="shared" si="147"/>
        <v>#REF!</v>
      </c>
      <c r="E1358" s="575" t="e">
        <f t="shared" si="153"/>
        <v>#REF!</v>
      </c>
      <c r="F1358" s="575" t="e">
        <f t="shared" si="148"/>
        <v>#REF!</v>
      </c>
      <c r="G1358" s="575" t="e">
        <f t="shared" si="149"/>
        <v>#REF!</v>
      </c>
      <c r="H1358" s="575" t="e">
        <f t="shared" si="150"/>
        <v>#REF!</v>
      </c>
      <c r="I1358" s="575" t="e">
        <f t="shared" si="151"/>
        <v>#REF!</v>
      </c>
      <c r="J1358" s="575" t="e">
        <f>IF(A1358="","",IF(#REF!="","",PMT((1+D1358)^(1/12)-1,(#REF!*12)-A1358+1,-E1358)))</f>
        <v>#REF!</v>
      </c>
    </row>
    <row r="1359" spans="1:10">
      <c r="A1359" s="577" t="e">
        <f>IF(A1358="","",IF(A1358=#REF!*12,"",+A1358+1))</f>
        <v>#REF!</v>
      </c>
      <c r="B1359" s="576" t="e">
        <f t="shared" si="152"/>
        <v>#REF!</v>
      </c>
      <c r="C1359" s="576" t="e">
        <f>IF(A1359="","",IF(#REF!+'Plano Prestação Mensal Proposta'!A1359&gt;120,0,ROUND(IF(B1359&gt;0.045,(0.045*0.5),(0.5)*B1359),7)))</f>
        <v>#REF!</v>
      </c>
      <c r="D1359" s="576" t="e">
        <f t="shared" si="147"/>
        <v>#REF!</v>
      </c>
      <c r="E1359" s="575" t="e">
        <f t="shared" si="153"/>
        <v>#REF!</v>
      </c>
      <c r="F1359" s="575" t="e">
        <f t="shared" si="148"/>
        <v>#REF!</v>
      </c>
      <c r="G1359" s="575" t="e">
        <f t="shared" si="149"/>
        <v>#REF!</v>
      </c>
      <c r="H1359" s="575" t="e">
        <f t="shared" si="150"/>
        <v>#REF!</v>
      </c>
      <c r="I1359" s="575" t="e">
        <f t="shared" si="151"/>
        <v>#REF!</v>
      </c>
      <c r="J1359" s="575" t="e">
        <f>IF(A1359="","",IF(#REF!="","",PMT((1+D1359)^(1/12)-1,(#REF!*12)-A1359+1,-E1359)))</f>
        <v>#REF!</v>
      </c>
    </row>
    <row r="1360" spans="1:10">
      <c r="A1360" s="577" t="e">
        <f>IF(A1359="","",IF(A1359=#REF!*12,"",+A1359+1))</f>
        <v>#REF!</v>
      </c>
      <c r="B1360" s="576" t="e">
        <f t="shared" si="152"/>
        <v>#REF!</v>
      </c>
      <c r="C1360" s="576" t="e">
        <f>IF(A1360="","",IF(#REF!+'Plano Prestação Mensal Proposta'!A1360&gt;120,0,ROUND(IF(B1360&gt;0.045,(0.045*0.5),(0.5)*B1360),7)))</f>
        <v>#REF!</v>
      </c>
      <c r="D1360" s="576" t="e">
        <f t="shared" si="147"/>
        <v>#REF!</v>
      </c>
      <c r="E1360" s="575" t="e">
        <f t="shared" si="153"/>
        <v>#REF!</v>
      </c>
      <c r="F1360" s="575" t="e">
        <f t="shared" si="148"/>
        <v>#REF!</v>
      </c>
      <c r="G1360" s="575" t="e">
        <f t="shared" si="149"/>
        <v>#REF!</v>
      </c>
      <c r="H1360" s="575" t="e">
        <f t="shared" si="150"/>
        <v>#REF!</v>
      </c>
      <c r="I1360" s="575" t="e">
        <f t="shared" si="151"/>
        <v>#REF!</v>
      </c>
      <c r="J1360" s="575" t="e">
        <f>IF(A1360="","",IF(#REF!="","",PMT((1+D1360)^(1/12)-1,(#REF!*12)-A1360+1,-E1360)))</f>
        <v>#REF!</v>
      </c>
    </row>
    <row r="1361" spans="1:10">
      <c r="A1361" s="577" t="e">
        <f>IF(A1360="","",IF(A1360=#REF!*12,"",+A1360+1))</f>
        <v>#REF!</v>
      </c>
      <c r="B1361" s="576" t="e">
        <f t="shared" si="152"/>
        <v>#REF!</v>
      </c>
      <c r="C1361" s="576" t="e">
        <f>IF(A1361="","",IF(#REF!+'Plano Prestação Mensal Proposta'!A1361&gt;120,0,ROUND(IF(B1361&gt;0.045,(0.045*0.5),(0.5)*B1361),7)))</f>
        <v>#REF!</v>
      </c>
      <c r="D1361" s="576" t="e">
        <f t="shared" si="147"/>
        <v>#REF!</v>
      </c>
      <c r="E1361" s="575" t="e">
        <f t="shared" si="153"/>
        <v>#REF!</v>
      </c>
      <c r="F1361" s="575" t="e">
        <f t="shared" si="148"/>
        <v>#REF!</v>
      </c>
      <c r="G1361" s="575" t="e">
        <f t="shared" si="149"/>
        <v>#REF!</v>
      </c>
      <c r="H1361" s="575" t="e">
        <f t="shared" si="150"/>
        <v>#REF!</v>
      </c>
      <c r="I1361" s="575" t="e">
        <f t="shared" si="151"/>
        <v>#REF!</v>
      </c>
      <c r="J1361" s="575" t="e">
        <f>IF(A1361="","",IF(#REF!="","",PMT((1+D1361)^(1/12)-1,(#REF!*12)-A1361+1,-E1361)))</f>
        <v>#REF!</v>
      </c>
    </row>
    <row r="1362" spans="1:10">
      <c r="A1362" s="577" t="e">
        <f>IF(A1361="","",IF(A1361=#REF!*12,"",+A1361+1))</f>
        <v>#REF!</v>
      </c>
      <c r="B1362" s="576" t="e">
        <f t="shared" si="152"/>
        <v>#REF!</v>
      </c>
      <c r="C1362" s="576" t="e">
        <f>IF(A1362="","",IF(#REF!+'Plano Prestação Mensal Proposta'!A1362&gt;120,0,ROUND(IF(B1362&gt;0.045,(0.045*0.5),(0.5)*B1362),7)))</f>
        <v>#REF!</v>
      </c>
      <c r="D1362" s="576" t="e">
        <f t="shared" si="147"/>
        <v>#REF!</v>
      </c>
      <c r="E1362" s="575" t="e">
        <f t="shared" si="153"/>
        <v>#REF!</v>
      </c>
      <c r="F1362" s="575" t="e">
        <f t="shared" si="148"/>
        <v>#REF!</v>
      </c>
      <c r="G1362" s="575" t="e">
        <f t="shared" si="149"/>
        <v>#REF!</v>
      </c>
      <c r="H1362" s="575" t="e">
        <f t="shared" si="150"/>
        <v>#REF!</v>
      </c>
      <c r="I1362" s="575" t="e">
        <f t="shared" si="151"/>
        <v>#REF!</v>
      </c>
      <c r="J1362" s="575" t="e">
        <f>IF(A1362="","",IF(#REF!="","",PMT((1+D1362)^(1/12)-1,(#REF!*12)-A1362+1,-E1362)))</f>
        <v>#REF!</v>
      </c>
    </row>
    <row r="1363" spans="1:10">
      <c r="A1363" s="577" t="e">
        <f>IF(A1362="","",IF(A1362=#REF!*12,"",+A1362+1))</f>
        <v>#REF!</v>
      </c>
      <c r="B1363" s="576" t="e">
        <f t="shared" si="152"/>
        <v>#REF!</v>
      </c>
      <c r="C1363" s="576" t="e">
        <f>IF(A1363="","",IF(#REF!+'Plano Prestação Mensal Proposta'!A1363&gt;120,0,ROUND(IF(B1363&gt;0.045,(0.045*0.5),(0.5)*B1363),7)))</f>
        <v>#REF!</v>
      </c>
      <c r="D1363" s="576" t="e">
        <f t="shared" si="147"/>
        <v>#REF!</v>
      </c>
      <c r="E1363" s="575" t="e">
        <f t="shared" si="153"/>
        <v>#REF!</v>
      </c>
      <c r="F1363" s="575" t="e">
        <f t="shared" si="148"/>
        <v>#REF!</v>
      </c>
      <c r="G1363" s="575" t="e">
        <f t="shared" si="149"/>
        <v>#REF!</v>
      </c>
      <c r="H1363" s="575" t="e">
        <f t="shared" si="150"/>
        <v>#REF!</v>
      </c>
      <c r="I1363" s="575" t="e">
        <f t="shared" si="151"/>
        <v>#REF!</v>
      </c>
      <c r="J1363" s="575" t="e">
        <f>IF(A1363="","",IF(#REF!="","",PMT((1+D1363)^(1/12)-1,(#REF!*12)-A1363+1,-E1363)))</f>
        <v>#REF!</v>
      </c>
    </row>
    <row r="1364" spans="1:10">
      <c r="A1364" s="577" t="e">
        <f>IF(A1363="","",IF(A1363=#REF!*12,"",+A1363+1))</f>
        <v>#REF!</v>
      </c>
      <c r="B1364" s="576" t="e">
        <f t="shared" si="152"/>
        <v>#REF!</v>
      </c>
      <c r="C1364" s="576" t="e">
        <f>IF(A1364="","",IF(#REF!+'Plano Prestação Mensal Proposta'!A1364&gt;120,0,ROUND(IF(B1364&gt;0.045,(0.045*0.5),(0.5)*B1364),7)))</f>
        <v>#REF!</v>
      </c>
      <c r="D1364" s="576" t="e">
        <f t="shared" si="147"/>
        <v>#REF!</v>
      </c>
      <c r="E1364" s="575" t="e">
        <f t="shared" si="153"/>
        <v>#REF!</v>
      </c>
      <c r="F1364" s="575" t="e">
        <f t="shared" si="148"/>
        <v>#REF!</v>
      </c>
      <c r="G1364" s="575" t="e">
        <f t="shared" si="149"/>
        <v>#REF!</v>
      </c>
      <c r="H1364" s="575" t="e">
        <f t="shared" si="150"/>
        <v>#REF!</v>
      </c>
      <c r="I1364" s="575" t="e">
        <f t="shared" si="151"/>
        <v>#REF!</v>
      </c>
      <c r="J1364" s="575" t="e">
        <f>IF(A1364="","",IF(#REF!="","",PMT((1+D1364)^(1/12)-1,(#REF!*12)-A1364+1,-E1364)))</f>
        <v>#REF!</v>
      </c>
    </row>
    <row r="1365" spans="1:10">
      <c r="A1365" s="577" t="e">
        <f>IF(A1364="","",IF(A1364=#REF!*12,"",+A1364+1))</f>
        <v>#REF!</v>
      </c>
      <c r="B1365" s="576" t="e">
        <f t="shared" si="152"/>
        <v>#REF!</v>
      </c>
      <c r="C1365" s="576" t="e">
        <f>IF(A1365="","",IF(#REF!+'Plano Prestação Mensal Proposta'!A1365&gt;120,0,ROUND(IF(B1365&gt;0.045,(0.045*0.5),(0.5)*B1365),7)))</f>
        <v>#REF!</v>
      </c>
      <c r="D1365" s="576" t="e">
        <f t="shared" si="147"/>
        <v>#REF!</v>
      </c>
      <c r="E1365" s="575" t="e">
        <f t="shared" si="153"/>
        <v>#REF!</v>
      </c>
      <c r="F1365" s="575" t="e">
        <f t="shared" si="148"/>
        <v>#REF!</v>
      </c>
      <c r="G1365" s="575" t="e">
        <f t="shared" si="149"/>
        <v>#REF!</v>
      </c>
      <c r="H1365" s="575" t="e">
        <f t="shared" si="150"/>
        <v>#REF!</v>
      </c>
      <c r="I1365" s="575" t="e">
        <f t="shared" si="151"/>
        <v>#REF!</v>
      </c>
      <c r="J1365" s="575" t="e">
        <f>IF(A1365="","",IF(#REF!="","",PMT((1+D1365)^(1/12)-1,(#REF!*12)-A1365+1,-E1365)))</f>
        <v>#REF!</v>
      </c>
    </row>
    <row r="1366" spans="1:10">
      <c r="A1366" s="577" t="e">
        <f>IF(A1365="","",IF(A1365=#REF!*12,"",+A1365+1))</f>
        <v>#REF!</v>
      </c>
      <c r="B1366" s="576" t="e">
        <f t="shared" si="152"/>
        <v>#REF!</v>
      </c>
      <c r="C1366" s="576" t="e">
        <f>IF(A1366="","",IF(#REF!+'Plano Prestação Mensal Proposta'!A1366&gt;120,0,ROUND(IF(B1366&gt;0.045,(0.045*0.5),(0.5)*B1366),7)))</f>
        <v>#REF!</v>
      </c>
      <c r="D1366" s="576" t="e">
        <f t="shared" si="147"/>
        <v>#REF!</v>
      </c>
      <c r="E1366" s="575" t="e">
        <f t="shared" si="153"/>
        <v>#REF!</v>
      </c>
      <c r="F1366" s="575" t="e">
        <f t="shared" si="148"/>
        <v>#REF!</v>
      </c>
      <c r="G1366" s="575" t="e">
        <f t="shared" si="149"/>
        <v>#REF!</v>
      </c>
      <c r="H1366" s="575" t="e">
        <f t="shared" si="150"/>
        <v>#REF!</v>
      </c>
      <c r="I1366" s="575" t="e">
        <f t="shared" si="151"/>
        <v>#REF!</v>
      </c>
      <c r="J1366" s="575" t="e">
        <f>IF(A1366="","",IF(#REF!="","",PMT((1+D1366)^(1/12)-1,(#REF!*12)-A1366+1,-E1366)))</f>
        <v>#REF!</v>
      </c>
    </row>
    <row r="1367" spans="1:10">
      <c r="A1367" s="577" t="e">
        <f>IF(A1366="","",IF(A1366=#REF!*12,"",+A1366+1))</f>
        <v>#REF!</v>
      </c>
      <c r="B1367" s="576" t="e">
        <f t="shared" si="152"/>
        <v>#REF!</v>
      </c>
      <c r="C1367" s="576" t="e">
        <f>IF(A1367="","",IF(#REF!+'Plano Prestação Mensal Proposta'!A1367&gt;120,0,ROUND(IF(B1367&gt;0.045,(0.045*0.5),(0.5)*B1367),7)))</f>
        <v>#REF!</v>
      </c>
      <c r="D1367" s="576" t="e">
        <f t="shared" si="147"/>
        <v>#REF!</v>
      </c>
      <c r="E1367" s="575" t="e">
        <f t="shared" si="153"/>
        <v>#REF!</v>
      </c>
      <c r="F1367" s="575" t="e">
        <f t="shared" si="148"/>
        <v>#REF!</v>
      </c>
      <c r="G1367" s="575" t="e">
        <f t="shared" si="149"/>
        <v>#REF!</v>
      </c>
      <c r="H1367" s="575" t="e">
        <f t="shared" si="150"/>
        <v>#REF!</v>
      </c>
      <c r="I1367" s="575" t="e">
        <f t="shared" si="151"/>
        <v>#REF!</v>
      </c>
      <c r="J1367" s="575" t="e">
        <f>IF(A1367="","",IF(#REF!="","",PMT((1+D1367)^(1/12)-1,(#REF!*12)-A1367+1,-E1367)))</f>
        <v>#REF!</v>
      </c>
    </row>
    <row r="1368" spans="1:10">
      <c r="A1368" s="577" t="e">
        <f>IF(A1367="","",IF(A1367=#REF!*12,"",+A1367+1))</f>
        <v>#REF!</v>
      </c>
      <c r="B1368" s="576" t="e">
        <f t="shared" si="152"/>
        <v>#REF!</v>
      </c>
      <c r="C1368" s="576" t="e">
        <f>IF(A1368="","",IF(#REF!+'Plano Prestação Mensal Proposta'!A1368&gt;120,0,ROUND(IF(B1368&gt;0.045,(0.045*0.5),(0.5)*B1368),7)))</f>
        <v>#REF!</v>
      </c>
      <c r="D1368" s="576" t="e">
        <f t="shared" si="147"/>
        <v>#REF!</v>
      </c>
      <c r="E1368" s="575" t="e">
        <f t="shared" si="153"/>
        <v>#REF!</v>
      </c>
      <c r="F1368" s="575" t="e">
        <f t="shared" si="148"/>
        <v>#REF!</v>
      </c>
      <c r="G1368" s="575" t="e">
        <f t="shared" si="149"/>
        <v>#REF!</v>
      </c>
      <c r="H1368" s="575" t="e">
        <f t="shared" si="150"/>
        <v>#REF!</v>
      </c>
      <c r="I1368" s="575" t="e">
        <f t="shared" si="151"/>
        <v>#REF!</v>
      </c>
      <c r="J1368" s="575" t="e">
        <f>IF(A1368="","",IF(#REF!="","",PMT((1+D1368)^(1/12)-1,(#REF!*12)-A1368+1,-E1368)))</f>
        <v>#REF!</v>
      </c>
    </row>
    <row r="1369" spans="1:10">
      <c r="A1369" s="577" t="e">
        <f>IF(A1368="","",IF(A1368=#REF!*12,"",+A1368+1))</f>
        <v>#REF!</v>
      </c>
      <c r="B1369" s="576" t="e">
        <f t="shared" si="152"/>
        <v>#REF!</v>
      </c>
      <c r="C1369" s="576" t="e">
        <f>IF(A1369="","",IF(#REF!+'Plano Prestação Mensal Proposta'!A1369&gt;120,0,ROUND(IF(B1369&gt;0.045,(0.045*0.5),(0.5)*B1369),7)))</f>
        <v>#REF!</v>
      </c>
      <c r="D1369" s="576" t="e">
        <f t="shared" si="147"/>
        <v>#REF!</v>
      </c>
      <c r="E1369" s="575" t="e">
        <f t="shared" si="153"/>
        <v>#REF!</v>
      </c>
      <c r="F1369" s="575" t="e">
        <f t="shared" si="148"/>
        <v>#REF!</v>
      </c>
      <c r="G1369" s="575" t="e">
        <f t="shared" si="149"/>
        <v>#REF!</v>
      </c>
      <c r="H1369" s="575" t="e">
        <f t="shared" si="150"/>
        <v>#REF!</v>
      </c>
      <c r="I1369" s="575" t="e">
        <f t="shared" si="151"/>
        <v>#REF!</v>
      </c>
      <c r="J1369" s="575" t="e">
        <f>IF(A1369="","",IF(#REF!="","",PMT((1+D1369)^(1/12)-1,(#REF!*12)-A1369+1,-E1369)))</f>
        <v>#REF!</v>
      </c>
    </row>
    <row r="1370" spans="1:10">
      <c r="A1370" s="577" t="e">
        <f>IF(A1369="","",IF(A1369=#REF!*12,"",+A1369+1))</f>
        <v>#REF!</v>
      </c>
      <c r="B1370" s="576" t="e">
        <f t="shared" si="152"/>
        <v>#REF!</v>
      </c>
      <c r="C1370" s="576" t="e">
        <f>IF(A1370="","",IF(#REF!+'Plano Prestação Mensal Proposta'!A1370&gt;120,0,ROUND(IF(B1370&gt;0.045,(0.045*0.5),(0.5)*B1370),7)))</f>
        <v>#REF!</v>
      </c>
      <c r="D1370" s="576" t="e">
        <f t="shared" si="147"/>
        <v>#REF!</v>
      </c>
      <c r="E1370" s="575" t="e">
        <f t="shared" si="153"/>
        <v>#REF!</v>
      </c>
      <c r="F1370" s="575" t="e">
        <f t="shared" si="148"/>
        <v>#REF!</v>
      </c>
      <c r="G1370" s="575" t="e">
        <f t="shared" si="149"/>
        <v>#REF!</v>
      </c>
      <c r="H1370" s="575" t="e">
        <f t="shared" si="150"/>
        <v>#REF!</v>
      </c>
      <c r="I1370" s="575" t="e">
        <f t="shared" si="151"/>
        <v>#REF!</v>
      </c>
      <c r="J1370" s="575" t="e">
        <f>IF(A1370="","",IF(#REF!="","",PMT((1+D1370)^(1/12)-1,(#REF!*12)-A1370+1,-E1370)))</f>
        <v>#REF!</v>
      </c>
    </row>
    <row r="1371" spans="1:10">
      <c r="A1371" s="577" t="e">
        <f>IF(A1370="","",IF(A1370=#REF!*12,"",+A1370+1))</f>
        <v>#REF!</v>
      </c>
      <c r="B1371" s="576" t="e">
        <f t="shared" si="152"/>
        <v>#REF!</v>
      </c>
      <c r="C1371" s="576" t="e">
        <f>IF(A1371="","",IF(#REF!+'Plano Prestação Mensal Proposta'!A1371&gt;120,0,ROUND(IF(B1371&gt;0.045,(0.045*0.5),(0.5)*B1371),7)))</f>
        <v>#REF!</v>
      </c>
      <c r="D1371" s="576" t="e">
        <f t="shared" si="147"/>
        <v>#REF!</v>
      </c>
      <c r="E1371" s="575" t="e">
        <f t="shared" si="153"/>
        <v>#REF!</v>
      </c>
      <c r="F1371" s="575" t="e">
        <f t="shared" si="148"/>
        <v>#REF!</v>
      </c>
      <c r="G1371" s="575" t="e">
        <f t="shared" si="149"/>
        <v>#REF!</v>
      </c>
      <c r="H1371" s="575" t="e">
        <f t="shared" si="150"/>
        <v>#REF!</v>
      </c>
      <c r="I1371" s="575" t="e">
        <f t="shared" si="151"/>
        <v>#REF!</v>
      </c>
      <c r="J1371" s="575" t="e">
        <f>IF(A1371="","",IF(#REF!="","",PMT((1+D1371)^(1/12)-1,(#REF!*12)-A1371+1,-E1371)))</f>
        <v>#REF!</v>
      </c>
    </row>
    <row r="1372" spans="1:10">
      <c r="A1372" s="577" t="e">
        <f>IF(A1371="","",IF(A1371=#REF!*12,"",+A1371+1))</f>
        <v>#REF!</v>
      </c>
      <c r="B1372" s="576" t="e">
        <f t="shared" si="152"/>
        <v>#REF!</v>
      </c>
      <c r="C1372" s="576" t="e">
        <f>IF(A1372="","",IF(#REF!+'Plano Prestação Mensal Proposta'!A1372&gt;120,0,ROUND(IF(B1372&gt;0.045,(0.045*0.5),(0.5)*B1372),7)))</f>
        <v>#REF!</v>
      </c>
      <c r="D1372" s="576" t="e">
        <f t="shared" si="147"/>
        <v>#REF!</v>
      </c>
      <c r="E1372" s="575" t="e">
        <f t="shared" si="153"/>
        <v>#REF!</v>
      </c>
      <c r="F1372" s="575" t="e">
        <f t="shared" si="148"/>
        <v>#REF!</v>
      </c>
      <c r="G1372" s="575" t="e">
        <f t="shared" si="149"/>
        <v>#REF!</v>
      </c>
      <c r="H1372" s="575" t="e">
        <f t="shared" si="150"/>
        <v>#REF!</v>
      </c>
      <c r="I1372" s="575" t="e">
        <f t="shared" si="151"/>
        <v>#REF!</v>
      </c>
      <c r="J1372" s="575" t="e">
        <f>IF(A1372="","",IF(#REF!="","",PMT((1+D1372)^(1/12)-1,(#REF!*12)-A1372+1,-E1372)))</f>
        <v>#REF!</v>
      </c>
    </row>
    <row r="1373" spans="1:10">
      <c r="A1373" s="577" t="e">
        <f>IF(A1372="","",IF(A1372=#REF!*12,"",+A1372+1))</f>
        <v>#REF!</v>
      </c>
      <c r="B1373" s="576" t="e">
        <f t="shared" si="152"/>
        <v>#REF!</v>
      </c>
      <c r="C1373" s="576" t="e">
        <f>IF(A1373="","",IF(#REF!+'Plano Prestação Mensal Proposta'!A1373&gt;120,0,ROUND(IF(B1373&gt;0.045,(0.045*0.5),(0.5)*B1373),7)))</f>
        <v>#REF!</v>
      </c>
      <c r="D1373" s="576" t="e">
        <f t="shared" si="147"/>
        <v>#REF!</v>
      </c>
      <c r="E1373" s="575" t="e">
        <f t="shared" si="153"/>
        <v>#REF!</v>
      </c>
      <c r="F1373" s="575" t="e">
        <f t="shared" si="148"/>
        <v>#REF!</v>
      </c>
      <c r="G1373" s="575" t="e">
        <f t="shared" si="149"/>
        <v>#REF!</v>
      </c>
      <c r="H1373" s="575" t="e">
        <f t="shared" si="150"/>
        <v>#REF!</v>
      </c>
      <c r="I1373" s="575" t="e">
        <f t="shared" si="151"/>
        <v>#REF!</v>
      </c>
      <c r="J1373" s="575" t="e">
        <f>IF(A1373="","",IF(#REF!="","",PMT((1+D1373)^(1/12)-1,(#REF!*12)-A1373+1,-E1373)))</f>
        <v>#REF!</v>
      </c>
    </row>
    <row r="1374" spans="1:10">
      <c r="A1374" s="577" t="e">
        <f>IF(A1373="","",IF(A1373=#REF!*12,"",+A1373+1))</f>
        <v>#REF!</v>
      </c>
      <c r="B1374" s="576" t="e">
        <f t="shared" si="152"/>
        <v>#REF!</v>
      </c>
      <c r="C1374" s="576" t="e">
        <f>IF(A1374="","",IF(#REF!+'Plano Prestação Mensal Proposta'!A1374&gt;120,0,ROUND(IF(B1374&gt;0.045,(0.045*0.5),(0.5)*B1374),7)))</f>
        <v>#REF!</v>
      </c>
      <c r="D1374" s="576" t="e">
        <f t="shared" si="147"/>
        <v>#REF!</v>
      </c>
      <c r="E1374" s="575" t="e">
        <f t="shared" si="153"/>
        <v>#REF!</v>
      </c>
      <c r="F1374" s="575" t="e">
        <f t="shared" si="148"/>
        <v>#REF!</v>
      </c>
      <c r="G1374" s="575" t="e">
        <f t="shared" si="149"/>
        <v>#REF!</v>
      </c>
      <c r="H1374" s="575" t="e">
        <f t="shared" si="150"/>
        <v>#REF!</v>
      </c>
      <c r="I1374" s="575" t="e">
        <f t="shared" si="151"/>
        <v>#REF!</v>
      </c>
      <c r="J1374" s="575" t="e">
        <f>IF(A1374="","",IF(#REF!="","",PMT((1+D1374)^(1/12)-1,(#REF!*12)-A1374+1,-E1374)))</f>
        <v>#REF!</v>
      </c>
    </row>
    <row r="1375" spans="1:10">
      <c r="A1375" s="577" t="e">
        <f>IF(A1374="","",IF(A1374=#REF!*12,"",+A1374+1))</f>
        <v>#REF!</v>
      </c>
      <c r="B1375" s="576" t="e">
        <f t="shared" si="152"/>
        <v>#REF!</v>
      </c>
      <c r="C1375" s="576" t="e">
        <f>IF(A1375="","",IF(#REF!+'Plano Prestação Mensal Proposta'!A1375&gt;120,0,ROUND(IF(B1375&gt;0.045,(0.045*0.5),(0.5)*B1375),7)))</f>
        <v>#REF!</v>
      </c>
      <c r="D1375" s="576" t="e">
        <f t="shared" si="147"/>
        <v>#REF!</v>
      </c>
      <c r="E1375" s="575" t="e">
        <f t="shared" si="153"/>
        <v>#REF!</v>
      </c>
      <c r="F1375" s="575" t="e">
        <f t="shared" si="148"/>
        <v>#REF!</v>
      </c>
      <c r="G1375" s="575" t="e">
        <f t="shared" si="149"/>
        <v>#REF!</v>
      </c>
      <c r="H1375" s="575" t="e">
        <f t="shared" si="150"/>
        <v>#REF!</v>
      </c>
      <c r="I1375" s="575" t="e">
        <f t="shared" si="151"/>
        <v>#REF!</v>
      </c>
      <c r="J1375" s="575" t="e">
        <f>IF(A1375="","",IF(#REF!="","",PMT((1+D1375)^(1/12)-1,(#REF!*12)-A1375+1,-E1375)))</f>
        <v>#REF!</v>
      </c>
    </row>
    <row r="1376" spans="1:10">
      <c r="A1376" s="577" t="e">
        <f>IF(A1375="","",IF(A1375=#REF!*12,"",+A1375+1))</f>
        <v>#REF!</v>
      </c>
      <c r="B1376" s="576" t="e">
        <f t="shared" si="152"/>
        <v>#REF!</v>
      </c>
      <c r="C1376" s="576" t="e">
        <f>IF(A1376="","",IF(#REF!+'Plano Prestação Mensal Proposta'!A1376&gt;120,0,ROUND(IF(B1376&gt;0.045,(0.045*0.5),(0.5)*B1376),7)))</f>
        <v>#REF!</v>
      </c>
      <c r="D1376" s="576" t="e">
        <f t="shared" si="147"/>
        <v>#REF!</v>
      </c>
      <c r="E1376" s="575" t="e">
        <f t="shared" si="153"/>
        <v>#REF!</v>
      </c>
      <c r="F1376" s="575" t="e">
        <f t="shared" si="148"/>
        <v>#REF!</v>
      </c>
      <c r="G1376" s="575" t="e">
        <f t="shared" si="149"/>
        <v>#REF!</v>
      </c>
      <c r="H1376" s="575" t="e">
        <f t="shared" si="150"/>
        <v>#REF!</v>
      </c>
      <c r="I1376" s="575" t="e">
        <f t="shared" si="151"/>
        <v>#REF!</v>
      </c>
      <c r="J1376" s="575" t="e">
        <f>IF(A1376="","",IF(#REF!="","",PMT((1+D1376)^(1/12)-1,(#REF!*12)-A1376+1,-E1376)))</f>
        <v>#REF!</v>
      </c>
    </row>
    <row r="1377" spans="1:10">
      <c r="A1377" s="577" t="e">
        <f>IF(A1376="","",IF(A1376=#REF!*12,"",+A1376+1))</f>
        <v>#REF!</v>
      </c>
      <c r="B1377" s="576" t="e">
        <f t="shared" si="152"/>
        <v>#REF!</v>
      </c>
      <c r="C1377" s="576" t="e">
        <f>IF(A1377="","",IF(#REF!+'Plano Prestação Mensal Proposta'!A1377&gt;120,0,ROUND(IF(B1377&gt;0.045,(0.045*0.5),(0.5)*B1377),7)))</f>
        <v>#REF!</v>
      </c>
      <c r="D1377" s="576" t="e">
        <f t="shared" si="147"/>
        <v>#REF!</v>
      </c>
      <c r="E1377" s="575" t="e">
        <f t="shared" si="153"/>
        <v>#REF!</v>
      </c>
      <c r="F1377" s="575" t="e">
        <f t="shared" si="148"/>
        <v>#REF!</v>
      </c>
      <c r="G1377" s="575" t="e">
        <f t="shared" si="149"/>
        <v>#REF!</v>
      </c>
      <c r="H1377" s="575" t="e">
        <f t="shared" si="150"/>
        <v>#REF!</v>
      </c>
      <c r="I1377" s="575" t="e">
        <f t="shared" si="151"/>
        <v>#REF!</v>
      </c>
      <c r="J1377" s="575" t="e">
        <f>IF(A1377="","",IF(#REF!="","",PMT((1+D1377)^(1/12)-1,(#REF!*12)-A1377+1,-E1377)))</f>
        <v>#REF!</v>
      </c>
    </row>
    <row r="1378" spans="1:10">
      <c r="A1378" s="577" t="e">
        <f>IF(A1377="","",IF(A1377=#REF!*12,"",+A1377+1))</f>
        <v>#REF!</v>
      </c>
      <c r="B1378" s="576" t="e">
        <f t="shared" si="152"/>
        <v>#REF!</v>
      </c>
      <c r="C1378" s="576" t="e">
        <f>IF(A1378="","",IF(#REF!+'Plano Prestação Mensal Proposta'!A1378&gt;120,0,ROUND(IF(B1378&gt;0.045,(0.045*0.5),(0.5)*B1378),7)))</f>
        <v>#REF!</v>
      </c>
      <c r="D1378" s="576" t="e">
        <f t="shared" si="147"/>
        <v>#REF!</v>
      </c>
      <c r="E1378" s="575" t="e">
        <f t="shared" si="153"/>
        <v>#REF!</v>
      </c>
      <c r="F1378" s="575" t="e">
        <f t="shared" si="148"/>
        <v>#REF!</v>
      </c>
      <c r="G1378" s="575" t="e">
        <f t="shared" si="149"/>
        <v>#REF!</v>
      </c>
      <c r="H1378" s="575" t="e">
        <f t="shared" si="150"/>
        <v>#REF!</v>
      </c>
      <c r="I1378" s="575" t="e">
        <f t="shared" si="151"/>
        <v>#REF!</v>
      </c>
      <c r="J1378" s="575" t="e">
        <f>IF(A1378="","",IF(#REF!="","",PMT((1+D1378)^(1/12)-1,(#REF!*12)-A1378+1,-E1378)))</f>
        <v>#REF!</v>
      </c>
    </row>
    <row r="1379" spans="1:10">
      <c r="A1379" s="577" t="e">
        <f>IF(A1378="","",IF(A1378=#REF!*12,"",+A1378+1))</f>
        <v>#REF!</v>
      </c>
      <c r="B1379" s="576" t="e">
        <f t="shared" si="152"/>
        <v>#REF!</v>
      </c>
      <c r="C1379" s="576" t="e">
        <f>IF(A1379="","",IF(#REF!+'Plano Prestação Mensal Proposta'!A1379&gt;120,0,ROUND(IF(B1379&gt;0.045,(0.045*0.5),(0.5)*B1379),7)))</f>
        <v>#REF!</v>
      </c>
      <c r="D1379" s="576" t="e">
        <f t="shared" si="147"/>
        <v>#REF!</v>
      </c>
      <c r="E1379" s="575" t="e">
        <f t="shared" si="153"/>
        <v>#REF!</v>
      </c>
      <c r="F1379" s="575" t="e">
        <f t="shared" si="148"/>
        <v>#REF!</v>
      </c>
      <c r="G1379" s="575" t="e">
        <f t="shared" si="149"/>
        <v>#REF!</v>
      </c>
      <c r="H1379" s="575" t="e">
        <f t="shared" si="150"/>
        <v>#REF!</v>
      </c>
      <c r="I1379" s="575" t="e">
        <f t="shared" si="151"/>
        <v>#REF!</v>
      </c>
      <c r="J1379" s="575" t="e">
        <f>IF(A1379="","",IF(#REF!="","",PMT((1+D1379)^(1/12)-1,(#REF!*12)-A1379+1,-E1379)))</f>
        <v>#REF!</v>
      </c>
    </row>
    <row r="1380" spans="1:10">
      <c r="A1380" s="577" t="e">
        <f>IF(A1379="","",IF(A1379=#REF!*12,"",+A1379+1))</f>
        <v>#REF!</v>
      </c>
      <c r="B1380" s="576" t="e">
        <f t="shared" si="152"/>
        <v>#REF!</v>
      </c>
      <c r="C1380" s="576" t="e">
        <f>IF(A1380="","",IF(#REF!+'Plano Prestação Mensal Proposta'!A1380&gt;120,0,ROUND(IF(B1380&gt;0.045,(0.045*0.5),(0.5)*B1380),7)))</f>
        <v>#REF!</v>
      </c>
      <c r="D1380" s="576" t="e">
        <f t="shared" si="147"/>
        <v>#REF!</v>
      </c>
      <c r="E1380" s="575" t="e">
        <f t="shared" si="153"/>
        <v>#REF!</v>
      </c>
      <c r="F1380" s="575" t="e">
        <f t="shared" si="148"/>
        <v>#REF!</v>
      </c>
      <c r="G1380" s="575" t="e">
        <f t="shared" si="149"/>
        <v>#REF!</v>
      </c>
      <c r="H1380" s="575" t="e">
        <f t="shared" si="150"/>
        <v>#REF!</v>
      </c>
      <c r="I1380" s="575" t="e">
        <f t="shared" si="151"/>
        <v>#REF!</v>
      </c>
      <c r="J1380" s="575" t="e">
        <f>IF(A1380="","",IF(#REF!="","",PMT((1+D1380)^(1/12)-1,(#REF!*12)-A1380+1,-E1380)))</f>
        <v>#REF!</v>
      </c>
    </row>
    <row r="1381" spans="1:10">
      <c r="A1381" s="577" t="e">
        <f>IF(A1380="","",IF(A1380=#REF!*12,"",+A1380+1))</f>
        <v>#REF!</v>
      </c>
      <c r="B1381" s="576" t="e">
        <f t="shared" si="152"/>
        <v>#REF!</v>
      </c>
      <c r="C1381" s="576" t="e">
        <f>IF(A1381="","",IF(#REF!+'Plano Prestação Mensal Proposta'!A1381&gt;120,0,ROUND(IF(B1381&gt;0.045,(0.045*0.5),(0.5)*B1381),7)))</f>
        <v>#REF!</v>
      </c>
      <c r="D1381" s="576" t="e">
        <f t="shared" si="147"/>
        <v>#REF!</v>
      </c>
      <c r="E1381" s="575" t="e">
        <f t="shared" si="153"/>
        <v>#REF!</v>
      </c>
      <c r="F1381" s="575" t="e">
        <f t="shared" si="148"/>
        <v>#REF!</v>
      </c>
      <c r="G1381" s="575" t="e">
        <f t="shared" si="149"/>
        <v>#REF!</v>
      </c>
      <c r="H1381" s="575" t="e">
        <f t="shared" si="150"/>
        <v>#REF!</v>
      </c>
      <c r="I1381" s="575" t="e">
        <f t="shared" si="151"/>
        <v>#REF!</v>
      </c>
      <c r="J1381" s="575" t="e">
        <f>IF(A1381="","",IF(#REF!="","",PMT((1+D1381)^(1/12)-1,(#REF!*12)-A1381+1,-E1381)))</f>
        <v>#REF!</v>
      </c>
    </row>
    <row r="1382" spans="1:10">
      <c r="A1382" s="577" t="e">
        <f>IF(A1381="","",IF(A1381=#REF!*12,"",+A1381+1))</f>
        <v>#REF!</v>
      </c>
      <c r="B1382" s="576" t="e">
        <f t="shared" si="152"/>
        <v>#REF!</v>
      </c>
      <c r="C1382" s="576" t="e">
        <f>IF(A1382="","",IF(#REF!+'Plano Prestação Mensal Proposta'!A1382&gt;120,0,ROUND(IF(B1382&gt;0.045,(0.045*0.5),(0.5)*B1382),7)))</f>
        <v>#REF!</v>
      </c>
      <c r="D1382" s="576" t="e">
        <f t="shared" si="147"/>
        <v>#REF!</v>
      </c>
      <c r="E1382" s="575" t="e">
        <f t="shared" si="153"/>
        <v>#REF!</v>
      </c>
      <c r="F1382" s="575" t="e">
        <f t="shared" si="148"/>
        <v>#REF!</v>
      </c>
      <c r="G1382" s="575" t="e">
        <f t="shared" si="149"/>
        <v>#REF!</v>
      </c>
      <c r="H1382" s="575" t="e">
        <f t="shared" si="150"/>
        <v>#REF!</v>
      </c>
      <c r="I1382" s="575" t="e">
        <f t="shared" si="151"/>
        <v>#REF!</v>
      </c>
      <c r="J1382" s="575" t="e">
        <f>IF(A1382="","",IF(#REF!="","",PMT((1+D1382)^(1/12)-1,(#REF!*12)-A1382+1,-E1382)))</f>
        <v>#REF!</v>
      </c>
    </row>
    <row r="1383" spans="1:10">
      <c r="A1383" s="577" t="e">
        <f>IF(A1382="","",IF(A1382=#REF!*12,"",+A1382+1))</f>
        <v>#REF!</v>
      </c>
      <c r="B1383" s="576" t="e">
        <f t="shared" si="152"/>
        <v>#REF!</v>
      </c>
      <c r="C1383" s="576" t="e">
        <f>IF(A1383="","",IF(#REF!+'Plano Prestação Mensal Proposta'!A1383&gt;120,0,ROUND(IF(B1383&gt;0.045,(0.045*0.5),(0.5)*B1383),7)))</f>
        <v>#REF!</v>
      </c>
      <c r="D1383" s="576" t="e">
        <f t="shared" si="147"/>
        <v>#REF!</v>
      </c>
      <c r="E1383" s="575" t="e">
        <f t="shared" si="153"/>
        <v>#REF!</v>
      </c>
      <c r="F1383" s="575" t="e">
        <f t="shared" si="148"/>
        <v>#REF!</v>
      </c>
      <c r="G1383" s="575" t="e">
        <f t="shared" si="149"/>
        <v>#REF!</v>
      </c>
      <c r="H1383" s="575" t="e">
        <f t="shared" si="150"/>
        <v>#REF!</v>
      </c>
      <c r="I1383" s="575" t="e">
        <f t="shared" si="151"/>
        <v>#REF!</v>
      </c>
      <c r="J1383" s="575" t="e">
        <f>IF(A1383="","",IF(#REF!="","",PMT((1+D1383)^(1/12)-1,(#REF!*12)-A1383+1,-E1383)))</f>
        <v>#REF!</v>
      </c>
    </row>
    <row r="1384" spans="1:10">
      <c r="A1384" s="577" t="e">
        <f>IF(A1383="","",IF(A1383=#REF!*12,"",+A1383+1))</f>
        <v>#REF!</v>
      </c>
      <c r="B1384" s="576" t="e">
        <f t="shared" si="152"/>
        <v>#REF!</v>
      </c>
      <c r="C1384" s="576" t="e">
        <f>IF(A1384="","",IF(#REF!+'Plano Prestação Mensal Proposta'!A1384&gt;120,0,ROUND(IF(B1384&gt;0.045,(0.045*0.5),(0.5)*B1384),7)))</f>
        <v>#REF!</v>
      </c>
      <c r="D1384" s="576" t="e">
        <f t="shared" si="147"/>
        <v>#REF!</v>
      </c>
      <c r="E1384" s="575" t="e">
        <f t="shared" si="153"/>
        <v>#REF!</v>
      </c>
      <c r="F1384" s="575" t="e">
        <f t="shared" si="148"/>
        <v>#REF!</v>
      </c>
      <c r="G1384" s="575" t="e">
        <f t="shared" si="149"/>
        <v>#REF!</v>
      </c>
      <c r="H1384" s="575" t="e">
        <f t="shared" si="150"/>
        <v>#REF!</v>
      </c>
      <c r="I1384" s="575" t="e">
        <f t="shared" si="151"/>
        <v>#REF!</v>
      </c>
      <c r="J1384" s="575" t="e">
        <f>IF(A1384="","",IF(#REF!="","",PMT((1+D1384)^(1/12)-1,(#REF!*12)-A1384+1,-E1384)))</f>
        <v>#REF!</v>
      </c>
    </row>
    <row r="1385" spans="1:10">
      <c r="A1385" s="577" t="e">
        <f>IF(A1384="","",IF(A1384=#REF!*12,"",+A1384+1))</f>
        <v>#REF!</v>
      </c>
      <c r="B1385" s="576" t="e">
        <f t="shared" si="152"/>
        <v>#REF!</v>
      </c>
      <c r="C1385" s="576" t="e">
        <f>IF(A1385="","",IF(#REF!+'Plano Prestação Mensal Proposta'!A1385&gt;120,0,ROUND(IF(B1385&gt;0.045,(0.045*0.5),(0.5)*B1385),7)))</f>
        <v>#REF!</v>
      </c>
      <c r="D1385" s="576" t="e">
        <f t="shared" si="147"/>
        <v>#REF!</v>
      </c>
      <c r="E1385" s="575" t="e">
        <f t="shared" si="153"/>
        <v>#REF!</v>
      </c>
      <c r="F1385" s="575" t="e">
        <f t="shared" si="148"/>
        <v>#REF!</v>
      </c>
      <c r="G1385" s="575" t="e">
        <f t="shared" si="149"/>
        <v>#REF!</v>
      </c>
      <c r="H1385" s="575" t="e">
        <f t="shared" si="150"/>
        <v>#REF!</v>
      </c>
      <c r="I1385" s="575" t="e">
        <f t="shared" si="151"/>
        <v>#REF!</v>
      </c>
      <c r="J1385" s="575" t="e">
        <f>IF(A1385="","",IF(#REF!="","",PMT((1+D1385)^(1/12)-1,(#REF!*12)-A1385+1,-E1385)))</f>
        <v>#REF!</v>
      </c>
    </row>
    <row r="1386" spans="1:10">
      <c r="A1386" s="577" t="e">
        <f>IF(A1385="","",IF(A1385=#REF!*12,"",+A1385+1))</f>
        <v>#REF!</v>
      </c>
      <c r="B1386" s="576" t="e">
        <f t="shared" si="152"/>
        <v>#REF!</v>
      </c>
      <c r="C1386" s="576" t="e">
        <f>IF(A1386="","",IF(#REF!+'Plano Prestação Mensal Proposta'!A1386&gt;120,0,ROUND(IF(B1386&gt;0.045,(0.045*0.5),(0.5)*B1386),7)))</f>
        <v>#REF!</v>
      </c>
      <c r="D1386" s="576" t="e">
        <f t="shared" si="147"/>
        <v>#REF!</v>
      </c>
      <c r="E1386" s="575" t="e">
        <f t="shared" si="153"/>
        <v>#REF!</v>
      </c>
      <c r="F1386" s="575" t="e">
        <f t="shared" si="148"/>
        <v>#REF!</v>
      </c>
      <c r="G1386" s="575" t="e">
        <f t="shared" si="149"/>
        <v>#REF!</v>
      </c>
      <c r="H1386" s="575" t="e">
        <f t="shared" si="150"/>
        <v>#REF!</v>
      </c>
      <c r="I1386" s="575" t="e">
        <f t="shared" si="151"/>
        <v>#REF!</v>
      </c>
      <c r="J1386" s="575" t="e">
        <f>IF(A1386="","",IF(#REF!="","",PMT((1+D1386)^(1/12)-1,(#REF!*12)-A1386+1,-E1386)))</f>
        <v>#REF!</v>
      </c>
    </row>
    <row r="1387" spans="1:10">
      <c r="A1387" s="577" t="e">
        <f>IF(A1386="","",IF(A1386=#REF!*12,"",+A1386+1))</f>
        <v>#REF!</v>
      </c>
      <c r="B1387" s="576" t="e">
        <f t="shared" si="152"/>
        <v>#REF!</v>
      </c>
      <c r="C1387" s="576" t="e">
        <f>IF(A1387="","",IF(#REF!+'Plano Prestação Mensal Proposta'!A1387&gt;120,0,ROUND(IF(B1387&gt;0.045,(0.045*0.5),(0.5)*B1387),7)))</f>
        <v>#REF!</v>
      </c>
      <c r="D1387" s="576" t="e">
        <f t="shared" si="147"/>
        <v>#REF!</v>
      </c>
      <c r="E1387" s="575" t="e">
        <f t="shared" si="153"/>
        <v>#REF!</v>
      </c>
      <c r="F1387" s="575" t="e">
        <f t="shared" si="148"/>
        <v>#REF!</v>
      </c>
      <c r="G1387" s="575" t="e">
        <f t="shared" si="149"/>
        <v>#REF!</v>
      </c>
      <c r="H1387" s="575" t="e">
        <f t="shared" si="150"/>
        <v>#REF!</v>
      </c>
      <c r="I1387" s="575" t="e">
        <f t="shared" si="151"/>
        <v>#REF!</v>
      </c>
      <c r="J1387" s="575" t="e">
        <f>IF(A1387="","",IF(#REF!="","",PMT((1+D1387)^(1/12)-1,(#REF!*12)-A1387+1,-E1387)))</f>
        <v>#REF!</v>
      </c>
    </row>
    <row r="1388" spans="1:10">
      <c r="A1388" s="577" t="e">
        <f>IF(A1387="","",IF(A1387=#REF!*12,"",+A1387+1))</f>
        <v>#REF!</v>
      </c>
      <c r="B1388" s="576" t="e">
        <f t="shared" si="152"/>
        <v>#REF!</v>
      </c>
      <c r="C1388" s="576" t="e">
        <f>IF(A1388="","",IF(#REF!+'Plano Prestação Mensal Proposta'!A1388&gt;120,0,ROUND(IF(B1388&gt;0.045,(0.045*0.5),(0.5)*B1388),7)))</f>
        <v>#REF!</v>
      </c>
      <c r="D1388" s="576" t="e">
        <f t="shared" si="147"/>
        <v>#REF!</v>
      </c>
      <c r="E1388" s="575" t="e">
        <f t="shared" si="153"/>
        <v>#REF!</v>
      </c>
      <c r="F1388" s="575" t="e">
        <f t="shared" si="148"/>
        <v>#REF!</v>
      </c>
      <c r="G1388" s="575" t="e">
        <f t="shared" si="149"/>
        <v>#REF!</v>
      </c>
      <c r="H1388" s="575" t="e">
        <f t="shared" si="150"/>
        <v>#REF!</v>
      </c>
      <c r="I1388" s="575" t="e">
        <f t="shared" si="151"/>
        <v>#REF!</v>
      </c>
      <c r="J1388" s="575" t="e">
        <f>IF(A1388="","",IF(#REF!="","",PMT((1+D1388)^(1/12)-1,(#REF!*12)-A1388+1,-E1388)))</f>
        <v>#REF!</v>
      </c>
    </row>
    <row r="1389" spans="1:10">
      <c r="A1389" s="577" t="e">
        <f>IF(A1388="","",IF(A1388=#REF!*12,"",+A1388+1))</f>
        <v>#REF!</v>
      </c>
      <c r="B1389" s="576" t="e">
        <f t="shared" si="152"/>
        <v>#REF!</v>
      </c>
      <c r="C1389" s="576" t="e">
        <f>IF(A1389="","",IF(#REF!+'Plano Prestação Mensal Proposta'!A1389&gt;120,0,ROUND(IF(B1389&gt;0.045,(0.045*0.5),(0.5)*B1389),7)))</f>
        <v>#REF!</v>
      </c>
      <c r="D1389" s="576" t="e">
        <f t="shared" si="147"/>
        <v>#REF!</v>
      </c>
      <c r="E1389" s="575" t="e">
        <f t="shared" si="153"/>
        <v>#REF!</v>
      </c>
      <c r="F1389" s="575" t="e">
        <f t="shared" si="148"/>
        <v>#REF!</v>
      </c>
      <c r="G1389" s="575" t="e">
        <f t="shared" si="149"/>
        <v>#REF!</v>
      </c>
      <c r="H1389" s="575" t="e">
        <f t="shared" si="150"/>
        <v>#REF!</v>
      </c>
      <c r="I1389" s="575" t="e">
        <f t="shared" si="151"/>
        <v>#REF!</v>
      </c>
      <c r="J1389" s="575" t="e">
        <f>IF(A1389="","",IF(#REF!="","",PMT((1+D1389)^(1/12)-1,(#REF!*12)-A1389+1,-E1389)))</f>
        <v>#REF!</v>
      </c>
    </row>
    <row r="1390" spans="1:10">
      <c r="A1390" s="577" t="e">
        <f>IF(A1389="","",IF(A1389=#REF!*12,"",+A1389+1))</f>
        <v>#REF!</v>
      </c>
      <c r="B1390" s="576" t="e">
        <f t="shared" si="152"/>
        <v>#REF!</v>
      </c>
      <c r="C1390" s="576" t="e">
        <f>IF(A1390="","",IF(#REF!+'Plano Prestação Mensal Proposta'!A1390&gt;120,0,ROUND(IF(B1390&gt;0.045,(0.045*0.5),(0.5)*B1390),7)))</f>
        <v>#REF!</v>
      </c>
      <c r="D1390" s="576" t="e">
        <f t="shared" si="147"/>
        <v>#REF!</v>
      </c>
      <c r="E1390" s="575" t="e">
        <f t="shared" si="153"/>
        <v>#REF!</v>
      </c>
      <c r="F1390" s="575" t="e">
        <f t="shared" si="148"/>
        <v>#REF!</v>
      </c>
      <c r="G1390" s="575" t="e">
        <f t="shared" si="149"/>
        <v>#REF!</v>
      </c>
      <c r="H1390" s="575" t="e">
        <f t="shared" si="150"/>
        <v>#REF!</v>
      </c>
      <c r="I1390" s="575" t="e">
        <f t="shared" si="151"/>
        <v>#REF!</v>
      </c>
      <c r="J1390" s="575" t="e">
        <f>IF(A1390="","",IF(#REF!="","",PMT((1+D1390)^(1/12)-1,(#REF!*12)-A1390+1,-E1390)))</f>
        <v>#REF!</v>
      </c>
    </row>
    <row r="1391" spans="1:10">
      <c r="A1391" s="577" t="e">
        <f>IF(A1390="","",IF(A1390=#REF!*12,"",+A1390+1))</f>
        <v>#REF!</v>
      </c>
      <c r="B1391" s="576" t="e">
        <f t="shared" si="152"/>
        <v>#REF!</v>
      </c>
      <c r="C1391" s="576" t="e">
        <f>IF(A1391="","",IF(#REF!+'Plano Prestação Mensal Proposta'!A1391&gt;120,0,ROUND(IF(B1391&gt;0.045,(0.045*0.5),(0.5)*B1391),7)))</f>
        <v>#REF!</v>
      </c>
      <c r="D1391" s="576" t="e">
        <f t="shared" si="147"/>
        <v>#REF!</v>
      </c>
      <c r="E1391" s="575" t="e">
        <f t="shared" si="153"/>
        <v>#REF!</v>
      </c>
      <c r="F1391" s="575" t="e">
        <f t="shared" si="148"/>
        <v>#REF!</v>
      </c>
      <c r="G1391" s="575" t="e">
        <f t="shared" si="149"/>
        <v>#REF!</v>
      </c>
      <c r="H1391" s="575" t="e">
        <f t="shared" si="150"/>
        <v>#REF!</v>
      </c>
      <c r="I1391" s="575" t="e">
        <f t="shared" si="151"/>
        <v>#REF!</v>
      </c>
      <c r="J1391" s="575" t="e">
        <f>IF(A1391="","",IF(#REF!="","",PMT((1+D1391)^(1/12)-1,(#REF!*12)-A1391+1,-E1391)))</f>
        <v>#REF!</v>
      </c>
    </row>
    <row r="1392" spans="1:10">
      <c r="A1392" s="577" t="e">
        <f>IF(A1391="","",IF(A1391=#REF!*12,"",+A1391+1))</f>
        <v>#REF!</v>
      </c>
      <c r="B1392" s="576" t="e">
        <f t="shared" si="152"/>
        <v>#REF!</v>
      </c>
      <c r="C1392" s="576" t="e">
        <f>IF(A1392="","",IF(#REF!+'Plano Prestação Mensal Proposta'!A1392&gt;120,0,ROUND(IF(B1392&gt;0.045,(0.045*0.5),(0.5)*B1392),7)))</f>
        <v>#REF!</v>
      </c>
      <c r="D1392" s="576" t="e">
        <f t="shared" si="147"/>
        <v>#REF!</v>
      </c>
      <c r="E1392" s="575" t="e">
        <f t="shared" si="153"/>
        <v>#REF!</v>
      </c>
      <c r="F1392" s="575" t="e">
        <f t="shared" si="148"/>
        <v>#REF!</v>
      </c>
      <c r="G1392" s="575" t="e">
        <f t="shared" si="149"/>
        <v>#REF!</v>
      </c>
      <c r="H1392" s="575" t="e">
        <f t="shared" si="150"/>
        <v>#REF!</v>
      </c>
      <c r="I1392" s="575" t="e">
        <f t="shared" si="151"/>
        <v>#REF!</v>
      </c>
      <c r="J1392" s="575" t="e">
        <f>IF(A1392="","",IF(#REF!="","",PMT((1+D1392)^(1/12)-1,(#REF!*12)-A1392+1,-E1392)))</f>
        <v>#REF!</v>
      </c>
    </row>
    <row r="1393" spans="1:10">
      <c r="A1393" s="577" t="e">
        <f>IF(A1392="","",IF(A1392=#REF!*12,"",+A1392+1))</f>
        <v>#REF!</v>
      </c>
      <c r="B1393" s="576" t="e">
        <f t="shared" si="152"/>
        <v>#REF!</v>
      </c>
      <c r="C1393" s="576" t="e">
        <f>IF(A1393="","",IF(#REF!+'Plano Prestação Mensal Proposta'!A1393&gt;120,0,ROUND(IF(B1393&gt;0.045,(0.045*0.5),(0.5)*B1393),7)))</f>
        <v>#REF!</v>
      </c>
      <c r="D1393" s="576" t="e">
        <f t="shared" si="147"/>
        <v>#REF!</v>
      </c>
      <c r="E1393" s="575" t="e">
        <f t="shared" si="153"/>
        <v>#REF!</v>
      </c>
      <c r="F1393" s="575" t="e">
        <f t="shared" si="148"/>
        <v>#REF!</v>
      </c>
      <c r="G1393" s="575" t="e">
        <f t="shared" si="149"/>
        <v>#REF!</v>
      </c>
      <c r="H1393" s="575" t="e">
        <f t="shared" si="150"/>
        <v>#REF!</v>
      </c>
      <c r="I1393" s="575" t="e">
        <f t="shared" si="151"/>
        <v>#REF!</v>
      </c>
      <c r="J1393" s="575" t="e">
        <f>IF(A1393="","",IF(#REF!="","",PMT((1+D1393)^(1/12)-1,(#REF!*12)-A1393+1,-E1393)))</f>
        <v>#REF!</v>
      </c>
    </row>
    <row r="1394" spans="1:10">
      <c r="A1394" s="577" t="e">
        <f>IF(A1393="","",IF(A1393=#REF!*12,"",+A1393+1))</f>
        <v>#REF!</v>
      </c>
      <c r="B1394" s="576" t="e">
        <f t="shared" si="152"/>
        <v>#REF!</v>
      </c>
      <c r="C1394" s="576" t="e">
        <f>IF(A1394="","",IF(#REF!+'Plano Prestação Mensal Proposta'!A1394&gt;120,0,ROUND(IF(B1394&gt;0.045,(0.045*0.5),(0.5)*B1394),7)))</f>
        <v>#REF!</v>
      </c>
      <c r="D1394" s="576" t="e">
        <f t="shared" si="147"/>
        <v>#REF!</v>
      </c>
      <c r="E1394" s="575" t="e">
        <f t="shared" si="153"/>
        <v>#REF!</v>
      </c>
      <c r="F1394" s="575" t="e">
        <f t="shared" si="148"/>
        <v>#REF!</v>
      </c>
      <c r="G1394" s="575" t="e">
        <f t="shared" si="149"/>
        <v>#REF!</v>
      </c>
      <c r="H1394" s="575" t="e">
        <f t="shared" si="150"/>
        <v>#REF!</v>
      </c>
      <c r="I1394" s="575" t="e">
        <f t="shared" si="151"/>
        <v>#REF!</v>
      </c>
      <c r="J1394" s="575" t="e">
        <f>IF(A1394="","",IF(#REF!="","",PMT((1+D1394)^(1/12)-1,(#REF!*12)-A1394+1,-E1394)))</f>
        <v>#REF!</v>
      </c>
    </row>
    <row r="1395" spans="1:10">
      <c r="A1395" s="577" t="e">
        <f>IF(A1394="","",IF(A1394=#REF!*12,"",+A1394+1))</f>
        <v>#REF!</v>
      </c>
      <c r="B1395" s="576" t="e">
        <f t="shared" si="152"/>
        <v>#REF!</v>
      </c>
      <c r="C1395" s="576" t="e">
        <f>IF(A1395="","",IF(#REF!+'Plano Prestação Mensal Proposta'!A1395&gt;120,0,ROUND(IF(B1395&gt;0.045,(0.045*0.5),(0.5)*B1395),7)))</f>
        <v>#REF!</v>
      </c>
      <c r="D1395" s="576" t="e">
        <f t="shared" si="147"/>
        <v>#REF!</v>
      </c>
      <c r="E1395" s="575" t="e">
        <f t="shared" si="153"/>
        <v>#REF!</v>
      </c>
      <c r="F1395" s="575" t="e">
        <f t="shared" si="148"/>
        <v>#REF!</v>
      </c>
      <c r="G1395" s="575" t="e">
        <f t="shared" si="149"/>
        <v>#REF!</v>
      </c>
      <c r="H1395" s="575" t="e">
        <f t="shared" si="150"/>
        <v>#REF!</v>
      </c>
      <c r="I1395" s="575" t="e">
        <f t="shared" si="151"/>
        <v>#REF!</v>
      </c>
      <c r="J1395" s="575" t="e">
        <f>IF(A1395="","",IF(#REF!="","",PMT((1+D1395)^(1/12)-1,(#REF!*12)-A1395+1,-E1395)))</f>
        <v>#REF!</v>
      </c>
    </row>
    <row r="1396" spans="1:10">
      <c r="A1396" s="577" t="e">
        <f>IF(A1395="","",IF(A1395=#REF!*12,"",+A1395+1))</f>
        <v>#REF!</v>
      </c>
      <c r="B1396" s="576" t="e">
        <f t="shared" si="152"/>
        <v>#REF!</v>
      </c>
      <c r="C1396" s="576" t="e">
        <f>IF(A1396="","",IF(#REF!+'Plano Prestação Mensal Proposta'!A1396&gt;120,0,ROUND(IF(B1396&gt;0.045,(0.045*0.5),(0.5)*B1396),7)))</f>
        <v>#REF!</v>
      </c>
      <c r="D1396" s="576" t="e">
        <f t="shared" si="147"/>
        <v>#REF!</v>
      </c>
      <c r="E1396" s="575" t="e">
        <f t="shared" si="153"/>
        <v>#REF!</v>
      </c>
      <c r="F1396" s="575" t="e">
        <f t="shared" si="148"/>
        <v>#REF!</v>
      </c>
      <c r="G1396" s="575" t="e">
        <f t="shared" si="149"/>
        <v>#REF!</v>
      </c>
      <c r="H1396" s="575" t="e">
        <f t="shared" si="150"/>
        <v>#REF!</v>
      </c>
      <c r="I1396" s="575" t="e">
        <f t="shared" si="151"/>
        <v>#REF!</v>
      </c>
      <c r="J1396" s="575" t="e">
        <f>IF(A1396="","",IF(#REF!="","",PMT((1+D1396)^(1/12)-1,(#REF!*12)-A1396+1,-E1396)))</f>
        <v>#REF!</v>
      </c>
    </row>
    <row r="1397" spans="1:10">
      <c r="A1397" s="577" t="e">
        <f>IF(A1396="","",IF(A1396=#REF!*12,"",+A1396+1))</f>
        <v>#REF!</v>
      </c>
      <c r="B1397" s="576" t="e">
        <f t="shared" si="152"/>
        <v>#REF!</v>
      </c>
      <c r="C1397" s="576" t="e">
        <f>IF(A1397="","",IF(#REF!+'Plano Prestação Mensal Proposta'!A1397&gt;120,0,ROUND(IF(B1397&gt;0.045,(0.045*0.5),(0.5)*B1397),7)))</f>
        <v>#REF!</v>
      </c>
      <c r="D1397" s="576" t="e">
        <f t="shared" si="147"/>
        <v>#REF!</v>
      </c>
      <c r="E1397" s="575" t="e">
        <f t="shared" si="153"/>
        <v>#REF!</v>
      </c>
      <c r="F1397" s="575" t="e">
        <f t="shared" si="148"/>
        <v>#REF!</v>
      </c>
      <c r="G1397" s="575" t="e">
        <f t="shared" si="149"/>
        <v>#REF!</v>
      </c>
      <c r="H1397" s="575" t="e">
        <f t="shared" si="150"/>
        <v>#REF!</v>
      </c>
      <c r="I1397" s="575" t="e">
        <f t="shared" si="151"/>
        <v>#REF!</v>
      </c>
      <c r="J1397" s="575" t="e">
        <f>IF(A1397="","",IF(#REF!="","",PMT((1+D1397)^(1/12)-1,(#REF!*12)-A1397+1,-E1397)))</f>
        <v>#REF!</v>
      </c>
    </row>
    <row r="1398" spans="1:10">
      <c r="A1398" s="577" t="e">
        <f>IF(A1397="","",IF(A1397=#REF!*12,"",+A1397+1))</f>
        <v>#REF!</v>
      </c>
      <c r="B1398" s="576" t="e">
        <f t="shared" si="152"/>
        <v>#REF!</v>
      </c>
      <c r="C1398" s="576" t="e">
        <f>IF(A1398="","",IF(#REF!+'Plano Prestação Mensal Proposta'!A1398&gt;120,0,ROUND(IF(B1398&gt;0.045,(0.045*0.5),(0.5)*B1398),7)))</f>
        <v>#REF!</v>
      </c>
      <c r="D1398" s="576" t="e">
        <f t="shared" si="147"/>
        <v>#REF!</v>
      </c>
      <c r="E1398" s="575" t="e">
        <f t="shared" si="153"/>
        <v>#REF!</v>
      </c>
      <c r="F1398" s="575" t="e">
        <f t="shared" si="148"/>
        <v>#REF!</v>
      </c>
      <c r="G1398" s="575" t="e">
        <f t="shared" si="149"/>
        <v>#REF!</v>
      </c>
      <c r="H1398" s="575" t="e">
        <f t="shared" si="150"/>
        <v>#REF!</v>
      </c>
      <c r="I1398" s="575" t="e">
        <f t="shared" si="151"/>
        <v>#REF!</v>
      </c>
      <c r="J1398" s="575" t="e">
        <f>IF(A1398="","",IF(#REF!="","",PMT((1+D1398)^(1/12)-1,(#REF!*12)-A1398+1,-E1398)))</f>
        <v>#REF!</v>
      </c>
    </row>
    <row r="1399" spans="1:10">
      <c r="A1399" s="577" t="e">
        <f>IF(A1398="","",IF(A1398=#REF!*12,"",+A1398+1))</f>
        <v>#REF!</v>
      </c>
      <c r="B1399" s="576" t="e">
        <f t="shared" si="152"/>
        <v>#REF!</v>
      </c>
      <c r="C1399" s="576" t="e">
        <f>IF(A1399="","",IF(#REF!+'Plano Prestação Mensal Proposta'!A1399&gt;120,0,ROUND(IF(B1399&gt;0.045,(0.045*0.5),(0.5)*B1399),7)))</f>
        <v>#REF!</v>
      </c>
      <c r="D1399" s="576" t="e">
        <f t="shared" si="147"/>
        <v>#REF!</v>
      </c>
      <c r="E1399" s="575" t="e">
        <f t="shared" si="153"/>
        <v>#REF!</v>
      </c>
      <c r="F1399" s="575" t="e">
        <f t="shared" si="148"/>
        <v>#REF!</v>
      </c>
      <c r="G1399" s="575" t="e">
        <f t="shared" si="149"/>
        <v>#REF!</v>
      </c>
      <c r="H1399" s="575" t="e">
        <f t="shared" si="150"/>
        <v>#REF!</v>
      </c>
      <c r="I1399" s="575" t="e">
        <f t="shared" si="151"/>
        <v>#REF!</v>
      </c>
      <c r="J1399" s="575" t="e">
        <f>IF(A1399="","",IF(#REF!="","",PMT((1+D1399)^(1/12)-1,(#REF!*12)-A1399+1,-E1399)))</f>
        <v>#REF!</v>
      </c>
    </row>
    <row r="1400" spans="1:10">
      <c r="A1400" s="577" t="e">
        <f>IF(A1399="","",IF(A1399=#REF!*12,"",+A1399+1))</f>
        <v>#REF!</v>
      </c>
      <c r="B1400" s="576" t="e">
        <f t="shared" si="152"/>
        <v>#REF!</v>
      </c>
      <c r="C1400" s="576" t="e">
        <f>IF(A1400="","",IF(#REF!+'Plano Prestação Mensal Proposta'!A1400&gt;120,0,ROUND(IF(B1400&gt;0.045,(0.045*0.5),(0.5)*B1400),7)))</f>
        <v>#REF!</v>
      </c>
      <c r="D1400" s="576" t="e">
        <f t="shared" si="147"/>
        <v>#REF!</v>
      </c>
      <c r="E1400" s="575" t="e">
        <f t="shared" si="153"/>
        <v>#REF!</v>
      </c>
      <c r="F1400" s="575" t="e">
        <f t="shared" si="148"/>
        <v>#REF!</v>
      </c>
      <c r="G1400" s="575" t="e">
        <f t="shared" si="149"/>
        <v>#REF!</v>
      </c>
      <c r="H1400" s="575" t="e">
        <f t="shared" si="150"/>
        <v>#REF!</v>
      </c>
      <c r="I1400" s="575" t="e">
        <f t="shared" si="151"/>
        <v>#REF!</v>
      </c>
      <c r="J1400" s="575" t="e">
        <f>IF(A1400="","",IF(#REF!="","",PMT((1+D1400)^(1/12)-1,(#REF!*12)-A1400+1,-E1400)))</f>
        <v>#REF!</v>
      </c>
    </row>
    <row r="1401" spans="1:10">
      <c r="A1401" s="577" t="e">
        <f>IF(A1400="","",IF(A1400=#REF!*12,"",+A1400+1))</f>
        <v>#REF!</v>
      </c>
      <c r="B1401" s="576" t="e">
        <f t="shared" si="152"/>
        <v>#REF!</v>
      </c>
      <c r="C1401" s="576" t="e">
        <f>IF(A1401="","",IF(#REF!+'Plano Prestação Mensal Proposta'!A1401&gt;120,0,ROUND(IF(B1401&gt;0.045,(0.045*0.5),(0.5)*B1401),7)))</f>
        <v>#REF!</v>
      </c>
      <c r="D1401" s="576" t="e">
        <f t="shared" si="147"/>
        <v>#REF!</v>
      </c>
      <c r="E1401" s="575" t="e">
        <f t="shared" si="153"/>
        <v>#REF!</v>
      </c>
      <c r="F1401" s="575" t="e">
        <f t="shared" si="148"/>
        <v>#REF!</v>
      </c>
      <c r="G1401" s="575" t="e">
        <f t="shared" si="149"/>
        <v>#REF!</v>
      </c>
      <c r="H1401" s="575" t="e">
        <f t="shared" si="150"/>
        <v>#REF!</v>
      </c>
      <c r="I1401" s="575" t="e">
        <f t="shared" si="151"/>
        <v>#REF!</v>
      </c>
      <c r="J1401" s="575" t="e">
        <f>IF(A1401="","",IF(#REF!="","",PMT((1+D1401)^(1/12)-1,(#REF!*12)-A1401+1,-E1401)))</f>
        <v>#REF!</v>
      </c>
    </row>
    <row r="1402" spans="1:10">
      <c r="A1402" s="577" t="e">
        <f>IF(A1401="","",IF(A1401=#REF!*12,"",+A1401+1))</f>
        <v>#REF!</v>
      </c>
      <c r="B1402" s="576" t="e">
        <f t="shared" si="152"/>
        <v>#REF!</v>
      </c>
      <c r="C1402" s="576" t="e">
        <f>IF(A1402="","",IF(#REF!+'Plano Prestação Mensal Proposta'!A1402&gt;120,0,ROUND(IF(B1402&gt;0.045,(0.045*0.5),(0.5)*B1402),7)))</f>
        <v>#REF!</v>
      </c>
      <c r="D1402" s="576" t="e">
        <f t="shared" si="147"/>
        <v>#REF!</v>
      </c>
      <c r="E1402" s="575" t="e">
        <f t="shared" si="153"/>
        <v>#REF!</v>
      </c>
      <c r="F1402" s="575" t="e">
        <f t="shared" si="148"/>
        <v>#REF!</v>
      </c>
      <c r="G1402" s="575" t="e">
        <f t="shared" si="149"/>
        <v>#REF!</v>
      </c>
      <c r="H1402" s="575" t="e">
        <f t="shared" si="150"/>
        <v>#REF!</v>
      </c>
      <c r="I1402" s="575" t="e">
        <f t="shared" si="151"/>
        <v>#REF!</v>
      </c>
      <c r="J1402" s="575" t="e">
        <f>IF(A1402="","",IF(#REF!="","",PMT((1+D1402)^(1/12)-1,(#REF!*12)-A1402+1,-E1402)))</f>
        <v>#REF!</v>
      </c>
    </row>
    <row r="1403" spans="1:10">
      <c r="A1403" s="577" t="e">
        <f>IF(A1402="","",IF(A1402=#REF!*12,"",+A1402+1))</f>
        <v>#REF!</v>
      </c>
      <c r="B1403" s="576" t="e">
        <f t="shared" si="152"/>
        <v>#REF!</v>
      </c>
      <c r="C1403" s="576" t="e">
        <f>IF(A1403="","",IF(#REF!+'Plano Prestação Mensal Proposta'!A1403&gt;120,0,ROUND(IF(B1403&gt;0.045,(0.045*0.5),(0.5)*B1403),7)))</f>
        <v>#REF!</v>
      </c>
      <c r="D1403" s="576" t="e">
        <f t="shared" si="147"/>
        <v>#REF!</v>
      </c>
      <c r="E1403" s="575" t="e">
        <f t="shared" si="153"/>
        <v>#REF!</v>
      </c>
      <c r="F1403" s="575" t="e">
        <f t="shared" si="148"/>
        <v>#REF!</v>
      </c>
      <c r="G1403" s="575" t="e">
        <f t="shared" si="149"/>
        <v>#REF!</v>
      </c>
      <c r="H1403" s="575" t="e">
        <f t="shared" si="150"/>
        <v>#REF!</v>
      </c>
      <c r="I1403" s="575" t="e">
        <f t="shared" si="151"/>
        <v>#REF!</v>
      </c>
      <c r="J1403" s="575" t="e">
        <f>IF(A1403="","",IF(#REF!="","",PMT((1+D1403)^(1/12)-1,(#REF!*12)-A1403+1,-E1403)))</f>
        <v>#REF!</v>
      </c>
    </row>
    <row r="1404" spans="1:10">
      <c r="A1404" s="577" t="e">
        <f>IF(A1403="","",IF(A1403=#REF!*12,"",+A1403+1))</f>
        <v>#REF!</v>
      </c>
      <c r="B1404" s="576" t="e">
        <f t="shared" si="152"/>
        <v>#REF!</v>
      </c>
      <c r="C1404" s="576" t="e">
        <f>IF(A1404="","",IF(#REF!+'Plano Prestação Mensal Proposta'!A1404&gt;120,0,ROUND(IF(B1404&gt;0.045,(0.045*0.5),(0.5)*B1404),7)))</f>
        <v>#REF!</v>
      </c>
      <c r="D1404" s="576" t="e">
        <f t="shared" si="147"/>
        <v>#REF!</v>
      </c>
      <c r="E1404" s="575" t="e">
        <f t="shared" si="153"/>
        <v>#REF!</v>
      </c>
      <c r="F1404" s="575" t="e">
        <f t="shared" si="148"/>
        <v>#REF!</v>
      </c>
      <c r="G1404" s="575" t="e">
        <f t="shared" si="149"/>
        <v>#REF!</v>
      </c>
      <c r="H1404" s="575" t="e">
        <f t="shared" si="150"/>
        <v>#REF!</v>
      </c>
      <c r="I1404" s="575" t="e">
        <f t="shared" si="151"/>
        <v>#REF!</v>
      </c>
      <c r="J1404" s="575" t="e">
        <f>IF(A1404="","",IF(#REF!="","",PMT((1+D1404)^(1/12)-1,(#REF!*12)-A1404+1,-E1404)))</f>
        <v>#REF!</v>
      </c>
    </row>
    <row r="1405" spans="1:10">
      <c r="A1405" s="577" t="e">
        <f>IF(A1404="","",IF(A1404=#REF!*12,"",+A1404+1))</f>
        <v>#REF!</v>
      </c>
      <c r="B1405" s="576" t="e">
        <f t="shared" si="152"/>
        <v>#REF!</v>
      </c>
      <c r="C1405" s="576" t="e">
        <f>IF(A1405="","",IF(#REF!+'Plano Prestação Mensal Proposta'!A1405&gt;120,0,ROUND(IF(B1405&gt;0.045,(0.045*0.5),(0.5)*B1405),7)))</f>
        <v>#REF!</v>
      </c>
      <c r="D1405" s="576" t="e">
        <f t="shared" si="147"/>
        <v>#REF!</v>
      </c>
      <c r="E1405" s="575" t="e">
        <f t="shared" si="153"/>
        <v>#REF!</v>
      </c>
      <c r="F1405" s="575" t="e">
        <f t="shared" si="148"/>
        <v>#REF!</v>
      </c>
      <c r="G1405" s="575" t="e">
        <f t="shared" si="149"/>
        <v>#REF!</v>
      </c>
      <c r="H1405" s="575" t="e">
        <f t="shared" si="150"/>
        <v>#REF!</v>
      </c>
      <c r="I1405" s="575" t="e">
        <f t="shared" si="151"/>
        <v>#REF!</v>
      </c>
      <c r="J1405" s="575" t="e">
        <f>IF(A1405="","",IF(#REF!="","",PMT((1+D1405)^(1/12)-1,(#REF!*12)-A1405+1,-E1405)))</f>
        <v>#REF!</v>
      </c>
    </row>
    <row r="1406" spans="1:10">
      <c r="A1406" s="577" t="e">
        <f>IF(A1405="","",IF(A1405=#REF!*12,"",+A1405+1))</f>
        <v>#REF!</v>
      </c>
      <c r="B1406" s="576" t="e">
        <f t="shared" si="152"/>
        <v>#REF!</v>
      </c>
      <c r="C1406" s="576" t="e">
        <f>IF(A1406="","",IF(#REF!+'Plano Prestação Mensal Proposta'!A1406&gt;120,0,ROUND(IF(B1406&gt;0.045,(0.045*0.5),(0.5)*B1406),7)))</f>
        <v>#REF!</v>
      </c>
      <c r="D1406" s="576" t="e">
        <f t="shared" si="147"/>
        <v>#REF!</v>
      </c>
      <c r="E1406" s="575" t="e">
        <f t="shared" si="153"/>
        <v>#REF!</v>
      </c>
      <c r="F1406" s="575" t="e">
        <f t="shared" si="148"/>
        <v>#REF!</v>
      </c>
      <c r="G1406" s="575" t="e">
        <f t="shared" si="149"/>
        <v>#REF!</v>
      </c>
      <c r="H1406" s="575" t="e">
        <f t="shared" si="150"/>
        <v>#REF!</v>
      </c>
      <c r="I1406" s="575" t="e">
        <f t="shared" si="151"/>
        <v>#REF!</v>
      </c>
      <c r="J1406" s="575" t="e">
        <f>IF(A1406="","",IF(#REF!="","",PMT((1+D1406)^(1/12)-1,(#REF!*12)-A1406+1,-E1406)))</f>
        <v>#REF!</v>
      </c>
    </row>
    <row r="1407" spans="1:10">
      <c r="A1407" s="577" t="e">
        <f>IF(A1406="","",IF(A1406=#REF!*12,"",+A1406+1))</f>
        <v>#REF!</v>
      </c>
      <c r="B1407" s="576" t="e">
        <f t="shared" si="152"/>
        <v>#REF!</v>
      </c>
      <c r="C1407" s="576" t="e">
        <f>IF(A1407="","",IF(#REF!+'Plano Prestação Mensal Proposta'!A1407&gt;120,0,ROUND(IF(B1407&gt;0.045,(0.045*0.5),(0.5)*B1407),7)))</f>
        <v>#REF!</v>
      </c>
      <c r="D1407" s="576" t="e">
        <f t="shared" si="147"/>
        <v>#REF!</v>
      </c>
      <c r="E1407" s="575" t="e">
        <f t="shared" si="153"/>
        <v>#REF!</v>
      </c>
      <c r="F1407" s="575" t="e">
        <f t="shared" si="148"/>
        <v>#REF!</v>
      </c>
      <c r="G1407" s="575" t="e">
        <f t="shared" si="149"/>
        <v>#REF!</v>
      </c>
      <c r="H1407" s="575" t="e">
        <f t="shared" si="150"/>
        <v>#REF!</v>
      </c>
      <c r="I1407" s="575" t="e">
        <f t="shared" si="151"/>
        <v>#REF!</v>
      </c>
      <c r="J1407" s="575" t="e">
        <f>IF(A1407="","",IF(#REF!="","",PMT((1+D1407)^(1/12)-1,(#REF!*12)-A1407+1,-E1407)))</f>
        <v>#REF!</v>
      </c>
    </row>
    <row r="1408" spans="1:10">
      <c r="A1408" s="577" t="e">
        <f>IF(A1407="","",IF(A1407=#REF!*12,"",+A1407+1))</f>
        <v>#REF!</v>
      </c>
      <c r="B1408" s="576" t="e">
        <f t="shared" si="152"/>
        <v>#REF!</v>
      </c>
      <c r="C1408" s="576" t="e">
        <f>IF(A1408="","",IF(#REF!+'Plano Prestação Mensal Proposta'!A1408&gt;120,0,ROUND(IF(B1408&gt;0.045,(0.045*0.5),(0.5)*B1408),7)))</f>
        <v>#REF!</v>
      </c>
      <c r="D1408" s="576" t="e">
        <f t="shared" si="147"/>
        <v>#REF!</v>
      </c>
      <c r="E1408" s="575" t="e">
        <f t="shared" si="153"/>
        <v>#REF!</v>
      </c>
      <c r="F1408" s="575" t="e">
        <f t="shared" si="148"/>
        <v>#REF!</v>
      </c>
      <c r="G1408" s="575" t="e">
        <f t="shared" si="149"/>
        <v>#REF!</v>
      </c>
      <c r="H1408" s="575" t="e">
        <f t="shared" si="150"/>
        <v>#REF!</v>
      </c>
      <c r="I1408" s="575" t="e">
        <f t="shared" si="151"/>
        <v>#REF!</v>
      </c>
      <c r="J1408" s="575" t="e">
        <f>IF(A1408="","",IF(#REF!="","",PMT((1+D1408)^(1/12)-1,(#REF!*12)-A1408+1,-E1408)))</f>
        <v>#REF!</v>
      </c>
    </row>
    <row r="1409" spans="1:10">
      <c r="A1409" s="577" t="e">
        <f>IF(A1408="","",IF(A1408=#REF!*12,"",+A1408+1))</f>
        <v>#REF!</v>
      </c>
      <c r="B1409" s="576" t="e">
        <f t="shared" si="152"/>
        <v>#REF!</v>
      </c>
      <c r="C1409" s="576" t="e">
        <f>IF(A1409="","",IF(#REF!+'Plano Prestação Mensal Proposta'!A1409&gt;120,0,ROUND(IF(B1409&gt;0.045,(0.045*0.5),(0.5)*B1409),7)))</f>
        <v>#REF!</v>
      </c>
      <c r="D1409" s="576" t="e">
        <f t="shared" si="147"/>
        <v>#REF!</v>
      </c>
      <c r="E1409" s="575" t="e">
        <f t="shared" si="153"/>
        <v>#REF!</v>
      </c>
      <c r="F1409" s="575" t="e">
        <f t="shared" si="148"/>
        <v>#REF!</v>
      </c>
      <c r="G1409" s="575" t="e">
        <f t="shared" si="149"/>
        <v>#REF!</v>
      </c>
      <c r="H1409" s="575" t="e">
        <f t="shared" si="150"/>
        <v>#REF!</v>
      </c>
      <c r="I1409" s="575" t="e">
        <f t="shared" si="151"/>
        <v>#REF!</v>
      </c>
      <c r="J1409" s="575" t="e">
        <f>IF(A1409="","",IF(#REF!="","",PMT((1+D1409)^(1/12)-1,(#REF!*12)-A1409+1,-E1409)))</f>
        <v>#REF!</v>
      </c>
    </row>
    <row r="1410" spans="1:10">
      <c r="A1410" s="577" t="e">
        <f>IF(A1409="","",IF(A1409=#REF!*12,"",+A1409+1))</f>
        <v>#REF!</v>
      </c>
      <c r="B1410" s="576" t="e">
        <f t="shared" si="152"/>
        <v>#REF!</v>
      </c>
      <c r="C1410" s="576" t="e">
        <f>IF(A1410="","",IF(#REF!+'Plano Prestação Mensal Proposta'!A1410&gt;120,0,ROUND(IF(B1410&gt;0.045,(0.045*0.5),(0.5)*B1410),7)))</f>
        <v>#REF!</v>
      </c>
      <c r="D1410" s="576" t="e">
        <f t="shared" si="147"/>
        <v>#REF!</v>
      </c>
      <c r="E1410" s="575" t="e">
        <f t="shared" si="153"/>
        <v>#REF!</v>
      </c>
      <c r="F1410" s="575" t="e">
        <f t="shared" si="148"/>
        <v>#REF!</v>
      </c>
      <c r="G1410" s="575" t="e">
        <f t="shared" si="149"/>
        <v>#REF!</v>
      </c>
      <c r="H1410" s="575" t="e">
        <f t="shared" si="150"/>
        <v>#REF!</v>
      </c>
      <c r="I1410" s="575" t="e">
        <f t="shared" si="151"/>
        <v>#REF!</v>
      </c>
      <c r="J1410" s="575" t="e">
        <f>IF(A1410="","",IF(#REF!="","",PMT((1+D1410)^(1/12)-1,(#REF!*12)-A1410+1,-E1410)))</f>
        <v>#REF!</v>
      </c>
    </row>
    <row r="1411" spans="1:10">
      <c r="A1411" s="577" t="e">
        <f>IF(A1410="","",IF(A1410=#REF!*12,"",+A1410+1))</f>
        <v>#REF!</v>
      </c>
      <c r="B1411" s="576" t="e">
        <f t="shared" si="152"/>
        <v>#REF!</v>
      </c>
      <c r="C1411" s="576" t="e">
        <f>IF(A1411="","",IF(#REF!+'Plano Prestação Mensal Proposta'!A1411&gt;120,0,ROUND(IF(B1411&gt;0.045,(0.045*0.5),(0.5)*B1411),7)))</f>
        <v>#REF!</v>
      </c>
      <c r="D1411" s="576" t="e">
        <f t="shared" si="147"/>
        <v>#REF!</v>
      </c>
      <c r="E1411" s="575" t="e">
        <f t="shared" si="153"/>
        <v>#REF!</v>
      </c>
      <c r="F1411" s="575" t="e">
        <f t="shared" si="148"/>
        <v>#REF!</v>
      </c>
      <c r="G1411" s="575" t="e">
        <f t="shared" si="149"/>
        <v>#REF!</v>
      </c>
      <c r="H1411" s="575" t="e">
        <f t="shared" si="150"/>
        <v>#REF!</v>
      </c>
      <c r="I1411" s="575" t="e">
        <f t="shared" si="151"/>
        <v>#REF!</v>
      </c>
      <c r="J1411" s="575" t="e">
        <f>IF(A1411="","",IF(#REF!="","",PMT((1+D1411)^(1/12)-1,(#REF!*12)-A1411+1,-E1411)))</f>
        <v>#REF!</v>
      </c>
    </row>
    <row r="1412" spans="1:10">
      <c r="A1412" s="577" t="e">
        <f>IF(A1411="","",IF(A1411=#REF!*12,"",+A1411+1))</f>
        <v>#REF!</v>
      </c>
      <c r="B1412" s="576" t="e">
        <f t="shared" si="152"/>
        <v>#REF!</v>
      </c>
      <c r="C1412" s="576" t="e">
        <f>IF(A1412="","",IF(#REF!+'Plano Prestação Mensal Proposta'!A1412&gt;120,0,ROUND(IF(B1412&gt;0.045,(0.045*0.5),(0.5)*B1412),7)))</f>
        <v>#REF!</v>
      </c>
      <c r="D1412" s="576" t="e">
        <f t="shared" si="147"/>
        <v>#REF!</v>
      </c>
      <c r="E1412" s="575" t="e">
        <f t="shared" si="153"/>
        <v>#REF!</v>
      </c>
      <c r="F1412" s="575" t="e">
        <f t="shared" si="148"/>
        <v>#REF!</v>
      </c>
      <c r="G1412" s="575" t="e">
        <f t="shared" si="149"/>
        <v>#REF!</v>
      </c>
      <c r="H1412" s="575" t="e">
        <f t="shared" si="150"/>
        <v>#REF!</v>
      </c>
      <c r="I1412" s="575" t="e">
        <f t="shared" si="151"/>
        <v>#REF!</v>
      </c>
      <c r="J1412" s="575" t="e">
        <f>IF(A1412="","",IF(#REF!="","",PMT((1+D1412)^(1/12)-1,(#REF!*12)-A1412+1,-E1412)))</f>
        <v>#REF!</v>
      </c>
    </row>
    <row r="1413" spans="1:10">
      <c r="A1413" s="577" t="e">
        <f>IF(A1412="","",IF(A1412=#REF!*12,"",+A1412+1))</f>
        <v>#REF!</v>
      </c>
      <c r="B1413" s="576" t="e">
        <f t="shared" si="152"/>
        <v>#REF!</v>
      </c>
      <c r="C1413" s="576" t="e">
        <f>IF(A1413="","",IF(#REF!+'Plano Prestação Mensal Proposta'!A1413&gt;120,0,ROUND(IF(B1413&gt;0.045,(0.045*0.5),(0.5)*B1413),7)))</f>
        <v>#REF!</v>
      </c>
      <c r="D1413" s="576" t="e">
        <f t="shared" si="147"/>
        <v>#REF!</v>
      </c>
      <c r="E1413" s="575" t="e">
        <f t="shared" si="153"/>
        <v>#REF!</v>
      </c>
      <c r="F1413" s="575" t="e">
        <f t="shared" si="148"/>
        <v>#REF!</v>
      </c>
      <c r="G1413" s="575" t="e">
        <f t="shared" si="149"/>
        <v>#REF!</v>
      </c>
      <c r="H1413" s="575" t="e">
        <f t="shared" si="150"/>
        <v>#REF!</v>
      </c>
      <c r="I1413" s="575" t="e">
        <f t="shared" si="151"/>
        <v>#REF!</v>
      </c>
      <c r="J1413" s="575" t="e">
        <f>IF(A1413="","",IF(#REF!="","",PMT((1+D1413)^(1/12)-1,(#REF!*12)-A1413+1,-E1413)))</f>
        <v>#REF!</v>
      </c>
    </row>
    <row r="1414" spans="1:10">
      <c r="A1414" s="577" t="e">
        <f>IF(A1413="","",IF(A1413=#REF!*12,"",+A1413+1))</f>
        <v>#REF!</v>
      </c>
      <c r="B1414" s="576" t="e">
        <f t="shared" si="152"/>
        <v>#REF!</v>
      </c>
      <c r="C1414" s="576" t="e">
        <f>IF(A1414="","",IF(#REF!+'Plano Prestação Mensal Proposta'!A1414&gt;120,0,ROUND(IF(B1414&gt;0.045,(0.045*0.5),(0.5)*B1414),7)))</f>
        <v>#REF!</v>
      </c>
      <c r="D1414" s="576" t="e">
        <f t="shared" ref="D1414:D1477" si="154">IF(A1414="","",+B1414-C1414)</f>
        <v>#REF!</v>
      </c>
      <c r="E1414" s="575" t="e">
        <f t="shared" si="153"/>
        <v>#REF!</v>
      </c>
      <c r="F1414" s="575" t="e">
        <f t="shared" ref="F1414:F1477" si="155">IF(A1414="","",IF(J1414="","",+J1414-H1414))</f>
        <v>#REF!</v>
      </c>
      <c r="G1414" s="575" t="e">
        <f t="shared" ref="G1414:G1477" si="156">IF(A1414="","",IF(E1414="","",ROUND(+E1414*((1+B1414)^(1/12)-1),2)))</f>
        <v>#REF!</v>
      </c>
      <c r="H1414" s="575" t="e">
        <f t="shared" ref="H1414:H1477" si="157">IF(A1414="","",IF(E1414="","",ROUND(+E1414*((1+D1414)^(1/12)-1),2)))</f>
        <v>#REF!</v>
      </c>
      <c r="I1414" s="575" t="e">
        <f t="shared" ref="I1414:I1477" si="158">IF(A1414="","",+G1414-H1414)</f>
        <v>#REF!</v>
      </c>
      <c r="J1414" s="575" t="e">
        <f>IF(A1414="","",IF(#REF!="","",PMT((1+D1414)^(1/12)-1,(#REF!*12)-A1414+1,-E1414)))</f>
        <v>#REF!</v>
      </c>
    </row>
    <row r="1415" spans="1:10">
      <c r="A1415" s="577" t="e">
        <f>IF(A1414="","",IF(A1414=#REF!*12,"",+A1414+1))</f>
        <v>#REF!</v>
      </c>
      <c r="B1415" s="576" t="e">
        <f t="shared" ref="B1415:B1478" si="159">IF(A1415="","",+B1414)</f>
        <v>#REF!</v>
      </c>
      <c r="C1415" s="576" t="e">
        <f>IF(A1415="","",IF(#REF!+'Plano Prestação Mensal Proposta'!A1415&gt;120,0,ROUND(IF(B1415&gt;0.045,(0.045*0.5),(0.5)*B1415),7)))</f>
        <v>#REF!</v>
      </c>
      <c r="D1415" s="576" t="e">
        <f t="shared" si="154"/>
        <v>#REF!</v>
      </c>
      <c r="E1415" s="575" t="e">
        <f t="shared" ref="E1415:E1478" si="160">IF(A1415="","",IF(F1414="","",+E1414-F1414))</f>
        <v>#REF!</v>
      </c>
      <c r="F1415" s="575" t="e">
        <f t="shared" si="155"/>
        <v>#REF!</v>
      </c>
      <c r="G1415" s="575" t="e">
        <f t="shared" si="156"/>
        <v>#REF!</v>
      </c>
      <c r="H1415" s="575" t="e">
        <f t="shared" si="157"/>
        <v>#REF!</v>
      </c>
      <c r="I1415" s="575" t="e">
        <f t="shared" si="158"/>
        <v>#REF!</v>
      </c>
      <c r="J1415" s="575" t="e">
        <f>IF(A1415="","",IF(#REF!="","",PMT((1+D1415)^(1/12)-1,(#REF!*12)-A1415+1,-E1415)))</f>
        <v>#REF!</v>
      </c>
    </row>
    <row r="1416" spans="1:10">
      <c r="A1416" s="577" t="e">
        <f>IF(A1415="","",IF(A1415=#REF!*12,"",+A1415+1))</f>
        <v>#REF!</v>
      </c>
      <c r="B1416" s="576" t="e">
        <f t="shared" si="159"/>
        <v>#REF!</v>
      </c>
      <c r="C1416" s="576" t="e">
        <f>IF(A1416="","",IF(#REF!+'Plano Prestação Mensal Proposta'!A1416&gt;120,0,ROUND(IF(B1416&gt;0.045,(0.045*0.5),(0.5)*B1416),7)))</f>
        <v>#REF!</v>
      </c>
      <c r="D1416" s="576" t="e">
        <f t="shared" si="154"/>
        <v>#REF!</v>
      </c>
      <c r="E1416" s="575" t="e">
        <f t="shared" si="160"/>
        <v>#REF!</v>
      </c>
      <c r="F1416" s="575" t="e">
        <f t="shared" si="155"/>
        <v>#REF!</v>
      </c>
      <c r="G1416" s="575" t="e">
        <f t="shared" si="156"/>
        <v>#REF!</v>
      </c>
      <c r="H1416" s="575" t="e">
        <f t="shared" si="157"/>
        <v>#REF!</v>
      </c>
      <c r="I1416" s="575" t="e">
        <f t="shared" si="158"/>
        <v>#REF!</v>
      </c>
      <c r="J1416" s="575" t="e">
        <f>IF(A1416="","",IF(#REF!="","",PMT((1+D1416)^(1/12)-1,(#REF!*12)-A1416+1,-E1416)))</f>
        <v>#REF!</v>
      </c>
    </row>
    <row r="1417" spans="1:10">
      <c r="A1417" s="577" t="e">
        <f>IF(A1416="","",IF(A1416=#REF!*12,"",+A1416+1))</f>
        <v>#REF!</v>
      </c>
      <c r="B1417" s="576" t="e">
        <f t="shared" si="159"/>
        <v>#REF!</v>
      </c>
      <c r="C1417" s="576" t="e">
        <f>IF(A1417="","",IF(#REF!+'Plano Prestação Mensal Proposta'!A1417&gt;120,0,ROUND(IF(B1417&gt;0.045,(0.045*0.5),(0.5)*B1417),7)))</f>
        <v>#REF!</v>
      </c>
      <c r="D1417" s="576" t="e">
        <f t="shared" si="154"/>
        <v>#REF!</v>
      </c>
      <c r="E1417" s="575" t="e">
        <f t="shared" si="160"/>
        <v>#REF!</v>
      </c>
      <c r="F1417" s="575" t="e">
        <f t="shared" si="155"/>
        <v>#REF!</v>
      </c>
      <c r="G1417" s="575" t="e">
        <f t="shared" si="156"/>
        <v>#REF!</v>
      </c>
      <c r="H1417" s="575" t="e">
        <f t="shared" si="157"/>
        <v>#REF!</v>
      </c>
      <c r="I1417" s="575" t="e">
        <f t="shared" si="158"/>
        <v>#REF!</v>
      </c>
      <c r="J1417" s="575" t="e">
        <f>IF(A1417="","",IF(#REF!="","",PMT((1+D1417)^(1/12)-1,(#REF!*12)-A1417+1,-E1417)))</f>
        <v>#REF!</v>
      </c>
    </row>
    <row r="1418" spans="1:10">
      <c r="A1418" s="577" t="e">
        <f>IF(A1417="","",IF(A1417=#REF!*12,"",+A1417+1))</f>
        <v>#REF!</v>
      </c>
      <c r="B1418" s="576" t="e">
        <f t="shared" si="159"/>
        <v>#REF!</v>
      </c>
      <c r="C1418" s="576" t="e">
        <f>IF(A1418="","",IF(#REF!+'Plano Prestação Mensal Proposta'!A1418&gt;120,0,ROUND(IF(B1418&gt;0.045,(0.045*0.5),(0.5)*B1418),7)))</f>
        <v>#REF!</v>
      </c>
      <c r="D1418" s="576" t="e">
        <f t="shared" si="154"/>
        <v>#REF!</v>
      </c>
      <c r="E1418" s="575" t="e">
        <f t="shared" si="160"/>
        <v>#REF!</v>
      </c>
      <c r="F1418" s="575" t="e">
        <f t="shared" si="155"/>
        <v>#REF!</v>
      </c>
      <c r="G1418" s="575" t="e">
        <f t="shared" si="156"/>
        <v>#REF!</v>
      </c>
      <c r="H1418" s="575" t="e">
        <f t="shared" si="157"/>
        <v>#REF!</v>
      </c>
      <c r="I1418" s="575" t="e">
        <f t="shared" si="158"/>
        <v>#REF!</v>
      </c>
      <c r="J1418" s="575" t="e">
        <f>IF(A1418="","",IF(#REF!="","",PMT((1+D1418)^(1/12)-1,(#REF!*12)-A1418+1,-E1418)))</f>
        <v>#REF!</v>
      </c>
    </row>
    <row r="1419" spans="1:10">
      <c r="A1419" s="577" t="e">
        <f>IF(A1418="","",IF(A1418=#REF!*12,"",+A1418+1))</f>
        <v>#REF!</v>
      </c>
      <c r="B1419" s="576" t="e">
        <f t="shared" si="159"/>
        <v>#REF!</v>
      </c>
      <c r="C1419" s="576" t="e">
        <f>IF(A1419="","",IF(#REF!+'Plano Prestação Mensal Proposta'!A1419&gt;120,0,ROUND(IF(B1419&gt;0.045,(0.045*0.5),(0.5)*B1419),7)))</f>
        <v>#REF!</v>
      </c>
      <c r="D1419" s="576" t="e">
        <f t="shared" si="154"/>
        <v>#REF!</v>
      </c>
      <c r="E1419" s="575" t="e">
        <f t="shared" si="160"/>
        <v>#REF!</v>
      </c>
      <c r="F1419" s="575" t="e">
        <f t="shared" si="155"/>
        <v>#REF!</v>
      </c>
      <c r="G1419" s="575" t="e">
        <f t="shared" si="156"/>
        <v>#REF!</v>
      </c>
      <c r="H1419" s="575" t="e">
        <f t="shared" si="157"/>
        <v>#REF!</v>
      </c>
      <c r="I1419" s="575" t="e">
        <f t="shared" si="158"/>
        <v>#REF!</v>
      </c>
      <c r="J1419" s="575" t="e">
        <f>IF(A1419="","",IF(#REF!="","",PMT((1+D1419)^(1/12)-1,(#REF!*12)-A1419+1,-E1419)))</f>
        <v>#REF!</v>
      </c>
    </row>
    <row r="1420" spans="1:10">
      <c r="A1420" s="577" t="e">
        <f>IF(A1419="","",IF(A1419=#REF!*12,"",+A1419+1))</f>
        <v>#REF!</v>
      </c>
      <c r="B1420" s="576" t="e">
        <f t="shared" si="159"/>
        <v>#REF!</v>
      </c>
      <c r="C1420" s="576" t="e">
        <f>IF(A1420="","",IF(#REF!+'Plano Prestação Mensal Proposta'!A1420&gt;120,0,ROUND(IF(B1420&gt;0.045,(0.045*0.5),(0.5)*B1420),7)))</f>
        <v>#REF!</v>
      </c>
      <c r="D1420" s="576" t="e">
        <f t="shared" si="154"/>
        <v>#REF!</v>
      </c>
      <c r="E1420" s="575" t="e">
        <f t="shared" si="160"/>
        <v>#REF!</v>
      </c>
      <c r="F1420" s="575" t="e">
        <f t="shared" si="155"/>
        <v>#REF!</v>
      </c>
      <c r="G1420" s="575" t="e">
        <f t="shared" si="156"/>
        <v>#REF!</v>
      </c>
      <c r="H1420" s="575" t="e">
        <f t="shared" si="157"/>
        <v>#REF!</v>
      </c>
      <c r="I1420" s="575" t="e">
        <f t="shared" si="158"/>
        <v>#REF!</v>
      </c>
      <c r="J1420" s="575" t="e">
        <f>IF(A1420="","",IF(#REF!="","",PMT((1+D1420)^(1/12)-1,(#REF!*12)-A1420+1,-E1420)))</f>
        <v>#REF!</v>
      </c>
    </row>
    <row r="1421" spans="1:10">
      <c r="A1421" s="577" t="e">
        <f>IF(A1420="","",IF(A1420=#REF!*12,"",+A1420+1))</f>
        <v>#REF!</v>
      </c>
      <c r="B1421" s="576" t="e">
        <f t="shared" si="159"/>
        <v>#REF!</v>
      </c>
      <c r="C1421" s="576" t="e">
        <f>IF(A1421="","",IF(#REF!+'Plano Prestação Mensal Proposta'!A1421&gt;120,0,ROUND(IF(B1421&gt;0.045,(0.045*0.5),(0.5)*B1421),7)))</f>
        <v>#REF!</v>
      </c>
      <c r="D1421" s="576" t="e">
        <f t="shared" si="154"/>
        <v>#REF!</v>
      </c>
      <c r="E1421" s="575" t="e">
        <f t="shared" si="160"/>
        <v>#REF!</v>
      </c>
      <c r="F1421" s="575" t="e">
        <f t="shared" si="155"/>
        <v>#REF!</v>
      </c>
      <c r="G1421" s="575" t="e">
        <f t="shared" si="156"/>
        <v>#REF!</v>
      </c>
      <c r="H1421" s="575" t="e">
        <f t="shared" si="157"/>
        <v>#REF!</v>
      </c>
      <c r="I1421" s="575" t="e">
        <f t="shared" si="158"/>
        <v>#REF!</v>
      </c>
      <c r="J1421" s="575" t="e">
        <f>IF(A1421="","",IF(#REF!="","",PMT((1+D1421)^(1/12)-1,(#REF!*12)-A1421+1,-E1421)))</f>
        <v>#REF!</v>
      </c>
    </row>
    <row r="1422" spans="1:10">
      <c r="A1422" s="577" t="e">
        <f>IF(A1421="","",IF(A1421=#REF!*12,"",+A1421+1))</f>
        <v>#REF!</v>
      </c>
      <c r="B1422" s="576" t="e">
        <f t="shared" si="159"/>
        <v>#REF!</v>
      </c>
      <c r="C1422" s="576" t="e">
        <f>IF(A1422="","",IF(#REF!+'Plano Prestação Mensal Proposta'!A1422&gt;120,0,ROUND(IF(B1422&gt;0.045,(0.045*0.5),(0.5)*B1422),7)))</f>
        <v>#REF!</v>
      </c>
      <c r="D1422" s="576" t="e">
        <f t="shared" si="154"/>
        <v>#REF!</v>
      </c>
      <c r="E1422" s="575" t="e">
        <f t="shared" si="160"/>
        <v>#REF!</v>
      </c>
      <c r="F1422" s="575" t="e">
        <f t="shared" si="155"/>
        <v>#REF!</v>
      </c>
      <c r="G1422" s="575" t="e">
        <f t="shared" si="156"/>
        <v>#REF!</v>
      </c>
      <c r="H1422" s="575" t="e">
        <f t="shared" si="157"/>
        <v>#REF!</v>
      </c>
      <c r="I1422" s="575" t="e">
        <f t="shared" si="158"/>
        <v>#REF!</v>
      </c>
      <c r="J1422" s="575" t="e">
        <f>IF(A1422="","",IF(#REF!="","",PMT((1+D1422)^(1/12)-1,(#REF!*12)-A1422+1,-E1422)))</f>
        <v>#REF!</v>
      </c>
    </row>
    <row r="1423" spans="1:10">
      <c r="A1423" s="577" t="e">
        <f>IF(A1422="","",IF(A1422=#REF!*12,"",+A1422+1))</f>
        <v>#REF!</v>
      </c>
      <c r="B1423" s="576" t="e">
        <f t="shared" si="159"/>
        <v>#REF!</v>
      </c>
      <c r="C1423" s="576" t="e">
        <f>IF(A1423="","",IF(#REF!+'Plano Prestação Mensal Proposta'!A1423&gt;120,0,ROUND(IF(B1423&gt;0.045,(0.045*0.5),(0.5)*B1423),7)))</f>
        <v>#REF!</v>
      </c>
      <c r="D1423" s="576" t="e">
        <f t="shared" si="154"/>
        <v>#REF!</v>
      </c>
      <c r="E1423" s="575" t="e">
        <f t="shared" si="160"/>
        <v>#REF!</v>
      </c>
      <c r="F1423" s="575" t="e">
        <f t="shared" si="155"/>
        <v>#REF!</v>
      </c>
      <c r="G1423" s="575" t="e">
        <f t="shared" si="156"/>
        <v>#REF!</v>
      </c>
      <c r="H1423" s="575" t="e">
        <f t="shared" si="157"/>
        <v>#REF!</v>
      </c>
      <c r="I1423" s="575" t="e">
        <f t="shared" si="158"/>
        <v>#REF!</v>
      </c>
      <c r="J1423" s="575" t="e">
        <f>IF(A1423="","",IF(#REF!="","",PMT((1+D1423)^(1/12)-1,(#REF!*12)-A1423+1,-E1423)))</f>
        <v>#REF!</v>
      </c>
    </row>
    <row r="1424" spans="1:10">
      <c r="A1424" s="577" t="e">
        <f>IF(A1423="","",IF(A1423=#REF!*12,"",+A1423+1))</f>
        <v>#REF!</v>
      </c>
      <c r="B1424" s="576" t="e">
        <f t="shared" si="159"/>
        <v>#REF!</v>
      </c>
      <c r="C1424" s="576" t="e">
        <f>IF(A1424="","",IF(#REF!+'Plano Prestação Mensal Proposta'!A1424&gt;120,0,ROUND(IF(B1424&gt;0.045,(0.045*0.5),(0.5)*B1424),7)))</f>
        <v>#REF!</v>
      </c>
      <c r="D1424" s="576" t="e">
        <f t="shared" si="154"/>
        <v>#REF!</v>
      </c>
      <c r="E1424" s="575" t="e">
        <f t="shared" si="160"/>
        <v>#REF!</v>
      </c>
      <c r="F1424" s="575" t="e">
        <f t="shared" si="155"/>
        <v>#REF!</v>
      </c>
      <c r="G1424" s="575" t="e">
        <f t="shared" si="156"/>
        <v>#REF!</v>
      </c>
      <c r="H1424" s="575" t="e">
        <f t="shared" si="157"/>
        <v>#REF!</v>
      </c>
      <c r="I1424" s="575" t="e">
        <f t="shared" si="158"/>
        <v>#REF!</v>
      </c>
      <c r="J1424" s="575" t="e">
        <f>IF(A1424="","",IF(#REF!="","",PMT((1+D1424)^(1/12)-1,(#REF!*12)-A1424+1,-E1424)))</f>
        <v>#REF!</v>
      </c>
    </row>
    <row r="1425" spans="1:10">
      <c r="A1425" s="577" t="e">
        <f>IF(A1424="","",IF(A1424=#REF!*12,"",+A1424+1))</f>
        <v>#REF!</v>
      </c>
      <c r="B1425" s="576" t="e">
        <f t="shared" si="159"/>
        <v>#REF!</v>
      </c>
      <c r="C1425" s="576" t="e">
        <f>IF(A1425="","",IF(#REF!+'Plano Prestação Mensal Proposta'!A1425&gt;120,0,ROUND(IF(B1425&gt;0.045,(0.045*0.5),(0.5)*B1425),7)))</f>
        <v>#REF!</v>
      </c>
      <c r="D1425" s="576" t="e">
        <f t="shared" si="154"/>
        <v>#REF!</v>
      </c>
      <c r="E1425" s="575" t="e">
        <f t="shared" si="160"/>
        <v>#REF!</v>
      </c>
      <c r="F1425" s="575" t="e">
        <f t="shared" si="155"/>
        <v>#REF!</v>
      </c>
      <c r="G1425" s="575" t="e">
        <f t="shared" si="156"/>
        <v>#REF!</v>
      </c>
      <c r="H1425" s="575" t="e">
        <f t="shared" si="157"/>
        <v>#REF!</v>
      </c>
      <c r="I1425" s="575" t="e">
        <f t="shared" si="158"/>
        <v>#REF!</v>
      </c>
      <c r="J1425" s="575" t="e">
        <f>IF(A1425="","",IF(#REF!="","",PMT((1+D1425)^(1/12)-1,(#REF!*12)-A1425+1,-E1425)))</f>
        <v>#REF!</v>
      </c>
    </row>
    <row r="1426" spans="1:10">
      <c r="A1426" s="577" t="e">
        <f>IF(A1425="","",IF(A1425=#REF!*12,"",+A1425+1))</f>
        <v>#REF!</v>
      </c>
      <c r="B1426" s="576" t="e">
        <f t="shared" si="159"/>
        <v>#REF!</v>
      </c>
      <c r="C1426" s="576" t="e">
        <f>IF(A1426="","",IF(#REF!+'Plano Prestação Mensal Proposta'!A1426&gt;120,0,ROUND(IF(B1426&gt;0.045,(0.045*0.5),(0.5)*B1426),7)))</f>
        <v>#REF!</v>
      </c>
      <c r="D1426" s="576" t="e">
        <f t="shared" si="154"/>
        <v>#REF!</v>
      </c>
      <c r="E1426" s="575" t="e">
        <f t="shared" si="160"/>
        <v>#REF!</v>
      </c>
      <c r="F1426" s="575" t="e">
        <f t="shared" si="155"/>
        <v>#REF!</v>
      </c>
      <c r="G1426" s="575" t="e">
        <f t="shared" si="156"/>
        <v>#REF!</v>
      </c>
      <c r="H1426" s="575" t="e">
        <f t="shared" si="157"/>
        <v>#REF!</v>
      </c>
      <c r="I1426" s="575" t="e">
        <f t="shared" si="158"/>
        <v>#REF!</v>
      </c>
      <c r="J1426" s="575" t="e">
        <f>IF(A1426="","",IF(#REF!="","",PMT((1+D1426)^(1/12)-1,(#REF!*12)-A1426+1,-E1426)))</f>
        <v>#REF!</v>
      </c>
    </row>
    <row r="1427" spans="1:10">
      <c r="A1427" s="577" t="e">
        <f>IF(A1426="","",IF(A1426=#REF!*12,"",+A1426+1))</f>
        <v>#REF!</v>
      </c>
      <c r="B1427" s="576" t="e">
        <f t="shared" si="159"/>
        <v>#REF!</v>
      </c>
      <c r="C1427" s="576" t="e">
        <f>IF(A1427="","",IF(#REF!+'Plano Prestação Mensal Proposta'!A1427&gt;120,0,ROUND(IF(B1427&gt;0.045,(0.045*0.5),(0.5)*B1427),7)))</f>
        <v>#REF!</v>
      </c>
      <c r="D1427" s="576" t="e">
        <f t="shared" si="154"/>
        <v>#REF!</v>
      </c>
      <c r="E1427" s="575" t="e">
        <f t="shared" si="160"/>
        <v>#REF!</v>
      </c>
      <c r="F1427" s="575" t="e">
        <f t="shared" si="155"/>
        <v>#REF!</v>
      </c>
      <c r="G1427" s="575" t="e">
        <f t="shared" si="156"/>
        <v>#REF!</v>
      </c>
      <c r="H1427" s="575" t="e">
        <f t="shared" si="157"/>
        <v>#REF!</v>
      </c>
      <c r="I1427" s="575" t="e">
        <f t="shared" si="158"/>
        <v>#REF!</v>
      </c>
      <c r="J1427" s="575" t="e">
        <f>IF(A1427="","",IF(#REF!="","",PMT((1+D1427)^(1/12)-1,(#REF!*12)-A1427+1,-E1427)))</f>
        <v>#REF!</v>
      </c>
    </row>
    <row r="1428" spans="1:10">
      <c r="A1428" s="577" t="e">
        <f>IF(A1427="","",IF(A1427=#REF!*12,"",+A1427+1))</f>
        <v>#REF!</v>
      </c>
      <c r="B1428" s="576" t="e">
        <f t="shared" si="159"/>
        <v>#REF!</v>
      </c>
      <c r="C1428" s="576" t="e">
        <f>IF(A1428="","",IF(#REF!+'Plano Prestação Mensal Proposta'!A1428&gt;120,0,ROUND(IF(B1428&gt;0.045,(0.045*0.5),(0.5)*B1428),7)))</f>
        <v>#REF!</v>
      </c>
      <c r="D1428" s="576" t="e">
        <f t="shared" si="154"/>
        <v>#REF!</v>
      </c>
      <c r="E1428" s="575" t="e">
        <f t="shared" si="160"/>
        <v>#REF!</v>
      </c>
      <c r="F1428" s="575" t="e">
        <f t="shared" si="155"/>
        <v>#REF!</v>
      </c>
      <c r="G1428" s="575" t="e">
        <f t="shared" si="156"/>
        <v>#REF!</v>
      </c>
      <c r="H1428" s="575" t="e">
        <f t="shared" si="157"/>
        <v>#REF!</v>
      </c>
      <c r="I1428" s="575" t="e">
        <f t="shared" si="158"/>
        <v>#REF!</v>
      </c>
      <c r="J1428" s="575" t="e">
        <f>IF(A1428="","",IF(#REF!="","",PMT((1+D1428)^(1/12)-1,(#REF!*12)-A1428+1,-E1428)))</f>
        <v>#REF!</v>
      </c>
    </row>
    <row r="1429" spans="1:10">
      <c r="A1429" s="577" t="e">
        <f>IF(A1428="","",IF(A1428=#REF!*12,"",+A1428+1))</f>
        <v>#REF!</v>
      </c>
      <c r="B1429" s="576" t="e">
        <f t="shared" si="159"/>
        <v>#REF!</v>
      </c>
      <c r="C1429" s="576" t="e">
        <f>IF(A1429="","",IF(#REF!+'Plano Prestação Mensal Proposta'!A1429&gt;120,0,ROUND(IF(B1429&gt;0.045,(0.045*0.5),(0.5)*B1429),7)))</f>
        <v>#REF!</v>
      </c>
      <c r="D1429" s="576" t="e">
        <f t="shared" si="154"/>
        <v>#REF!</v>
      </c>
      <c r="E1429" s="575" t="e">
        <f t="shared" si="160"/>
        <v>#REF!</v>
      </c>
      <c r="F1429" s="575" t="e">
        <f t="shared" si="155"/>
        <v>#REF!</v>
      </c>
      <c r="G1429" s="575" t="e">
        <f t="shared" si="156"/>
        <v>#REF!</v>
      </c>
      <c r="H1429" s="575" t="e">
        <f t="shared" si="157"/>
        <v>#REF!</v>
      </c>
      <c r="I1429" s="575" t="e">
        <f t="shared" si="158"/>
        <v>#REF!</v>
      </c>
      <c r="J1429" s="575" t="e">
        <f>IF(A1429="","",IF(#REF!="","",PMT((1+D1429)^(1/12)-1,(#REF!*12)-A1429+1,-E1429)))</f>
        <v>#REF!</v>
      </c>
    </row>
    <row r="1430" spans="1:10">
      <c r="A1430" s="577" t="e">
        <f>IF(A1429="","",IF(A1429=#REF!*12,"",+A1429+1))</f>
        <v>#REF!</v>
      </c>
      <c r="B1430" s="576" t="e">
        <f t="shared" si="159"/>
        <v>#REF!</v>
      </c>
      <c r="C1430" s="576" t="e">
        <f>IF(A1430="","",IF(#REF!+'Plano Prestação Mensal Proposta'!A1430&gt;120,0,ROUND(IF(B1430&gt;0.045,(0.045*0.5),(0.5)*B1430),7)))</f>
        <v>#REF!</v>
      </c>
      <c r="D1430" s="576" t="e">
        <f t="shared" si="154"/>
        <v>#REF!</v>
      </c>
      <c r="E1430" s="575" t="e">
        <f t="shared" si="160"/>
        <v>#REF!</v>
      </c>
      <c r="F1430" s="575" t="e">
        <f t="shared" si="155"/>
        <v>#REF!</v>
      </c>
      <c r="G1430" s="575" t="e">
        <f t="shared" si="156"/>
        <v>#REF!</v>
      </c>
      <c r="H1430" s="575" t="e">
        <f t="shared" si="157"/>
        <v>#REF!</v>
      </c>
      <c r="I1430" s="575" t="e">
        <f t="shared" si="158"/>
        <v>#REF!</v>
      </c>
      <c r="J1430" s="575" t="e">
        <f>IF(A1430="","",IF(#REF!="","",PMT((1+D1430)^(1/12)-1,(#REF!*12)-A1430+1,-E1430)))</f>
        <v>#REF!</v>
      </c>
    </row>
    <row r="1431" spans="1:10">
      <c r="A1431" s="577" t="e">
        <f>IF(A1430="","",IF(A1430=#REF!*12,"",+A1430+1))</f>
        <v>#REF!</v>
      </c>
      <c r="B1431" s="576" t="e">
        <f t="shared" si="159"/>
        <v>#REF!</v>
      </c>
      <c r="C1431" s="576" t="e">
        <f>IF(A1431="","",IF(#REF!+'Plano Prestação Mensal Proposta'!A1431&gt;120,0,ROUND(IF(B1431&gt;0.045,(0.045*0.5),(0.5)*B1431),7)))</f>
        <v>#REF!</v>
      </c>
      <c r="D1431" s="576" t="e">
        <f t="shared" si="154"/>
        <v>#REF!</v>
      </c>
      <c r="E1431" s="575" t="e">
        <f t="shared" si="160"/>
        <v>#REF!</v>
      </c>
      <c r="F1431" s="575" t="e">
        <f t="shared" si="155"/>
        <v>#REF!</v>
      </c>
      <c r="G1431" s="575" t="e">
        <f t="shared" si="156"/>
        <v>#REF!</v>
      </c>
      <c r="H1431" s="575" t="e">
        <f t="shared" si="157"/>
        <v>#REF!</v>
      </c>
      <c r="I1431" s="575" t="e">
        <f t="shared" si="158"/>
        <v>#REF!</v>
      </c>
      <c r="J1431" s="575" t="e">
        <f>IF(A1431="","",IF(#REF!="","",PMT((1+D1431)^(1/12)-1,(#REF!*12)-A1431+1,-E1431)))</f>
        <v>#REF!</v>
      </c>
    </row>
    <row r="1432" spans="1:10">
      <c r="A1432" s="577" t="e">
        <f>IF(A1431="","",IF(A1431=#REF!*12,"",+A1431+1))</f>
        <v>#REF!</v>
      </c>
      <c r="B1432" s="576" t="e">
        <f t="shared" si="159"/>
        <v>#REF!</v>
      </c>
      <c r="C1432" s="576" t="e">
        <f>IF(A1432="","",IF(#REF!+'Plano Prestação Mensal Proposta'!A1432&gt;120,0,ROUND(IF(B1432&gt;0.045,(0.045*0.5),(0.5)*B1432),7)))</f>
        <v>#REF!</v>
      </c>
      <c r="D1432" s="576" t="e">
        <f t="shared" si="154"/>
        <v>#REF!</v>
      </c>
      <c r="E1432" s="575" t="e">
        <f t="shared" si="160"/>
        <v>#REF!</v>
      </c>
      <c r="F1432" s="575" t="e">
        <f t="shared" si="155"/>
        <v>#REF!</v>
      </c>
      <c r="G1432" s="575" t="e">
        <f t="shared" si="156"/>
        <v>#REF!</v>
      </c>
      <c r="H1432" s="575" t="e">
        <f t="shared" si="157"/>
        <v>#REF!</v>
      </c>
      <c r="I1432" s="575" t="e">
        <f t="shared" si="158"/>
        <v>#REF!</v>
      </c>
      <c r="J1432" s="575" t="e">
        <f>IF(A1432="","",IF(#REF!="","",PMT((1+D1432)^(1/12)-1,(#REF!*12)-A1432+1,-E1432)))</f>
        <v>#REF!</v>
      </c>
    </row>
    <row r="1433" spans="1:10">
      <c r="A1433" s="577" t="e">
        <f>IF(A1432="","",IF(A1432=#REF!*12,"",+A1432+1))</f>
        <v>#REF!</v>
      </c>
      <c r="B1433" s="576" t="e">
        <f t="shared" si="159"/>
        <v>#REF!</v>
      </c>
      <c r="C1433" s="576" t="e">
        <f>IF(A1433="","",IF(#REF!+'Plano Prestação Mensal Proposta'!A1433&gt;120,0,ROUND(IF(B1433&gt;0.045,(0.045*0.5),(0.5)*B1433),7)))</f>
        <v>#REF!</v>
      </c>
      <c r="D1433" s="576" t="e">
        <f t="shared" si="154"/>
        <v>#REF!</v>
      </c>
      <c r="E1433" s="575" t="e">
        <f t="shared" si="160"/>
        <v>#REF!</v>
      </c>
      <c r="F1433" s="575" t="e">
        <f t="shared" si="155"/>
        <v>#REF!</v>
      </c>
      <c r="G1433" s="575" t="e">
        <f t="shared" si="156"/>
        <v>#REF!</v>
      </c>
      <c r="H1433" s="575" t="e">
        <f t="shared" si="157"/>
        <v>#REF!</v>
      </c>
      <c r="I1433" s="575" t="e">
        <f t="shared" si="158"/>
        <v>#REF!</v>
      </c>
      <c r="J1433" s="575" t="e">
        <f>IF(A1433="","",IF(#REF!="","",PMT((1+D1433)^(1/12)-1,(#REF!*12)-A1433+1,-E1433)))</f>
        <v>#REF!</v>
      </c>
    </row>
    <row r="1434" spans="1:10">
      <c r="A1434" s="577" t="e">
        <f>IF(A1433="","",IF(A1433=#REF!*12,"",+A1433+1))</f>
        <v>#REF!</v>
      </c>
      <c r="B1434" s="576" t="e">
        <f t="shared" si="159"/>
        <v>#REF!</v>
      </c>
      <c r="C1434" s="576" t="e">
        <f>IF(A1434="","",IF(#REF!+'Plano Prestação Mensal Proposta'!A1434&gt;120,0,ROUND(IF(B1434&gt;0.045,(0.045*0.5),(0.5)*B1434),7)))</f>
        <v>#REF!</v>
      </c>
      <c r="D1434" s="576" t="e">
        <f t="shared" si="154"/>
        <v>#REF!</v>
      </c>
      <c r="E1434" s="575" t="e">
        <f t="shared" si="160"/>
        <v>#REF!</v>
      </c>
      <c r="F1434" s="575" t="e">
        <f t="shared" si="155"/>
        <v>#REF!</v>
      </c>
      <c r="G1434" s="575" t="e">
        <f t="shared" si="156"/>
        <v>#REF!</v>
      </c>
      <c r="H1434" s="575" t="e">
        <f t="shared" si="157"/>
        <v>#REF!</v>
      </c>
      <c r="I1434" s="575" t="e">
        <f t="shared" si="158"/>
        <v>#REF!</v>
      </c>
      <c r="J1434" s="575" t="e">
        <f>IF(A1434="","",IF(#REF!="","",PMT((1+D1434)^(1/12)-1,(#REF!*12)-A1434+1,-E1434)))</f>
        <v>#REF!</v>
      </c>
    </row>
    <row r="1435" spans="1:10">
      <c r="A1435" s="577" t="e">
        <f>IF(A1434="","",IF(A1434=#REF!*12,"",+A1434+1))</f>
        <v>#REF!</v>
      </c>
      <c r="B1435" s="576" t="e">
        <f t="shared" si="159"/>
        <v>#REF!</v>
      </c>
      <c r="C1435" s="576" t="e">
        <f>IF(A1435="","",IF(#REF!+'Plano Prestação Mensal Proposta'!A1435&gt;120,0,ROUND(IF(B1435&gt;0.045,(0.045*0.5),(0.5)*B1435),7)))</f>
        <v>#REF!</v>
      </c>
      <c r="D1435" s="576" t="e">
        <f t="shared" si="154"/>
        <v>#REF!</v>
      </c>
      <c r="E1435" s="575" t="e">
        <f t="shared" si="160"/>
        <v>#REF!</v>
      </c>
      <c r="F1435" s="575" t="e">
        <f t="shared" si="155"/>
        <v>#REF!</v>
      </c>
      <c r="G1435" s="575" t="e">
        <f t="shared" si="156"/>
        <v>#REF!</v>
      </c>
      <c r="H1435" s="575" t="e">
        <f t="shared" si="157"/>
        <v>#REF!</v>
      </c>
      <c r="I1435" s="575" t="e">
        <f t="shared" si="158"/>
        <v>#REF!</v>
      </c>
      <c r="J1435" s="575" t="e">
        <f>IF(A1435="","",IF(#REF!="","",PMT((1+D1435)^(1/12)-1,(#REF!*12)-A1435+1,-E1435)))</f>
        <v>#REF!</v>
      </c>
    </row>
    <row r="1436" spans="1:10">
      <c r="A1436" s="577" t="e">
        <f>IF(A1435="","",IF(A1435=#REF!*12,"",+A1435+1))</f>
        <v>#REF!</v>
      </c>
      <c r="B1436" s="576" t="e">
        <f t="shared" si="159"/>
        <v>#REF!</v>
      </c>
      <c r="C1436" s="576" t="e">
        <f>IF(A1436="","",IF(#REF!+'Plano Prestação Mensal Proposta'!A1436&gt;120,0,ROUND(IF(B1436&gt;0.045,(0.045*0.5),(0.5)*B1436),7)))</f>
        <v>#REF!</v>
      </c>
      <c r="D1436" s="576" t="e">
        <f t="shared" si="154"/>
        <v>#REF!</v>
      </c>
      <c r="E1436" s="575" t="e">
        <f t="shared" si="160"/>
        <v>#REF!</v>
      </c>
      <c r="F1436" s="575" t="e">
        <f t="shared" si="155"/>
        <v>#REF!</v>
      </c>
      <c r="G1436" s="575" t="e">
        <f t="shared" si="156"/>
        <v>#REF!</v>
      </c>
      <c r="H1436" s="575" t="e">
        <f t="shared" si="157"/>
        <v>#REF!</v>
      </c>
      <c r="I1436" s="575" t="e">
        <f t="shared" si="158"/>
        <v>#REF!</v>
      </c>
      <c r="J1436" s="575" t="e">
        <f>IF(A1436="","",IF(#REF!="","",PMT((1+D1436)^(1/12)-1,(#REF!*12)-A1436+1,-E1436)))</f>
        <v>#REF!</v>
      </c>
    </row>
    <row r="1437" spans="1:10">
      <c r="A1437" s="577" t="e">
        <f>IF(A1436="","",IF(A1436=#REF!*12,"",+A1436+1))</f>
        <v>#REF!</v>
      </c>
      <c r="B1437" s="576" t="e">
        <f t="shared" si="159"/>
        <v>#REF!</v>
      </c>
      <c r="C1437" s="576" t="e">
        <f>IF(A1437="","",IF(#REF!+'Plano Prestação Mensal Proposta'!A1437&gt;120,0,ROUND(IF(B1437&gt;0.045,(0.045*0.5),(0.5)*B1437),7)))</f>
        <v>#REF!</v>
      </c>
      <c r="D1437" s="576" t="e">
        <f t="shared" si="154"/>
        <v>#REF!</v>
      </c>
      <c r="E1437" s="575" t="e">
        <f t="shared" si="160"/>
        <v>#REF!</v>
      </c>
      <c r="F1437" s="575" t="e">
        <f t="shared" si="155"/>
        <v>#REF!</v>
      </c>
      <c r="G1437" s="575" t="e">
        <f t="shared" si="156"/>
        <v>#REF!</v>
      </c>
      <c r="H1437" s="575" t="e">
        <f t="shared" si="157"/>
        <v>#REF!</v>
      </c>
      <c r="I1437" s="575" t="e">
        <f t="shared" si="158"/>
        <v>#REF!</v>
      </c>
      <c r="J1437" s="575" t="e">
        <f>IF(A1437="","",IF(#REF!="","",PMT((1+D1437)^(1/12)-1,(#REF!*12)-A1437+1,-E1437)))</f>
        <v>#REF!</v>
      </c>
    </row>
    <row r="1438" spans="1:10">
      <c r="A1438" s="577" t="e">
        <f>IF(A1437="","",IF(A1437=#REF!*12,"",+A1437+1))</f>
        <v>#REF!</v>
      </c>
      <c r="B1438" s="576" t="e">
        <f t="shared" si="159"/>
        <v>#REF!</v>
      </c>
      <c r="C1438" s="576" t="e">
        <f>IF(A1438="","",IF(#REF!+'Plano Prestação Mensal Proposta'!A1438&gt;120,0,ROUND(IF(B1438&gt;0.045,(0.045*0.5),(0.5)*B1438),7)))</f>
        <v>#REF!</v>
      </c>
      <c r="D1438" s="576" t="e">
        <f t="shared" si="154"/>
        <v>#REF!</v>
      </c>
      <c r="E1438" s="575" t="e">
        <f t="shared" si="160"/>
        <v>#REF!</v>
      </c>
      <c r="F1438" s="575" t="e">
        <f t="shared" si="155"/>
        <v>#REF!</v>
      </c>
      <c r="G1438" s="575" t="e">
        <f t="shared" si="156"/>
        <v>#REF!</v>
      </c>
      <c r="H1438" s="575" t="e">
        <f t="shared" si="157"/>
        <v>#REF!</v>
      </c>
      <c r="I1438" s="575" t="e">
        <f t="shared" si="158"/>
        <v>#REF!</v>
      </c>
      <c r="J1438" s="575" t="e">
        <f>IF(A1438="","",IF(#REF!="","",PMT((1+D1438)^(1/12)-1,(#REF!*12)-A1438+1,-E1438)))</f>
        <v>#REF!</v>
      </c>
    </row>
    <row r="1439" spans="1:10">
      <c r="A1439" s="577" t="e">
        <f>IF(A1438="","",IF(A1438=#REF!*12,"",+A1438+1))</f>
        <v>#REF!</v>
      </c>
      <c r="B1439" s="576" t="e">
        <f t="shared" si="159"/>
        <v>#REF!</v>
      </c>
      <c r="C1439" s="576" t="e">
        <f>IF(A1439="","",IF(#REF!+'Plano Prestação Mensal Proposta'!A1439&gt;120,0,ROUND(IF(B1439&gt;0.045,(0.045*0.5),(0.5)*B1439),7)))</f>
        <v>#REF!</v>
      </c>
      <c r="D1439" s="576" t="e">
        <f t="shared" si="154"/>
        <v>#REF!</v>
      </c>
      <c r="E1439" s="575" t="e">
        <f t="shared" si="160"/>
        <v>#REF!</v>
      </c>
      <c r="F1439" s="575" t="e">
        <f t="shared" si="155"/>
        <v>#REF!</v>
      </c>
      <c r="G1439" s="575" t="e">
        <f t="shared" si="156"/>
        <v>#REF!</v>
      </c>
      <c r="H1439" s="575" t="e">
        <f t="shared" si="157"/>
        <v>#REF!</v>
      </c>
      <c r="I1439" s="575" t="e">
        <f t="shared" si="158"/>
        <v>#REF!</v>
      </c>
      <c r="J1439" s="575" t="e">
        <f>IF(A1439="","",IF(#REF!="","",PMT((1+D1439)^(1/12)-1,(#REF!*12)-A1439+1,-E1439)))</f>
        <v>#REF!</v>
      </c>
    </row>
    <row r="1440" spans="1:10">
      <c r="A1440" s="577" t="e">
        <f>IF(A1439="","",IF(A1439=#REF!*12,"",+A1439+1))</f>
        <v>#REF!</v>
      </c>
      <c r="B1440" s="576" t="e">
        <f t="shared" si="159"/>
        <v>#REF!</v>
      </c>
      <c r="C1440" s="576" t="e">
        <f>IF(A1440="","",IF(#REF!+'Plano Prestação Mensal Proposta'!A1440&gt;120,0,ROUND(IF(B1440&gt;0.045,(0.045*0.5),(0.5)*B1440),7)))</f>
        <v>#REF!</v>
      </c>
      <c r="D1440" s="576" t="e">
        <f t="shared" si="154"/>
        <v>#REF!</v>
      </c>
      <c r="E1440" s="575" t="e">
        <f t="shared" si="160"/>
        <v>#REF!</v>
      </c>
      <c r="F1440" s="575" t="e">
        <f t="shared" si="155"/>
        <v>#REF!</v>
      </c>
      <c r="G1440" s="575" t="e">
        <f t="shared" si="156"/>
        <v>#REF!</v>
      </c>
      <c r="H1440" s="575" t="e">
        <f t="shared" si="157"/>
        <v>#REF!</v>
      </c>
      <c r="I1440" s="575" t="e">
        <f t="shared" si="158"/>
        <v>#REF!</v>
      </c>
      <c r="J1440" s="575" t="e">
        <f>IF(A1440="","",IF(#REF!="","",PMT((1+D1440)^(1/12)-1,(#REF!*12)-A1440+1,-E1440)))</f>
        <v>#REF!</v>
      </c>
    </row>
    <row r="1441" spans="1:10">
      <c r="A1441" s="577" t="e">
        <f>IF(A1440="","",IF(A1440=#REF!*12,"",+A1440+1))</f>
        <v>#REF!</v>
      </c>
      <c r="B1441" s="576" t="e">
        <f t="shared" si="159"/>
        <v>#REF!</v>
      </c>
      <c r="C1441" s="576" t="e">
        <f>IF(A1441="","",IF(#REF!+'Plano Prestação Mensal Proposta'!A1441&gt;120,0,ROUND(IF(B1441&gt;0.045,(0.045*0.5),(0.5)*B1441),7)))</f>
        <v>#REF!</v>
      </c>
      <c r="D1441" s="576" t="e">
        <f t="shared" si="154"/>
        <v>#REF!</v>
      </c>
      <c r="E1441" s="575" t="e">
        <f t="shared" si="160"/>
        <v>#REF!</v>
      </c>
      <c r="F1441" s="575" t="e">
        <f t="shared" si="155"/>
        <v>#REF!</v>
      </c>
      <c r="G1441" s="575" t="e">
        <f t="shared" si="156"/>
        <v>#REF!</v>
      </c>
      <c r="H1441" s="575" t="e">
        <f t="shared" si="157"/>
        <v>#REF!</v>
      </c>
      <c r="I1441" s="575" t="e">
        <f t="shared" si="158"/>
        <v>#REF!</v>
      </c>
      <c r="J1441" s="575" t="e">
        <f>IF(A1441="","",IF(#REF!="","",PMT((1+D1441)^(1/12)-1,(#REF!*12)-A1441+1,-E1441)))</f>
        <v>#REF!</v>
      </c>
    </row>
    <row r="1442" spans="1:10">
      <c r="A1442" s="577" t="e">
        <f>IF(A1441="","",IF(A1441=#REF!*12,"",+A1441+1))</f>
        <v>#REF!</v>
      </c>
      <c r="B1442" s="576" t="e">
        <f t="shared" si="159"/>
        <v>#REF!</v>
      </c>
      <c r="C1442" s="576" t="e">
        <f>IF(A1442="","",IF(#REF!+'Plano Prestação Mensal Proposta'!A1442&gt;120,0,ROUND(IF(B1442&gt;0.045,(0.045*0.5),(0.5)*B1442),7)))</f>
        <v>#REF!</v>
      </c>
      <c r="D1442" s="576" t="e">
        <f t="shared" si="154"/>
        <v>#REF!</v>
      </c>
      <c r="E1442" s="575" t="e">
        <f t="shared" si="160"/>
        <v>#REF!</v>
      </c>
      <c r="F1442" s="575" t="e">
        <f t="shared" si="155"/>
        <v>#REF!</v>
      </c>
      <c r="G1442" s="575" t="e">
        <f t="shared" si="156"/>
        <v>#REF!</v>
      </c>
      <c r="H1442" s="575" t="e">
        <f t="shared" si="157"/>
        <v>#REF!</v>
      </c>
      <c r="I1442" s="575" t="e">
        <f t="shared" si="158"/>
        <v>#REF!</v>
      </c>
      <c r="J1442" s="575" t="e">
        <f>IF(A1442="","",IF(#REF!="","",PMT((1+D1442)^(1/12)-1,(#REF!*12)-A1442+1,-E1442)))</f>
        <v>#REF!</v>
      </c>
    </row>
    <row r="1443" spans="1:10">
      <c r="A1443" s="577" t="e">
        <f>IF(A1442="","",IF(A1442=#REF!*12,"",+A1442+1))</f>
        <v>#REF!</v>
      </c>
      <c r="B1443" s="576" t="e">
        <f t="shared" si="159"/>
        <v>#REF!</v>
      </c>
      <c r="C1443" s="576" t="e">
        <f>IF(A1443="","",IF(#REF!+'Plano Prestação Mensal Proposta'!A1443&gt;120,0,ROUND(IF(B1443&gt;0.045,(0.045*0.5),(0.5)*B1443),7)))</f>
        <v>#REF!</v>
      </c>
      <c r="D1443" s="576" t="e">
        <f t="shared" si="154"/>
        <v>#REF!</v>
      </c>
      <c r="E1443" s="575" t="e">
        <f t="shared" si="160"/>
        <v>#REF!</v>
      </c>
      <c r="F1443" s="575" t="e">
        <f t="shared" si="155"/>
        <v>#REF!</v>
      </c>
      <c r="G1443" s="575" t="e">
        <f t="shared" si="156"/>
        <v>#REF!</v>
      </c>
      <c r="H1443" s="575" t="e">
        <f t="shared" si="157"/>
        <v>#REF!</v>
      </c>
      <c r="I1443" s="575" t="e">
        <f t="shared" si="158"/>
        <v>#REF!</v>
      </c>
      <c r="J1443" s="575" t="e">
        <f>IF(A1443="","",IF(#REF!="","",PMT((1+D1443)^(1/12)-1,(#REF!*12)-A1443+1,-E1443)))</f>
        <v>#REF!</v>
      </c>
    </row>
    <row r="1444" spans="1:10">
      <c r="A1444" s="577" t="e">
        <f>IF(A1443="","",IF(A1443=#REF!*12,"",+A1443+1))</f>
        <v>#REF!</v>
      </c>
      <c r="B1444" s="576" t="e">
        <f t="shared" si="159"/>
        <v>#REF!</v>
      </c>
      <c r="C1444" s="576" t="e">
        <f>IF(A1444="","",IF(#REF!+'Plano Prestação Mensal Proposta'!A1444&gt;120,0,ROUND(IF(B1444&gt;0.045,(0.045*0.5),(0.5)*B1444),7)))</f>
        <v>#REF!</v>
      </c>
      <c r="D1444" s="576" t="e">
        <f t="shared" si="154"/>
        <v>#REF!</v>
      </c>
      <c r="E1444" s="575" t="e">
        <f t="shared" si="160"/>
        <v>#REF!</v>
      </c>
      <c r="F1444" s="575" t="e">
        <f t="shared" si="155"/>
        <v>#REF!</v>
      </c>
      <c r="G1444" s="575" t="e">
        <f t="shared" si="156"/>
        <v>#REF!</v>
      </c>
      <c r="H1444" s="575" t="e">
        <f t="shared" si="157"/>
        <v>#REF!</v>
      </c>
      <c r="I1444" s="575" t="e">
        <f t="shared" si="158"/>
        <v>#REF!</v>
      </c>
      <c r="J1444" s="575" t="e">
        <f>IF(A1444="","",IF(#REF!="","",PMT((1+D1444)^(1/12)-1,(#REF!*12)-A1444+1,-E1444)))</f>
        <v>#REF!</v>
      </c>
    </row>
    <row r="1445" spans="1:10">
      <c r="A1445" s="577" t="e">
        <f>IF(A1444="","",IF(A1444=#REF!*12,"",+A1444+1))</f>
        <v>#REF!</v>
      </c>
      <c r="B1445" s="576" t="e">
        <f t="shared" si="159"/>
        <v>#REF!</v>
      </c>
      <c r="C1445" s="576" t="e">
        <f>IF(A1445="","",IF(#REF!+'Plano Prestação Mensal Proposta'!A1445&gt;120,0,ROUND(IF(B1445&gt;0.045,(0.045*0.5),(0.5)*B1445),7)))</f>
        <v>#REF!</v>
      </c>
      <c r="D1445" s="576" t="e">
        <f t="shared" si="154"/>
        <v>#REF!</v>
      </c>
      <c r="E1445" s="575" t="e">
        <f t="shared" si="160"/>
        <v>#REF!</v>
      </c>
      <c r="F1445" s="575" t="e">
        <f t="shared" si="155"/>
        <v>#REF!</v>
      </c>
      <c r="G1445" s="575" t="e">
        <f t="shared" si="156"/>
        <v>#REF!</v>
      </c>
      <c r="H1445" s="575" t="e">
        <f t="shared" si="157"/>
        <v>#REF!</v>
      </c>
      <c r="I1445" s="575" t="e">
        <f t="shared" si="158"/>
        <v>#REF!</v>
      </c>
      <c r="J1445" s="575" t="e">
        <f>IF(A1445="","",IF(#REF!="","",PMT((1+D1445)^(1/12)-1,(#REF!*12)-A1445+1,-E1445)))</f>
        <v>#REF!</v>
      </c>
    </row>
    <row r="1446" spans="1:10">
      <c r="A1446" s="577" t="e">
        <f>IF(A1445="","",IF(A1445=#REF!*12,"",+A1445+1))</f>
        <v>#REF!</v>
      </c>
      <c r="B1446" s="576" t="e">
        <f t="shared" si="159"/>
        <v>#REF!</v>
      </c>
      <c r="C1446" s="576" t="e">
        <f>IF(A1446="","",IF(#REF!+'Plano Prestação Mensal Proposta'!A1446&gt;120,0,ROUND(IF(B1446&gt;0.045,(0.045*0.5),(0.5)*B1446),7)))</f>
        <v>#REF!</v>
      </c>
      <c r="D1446" s="576" t="e">
        <f t="shared" si="154"/>
        <v>#REF!</v>
      </c>
      <c r="E1446" s="575" t="e">
        <f t="shared" si="160"/>
        <v>#REF!</v>
      </c>
      <c r="F1446" s="575" t="e">
        <f t="shared" si="155"/>
        <v>#REF!</v>
      </c>
      <c r="G1446" s="575" t="e">
        <f t="shared" si="156"/>
        <v>#REF!</v>
      </c>
      <c r="H1446" s="575" t="e">
        <f t="shared" si="157"/>
        <v>#REF!</v>
      </c>
      <c r="I1446" s="575" t="e">
        <f t="shared" si="158"/>
        <v>#REF!</v>
      </c>
      <c r="J1446" s="575" t="e">
        <f>IF(A1446="","",IF(#REF!="","",PMT((1+D1446)^(1/12)-1,(#REF!*12)-A1446+1,-E1446)))</f>
        <v>#REF!</v>
      </c>
    </row>
    <row r="1447" spans="1:10">
      <c r="A1447" s="577" t="e">
        <f>IF(A1446="","",IF(A1446=#REF!*12,"",+A1446+1))</f>
        <v>#REF!</v>
      </c>
      <c r="B1447" s="576" t="e">
        <f t="shared" si="159"/>
        <v>#REF!</v>
      </c>
      <c r="C1447" s="576" t="e">
        <f>IF(A1447="","",IF(#REF!+'Plano Prestação Mensal Proposta'!A1447&gt;120,0,ROUND(IF(B1447&gt;0.045,(0.045*0.5),(0.5)*B1447),7)))</f>
        <v>#REF!</v>
      </c>
      <c r="D1447" s="576" t="e">
        <f t="shared" si="154"/>
        <v>#REF!</v>
      </c>
      <c r="E1447" s="575" t="e">
        <f t="shared" si="160"/>
        <v>#REF!</v>
      </c>
      <c r="F1447" s="575" t="e">
        <f t="shared" si="155"/>
        <v>#REF!</v>
      </c>
      <c r="G1447" s="575" t="e">
        <f t="shared" si="156"/>
        <v>#REF!</v>
      </c>
      <c r="H1447" s="575" t="e">
        <f t="shared" si="157"/>
        <v>#REF!</v>
      </c>
      <c r="I1447" s="575" t="e">
        <f t="shared" si="158"/>
        <v>#REF!</v>
      </c>
      <c r="J1447" s="575" t="e">
        <f>IF(A1447="","",IF(#REF!="","",PMT((1+D1447)^(1/12)-1,(#REF!*12)-A1447+1,-E1447)))</f>
        <v>#REF!</v>
      </c>
    </row>
    <row r="1448" spans="1:10">
      <c r="A1448" s="577" t="e">
        <f>IF(A1447="","",IF(A1447=#REF!*12,"",+A1447+1))</f>
        <v>#REF!</v>
      </c>
      <c r="B1448" s="576" t="e">
        <f t="shared" si="159"/>
        <v>#REF!</v>
      </c>
      <c r="C1448" s="576" t="e">
        <f>IF(A1448="","",IF(#REF!+'Plano Prestação Mensal Proposta'!A1448&gt;120,0,ROUND(IF(B1448&gt;0.045,(0.045*0.5),(0.5)*B1448),7)))</f>
        <v>#REF!</v>
      </c>
      <c r="D1448" s="576" t="e">
        <f t="shared" si="154"/>
        <v>#REF!</v>
      </c>
      <c r="E1448" s="575" t="e">
        <f t="shared" si="160"/>
        <v>#REF!</v>
      </c>
      <c r="F1448" s="575" t="e">
        <f t="shared" si="155"/>
        <v>#REF!</v>
      </c>
      <c r="G1448" s="575" t="e">
        <f t="shared" si="156"/>
        <v>#REF!</v>
      </c>
      <c r="H1448" s="575" t="e">
        <f t="shared" si="157"/>
        <v>#REF!</v>
      </c>
      <c r="I1448" s="575" t="e">
        <f t="shared" si="158"/>
        <v>#REF!</v>
      </c>
      <c r="J1448" s="575" t="e">
        <f>IF(A1448="","",IF(#REF!="","",PMT((1+D1448)^(1/12)-1,(#REF!*12)-A1448+1,-E1448)))</f>
        <v>#REF!</v>
      </c>
    </row>
    <row r="1449" spans="1:10">
      <c r="A1449" s="577" t="e">
        <f>IF(A1448="","",IF(A1448=#REF!*12,"",+A1448+1))</f>
        <v>#REF!</v>
      </c>
      <c r="B1449" s="576" t="e">
        <f t="shared" si="159"/>
        <v>#REF!</v>
      </c>
      <c r="C1449" s="576" t="e">
        <f>IF(A1449="","",IF(#REF!+'Plano Prestação Mensal Proposta'!A1449&gt;120,0,ROUND(IF(B1449&gt;0.045,(0.045*0.5),(0.5)*B1449),7)))</f>
        <v>#REF!</v>
      </c>
      <c r="D1449" s="576" t="e">
        <f t="shared" si="154"/>
        <v>#REF!</v>
      </c>
      <c r="E1449" s="575" t="e">
        <f t="shared" si="160"/>
        <v>#REF!</v>
      </c>
      <c r="F1449" s="575" t="e">
        <f t="shared" si="155"/>
        <v>#REF!</v>
      </c>
      <c r="G1449" s="575" t="e">
        <f t="shared" si="156"/>
        <v>#REF!</v>
      </c>
      <c r="H1449" s="575" t="e">
        <f t="shared" si="157"/>
        <v>#REF!</v>
      </c>
      <c r="I1449" s="575" t="e">
        <f t="shared" si="158"/>
        <v>#REF!</v>
      </c>
      <c r="J1449" s="575" t="e">
        <f>IF(A1449="","",IF(#REF!="","",PMT((1+D1449)^(1/12)-1,(#REF!*12)-A1449+1,-E1449)))</f>
        <v>#REF!</v>
      </c>
    </row>
    <row r="1450" spans="1:10">
      <c r="A1450" s="577" t="e">
        <f>IF(A1449="","",IF(A1449=#REF!*12,"",+A1449+1))</f>
        <v>#REF!</v>
      </c>
      <c r="B1450" s="576" t="e">
        <f t="shared" si="159"/>
        <v>#REF!</v>
      </c>
      <c r="C1450" s="576" t="e">
        <f>IF(A1450="","",IF(#REF!+'Plano Prestação Mensal Proposta'!A1450&gt;120,0,ROUND(IF(B1450&gt;0.045,(0.045*0.5),(0.5)*B1450),7)))</f>
        <v>#REF!</v>
      </c>
      <c r="D1450" s="576" t="e">
        <f t="shared" si="154"/>
        <v>#REF!</v>
      </c>
      <c r="E1450" s="575" t="e">
        <f t="shared" si="160"/>
        <v>#REF!</v>
      </c>
      <c r="F1450" s="575" t="e">
        <f t="shared" si="155"/>
        <v>#REF!</v>
      </c>
      <c r="G1450" s="575" t="e">
        <f t="shared" si="156"/>
        <v>#REF!</v>
      </c>
      <c r="H1450" s="575" t="e">
        <f t="shared" si="157"/>
        <v>#REF!</v>
      </c>
      <c r="I1450" s="575" t="e">
        <f t="shared" si="158"/>
        <v>#REF!</v>
      </c>
      <c r="J1450" s="575" t="e">
        <f>IF(A1450="","",IF(#REF!="","",PMT((1+D1450)^(1/12)-1,(#REF!*12)-A1450+1,-E1450)))</f>
        <v>#REF!</v>
      </c>
    </row>
    <row r="1451" spans="1:10">
      <c r="A1451" s="577" t="e">
        <f>IF(A1450="","",IF(A1450=#REF!*12,"",+A1450+1))</f>
        <v>#REF!</v>
      </c>
      <c r="B1451" s="576" t="e">
        <f t="shared" si="159"/>
        <v>#REF!</v>
      </c>
      <c r="C1451" s="576" t="e">
        <f>IF(A1451="","",IF(#REF!+'Plano Prestação Mensal Proposta'!A1451&gt;120,0,ROUND(IF(B1451&gt;0.045,(0.045*0.5),(0.5)*B1451),7)))</f>
        <v>#REF!</v>
      </c>
      <c r="D1451" s="576" t="e">
        <f t="shared" si="154"/>
        <v>#REF!</v>
      </c>
      <c r="E1451" s="575" t="e">
        <f t="shared" si="160"/>
        <v>#REF!</v>
      </c>
      <c r="F1451" s="575" t="e">
        <f t="shared" si="155"/>
        <v>#REF!</v>
      </c>
      <c r="G1451" s="575" t="e">
        <f t="shared" si="156"/>
        <v>#REF!</v>
      </c>
      <c r="H1451" s="575" t="e">
        <f t="shared" si="157"/>
        <v>#REF!</v>
      </c>
      <c r="I1451" s="575" t="e">
        <f t="shared" si="158"/>
        <v>#REF!</v>
      </c>
      <c r="J1451" s="575" t="e">
        <f>IF(A1451="","",IF(#REF!="","",PMT((1+D1451)^(1/12)-1,(#REF!*12)-A1451+1,-E1451)))</f>
        <v>#REF!</v>
      </c>
    </row>
    <row r="1452" spans="1:10">
      <c r="A1452" s="577" t="e">
        <f>IF(A1451="","",IF(A1451=#REF!*12,"",+A1451+1))</f>
        <v>#REF!</v>
      </c>
      <c r="B1452" s="576" t="e">
        <f t="shared" si="159"/>
        <v>#REF!</v>
      </c>
      <c r="C1452" s="576" t="e">
        <f>IF(A1452="","",IF(#REF!+'Plano Prestação Mensal Proposta'!A1452&gt;120,0,ROUND(IF(B1452&gt;0.045,(0.045*0.5),(0.5)*B1452),7)))</f>
        <v>#REF!</v>
      </c>
      <c r="D1452" s="576" t="e">
        <f t="shared" si="154"/>
        <v>#REF!</v>
      </c>
      <c r="E1452" s="575" t="e">
        <f t="shared" si="160"/>
        <v>#REF!</v>
      </c>
      <c r="F1452" s="575" t="e">
        <f t="shared" si="155"/>
        <v>#REF!</v>
      </c>
      <c r="G1452" s="575" t="e">
        <f t="shared" si="156"/>
        <v>#REF!</v>
      </c>
      <c r="H1452" s="575" t="e">
        <f t="shared" si="157"/>
        <v>#REF!</v>
      </c>
      <c r="I1452" s="575" t="e">
        <f t="shared" si="158"/>
        <v>#REF!</v>
      </c>
      <c r="J1452" s="575" t="e">
        <f>IF(A1452="","",IF(#REF!="","",PMT((1+D1452)^(1/12)-1,(#REF!*12)-A1452+1,-E1452)))</f>
        <v>#REF!</v>
      </c>
    </row>
    <row r="1453" spans="1:10">
      <c r="A1453" s="577" t="e">
        <f>IF(A1452="","",IF(A1452=#REF!*12,"",+A1452+1))</f>
        <v>#REF!</v>
      </c>
      <c r="B1453" s="576" t="e">
        <f t="shared" si="159"/>
        <v>#REF!</v>
      </c>
      <c r="C1453" s="576" t="e">
        <f>IF(A1453="","",IF(#REF!+'Plano Prestação Mensal Proposta'!A1453&gt;120,0,ROUND(IF(B1453&gt;0.045,(0.045*0.5),(0.5)*B1453),7)))</f>
        <v>#REF!</v>
      </c>
      <c r="D1453" s="576" t="e">
        <f t="shared" si="154"/>
        <v>#REF!</v>
      </c>
      <c r="E1453" s="575" t="e">
        <f t="shared" si="160"/>
        <v>#REF!</v>
      </c>
      <c r="F1453" s="575" t="e">
        <f t="shared" si="155"/>
        <v>#REF!</v>
      </c>
      <c r="G1453" s="575" t="e">
        <f t="shared" si="156"/>
        <v>#REF!</v>
      </c>
      <c r="H1453" s="575" t="e">
        <f t="shared" si="157"/>
        <v>#REF!</v>
      </c>
      <c r="I1453" s="575" t="e">
        <f t="shared" si="158"/>
        <v>#REF!</v>
      </c>
      <c r="J1453" s="575" t="e">
        <f>IF(A1453="","",IF(#REF!="","",PMT((1+D1453)^(1/12)-1,(#REF!*12)-A1453+1,-E1453)))</f>
        <v>#REF!</v>
      </c>
    </row>
    <row r="1454" spans="1:10">
      <c r="A1454" s="577" t="e">
        <f>IF(A1453="","",IF(A1453=#REF!*12,"",+A1453+1))</f>
        <v>#REF!</v>
      </c>
      <c r="B1454" s="576" t="e">
        <f t="shared" si="159"/>
        <v>#REF!</v>
      </c>
      <c r="C1454" s="576" t="e">
        <f>IF(A1454="","",IF(#REF!+'Plano Prestação Mensal Proposta'!A1454&gt;120,0,ROUND(IF(B1454&gt;0.045,(0.045*0.5),(0.5)*B1454),7)))</f>
        <v>#REF!</v>
      </c>
      <c r="D1454" s="576" t="e">
        <f t="shared" si="154"/>
        <v>#REF!</v>
      </c>
      <c r="E1454" s="575" t="e">
        <f t="shared" si="160"/>
        <v>#REF!</v>
      </c>
      <c r="F1454" s="575" t="e">
        <f t="shared" si="155"/>
        <v>#REF!</v>
      </c>
      <c r="G1454" s="575" t="e">
        <f t="shared" si="156"/>
        <v>#REF!</v>
      </c>
      <c r="H1454" s="575" t="e">
        <f t="shared" si="157"/>
        <v>#REF!</v>
      </c>
      <c r="I1454" s="575" t="e">
        <f t="shared" si="158"/>
        <v>#REF!</v>
      </c>
      <c r="J1454" s="575" t="e">
        <f>IF(A1454="","",IF(#REF!="","",PMT((1+D1454)^(1/12)-1,(#REF!*12)-A1454+1,-E1454)))</f>
        <v>#REF!</v>
      </c>
    </row>
    <row r="1455" spans="1:10">
      <c r="A1455" s="577" t="e">
        <f>IF(A1454="","",IF(A1454=#REF!*12,"",+A1454+1))</f>
        <v>#REF!</v>
      </c>
      <c r="B1455" s="576" t="e">
        <f t="shared" si="159"/>
        <v>#REF!</v>
      </c>
      <c r="C1455" s="576" t="e">
        <f>IF(A1455="","",IF(#REF!+'Plano Prestação Mensal Proposta'!A1455&gt;120,0,ROUND(IF(B1455&gt;0.045,(0.045*0.5),(0.5)*B1455),7)))</f>
        <v>#REF!</v>
      </c>
      <c r="D1455" s="576" t="e">
        <f t="shared" si="154"/>
        <v>#REF!</v>
      </c>
      <c r="E1455" s="575" t="e">
        <f t="shared" si="160"/>
        <v>#REF!</v>
      </c>
      <c r="F1455" s="575" t="e">
        <f t="shared" si="155"/>
        <v>#REF!</v>
      </c>
      <c r="G1455" s="575" t="e">
        <f t="shared" si="156"/>
        <v>#REF!</v>
      </c>
      <c r="H1455" s="575" t="e">
        <f t="shared" si="157"/>
        <v>#REF!</v>
      </c>
      <c r="I1455" s="575" t="e">
        <f t="shared" si="158"/>
        <v>#REF!</v>
      </c>
      <c r="J1455" s="575" t="e">
        <f>IF(A1455="","",IF(#REF!="","",PMT((1+D1455)^(1/12)-1,(#REF!*12)-A1455+1,-E1455)))</f>
        <v>#REF!</v>
      </c>
    </row>
    <row r="1456" spans="1:10">
      <c r="A1456" s="577" t="e">
        <f>IF(A1455="","",IF(A1455=#REF!*12,"",+A1455+1))</f>
        <v>#REF!</v>
      </c>
      <c r="B1456" s="576" t="e">
        <f t="shared" si="159"/>
        <v>#REF!</v>
      </c>
      <c r="C1456" s="576" t="e">
        <f>IF(A1456="","",IF(#REF!+'Plano Prestação Mensal Proposta'!A1456&gt;120,0,ROUND(IF(B1456&gt;0.045,(0.045*0.5),(0.5)*B1456),7)))</f>
        <v>#REF!</v>
      </c>
      <c r="D1456" s="576" t="e">
        <f t="shared" si="154"/>
        <v>#REF!</v>
      </c>
      <c r="E1456" s="575" t="e">
        <f t="shared" si="160"/>
        <v>#REF!</v>
      </c>
      <c r="F1456" s="575" t="e">
        <f t="shared" si="155"/>
        <v>#REF!</v>
      </c>
      <c r="G1456" s="575" t="e">
        <f t="shared" si="156"/>
        <v>#REF!</v>
      </c>
      <c r="H1456" s="575" t="e">
        <f t="shared" si="157"/>
        <v>#REF!</v>
      </c>
      <c r="I1456" s="575" t="e">
        <f t="shared" si="158"/>
        <v>#REF!</v>
      </c>
      <c r="J1456" s="575" t="e">
        <f>IF(A1456="","",IF(#REF!="","",PMT((1+D1456)^(1/12)-1,(#REF!*12)-A1456+1,-E1456)))</f>
        <v>#REF!</v>
      </c>
    </row>
    <row r="1457" spans="1:10">
      <c r="A1457" s="577" t="e">
        <f>IF(A1456="","",IF(A1456=#REF!*12,"",+A1456+1))</f>
        <v>#REF!</v>
      </c>
      <c r="B1457" s="576" t="e">
        <f t="shared" si="159"/>
        <v>#REF!</v>
      </c>
      <c r="C1457" s="576" t="e">
        <f>IF(A1457="","",IF(#REF!+'Plano Prestação Mensal Proposta'!A1457&gt;120,0,ROUND(IF(B1457&gt;0.045,(0.045*0.5),(0.5)*B1457),7)))</f>
        <v>#REF!</v>
      </c>
      <c r="D1457" s="576" t="e">
        <f t="shared" si="154"/>
        <v>#REF!</v>
      </c>
      <c r="E1457" s="575" t="e">
        <f t="shared" si="160"/>
        <v>#REF!</v>
      </c>
      <c r="F1457" s="575" t="e">
        <f t="shared" si="155"/>
        <v>#REF!</v>
      </c>
      <c r="G1457" s="575" t="e">
        <f t="shared" si="156"/>
        <v>#REF!</v>
      </c>
      <c r="H1457" s="575" t="e">
        <f t="shared" si="157"/>
        <v>#REF!</v>
      </c>
      <c r="I1457" s="575" t="e">
        <f t="shared" si="158"/>
        <v>#REF!</v>
      </c>
      <c r="J1457" s="575" t="e">
        <f>IF(A1457="","",IF(#REF!="","",PMT((1+D1457)^(1/12)-1,(#REF!*12)-A1457+1,-E1457)))</f>
        <v>#REF!</v>
      </c>
    </row>
    <row r="1458" spans="1:10">
      <c r="A1458" s="577" t="e">
        <f>IF(A1457="","",IF(A1457=#REF!*12,"",+A1457+1))</f>
        <v>#REF!</v>
      </c>
      <c r="B1458" s="576" t="e">
        <f t="shared" si="159"/>
        <v>#REF!</v>
      </c>
      <c r="C1458" s="576" t="e">
        <f>IF(A1458="","",IF(#REF!+'Plano Prestação Mensal Proposta'!A1458&gt;120,0,ROUND(IF(B1458&gt;0.045,(0.045*0.5),(0.5)*B1458),7)))</f>
        <v>#REF!</v>
      </c>
      <c r="D1458" s="576" t="e">
        <f t="shared" si="154"/>
        <v>#REF!</v>
      </c>
      <c r="E1458" s="575" t="e">
        <f t="shared" si="160"/>
        <v>#REF!</v>
      </c>
      <c r="F1458" s="575" t="e">
        <f t="shared" si="155"/>
        <v>#REF!</v>
      </c>
      <c r="G1458" s="575" t="e">
        <f t="shared" si="156"/>
        <v>#REF!</v>
      </c>
      <c r="H1458" s="575" t="e">
        <f t="shared" si="157"/>
        <v>#REF!</v>
      </c>
      <c r="I1458" s="575" t="e">
        <f t="shared" si="158"/>
        <v>#REF!</v>
      </c>
      <c r="J1458" s="575" t="e">
        <f>IF(A1458="","",IF(#REF!="","",PMT((1+D1458)^(1/12)-1,(#REF!*12)-A1458+1,-E1458)))</f>
        <v>#REF!</v>
      </c>
    </row>
    <row r="1459" spans="1:10">
      <c r="A1459" s="577" t="e">
        <f>IF(A1458="","",IF(A1458=#REF!*12,"",+A1458+1))</f>
        <v>#REF!</v>
      </c>
      <c r="B1459" s="576" t="e">
        <f t="shared" si="159"/>
        <v>#REF!</v>
      </c>
      <c r="C1459" s="576" t="e">
        <f>IF(A1459="","",IF(#REF!+'Plano Prestação Mensal Proposta'!A1459&gt;120,0,ROUND(IF(B1459&gt;0.045,(0.045*0.5),(0.5)*B1459),7)))</f>
        <v>#REF!</v>
      </c>
      <c r="D1459" s="576" t="e">
        <f t="shared" si="154"/>
        <v>#REF!</v>
      </c>
      <c r="E1459" s="575" t="e">
        <f t="shared" si="160"/>
        <v>#REF!</v>
      </c>
      <c r="F1459" s="575" t="e">
        <f t="shared" si="155"/>
        <v>#REF!</v>
      </c>
      <c r="G1459" s="575" t="e">
        <f t="shared" si="156"/>
        <v>#REF!</v>
      </c>
      <c r="H1459" s="575" t="e">
        <f t="shared" si="157"/>
        <v>#REF!</v>
      </c>
      <c r="I1459" s="575" t="e">
        <f t="shared" si="158"/>
        <v>#REF!</v>
      </c>
      <c r="J1459" s="575" t="e">
        <f>IF(A1459="","",IF(#REF!="","",PMT((1+D1459)^(1/12)-1,(#REF!*12)-A1459+1,-E1459)))</f>
        <v>#REF!</v>
      </c>
    </row>
    <row r="1460" spans="1:10">
      <c r="A1460" s="577" t="e">
        <f>IF(A1459="","",IF(A1459=#REF!*12,"",+A1459+1))</f>
        <v>#REF!</v>
      </c>
      <c r="B1460" s="576" t="e">
        <f t="shared" si="159"/>
        <v>#REF!</v>
      </c>
      <c r="C1460" s="576" t="e">
        <f>IF(A1460="","",IF(#REF!+'Plano Prestação Mensal Proposta'!A1460&gt;120,0,ROUND(IF(B1460&gt;0.045,(0.045*0.5),(0.5)*B1460),7)))</f>
        <v>#REF!</v>
      </c>
      <c r="D1460" s="576" t="e">
        <f t="shared" si="154"/>
        <v>#REF!</v>
      </c>
      <c r="E1460" s="575" t="e">
        <f t="shared" si="160"/>
        <v>#REF!</v>
      </c>
      <c r="F1460" s="575" t="e">
        <f t="shared" si="155"/>
        <v>#REF!</v>
      </c>
      <c r="G1460" s="575" t="e">
        <f t="shared" si="156"/>
        <v>#REF!</v>
      </c>
      <c r="H1460" s="575" t="e">
        <f t="shared" si="157"/>
        <v>#REF!</v>
      </c>
      <c r="I1460" s="575" t="e">
        <f t="shared" si="158"/>
        <v>#REF!</v>
      </c>
      <c r="J1460" s="575" t="e">
        <f>IF(A1460="","",IF(#REF!="","",PMT((1+D1460)^(1/12)-1,(#REF!*12)-A1460+1,-E1460)))</f>
        <v>#REF!</v>
      </c>
    </row>
    <row r="1461" spans="1:10">
      <c r="A1461" s="577" t="e">
        <f>IF(A1460="","",IF(A1460=#REF!*12,"",+A1460+1))</f>
        <v>#REF!</v>
      </c>
      <c r="B1461" s="576" t="e">
        <f t="shared" si="159"/>
        <v>#REF!</v>
      </c>
      <c r="C1461" s="576" t="e">
        <f>IF(A1461="","",IF(#REF!+'Plano Prestação Mensal Proposta'!A1461&gt;120,0,ROUND(IF(B1461&gt;0.045,(0.045*0.5),(0.5)*B1461),7)))</f>
        <v>#REF!</v>
      </c>
      <c r="D1461" s="576" t="e">
        <f t="shared" si="154"/>
        <v>#REF!</v>
      </c>
      <c r="E1461" s="575" t="e">
        <f t="shared" si="160"/>
        <v>#REF!</v>
      </c>
      <c r="F1461" s="575" t="e">
        <f t="shared" si="155"/>
        <v>#REF!</v>
      </c>
      <c r="G1461" s="575" t="e">
        <f t="shared" si="156"/>
        <v>#REF!</v>
      </c>
      <c r="H1461" s="575" t="e">
        <f t="shared" si="157"/>
        <v>#REF!</v>
      </c>
      <c r="I1461" s="575" t="e">
        <f t="shared" si="158"/>
        <v>#REF!</v>
      </c>
      <c r="J1461" s="575" t="e">
        <f>IF(A1461="","",IF(#REF!="","",PMT((1+D1461)^(1/12)-1,(#REF!*12)-A1461+1,-E1461)))</f>
        <v>#REF!</v>
      </c>
    </row>
    <row r="1462" spans="1:10">
      <c r="A1462" s="577" t="e">
        <f>IF(A1461="","",IF(A1461=#REF!*12,"",+A1461+1))</f>
        <v>#REF!</v>
      </c>
      <c r="B1462" s="576" t="e">
        <f t="shared" si="159"/>
        <v>#REF!</v>
      </c>
      <c r="C1462" s="576" t="e">
        <f>IF(A1462="","",IF(#REF!+'Plano Prestação Mensal Proposta'!A1462&gt;120,0,ROUND(IF(B1462&gt;0.045,(0.045*0.5),(0.5)*B1462),7)))</f>
        <v>#REF!</v>
      </c>
      <c r="D1462" s="576" t="e">
        <f t="shared" si="154"/>
        <v>#REF!</v>
      </c>
      <c r="E1462" s="575" t="e">
        <f t="shared" si="160"/>
        <v>#REF!</v>
      </c>
      <c r="F1462" s="575" t="e">
        <f t="shared" si="155"/>
        <v>#REF!</v>
      </c>
      <c r="G1462" s="575" t="e">
        <f t="shared" si="156"/>
        <v>#REF!</v>
      </c>
      <c r="H1462" s="575" t="e">
        <f t="shared" si="157"/>
        <v>#REF!</v>
      </c>
      <c r="I1462" s="575" t="e">
        <f t="shared" si="158"/>
        <v>#REF!</v>
      </c>
      <c r="J1462" s="575" t="e">
        <f>IF(A1462="","",IF(#REF!="","",PMT((1+D1462)^(1/12)-1,(#REF!*12)-A1462+1,-E1462)))</f>
        <v>#REF!</v>
      </c>
    </row>
    <row r="1463" spans="1:10">
      <c r="A1463" s="577" t="e">
        <f>IF(A1462="","",IF(A1462=#REF!*12,"",+A1462+1))</f>
        <v>#REF!</v>
      </c>
      <c r="B1463" s="576" t="e">
        <f t="shared" si="159"/>
        <v>#REF!</v>
      </c>
      <c r="C1463" s="576" t="e">
        <f>IF(A1463="","",IF(#REF!+'Plano Prestação Mensal Proposta'!A1463&gt;120,0,ROUND(IF(B1463&gt;0.045,(0.045*0.5),(0.5)*B1463),7)))</f>
        <v>#REF!</v>
      </c>
      <c r="D1463" s="576" t="e">
        <f t="shared" si="154"/>
        <v>#REF!</v>
      </c>
      <c r="E1463" s="575" t="e">
        <f t="shared" si="160"/>
        <v>#REF!</v>
      </c>
      <c r="F1463" s="575" t="e">
        <f t="shared" si="155"/>
        <v>#REF!</v>
      </c>
      <c r="G1463" s="575" t="e">
        <f t="shared" si="156"/>
        <v>#REF!</v>
      </c>
      <c r="H1463" s="575" t="e">
        <f t="shared" si="157"/>
        <v>#REF!</v>
      </c>
      <c r="I1463" s="575" t="e">
        <f t="shared" si="158"/>
        <v>#REF!</v>
      </c>
      <c r="J1463" s="575" t="e">
        <f>IF(A1463="","",IF(#REF!="","",PMT((1+D1463)^(1/12)-1,(#REF!*12)-A1463+1,-E1463)))</f>
        <v>#REF!</v>
      </c>
    </row>
    <row r="1464" spans="1:10">
      <c r="A1464" s="577" t="e">
        <f>IF(A1463="","",IF(A1463=#REF!*12,"",+A1463+1))</f>
        <v>#REF!</v>
      </c>
      <c r="B1464" s="576" t="e">
        <f t="shared" si="159"/>
        <v>#REF!</v>
      </c>
      <c r="C1464" s="576" t="e">
        <f>IF(A1464="","",IF(#REF!+'Plano Prestação Mensal Proposta'!A1464&gt;120,0,ROUND(IF(B1464&gt;0.045,(0.045*0.5),(0.5)*B1464),7)))</f>
        <v>#REF!</v>
      </c>
      <c r="D1464" s="576" t="e">
        <f t="shared" si="154"/>
        <v>#REF!</v>
      </c>
      <c r="E1464" s="575" t="e">
        <f t="shared" si="160"/>
        <v>#REF!</v>
      </c>
      <c r="F1464" s="575" t="e">
        <f t="shared" si="155"/>
        <v>#REF!</v>
      </c>
      <c r="G1464" s="575" t="e">
        <f t="shared" si="156"/>
        <v>#REF!</v>
      </c>
      <c r="H1464" s="575" t="e">
        <f t="shared" si="157"/>
        <v>#REF!</v>
      </c>
      <c r="I1464" s="575" t="e">
        <f t="shared" si="158"/>
        <v>#REF!</v>
      </c>
      <c r="J1464" s="575" t="e">
        <f>IF(A1464="","",IF(#REF!="","",PMT((1+D1464)^(1/12)-1,(#REF!*12)-A1464+1,-E1464)))</f>
        <v>#REF!</v>
      </c>
    </row>
    <row r="1465" spans="1:10">
      <c r="A1465" s="577" t="e">
        <f>IF(A1464="","",IF(A1464=#REF!*12,"",+A1464+1))</f>
        <v>#REF!</v>
      </c>
      <c r="B1465" s="576" t="e">
        <f t="shared" si="159"/>
        <v>#REF!</v>
      </c>
      <c r="C1465" s="576" t="e">
        <f>IF(A1465="","",IF(#REF!+'Plano Prestação Mensal Proposta'!A1465&gt;120,0,ROUND(IF(B1465&gt;0.045,(0.045*0.5),(0.5)*B1465),7)))</f>
        <v>#REF!</v>
      </c>
      <c r="D1465" s="576" t="e">
        <f t="shared" si="154"/>
        <v>#REF!</v>
      </c>
      <c r="E1465" s="575" t="e">
        <f t="shared" si="160"/>
        <v>#REF!</v>
      </c>
      <c r="F1465" s="575" t="e">
        <f t="shared" si="155"/>
        <v>#REF!</v>
      </c>
      <c r="G1465" s="575" t="e">
        <f t="shared" si="156"/>
        <v>#REF!</v>
      </c>
      <c r="H1465" s="575" t="e">
        <f t="shared" si="157"/>
        <v>#REF!</v>
      </c>
      <c r="I1465" s="575" t="e">
        <f t="shared" si="158"/>
        <v>#REF!</v>
      </c>
      <c r="J1465" s="575" t="e">
        <f>IF(A1465="","",IF(#REF!="","",PMT((1+D1465)^(1/12)-1,(#REF!*12)-A1465+1,-E1465)))</f>
        <v>#REF!</v>
      </c>
    </row>
    <row r="1466" spans="1:10">
      <c r="A1466" s="577" t="e">
        <f>IF(A1465="","",IF(A1465=#REF!*12,"",+A1465+1))</f>
        <v>#REF!</v>
      </c>
      <c r="B1466" s="576" t="e">
        <f t="shared" si="159"/>
        <v>#REF!</v>
      </c>
      <c r="C1466" s="576" t="e">
        <f>IF(A1466="","",IF(#REF!+'Plano Prestação Mensal Proposta'!A1466&gt;120,0,ROUND(IF(B1466&gt;0.045,(0.045*0.5),(0.5)*B1466),7)))</f>
        <v>#REF!</v>
      </c>
      <c r="D1466" s="576" t="e">
        <f t="shared" si="154"/>
        <v>#REF!</v>
      </c>
      <c r="E1466" s="575" t="e">
        <f t="shared" si="160"/>
        <v>#REF!</v>
      </c>
      <c r="F1466" s="575" t="e">
        <f t="shared" si="155"/>
        <v>#REF!</v>
      </c>
      <c r="G1466" s="575" t="e">
        <f t="shared" si="156"/>
        <v>#REF!</v>
      </c>
      <c r="H1466" s="575" t="e">
        <f t="shared" si="157"/>
        <v>#REF!</v>
      </c>
      <c r="I1466" s="575" t="e">
        <f t="shared" si="158"/>
        <v>#REF!</v>
      </c>
      <c r="J1466" s="575" t="e">
        <f>IF(A1466="","",IF(#REF!="","",PMT((1+D1466)^(1/12)-1,(#REF!*12)-A1466+1,-E1466)))</f>
        <v>#REF!</v>
      </c>
    </row>
    <row r="1467" spans="1:10">
      <c r="A1467" s="577" t="e">
        <f>IF(A1466="","",IF(A1466=#REF!*12,"",+A1466+1))</f>
        <v>#REF!</v>
      </c>
      <c r="B1467" s="576" t="e">
        <f t="shared" si="159"/>
        <v>#REF!</v>
      </c>
      <c r="C1467" s="576" t="e">
        <f>IF(A1467="","",IF(#REF!+'Plano Prestação Mensal Proposta'!A1467&gt;120,0,ROUND(IF(B1467&gt;0.045,(0.045*0.5),(0.5)*B1467),7)))</f>
        <v>#REF!</v>
      </c>
      <c r="D1467" s="576" t="e">
        <f t="shared" si="154"/>
        <v>#REF!</v>
      </c>
      <c r="E1467" s="575" t="e">
        <f t="shared" si="160"/>
        <v>#REF!</v>
      </c>
      <c r="F1467" s="575" t="e">
        <f t="shared" si="155"/>
        <v>#REF!</v>
      </c>
      <c r="G1467" s="575" t="e">
        <f t="shared" si="156"/>
        <v>#REF!</v>
      </c>
      <c r="H1467" s="575" t="e">
        <f t="shared" si="157"/>
        <v>#REF!</v>
      </c>
      <c r="I1467" s="575" t="e">
        <f t="shared" si="158"/>
        <v>#REF!</v>
      </c>
      <c r="J1467" s="575" t="e">
        <f>IF(A1467="","",IF(#REF!="","",PMT((1+D1467)^(1/12)-1,(#REF!*12)-A1467+1,-E1467)))</f>
        <v>#REF!</v>
      </c>
    </row>
    <row r="1468" spans="1:10">
      <c r="A1468" s="577" t="e">
        <f>IF(A1467="","",IF(A1467=#REF!*12,"",+A1467+1))</f>
        <v>#REF!</v>
      </c>
      <c r="B1468" s="576" t="e">
        <f t="shared" si="159"/>
        <v>#REF!</v>
      </c>
      <c r="C1468" s="576" t="e">
        <f>IF(A1468="","",IF(#REF!+'Plano Prestação Mensal Proposta'!A1468&gt;120,0,ROUND(IF(B1468&gt;0.045,(0.045*0.5),(0.5)*B1468),7)))</f>
        <v>#REF!</v>
      </c>
      <c r="D1468" s="576" t="e">
        <f t="shared" si="154"/>
        <v>#REF!</v>
      </c>
      <c r="E1468" s="575" t="e">
        <f t="shared" si="160"/>
        <v>#REF!</v>
      </c>
      <c r="F1468" s="575" t="e">
        <f t="shared" si="155"/>
        <v>#REF!</v>
      </c>
      <c r="G1468" s="575" t="e">
        <f t="shared" si="156"/>
        <v>#REF!</v>
      </c>
      <c r="H1468" s="575" t="e">
        <f t="shared" si="157"/>
        <v>#REF!</v>
      </c>
      <c r="I1468" s="575" t="e">
        <f t="shared" si="158"/>
        <v>#REF!</v>
      </c>
      <c r="J1468" s="575" t="e">
        <f>IF(A1468="","",IF(#REF!="","",PMT((1+D1468)^(1/12)-1,(#REF!*12)-A1468+1,-E1468)))</f>
        <v>#REF!</v>
      </c>
    </row>
    <row r="1469" spans="1:10">
      <c r="A1469" s="577" t="e">
        <f>IF(A1468="","",IF(A1468=#REF!*12,"",+A1468+1))</f>
        <v>#REF!</v>
      </c>
      <c r="B1469" s="576" t="e">
        <f t="shared" si="159"/>
        <v>#REF!</v>
      </c>
      <c r="C1469" s="576" t="e">
        <f>IF(A1469="","",IF(#REF!+'Plano Prestação Mensal Proposta'!A1469&gt;120,0,ROUND(IF(B1469&gt;0.045,(0.045*0.5),(0.5)*B1469),7)))</f>
        <v>#REF!</v>
      </c>
      <c r="D1469" s="576" t="e">
        <f t="shared" si="154"/>
        <v>#REF!</v>
      </c>
      <c r="E1469" s="575" t="e">
        <f t="shared" si="160"/>
        <v>#REF!</v>
      </c>
      <c r="F1469" s="575" t="e">
        <f t="shared" si="155"/>
        <v>#REF!</v>
      </c>
      <c r="G1469" s="575" t="e">
        <f t="shared" si="156"/>
        <v>#REF!</v>
      </c>
      <c r="H1469" s="575" t="e">
        <f t="shared" si="157"/>
        <v>#REF!</v>
      </c>
      <c r="I1469" s="575" t="e">
        <f t="shared" si="158"/>
        <v>#REF!</v>
      </c>
      <c r="J1469" s="575" t="e">
        <f>IF(A1469="","",IF(#REF!="","",PMT((1+D1469)^(1/12)-1,(#REF!*12)-A1469+1,-E1469)))</f>
        <v>#REF!</v>
      </c>
    </row>
    <row r="1470" spans="1:10">
      <c r="A1470" s="577" t="e">
        <f>IF(A1469="","",IF(A1469=#REF!*12,"",+A1469+1))</f>
        <v>#REF!</v>
      </c>
      <c r="B1470" s="576" t="e">
        <f t="shared" si="159"/>
        <v>#REF!</v>
      </c>
      <c r="C1470" s="576" t="e">
        <f>IF(A1470="","",IF(#REF!+'Plano Prestação Mensal Proposta'!A1470&gt;120,0,ROUND(IF(B1470&gt;0.045,(0.045*0.5),(0.5)*B1470),7)))</f>
        <v>#REF!</v>
      </c>
      <c r="D1470" s="576" t="e">
        <f t="shared" si="154"/>
        <v>#REF!</v>
      </c>
      <c r="E1470" s="575" t="e">
        <f t="shared" si="160"/>
        <v>#REF!</v>
      </c>
      <c r="F1470" s="575" t="e">
        <f t="shared" si="155"/>
        <v>#REF!</v>
      </c>
      <c r="G1470" s="575" t="e">
        <f t="shared" si="156"/>
        <v>#REF!</v>
      </c>
      <c r="H1470" s="575" t="e">
        <f t="shared" si="157"/>
        <v>#REF!</v>
      </c>
      <c r="I1470" s="575" t="e">
        <f t="shared" si="158"/>
        <v>#REF!</v>
      </c>
      <c r="J1470" s="575" t="e">
        <f>IF(A1470="","",IF(#REF!="","",PMT((1+D1470)^(1/12)-1,(#REF!*12)-A1470+1,-E1470)))</f>
        <v>#REF!</v>
      </c>
    </row>
    <row r="1471" spans="1:10">
      <c r="A1471" s="577" t="e">
        <f>IF(A1470="","",IF(A1470=#REF!*12,"",+A1470+1))</f>
        <v>#REF!</v>
      </c>
      <c r="B1471" s="576" t="e">
        <f t="shared" si="159"/>
        <v>#REF!</v>
      </c>
      <c r="C1471" s="576" t="e">
        <f>IF(A1471="","",IF(#REF!+'Plano Prestação Mensal Proposta'!A1471&gt;120,0,ROUND(IF(B1471&gt;0.045,(0.045*0.5),(0.5)*B1471),7)))</f>
        <v>#REF!</v>
      </c>
      <c r="D1471" s="576" t="e">
        <f t="shared" si="154"/>
        <v>#REF!</v>
      </c>
      <c r="E1471" s="575" t="e">
        <f t="shared" si="160"/>
        <v>#REF!</v>
      </c>
      <c r="F1471" s="575" t="e">
        <f t="shared" si="155"/>
        <v>#REF!</v>
      </c>
      <c r="G1471" s="575" t="e">
        <f t="shared" si="156"/>
        <v>#REF!</v>
      </c>
      <c r="H1471" s="575" t="e">
        <f t="shared" si="157"/>
        <v>#REF!</v>
      </c>
      <c r="I1471" s="575" t="e">
        <f t="shared" si="158"/>
        <v>#REF!</v>
      </c>
      <c r="J1471" s="575" t="e">
        <f>IF(A1471="","",IF(#REF!="","",PMT((1+D1471)^(1/12)-1,(#REF!*12)-A1471+1,-E1471)))</f>
        <v>#REF!</v>
      </c>
    </row>
    <row r="1472" spans="1:10">
      <c r="A1472" s="577" t="e">
        <f>IF(A1471="","",IF(A1471=#REF!*12,"",+A1471+1))</f>
        <v>#REF!</v>
      </c>
      <c r="B1472" s="576" t="e">
        <f t="shared" si="159"/>
        <v>#REF!</v>
      </c>
      <c r="C1472" s="576" t="e">
        <f>IF(A1472="","",IF(#REF!+'Plano Prestação Mensal Proposta'!A1472&gt;120,0,ROUND(IF(B1472&gt;0.045,(0.045*0.5),(0.5)*B1472),7)))</f>
        <v>#REF!</v>
      </c>
      <c r="D1472" s="576" t="e">
        <f t="shared" si="154"/>
        <v>#REF!</v>
      </c>
      <c r="E1472" s="575" t="e">
        <f t="shared" si="160"/>
        <v>#REF!</v>
      </c>
      <c r="F1472" s="575" t="e">
        <f t="shared" si="155"/>
        <v>#REF!</v>
      </c>
      <c r="G1472" s="575" t="e">
        <f t="shared" si="156"/>
        <v>#REF!</v>
      </c>
      <c r="H1472" s="575" t="e">
        <f t="shared" si="157"/>
        <v>#REF!</v>
      </c>
      <c r="I1472" s="575" t="e">
        <f t="shared" si="158"/>
        <v>#REF!</v>
      </c>
      <c r="J1472" s="575" t="e">
        <f>IF(A1472="","",IF(#REF!="","",PMT((1+D1472)^(1/12)-1,(#REF!*12)-A1472+1,-E1472)))</f>
        <v>#REF!</v>
      </c>
    </row>
    <row r="1473" spans="1:10">
      <c r="A1473" s="577" t="e">
        <f>IF(A1472="","",IF(A1472=#REF!*12,"",+A1472+1))</f>
        <v>#REF!</v>
      </c>
      <c r="B1473" s="576" t="e">
        <f t="shared" si="159"/>
        <v>#REF!</v>
      </c>
      <c r="C1473" s="576" t="e">
        <f>IF(A1473="","",IF(#REF!+'Plano Prestação Mensal Proposta'!A1473&gt;120,0,ROUND(IF(B1473&gt;0.045,(0.045*0.5),(0.5)*B1473),7)))</f>
        <v>#REF!</v>
      </c>
      <c r="D1473" s="576" t="e">
        <f t="shared" si="154"/>
        <v>#REF!</v>
      </c>
      <c r="E1473" s="575" t="e">
        <f t="shared" si="160"/>
        <v>#REF!</v>
      </c>
      <c r="F1473" s="575" t="e">
        <f t="shared" si="155"/>
        <v>#REF!</v>
      </c>
      <c r="G1473" s="575" t="e">
        <f t="shared" si="156"/>
        <v>#REF!</v>
      </c>
      <c r="H1473" s="575" t="e">
        <f t="shared" si="157"/>
        <v>#REF!</v>
      </c>
      <c r="I1473" s="575" t="e">
        <f t="shared" si="158"/>
        <v>#REF!</v>
      </c>
      <c r="J1473" s="575" t="e">
        <f>IF(A1473="","",IF(#REF!="","",PMT((1+D1473)^(1/12)-1,(#REF!*12)-A1473+1,-E1473)))</f>
        <v>#REF!</v>
      </c>
    </row>
    <row r="1474" spans="1:10">
      <c r="A1474" s="577" t="e">
        <f>IF(A1473="","",IF(A1473=#REF!*12,"",+A1473+1))</f>
        <v>#REF!</v>
      </c>
      <c r="B1474" s="576" t="e">
        <f t="shared" si="159"/>
        <v>#REF!</v>
      </c>
      <c r="C1474" s="576" t="e">
        <f>IF(A1474="","",IF(#REF!+'Plano Prestação Mensal Proposta'!A1474&gt;120,0,ROUND(IF(B1474&gt;0.045,(0.045*0.5),(0.5)*B1474),7)))</f>
        <v>#REF!</v>
      </c>
      <c r="D1474" s="576" t="e">
        <f t="shared" si="154"/>
        <v>#REF!</v>
      </c>
      <c r="E1474" s="575" t="e">
        <f t="shared" si="160"/>
        <v>#REF!</v>
      </c>
      <c r="F1474" s="575" t="e">
        <f t="shared" si="155"/>
        <v>#REF!</v>
      </c>
      <c r="G1474" s="575" t="e">
        <f t="shared" si="156"/>
        <v>#REF!</v>
      </c>
      <c r="H1474" s="575" t="e">
        <f t="shared" si="157"/>
        <v>#REF!</v>
      </c>
      <c r="I1474" s="575" t="e">
        <f t="shared" si="158"/>
        <v>#REF!</v>
      </c>
      <c r="J1474" s="575" t="e">
        <f>IF(A1474="","",IF(#REF!="","",PMT((1+D1474)^(1/12)-1,(#REF!*12)-A1474+1,-E1474)))</f>
        <v>#REF!</v>
      </c>
    </row>
    <row r="1475" spans="1:10">
      <c r="A1475" s="577" t="e">
        <f>IF(A1474="","",IF(A1474=#REF!*12,"",+A1474+1))</f>
        <v>#REF!</v>
      </c>
      <c r="B1475" s="576" t="e">
        <f t="shared" si="159"/>
        <v>#REF!</v>
      </c>
      <c r="C1475" s="576" t="e">
        <f>IF(A1475="","",IF(#REF!+'Plano Prestação Mensal Proposta'!A1475&gt;120,0,ROUND(IF(B1475&gt;0.045,(0.045*0.5),(0.5)*B1475),7)))</f>
        <v>#REF!</v>
      </c>
      <c r="D1475" s="576" t="e">
        <f t="shared" si="154"/>
        <v>#REF!</v>
      </c>
      <c r="E1475" s="575" t="e">
        <f t="shared" si="160"/>
        <v>#REF!</v>
      </c>
      <c r="F1475" s="575" t="e">
        <f t="shared" si="155"/>
        <v>#REF!</v>
      </c>
      <c r="G1475" s="575" t="e">
        <f t="shared" si="156"/>
        <v>#REF!</v>
      </c>
      <c r="H1475" s="575" t="e">
        <f t="shared" si="157"/>
        <v>#REF!</v>
      </c>
      <c r="I1475" s="575" t="e">
        <f t="shared" si="158"/>
        <v>#REF!</v>
      </c>
      <c r="J1475" s="575" t="e">
        <f>IF(A1475="","",IF(#REF!="","",PMT((1+D1475)^(1/12)-1,(#REF!*12)-A1475+1,-E1475)))</f>
        <v>#REF!</v>
      </c>
    </row>
    <row r="1476" spans="1:10">
      <c r="A1476" s="577" t="e">
        <f>IF(A1475="","",IF(A1475=#REF!*12,"",+A1475+1))</f>
        <v>#REF!</v>
      </c>
      <c r="B1476" s="576" t="e">
        <f t="shared" si="159"/>
        <v>#REF!</v>
      </c>
      <c r="C1476" s="576" t="e">
        <f>IF(A1476="","",IF(#REF!+'Plano Prestação Mensal Proposta'!A1476&gt;120,0,ROUND(IF(B1476&gt;0.045,(0.045*0.5),(0.5)*B1476),7)))</f>
        <v>#REF!</v>
      </c>
      <c r="D1476" s="576" t="e">
        <f t="shared" si="154"/>
        <v>#REF!</v>
      </c>
      <c r="E1476" s="575" t="e">
        <f t="shared" si="160"/>
        <v>#REF!</v>
      </c>
      <c r="F1476" s="575" t="e">
        <f t="shared" si="155"/>
        <v>#REF!</v>
      </c>
      <c r="G1476" s="575" t="e">
        <f t="shared" si="156"/>
        <v>#REF!</v>
      </c>
      <c r="H1476" s="575" t="e">
        <f t="shared" si="157"/>
        <v>#REF!</v>
      </c>
      <c r="I1476" s="575" t="e">
        <f t="shared" si="158"/>
        <v>#REF!</v>
      </c>
      <c r="J1476" s="575" t="e">
        <f>IF(A1476="","",IF(#REF!="","",PMT((1+D1476)^(1/12)-1,(#REF!*12)-A1476+1,-E1476)))</f>
        <v>#REF!</v>
      </c>
    </row>
    <row r="1477" spans="1:10">
      <c r="A1477" s="577" t="e">
        <f>IF(A1476="","",IF(A1476=#REF!*12,"",+A1476+1))</f>
        <v>#REF!</v>
      </c>
      <c r="B1477" s="576" t="e">
        <f t="shared" si="159"/>
        <v>#REF!</v>
      </c>
      <c r="C1477" s="576" t="e">
        <f>IF(A1477="","",IF(#REF!+'Plano Prestação Mensal Proposta'!A1477&gt;120,0,ROUND(IF(B1477&gt;0.045,(0.045*0.5),(0.5)*B1477),7)))</f>
        <v>#REF!</v>
      </c>
      <c r="D1477" s="576" t="e">
        <f t="shared" si="154"/>
        <v>#REF!</v>
      </c>
      <c r="E1477" s="575" t="e">
        <f t="shared" si="160"/>
        <v>#REF!</v>
      </c>
      <c r="F1477" s="575" t="e">
        <f t="shared" si="155"/>
        <v>#REF!</v>
      </c>
      <c r="G1477" s="575" t="e">
        <f t="shared" si="156"/>
        <v>#REF!</v>
      </c>
      <c r="H1477" s="575" t="e">
        <f t="shared" si="157"/>
        <v>#REF!</v>
      </c>
      <c r="I1477" s="575" t="e">
        <f t="shared" si="158"/>
        <v>#REF!</v>
      </c>
      <c r="J1477" s="575" t="e">
        <f>IF(A1477="","",IF(#REF!="","",PMT((1+D1477)^(1/12)-1,(#REF!*12)-A1477+1,-E1477)))</f>
        <v>#REF!</v>
      </c>
    </row>
    <row r="1478" spans="1:10">
      <c r="A1478" s="577" t="e">
        <f>IF(A1477="","",IF(A1477=#REF!*12,"",+A1477+1))</f>
        <v>#REF!</v>
      </c>
      <c r="B1478" s="576" t="e">
        <f t="shared" si="159"/>
        <v>#REF!</v>
      </c>
      <c r="C1478" s="576" t="e">
        <f>IF(A1478="","",IF(#REF!+'Plano Prestação Mensal Proposta'!A1478&gt;120,0,ROUND(IF(B1478&gt;0.045,(0.045*0.5),(0.5)*B1478),7)))</f>
        <v>#REF!</v>
      </c>
      <c r="D1478" s="576" t="e">
        <f t="shared" ref="D1478:D1541" si="161">IF(A1478="","",+B1478-C1478)</f>
        <v>#REF!</v>
      </c>
      <c r="E1478" s="575" t="e">
        <f t="shared" si="160"/>
        <v>#REF!</v>
      </c>
      <c r="F1478" s="575" t="e">
        <f t="shared" ref="F1478:F1541" si="162">IF(A1478="","",IF(J1478="","",+J1478-H1478))</f>
        <v>#REF!</v>
      </c>
      <c r="G1478" s="575" t="e">
        <f t="shared" ref="G1478:G1541" si="163">IF(A1478="","",IF(E1478="","",ROUND(+E1478*((1+B1478)^(1/12)-1),2)))</f>
        <v>#REF!</v>
      </c>
      <c r="H1478" s="575" t="e">
        <f t="shared" ref="H1478:H1541" si="164">IF(A1478="","",IF(E1478="","",ROUND(+E1478*((1+D1478)^(1/12)-1),2)))</f>
        <v>#REF!</v>
      </c>
      <c r="I1478" s="575" t="e">
        <f t="shared" ref="I1478:I1541" si="165">IF(A1478="","",+G1478-H1478)</f>
        <v>#REF!</v>
      </c>
      <c r="J1478" s="575" t="e">
        <f>IF(A1478="","",IF(#REF!="","",PMT((1+D1478)^(1/12)-1,(#REF!*12)-A1478+1,-E1478)))</f>
        <v>#REF!</v>
      </c>
    </row>
    <row r="1479" spans="1:10">
      <c r="A1479" s="577" t="e">
        <f>IF(A1478="","",IF(A1478=#REF!*12,"",+A1478+1))</f>
        <v>#REF!</v>
      </c>
      <c r="B1479" s="576" t="e">
        <f t="shared" ref="B1479:B1542" si="166">IF(A1479="","",+B1478)</f>
        <v>#REF!</v>
      </c>
      <c r="C1479" s="576" t="e">
        <f>IF(A1479="","",IF(#REF!+'Plano Prestação Mensal Proposta'!A1479&gt;120,0,ROUND(IF(B1479&gt;0.045,(0.045*0.5),(0.5)*B1479),7)))</f>
        <v>#REF!</v>
      </c>
      <c r="D1479" s="576" t="e">
        <f t="shared" si="161"/>
        <v>#REF!</v>
      </c>
      <c r="E1479" s="575" t="e">
        <f t="shared" ref="E1479:E1542" si="167">IF(A1479="","",IF(F1478="","",+E1478-F1478))</f>
        <v>#REF!</v>
      </c>
      <c r="F1479" s="575" t="e">
        <f t="shared" si="162"/>
        <v>#REF!</v>
      </c>
      <c r="G1479" s="575" t="e">
        <f t="shared" si="163"/>
        <v>#REF!</v>
      </c>
      <c r="H1479" s="575" t="e">
        <f t="shared" si="164"/>
        <v>#REF!</v>
      </c>
      <c r="I1479" s="575" t="e">
        <f t="shared" si="165"/>
        <v>#REF!</v>
      </c>
      <c r="J1479" s="575" t="e">
        <f>IF(A1479="","",IF(#REF!="","",PMT((1+D1479)^(1/12)-1,(#REF!*12)-A1479+1,-E1479)))</f>
        <v>#REF!</v>
      </c>
    </row>
    <row r="1480" spans="1:10">
      <c r="A1480" s="577" t="e">
        <f>IF(A1479="","",IF(A1479=#REF!*12,"",+A1479+1))</f>
        <v>#REF!</v>
      </c>
      <c r="B1480" s="576" t="e">
        <f t="shared" si="166"/>
        <v>#REF!</v>
      </c>
      <c r="C1480" s="576" t="e">
        <f>IF(A1480="","",IF(#REF!+'Plano Prestação Mensal Proposta'!A1480&gt;120,0,ROUND(IF(B1480&gt;0.045,(0.045*0.5),(0.5)*B1480),7)))</f>
        <v>#REF!</v>
      </c>
      <c r="D1480" s="576" t="e">
        <f t="shared" si="161"/>
        <v>#REF!</v>
      </c>
      <c r="E1480" s="575" t="e">
        <f t="shared" si="167"/>
        <v>#REF!</v>
      </c>
      <c r="F1480" s="575" t="e">
        <f t="shared" si="162"/>
        <v>#REF!</v>
      </c>
      <c r="G1480" s="575" t="e">
        <f t="shared" si="163"/>
        <v>#REF!</v>
      </c>
      <c r="H1480" s="575" t="e">
        <f t="shared" si="164"/>
        <v>#REF!</v>
      </c>
      <c r="I1480" s="575" t="e">
        <f t="shared" si="165"/>
        <v>#REF!</v>
      </c>
      <c r="J1480" s="575" t="e">
        <f>IF(A1480="","",IF(#REF!="","",PMT((1+D1480)^(1/12)-1,(#REF!*12)-A1480+1,-E1480)))</f>
        <v>#REF!</v>
      </c>
    </row>
    <row r="1481" spans="1:10">
      <c r="A1481" s="577" t="e">
        <f>IF(A1480="","",IF(A1480=#REF!*12,"",+A1480+1))</f>
        <v>#REF!</v>
      </c>
      <c r="B1481" s="576" t="e">
        <f t="shared" si="166"/>
        <v>#REF!</v>
      </c>
      <c r="C1481" s="576" t="e">
        <f>IF(A1481="","",IF(#REF!+'Plano Prestação Mensal Proposta'!A1481&gt;120,0,ROUND(IF(B1481&gt;0.045,(0.045*0.5),(0.5)*B1481),7)))</f>
        <v>#REF!</v>
      </c>
      <c r="D1481" s="576" t="e">
        <f t="shared" si="161"/>
        <v>#REF!</v>
      </c>
      <c r="E1481" s="575" t="e">
        <f t="shared" si="167"/>
        <v>#REF!</v>
      </c>
      <c r="F1481" s="575" t="e">
        <f t="shared" si="162"/>
        <v>#REF!</v>
      </c>
      <c r="G1481" s="575" t="e">
        <f t="shared" si="163"/>
        <v>#REF!</v>
      </c>
      <c r="H1481" s="575" t="e">
        <f t="shared" si="164"/>
        <v>#REF!</v>
      </c>
      <c r="I1481" s="575" t="e">
        <f t="shared" si="165"/>
        <v>#REF!</v>
      </c>
      <c r="J1481" s="575" t="e">
        <f>IF(A1481="","",IF(#REF!="","",PMT((1+D1481)^(1/12)-1,(#REF!*12)-A1481+1,-E1481)))</f>
        <v>#REF!</v>
      </c>
    </row>
    <row r="1482" spans="1:10">
      <c r="A1482" s="577" t="e">
        <f>IF(A1481="","",IF(A1481=#REF!*12,"",+A1481+1))</f>
        <v>#REF!</v>
      </c>
      <c r="B1482" s="576" t="e">
        <f t="shared" si="166"/>
        <v>#REF!</v>
      </c>
      <c r="C1482" s="576" t="e">
        <f>IF(A1482="","",IF(#REF!+'Plano Prestação Mensal Proposta'!A1482&gt;120,0,ROUND(IF(B1482&gt;0.045,(0.045*0.5),(0.5)*B1482),7)))</f>
        <v>#REF!</v>
      </c>
      <c r="D1482" s="576" t="e">
        <f t="shared" si="161"/>
        <v>#REF!</v>
      </c>
      <c r="E1482" s="575" t="e">
        <f t="shared" si="167"/>
        <v>#REF!</v>
      </c>
      <c r="F1482" s="575" t="e">
        <f t="shared" si="162"/>
        <v>#REF!</v>
      </c>
      <c r="G1482" s="575" t="e">
        <f t="shared" si="163"/>
        <v>#REF!</v>
      </c>
      <c r="H1482" s="575" t="e">
        <f t="shared" si="164"/>
        <v>#REF!</v>
      </c>
      <c r="I1482" s="575" t="e">
        <f t="shared" si="165"/>
        <v>#REF!</v>
      </c>
      <c r="J1482" s="575" t="e">
        <f>IF(A1482="","",IF(#REF!="","",PMT((1+D1482)^(1/12)-1,(#REF!*12)-A1482+1,-E1482)))</f>
        <v>#REF!</v>
      </c>
    </row>
    <row r="1483" spans="1:10">
      <c r="A1483" s="577" t="e">
        <f>IF(A1482="","",IF(A1482=#REF!*12,"",+A1482+1))</f>
        <v>#REF!</v>
      </c>
      <c r="B1483" s="576" t="e">
        <f t="shared" si="166"/>
        <v>#REF!</v>
      </c>
      <c r="C1483" s="576" t="e">
        <f>IF(A1483="","",IF(#REF!+'Plano Prestação Mensal Proposta'!A1483&gt;120,0,ROUND(IF(B1483&gt;0.045,(0.045*0.5),(0.5)*B1483),7)))</f>
        <v>#REF!</v>
      </c>
      <c r="D1483" s="576" t="e">
        <f t="shared" si="161"/>
        <v>#REF!</v>
      </c>
      <c r="E1483" s="575" t="e">
        <f t="shared" si="167"/>
        <v>#REF!</v>
      </c>
      <c r="F1483" s="575" t="e">
        <f t="shared" si="162"/>
        <v>#REF!</v>
      </c>
      <c r="G1483" s="575" t="e">
        <f t="shared" si="163"/>
        <v>#REF!</v>
      </c>
      <c r="H1483" s="575" t="e">
        <f t="shared" si="164"/>
        <v>#REF!</v>
      </c>
      <c r="I1483" s="575" t="e">
        <f t="shared" si="165"/>
        <v>#REF!</v>
      </c>
      <c r="J1483" s="575" t="e">
        <f>IF(A1483="","",IF(#REF!="","",PMT((1+D1483)^(1/12)-1,(#REF!*12)-A1483+1,-E1483)))</f>
        <v>#REF!</v>
      </c>
    </row>
    <row r="1484" spans="1:10">
      <c r="A1484" s="577" t="e">
        <f>IF(A1483="","",IF(A1483=#REF!*12,"",+A1483+1))</f>
        <v>#REF!</v>
      </c>
      <c r="B1484" s="576" t="e">
        <f t="shared" si="166"/>
        <v>#REF!</v>
      </c>
      <c r="C1484" s="576" t="e">
        <f>IF(A1484="","",IF(#REF!+'Plano Prestação Mensal Proposta'!A1484&gt;120,0,ROUND(IF(B1484&gt;0.045,(0.045*0.5),(0.5)*B1484),7)))</f>
        <v>#REF!</v>
      </c>
      <c r="D1484" s="576" t="e">
        <f t="shared" si="161"/>
        <v>#REF!</v>
      </c>
      <c r="E1484" s="575" t="e">
        <f t="shared" si="167"/>
        <v>#REF!</v>
      </c>
      <c r="F1484" s="575" t="e">
        <f t="shared" si="162"/>
        <v>#REF!</v>
      </c>
      <c r="G1484" s="575" t="e">
        <f t="shared" si="163"/>
        <v>#REF!</v>
      </c>
      <c r="H1484" s="575" t="e">
        <f t="shared" si="164"/>
        <v>#REF!</v>
      </c>
      <c r="I1484" s="575" t="e">
        <f t="shared" si="165"/>
        <v>#REF!</v>
      </c>
      <c r="J1484" s="575" t="e">
        <f>IF(A1484="","",IF(#REF!="","",PMT((1+D1484)^(1/12)-1,(#REF!*12)-A1484+1,-E1484)))</f>
        <v>#REF!</v>
      </c>
    </row>
    <row r="1485" spans="1:10">
      <c r="A1485" s="577" t="e">
        <f>IF(A1484="","",IF(A1484=#REF!*12,"",+A1484+1))</f>
        <v>#REF!</v>
      </c>
      <c r="B1485" s="576" t="e">
        <f t="shared" si="166"/>
        <v>#REF!</v>
      </c>
      <c r="C1485" s="576" t="e">
        <f>IF(A1485="","",IF(#REF!+'Plano Prestação Mensal Proposta'!A1485&gt;120,0,ROUND(IF(B1485&gt;0.045,(0.045*0.5),(0.5)*B1485),7)))</f>
        <v>#REF!</v>
      </c>
      <c r="D1485" s="576" t="e">
        <f t="shared" si="161"/>
        <v>#REF!</v>
      </c>
      <c r="E1485" s="575" t="e">
        <f t="shared" si="167"/>
        <v>#REF!</v>
      </c>
      <c r="F1485" s="575" t="e">
        <f t="shared" si="162"/>
        <v>#REF!</v>
      </c>
      <c r="G1485" s="575" t="e">
        <f t="shared" si="163"/>
        <v>#REF!</v>
      </c>
      <c r="H1485" s="575" t="e">
        <f t="shared" si="164"/>
        <v>#REF!</v>
      </c>
      <c r="I1485" s="575" t="e">
        <f t="shared" si="165"/>
        <v>#REF!</v>
      </c>
      <c r="J1485" s="575" t="e">
        <f>IF(A1485="","",IF(#REF!="","",PMT((1+D1485)^(1/12)-1,(#REF!*12)-A1485+1,-E1485)))</f>
        <v>#REF!</v>
      </c>
    </row>
    <row r="1486" spans="1:10">
      <c r="A1486" s="577" t="e">
        <f>IF(A1485="","",IF(A1485=#REF!*12,"",+A1485+1))</f>
        <v>#REF!</v>
      </c>
      <c r="B1486" s="576" t="e">
        <f t="shared" si="166"/>
        <v>#REF!</v>
      </c>
      <c r="C1486" s="576" t="e">
        <f>IF(A1486="","",IF(#REF!+'Plano Prestação Mensal Proposta'!A1486&gt;120,0,ROUND(IF(B1486&gt;0.045,(0.045*0.5),(0.5)*B1486),7)))</f>
        <v>#REF!</v>
      </c>
      <c r="D1486" s="576" t="e">
        <f t="shared" si="161"/>
        <v>#REF!</v>
      </c>
      <c r="E1486" s="575" t="e">
        <f t="shared" si="167"/>
        <v>#REF!</v>
      </c>
      <c r="F1486" s="575" t="e">
        <f t="shared" si="162"/>
        <v>#REF!</v>
      </c>
      <c r="G1486" s="575" t="e">
        <f t="shared" si="163"/>
        <v>#REF!</v>
      </c>
      <c r="H1486" s="575" t="e">
        <f t="shared" si="164"/>
        <v>#REF!</v>
      </c>
      <c r="I1486" s="575" t="e">
        <f t="shared" si="165"/>
        <v>#REF!</v>
      </c>
      <c r="J1486" s="575" t="e">
        <f>IF(A1486="","",IF(#REF!="","",PMT((1+D1486)^(1/12)-1,(#REF!*12)-A1486+1,-E1486)))</f>
        <v>#REF!</v>
      </c>
    </row>
    <row r="1487" spans="1:10">
      <c r="A1487" s="577" t="e">
        <f>IF(A1486="","",IF(A1486=#REF!*12,"",+A1486+1))</f>
        <v>#REF!</v>
      </c>
      <c r="B1487" s="576" t="e">
        <f t="shared" si="166"/>
        <v>#REF!</v>
      </c>
      <c r="C1487" s="576" t="e">
        <f>IF(A1487="","",IF(#REF!+'Plano Prestação Mensal Proposta'!A1487&gt;120,0,ROUND(IF(B1487&gt;0.045,(0.045*0.5),(0.5)*B1487),7)))</f>
        <v>#REF!</v>
      </c>
      <c r="D1487" s="576" t="e">
        <f t="shared" si="161"/>
        <v>#REF!</v>
      </c>
      <c r="E1487" s="575" t="e">
        <f t="shared" si="167"/>
        <v>#REF!</v>
      </c>
      <c r="F1487" s="575" t="e">
        <f t="shared" si="162"/>
        <v>#REF!</v>
      </c>
      <c r="G1487" s="575" t="e">
        <f t="shared" si="163"/>
        <v>#REF!</v>
      </c>
      <c r="H1487" s="575" t="e">
        <f t="shared" si="164"/>
        <v>#REF!</v>
      </c>
      <c r="I1487" s="575" t="e">
        <f t="shared" si="165"/>
        <v>#REF!</v>
      </c>
      <c r="J1487" s="575" t="e">
        <f>IF(A1487="","",IF(#REF!="","",PMT((1+D1487)^(1/12)-1,(#REF!*12)-A1487+1,-E1487)))</f>
        <v>#REF!</v>
      </c>
    </row>
    <row r="1488" spans="1:10">
      <c r="A1488" s="577" t="e">
        <f>IF(A1487="","",IF(A1487=#REF!*12,"",+A1487+1))</f>
        <v>#REF!</v>
      </c>
      <c r="B1488" s="576" t="e">
        <f t="shared" si="166"/>
        <v>#REF!</v>
      </c>
      <c r="C1488" s="576" t="e">
        <f>IF(A1488="","",IF(#REF!+'Plano Prestação Mensal Proposta'!A1488&gt;120,0,ROUND(IF(B1488&gt;0.045,(0.045*0.5),(0.5)*B1488),7)))</f>
        <v>#REF!</v>
      </c>
      <c r="D1488" s="576" t="e">
        <f t="shared" si="161"/>
        <v>#REF!</v>
      </c>
      <c r="E1488" s="575" t="e">
        <f t="shared" si="167"/>
        <v>#REF!</v>
      </c>
      <c r="F1488" s="575" t="e">
        <f t="shared" si="162"/>
        <v>#REF!</v>
      </c>
      <c r="G1488" s="575" t="e">
        <f t="shared" si="163"/>
        <v>#REF!</v>
      </c>
      <c r="H1488" s="575" t="e">
        <f t="shared" si="164"/>
        <v>#REF!</v>
      </c>
      <c r="I1488" s="575" t="e">
        <f t="shared" si="165"/>
        <v>#REF!</v>
      </c>
      <c r="J1488" s="575" t="e">
        <f>IF(A1488="","",IF(#REF!="","",PMT((1+D1488)^(1/12)-1,(#REF!*12)-A1488+1,-E1488)))</f>
        <v>#REF!</v>
      </c>
    </row>
    <row r="1489" spans="1:10">
      <c r="A1489" s="577" t="e">
        <f>IF(A1488="","",IF(A1488=#REF!*12,"",+A1488+1))</f>
        <v>#REF!</v>
      </c>
      <c r="B1489" s="576" t="e">
        <f t="shared" si="166"/>
        <v>#REF!</v>
      </c>
      <c r="C1489" s="576" t="e">
        <f>IF(A1489="","",IF(#REF!+'Plano Prestação Mensal Proposta'!A1489&gt;120,0,ROUND(IF(B1489&gt;0.045,(0.045*0.5),(0.5)*B1489),7)))</f>
        <v>#REF!</v>
      </c>
      <c r="D1489" s="576" t="e">
        <f t="shared" si="161"/>
        <v>#REF!</v>
      </c>
      <c r="E1489" s="575" t="e">
        <f t="shared" si="167"/>
        <v>#REF!</v>
      </c>
      <c r="F1489" s="575" t="e">
        <f t="shared" si="162"/>
        <v>#REF!</v>
      </c>
      <c r="G1489" s="575" t="e">
        <f t="shared" si="163"/>
        <v>#REF!</v>
      </c>
      <c r="H1489" s="575" t="e">
        <f t="shared" si="164"/>
        <v>#REF!</v>
      </c>
      <c r="I1489" s="575" t="e">
        <f t="shared" si="165"/>
        <v>#REF!</v>
      </c>
      <c r="J1489" s="575" t="e">
        <f>IF(A1489="","",IF(#REF!="","",PMT((1+D1489)^(1/12)-1,(#REF!*12)-A1489+1,-E1489)))</f>
        <v>#REF!</v>
      </c>
    </row>
    <row r="1490" spans="1:10">
      <c r="A1490" s="577" t="e">
        <f>IF(A1489="","",IF(A1489=#REF!*12,"",+A1489+1))</f>
        <v>#REF!</v>
      </c>
      <c r="B1490" s="576" t="e">
        <f t="shared" si="166"/>
        <v>#REF!</v>
      </c>
      <c r="C1490" s="576" t="e">
        <f>IF(A1490="","",IF(#REF!+'Plano Prestação Mensal Proposta'!A1490&gt;120,0,ROUND(IF(B1490&gt;0.045,(0.045*0.5),(0.5)*B1490),7)))</f>
        <v>#REF!</v>
      </c>
      <c r="D1490" s="576" t="e">
        <f t="shared" si="161"/>
        <v>#REF!</v>
      </c>
      <c r="E1490" s="575" t="e">
        <f t="shared" si="167"/>
        <v>#REF!</v>
      </c>
      <c r="F1490" s="575" t="e">
        <f t="shared" si="162"/>
        <v>#REF!</v>
      </c>
      <c r="G1490" s="575" t="e">
        <f t="shared" si="163"/>
        <v>#REF!</v>
      </c>
      <c r="H1490" s="575" t="e">
        <f t="shared" si="164"/>
        <v>#REF!</v>
      </c>
      <c r="I1490" s="575" t="e">
        <f t="shared" si="165"/>
        <v>#REF!</v>
      </c>
      <c r="J1490" s="575" t="e">
        <f>IF(A1490="","",IF(#REF!="","",PMT((1+D1490)^(1/12)-1,(#REF!*12)-A1490+1,-E1490)))</f>
        <v>#REF!</v>
      </c>
    </row>
    <row r="1491" spans="1:10">
      <c r="A1491" s="577" t="e">
        <f>IF(A1490="","",IF(A1490=#REF!*12,"",+A1490+1))</f>
        <v>#REF!</v>
      </c>
      <c r="B1491" s="576" t="e">
        <f t="shared" si="166"/>
        <v>#REF!</v>
      </c>
      <c r="C1491" s="576" t="e">
        <f>IF(A1491="","",IF(#REF!+'Plano Prestação Mensal Proposta'!A1491&gt;120,0,ROUND(IF(B1491&gt;0.045,(0.045*0.5),(0.5)*B1491),7)))</f>
        <v>#REF!</v>
      </c>
      <c r="D1491" s="576" t="e">
        <f t="shared" si="161"/>
        <v>#REF!</v>
      </c>
      <c r="E1491" s="575" t="e">
        <f t="shared" si="167"/>
        <v>#REF!</v>
      </c>
      <c r="F1491" s="575" t="e">
        <f t="shared" si="162"/>
        <v>#REF!</v>
      </c>
      <c r="G1491" s="575" t="e">
        <f t="shared" si="163"/>
        <v>#REF!</v>
      </c>
      <c r="H1491" s="575" t="e">
        <f t="shared" si="164"/>
        <v>#REF!</v>
      </c>
      <c r="I1491" s="575" t="e">
        <f t="shared" si="165"/>
        <v>#REF!</v>
      </c>
      <c r="J1491" s="575" t="e">
        <f>IF(A1491="","",IF(#REF!="","",PMT((1+D1491)^(1/12)-1,(#REF!*12)-A1491+1,-E1491)))</f>
        <v>#REF!</v>
      </c>
    </row>
    <row r="1492" spans="1:10">
      <c r="A1492" s="577" t="e">
        <f>IF(A1491="","",IF(A1491=#REF!*12,"",+A1491+1))</f>
        <v>#REF!</v>
      </c>
      <c r="B1492" s="576" t="e">
        <f t="shared" si="166"/>
        <v>#REF!</v>
      </c>
      <c r="C1492" s="576" t="e">
        <f>IF(A1492="","",IF(#REF!+'Plano Prestação Mensal Proposta'!A1492&gt;120,0,ROUND(IF(B1492&gt;0.045,(0.045*0.5),(0.5)*B1492),7)))</f>
        <v>#REF!</v>
      </c>
      <c r="D1492" s="576" t="e">
        <f t="shared" si="161"/>
        <v>#REF!</v>
      </c>
      <c r="E1492" s="575" t="e">
        <f t="shared" si="167"/>
        <v>#REF!</v>
      </c>
      <c r="F1492" s="575" t="e">
        <f t="shared" si="162"/>
        <v>#REF!</v>
      </c>
      <c r="G1492" s="575" t="e">
        <f t="shared" si="163"/>
        <v>#REF!</v>
      </c>
      <c r="H1492" s="575" t="e">
        <f t="shared" si="164"/>
        <v>#REF!</v>
      </c>
      <c r="I1492" s="575" t="e">
        <f t="shared" si="165"/>
        <v>#REF!</v>
      </c>
      <c r="J1492" s="575" t="e">
        <f>IF(A1492="","",IF(#REF!="","",PMT((1+D1492)^(1/12)-1,(#REF!*12)-A1492+1,-E1492)))</f>
        <v>#REF!</v>
      </c>
    </row>
    <row r="1493" spans="1:10">
      <c r="A1493" s="577" t="e">
        <f>IF(A1492="","",IF(A1492=#REF!*12,"",+A1492+1))</f>
        <v>#REF!</v>
      </c>
      <c r="B1493" s="576" t="e">
        <f t="shared" si="166"/>
        <v>#REF!</v>
      </c>
      <c r="C1493" s="576" t="e">
        <f>IF(A1493="","",IF(#REF!+'Plano Prestação Mensal Proposta'!A1493&gt;120,0,ROUND(IF(B1493&gt;0.045,(0.045*0.5),(0.5)*B1493),7)))</f>
        <v>#REF!</v>
      </c>
      <c r="D1493" s="576" t="e">
        <f t="shared" si="161"/>
        <v>#REF!</v>
      </c>
      <c r="E1493" s="575" t="e">
        <f t="shared" si="167"/>
        <v>#REF!</v>
      </c>
      <c r="F1493" s="575" t="e">
        <f t="shared" si="162"/>
        <v>#REF!</v>
      </c>
      <c r="G1493" s="575" t="e">
        <f t="shared" si="163"/>
        <v>#REF!</v>
      </c>
      <c r="H1493" s="575" t="e">
        <f t="shared" si="164"/>
        <v>#REF!</v>
      </c>
      <c r="I1493" s="575" t="e">
        <f t="shared" si="165"/>
        <v>#REF!</v>
      </c>
      <c r="J1493" s="575" t="e">
        <f>IF(A1493="","",IF(#REF!="","",PMT((1+D1493)^(1/12)-1,(#REF!*12)-A1493+1,-E1493)))</f>
        <v>#REF!</v>
      </c>
    </row>
    <row r="1494" spans="1:10">
      <c r="A1494" s="577" t="e">
        <f>IF(A1493="","",IF(A1493=#REF!*12,"",+A1493+1))</f>
        <v>#REF!</v>
      </c>
      <c r="B1494" s="576" t="e">
        <f t="shared" si="166"/>
        <v>#REF!</v>
      </c>
      <c r="C1494" s="576" t="e">
        <f>IF(A1494="","",IF(#REF!+'Plano Prestação Mensal Proposta'!A1494&gt;120,0,ROUND(IF(B1494&gt;0.045,(0.045*0.5),(0.5)*B1494),7)))</f>
        <v>#REF!</v>
      </c>
      <c r="D1494" s="576" t="e">
        <f t="shared" si="161"/>
        <v>#REF!</v>
      </c>
      <c r="E1494" s="575" t="e">
        <f t="shared" si="167"/>
        <v>#REF!</v>
      </c>
      <c r="F1494" s="575" t="e">
        <f t="shared" si="162"/>
        <v>#REF!</v>
      </c>
      <c r="G1494" s="575" t="e">
        <f t="shared" si="163"/>
        <v>#REF!</v>
      </c>
      <c r="H1494" s="575" t="e">
        <f t="shared" si="164"/>
        <v>#REF!</v>
      </c>
      <c r="I1494" s="575" t="e">
        <f t="shared" si="165"/>
        <v>#REF!</v>
      </c>
      <c r="J1494" s="575" t="e">
        <f>IF(A1494="","",IF(#REF!="","",PMT((1+D1494)^(1/12)-1,(#REF!*12)-A1494+1,-E1494)))</f>
        <v>#REF!</v>
      </c>
    </row>
    <row r="1495" spans="1:10">
      <c r="A1495" s="577" t="e">
        <f>IF(A1494="","",IF(A1494=#REF!*12,"",+A1494+1))</f>
        <v>#REF!</v>
      </c>
      <c r="B1495" s="576" t="e">
        <f t="shared" si="166"/>
        <v>#REF!</v>
      </c>
      <c r="C1495" s="576" t="e">
        <f>IF(A1495="","",IF(#REF!+'Plano Prestação Mensal Proposta'!A1495&gt;120,0,ROUND(IF(B1495&gt;0.045,(0.045*0.5),(0.5)*B1495),7)))</f>
        <v>#REF!</v>
      </c>
      <c r="D1495" s="576" t="e">
        <f t="shared" si="161"/>
        <v>#REF!</v>
      </c>
      <c r="E1495" s="575" t="e">
        <f t="shared" si="167"/>
        <v>#REF!</v>
      </c>
      <c r="F1495" s="575" t="e">
        <f t="shared" si="162"/>
        <v>#REF!</v>
      </c>
      <c r="G1495" s="575" t="e">
        <f t="shared" si="163"/>
        <v>#REF!</v>
      </c>
      <c r="H1495" s="575" t="e">
        <f t="shared" si="164"/>
        <v>#REF!</v>
      </c>
      <c r="I1495" s="575" t="e">
        <f t="shared" si="165"/>
        <v>#REF!</v>
      </c>
      <c r="J1495" s="575" t="e">
        <f>IF(A1495="","",IF(#REF!="","",PMT((1+D1495)^(1/12)-1,(#REF!*12)-A1495+1,-E1495)))</f>
        <v>#REF!</v>
      </c>
    </row>
    <row r="1496" spans="1:10">
      <c r="A1496" s="577" t="e">
        <f>IF(A1495="","",IF(A1495=#REF!*12,"",+A1495+1))</f>
        <v>#REF!</v>
      </c>
      <c r="B1496" s="576" t="e">
        <f t="shared" si="166"/>
        <v>#REF!</v>
      </c>
      <c r="C1496" s="576" t="e">
        <f>IF(A1496="","",IF(#REF!+'Plano Prestação Mensal Proposta'!A1496&gt;120,0,ROUND(IF(B1496&gt;0.045,(0.045*0.5),(0.5)*B1496),7)))</f>
        <v>#REF!</v>
      </c>
      <c r="D1496" s="576" t="e">
        <f t="shared" si="161"/>
        <v>#REF!</v>
      </c>
      <c r="E1496" s="575" t="e">
        <f t="shared" si="167"/>
        <v>#REF!</v>
      </c>
      <c r="F1496" s="575" t="e">
        <f t="shared" si="162"/>
        <v>#REF!</v>
      </c>
      <c r="G1496" s="575" t="e">
        <f t="shared" si="163"/>
        <v>#REF!</v>
      </c>
      <c r="H1496" s="575" t="e">
        <f t="shared" si="164"/>
        <v>#REF!</v>
      </c>
      <c r="I1496" s="575" t="e">
        <f t="shared" si="165"/>
        <v>#REF!</v>
      </c>
      <c r="J1496" s="575" t="e">
        <f>IF(A1496="","",IF(#REF!="","",PMT((1+D1496)^(1/12)-1,(#REF!*12)-A1496+1,-E1496)))</f>
        <v>#REF!</v>
      </c>
    </row>
    <row r="1497" spans="1:10">
      <c r="A1497" s="577" t="e">
        <f>IF(A1496="","",IF(A1496=#REF!*12,"",+A1496+1))</f>
        <v>#REF!</v>
      </c>
      <c r="B1497" s="576" t="e">
        <f t="shared" si="166"/>
        <v>#REF!</v>
      </c>
      <c r="C1497" s="576" t="e">
        <f>IF(A1497="","",IF(#REF!+'Plano Prestação Mensal Proposta'!A1497&gt;120,0,ROUND(IF(B1497&gt;0.045,(0.045*0.5),(0.5)*B1497),7)))</f>
        <v>#REF!</v>
      </c>
      <c r="D1497" s="576" t="e">
        <f t="shared" si="161"/>
        <v>#REF!</v>
      </c>
      <c r="E1497" s="575" t="e">
        <f t="shared" si="167"/>
        <v>#REF!</v>
      </c>
      <c r="F1497" s="575" t="e">
        <f t="shared" si="162"/>
        <v>#REF!</v>
      </c>
      <c r="G1497" s="575" t="e">
        <f t="shared" si="163"/>
        <v>#REF!</v>
      </c>
      <c r="H1497" s="575" t="e">
        <f t="shared" si="164"/>
        <v>#REF!</v>
      </c>
      <c r="I1497" s="575" t="e">
        <f t="shared" si="165"/>
        <v>#REF!</v>
      </c>
      <c r="J1497" s="575" t="e">
        <f>IF(A1497="","",IF(#REF!="","",PMT((1+D1497)^(1/12)-1,(#REF!*12)-A1497+1,-E1497)))</f>
        <v>#REF!</v>
      </c>
    </row>
    <row r="1498" spans="1:10">
      <c r="A1498" s="577" t="e">
        <f>IF(A1497="","",IF(A1497=#REF!*12,"",+A1497+1))</f>
        <v>#REF!</v>
      </c>
      <c r="B1498" s="576" t="e">
        <f t="shared" si="166"/>
        <v>#REF!</v>
      </c>
      <c r="C1498" s="576" t="e">
        <f>IF(A1498="","",IF(#REF!+'Plano Prestação Mensal Proposta'!A1498&gt;120,0,ROUND(IF(B1498&gt;0.045,(0.045*0.5),(0.5)*B1498),7)))</f>
        <v>#REF!</v>
      </c>
      <c r="D1498" s="576" t="e">
        <f t="shared" si="161"/>
        <v>#REF!</v>
      </c>
      <c r="E1498" s="575" t="e">
        <f t="shared" si="167"/>
        <v>#REF!</v>
      </c>
      <c r="F1498" s="575" t="e">
        <f t="shared" si="162"/>
        <v>#REF!</v>
      </c>
      <c r="G1498" s="575" t="e">
        <f t="shared" si="163"/>
        <v>#REF!</v>
      </c>
      <c r="H1498" s="575" t="e">
        <f t="shared" si="164"/>
        <v>#REF!</v>
      </c>
      <c r="I1498" s="575" t="e">
        <f t="shared" si="165"/>
        <v>#REF!</v>
      </c>
      <c r="J1498" s="575" t="e">
        <f>IF(A1498="","",IF(#REF!="","",PMT((1+D1498)^(1/12)-1,(#REF!*12)-A1498+1,-E1498)))</f>
        <v>#REF!</v>
      </c>
    </row>
    <row r="1499" spans="1:10">
      <c r="A1499" s="577" t="e">
        <f>IF(A1498="","",IF(A1498=#REF!*12,"",+A1498+1))</f>
        <v>#REF!</v>
      </c>
      <c r="B1499" s="576" t="e">
        <f t="shared" si="166"/>
        <v>#REF!</v>
      </c>
      <c r="C1499" s="576" t="e">
        <f>IF(A1499="","",IF(#REF!+'Plano Prestação Mensal Proposta'!A1499&gt;120,0,ROUND(IF(B1499&gt;0.045,(0.045*0.5),(0.5)*B1499),7)))</f>
        <v>#REF!</v>
      </c>
      <c r="D1499" s="576" t="e">
        <f t="shared" si="161"/>
        <v>#REF!</v>
      </c>
      <c r="E1499" s="575" t="e">
        <f t="shared" si="167"/>
        <v>#REF!</v>
      </c>
      <c r="F1499" s="575" t="e">
        <f t="shared" si="162"/>
        <v>#REF!</v>
      </c>
      <c r="G1499" s="575" t="e">
        <f t="shared" si="163"/>
        <v>#REF!</v>
      </c>
      <c r="H1499" s="575" t="e">
        <f t="shared" si="164"/>
        <v>#REF!</v>
      </c>
      <c r="I1499" s="575" t="e">
        <f t="shared" si="165"/>
        <v>#REF!</v>
      </c>
      <c r="J1499" s="575" t="e">
        <f>IF(A1499="","",IF(#REF!="","",PMT((1+D1499)^(1/12)-1,(#REF!*12)-A1499+1,-E1499)))</f>
        <v>#REF!</v>
      </c>
    </row>
    <row r="1500" spans="1:10">
      <c r="A1500" s="577" t="e">
        <f>IF(A1499="","",IF(A1499=#REF!*12,"",+A1499+1))</f>
        <v>#REF!</v>
      </c>
      <c r="B1500" s="576" t="e">
        <f t="shared" si="166"/>
        <v>#REF!</v>
      </c>
      <c r="C1500" s="576" t="e">
        <f>IF(A1500="","",IF(#REF!+'Plano Prestação Mensal Proposta'!A1500&gt;120,0,ROUND(IF(B1500&gt;0.045,(0.045*0.5),(0.5)*B1500),7)))</f>
        <v>#REF!</v>
      </c>
      <c r="D1500" s="576" t="e">
        <f t="shared" si="161"/>
        <v>#REF!</v>
      </c>
      <c r="E1500" s="575" t="e">
        <f t="shared" si="167"/>
        <v>#REF!</v>
      </c>
      <c r="F1500" s="575" t="e">
        <f t="shared" si="162"/>
        <v>#REF!</v>
      </c>
      <c r="G1500" s="575" t="e">
        <f t="shared" si="163"/>
        <v>#REF!</v>
      </c>
      <c r="H1500" s="575" t="e">
        <f t="shared" si="164"/>
        <v>#REF!</v>
      </c>
      <c r="I1500" s="575" t="e">
        <f t="shared" si="165"/>
        <v>#REF!</v>
      </c>
      <c r="J1500" s="575" t="e">
        <f>IF(A1500="","",IF(#REF!="","",PMT((1+D1500)^(1/12)-1,(#REF!*12)-A1500+1,-E1500)))</f>
        <v>#REF!</v>
      </c>
    </row>
    <row r="1501" spans="1:10">
      <c r="A1501" s="577" t="e">
        <f>IF(A1500="","",IF(A1500=#REF!*12,"",+A1500+1))</f>
        <v>#REF!</v>
      </c>
      <c r="B1501" s="576" t="e">
        <f t="shared" si="166"/>
        <v>#REF!</v>
      </c>
      <c r="C1501" s="576" t="e">
        <f>IF(A1501="","",IF(#REF!+'Plano Prestação Mensal Proposta'!A1501&gt;120,0,ROUND(IF(B1501&gt;0.045,(0.045*0.5),(0.5)*B1501),7)))</f>
        <v>#REF!</v>
      </c>
      <c r="D1501" s="576" t="e">
        <f t="shared" si="161"/>
        <v>#REF!</v>
      </c>
      <c r="E1501" s="575" t="e">
        <f t="shared" si="167"/>
        <v>#REF!</v>
      </c>
      <c r="F1501" s="575" t="e">
        <f t="shared" si="162"/>
        <v>#REF!</v>
      </c>
      <c r="G1501" s="575" t="e">
        <f t="shared" si="163"/>
        <v>#REF!</v>
      </c>
      <c r="H1501" s="575" t="e">
        <f t="shared" si="164"/>
        <v>#REF!</v>
      </c>
      <c r="I1501" s="575" t="e">
        <f t="shared" si="165"/>
        <v>#REF!</v>
      </c>
      <c r="J1501" s="575" t="e">
        <f>IF(A1501="","",IF(#REF!="","",PMT((1+D1501)^(1/12)-1,(#REF!*12)-A1501+1,-E1501)))</f>
        <v>#REF!</v>
      </c>
    </row>
    <row r="1502" spans="1:10">
      <c r="A1502" s="577" t="e">
        <f>IF(A1501="","",IF(A1501=#REF!*12,"",+A1501+1))</f>
        <v>#REF!</v>
      </c>
      <c r="B1502" s="576" t="e">
        <f t="shared" si="166"/>
        <v>#REF!</v>
      </c>
      <c r="C1502" s="576" t="e">
        <f>IF(A1502="","",IF(#REF!+'Plano Prestação Mensal Proposta'!A1502&gt;120,0,ROUND(IF(B1502&gt;0.045,(0.045*0.5),(0.5)*B1502),7)))</f>
        <v>#REF!</v>
      </c>
      <c r="D1502" s="576" t="e">
        <f t="shared" si="161"/>
        <v>#REF!</v>
      </c>
      <c r="E1502" s="575" t="e">
        <f t="shared" si="167"/>
        <v>#REF!</v>
      </c>
      <c r="F1502" s="575" t="e">
        <f t="shared" si="162"/>
        <v>#REF!</v>
      </c>
      <c r="G1502" s="575" t="e">
        <f t="shared" si="163"/>
        <v>#REF!</v>
      </c>
      <c r="H1502" s="575" t="e">
        <f t="shared" si="164"/>
        <v>#REF!</v>
      </c>
      <c r="I1502" s="575" t="e">
        <f t="shared" si="165"/>
        <v>#REF!</v>
      </c>
      <c r="J1502" s="575" t="e">
        <f>IF(A1502="","",IF(#REF!="","",PMT((1+D1502)^(1/12)-1,(#REF!*12)-A1502+1,-E1502)))</f>
        <v>#REF!</v>
      </c>
    </row>
    <row r="1503" spans="1:10">
      <c r="A1503" s="577" t="e">
        <f>IF(A1502="","",IF(A1502=#REF!*12,"",+A1502+1))</f>
        <v>#REF!</v>
      </c>
      <c r="B1503" s="576" t="e">
        <f t="shared" si="166"/>
        <v>#REF!</v>
      </c>
      <c r="C1503" s="576" t="e">
        <f>IF(A1503="","",IF(#REF!+'Plano Prestação Mensal Proposta'!A1503&gt;120,0,ROUND(IF(B1503&gt;0.045,(0.045*0.5),(0.5)*B1503),7)))</f>
        <v>#REF!</v>
      </c>
      <c r="D1503" s="576" t="e">
        <f t="shared" si="161"/>
        <v>#REF!</v>
      </c>
      <c r="E1503" s="575" t="e">
        <f t="shared" si="167"/>
        <v>#REF!</v>
      </c>
      <c r="F1503" s="575" t="e">
        <f t="shared" si="162"/>
        <v>#REF!</v>
      </c>
      <c r="G1503" s="575" t="e">
        <f t="shared" si="163"/>
        <v>#REF!</v>
      </c>
      <c r="H1503" s="575" t="e">
        <f t="shared" si="164"/>
        <v>#REF!</v>
      </c>
      <c r="I1503" s="575" t="e">
        <f t="shared" si="165"/>
        <v>#REF!</v>
      </c>
      <c r="J1503" s="575" t="e">
        <f>IF(A1503="","",IF(#REF!="","",PMT((1+D1503)^(1/12)-1,(#REF!*12)-A1503+1,-E1503)))</f>
        <v>#REF!</v>
      </c>
    </row>
    <row r="1504" spans="1:10">
      <c r="A1504" s="577" t="e">
        <f>IF(A1503="","",IF(A1503=#REF!*12,"",+A1503+1))</f>
        <v>#REF!</v>
      </c>
      <c r="B1504" s="576" t="e">
        <f t="shared" si="166"/>
        <v>#REF!</v>
      </c>
      <c r="C1504" s="576" t="e">
        <f>IF(A1504="","",IF(#REF!+'Plano Prestação Mensal Proposta'!A1504&gt;120,0,ROUND(IF(B1504&gt;0.045,(0.045*0.5),(0.5)*B1504),7)))</f>
        <v>#REF!</v>
      </c>
      <c r="D1504" s="576" t="e">
        <f t="shared" si="161"/>
        <v>#REF!</v>
      </c>
      <c r="E1504" s="575" t="e">
        <f t="shared" si="167"/>
        <v>#REF!</v>
      </c>
      <c r="F1504" s="575" t="e">
        <f t="shared" si="162"/>
        <v>#REF!</v>
      </c>
      <c r="G1504" s="575" t="e">
        <f t="shared" si="163"/>
        <v>#REF!</v>
      </c>
      <c r="H1504" s="575" t="e">
        <f t="shared" si="164"/>
        <v>#REF!</v>
      </c>
      <c r="I1504" s="575" t="e">
        <f t="shared" si="165"/>
        <v>#REF!</v>
      </c>
      <c r="J1504" s="575" t="e">
        <f>IF(A1504="","",IF(#REF!="","",PMT((1+D1504)^(1/12)-1,(#REF!*12)-A1504+1,-E1504)))</f>
        <v>#REF!</v>
      </c>
    </row>
    <row r="1505" spans="1:10">
      <c r="A1505" s="577" t="e">
        <f>IF(A1504="","",IF(A1504=#REF!*12,"",+A1504+1))</f>
        <v>#REF!</v>
      </c>
      <c r="B1505" s="576" t="e">
        <f t="shared" si="166"/>
        <v>#REF!</v>
      </c>
      <c r="C1505" s="576" t="e">
        <f>IF(A1505="","",IF(#REF!+'Plano Prestação Mensal Proposta'!A1505&gt;120,0,ROUND(IF(B1505&gt;0.045,(0.045*0.5),(0.5)*B1505),7)))</f>
        <v>#REF!</v>
      </c>
      <c r="D1505" s="576" t="e">
        <f t="shared" si="161"/>
        <v>#REF!</v>
      </c>
      <c r="E1505" s="575" t="e">
        <f t="shared" si="167"/>
        <v>#REF!</v>
      </c>
      <c r="F1505" s="575" t="e">
        <f t="shared" si="162"/>
        <v>#REF!</v>
      </c>
      <c r="G1505" s="575" t="e">
        <f t="shared" si="163"/>
        <v>#REF!</v>
      </c>
      <c r="H1505" s="575" t="e">
        <f t="shared" si="164"/>
        <v>#REF!</v>
      </c>
      <c r="I1505" s="575" t="e">
        <f t="shared" si="165"/>
        <v>#REF!</v>
      </c>
      <c r="J1505" s="575" t="e">
        <f>IF(A1505="","",IF(#REF!="","",PMT((1+D1505)^(1/12)-1,(#REF!*12)-A1505+1,-E1505)))</f>
        <v>#REF!</v>
      </c>
    </row>
    <row r="1506" spans="1:10">
      <c r="A1506" s="577" t="e">
        <f>IF(A1505="","",IF(A1505=#REF!*12,"",+A1505+1))</f>
        <v>#REF!</v>
      </c>
      <c r="B1506" s="576" t="e">
        <f t="shared" si="166"/>
        <v>#REF!</v>
      </c>
      <c r="C1506" s="576" t="e">
        <f>IF(A1506="","",IF(#REF!+'Plano Prestação Mensal Proposta'!A1506&gt;120,0,ROUND(IF(B1506&gt;0.045,(0.045*0.5),(0.5)*B1506),7)))</f>
        <v>#REF!</v>
      </c>
      <c r="D1506" s="576" t="e">
        <f t="shared" si="161"/>
        <v>#REF!</v>
      </c>
      <c r="E1506" s="575" t="e">
        <f t="shared" si="167"/>
        <v>#REF!</v>
      </c>
      <c r="F1506" s="575" t="e">
        <f t="shared" si="162"/>
        <v>#REF!</v>
      </c>
      <c r="G1506" s="575" t="e">
        <f t="shared" si="163"/>
        <v>#REF!</v>
      </c>
      <c r="H1506" s="575" t="e">
        <f t="shared" si="164"/>
        <v>#REF!</v>
      </c>
      <c r="I1506" s="575" t="e">
        <f t="shared" si="165"/>
        <v>#REF!</v>
      </c>
      <c r="J1506" s="575" t="e">
        <f>IF(A1506="","",IF(#REF!="","",PMT((1+D1506)^(1/12)-1,(#REF!*12)-A1506+1,-E1506)))</f>
        <v>#REF!</v>
      </c>
    </row>
    <row r="1507" spans="1:10">
      <c r="A1507" s="577" t="e">
        <f>IF(A1506="","",IF(A1506=#REF!*12,"",+A1506+1))</f>
        <v>#REF!</v>
      </c>
      <c r="B1507" s="576" t="e">
        <f t="shared" si="166"/>
        <v>#REF!</v>
      </c>
      <c r="C1507" s="576" t="e">
        <f>IF(A1507="","",IF(#REF!+'Plano Prestação Mensal Proposta'!A1507&gt;120,0,ROUND(IF(B1507&gt;0.045,(0.045*0.5),(0.5)*B1507),7)))</f>
        <v>#REF!</v>
      </c>
      <c r="D1507" s="576" t="e">
        <f t="shared" si="161"/>
        <v>#REF!</v>
      </c>
      <c r="E1507" s="575" t="e">
        <f t="shared" si="167"/>
        <v>#REF!</v>
      </c>
      <c r="F1507" s="575" t="e">
        <f t="shared" si="162"/>
        <v>#REF!</v>
      </c>
      <c r="G1507" s="575" t="e">
        <f t="shared" si="163"/>
        <v>#REF!</v>
      </c>
      <c r="H1507" s="575" t="e">
        <f t="shared" si="164"/>
        <v>#REF!</v>
      </c>
      <c r="I1507" s="575" t="e">
        <f t="shared" si="165"/>
        <v>#REF!</v>
      </c>
      <c r="J1507" s="575" t="e">
        <f>IF(A1507="","",IF(#REF!="","",PMT((1+D1507)^(1/12)-1,(#REF!*12)-A1507+1,-E1507)))</f>
        <v>#REF!</v>
      </c>
    </row>
    <row r="1508" spans="1:10">
      <c r="A1508" s="577" t="e">
        <f>IF(A1507="","",IF(A1507=#REF!*12,"",+A1507+1))</f>
        <v>#REF!</v>
      </c>
      <c r="B1508" s="576" t="e">
        <f t="shared" si="166"/>
        <v>#REF!</v>
      </c>
      <c r="C1508" s="576" t="e">
        <f>IF(A1508="","",IF(#REF!+'Plano Prestação Mensal Proposta'!A1508&gt;120,0,ROUND(IF(B1508&gt;0.045,(0.045*0.5),(0.5)*B1508),7)))</f>
        <v>#REF!</v>
      </c>
      <c r="D1508" s="576" t="e">
        <f t="shared" si="161"/>
        <v>#REF!</v>
      </c>
      <c r="E1508" s="575" t="e">
        <f t="shared" si="167"/>
        <v>#REF!</v>
      </c>
      <c r="F1508" s="575" t="e">
        <f t="shared" si="162"/>
        <v>#REF!</v>
      </c>
      <c r="G1508" s="575" t="e">
        <f t="shared" si="163"/>
        <v>#REF!</v>
      </c>
      <c r="H1508" s="575" t="e">
        <f t="shared" si="164"/>
        <v>#REF!</v>
      </c>
      <c r="I1508" s="575" t="e">
        <f t="shared" si="165"/>
        <v>#REF!</v>
      </c>
      <c r="J1508" s="575" t="e">
        <f>IF(A1508="","",IF(#REF!="","",PMT((1+D1508)^(1/12)-1,(#REF!*12)-A1508+1,-E1508)))</f>
        <v>#REF!</v>
      </c>
    </row>
    <row r="1509" spans="1:10">
      <c r="A1509" s="577" t="e">
        <f>IF(A1508="","",IF(A1508=#REF!*12,"",+A1508+1))</f>
        <v>#REF!</v>
      </c>
      <c r="B1509" s="576" t="e">
        <f t="shared" si="166"/>
        <v>#REF!</v>
      </c>
      <c r="C1509" s="576" t="e">
        <f>IF(A1509="","",IF(#REF!+'Plano Prestação Mensal Proposta'!A1509&gt;120,0,ROUND(IF(B1509&gt;0.045,(0.045*0.5),(0.5)*B1509),7)))</f>
        <v>#REF!</v>
      </c>
      <c r="D1509" s="576" t="e">
        <f t="shared" si="161"/>
        <v>#REF!</v>
      </c>
      <c r="E1509" s="575" t="e">
        <f t="shared" si="167"/>
        <v>#REF!</v>
      </c>
      <c r="F1509" s="575" t="e">
        <f t="shared" si="162"/>
        <v>#REF!</v>
      </c>
      <c r="G1509" s="575" t="e">
        <f t="shared" si="163"/>
        <v>#REF!</v>
      </c>
      <c r="H1509" s="575" t="e">
        <f t="shared" si="164"/>
        <v>#REF!</v>
      </c>
      <c r="I1509" s="575" t="e">
        <f t="shared" si="165"/>
        <v>#REF!</v>
      </c>
      <c r="J1509" s="575" t="e">
        <f>IF(A1509="","",IF(#REF!="","",PMT((1+D1509)^(1/12)-1,(#REF!*12)-A1509+1,-E1509)))</f>
        <v>#REF!</v>
      </c>
    </row>
    <row r="1510" spans="1:10">
      <c r="A1510" s="577" t="e">
        <f>IF(A1509="","",IF(A1509=#REF!*12,"",+A1509+1))</f>
        <v>#REF!</v>
      </c>
      <c r="B1510" s="576" t="e">
        <f t="shared" si="166"/>
        <v>#REF!</v>
      </c>
      <c r="C1510" s="576" t="e">
        <f>IF(A1510="","",IF(#REF!+'Plano Prestação Mensal Proposta'!A1510&gt;120,0,ROUND(IF(B1510&gt;0.045,(0.045*0.5),(0.5)*B1510),7)))</f>
        <v>#REF!</v>
      </c>
      <c r="D1510" s="576" t="e">
        <f t="shared" si="161"/>
        <v>#REF!</v>
      </c>
      <c r="E1510" s="575" t="e">
        <f t="shared" si="167"/>
        <v>#REF!</v>
      </c>
      <c r="F1510" s="575" t="e">
        <f t="shared" si="162"/>
        <v>#REF!</v>
      </c>
      <c r="G1510" s="575" t="e">
        <f t="shared" si="163"/>
        <v>#REF!</v>
      </c>
      <c r="H1510" s="575" t="e">
        <f t="shared" si="164"/>
        <v>#REF!</v>
      </c>
      <c r="I1510" s="575" t="e">
        <f t="shared" si="165"/>
        <v>#REF!</v>
      </c>
      <c r="J1510" s="575" t="e">
        <f>IF(A1510="","",IF(#REF!="","",PMT((1+D1510)^(1/12)-1,(#REF!*12)-A1510+1,-E1510)))</f>
        <v>#REF!</v>
      </c>
    </row>
    <row r="1511" spans="1:10">
      <c r="A1511" s="577" t="e">
        <f>IF(A1510="","",IF(A1510=#REF!*12,"",+A1510+1))</f>
        <v>#REF!</v>
      </c>
      <c r="B1511" s="576" t="e">
        <f t="shared" si="166"/>
        <v>#REF!</v>
      </c>
      <c r="C1511" s="576" t="e">
        <f>IF(A1511="","",IF(#REF!+'Plano Prestação Mensal Proposta'!A1511&gt;120,0,ROUND(IF(B1511&gt;0.045,(0.045*0.5),(0.5)*B1511),7)))</f>
        <v>#REF!</v>
      </c>
      <c r="D1511" s="576" t="e">
        <f t="shared" si="161"/>
        <v>#REF!</v>
      </c>
      <c r="E1511" s="575" t="e">
        <f t="shared" si="167"/>
        <v>#REF!</v>
      </c>
      <c r="F1511" s="575" t="e">
        <f t="shared" si="162"/>
        <v>#REF!</v>
      </c>
      <c r="G1511" s="575" t="e">
        <f t="shared" si="163"/>
        <v>#REF!</v>
      </c>
      <c r="H1511" s="575" t="e">
        <f t="shared" si="164"/>
        <v>#REF!</v>
      </c>
      <c r="I1511" s="575" t="e">
        <f t="shared" si="165"/>
        <v>#REF!</v>
      </c>
      <c r="J1511" s="575" t="e">
        <f>IF(A1511="","",IF(#REF!="","",PMT((1+D1511)^(1/12)-1,(#REF!*12)-A1511+1,-E1511)))</f>
        <v>#REF!</v>
      </c>
    </row>
    <row r="1512" spans="1:10">
      <c r="A1512" s="577" t="e">
        <f>IF(A1511="","",IF(A1511=#REF!*12,"",+A1511+1))</f>
        <v>#REF!</v>
      </c>
      <c r="B1512" s="576" t="e">
        <f t="shared" si="166"/>
        <v>#REF!</v>
      </c>
      <c r="C1512" s="576" t="e">
        <f>IF(A1512="","",IF(#REF!+'Plano Prestação Mensal Proposta'!A1512&gt;120,0,ROUND(IF(B1512&gt;0.045,(0.045*0.5),(0.5)*B1512),7)))</f>
        <v>#REF!</v>
      </c>
      <c r="D1512" s="576" t="e">
        <f t="shared" si="161"/>
        <v>#REF!</v>
      </c>
      <c r="E1512" s="575" t="e">
        <f t="shared" si="167"/>
        <v>#REF!</v>
      </c>
      <c r="F1512" s="575" t="e">
        <f t="shared" si="162"/>
        <v>#REF!</v>
      </c>
      <c r="G1512" s="575" t="e">
        <f t="shared" si="163"/>
        <v>#REF!</v>
      </c>
      <c r="H1512" s="575" t="e">
        <f t="shared" si="164"/>
        <v>#REF!</v>
      </c>
      <c r="I1512" s="575" t="e">
        <f t="shared" si="165"/>
        <v>#REF!</v>
      </c>
      <c r="J1512" s="575" t="e">
        <f>IF(A1512="","",IF(#REF!="","",PMT((1+D1512)^(1/12)-1,(#REF!*12)-A1512+1,-E1512)))</f>
        <v>#REF!</v>
      </c>
    </row>
    <row r="1513" spans="1:10">
      <c r="A1513" s="577" t="e">
        <f>IF(A1512="","",IF(A1512=#REF!*12,"",+A1512+1))</f>
        <v>#REF!</v>
      </c>
      <c r="B1513" s="576" t="e">
        <f t="shared" si="166"/>
        <v>#REF!</v>
      </c>
      <c r="C1513" s="576" t="e">
        <f>IF(A1513="","",IF(#REF!+'Plano Prestação Mensal Proposta'!A1513&gt;120,0,ROUND(IF(B1513&gt;0.045,(0.045*0.5),(0.5)*B1513),7)))</f>
        <v>#REF!</v>
      </c>
      <c r="D1513" s="576" t="e">
        <f t="shared" si="161"/>
        <v>#REF!</v>
      </c>
      <c r="E1513" s="575" t="e">
        <f t="shared" si="167"/>
        <v>#REF!</v>
      </c>
      <c r="F1513" s="575" t="e">
        <f t="shared" si="162"/>
        <v>#REF!</v>
      </c>
      <c r="G1513" s="575" t="e">
        <f t="shared" si="163"/>
        <v>#REF!</v>
      </c>
      <c r="H1513" s="575" t="e">
        <f t="shared" si="164"/>
        <v>#REF!</v>
      </c>
      <c r="I1513" s="575" t="e">
        <f t="shared" si="165"/>
        <v>#REF!</v>
      </c>
      <c r="J1513" s="575" t="e">
        <f>IF(A1513="","",IF(#REF!="","",PMT((1+D1513)^(1/12)-1,(#REF!*12)-A1513+1,-E1513)))</f>
        <v>#REF!</v>
      </c>
    </row>
    <row r="1514" spans="1:10">
      <c r="A1514" s="577" t="e">
        <f>IF(A1513="","",IF(A1513=#REF!*12,"",+A1513+1))</f>
        <v>#REF!</v>
      </c>
      <c r="B1514" s="576" t="e">
        <f t="shared" si="166"/>
        <v>#REF!</v>
      </c>
      <c r="C1514" s="576" t="e">
        <f>IF(A1514="","",IF(#REF!+'Plano Prestação Mensal Proposta'!A1514&gt;120,0,ROUND(IF(B1514&gt;0.045,(0.045*0.5),(0.5)*B1514),7)))</f>
        <v>#REF!</v>
      </c>
      <c r="D1514" s="576" t="e">
        <f t="shared" si="161"/>
        <v>#REF!</v>
      </c>
      <c r="E1514" s="575" t="e">
        <f t="shared" si="167"/>
        <v>#REF!</v>
      </c>
      <c r="F1514" s="575" t="e">
        <f t="shared" si="162"/>
        <v>#REF!</v>
      </c>
      <c r="G1514" s="575" t="e">
        <f t="shared" si="163"/>
        <v>#REF!</v>
      </c>
      <c r="H1514" s="575" t="e">
        <f t="shared" si="164"/>
        <v>#REF!</v>
      </c>
      <c r="I1514" s="575" t="e">
        <f t="shared" si="165"/>
        <v>#REF!</v>
      </c>
      <c r="J1514" s="575" t="e">
        <f>IF(A1514="","",IF(#REF!="","",PMT((1+D1514)^(1/12)-1,(#REF!*12)-A1514+1,-E1514)))</f>
        <v>#REF!</v>
      </c>
    </row>
    <row r="1515" spans="1:10">
      <c r="A1515" s="577" t="e">
        <f>IF(A1514="","",IF(A1514=#REF!*12,"",+A1514+1))</f>
        <v>#REF!</v>
      </c>
      <c r="B1515" s="576" t="e">
        <f t="shared" si="166"/>
        <v>#REF!</v>
      </c>
      <c r="C1515" s="576" t="e">
        <f>IF(A1515="","",IF(#REF!+'Plano Prestação Mensal Proposta'!A1515&gt;120,0,ROUND(IF(B1515&gt;0.045,(0.045*0.5),(0.5)*B1515),7)))</f>
        <v>#REF!</v>
      </c>
      <c r="D1515" s="576" t="e">
        <f t="shared" si="161"/>
        <v>#REF!</v>
      </c>
      <c r="E1515" s="575" t="e">
        <f t="shared" si="167"/>
        <v>#REF!</v>
      </c>
      <c r="F1515" s="575" t="e">
        <f t="shared" si="162"/>
        <v>#REF!</v>
      </c>
      <c r="G1515" s="575" t="e">
        <f t="shared" si="163"/>
        <v>#REF!</v>
      </c>
      <c r="H1515" s="575" t="e">
        <f t="shared" si="164"/>
        <v>#REF!</v>
      </c>
      <c r="I1515" s="575" t="e">
        <f t="shared" si="165"/>
        <v>#REF!</v>
      </c>
      <c r="J1515" s="575" t="e">
        <f>IF(A1515="","",IF(#REF!="","",PMT((1+D1515)^(1/12)-1,(#REF!*12)-A1515+1,-E1515)))</f>
        <v>#REF!</v>
      </c>
    </row>
    <row r="1516" spans="1:10">
      <c r="A1516" s="577" t="e">
        <f>IF(A1515="","",IF(A1515=#REF!*12,"",+A1515+1))</f>
        <v>#REF!</v>
      </c>
      <c r="B1516" s="576" t="e">
        <f t="shared" si="166"/>
        <v>#REF!</v>
      </c>
      <c r="C1516" s="576" t="e">
        <f>IF(A1516="","",IF(#REF!+'Plano Prestação Mensal Proposta'!A1516&gt;120,0,ROUND(IF(B1516&gt;0.045,(0.045*0.5),(0.5)*B1516),7)))</f>
        <v>#REF!</v>
      </c>
      <c r="D1516" s="576" t="e">
        <f t="shared" si="161"/>
        <v>#REF!</v>
      </c>
      <c r="E1516" s="575" t="e">
        <f t="shared" si="167"/>
        <v>#REF!</v>
      </c>
      <c r="F1516" s="575" t="e">
        <f t="shared" si="162"/>
        <v>#REF!</v>
      </c>
      <c r="G1516" s="575" t="e">
        <f t="shared" si="163"/>
        <v>#REF!</v>
      </c>
      <c r="H1516" s="575" t="e">
        <f t="shared" si="164"/>
        <v>#REF!</v>
      </c>
      <c r="I1516" s="575" t="e">
        <f t="shared" si="165"/>
        <v>#REF!</v>
      </c>
      <c r="J1516" s="575" t="e">
        <f>IF(A1516="","",IF(#REF!="","",PMT((1+D1516)^(1/12)-1,(#REF!*12)-A1516+1,-E1516)))</f>
        <v>#REF!</v>
      </c>
    </row>
    <row r="1517" spans="1:10">
      <c r="A1517" s="577" t="e">
        <f>IF(A1516="","",IF(A1516=#REF!*12,"",+A1516+1))</f>
        <v>#REF!</v>
      </c>
      <c r="B1517" s="576" t="e">
        <f t="shared" si="166"/>
        <v>#REF!</v>
      </c>
      <c r="C1517" s="576" t="e">
        <f>IF(A1517="","",IF(#REF!+'Plano Prestação Mensal Proposta'!A1517&gt;120,0,ROUND(IF(B1517&gt;0.045,(0.045*0.5),(0.5)*B1517),7)))</f>
        <v>#REF!</v>
      </c>
      <c r="D1517" s="576" t="e">
        <f t="shared" si="161"/>
        <v>#REF!</v>
      </c>
      <c r="E1517" s="575" t="e">
        <f t="shared" si="167"/>
        <v>#REF!</v>
      </c>
      <c r="F1517" s="575" t="e">
        <f t="shared" si="162"/>
        <v>#REF!</v>
      </c>
      <c r="G1517" s="575" t="e">
        <f t="shared" si="163"/>
        <v>#REF!</v>
      </c>
      <c r="H1517" s="575" t="e">
        <f t="shared" si="164"/>
        <v>#REF!</v>
      </c>
      <c r="I1517" s="575" t="e">
        <f t="shared" si="165"/>
        <v>#REF!</v>
      </c>
      <c r="J1517" s="575" t="e">
        <f>IF(A1517="","",IF(#REF!="","",PMT((1+D1517)^(1/12)-1,(#REF!*12)-A1517+1,-E1517)))</f>
        <v>#REF!</v>
      </c>
    </row>
    <row r="1518" spans="1:10">
      <c r="A1518" s="577" t="e">
        <f>IF(A1517="","",IF(A1517=#REF!*12,"",+A1517+1))</f>
        <v>#REF!</v>
      </c>
      <c r="B1518" s="576" t="e">
        <f t="shared" si="166"/>
        <v>#REF!</v>
      </c>
      <c r="C1518" s="576" t="e">
        <f>IF(A1518="","",IF(#REF!+'Plano Prestação Mensal Proposta'!A1518&gt;120,0,ROUND(IF(B1518&gt;0.045,(0.045*0.5),(0.5)*B1518),7)))</f>
        <v>#REF!</v>
      </c>
      <c r="D1518" s="576" t="e">
        <f t="shared" si="161"/>
        <v>#REF!</v>
      </c>
      <c r="E1518" s="575" t="e">
        <f t="shared" si="167"/>
        <v>#REF!</v>
      </c>
      <c r="F1518" s="575" t="e">
        <f t="shared" si="162"/>
        <v>#REF!</v>
      </c>
      <c r="G1518" s="575" t="e">
        <f t="shared" si="163"/>
        <v>#REF!</v>
      </c>
      <c r="H1518" s="575" t="e">
        <f t="shared" si="164"/>
        <v>#REF!</v>
      </c>
      <c r="I1518" s="575" t="e">
        <f t="shared" si="165"/>
        <v>#REF!</v>
      </c>
      <c r="J1518" s="575" t="e">
        <f>IF(A1518="","",IF(#REF!="","",PMT((1+D1518)^(1/12)-1,(#REF!*12)-A1518+1,-E1518)))</f>
        <v>#REF!</v>
      </c>
    </row>
    <row r="1519" spans="1:10">
      <c r="A1519" s="577" t="e">
        <f>IF(A1518="","",IF(A1518=#REF!*12,"",+A1518+1))</f>
        <v>#REF!</v>
      </c>
      <c r="B1519" s="576" t="e">
        <f t="shared" si="166"/>
        <v>#REF!</v>
      </c>
      <c r="C1519" s="576" t="e">
        <f>IF(A1519="","",IF(#REF!+'Plano Prestação Mensal Proposta'!A1519&gt;120,0,ROUND(IF(B1519&gt;0.045,(0.045*0.5),(0.5)*B1519),7)))</f>
        <v>#REF!</v>
      </c>
      <c r="D1519" s="576" t="e">
        <f t="shared" si="161"/>
        <v>#REF!</v>
      </c>
      <c r="E1519" s="575" t="e">
        <f t="shared" si="167"/>
        <v>#REF!</v>
      </c>
      <c r="F1519" s="575" t="e">
        <f t="shared" si="162"/>
        <v>#REF!</v>
      </c>
      <c r="G1519" s="575" t="e">
        <f t="shared" si="163"/>
        <v>#REF!</v>
      </c>
      <c r="H1519" s="575" t="e">
        <f t="shared" si="164"/>
        <v>#REF!</v>
      </c>
      <c r="I1519" s="575" t="e">
        <f t="shared" si="165"/>
        <v>#REF!</v>
      </c>
      <c r="J1519" s="575" t="e">
        <f>IF(A1519="","",IF(#REF!="","",PMT((1+D1519)^(1/12)-1,(#REF!*12)-A1519+1,-E1519)))</f>
        <v>#REF!</v>
      </c>
    </row>
    <row r="1520" spans="1:10">
      <c r="A1520" s="577" t="e">
        <f>IF(A1519="","",IF(A1519=#REF!*12,"",+A1519+1))</f>
        <v>#REF!</v>
      </c>
      <c r="B1520" s="576" t="e">
        <f t="shared" si="166"/>
        <v>#REF!</v>
      </c>
      <c r="C1520" s="576" t="e">
        <f>IF(A1520="","",IF(#REF!+'Plano Prestação Mensal Proposta'!A1520&gt;120,0,ROUND(IF(B1520&gt;0.045,(0.045*0.5),(0.5)*B1520),7)))</f>
        <v>#REF!</v>
      </c>
      <c r="D1520" s="576" t="e">
        <f t="shared" si="161"/>
        <v>#REF!</v>
      </c>
      <c r="E1520" s="575" t="e">
        <f t="shared" si="167"/>
        <v>#REF!</v>
      </c>
      <c r="F1520" s="575" t="e">
        <f t="shared" si="162"/>
        <v>#REF!</v>
      </c>
      <c r="G1520" s="575" t="e">
        <f t="shared" si="163"/>
        <v>#REF!</v>
      </c>
      <c r="H1520" s="575" t="e">
        <f t="shared" si="164"/>
        <v>#REF!</v>
      </c>
      <c r="I1520" s="575" t="e">
        <f t="shared" si="165"/>
        <v>#REF!</v>
      </c>
      <c r="J1520" s="575" t="e">
        <f>IF(A1520="","",IF(#REF!="","",PMT((1+D1520)^(1/12)-1,(#REF!*12)-A1520+1,-E1520)))</f>
        <v>#REF!</v>
      </c>
    </row>
    <row r="1521" spans="1:10">
      <c r="A1521" s="577" t="e">
        <f>IF(A1520="","",IF(A1520=#REF!*12,"",+A1520+1))</f>
        <v>#REF!</v>
      </c>
      <c r="B1521" s="576" t="e">
        <f t="shared" si="166"/>
        <v>#REF!</v>
      </c>
      <c r="C1521" s="576" t="e">
        <f>IF(A1521="","",IF(#REF!+'Plano Prestação Mensal Proposta'!A1521&gt;120,0,ROUND(IF(B1521&gt;0.045,(0.045*0.5),(0.5)*B1521),7)))</f>
        <v>#REF!</v>
      </c>
      <c r="D1521" s="576" t="e">
        <f t="shared" si="161"/>
        <v>#REF!</v>
      </c>
      <c r="E1521" s="575" t="e">
        <f t="shared" si="167"/>
        <v>#REF!</v>
      </c>
      <c r="F1521" s="575" t="e">
        <f t="shared" si="162"/>
        <v>#REF!</v>
      </c>
      <c r="G1521" s="575" t="e">
        <f t="shared" si="163"/>
        <v>#REF!</v>
      </c>
      <c r="H1521" s="575" t="e">
        <f t="shared" si="164"/>
        <v>#REF!</v>
      </c>
      <c r="I1521" s="575" t="e">
        <f t="shared" si="165"/>
        <v>#REF!</v>
      </c>
      <c r="J1521" s="575" t="e">
        <f>IF(A1521="","",IF(#REF!="","",PMT((1+D1521)^(1/12)-1,(#REF!*12)-A1521+1,-E1521)))</f>
        <v>#REF!</v>
      </c>
    </row>
    <row r="1522" spans="1:10">
      <c r="A1522" s="577" t="e">
        <f>IF(A1521="","",IF(A1521=#REF!*12,"",+A1521+1))</f>
        <v>#REF!</v>
      </c>
      <c r="B1522" s="576" t="e">
        <f t="shared" si="166"/>
        <v>#REF!</v>
      </c>
      <c r="C1522" s="576" t="e">
        <f>IF(A1522="","",IF(#REF!+'Plano Prestação Mensal Proposta'!A1522&gt;120,0,ROUND(IF(B1522&gt;0.045,(0.045*0.5),(0.5)*B1522),7)))</f>
        <v>#REF!</v>
      </c>
      <c r="D1522" s="576" t="e">
        <f t="shared" si="161"/>
        <v>#REF!</v>
      </c>
      <c r="E1522" s="575" t="e">
        <f t="shared" si="167"/>
        <v>#REF!</v>
      </c>
      <c r="F1522" s="575" t="e">
        <f t="shared" si="162"/>
        <v>#REF!</v>
      </c>
      <c r="G1522" s="575" t="e">
        <f t="shared" si="163"/>
        <v>#REF!</v>
      </c>
      <c r="H1522" s="575" t="e">
        <f t="shared" si="164"/>
        <v>#REF!</v>
      </c>
      <c r="I1522" s="575" t="e">
        <f t="shared" si="165"/>
        <v>#REF!</v>
      </c>
      <c r="J1522" s="575" t="e">
        <f>IF(A1522="","",IF(#REF!="","",PMT((1+D1522)^(1/12)-1,(#REF!*12)-A1522+1,-E1522)))</f>
        <v>#REF!</v>
      </c>
    </row>
    <row r="1523" spans="1:10">
      <c r="A1523" s="577" t="e">
        <f>IF(A1522="","",IF(A1522=#REF!*12,"",+A1522+1))</f>
        <v>#REF!</v>
      </c>
      <c r="B1523" s="576" t="e">
        <f t="shared" si="166"/>
        <v>#REF!</v>
      </c>
      <c r="C1523" s="576" t="e">
        <f>IF(A1523="","",IF(#REF!+'Plano Prestação Mensal Proposta'!A1523&gt;120,0,ROUND(IF(B1523&gt;0.045,(0.045*0.5),(0.5)*B1523),7)))</f>
        <v>#REF!</v>
      </c>
      <c r="D1523" s="576" t="e">
        <f t="shared" si="161"/>
        <v>#REF!</v>
      </c>
      <c r="E1523" s="575" t="e">
        <f t="shared" si="167"/>
        <v>#REF!</v>
      </c>
      <c r="F1523" s="575" t="e">
        <f t="shared" si="162"/>
        <v>#REF!</v>
      </c>
      <c r="G1523" s="575" t="e">
        <f t="shared" si="163"/>
        <v>#REF!</v>
      </c>
      <c r="H1523" s="575" t="e">
        <f t="shared" si="164"/>
        <v>#REF!</v>
      </c>
      <c r="I1523" s="575" t="e">
        <f t="shared" si="165"/>
        <v>#REF!</v>
      </c>
      <c r="J1523" s="575" t="e">
        <f>IF(A1523="","",IF(#REF!="","",PMT((1+D1523)^(1/12)-1,(#REF!*12)-A1523+1,-E1523)))</f>
        <v>#REF!</v>
      </c>
    </row>
    <row r="1524" spans="1:10">
      <c r="A1524" s="577" t="e">
        <f>IF(A1523="","",IF(A1523=#REF!*12,"",+A1523+1))</f>
        <v>#REF!</v>
      </c>
      <c r="B1524" s="576" t="e">
        <f t="shared" si="166"/>
        <v>#REF!</v>
      </c>
      <c r="C1524" s="576" t="e">
        <f>IF(A1524="","",IF(#REF!+'Plano Prestação Mensal Proposta'!A1524&gt;120,0,ROUND(IF(B1524&gt;0.045,(0.045*0.5),(0.5)*B1524),7)))</f>
        <v>#REF!</v>
      </c>
      <c r="D1524" s="576" t="e">
        <f t="shared" si="161"/>
        <v>#REF!</v>
      </c>
      <c r="E1524" s="575" t="e">
        <f t="shared" si="167"/>
        <v>#REF!</v>
      </c>
      <c r="F1524" s="575" t="e">
        <f t="shared" si="162"/>
        <v>#REF!</v>
      </c>
      <c r="G1524" s="575" t="e">
        <f t="shared" si="163"/>
        <v>#REF!</v>
      </c>
      <c r="H1524" s="575" t="e">
        <f t="shared" si="164"/>
        <v>#REF!</v>
      </c>
      <c r="I1524" s="575" t="e">
        <f t="shared" si="165"/>
        <v>#REF!</v>
      </c>
      <c r="J1524" s="575" t="e">
        <f>IF(A1524="","",IF(#REF!="","",PMT((1+D1524)^(1/12)-1,(#REF!*12)-A1524+1,-E1524)))</f>
        <v>#REF!</v>
      </c>
    </row>
    <row r="1525" spans="1:10">
      <c r="A1525" s="577" t="e">
        <f>IF(A1524="","",IF(A1524=#REF!*12,"",+A1524+1))</f>
        <v>#REF!</v>
      </c>
      <c r="B1525" s="576" t="e">
        <f t="shared" si="166"/>
        <v>#REF!</v>
      </c>
      <c r="C1525" s="576" t="e">
        <f>IF(A1525="","",IF(#REF!+'Plano Prestação Mensal Proposta'!A1525&gt;120,0,ROUND(IF(B1525&gt;0.045,(0.045*0.5),(0.5)*B1525),7)))</f>
        <v>#REF!</v>
      </c>
      <c r="D1525" s="576" t="e">
        <f t="shared" si="161"/>
        <v>#REF!</v>
      </c>
      <c r="E1525" s="575" t="e">
        <f t="shared" si="167"/>
        <v>#REF!</v>
      </c>
      <c r="F1525" s="575" t="e">
        <f t="shared" si="162"/>
        <v>#REF!</v>
      </c>
      <c r="G1525" s="575" t="e">
        <f t="shared" si="163"/>
        <v>#REF!</v>
      </c>
      <c r="H1525" s="575" t="e">
        <f t="shared" si="164"/>
        <v>#REF!</v>
      </c>
      <c r="I1525" s="575" t="e">
        <f t="shared" si="165"/>
        <v>#REF!</v>
      </c>
      <c r="J1525" s="575" t="e">
        <f>IF(A1525="","",IF(#REF!="","",PMT((1+D1525)^(1/12)-1,(#REF!*12)-A1525+1,-E1525)))</f>
        <v>#REF!</v>
      </c>
    </row>
    <row r="1526" spans="1:10">
      <c r="A1526" s="577" t="e">
        <f>IF(A1525="","",IF(A1525=#REF!*12,"",+A1525+1))</f>
        <v>#REF!</v>
      </c>
      <c r="B1526" s="576" t="e">
        <f t="shared" si="166"/>
        <v>#REF!</v>
      </c>
      <c r="C1526" s="576" t="e">
        <f>IF(A1526="","",IF(#REF!+'Plano Prestação Mensal Proposta'!A1526&gt;120,0,ROUND(IF(B1526&gt;0.045,(0.045*0.5),(0.5)*B1526),7)))</f>
        <v>#REF!</v>
      </c>
      <c r="D1526" s="576" t="e">
        <f t="shared" si="161"/>
        <v>#REF!</v>
      </c>
      <c r="E1526" s="575" t="e">
        <f t="shared" si="167"/>
        <v>#REF!</v>
      </c>
      <c r="F1526" s="575" t="e">
        <f t="shared" si="162"/>
        <v>#REF!</v>
      </c>
      <c r="G1526" s="575" t="e">
        <f t="shared" si="163"/>
        <v>#REF!</v>
      </c>
      <c r="H1526" s="575" t="e">
        <f t="shared" si="164"/>
        <v>#REF!</v>
      </c>
      <c r="I1526" s="575" t="e">
        <f t="shared" si="165"/>
        <v>#REF!</v>
      </c>
      <c r="J1526" s="575" t="e">
        <f>IF(A1526="","",IF(#REF!="","",PMT((1+D1526)^(1/12)-1,(#REF!*12)-A1526+1,-E1526)))</f>
        <v>#REF!</v>
      </c>
    </row>
    <row r="1527" spans="1:10">
      <c r="A1527" s="577" t="e">
        <f>IF(A1526="","",IF(A1526=#REF!*12,"",+A1526+1))</f>
        <v>#REF!</v>
      </c>
      <c r="B1527" s="576" t="e">
        <f t="shared" si="166"/>
        <v>#REF!</v>
      </c>
      <c r="C1527" s="576" t="e">
        <f>IF(A1527="","",IF(#REF!+'Plano Prestação Mensal Proposta'!A1527&gt;120,0,ROUND(IF(B1527&gt;0.045,(0.045*0.5),(0.5)*B1527),7)))</f>
        <v>#REF!</v>
      </c>
      <c r="D1527" s="576" t="e">
        <f t="shared" si="161"/>
        <v>#REF!</v>
      </c>
      <c r="E1527" s="575" t="e">
        <f t="shared" si="167"/>
        <v>#REF!</v>
      </c>
      <c r="F1527" s="575" t="e">
        <f t="shared" si="162"/>
        <v>#REF!</v>
      </c>
      <c r="G1527" s="575" t="e">
        <f t="shared" si="163"/>
        <v>#REF!</v>
      </c>
      <c r="H1527" s="575" t="e">
        <f t="shared" si="164"/>
        <v>#REF!</v>
      </c>
      <c r="I1527" s="575" t="e">
        <f t="shared" si="165"/>
        <v>#REF!</v>
      </c>
      <c r="J1527" s="575" t="e">
        <f>IF(A1527="","",IF(#REF!="","",PMT((1+D1527)^(1/12)-1,(#REF!*12)-A1527+1,-E1527)))</f>
        <v>#REF!</v>
      </c>
    </row>
    <row r="1528" spans="1:10">
      <c r="A1528" s="577" t="e">
        <f>IF(A1527="","",IF(A1527=#REF!*12,"",+A1527+1))</f>
        <v>#REF!</v>
      </c>
      <c r="B1528" s="576" t="e">
        <f t="shared" si="166"/>
        <v>#REF!</v>
      </c>
      <c r="C1528" s="576" t="e">
        <f>IF(A1528="","",IF(#REF!+'Plano Prestação Mensal Proposta'!A1528&gt;120,0,ROUND(IF(B1528&gt;0.045,(0.045*0.5),(0.5)*B1528),7)))</f>
        <v>#REF!</v>
      </c>
      <c r="D1528" s="576" t="e">
        <f t="shared" si="161"/>
        <v>#REF!</v>
      </c>
      <c r="E1528" s="575" t="e">
        <f t="shared" si="167"/>
        <v>#REF!</v>
      </c>
      <c r="F1528" s="575" t="e">
        <f t="shared" si="162"/>
        <v>#REF!</v>
      </c>
      <c r="G1528" s="575" t="e">
        <f t="shared" si="163"/>
        <v>#REF!</v>
      </c>
      <c r="H1528" s="575" t="e">
        <f t="shared" si="164"/>
        <v>#REF!</v>
      </c>
      <c r="I1528" s="575" t="e">
        <f t="shared" si="165"/>
        <v>#REF!</v>
      </c>
      <c r="J1528" s="575" t="e">
        <f>IF(A1528="","",IF(#REF!="","",PMT((1+D1528)^(1/12)-1,(#REF!*12)-A1528+1,-E1528)))</f>
        <v>#REF!</v>
      </c>
    </row>
    <row r="1529" spans="1:10">
      <c r="A1529" s="577" t="e">
        <f>IF(A1528="","",IF(A1528=#REF!*12,"",+A1528+1))</f>
        <v>#REF!</v>
      </c>
      <c r="B1529" s="576" t="e">
        <f t="shared" si="166"/>
        <v>#REF!</v>
      </c>
      <c r="C1529" s="576" t="e">
        <f>IF(A1529="","",IF(#REF!+'Plano Prestação Mensal Proposta'!A1529&gt;120,0,ROUND(IF(B1529&gt;0.045,(0.045*0.5),(0.5)*B1529),7)))</f>
        <v>#REF!</v>
      </c>
      <c r="D1529" s="576" t="e">
        <f t="shared" si="161"/>
        <v>#REF!</v>
      </c>
      <c r="E1529" s="575" t="e">
        <f t="shared" si="167"/>
        <v>#REF!</v>
      </c>
      <c r="F1529" s="575" t="e">
        <f t="shared" si="162"/>
        <v>#REF!</v>
      </c>
      <c r="G1529" s="575" t="e">
        <f t="shared" si="163"/>
        <v>#REF!</v>
      </c>
      <c r="H1529" s="575" t="e">
        <f t="shared" si="164"/>
        <v>#REF!</v>
      </c>
      <c r="I1529" s="575" t="e">
        <f t="shared" si="165"/>
        <v>#REF!</v>
      </c>
      <c r="J1529" s="575" t="e">
        <f>IF(A1529="","",IF(#REF!="","",PMT((1+D1529)^(1/12)-1,(#REF!*12)-A1529+1,-E1529)))</f>
        <v>#REF!</v>
      </c>
    </row>
    <row r="1530" spans="1:10">
      <c r="A1530" s="577" t="e">
        <f>IF(A1529="","",IF(A1529=#REF!*12,"",+A1529+1))</f>
        <v>#REF!</v>
      </c>
      <c r="B1530" s="576" t="e">
        <f t="shared" si="166"/>
        <v>#REF!</v>
      </c>
      <c r="C1530" s="576" t="e">
        <f>IF(A1530="","",IF(#REF!+'Plano Prestação Mensal Proposta'!A1530&gt;120,0,ROUND(IF(B1530&gt;0.045,(0.045*0.5),(0.5)*B1530),7)))</f>
        <v>#REF!</v>
      </c>
      <c r="D1530" s="576" t="e">
        <f t="shared" si="161"/>
        <v>#REF!</v>
      </c>
      <c r="E1530" s="575" t="e">
        <f t="shared" si="167"/>
        <v>#REF!</v>
      </c>
      <c r="F1530" s="575" t="e">
        <f t="shared" si="162"/>
        <v>#REF!</v>
      </c>
      <c r="G1530" s="575" t="e">
        <f t="shared" si="163"/>
        <v>#REF!</v>
      </c>
      <c r="H1530" s="575" t="e">
        <f t="shared" si="164"/>
        <v>#REF!</v>
      </c>
      <c r="I1530" s="575" t="e">
        <f t="shared" si="165"/>
        <v>#REF!</v>
      </c>
      <c r="J1530" s="575" t="e">
        <f>IF(A1530="","",IF(#REF!="","",PMT((1+D1530)^(1/12)-1,(#REF!*12)-A1530+1,-E1530)))</f>
        <v>#REF!</v>
      </c>
    </row>
    <row r="1531" spans="1:10">
      <c r="A1531" s="577" t="e">
        <f>IF(A1530="","",IF(A1530=#REF!*12,"",+A1530+1))</f>
        <v>#REF!</v>
      </c>
      <c r="B1531" s="576" t="e">
        <f t="shared" si="166"/>
        <v>#REF!</v>
      </c>
      <c r="C1531" s="576" t="e">
        <f>IF(A1531="","",IF(#REF!+'Plano Prestação Mensal Proposta'!A1531&gt;120,0,ROUND(IF(B1531&gt;0.045,(0.045*0.5),(0.5)*B1531),7)))</f>
        <v>#REF!</v>
      </c>
      <c r="D1531" s="576" t="e">
        <f t="shared" si="161"/>
        <v>#REF!</v>
      </c>
      <c r="E1531" s="575" t="e">
        <f t="shared" si="167"/>
        <v>#REF!</v>
      </c>
      <c r="F1531" s="575" t="e">
        <f t="shared" si="162"/>
        <v>#REF!</v>
      </c>
      <c r="G1531" s="575" t="e">
        <f t="shared" si="163"/>
        <v>#REF!</v>
      </c>
      <c r="H1531" s="575" t="e">
        <f t="shared" si="164"/>
        <v>#REF!</v>
      </c>
      <c r="I1531" s="575" t="e">
        <f t="shared" si="165"/>
        <v>#REF!</v>
      </c>
      <c r="J1531" s="575" t="e">
        <f>IF(A1531="","",IF(#REF!="","",PMT((1+D1531)^(1/12)-1,(#REF!*12)-A1531+1,-E1531)))</f>
        <v>#REF!</v>
      </c>
    </row>
    <row r="1532" spans="1:10">
      <c r="A1532" s="577" t="e">
        <f>IF(A1531="","",IF(A1531=#REF!*12,"",+A1531+1))</f>
        <v>#REF!</v>
      </c>
      <c r="B1532" s="576" t="e">
        <f t="shared" si="166"/>
        <v>#REF!</v>
      </c>
      <c r="C1532" s="576" t="e">
        <f>IF(A1532="","",IF(#REF!+'Plano Prestação Mensal Proposta'!A1532&gt;120,0,ROUND(IF(B1532&gt;0.045,(0.045*0.5),(0.5)*B1532),7)))</f>
        <v>#REF!</v>
      </c>
      <c r="D1532" s="576" t="e">
        <f t="shared" si="161"/>
        <v>#REF!</v>
      </c>
      <c r="E1532" s="575" t="e">
        <f t="shared" si="167"/>
        <v>#REF!</v>
      </c>
      <c r="F1532" s="575" t="e">
        <f t="shared" si="162"/>
        <v>#REF!</v>
      </c>
      <c r="G1532" s="575" t="e">
        <f t="shared" si="163"/>
        <v>#REF!</v>
      </c>
      <c r="H1532" s="575" t="e">
        <f t="shared" si="164"/>
        <v>#REF!</v>
      </c>
      <c r="I1532" s="575" t="e">
        <f t="shared" si="165"/>
        <v>#REF!</v>
      </c>
      <c r="J1532" s="575" t="e">
        <f>IF(A1532="","",IF(#REF!="","",PMT((1+D1532)^(1/12)-1,(#REF!*12)-A1532+1,-E1532)))</f>
        <v>#REF!</v>
      </c>
    </row>
    <row r="1533" spans="1:10">
      <c r="A1533" s="577" t="e">
        <f>IF(A1532="","",IF(A1532=#REF!*12,"",+A1532+1))</f>
        <v>#REF!</v>
      </c>
      <c r="B1533" s="576" t="e">
        <f t="shared" si="166"/>
        <v>#REF!</v>
      </c>
      <c r="C1533" s="576" t="e">
        <f>IF(A1533="","",IF(#REF!+'Plano Prestação Mensal Proposta'!A1533&gt;120,0,ROUND(IF(B1533&gt;0.045,(0.045*0.5),(0.5)*B1533),7)))</f>
        <v>#REF!</v>
      </c>
      <c r="D1533" s="576" t="e">
        <f t="shared" si="161"/>
        <v>#REF!</v>
      </c>
      <c r="E1533" s="575" t="e">
        <f t="shared" si="167"/>
        <v>#REF!</v>
      </c>
      <c r="F1533" s="575" t="e">
        <f t="shared" si="162"/>
        <v>#REF!</v>
      </c>
      <c r="G1533" s="575" t="e">
        <f t="shared" si="163"/>
        <v>#REF!</v>
      </c>
      <c r="H1533" s="575" t="e">
        <f t="shared" si="164"/>
        <v>#REF!</v>
      </c>
      <c r="I1533" s="575" t="e">
        <f t="shared" si="165"/>
        <v>#REF!</v>
      </c>
      <c r="J1533" s="575" t="e">
        <f>IF(A1533="","",IF(#REF!="","",PMT((1+D1533)^(1/12)-1,(#REF!*12)-A1533+1,-E1533)))</f>
        <v>#REF!</v>
      </c>
    </row>
    <row r="1534" spans="1:10">
      <c r="A1534" s="577" t="e">
        <f>IF(A1533="","",IF(A1533=#REF!*12,"",+A1533+1))</f>
        <v>#REF!</v>
      </c>
      <c r="B1534" s="576" t="e">
        <f t="shared" si="166"/>
        <v>#REF!</v>
      </c>
      <c r="C1534" s="576" t="e">
        <f>IF(A1534="","",IF(#REF!+'Plano Prestação Mensal Proposta'!A1534&gt;120,0,ROUND(IF(B1534&gt;0.045,(0.045*0.5),(0.5)*B1534),7)))</f>
        <v>#REF!</v>
      </c>
      <c r="D1534" s="576" t="e">
        <f t="shared" si="161"/>
        <v>#REF!</v>
      </c>
      <c r="E1534" s="575" t="e">
        <f t="shared" si="167"/>
        <v>#REF!</v>
      </c>
      <c r="F1534" s="575" t="e">
        <f t="shared" si="162"/>
        <v>#REF!</v>
      </c>
      <c r="G1534" s="575" t="e">
        <f t="shared" si="163"/>
        <v>#REF!</v>
      </c>
      <c r="H1534" s="575" t="e">
        <f t="shared" si="164"/>
        <v>#REF!</v>
      </c>
      <c r="I1534" s="575" t="e">
        <f t="shared" si="165"/>
        <v>#REF!</v>
      </c>
      <c r="J1534" s="575" t="e">
        <f>IF(A1534="","",IF(#REF!="","",PMT((1+D1534)^(1/12)-1,(#REF!*12)-A1534+1,-E1534)))</f>
        <v>#REF!</v>
      </c>
    </row>
    <row r="1535" spans="1:10">
      <c r="A1535" s="577" t="e">
        <f>IF(A1534="","",IF(A1534=#REF!*12,"",+A1534+1))</f>
        <v>#REF!</v>
      </c>
      <c r="B1535" s="576" t="e">
        <f t="shared" si="166"/>
        <v>#REF!</v>
      </c>
      <c r="C1535" s="576" t="e">
        <f>IF(A1535="","",IF(#REF!+'Plano Prestação Mensal Proposta'!A1535&gt;120,0,ROUND(IF(B1535&gt;0.045,(0.045*0.5),(0.5)*B1535),7)))</f>
        <v>#REF!</v>
      </c>
      <c r="D1535" s="576" t="e">
        <f t="shared" si="161"/>
        <v>#REF!</v>
      </c>
      <c r="E1535" s="575" t="e">
        <f t="shared" si="167"/>
        <v>#REF!</v>
      </c>
      <c r="F1535" s="575" t="e">
        <f t="shared" si="162"/>
        <v>#REF!</v>
      </c>
      <c r="G1535" s="575" t="e">
        <f t="shared" si="163"/>
        <v>#REF!</v>
      </c>
      <c r="H1535" s="575" t="e">
        <f t="shared" si="164"/>
        <v>#REF!</v>
      </c>
      <c r="I1535" s="575" t="e">
        <f t="shared" si="165"/>
        <v>#REF!</v>
      </c>
      <c r="J1535" s="575" t="e">
        <f>IF(A1535="","",IF(#REF!="","",PMT((1+D1535)^(1/12)-1,(#REF!*12)-A1535+1,-E1535)))</f>
        <v>#REF!</v>
      </c>
    </row>
    <row r="1536" spans="1:10">
      <c r="A1536" s="577" t="e">
        <f>IF(A1535="","",IF(A1535=#REF!*12,"",+A1535+1))</f>
        <v>#REF!</v>
      </c>
      <c r="B1536" s="576" t="e">
        <f t="shared" si="166"/>
        <v>#REF!</v>
      </c>
      <c r="C1536" s="576" t="e">
        <f>IF(A1536="","",IF(#REF!+'Plano Prestação Mensal Proposta'!A1536&gt;120,0,ROUND(IF(B1536&gt;0.045,(0.045*0.5),(0.5)*B1536),7)))</f>
        <v>#REF!</v>
      </c>
      <c r="D1536" s="576" t="e">
        <f t="shared" si="161"/>
        <v>#REF!</v>
      </c>
      <c r="E1536" s="575" t="e">
        <f t="shared" si="167"/>
        <v>#REF!</v>
      </c>
      <c r="F1536" s="575" t="e">
        <f t="shared" si="162"/>
        <v>#REF!</v>
      </c>
      <c r="G1536" s="575" t="e">
        <f t="shared" si="163"/>
        <v>#REF!</v>
      </c>
      <c r="H1536" s="575" t="e">
        <f t="shared" si="164"/>
        <v>#REF!</v>
      </c>
      <c r="I1536" s="575" t="e">
        <f t="shared" si="165"/>
        <v>#REF!</v>
      </c>
      <c r="J1536" s="575" t="e">
        <f>IF(A1536="","",IF(#REF!="","",PMT((1+D1536)^(1/12)-1,(#REF!*12)-A1536+1,-E1536)))</f>
        <v>#REF!</v>
      </c>
    </row>
    <row r="1537" spans="1:10">
      <c r="A1537" s="577" t="e">
        <f>IF(A1536="","",IF(A1536=#REF!*12,"",+A1536+1))</f>
        <v>#REF!</v>
      </c>
      <c r="B1537" s="576" t="e">
        <f t="shared" si="166"/>
        <v>#REF!</v>
      </c>
      <c r="C1537" s="576" t="e">
        <f>IF(A1537="","",IF(#REF!+'Plano Prestação Mensal Proposta'!A1537&gt;120,0,ROUND(IF(B1537&gt;0.045,(0.045*0.5),(0.5)*B1537),7)))</f>
        <v>#REF!</v>
      </c>
      <c r="D1537" s="576" t="e">
        <f t="shared" si="161"/>
        <v>#REF!</v>
      </c>
      <c r="E1537" s="575" t="e">
        <f t="shared" si="167"/>
        <v>#REF!</v>
      </c>
      <c r="F1537" s="575" t="e">
        <f t="shared" si="162"/>
        <v>#REF!</v>
      </c>
      <c r="G1537" s="575" t="e">
        <f t="shared" si="163"/>
        <v>#REF!</v>
      </c>
      <c r="H1537" s="575" t="e">
        <f t="shared" si="164"/>
        <v>#REF!</v>
      </c>
      <c r="I1537" s="575" t="e">
        <f t="shared" si="165"/>
        <v>#REF!</v>
      </c>
      <c r="J1537" s="575" t="e">
        <f>IF(A1537="","",IF(#REF!="","",PMT((1+D1537)^(1/12)-1,(#REF!*12)-A1537+1,-E1537)))</f>
        <v>#REF!</v>
      </c>
    </row>
    <row r="1538" spans="1:10">
      <c r="A1538" s="577" t="e">
        <f>IF(A1537="","",IF(A1537=#REF!*12,"",+A1537+1))</f>
        <v>#REF!</v>
      </c>
      <c r="B1538" s="576" t="e">
        <f t="shared" si="166"/>
        <v>#REF!</v>
      </c>
      <c r="C1538" s="576" t="e">
        <f>IF(A1538="","",IF(#REF!+'Plano Prestação Mensal Proposta'!A1538&gt;120,0,ROUND(IF(B1538&gt;0.045,(0.045*0.5),(0.5)*B1538),7)))</f>
        <v>#REF!</v>
      </c>
      <c r="D1538" s="576" t="e">
        <f t="shared" si="161"/>
        <v>#REF!</v>
      </c>
      <c r="E1538" s="575" t="e">
        <f t="shared" si="167"/>
        <v>#REF!</v>
      </c>
      <c r="F1538" s="575" t="e">
        <f t="shared" si="162"/>
        <v>#REF!</v>
      </c>
      <c r="G1538" s="575" t="e">
        <f t="shared" si="163"/>
        <v>#REF!</v>
      </c>
      <c r="H1538" s="575" t="e">
        <f t="shared" si="164"/>
        <v>#REF!</v>
      </c>
      <c r="I1538" s="575" t="e">
        <f t="shared" si="165"/>
        <v>#REF!</v>
      </c>
      <c r="J1538" s="575" t="e">
        <f>IF(A1538="","",IF(#REF!="","",PMT((1+D1538)^(1/12)-1,(#REF!*12)-A1538+1,-E1538)))</f>
        <v>#REF!</v>
      </c>
    </row>
    <row r="1539" spans="1:10">
      <c r="A1539" s="577" t="e">
        <f>IF(A1538="","",IF(A1538=#REF!*12,"",+A1538+1))</f>
        <v>#REF!</v>
      </c>
      <c r="B1539" s="576" t="e">
        <f t="shared" si="166"/>
        <v>#REF!</v>
      </c>
      <c r="C1539" s="576" t="e">
        <f>IF(A1539="","",IF(#REF!+'Plano Prestação Mensal Proposta'!A1539&gt;120,0,ROUND(IF(B1539&gt;0.045,(0.045*0.5),(0.5)*B1539),7)))</f>
        <v>#REF!</v>
      </c>
      <c r="D1539" s="576" t="e">
        <f t="shared" si="161"/>
        <v>#REF!</v>
      </c>
      <c r="E1539" s="575" t="e">
        <f t="shared" si="167"/>
        <v>#REF!</v>
      </c>
      <c r="F1539" s="575" t="e">
        <f t="shared" si="162"/>
        <v>#REF!</v>
      </c>
      <c r="G1539" s="575" t="e">
        <f t="shared" si="163"/>
        <v>#REF!</v>
      </c>
      <c r="H1539" s="575" t="e">
        <f t="shared" si="164"/>
        <v>#REF!</v>
      </c>
      <c r="I1539" s="575" t="e">
        <f t="shared" si="165"/>
        <v>#REF!</v>
      </c>
      <c r="J1539" s="575" t="e">
        <f>IF(A1539="","",IF(#REF!="","",PMT((1+D1539)^(1/12)-1,(#REF!*12)-A1539+1,-E1539)))</f>
        <v>#REF!</v>
      </c>
    </row>
    <row r="1540" spans="1:10">
      <c r="A1540" s="577" t="e">
        <f>IF(A1539="","",IF(A1539=#REF!*12,"",+A1539+1))</f>
        <v>#REF!</v>
      </c>
      <c r="B1540" s="576" t="e">
        <f t="shared" si="166"/>
        <v>#REF!</v>
      </c>
      <c r="C1540" s="576" t="e">
        <f>IF(A1540="","",IF(#REF!+'Plano Prestação Mensal Proposta'!A1540&gt;120,0,ROUND(IF(B1540&gt;0.045,(0.045*0.5),(0.5)*B1540),7)))</f>
        <v>#REF!</v>
      </c>
      <c r="D1540" s="576" t="e">
        <f t="shared" si="161"/>
        <v>#REF!</v>
      </c>
      <c r="E1540" s="575" t="e">
        <f t="shared" si="167"/>
        <v>#REF!</v>
      </c>
      <c r="F1540" s="575" t="e">
        <f t="shared" si="162"/>
        <v>#REF!</v>
      </c>
      <c r="G1540" s="575" t="e">
        <f t="shared" si="163"/>
        <v>#REF!</v>
      </c>
      <c r="H1540" s="575" t="e">
        <f t="shared" si="164"/>
        <v>#REF!</v>
      </c>
      <c r="I1540" s="575" t="e">
        <f t="shared" si="165"/>
        <v>#REF!</v>
      </c>
      <c r="J1540" s="575" t="e">
        <f>IF(A1540="","",IF(#REF!="","",PMT((1+D1540)^(1/12)-1,(#REF!*12)-A1540+1,-E1540)))</f>
        <v>#REF!</v>
      </c>
    </row>
    <row r="1541" spans="1:10">
      <c r="A1541" s="577" t="e">
        <f>IF(A1540="","",IF(A1540=#REF!*12,"",+A1540+1))</f>
        <v>#REF!</v>
      </c>
      <c r="B1541" s="576" t="e">
        <f t="shared" si="166"/>
        <v>#REF!</v>
      </c>
      <c r="C1541" s="576" t="e">
        <f>IF(A1541="","",IF(#REF!+'Plano Prestação Mensal Proposta'!A1541&gt;120,0,ROUND(IF(B1541&gt;0.045,(0.045*0.5),(0.5)*B1541),7)))</f>
        <v>#REF!</v>
      </c>
      <c r="D1541" s="576" t="e">
        <f t="shared" si="161"/>
        <v>#REF!</v>
      </c>
      <c r="E1541" s="575" t="e">
        <f t="shared" si="167"/>
        <v>#REF!</v>
      </c>
      <c r="F1541" s="575" t="e">
        <f t="shared" si="162"/>
        <v>#REF!</v>
      </c>
      <c r="G1541" s="575" t="e">
        <f t="shared" si="163"/>
        <v>#REF!</v>
      </c>
      <c r="H1541" s="575" t="e">
        <f t="shared" si="164"/>
        <v>#REF!</v>
      </c>
      <c r="I1541" s="575" t="e">
        <f t="shared" si="165"/>
        <v>#REF!</v>
      </c>
      <c r="J1541" s="575" t="e">
        <f>IF(A1541="","",IF(#REF!="","",PMT((1+D1541)^(1/12)-1,(#REF!*12)-A1541+1,-E1541)))</f>
        <v>#REF!</v>
      </c>
    </row>
    <row r="1542" spans="1:10">
      <c r="A1542" s="577" t="e">
        <f>IF(A1541="","",IF(A1541=#REF!*12,"",+A1541+1))</f>
        <v>#REF!</v>
      </c>
      <c r="B1542" s="576" t="e">
        <f t="shared" si="166"/>
        <v>#REF!</v>
      </c>
      <c r="C1542" s="576" t="e">
        <f>IF(A1542="","",IF(#REF!+'Plano Prestação Mensal Proposta'!A1542&gt;120,0,ROUND(IF(B1542&gt;0.045,(0.045*0.5),(0.5)*B1542),7)))</f>
        <v>#REF!</v>
      </c>
      <c r="D1542" s="576" t="e">
        <f t="shared" ref="D1542:D1605" si="168">IF(A1542="","",+B1542-C1542)</f>
        <v>#REF!</v>
      </c>
      <c r="E1542" s="575" t="e">
        <f t="shared" si="167"/>
        <v>#REF!</v>
      </c>
      <c r="F1542" s="575" t="e">
        <f t="shared" ref="F1542:F1605" si="169">IF(A1542="","",IF(J1542="","",+J1542-H1542))</f>
        <v>#REF!</v>
      </c>
      <c r="G1542" s="575" t="e">
        <f t="shared" ref="G1542:G1605" si="170">IF(A1542="","",IF(E1542="","",ROUND(+E1542*((1+B1542)^(1/12)-1),2)))</f>
        <v>#REF!</v>
      </c>
      <c r="H1542" s="575" t="e">
        <f t="shared" ref="H1542:H1605" si="171">IF(A1542="","",IF(E1542="","",ROUND(+E1542*((1+D1542)^(1/12)-1),2)))</f>
        <v>#REF!</v>
      </c>
      <c r="I1542" s="575" t="e">
        <f t="shared" ref="I1542:I1605" si="172">IF(A1542="","",+G1542-H1542)</f>
        <v>#REF!</v>
      </c>
      <c r="J1542" s="575" t="e">
        <f>IF(A1542="","",IF(#REF!="","",PMT((1+D1542)^(1/12)-1,(#REF!*12)-A1542+1,-E1542)))</f>
        <v>#REF!</v>
      </c>
    </row>
    <row r="1543" spans="1:10">
      <c r="A1543" s="577" t="e">
        <f>IF(A1542="","",IF(A1542=#REF!*12,"",+A1542+1))</f>
        <v>#REF!</v>
      </c>
      <c r="B1543" s="576" t="e">
        <f t="shared" ref="B1543:B1606" si="173">IF(A1543="","",+B1542)</f>
        <v>#REF!</v>
      </c>
      <c r="C1543" s="576" t="e">
        <f>IF(A1543="","",IF(#REF!+'Plano Prestação Mensal Proposta'!A1543&gt;120,0,ROUND(IF(B1543&gt;0.045,(0.045*0.5),(0.5)*B1543),7)))</f>
        <v>#REF!</v>
      </c>
      <c r="D1543" s="576" t="e">
        <f t="shared" si="168"/>
        <v>#REF!</v>
      </c>
      <c r="E1543" s="575" t="e">
        <f t="shared" ref="E1543:E1606" si="174">IF(A1543="","",IF(F1542="","",+E1542-F1542))</f>
        <v>#REF!</v>
      </c>
      <c r="F1543" s="575" t="e">
        <f t="shared" si="169"/>
        <v>#REF!</v>
      </c>
      <c r="G1543" s="575" t="e">
        <f t="shared" si="170"/>
        <v>#REF!</v>
      </c>
      <c r="H1543" s="575" t="e">
        <f t="shared" si="171"/>
        <v>#REF!</v>
      </c>
      <c r="I1543" s="575" t="e">
        <f t="shared" si="172"/>
        <v>#REF!</v>
      </c>
      <c r="J1543" s="575" t="e">
        <f>IF(A1543="","",IF(#REF!="","",PMT((1+D1543)^(1/12)-1,(#REF!*12)-A1543+1,-E1543)))</f>
        <v>#REF!</v>
      </c>
    </row>
    <row r="1544" spans="1:10">
      <c r="A1544" s="577" t="e">
        <f>IF(A1543="","",IF(A1543=#REF!*12,"",+A1543+1))</f>
        <v>#REF!</v>
      </c>
      <c r="B1544" s="576" t="e">
        <f t="shared" si="173"/>
        <v>#REF!</v>
      </c>
      <c r="C1544" s="576" t="e">
        <f>IF(A1544="","",IF(#REF!+'Plano Prestação Mensal Proposta'!A1544&gt;120,0,ROUND(IF(B1544&gt;0.045,(0.045*0.5),(0.5)*B1544),7)))</f>
        <v>#REF!</v>
      </c>
      <c r="D1544" s="576" t="e">
        <f t="shared" si="168"/>
        <v>#REF!</v>
      </c>
      <c r="E1544" s="575" t="e">
        <f t="shared" si="174"/>
        <v>#REF!</v>
      </c>
      <c r="F1544" s="575" t="e">
        <f t="shared" si="169"/>
        <v>#REF!</v>
      </c>
      <c r="G1544" s="575" t="e">
        <f t="shared" si="170"/>
        <v>#REF!</v>
      </c>
      <c r="H1544" s="575" t="e">
        <f t="shared" si="171"/>
        <v>#REF!</v>
      </c>
      <c r="I1544" s="575" t="e">
        <f t="shared" si="172"/>
        <v>#REF!</v>
      </c>
      <c r="J1544" s="575" t="e">
        <f>IF(A1544="","",IF(#REF!="","",PMT((1+D1544)^(1/12)-1,(#REF!*12)-A1544+1,-E1544)))</f>
        <v>#REF!</v>
      </c>
    </row>
    <row r="1545" spans="1:10">
      <c r="A1545" s="577" t="e">
        <f>IF(A1544="","",IF(A1544=#REF!*12,"",+A1544+1))</f>
        <v>#REF!</v>
      </c>
      <c r="B1545" s="576" t="e">
        <f t="shared" si="173"/>
        <v>#REF!</v>
      </c>
      <c r="C1545" s="576" t="e">
        <f>IF(A1545="","",IF(#REF!+'Plano Prestação Mensal Proposta'!A1545&gt;120,0,ROUND(IF(B1545&gt;0.045,(0.045*0.5),(0.5)*B1545),7)))</f>
        <v>#REF!</v>
      </c>
      <c r="D1545" s="576" t="e">
        <f t="shared" si="168"/>
        <v>#REF!</v>
      </c>
      <c r="E1545" s="575" t="e">
        <f t="shared" si="174"/>
        <v>#REF!</v>
      </c>
      <c r="F1545" s="575" t="e">
        <f t="shared" si="169"/>
        <v>#REF!</v>
      </c>
      <c r="G1545" s="575" t="e">
        <f t="shared" si="170"/>
        <v>#REF!</v>
      </c>
      <c r="H1545" s="575" t="e">
        <f t="shared" si="171"/>
        <v>#REF!</v>
      </c>
      <c r="I1545" s="575" t="e">
        <f t="shared" si="172"/>
        <v>#REF!</v>
      </c>
      <c r="J1545" s="575" t="e">
        <f>IF(A1545="","",IF(#REF!="","",PMT((1+D1545)^(1/12)-1,(#REF!*12)-A1545+1,-E1545)))</f>
        <v>#REF!</v>
      </c>
    </row>
    <row r="1546" spans="1:10">
      <c r="A1546" s="577" t="e">
        <f>IF(A1545="","",IF(A1545=#REF!*12,"",+A1545+1))</f>
        <v>#REF!</v>
      </c>
      <c r="B1546" s="576" t="e">
        <f t="shared" si="173"/>
        <v>#REF!</v>
      </c>
      <c r="C1546" s="576" t="e">
        <f>IF(A1546="","",IF(#REF!+'Plano Prestação Mensal Proposta'!A1546&gt;120,0,ROUND(IF(B1546&gt;0.045,(0.045*0.5),(0.5)*B1546),7)))</f>
        <v>#REF!</v>
      </c>
      <c r="D1546" s="576" t="e">
        <f t="shared" si="168"/>
        <v>#REF!</v>
      </c>
      <c r="E1546" s="575" t="e">
        <f t="shared" si="174"/>
        <v>#REF!</v>
      </c>
      <c r="F1546" s="575" t="e">
        <f t="shared" si="169"/>
        <v>#REF!</v>
      </c>
      <c r="G1546" s="575" t="e">
        <f t="shared" si="170"/>
        <v>#REF!</v>
      </c>
      <c r="H1546" s="575" t="e">
        <f t="shared" si="171"/>
        <v>#REF!</v>
      </c>
      <c r="I1546" s="575" t="e">
        <f t="shared" si="172"/>
        <v>#REF!</v>
      </c>
      <c r="J1546" s="575" t="e">
        <f>IF(A1546="","",IF(#REF!="","",PMT((1+D1546)^(1/12)-1,(#REF!*12)-A1546+1,-E1546)))</f>
        <v>#REF!</v>
      </c>
    </row>
    <row r="1547" spans="1:10">
      <c r="A1547" s="577" t="e">
        <f>IF(A1546="","",IF(A1546=#REF!*12,"",+A1546+1))</f>
        <v>#REF!</v>
      </c>
      <c r="B1547" s="576" t="e">
        <f t="shared" si="173"/>
        <v>#REF!</v>
      </c>
      <c r="C1547" s="576" t="e">
        <f>IF(A1547="","",IF(#REF!+'Plano Prestação Mensal Proposta'!A1547&gt;120,0,ROUND(IF(B1547&gt;0.045,(0.045*0.5),(0.5)*B1547),7)))</f>
        <v>#REF!</v>
      </c>
      <c r="D1547" s="576" t="e">
        <f t="shared" si="168"/>
        <v>#REF!</v>
      </c>
      <c r="E1547" s="575" t="e">
        <f t="shared" si="174"/>
        <v>#REF!</v>
      </c>
      <c r="F1547" s="575" t="e">
        <f t="shared" si="169"/>
        <v>#REF!</v>
      </c>
      <c r="G1547" s="575" t="e">
        <f t="shared" si="170"/>
        <v>#REF!</v>
      </c>
      <c r="H1547" s="575" t="e">
        <f t="shared" si="171"/>
        <v>#REF!</v>
      </c>
      <c r="I1547" s="575" t="e">
        <f t="shared" si="172"/>
        <v>#REF!</v>
      </c>
      <c r="J1547" s="575" t="e">
        <f>IF(A1547="","",IF(#REF!="","",PMT((1+D1547)^(1/12)-1,(#REF!*12)-A1547+1,-E1547)))</f>
        <v>#REF!</v>
      </c>
    </row>
    <row r="1548" spans="1:10">
      <c r="A1548" s="577" t="e">
        <f>IF(A1547="","",IF(A1547=#REF!*12,"",+A1547+1))</f>
        <v>#REF!</v>
      </c>
      <c r="B1548" s="576" t="e">
        <f t="shared" si="173"/>
        <v>#REF!</v>
      </c>
      <c r="C1548" s="576" t="e">
        <f>IF(A1548="","",IF(#REF!+'Plano Prestação Mensal Proposta'!A1548&gt;120,0,ROUND(IF(B1548&gt;0.045,(0.045*0.5),(0.5)*B1548),7)))</f>
        <v>#REF!</v>
      </c>
      <c r="D1548" s="576" t="e">
        <f t="shared" si="168"/>
        <v>#REF!</v>
      </c>
      <c r="E1548" s="575" t="e">
        <f t="shared" si="174"/>
        <v>#REF!</v>
      </c>
      <c r="F1548" s="575" t="e">
        <f t="shared" si="169"/>
        <v>#REF!</v>
      </c>
      <c r="G1548" s="575" t="e">
        <f t="shared" si="170"/>
        <v>#REF!</v>
      </c>
      <c r="H1548" s="575" t="e">
        <f t="shared" si="171"/>
        <v>#REF!</v>
      </c>
      <c r="I1548" s="575" t="e">
        <f t="shared" si="172"/>
        <v>#REF!</v>
      </c>
      <c r="J1548" s="575" t="e">
        <f>IF(A1548="","",IF(#REF!="","",PMT((1+D1548)^(1/12)-1,(#REF!*12)-A1548+1,-E1548)))</f>
        <v>#REF!</v>
      </c>
    </row>
    <row r="1549" spans="1:10">
      <c r="A1549" s="577" t="e">
        <f>IF(A1548="","",IF(A1548=#REF!*12,"",+A1548+1))</f>
        <v>#REF!</v>
      </c>
      <c r="B1549" s="576" t="e">
        <f t="shared" si="173"/>
        <v>#REF!</v>
      </c>
      <c r="C1549" s="576" t="e">
        <f>IF(A1549="","",IF(#REF!+'Plano Prestação Mensal Proposta'!A1549&gt;120,0,ROUND(IF(B1549&gt;0.045,(0.045*0.5),(0.5)*B1549),7)))</f>
        <v>#REF!</v>
      </c>
      <c r="D1549" s="576" t="e">
        <f t="shared" si="168"/>
        <v>#REF!</v>
      </c>
      <c r="E1549" s="575" t="e">
        <f t="shared" si="174"/>
        <v>#REF!</v>
      </c>
      <c r="F1549" s="575" t="e">
        <f t="shared" si="169"/>
        <v>#REF!</v>
      </c>
      <c r="G1549" s="575" t="e">
        <f t="shared" si="170"/>
        <v>#REF!</v>
      </c>
      <c r="H1549" s="575" t="e">
        <f t="shared" si="171"/>
        <v>#REF!</v>
      </c>
      <c r="I1549" s="575" t="e">
        <f t="shared" si="172"/>
        <v>#REF!</v>
      </c>
      <c r="J1549" s="575" t="e">
        <f>IF(A1549="","",IF(#REF!="","",PMT((1+D1549)^(1/12)-1,(#REF!*12)-A1549+1,-E1549)))</f>
        <v>#REF!</v>
      </c>
    </row>
    <row r="1550" spans="1:10">
      <c r="A1550" s="577" t="e">
        <f>IF(A1549="","",IF(A1549=#REF!*12,"",+A1549+1))</f>
        <v>#REF!</v>
      </c>
      <c r="B1550" s="576" t="e">
        <f t="shared" si="173"/>
        <v>#REF!</v>
      </c>
      <c r="C1550" s="576" t="e">
        <f>IF(A1550="","",IF(#REF!+'Plano Prestação Mensal Proposta'!A1550&gt;120,0,ROUND(IF(B1550&gt;0.045,(0.045*0.5),(0.5)*B1550),7)))</f>
        <v>#REF!</v>
      </c>
      <c r="D1550" s="576" t="e">
        <f t="shared" si="168"/>
        <v>#REF!</v>
      </c>
      <c r="E1550" s="575" t="e">
        <f t="shared" si="174"/>
        <v>#REF!</v>
      </c>
      <c r="F1550" s="575" t="e">
        <f t="shared" si="169"/>
        <v>#REF!</v>
      </c>
      <c r="G1550" s="575" t="e">
        <f t="shared" si="170"/>
        <v>#REF!</v>
      </c>
      <c r="H1550" s="575" t="e">
        <f t="shared" si="171"/>
        <v>#REF!</v>
      </c>
      <c r="I1550" s="575" t="e">
        <f t="shared" si="172"/>
        <v>#REF!</v>
      </c>
      <c r="J1550" s="575" t="e">
        <f>IF(A1550="","",IF(#REF!="","",PMT((1+D1550)^(1/12)-1,(#REF!*12)-A1550+1,-E1550)))</f>
        <v>#REF!</v>
      </c>
    </row>
    <row r="1551" spans="1:10">
      <c r="A1551" s="577" t="e">
        <f>IF(A1550="","",IF(A1550=#REF!*12,"",+A1550+1))</f>
        <v>#REF!</v>
      </c>
      <c r="B1551" s="576" t="e">
        <f t="shared" si="173"/>
        <v>#REF!</v>
      </c>
      <c r="C1551" s="576" t="e">
        <f>IF(A1551="","",IF(#REF!+'Plano Prestação Mensal Proposta'!A1551&gt;120,0,ROUND(IF(B1551&gt;0.045,(0.045*0.5),(0.5)*B1551),7)))</f>
        <v>#REF!</v>
      </c>
      <c r="D1551" s="576" t="e">
        <f t="shared" si="168"/>
        <v>#REF!</v>
      </c>
      <c r="E1551" s="575" t="e">
        <f t="shared" si="174"/>
        <v>#REF!</v>
      </c>
      <c r="F1551" s="575" t="e">
        <f t="shared" si="169"/>
        <v>#REF!</v>
      </c>
      <c r="G1551" s="575" t="e">
        <f t="shared" si="170"/>
        <v>#REF!</v>
      </c>
      <c r="H1551" s="575" t="e">
        <f t="shared" si="171"/>
        <v>#REF!</v>
      </c>
      <c r="I1551" s="575" t="e">
        <f t="shared" si="172"/>
        <v>#REF!</v>
      </c>
      <c r="J1551" s="575" t="e">
        <f>IF(A1551="","",IF(#REF!="","",PMT((1+D1551)^(1/12)-1,(#REF!*12)-A1551+1,-E1551)))</f>
        <v>#REF!</v>
      </c>
    </row>
    <row r="1552" spans="1:10">
      <c r="A1552" s="577" t="e">
        <f>IF(A1551="","",IF(A1551=#REF!*12,"",+A1551+1))</f>
        <v>#REF!</v>
      </c>
      <c r="B1552" s="576" t="e">
        <f t="shared" si="173"/>
        <v>#REF!</v>
      </c>
      <c r="C1552" s="576" t="e">
        <f>IF(A1552="","",IF(#REF!+'Plano Prestação Mensal Proposta'!A1552&gt;120,0,ROUND(IF(B1552&gt;0.045,(0.045*0.5),(0.5)*B1552),7)))</f>
        <v>#REF!</v>
      </c>
      <c r="D1552" s="576" t="e">
        <f t="shared" si="168"/>
        <v>#REF!</v>
      </c>
      <c r="E1552" s="575" t="e">
        <f t="shared" si="174"/>
        <v>#REF!</v>
      </c>
      <c r="F1552" s="575" t="e">
        <f t="shared" si="169"/>
        <v>#REF!</v>
      </c>
      <c r="G1552" s="575" t="e">
        <f t="shared" si="170"/>
        <v>#REF!</v>
      </c>
      <c r="H1552" s="575" t="e">
        <f t="shared" si="171"/>
        <v>#REF!</v>
      </c>
      <c r="I1552" s="575" t="e">
        <f t="shared" si="172"/>
        <v>#REF!</v>
      </c>
      <c r="J1552" s="575" t="e">
        <f>IF(A1552="","",IF(#REF!="","",PMT((1+D1552)^(1/12)-1,(#REF!*12)-A1552+1,-E1552)))</f>
        <v>#REF!</v>
      </c>
    </row>
    <row r="1553" spans="1:10">
      <c r="A1553" s="577" t="e">
        <f>IF(A1552="","",IF(A1552=#REF!*12,"",+A1552+1))</f>
        <v>#REF!</v>
      </c>
      <c r="B1553" s="576" t="e">
        <f t="shared" si="173"/>
        <v>#REF!</v>
      </c>
      <c r="C1553" s="576" t="e">
        <f>IF(A1553="","",IF(#REF!+'Plano Prestação Mensal Proposta'!A1553&gt;120,0,ROUND(IF(B1553&gt;0.045,(0.045*0.5),(0.5)*B1553),7)))</f>
        <v>#REF!</v>
      </c>
      <c r="D1553" s="576" t="e">
        <f t="shared" si="168"/>
        <v>#REF!</v>
      </c>
      <c r="E1553" s="575" t="e">
        <f t="shared" si="174"/>
        <v>#REF!</v>
      </c>
      <c r="F1553" s="575" t="e">
        <f t="shared" si="169"/>
        <v>#REF!</v>
      </c>
      <c r="G1553" s="575" t="e">
        <f t="shared" si="170"/>
        <v>#REF!</v>
      </c>
      <c r="H1553" s="575" t="e">
        <f t="shared" si="171"/>
        <v>#REF!</v>
      </c>
      <c r="I1553" s="575" t="e">
        <f t="shared" si="172"/>
        <v>#REF!</v>
      </c>
      <c r="J1553" s="575" t="e">
        <f>IF(A1553="","",IF(#REF!="","",PMT((1+D1553)^(1/12)-1,(#REF!*12)-A1553+1,-E1553)))</f>
        <v>#REF!</v>
      </c>
    </row>
    <row r="1554" spans="1:10">
      <c r="A1554" s="577" t="e">
        <f>IF(A1553="","",IF(A1553=#REF!*12,"",+A1553+1))</f>
        <v>#REF!</v>
      </c>
      <c r="B1554" s="576" t="e">
        <f t="shared" si="173"/>
        <v>#REF!</v>
      </c>
      <c r="C1554" s="576" t="e">
        <f>IF(A1554="","",IF(#REF!+'Plano Prestação Mensal Proposta'!A1554&gt;120,0,ROUND(IF(B1554&gt;0.045,(0.045*0.5),(0.5)*B1554),7)))</f>
        <v>#REF!</v>
      </c>
      <c r="D1554" s="576" t="e">
        <f t="shared" si="168"/>
        <v>#REF!</v>
      </c>
      <c r="E1554" s="575" t="e">
        <f t="shared" si="174"/>
        <v>#REF!</v>
      </c>
      <c r="F1554" s="575" t="e">
        <f t="shared" si="169"/>
        <v>#REF!</v>
      </c>
      <c r="G1554" s="575" t="e">
        <f t="shared" si="170"/>
        <v>#REF!</v>
      </c>
      <c r="H1554" s="575" t="e">
        <f t="shared" si="171"/>
        <v>#REF!</v>
      </c>
      <c r="I1554" s="575" t="e">
        <f t="shared" si="172"/>
        <v>#REF!</v>
      </c>
      <c r="J1554" s="575" t="e">
        <f>IF(A1554="","",IF(#REF!="","",PMT((1+D1554)^(1/12)-1,(#REF!*12)-A1554+1,-E1554)))</f>
        <v>#REF!</v>
      </c>
    </row>
    <row r="1555" spans="1:10">
      <c r="A1555" s="577" t="e">
        <f>IF(A1554="","",IF(A1554=#REF!*12,"",+A1554+1))</f>
        <v>#REF!</v>
      </c>
      <c r="B1555" s="576" t="e">
        <f t="shared" si="173"/>
        <v>#REF!</v>
      </c>
      <c r="C1555" s="576" t="e">
        <f>IF(A1555="","",IF(#REF!+'Plano Prestação Mensal Proposta'!A1555&gt;120,0,ROUND(IF(B1555&gt;0.045,(0.045*0.5),(0.5)*B1555),7)))</f>
        <v>#REF!</v>
      </c>
      <c r="D1555" s="576" t="e">
        <f t="shared" si="168"/>
        <v>#REF!</v>
      </c>
      <c r="E1555" s="575" t="e">
        <f t="shared" si="174"/>
        <v>#REF!</v>
      </c>
      <c r="F1555" s="575" t="e">
        <f t="shared" si="169"/>
        <v>#REF!</v>
      </c>
      <c r="G1555" s="575" t="e">
        <f t="shared" si="170"/>
        <v>#REF!</v>
      </c>
      <c r="H1555" s="575" t="e">
        <f t="shared" si="171"/>
        <v>#REF!</v>
      </c>
      <c r="I1555" s="575" t="e">
        <f t="shared" si="172"/>
        <v>#REF!</v>
      </c>
      <c r="J1555" s="575" t="e">
        <f>IF(A1555="","",IF(#REF!="","",PMT((1+D1555)^(1/12)-1,(#REF!*12)-A1555+1,-E1555)))</f>
        <v>#REF!</v>
      </c>
    </row>
    <row r="1556" spans="1:10">
      <c r="A1556" s="577" t="e">
        <f>IF(A1555="","",IF(A1555=#REF!*12,"",+A1555+1))</f>
        <v>#REF!</v>
      </c>
      <c r="B1556" s="576" t="e">
        <f t="shared" si="173"/>
        <v>#REF!</v>
      </c>
      <c r="C1556" s="576" t="e">
        <f>IF(A1556="","",IF(#REF!+'Plano Prestação Mensal Proposta'!A1556&gt;120,0,ROUND(IF(B1556&gt;0.045,(0.045*0.5),(0.5)*B1556),7)))</f>
        <v>#REF!</v>
      </c>
      <c r="D1556" s="576" t="e">
        <f t="shared" si="168"/>
        <v>#REF!</v>
      </c>
      <c r="E1556" s="575" t="e">
        <f t="shared" si="174"/>
        <v>#REF!</v>
      </c>
      <c r="F1556" s="575" t="e">
        <f t="shared" si="169"/>
        <v>#REF!</v>
      </c>
      <c r="G1556" s="575" t="e">
        <f t="shared" si="170"/>
        <v>#REF!</v>
      </c>
      <c r="H1556" s="575" t="e">
        <f t="shared" si="171"/>
        <v>#REF!</v>
      </c>
      <c r="I1556" s="575" t="e">
        <f t="shared" si="172"/>
        <v>#REF!</v>
      </c>
      <c r="J1556" s="575" t="e">
        <f>IF(A1556="","",IF(#REF!="","",PMT((1+D1556)^(1/12)-1,(#REF!*12)-A1556+1,-E1556)))</f>
        <v>#REF!</v>
      </c>
    </row>
    <row r="1557" spans="1:10">
      <c r="A1557" s="577" t="e">
        <f>IF(A1556="","",IF(A1556=#REF!*12,"",+A1556+1))</f>
        <v>#REF!</v>
      </c>
      <c r="B1557" s="576" t="e">
        <f t="shared" si="173"/>
        <v>#REF!</v>
      </c>
      <c r="C1557" s="576" t="e">
        <f>IF(A1557="","",IF(#REF!+'Plano Prestação Mensal Proposta'!A1557&gt;120,0,ROUND(IF(B1557&gt;0.045,(0.045*0.5),(0.5)*B1557),7)))</f>
        <v>#REF!</v>
      </c>
      <c r="D1557" s="576" t="e">
        <f t="shared" si="168"/>
        <v>#REF!</v>
      </c>
      <c r="E1557" s="575" t="e">
        <f t="shared" si="174"/>
        <v>#REF!</v>
      </c>
      <c r="F1557" s="575" t="e">
        <f t="shared" si="169"/>
        <v>#REF!</v>
      </c>
      <c r="G1557" s="575" t="e">
        <f t="shared" si="170"/>
        <v>#REF!</v>
      </c>
      <c r="H1557" s="575" t="e">
        <f t="shared" si="171"/>
        <v>#REF!</v>
      </c>
      <c r="I1557" s="575" t="e">
        <f t="shared" si="172"/>
        <v>#REF!</v>
      </c>
      <c r="J1557" s="575" t="e">
        <f>IF(A1557="","",IF(#REF!="","",PMT((1+D1557)^(1/12)-1,(#REF!*12)-A1557+1,-E1557)))</f>
        <v>#REF!</v>
      </c>
    </row>
    <row r="1558" spans="1:10">
      <c r="A1558" s="577" t="e">
        <f>IF(A1557="","",IF(A1557=#REF!*12,"",+A1557+1))</f>
        <v>#REF!</v>
      </c>
      <c r="B1558" s="576" t="e">
        <f t="shared" si="173"/>
        <v>#REF!</v>
      </c>
      <c r="C1558" s="576" t="e">
        <f>IF(A1558="","",IF(#REF!+'Plano Prestação Mensal Proposta'!A1558&gt;120,0,ROUND(IF(B1558&gt;0.045,(0.045*0.5),(0.5)*B1558),7)))</f>
        <v>#REF!</v>
      </c>
      <c r="D1558" s="576" t="e">
        <f t="shared" si="168"/>
        <v>#REF!</v>
      </c>
      <c r="E1558" s="575" t="e">
        <f t="shared" si="174"/>
        <v>#REF!</v>
      </c>
      <c r="F1558" s="575" t="e">
        <f t="shared" si="169"/>
        <v>#REF!</v>
      </c>
      <c r="G1558" s="575" t="e">
        <f t="shared" si="170"/>
        <v>#REF!</v>
      </c>
      <c r="H1558" s="575" t="e">
        <f t="shared" si="171"/>
        <v>#REF!</v>
      </c>
      <c r="I1558" s="575" t="e">
        <f t="shared" si="172"/>
        <v>#REF!</v>
      </c>
      <c r="J1558" s="575" t="e">
        <f>IF(A1558="","",IF(#REF!="","",PMT((1+D1558)^(1/12)-1,(#REF!*12)-A1558+1,-E1558)))</f>
        <v>#REF!</v>
      </c>
    </row>
    <row r="1559" spans="1:10">
      <c r="A1559" s="577" t="e">
        <f>IF(A1558="","",IF(A1558=#REF!*12,"",+A1558+1))</f>
        <v>#REF!</v>
      </c>
      <c r="B1559" s="576" t="e">
        <f t="shared" si="173"/>
        <v>#REF!</v>
      </c>
      <c r="C1559" s="576" t="e">
        <f>IF(A1559="","",IF(#REF!+'Plano Prestação Mensal Proposta'!A1559&gt;120,0,ROUND(IF(B1559&gt;0.045,(0.045*0.5),(0.5)*B1559),7)))</f>
        <v>#REF!</v>
      </c>
      <c r="D1559" s="576" t="e">
        <f t="shared" si="168"/>
        <v>#REF!</v>
      </c>
      <c r="E1559" s="575" t="e">
        <f t="shared" si="174"/>
        <v>#REF!</v>
      </c>
      <c r="F1559" s="575" t="e">
        <f t="shared" si="169"/>
        <v>#REF!</v>
      </c>
      <c r="G1559" s="575" t="e">
        <f t="shared" si="170"/>
        <v>#REF!</v>
      </c>
      <c r="H1559" s="575" t="e">
        <f t="shared" si="171"/>
        <v>#REF!</v>
      </c>
      <c r="I1559" s="575" t="e">
        <f t="shared" si="172"/>
        <v>#REF!</v>
      </c>
      <c r="J1559" s="575" t="e">
        <f>IF(A1559="","",IF(#REF!="","",PMT((1+D1559)^(1/12)-1,(#REF!*12)-A1559+1,-E1559)))</f>
        <v>#REF!</v>
      </c>
    </row>
    <row r="1560" spans="1:10">
      <c r="A1560" s="577" t="e">
        <f>IF(A1559="","",IF(A1559=#REF!*12,"",+A1559+1))</f>
        <v>#REF!</v>
      </c>
      <c r="B1560" s="576" t="e">
        <f t="shared" si="173"/>
        <v>#REF!</v>
      </c>
      <c r="C1560" s="576" t="e">
        <f>IF(A1560="","",IF(#REF!+'Plano Prestação Mensal Proposta'!A1560&gt;120,0,ROUND(IF(B1560&gt;0.045,(0.045*0.5),(0.5)*B1560),7)))</f>
        <v>#REF!</v>
      </c>
      <c r="D1560" s="576" t="e">
        <f t="shared" si="168"/>
        <v>#REF!</v>
      </c>
      <c r="E1560" s="575" t="e">
        <f t="shared" si="174"/>
        <v>#REF!</v>
      </c>
      <c r="F1560" s="575" t="e">
        <f t="shared" si="169"/>
        <v>#REF!</v>
      </c>
      <c r="G1560" s="575" t="e">
        <f t="shared" si="170"/>
        <v>#REF!</v>
      </c>
      <c r="H1560" s="575" t="e">
        <f t="shared" si="171"/>
        <v>#REF!</v>
      </c>
      <c r="I1560" s="575" t="e">
        <f t="shared" si="172"/>
        <v>#REF!</v>
      </c>
      <c r="J1560" s="575" t="e">
        <f>IF(A1560="","",IF(#REF!="","",PMT((1+D1560)^(1/12)-1,(#REF!*12)-A1560+1,-E1560)))</f>
        <v>#REF!</v>
      </c>
    </row>
    <row r="1561" spans="1:10">
      <c r="A1561" s="577" t="e">
        <f>IF(A1560="","",IF(A1560=#REF!*12,"",+A1560+1))</f>
        <v>#REF!</v>
      </c>
      <c r="B1561" s="576" t="e">
        <f t="shared" si="173"/>
        <v>#REF!</v>
      </c>
      <c r="C1561" s="576" t="e">
        <f>IF(A1561="","",IF(#REF!+'Plano Prestação Mensal Proposta'!A1561&gt;120,0,ROUND(IF(B1561&gt;0.045,(0.045*0.5),(0.5)*B1561),7)))</f>
        <v>#REF!</v>
      </c>
      <c r="D1561" s="576" t="e">
        <f t="shared" si="168"/>
        <v>#REF!</v>
      </c>
      <c r="E1561" s="575" t="e">
        <f t="shared" si="174"/>
        <v>#REF!</v>
      </c>
      <c r="F1561" s="575" t="e">
        <f t="shared" si="169"/>
        <v>#REF!</v>
      </c>
      <c r="G1561" s="575" t="e">
        <f t="shared" si="170"/>
        <v>#REF!</v>
      </c>
      <c r="H1561" s="575" t="e">
        <f t="shared" si="171"/>
        <v>#REF!</v>
      </c>
      <c r="I1561" s="575" t="e">
        <f t="shared" si="172"/>
        <v>#REF!</v>
      </c>
      <c r="J1561" s="575" t="e">
        <f>IF(A1561="","",IF(#REF!="","",PMT((1+D1561)^(1/12)-1,(#REF!*12)-A1561+1,-E1561)))</f>
        <v>#REF!</v>
      </c>
    </row>
    <row r="1562" spans="1:10">
      <c r="A1562" s="577" t="e">
        <f>IF(A1561="","",IF(A1561=#REF!*12,"",+A1561+1))</f>
        <v>#REF!</v>
      </c>
      <c r="B1562" s="576" t="e">
        <f t="shared" si="173"/>
        <v>#REF!</v>
      </c>
      <c r="C1562" s="576" t="e">
        <f>IF(A1562="","",IF(#REF!+'Plano Prestação Mensal Proposta'!A1562&gt;120,0,ROUND(IF(B1562&gt;0.045,(0.045*0.5),(0.5)*B1562),7)))</f>
        <v>#REF!</v>
      </c>
      <c r="D1562" s="576" t="e">
        <f t="shared" si="168"/>
        <v>#REF!</v>
      </c>
      <c r="E1562" s="575" t="e">
        <f t="shared" si="174"/>
        <v>#REF!</v>
      </c>
      <c r="F1562" s="575" t="e">
        <f t="shared" si="169"/>
        <v>#REF!</v>
      </c>
      <c r="G1562" s="575" t="e">
        <f t="shared" si="170"/>
        <v>#REF!</v>
      </c>
      <c r="H1562" s="575" t="e">
        <f t="shared" si="171"/>
        <v>#REF!</v>
      </c>
      <c r="I1562" s="575" t="e">
        <f t="shared" si="172"/>
        <v>#REF!</v>
      </c>
      <c r="J1562" s="575" t="e">
        <f>IF(A1562="","",IF(#REF!="","",PMT((1+D1562)^(1/12)-1,(#REF!*12)-A1562+1,-E1562)))</f>
        <v>#REF!</v>
      </c>
    </row>
    <row r="1563" spans="1:10">
      <c r="A1563" s="577" t="e">
        <f>IF(A1562="","",IF(A1562=#REF!*12,"",+A1562+1))</f>
        <v>#REF!</v>
      </c>
      <c r="B1563" s="576" t="e">
        <f t="shared" si="173"/>
        <v>#REF!</v>
      </c>
      <c r="C1563" s="576" t="e">
        <f>IF(A1563="","",IF(#REF!+'Plano Prestação Mensal Proposta'!A1563&gt;120,0,ROUND(IF(B1563&gt;0.045,(0.045*0.5),(0.5)*B1563),7)))</f>
        <v>#REF!</v>
      </c>
      <c r="D1563" s="576" t="e">
        <f t="shared" si="168"/>
        <v>#REF!</v>
      </c>
      <c r="E1563" s="575" t="e">
        <f t="shared" si="174"/>
        <v>#REF!</v>
      </c>
      <c r="F1563" s="575" t="e">
        <f t="shared" si="169"/>
        <v>#REF!</v>
      </c>
      <c r="G1563" s="575" t="e">
        <f t="shared" si="170"/>
        <v>#REF!</v>
      </c>
      <c r="H1563" s="575" t="e">
        <f t="shared" si="171"/>
        <v>#REF!</v>
      </c>
      <c r="I1563" s="575" t="e">
        <f t="shared" si="172"/>
        <v>#REF!</v>
      </c>
      <c r="J1563" s="575" t="e">
        <f>IF(A1563="","",IF(#REF!="","",PMT((1+D1563)^(1/12)-1,(#REF!*12)-A1563+1,-E1563)))</f>
        <v>#REF!</v>
      </c>
    </row>
    <row r="1564" spans="1:10">
      <c r="A1564" s="577" t="e">
        <f>IF(A1563="","",IF(A1563=#REF!*12,"",+A1563+1))</f>
        <v>#REF!</v>
      </c>
      <c r="B1564" s="576" t="e">
        <f t="shared" si="173"/>
        <v>#REF!</v>
      </c>
      <c r="C1564" s="576" t="e">
        <f>IF(A1564="","",IF(#REF!+'Plano Prestação Mensal Proposta'!A1564&gt;120,0,ROUND(IF(B1564&gt;0.045,(0.045*0.5),(0.5)*B1564),7)))</f>
        <v>#REF!</v>
      </c>
      <c r="D1564" s="576" t="e">
        <f t="shared" si="168"/>
        <v>#REF!</v>
      </c>
      <c r="E1564" s="575" t="e">
        <f t="shared" si="174"/>
        <v>#REF!</v>
      </c>
      <c r="F1564" s="575" t="e">
        <f t="shared" si="169"/>
        <v>#REF!</v>
      </c>
      <c r="G1564" s="575" t="e">
        <f t="shared" si="170"/>
        <v>#REF!</v>
      </c>
      <c r="H1564" s="575" t="e">
        <f t="shared" si="171"/>
        <v>#REF!</v>
      </c>
      <c r="I1564" s="575" t="e">
        <f t="shared" si="172"/>
        <v>#REF!</v>
      </c>
      <c r="J1564" s="575" t="e">
        <f>IF(A1564="","",IF(#REF!="","",PMT((1+D1564)^(1/12)-1,(#REF!*12)-A1564+1,-E1564)))</f>
        <v>#REF!</v>
      </c>
    </row>
    <row r="1565" spans="1:10">
      <c r="A1565" s="577" t="e">
        <f>IF(A1564="","",IF(A1564=#REF!*12,"",+A1564+1))</f>
        <v>#REF!</v>
      </c>
      <c r="B1565" s="576" t="e">
        <f t="shared" si="173"/>
        <v>#REF!</v>
      </c>
      <c r="C1565" s="576" t="e">
        <f>IF(A1565="","",IF(#REF!+'Plano Prestação Mensal Proposta'!A1565&gt;120,0,ROUND(IF(B1565&gt;0.045,(0.045*0.5),(0.5)*B1565),7)))</f>
        <v>#REF!</v>
      </c>
      <c r="D1565" s="576" t="e">
        <f t="shared" si="168"/>
        <v>#REF!</v>
      </c>
      <c r="E1565" s="575" t="e">
        <f t="shared" si="174"/>
        <v>#REF!</v>
      </c>
      <c r="F1565" s="575" t="e">
        <f t="shared" si="169"/>
        <v>#REF!</v>
      </c>
      <c r="G1565" s="575" t="e">
        <f t="shared" si="170"/>
        <v>#REF!</v>
      </c>
      <c r="H1565" s="575" t="e">
        <f t="shared" si="171"/>
        <v>#REF!</v>
      </c>
      <c r="I1565" s="575" t="e">
        <f t="shared" si="172"/>
        <v>#REF!</v>
      </c>
      <c r="J1565" s="575" t="e">
        <f>IF(A1565="","",IF(#REF!="","",PMT((1+D1565)^(1/12)-1,(#REF!*12)-A1565+1,-E1565)))</f>
        <v>#REF!</v>
      </c>
    </row>
    <row r="1566" spans="1:10">
      <c r="A1566" s="577" t="e">
        <f>IF(A1565="","",IF(A1565=#REF!*12,"",+A1565+1))</f>
        <v>#REF!</v>
      </c>
      <c r="B1566" s="576" t="e">
        <f t="shared" si="173"/>
        <v>#REF!</v>
      </c>
      <c r="C1566" s="576" t="e">
        <f>IF(A1566="","",IF(#REF!+'Plano Prestação Mensal Proposta'!A1566&gt;120,0,ROUND(IF(B1566&gt;0.045,(0.045*0.5),(0.5)*B1566),7)))</f>
        <v>#REF!</v>
      </c>
      <c r="D1566" s="576" t="e">
        <f t="shared" si="168"/>
        <v>#REF!</v>
      </c>
      <c r="E1566" s="575" t="e">
        <f t="shared" si="174"/>
        <v>#REF!</v>
      </c>
      <c r="F1566" s="575" t="e">
        <f t="shared" si="169"/>
        <v>#REF!</v>
      </c>
      <c r="G1566" s="575" t="e">
        <f t="shared" si="170"/>
        <v>#REF!</v>
      </c>
      <c r="H1566" s="575" t="e">
        <f t="shared" si="171"/>
        <v>#REF!</v>
      </c>
      <c r="I1566" s="575" t="e">
        <f t="shared" si="172"/>
        <v>#REF!</v>
      </c>
      <c r="J1566" s="575" t="e">
        <f>IF(A1566="","",IF(#REF!="","",PMT((1+D1566)^(1/12)-1,(#REF!*12)-A1566+1,-E1566)))</f>
        <v>#REF!</v>
      </c>
    </row>
    <row r="1567" spans="1:10">
      <c r="A1567" s="577" t="e">
        <f>IF(A1566="","",IF(A1566=#REF!*12,"",+A1566+1))</f>
        <v>#REF!</v>
      </c>
      <c r="B1567" s="576" t="e">
        <f t="shared" si="173"/>
        <v>#REF!</v>
      </c>
      <c r="C1567" s="576" t="e">
        <f>IF(A1567="","",IF(#REF!+'Plano Prestação Mensal Proposta'!A1567&gt;120,0,ROUND(IF(B1567&gt;0.045,(0.045*0.5),(0.5)*B1567),7)))</f>
        <v>#REF!</v>
      </c>
      <c r="D1567" s="576" t="e">
        <f t="shared" si="168"/>
        <v>#REF!</v>
      </c>
      <c r="E1567" s="575" t="e">
        <f t="shared" si="174"/>
        <v>#REF!</v>
      </c>
      <c r="F1567" s="575" t="e">
        <f t="shared" si="169"/>
        <v>#REF!</v>
      </c>
      <c r="G1567" s="575" t="e">
        <f t="shared" si="170"/>
        <v>#REF!</v>
      </c>
      <c r="H1567" s="575" t="e">
        <f t="shared" si="171"/>
        <v>#REF!</v>
      </c>
      <c r="I1567" s="575" t="e">
        <f t="shared" si="172"/>
        <v>#REF!</v>
      </c>
      <c r="J1567" s="575" t="e">
        <f>IF(A1567="","",IF(#REF!="","",PMT((1+D1567)^(1/12)-1,(#REF!*12)-A1567+1,-E1567)))</f>
        <v>#REF!</v>
      </c>
    </row>
    <row r="1568" spans="1:10">
      <c r="A1568" s="577" t="e">
        <f>IF(A1567="","",IF(A1567=#REF!*12,"",+A1567+1))</f>
        <v>#REF!</v>
      </c>
      <c r="B1568" s="576" t="e">
        <f t="shared" si="173"/>
        <v>#REF!</v>
      </c>
      <c r="C1568" s="576" t="e">
        <f>IF(A1568="","",IF(#REF!+'Plano Prestação Mensal Proposta'!A1568&gt;120,0,ROUND(IF(B1568&gt;0.045,(0.045*0.5),(0.5)*B1568),7)))</f>
        <v>#REF!</v>
      </c>
      <c r="D1568" s="576" t="e">
        <f t="shared" si="168"/>
        <v>#REF!</v>
      </c>
      <c r="E1568" s="575" t="e">
        <f t="shared" si="174"/>
        <v>#REF!</v>
      </c>
      <c r="F1568" s="575" t="e">
        <f t="shared" si="169"/>
        <v>#REF!</v>
      </c>
      <c r="G1568" s="575" t="e">
        <f t="shared" si="170"/>
        <v>#REF!</v>
      </c>
      <c r="H1568" s="575" t="e">
        <f t="shared" si="171"/>
        <v>#REF!</v>
      </c>
      <c r="I1568" s="575" t="e">
        <f t="shared" si="172"/>
        <v>#REF!</v>
      </c>
      <c r="J1568" s="575" t="e">
        <f>IF(A1568="","",IF(#REF!="","",PMT((1+D1568)^(1/12)-1,(#REF!*12)-A1568+1,-E1568)))</f>
        <v>#REF!</v>
      </c>
    </row>
    <row r="1569" spans="1:10">
      <c r="A1569" s="577" t="e">
        <f>IF(A1568="","",IF(A1568=#REF!*12,"",+A1568+1))</f>
        <v>#REF!</v>
      </c>
      <c r="B1569" s="576" t="e">
        <f t="shared" si="173"/>
        <v>#REF!</v>
      </c>
      <c r="C1569" s="576" t="e">
        <f>IF(A1569="","",IF(#REF!+'Plano Prestação Mensal Proposta'!A1569&gt;120,0,ROUND(IF(B1569&gt;0.045,(0.045*0.5),(0.5)*B1569),7)))</f>
        <v>#REF!</v>
      </c>
      <c r="D1569" s="576" t="e">
        <f t="shared" si="168"/>
        <v>#REF!</v>
      </c>
      <c r="E1569" s="575" t="e">
        <f t="shared" si="174"/>
        <v>#REF!</v>
      </c>
      <c r="F1569" s="575" t="e">
        <f t="shared" si="169"/>
        <v>#REF!</v>
      </c>
      <c r="G1569" s="575" t="e">
        <f t="shared" si="170"/>
        <v>#REF!</v>
      </c>
      <c r="H1569" s="575" t="e">
        <f t="shared" si="171"/>
        <v>#REF!</v>
      </c>
      <c r="I1569" s="575" t="e">
        <f t="shared" si="172"/>
        <v>#REF!</v>
      </c>
      <c r="J1569" s="575" t="e">
        <f>IF(A1569="","",IF(#REF!="","",PMT((1+D1569)^(1/12)-1,(#REF!*12)-A1569+1,-E1569)))</f>
        <v>#REF!</v>
      </c>
    </row>
    <row r="1570" spans="1:10">
      <c r="A1570" s="577" t="e">
        <f>IF(A1569="","",IF(A1569=#REF!*12,"",+A1569+1))</f>
        <v>#REF!</v>
      </c>
      <c r="B1570" s="576" t="e">
        <f t="shared" si="173"/>
        <v>#REF!</v>
      </c>
      <c r="C1570" s="576" t="e">
        <f>IF(A1570="","",IF(#REF!+'Plano Prestação Mensal Proposta'!A1570&gt;120,0,ROUND(IF(B1570&gt;0.045,(0.045*0.5),(0.5)*B1570),7)))</f>
        <v>#REF!</v>
      </c>
      <c r="D1570" s="576" t="e">
        <f t="shared" si="168"/>
        <v>#REF!</v>
      </c>
      <c r="E1570" s="575" t="e">
        <f t="shared" si="174"/>
        <v>#REF!</v>
      </c>
      <c r="F1570" s="575" t="e">
        <f t="shared" si="169"/>
        <v>#REF!</v>
      </c>
      <c r="G1570" s="575" t="e">
        <f t="shared" si="170"/>
        <v>#REF!</v>
      </c>
      <c r="H1570" s="575" t="e">
        <f t="shared" si="171"/>
        <v>#REF!</v>
      </c>
      <c r="I1570" s="575" t="e">
        <f t="shared" si="172"/>
        <v>#REF!</v>
      </c>
      <c r="J1570" s="575" t="e">
        <f>IF(A1570="","",IF(#REF!="","",PMT((1+D1570)^(1/12)-1,(#REF!*12)-A1570+1,-E1570)))</f>
        <v>#REF!</v>
      </c>
    </row>
    <row r="1571" spans="1:10">
      <c r="A1571" s="577" t="e">
        <f>IF(A1570="","",IF(A1570=#REF!*12,"",+A1570+1))</f>
        <v>#REF!</v>
      </c>
      <c r="B1571" s="576" t="e">
        <f t="shared" si="173"/>
        <v>#REF!</v>
      </c>
      <c r="C1571" s="576" t="e">
        <f>IF(A1571="","",IF(#REF!+'Plano Prestação Mensal Proposta'!A1571&gt;120,0,ROUND(IF(B1571&gt;0.045,(0.045*0.5),(0.5)*B1571),7)))</f>
        <v>#REF!</v>
      </c>
      <c r="D1571" s="576" t="e">
        <f t="shared" si="168"/>
        <v>#REF!</v>
      </c>
      <c r="E1571" s="575" t="e">
        <f t="shared" si="174"/>
        <v>#REF!</v>
      </c>
      <c r="F1571" s="575" t="e">
        <f t="shared" si="169"/>
        <v>#REF!</v>
      </c>
      <c r="G1571" s="575" t="e">
        <f t="shared" si="170"/>
        <v>#REF!</v>
      </c>
      <c r="H1571" s="575" t="e">
        <f t="shared" si="171"/>
        <v>#REF!</v>
      </c>
      <c r="I1571" s="575" t="e">
        <f t="shared" si="172"/>
        <v>#REF!</v>
      </c>
      <c r="J1571" s="575" t="e">
        <f>IF(A1571="","",IF(#REF!="","",PMT((1+D1571)^(1/12)-1,(#REF!*12)-A1571+1,-E1571)))</f>
        <v>#REF!</v>
      </c>
    </row>
    <row r="1572" spans="1:10">
      <c r="A1572" s="577" t="e">
        <f>IF(A1571="","",IF(A1571=#REF!*12,"",+A1571+1))</f>
        <v>#REF!</v>
      </c>
      <c r="B1572" s="576" t="e">
        <f t="shared" si="173"/>
        <v>#REF!</v>
      </c>
      <c r="C1572" s="576" t="e">
        <f>IF(A1572="","",IF(#REF!+'Plano Prestação Mensal Proposta'!A1572&gt;120,0,ROUND(IF(B1572&gt;0.045,(0.045*0.5),(0.5)*B1572),7)))</f>
        <v>#REF!</v>
      </c>
      <c r="D1572" s="576" t="e">
        <f t="shared" si="168"/>
        <v>#REF!</v>
      </c>
      <c r="E1572" s="575" t="e">
        <f t="shared" si="174"/>
        <v>#REF!</v>
      </c>
      <c r="F1572" s="575" t="e">
        <f t="shared" si="169"/>
        <v>#REF!</v>
      </c>
      <c r="G1572" s="575" t="e">
        <f t="shared" si="170"/>
        <v>#REF!</v>
      </c>
      <c r="H1572" s="575" t="e">
        <f t="shared" si="171"/>
        <v>#REF!</v>
      </c>
      <c r="I1572" s="575" t="e">
        <f t="shared" si="172"/>
        <v>#REF!</v>
      </c>
      <c r="J1572" s="575" t="e">
        <f>IF(A1572="","",IF(#REF!="","",PMT((1+D1572)^(1/12)-1,(#REF!*12)-A1572+1,-E1572)))</f>
        <v>#REF!</v>
      </c>
    </row>
    <row r="1573" spans="1:10">
      <c r="A1573" s="577" t="e">
        <f>IF(A1572="","",IF(A1572=#REF!*12,"",+A1572+1))</f>
        <v>#REF!</v>
      </c>
      <c r="B1573" s="576" t="e">
        <f t="shared" si="173"/>
        <v>#REF!</v>
      </c>
      <c r="C1573" s="576" t="e">
        <f>IF(A1573="","",IF(#REF!+'Plano Prestação Mensal Proposta'!A1573&gt;120,0,ROUND(IF(B1573&gt;0.045,(0.045*0.5),(0.5)*B1573),7)))</f>
        <v>#REF!</v>
      </c>
      <c r="D1573" s="576" t="e">
        <f t="shared" si="168"/>
        <v>#REF!</v>
      </c>
      <c r="E1573" s="575" t="e">
        <f t="shared" si="174"/>
        <v>#REF!</v>
      </c>
      <c r="F1573" s="575" t="e">
        <f t="shared" si="169"/>
        <v>#REF!</v>
      </c>
      <c r="G1573" s="575" t="e">
        <f t="shared" si="170"/>
        <v>#REF!</v>
      </c>
      <c r="H1573" s="575" t="e">
        <f t="shared" si="171"/>
        <v>#REF!</v>
      </c>
      <c r="I1573" s="575" t="e">
        <f t="shared" si="172"/>
        <v>#REF!</v>
      </c>
      <c r="J1573" s="575" t="e">
        <f>IF(A1573="","",IF(#REF!="","",PMT((1+D1573)^(1/12)-1,(#REF!*12)-A1573+1,-E1573)))</f>
        <v>#REF!</v>
      </c>
    </row>
    <row r="1574" spans="1:10">
      <c r="A1574" s="577" t="e">
        <f>IF(A1573="","",IF(A1573=#REF!*12,"",+A1573+1))</f>
        <v>#REF!</v>
      </c>
      <c r="B1574" s="576" t="e">
        <f t="shared" si="173"/>
        <v>#REF!</v>
      </c>
      <c r="C1574" s="576" t="e">
        <f>IF(A1574="","",IF(#REF!+'Plano Prestação Mensal Proposta'!A1574&gt;120,0,ROUND(IF(B1574&gt;0.045,(0.045*0.5),(0.5)*B1574),7)))</f>
        <v>#REF!</v>
      </c>
      <c r="D1574" s="576" t="e">
        <f t="shared" si="168"/>
        <v>#REF!</v>
      </c>
      <c r="E1574" s="575" t="e">
        <f t="shared" si="174"/>
        <v>#REF!</v>
      </c>
      <c r="F1574" s="575" t="e">
        <f t="shared" si="169"/>
        <v>#REF!</v>
      </c>
      <c r="G1574" s="575" t="e">
        <f t="shared" si="170"/>
        <v>#REF!</v>
      </c>
      <c r="H1574" s="575" t="e">
        <f t="shared" si="171"/>
        <v>#REF!</v>
      </c>
      <c r="I1574" s="575" t="e">
        <f t="shared" si="172"/>
        <v>#REF!</v>
      </c>
      <c r="J1574" s="575" t="e">
        <f>IF(A1574="","",IF(#REF!="","",PMT((1+D1574)^(1/12)-1,(#REF!*12)-A1574+1,-E1574)))</f>
        <v>#REF!</v>
      </c>
    </row>
    <row r="1575" spans="1:10">
      <c r="A1575" s="577" t="e">
        <f>IF(A1574="","",IF(A1574=#REF!*12,"",+A1574+1))</f>
        <v>#REF!</v>
      </c>
      <c r="B1575" s="576" t="e">
        <f t="shared" si="173"/>
        <v>#REF!</v>
      </c>
      <c r="C1575" s="576" t="e">
        <f>IF(A1575="","",IF(#REF!+'Plano Prestação Mensal Proposta'!A1575&gt;120,0,ROUND(IF(B1575&gt;0.045,(0.045*0.5),(0.5)*B1575),7)))</f>
        <v>#REF!</v>
      </c>
      <c r="D1575" s="576" t="e">
        <f t="shared" si="168"/>
        <v>#REF!</v>
      </c>
      <c r="E1575" s="575" t="e">
        <f t="shared" si="174"/>
        <v>#REF!</v>
      </c>
      <c r="F1575" s="575" t="e">
        <f t="shared" si="169"/>
        <v>#REF!</v>
      </c>
      <c r="G1575" s="575" t="e">
        <f t="shared" si="170"/>
        <v>#REF!</v>
      </c>
      <c r="H1575" s="575" t="e">
        <f t="shared" si="171"/>
        <v>#REF!</v>
      </c>
      <c r="I1575" s="575" t="e">
        <f t="shared" si="172"/>
        <v>#REF!</v>
      </c>
      <c r="J1575" s="575" t="e">
        <f>IF(A1575="","",IF(#REF!="","",PMT((1+D1575)^(1/12)-1,(#REF!*12)-A1575+1,-E1575)))</f>
        <v>#REF!</v>
      </c>
    </row>
    <row r="1576" spans="1:10">
      <c r="A1576" s="577" t="e">
        <f>IF(A1575="","",IF(A1575=#REF!*12,"",+A1575+1))</f>
        <v>#REF!</v>
      </c>
      <c r="B1576" s="576" t="e">
        <f t="shared" si="173"/>
        <v>#REF!</v>
      </c>
      <c r="C1576" s="576" t="e">
        <f>IF(A1576="","",IF(#REF!+'Plano Prestação Mensal Proposta'!A1576&gt;120,0,ROUND(IF(B1576&gt;0.045,(0.045*0.5),(0.5)*B1576),7)))</f>
        <v>#REF!</v>
      </c>
      <c r="D1576" s="576" t="e">
        <f t="shared" si="168"/>
        <v>#REF!</v>
      </c>
      <c r="E1576" s="575" t="e">
        <f t="shared" si="174"/>
        <v>#REF!</v>
      </c>
      <c r="F1576" s="575" t="e">
        <f t="shared" si="169"/>
        <v>#REF!</v>
      </c>
      <c r="G1576" s="575" t="e">
        <f t="shared" si="170"/>
        <v>#REF!</v>
      </c>
      <c r="H1576" s="575" t="e">
        <f t="shared" si="171"/>
        <v>#REF!</v>
      </c>
      <c r="I1576" s="575" t="e">
        <f t="shared" si="172"/>
        <v>#REF!</v>
      </c>
      <c r="J1576" s="575" t="e">
        <f>IF(A1576="","",IF(#REF!="","",PMT((1+D1576)^(1/12)-1,(#REF!*12)-A1576+1,-E1576)))</f>
        <v>#REF!</v>
      </c>
    </row>
    <row r="1577" spans="1:10">
      <c r="A1577" s="577" t="e">
        <f>IF(A1576="","",IF(A1576=#REF!*12,"",+A1576+1))</f>
        <v>#REF!</v>
      </c>
      <c r="B1577" s="576" t="e">
        <f t="shared" si="173"/>
        <v>#REF!</v>
      </c>
      <c r="C1577" s="576" t="e">
        <f>IF(A1577="","",IF(#REF!+'Plano Prestação Mensal Proposta'!A1577&gt;120,0,ROUND(IF(B1577&gt;0.045,(0.045*0.5),(0.5)*B1577),7)))</f>
        <v>#REF!</v>
      </c>
      <c r="D1577" s="576" t="e">
        <f t="shared" si="168"/>
        <v>#REF!</v>
      </c>
      <c r="E1577" s="575" t="e">
        <f t="shared" si="174"/>
        <v>#REF!</v>
      </c>
      <c r="F1577" s="575" t="e">
        <f t="shared" si="169"/>
        <v>#REF!</v>
      </c>
      <c r="G1577" s="575" t="e">
        <f t="shared" si="170"/>
        <v>#REF!</v>
      </c>
      <c r="H1577" s="575" t="e">
        <f t="shared" si="171"/>
        <v>#REF!</v>
      </c>
      <c r="I1577" s="575" t="e">
        <f t="shared" si="172"/>
        <v>#REF!</v>
      </c>
      <c r="J1577" s="575" t="e">
        <f>IF(A1577="","",IF(#REF!="","",PMT((1+D1577)^(1/12)-1,(#REF!*12)-A1577+1,-E1577)))</f>
        <v>#REF!</v>
      </c>
    </row>
    <row r="1578" spans="1:10">
      <c r="A1578" s="577" t="e">
        <f>IF(A1577="","",IF(A1577=#REF!*12,"",+A1577+1))</f>
        <v>#REF!</v>
      </c>
      <c r="B1578" s="576" t="e">
        <f t="shared" si="173"/>
        <v>#REF!</v>
      </c>
      <c r="C1578" s="576" t="e">
        <f>IF(A1578="","",IF(#REF!+'Plano Prestação Mensal Proposta'!A1578&gt;120,0,ROUND(IF(B1578&gt;0.045,(0.045*0.5),(0.5)*B1578),7)))</f>
        <v>#REF!</v>
      </c>
      <c r="D1578" s="576" t="e">
        <f t="shared" si="168"/>
        <v>#REF!</v>
      </c>
      <c r="E1578" s="575" t="e">
        <f t="shared" si="174"/>
        <v>#REF!</v>
      </c>
      <c r="F1578" s="575" t="e">
        <f t="shared" si="169"/>
        <v>#REF!</v>
      </c>
      <c r="G1578" s="575" t="e">
        <f t="shared" si="170"/>
        <v>#REF!</v>
      </c>
      <c r="H1578" s="575" t="e">
        <f t="shared" si="171"/>
        <v>#REF!</v>
      </c>
      <c r="I1578" s="575" t="e">
        <f t="shared" si="172"/>
        <v>#REF!</v>
      </c>
      <c r="J1578" s="575" t="e">
        <f>IF(A1578="","",IF(#REF!="","",PMT((1+D1578)^(1/12)-1,(#REF!*12)-A1578+1,-E1578)))</f>
        <v>#REF!</v>
      </c>
    </row>
    <row r="1579" spans="1:10">
      <c r="A1579" s="577" t="e">
        <f>IF(A1578="","",IF(A1578=#REF!*12,"",+A1578+1))</f>
        <v>#REF!</v>
      </c>
      <c r="B1579" s="576" t="e">
        <f t="shared" si="173"/>
        <v>#REF!</v>
      </c>
      <c r="C1579" s="576" t="e">
        <f>IF(A1579="","",IF(#REF!+'Plano Prestação Mensal Proposta'!A1579&gt;120,0,ROUND(IF(B1579&gt;0.045,(0.045*0.5),(0.5)*B1579),7)))</f>
        <v>#REF!</v>
      </c>
      <c r="D1579" s="576" t="e">
        <f t="shared" si="168"/>
        <v>#REF!</v>
      </c>
      <c r="E1579" s="575" t="e">
        <f t="shared" si="174"/>
        <v>#REF!</v>
      </c>
      <c r="F1579" s="575" t="e">
        <f t="shared" si="169"/>
        <v>#REF!</v>
      </c>
      <c r="G1579" s="575" t="e">
        <f t="shared" si="170"/>
        <v>#REF!</v>
      </c>
      <c r="H1579" s="575" t="e">
        <f t="shared" si="171"/>
        <v>#REF!</v>
      </c>
      <c r="I1579" s="575" t="e">
        <f t="shared" si="172"/>
        <v>#REF!</v>
      </c>
      <c r="J1579" s="575" t="e">
        <f>IF(A1579="","",IF(#REF!="","",PMT((1+D1579)^(1/12)-1,(#REF!*12)-A1579+1,-E1579)))</f>
        <v>#REF!</v>
      </c>
    </row>
    <row r="1580" spans="1:10">
      <c r="A1580" s="577" t="e">
        <f>IF(A1579="","",IF(A1579=#REF!*12,"",+A1579+1))</f>
        <v>#REF!</v>
      </c>
      <c r="B1580" s="576" t="e">
        <f t="shared" si="173"/>
        <v>#REF!</v>
      </c>
      <c r="C1580" s="576" t="e">
        <f>IF(A1580="","",IF(#REF!+'Plano Prestação Mensal Proposta'!A1580&gt;120,0,ROUND(IF(B1580&gt;0.045,(0.045*0.5),(0.5)*B1580),7)))</f>
        <v>#REF!</v>
      </c>
      <c r="D1580" s="576" t="e">
        <f t="shared" si="168"/>
        <v>#REF!</v>
      </c>
      <c r="E1580" s="575" t="e">
        <f t="shared" si="174"/>
        <v>#REF!</v>
      </c>
      <c r="F1580" s="575" t="e">
        <f t="shared" si="169"/>
        <v>#REF!</v>
      </c>
      <c r="G1580" s="575" t="e">
        <f t="shared" si="170"/>
        <v>#REF!</v>
      </c>
      <c r="H1580" s="575" t="e">
        <f t="shared" si="171"/>
        <v>#REF!</v>
      </c>
      <c r="I1580" s="575" t="e">
        <f t="shared" si="172"/>
        <v>#REF!</v>
      </c>
      <c r="J1580" s="575" t="e">
        <f>IF(A1580="","",IF(#REF!="","",PMT((1+D1580)^(1/12)-1,(#REF!*12)-A1580+1,-E1580)))</f>
        <v>#REF!</v>
      </c>
    </row>
    <row r="1581" spans="1:10">
      <c r="A1581" s="577" t="e">
        <f>IF(A1580="","",IF(A1580=#REF!*12,"",+A1580+1))</f>
        <v>#REF!</v>
      </c>
      <c r="B1581" s="576" t="e">
        <f t="shared" si="173"/>
        <v>#REF!</v>
      </c>
      <c r="C1581" s="576" t="e">
        <f>IF(A1581="","",IF(#REF!+'Plano Prestação Mensal Proposta'!A1581&gt;120,0,ROUND(IF(B1581&gt;0.045,(0.045*0.5),(0.5)*B1581),7)))</f>
        <v>#REF!</v>
      </c>
      <c r="D1581" s="576" t="e">
        <f t="shared" si="168"/>
        <v>#REF!</v>
      </c>
      <c r="E1581" s="575" t="e">
        <f t="shared" si="174"/>
        <v>#REF!</v>
      </c>
      <c r="F1581" s="575" t="e">
        <f t="shared" si="169"/>
        <v>#REF!</v>
      </c>
      <c r="G1581" s="575" t="e">
        <f t="shared" si="170"/>
        <v>#REF!</v>
      </c>
      <c r="H1581" s="575" t="e">
        <f t="shared" si="171"/>
        <v>#REF!</v>
      </c>
      <c r="I1581" s="575" t="e">
        <f t="shared" si="172"/>
        <v>#REF!</v>
      </c>
      <c r="J1581" s="575" t="e">
        <f>IF(A1581="","",IF(#REF!="","",PMT((1+D1581)^(1/12)-1,(#REF!*12)-A1581+1,-E1581)))</f>
        <v>#REF!</v>
      </c>
    </row>
    <row r="1582" spans="1:10">
      <c r="A1582" s="577" t="e">
        <f>IF(A1581="","",IF(A1581=#REF!*12,"",+A1581+1))</f>
        <v>#REF!</v>
      </c>
      <c r="B1582" s="576" t="e">
        <f t="shared" si="173"/>
        <v>#REF!</v>
      </c>
      <c r="C1582" s="576" t="e">
        <f>IF(A1582="","",IF(#REF!+'Plano Prestação Mensal Proposta'!A1582&gt;120,0,ROUND(IF(B1582&gt;0.045,(0.045*0.5),(0.5)*B1582),7)))</f>
        <v>#REF!</v>
      </c>
      <c r="D1582" s="576" t="e">
        <f t="shared" si="168"/>
        <v>#REF!</v>
      </c>
      <c r="E1582" s="575" t="e">
        <f t="shared" si="174"/>
        <v>#REF!</v>
      </c>
      <c r="F1582" s="575" t="e">
        <f t="shared" si="169"/>
        <v>#REF!</v>
      </c>
      <c r="G1582" s="575" t="e">
        <f t="shared" si="170"/>
        <v>#REF!</v>
      </c>
      <c r="H1582" s="575" t="e">
        <f t="shared" si="171"/>
        <v>#REF!</v>
      </c>
      <c r="I1582" s="575" t="e">
        <f t="shared" si="172"/>
        <v>#REF!</v>
      </c>
      <c r="J1582" s="575" t="e">
        <f>IF(A1582="","",IF(#REF!="","",PMT((1+D1582)^(1/12)-1,(#REF!*12)-A1582+1,-E1582)))</f>
        <v>#REF!</v>
      </c>
    </row>
    <row r="1583" spans="1:10">
      <c r="A1583" s="577" t="e">
        <f>IF(A1582="","",IF(A1582=#REF!*12,"",+A1582+1))</f>
        <v>#REF!</v>
      </c>
      <c r="B1583" s="576" t="e">
        <f t="shared" si="173"/>
        <v>#REF!</v>
      </c>
      <c r="C1583" s="576" t="e">
        <f>IF(A1583="","",IF(#REF!+'Plano Prestação Mensal Proposta'!A1583&gt;120,0,ROUND(IF(B1583&gt;0.045,(0.045*0.5),(0.5)*B1583),7)))</f>
        <v>#REF!</v>
      </c>
      <c r="D1583" s="576" t="e">
        <f t="shared" si="168"/>
        <v>#REF!</v>
      </c>
      <c r="E1583" s="575" t="e">
        <f t="shared" si="174"/>
        <v>#REF!</v>
      </c>
      <c r="F1583" s="575" t="e">
        <f t="shared" si="169"/>
        <v>#REF!</v>
      </c>
      <c r="G1583" s="575" t="e">
        <f t="shared" si="170"/>
        <v>#REF!</v>
      </c>
      <c r="H1583" s="575" t="e">
        <f t="shared" si="171"/>
        <v>#REF!</v>
      </c>
      <c r="I1583" s="575" t="e">
        <f t="shared" si="172"/>
        <v>#REF!</v>
      </c>
      <c r="J1583" s="575" t="e">
        <f>IF(A1583="","",IF(#REF!="","",PMT((1+D1583)^(1/12)-1,(#REF!*12)-A1583+1,-E1583)))</f>
        <v>#REF!</v>
      </c>
    </row>
    <row r="1584" spans="1:10">
      <c r="A1584" s="577" t="e">
        <f>IF(A1583="","",IF(A1583=#REF!*12,"",+A1583+1))</f>
        <v>#REF!</v>
      </c>
      <c r="B1584" s="576" t="e">
        <f t="shared" si="173"/>
        <v>#REF!</v>
      </c>
      <c r="C1584" s="576" t="e">
        <f>IF(A1584="","",IF(#REF!+'Plano Prestação Mensal Proposta'!A1584&gt;120,0,ROUND(IF(B1584&gt;0.045,(0.045*0.5),(0.5)*B1584),7)))</f>
        <v>#REF!</v>
      </c>
      <c r="D1584" s="576" t="e">
        <f t="shared" si="168"/>
        <v>#REF!</v>
      </c>
      <c r="E1584" s="575" t="e">
        <f t="shared" si="174"/>
        <v>#REF!</v>
      </c>
      <c r="F1584" s="575" t="e">
        <f t="shared" si="169"/>
        <v>#REF!</v>
      </c>
      <c r="G1584" s="575" t="e">
        <f t="shared" si="170"/>
        <v>#REF!</v>
      </c>
      <c r="H1584" s="575" t="e">
        <f t="shared" si="171"/>
        <v>#REF!</v>
      </c>
      <c r="I1584" s="575" t="e">
        <f t="shared" si="172"/>
        <v>#REF!</v>
      </c>
      <c r="J1584" s="575" t="e">
        <f>IF(A1584="","",IF(#REF!="","",PMT((1+D1584)^(1/12)-1,(#REF!*12)-A1584+1,-E1584)))</f>
        <v>#REF!</v>
      </c>
    </row>
    <row r="1585" spans="1:10">
      <c r="A1585" s="577" t="e">
        <f>IF(A1584="","",IF(A1584=#REF!*12,"",+A1584+1))</f>
        <v>#REF!</v>
      </c>
      <c r="B1585" s="576" t="e">
        <f t="shared" si="173"/>
        <v>#REF!</v>
      </c>
      <c r="C1585" s="576" t="e">
        <f>IF(A1585="","",IF(#REF!+'Plano Prestação Mensal Proposta'!A1585&gt;120,0,ROUND(IF(B1585&gt;0.045,(0.045*0.5),(0.5)*B1585),7)))</f>
        <v>#REF!</v>
      </c>
      <c r="D1585" s="576" t="e">
        <f t="shared" si="168"/>
        <v>#REF!</v>
      </c>
      <c r="E1585" s="575" t="e">
        <f t="shared" si="174"/>
        <v>#REF!</v>
      </c>
      <c r="F1585" s="575" t="e">
        <f t="shared" si="169"/>
        <v>#REF!</v>
      </c>
      <c r="G1585" s="575" t="e">
        <f t="shared" si="170"/>
        <v>#REF!</v>
      </c>
      <c r="H1585" s="575" t="e">
        <f t="shared" si="171"/>
        <v>#REF!</v>
      </c>
      <c r="I1585" s="575" t="e">
        <f t="shared" si="172"/>
        <v>#REF!</v>
      </c>
      <c r="J1585" s="575" t="e">
        <f>IF(A1585="","",IF(#REF!="","",PMT((1+D1585)^(1/12)-1,(#REF!*12)-A1585+1,-E1585)))</f>
        <v>#REF!</v>
      </c>
    </row>
    <row r="1586" spans="1:10">
      <c r="A1586" s="577" t="e">
        <f>IF(A1585="","",IF(A1585=#REF!*12,"",+A1585+1))</f>
        <v>#REF!</v>
      </c>
      <c r="B1586" s="576" t="e">
        <f t="shared" si="173"/>
        <v>#REF!</v>
      </c>
      <c r="C1586" s="576" t="e">
        <f>IF(A1586="","",IF(#REF!+'Plano Prestação Mensal Proposta'!A1586&gt;120,0,ROUND(IF(B1586&gt;0.045,(0.045*0.5),(0.5)*B1586),7)))</f>
        <v>#REF!</v>
      </c>
      <c r="D1586" s="576" t="e">
        <f t="shared" si="168"/>
        <v>#REF!</v>
      </c>
      <c r="E1586" s="575" t="e">
        <f t="shared" si="174"/>
        <v>#REF!</v>
      </c>
      <c r="F1586" s="575" t="e">
        <f t="shared" si="169"/>
        <v>#REF!</v>
      </c>
      <c r="G1586" s="575" t="e">
        <f t="shared" si="170"/>
        <v>#REF!</v>
      </c>
      <c r="H1586" s="575" t="e">
        <f t="shared" si="171"/>
        <v>#REF!</v>
      </c>
      <c r="I1586" s="575" t="e">
        <f t="shared" si="172"/>
        <v>#REF!</v>
      </c>
      <c r="J1586" s="575" t="e">
        <f>IF(A1586="","",IF(#REF!="","",PMT((1+D1586)^(1/12)-1,(#REF!*12)-A1586+1,-E1586)))</f>
        <v>#REF!</v>
      </c>
    </row>
    <row r="1587" spans="1:10">
      <c r="A1587" s="577" t="e">
        <f>IF(A1586="","",IF(A1586=#REF!*12,"",+A1586+1))</f>
        <v>#REF!</v>
      </c>
      <c r="B1587" s="576" t="e">
        <f t="shared" si="173"/>
        <v>#REF!</v>
      </c>
      <c r="C1587" s="576" t="e">
        <f>IF(A1587="","",IF(#REF!+'Plano Prestação Mensal Proposta'!A1587&gt;120,0,ROUND(IF(B1587&gt;0.045,(0.045*0.5),(0.5)*B1587),7)))</f>
        <v>#REF!</v>
      </c>
      <c r="D1587" s="576" t="e">
        <f t="shared" si="168"/>
        <v>#REF!</v>
      </c>
      <c r="E1587" s="575" t="e">
        <f t="shared" si="174"/>
        <v>#REF!</v>
      </c>
      <c r="F1587" s="575" t="e">
        <f t="shared" si="169"/>
        <v>#REF!</v>
      </c>
      <c r="G1587" s="575" t="e">
        <f t="shared" si="170"/>
        <v>#REF!</v>
      </c>
      <c r="H1587" s="575" t="e">
        <f t="shared" si="171"/>
        <v>#REF!</v>
      </c>
      <c r="I1587" s="575" t="e">
        <f t="shared" si="172"/>
        <v>#REF!</v>
      </c>
      <c r="J1587" s="575" t="e">
        <f>IF(A1587="","",IF(#REF!="","",PMT((1+D1587)^(1/12)-1,(#REF!*12)-A1587+1,-E1587)))</f>
        <v>#REF!</v>
      </c>
    </row>
    <row r="1588" spans="1:10">
      <c r="A1588" s="577" t="e">
        <f>IF(A1587="","",IF(A1587=#REF!*12,"",+A1587+1))</f>
        <v>#REF!</v>
      </c>
      <c r="B1588" s="576" t="e">
        <f t="shared" si="173"/>
        <v>#REF!</v>
      </c>
      <c r="C1588" s="576" t="e">
        <f>IF(A1588="","",IF(#REF!+'Plano Prestação Mensal Proposta'!A1588&gt;120,0,ROUND(IF(B1588&gt;0.045,(0.045*0.5),(0.5)*B1588),7)))</f>
        <v>#REF!</v>
      </c>
      <c r="D1588" s="576" t="e">
        <f t="shared" si="168"/>
        <v>#REF!</v>
      </c>
      <c r="E1588" s="575" t="e">
        <f t="shared" si="174"/>
        <v>#REF!</v>
      </c>
      <c r="F1588" s="575" t="e">
        <f t="shared" si="169"/>
        <v>#REF!</v>
      </c>
      <c r="G1588" s="575" t="e">
        <f t="shared" si="170"/>
        <v>#REF!</v>
      </c>
      <c r="H1588" s="575" t="e">
        <f t="shared" si="171"/>
        <v>#REF!</v>
      </c>
      <c r="I1588" s="575" t="e">
        <f t="shared" si="172"/>
        <v>#REF!</v>
      </c>
      <c r="J1588" s="575" t="e">
        <f>IF(A1588="","",IF(#REF!="","",PMT((1+D1588)^(1/12)-1,(#REF!*12)-A1588+1,-E1588)))</f>
        <v>#REF!</v>
      </c>
    </row>
    <row r="1589" spans="1:10">
      <c r="A1589" s="577" t="e">
        <f>IF(A1588="","",IF(A1588=#REF!*12,"",+A1588+1))</f>
        <v>#REF!</v>
      </c>
      <c r="B1589" s="576" t="e">
        <f t="shared" si="173"/>
        <v>#REF!</v>
      </c>
      <c r="C1589" s="576" t="e">
        <f>IF(A1589="","",IF(#REF!+'Plano Prestação Mensal Proposta'!A1589&gt;120,0,ROUND(IF(B1589&gt;0.045,(0.045*0.5),(0.5)*B1589),7)))</f>
        <v>#REF!</v>
      </c>
      <c r="D1589" s="576" t="e">
        <f t="shared" si="168"/>
        <v>#REF!</v>
      </c>
      <c r="E1589" s="575" t="e">
        <f t="shared" si="174"/>
        <v>#REF!</v>
      </c>
      <c r="F1589" s="575" t="e">
        <f t="shared" si="169"/>
        <v>#REF!</v>
      </c>
      <c r="G1589" s="575" t="e">
        <f t="shared" si="170"/>
        <v>#REF!</v>
      </c>
      <c r="H1589" s="575" t="e">
        <f t="shared" si="171"/>
        <v>#REF!</v>
      </c>
      <c r="I1589" s="575" t="e">
        <f t="shared" si="172"/>
        <v>#REF!</v>
      </c>
      <c r="J1589" s="575" t="e">
        <f>IF(A1589="","",IF(#REF!="","",PMT((1+D1589)^(1/12)-1,(#REF!*12)-A1589+1,-E1589)))</f>
        <v>#REF!</v>
      </c>
    </row>
    <row r="1590" spans="1:10">
      <c r="A1590" s="577" t="e">
        <f>IF(A1589="","",IF(A1589=#REF!*12,"",+A1589+1))</f>
        <v>#REF!</v>
      </c>
      <c r="B1590" s="576" t="e">
        <f t="shared" si="173"/>
        <v>#REF!</v>
      </c>
      <c r="C1590" s="576" t="e">
        <f>IF(A1590="","",IF(#REF!+'Plano Prestação Mensal Proposta'!A1590&gt;120,0,ROUND(IF(B1590&gt;0.045,(0.045*0.5),(0.5)*B1590),7)))</f>
        <v>#REF!</v>
      </c>
      <c r="D1590" s="576" t="e">
        <f t="shared" si="168"/>
        <v>#REF!</v>
      </c>
      <c r="E1590" s="575" t="e">
        <f t="shared" si="174"/>
        <v>#REF!</v>
      </c>
      <c r="F1590" s="575" t="e">
        <f t="shared" si="169"/>
        <v>#REF!</v>
      </c>
      <c r="G1590" s="575" t="e">
        <f t="shared" si="170"/>
        <v>#REF!</v>
      </c>
      <c r="H1590" s="575" t="e">
        <f t="shared" si="171"/>
        <v>#REF!</v>
      </c>
      <c r="I1590" s="575" t="e">
        <f t="shared" si="172"/>
        <v>#REF!</v>
      </c>
      <c r="J1590" s="575" t="e">
        <f>IF(A1590="","",IF(#REF!="","",PMT((1+D1590)^(1/12)-1,(#REF!*12)-A1590+1,-E1590)))</f>
        <v>#REF!</v>
      </c>
    </row>
    <row r="1591" spans="1:10">
      <c r="A1591" s="577" t="e">
        <f>IF(A1590="","",IF(A1590=#REF!*12,"",+A1590+1))</f>
        <v>#REF!</v>
      </c>
      <c r="B1591" s="576" t="e">
        <f t="shared" si="173"/>
        <v>#REF!</v>
      </c>
      <c r="C1591" s="576" t="e">
        <f>IF(A1591="","",IF(#REF!+'Plano Prestação Mensal Proposta'!A1591&gt;120,0,ROUND(IF(B1591&gt;0.045,(0.045*0.5),(0.5)*B1591),7)))</f>
        <v>#REF!</v>
      </c>
      <c r="D1591" s="576" t="e">
        <f t="shared" si="168"/>
        <v>#REF!</v>
      </c>
      <c r="E1591" s="575" t="e">
        <f t="shared" si="174"/>
        <v>#REF!</v>
      </c>
      <c r="F1591" s="575" t="e">
        <f t="shared" si="169"/>
        <v>#REF!</v>
      </c>
      <c r="G1591" s="575" t="e">
        <f t="shared" si="170"/>
        <v>#REF!</v>
      </c>
      <c r="H1591" s="575" t="e">
        <f t="shared" si="171"/>
        <v>#REF!</v>
      </c>
      <c r="I1591" s="575" t="e">
        <f t="shared" si="172"/>
        <v>#REF!</v>
      </c>
      <c r="J1591" s="575" t="e">
        <f>IF(A1591="","",IF(#REF!="","",PMT((1+D1591)^(1/12)-1,(#REF!*12)-A1591+1,-E1591)))</f>
        <v>#REF!</v>
      </c>
    </row>
    <row r="1592" spans="1:10">
      <c r="A1592" s="577" t="e">
        <f>IF(A1591="","",IF(A1591=#REF!*12,"",+A1591+1))</f>
        <v>#REF!</v>
      </c>
      <c r="B1592" s="576" t="e">
        <f t="shared" si="173"/>
        <v>#REF!</v>
      </c>
      <c r="C1592" s="576" t="e">
        <f>IF(A1592="","",IF(#REF!+'Plano Prestação Mensal Proposta'!A1592&gt;120,0,ROUND(IF(B1592&gt;0.045,(0.045*0.5),(0.5)*B1592),7)))</f>
        <v>#REF!</v>
      </c>
      <c r="D1592" s="576" t="e">
        <f t="shared" si="168"/>
        <v>#REF!</v>
      </c>
      <c r="E1592" s="575" t="e">
        <f t="shared" si="174"/>
        <v>#REF!</v>
      </c>
      <c r="F1592" s="575" t="e">
        <f t="shared" si="169"/>
        <v>#REF!</v>
      </c>
      <c r="G1592" s="575" t="e">
        <f t="shared" si="170"/>
        <v>#REF!</v>
      </c>
      <c r="H1592" s="575" t="e">
        <f t="shared" si="171"/>
        <v>#REF!</v>
      </c>
      <c r="I1592" s="575" t="e">
        <f t="shared" si="172"/>
        <v>#REF!</v>
      </c>
      <c r="J1592" s="575" t="e">
        <f>IF(A1592="","",IF(#REF!="","",PMT((1+D1592)^(1/12)-1,(#REF!*12)-A1592+1,-E1592)))</f>
        <v>#REF!</v>
      </c>
    </row>
    <row r="1593" spans="1:10">
      <c r="A1593" s="577" t="e">
        <f>IF(A1592="","",IF(A1592=#REF!*12,"",+A1592+1))</f>
        <v>#REF!</v>
      </c>
      <c r="B1593" s="576" t="e">
        <f t="shared" si="173"/>
        <v>#REF!</v>
      </c>
      <c r="C1593" s="576" t="e">
        <f>IF(A1593="","",IF(#REF!+'Plano Prestação Mensal Proposta'!A1593&gt;120,0,ROUND(IF(B1593&gt;0.045,(0.045*0.5),(0.5)*B1593),7)))</f>
        <v>#REF!</v>
      </c>
      <c r="D1593" s="576" t="e">
        <f t="shared" si="168"/>
        <v>#REF!</v>
      </c>
      <c r="E1593" s="575" t="e">
        <f t="shared" si="174"/>
        <v>#REF!</v>
      </c>
      <c r="F1593" s="575" t="e">
        <f t="shared" si="169"/>
        <v>#REF!</v>
      </c>
      <c r="G1593" s="575" t="e">
        <f t="shared" si="170"/>
        <v>#REF!</v>
      </c>
      <c r="H1593" s="575" t="e">
        <f t="shared" si="171"/>
        <v>#REF!</v>
      </c>
      <c r="I1593" s="575" t="e">
        <f t="shared" si="172"/>
        <v>#REF!</v>
      </c>
      <c r="J1593" s="575" t="e">
        <f>IF(A1593="","",IF(#REF!="","",PMT((1+D1593)^(1/12)-1,(#REF!*12)-A1593+1,-E1593)))</f>
        <v>#REF!</v>
      </c>
    </row>
    <row r="1594" spans="1:10">
      <c r="A1594" s="577" t="e">
        <f>IF(A1593="","",IF(A1593=#REF!*12,"",+A1593+1))</f>
        <v>#REF!</v>
      </c>
      <c r="B1594" s="576" t="e">
        <f t="shared" si="173"/>
        <v>#REF!</v>
      </c>
      <c r="C1594" s="576" t="e">
        <f>IF(A1594="","",IF(#REF!+'Plano Prestação Mensal Proposta'!A1594&gt;120,0,ROUND(IF(B1594&gt;0.045,(0.045*0.5),(0.5)*B1594),7)))</f>
        <v>#REF!</v>
      </c>
      <c r="D1594" s="576" t="e">
        <f t="shared" si="168"/>
        <v>#REF!</v>
      </c>
      <c r="E1594" s="575" t="e">
        <f t="shared" si="174"/>
        <v>#REF!</v>
      </c>
      <c r="F1594" s="575" t="e">
        <f t="shared" si="169"/>
        <v>#REF!</v>
      </c>
      <c r="G1594" s="575" t="e">
        <f t="shared" si="170"/>
        <v>#REF!</v>
      </c>
      <c r="H1594" s="575" t="e">
        <f t="shared" si="171"/>
        <v>#REF!</v>
      </c>
      <c r="I1594" s="575" t="e">
        <f t="shared" si="172"/>
        <v>#REF!</v>
      </c>
      <c r="J1594" s="575" t="e">
        <f>IF(A1594="","",IF(#REF!="","",PMT((1+D1594)^(1/12)-1,(#REF!*12)-A1594+1,-E1594)))</f>
        <v>#REF!</v>
      </c>
    </row>
    <row r="1595" spans="1:10">
      <c r="A1595" s="577" t="e">
        <f>IF(A1594="","",IF(A1594=#REF!*12,"",+A1594+1))</f>
        <v>#REF!</v>
      </c>
      <c r="B1595" s="576" t="e">
        <f t="shared" si="173"/>
        <v>#REF!</v>
      </c>
      <c r="C1595" s="576" t="e">
        <f>IF(A1595="","",IF(#REF!+'Plano Prestação Mensal Proposta'!A1595&gt;120,0,ROUND(IF(B1595&gt;0.045,(0.045*0.5),(0.5)*B1595),7)))</f>
        <v>#REF!</v>
      </c>
      <c r="D1595" s="576" t="e">
        <f t="shared" si="168"/>
        <v>#REF!</v>
      </c>
      <c r="E1595" s="575" t="e">
        <f t="shared" si="174"/>
        <v>#REF!</v>
      </c>
      <c r="F1595" s="575" t="e">
        <f t="shared" si="169"/>
        <v>#REF!</v>
      </c>
      <c r="G1595" s="575" t="e">
        <f t="shared" si="170"/>
        <v>#REF!</v>
      </c>
      <c r="H1595" s="575" t="e">
        <f t="shared" si="171"/>
        <v>#REF!</v>
      </c>
      <c r="I1595" s="575" t="e">
        <f t="shared" si="172"/>
        <v>#REF!</v>
      </c>
      <c r="J1595" s="575" t="e">
        <f>IF(A1595="","",IF(#REF!="","",PMT((1+D1595)^(1/12)-1,(#REF!*12)-A1595+1,-E1595)))</f>
        <v>#REF!</v>
      </c>
    </row>
    <row r="1596" spans="1:10">
      <c r="A1596" s="577" t="e">
        <f>IF(A1595="","",IF(A1595=#REF!*12,"",+A1595+1))</f>
        <v>#REF!</v>
      </c>
      <c r="B1596" s="576" t="e">
        <f t="shared" si="173"/>
        <v>#REF!</v>
      </c>
      <c r="C1596" s="576" t="e">
        <f>IF(A1596="","",IF(#REF!+'Plano Prestação Mensal Proposta'!A1596&gt;120,0,ROUND(IF(B1596&gt;0.045,(0.045*0.5),(0.5)*B1596),7)))</f>
        <v>#REF!</v>
      </c>
      <c r="D1596" s="576" t="e">
        <f t="shared" si="168"/>
        <v>#REF!</v>
      </c>
      <c r="E1596" s="575" t="e">
        <f t="shared" si="174"/>
        <v>#REF!</v>
      </c>
      <c r="F1596" s="575" t="e">
        <f t="shared" si="169"/>
        <v>#REF!</v>
      </c>
      <c r="G1596" s="575" t="e">
        <f t="shared" si="170"/>
        <v>#REF!</v>
      </c>
      <c r="H1596" s="575" t="e">
        <f t="shared" si="171"/>
        <v>#REF!</v>
      </c>
      <c r="I1596" s="575" t="e">
        <f t="shared" si="172"/>
        <v>#REF!</v>
      </c>
      <c r="J1596" s="575" t="e">
        <f>IF(A1596="","",IF(#REF!="","",PMT((1+D1596)^(1/12)-1,(#REF!*12)-A1596+1,-E1596)))</f>
        <v>#REF!</v>
      </c>
    </row>
    <row r="1597" spans="1:10">
      <c r="A1597" s="577" t="e">
        <f>IF(A1596="","",IF(A1596=#REF!*12,"",+A1596+1))</f>
        <v>#REF!</v>
      </c>
      <c r="B1597" s="576" t="e">
        <f t="shared" si="173"/>
        <v>#REF!</v>
      </c>
      <c r="C1597" s="576" t="e">
        <f>IF(A1597="","",IF(#REF!+'Plano Prestação Mensal Proposta'!A1597&gt;120,0,ROUND(IF(B1597&gt;0.045,(0.045*0.5),(0.5)*B1597),7)))</f>
        <v>#REF!</v>
      </c>
      <c r="D1597" s="576" t="e">
        <f t="shared" si="168"/>
        <v>#REF!</v>
      </c>
      <c r="E1597" s="575" t="e">
        <f t="shared" si="174"/>
        <v>#REF!</v>
      </c>
      <c r="F1597" s="575" t="e">
        <f t="shared" si="169"/>
        <v>#REF!</v>
      </c>
      <c r="G1597" s="575" t="e">
        <f t="shared" si="170"/>
        <v>#REF!</v>
      </c>
      <c r="H1597" s="575" t="e">
        <f t="shared" si="171"/>
        <v>#REF!</v>
      </c>
      <c r="I1597" s="575" t="e">
        <f t="shared" si="172"/>
        <v>#REF!</v>
      </c>
      <c r="J1597" s="575" t="e">
        <f>IF(A1597="","",IF(#REF!="","",PMT((1+D1597)^(1/12)-1,(#REF!*12)-A1597+1,-E1597)))</f>
        <v>#REF!</v>
      </c>
    </row>
    <row r="1598" spans="1:10">
      <c r="A1598" s="577" t="e">
        <f>IF(A1597="","",IF(A1597=#REF!*12,"",+A1597+1))</f>
        <v>#REF!</v>
      </c>
      <c r="B1598" s="576" t="e">
        <f t="shared" si="173"/>
        <v>#REF!</v>
      </c>
      <c r="C1598" s="576" t="e">
        <f>IF(A1598="","",IF(#REF!+'Plano Prestação Mensal Proposta'!A1598&gt;120,0,ROUND(IF(B1598&gt;0.045,(0.045*0.5),(0.5)*B1598),7)))</f>
        <v>#REF!</v>
      </c>
      <c r="D1598" s="576" t="e">
        <f t="shared" si="168"/>
        <v>#REF!</v>
      </c>
      <c r="E1598" s="575" t="e">
        <f t="shared" si="174"/>
        <v>#REF!</v>
      </c>
      <c r="F1598" s="575" t="e">
        <f t="shared" si="169"/>
        <v>#REF!</v>
      </c>
      <c r="G1598" s="575" t="e">
        <f t="shared" si="170"/>
        <v>#REF!</v>
      </c>
      <c r="H1598" s="575" t="e">
        <f t="shared" si="171"/>
        <v>#REF!</v>
      </c>
      <c r="I1598" s="575" t="e">
        <f t="shared" si="172"/>
        <v>#REF!</v>
      </c>
      <c r="J1598" s="575" t="e">
        <f>IF(A1598="","",IF(#REF!="","",PMT((1+D1598)^(1/12)-1,(#REF!*12)-A1598+1,-E1598)))</f>
        <v>#REF!</v>
      </c>
    </row>
    <row r="1599" spans="1:10">
      <c r="A1599" s="577" t="e">
        <f>IF(A1598="","",IF(A1598=#REF!*12,"",+A1598+1))</f>
        <v>#REF!</v>
      </c>
      <c r="B1599" s="576" t="e">
        <f t="shared" si="173"/>
        <v>#REF!</v>
      </c>
      <c r="C1599" s="576" t="e">
        <f>IF(A1599="","",IF(#REF!+'Plano Prestação Mensal Proposta'!A1599&gt;120,0,ROUND(IF(B1599&gt;0.045,(0.045*0.5),(0.5)*B1599),7)))</f>
        <v>#REF!</v>
      </c>
      <c r="D1599" s="576" t="e">
        <f t="shared" si="168"/>
        <v>#REF!</v>
      </c>
      <c r="E1599" s="575" t="e">
        <f t="shared" si="174"/>
        <v>#REF!</v>
      </c>
      <c r="F1599" s="575" t="e">
        <f t="shared" si="169"/>
        <v>#REF!</v>
      </c>
      <c r="G1599" s="575" t="e">
        <f t="shared" si="170"/>
        <v>#REF!</v>
      </c>
      <c r="H1599" s="575" t="e">
        <f t="shared" si="171"/>
        <v>#REF!</v>
      </c>
      <c r="I1599" s="575" t="e">
        <f t="shared" si="172"/>
        <v>#REF!</v>
      </c>
      <c r="J1599" s="575" t="e">
        <f>IF(A1599="","",IF(#REF!="","",PMT((1+D1599)^(1/12)-1,(#REF!*12)-A1599+1,-E1599)))</f>
        <v>#REF!</v>
      </c>
    </row>
    <row r="1600" spans="1:10">
      <c r="A1600" s="577" t="e">
        <f>IF(A1599="","",IF(A1599=#REF!*12,"",+A1599+1))</f>
        <v>#REF!</v>
      </c>
      <c r="B1600" s="576" t="e">
        <f t="shared" si="173"/>
        <v>#REF!</v>
      </c>
      <c r="C1600" s="576" t="e">
        <f>IF(A1600="","",IF(#REF!+'Plano Prestação Mensal Proposta'!A1600&gt;120,0,ROUND(IF(B1600&gt;0.045,(0.045*0.5),(0.5)*B1600),7)))</f>
        <v>#REF!</v>
      </c>
      <c r="D1600" s="576" t="e">
        <f t="shared" si="168"/>
        <v>#REF!</v>
      </c>
      <c r="E1600" s="575" t="e">
        <f t="shared" si="174"/>
        <v>#REF!</v>
      </c>
      <c r="F1600" s="575" t="e">
        <f t="shared" si="169"/>
        <v>#REF!</v>
      </c>
      <c r="G1600" s="575" t="e">
        <f t="shared" si="170"/>
        <v>#REF!</v>
      </c>
      <c r="H1600" s="575" t="e">
        <f t="shared" si="171"/>
        <v>#REF!</v>
      </c>
      <c r="I1600" s="575" t="e">
        <f t="shared" si="172"/>
        <v>#REF!</v>
      </c>
      <c r="J1600" s="575" t="e">
        <f>IF(A1600="","",IF(#REF!="","",PMT((1+D1600)^(1/12)-1,(#REF!*12)-A1600+1,-E1600)))</f>
        <v>#REF!</v>
      </c>
    </row>
    <row r="1601" spans="1:10">
      <c r="A1601" s="577" t="e">
        <f>IF(A1600="","",IF(A1600=#REF!*12,"",+A1600+1))</f>
        <v>#REF!</v>
      </c>
      <c r="B1601" s="576" t="e">
        <f t="shared" si="173"/>
        <v>#REF!</v>
      </c>
      <c r="C1601" s="576" t="e">
        <f>IF(A1601="","",IF(#REF!+'Plano Prestação Mensal Proposta'!A1601&gt;120,0,ROUND(IF(B1601&gt;0.045,(0.045*0.5),(0.5)*B1601),7)))</f>
        <v>#REF!</v>
      </c>
      <c r="D1601" s="576" t="e">
        <f t="shared" si="168"/>
        <v>#REF!</v>
      </c>
      <c r="E1601" s="575" t="e">
        <f t="shared" si="174"/>
        <v>#REF!</v>
      </c>
      <c r="F1601" s="575" t="e">
        <f t="shared" si="169"/>
        <v>#REF!</v>
      </c>
      <c r="G1601" s="575" t="e">
        <f t="shared" si="170"/>
        <v>#REF!</v>
      </c>
      <c r="H1601" s="575" t="e">
        <f t="shared" si="171"/>
        <v>#REF!</v>
      </c>
      <c r="I1601" s="575" t="e">
        <f t="shared" si="172"/>
        <v>#REF!</v>
      </c>
      <c r="J1601" s="575" t="e">
        <f>IF(A1601="","",IF(#REF!="","",PMT((1+D1601)^(1/12)-1,(#REF!*12)-A1601+1,-E1601)))</f>
        <v>#REF!</v>
      </c>
    </row>
    <row r="1602" spans="1:10">
      <c r="A1602" s="577" t="e">
        <f>IF(A1601="","",IF(A1601=#REF!*12,"",+A1601+1))</f>
        <v>#REF!</v>
      </c>
      <c r="B1602" s="576" t="e">
        <f t="shared" si="173"/>
        <v>#REF!</v>
      </c>
      <c r="C1602" s="576" t="e">
        <f>IF(A1602="","",IF(#REF!+'Plano Prestação Mensal Proposta'!A1602&gt;120,0,ROUND(IF(B1602&gt;0.045,(0.045*0.5),(0.5)*B1602),7)))</f>
        <v>#REF!</v>
      </c>
      <c r="D1602" s="576" t="e">
        <f t="shared" si="168"/>
        <v>#REF!</v>
      </c>
      <c r="E1602" s="575" t="e">
        <f t="shared" si="174"/>
        <v>#REF!</v>
      </c>
      <c r="F1602" s="575" t="e">
        <f t="shared" si="169"/>
        <v>#REF!</v>
      </c>
      <c r="G1602" s="575" t="e">
        <f t="shared" si="170"/>
        <v>#REF!</v>
      </c>
      <c r="H1602" s="575" t="e">
        <f t="shared" si="171"/>
        <v>#REF!</v>
      </c>
      <c r="I1602" s="575" t="e">
        <f t="shared" si="172"/>
        <v>#REF!</v>
      </c>
      <c r="J1602" s="575" t="e">
        <f>IF(A1602="","",IF(#REF!="","",PMT((1+D1602)^(1/12)-1,(#REF!*12)-A1602+1,-E1602)))</f>
        <v>#REF!</v>
      </c>
    </row>
    <row r="1603" spans="1:10">
      <c r="A1603" s="577" t="e">
        <f>IF(A1602="","",IF(A1602=#REF!*12,"",+A1602+1))</f>
        <v>#REF!</v>
      </c>
      <c r="B1603" s="576" t="e">
        <f t="shared" si="173"/>
        <v>#REF!</v>
      </c>
      <c r="C1603" s="576" t="e">
        <f>IF(A1603="","",IF(#REF!+'Plano Prestação Mensal Proposta'!A1603&gt;120,0,ROUND(IF(B1603&gt;0.045,(0.045*0.5),(0.5)*B1603),7)))</f>
        <v>#REF!</v>
      </c>
      <c r="D1603" s="576" t="e">
        <f t="shared" si="168"/>
        <v>#REF!</v>
      </c>
      <c r="E1603" s="575" t="e">
        <f t="shared" si="174"/>
        <v>#REF!</v>
      </c>
      <c r="F1603" s="575" t="e">
        <f t="shared" si="169"/>
        <v>#REF!</v>
      </c>
      <c r="G1603" s="575" t="e">
        <f t="shared" si="170"/>
        <v>#REF!</v>
      </c>
      <c r="H1603" s="575" t="e">
        <f t="shared" si="171"/>
        <v>#REF!</v>
      </c>
      <c r="I1603" s="575" t="e">
        <f t="shared" si="172"/>
        <v>#REF!</v>
      </c>
      <c r="J1603" s="575" t="e">
        <f>IF(A1603="","",IF(#REF!="","",PMT((1+D1603)^(1/12)-1,(#REF!*12)-A1603+1,-E1603)))</f>
        <v>#REF!</v>
      </c>
    </row>
    <row r="1604" spans="1:10">
      <c r="A1604" s="577" t="e">
        <f>IF(A1603="","",IF(A1603=#REF!*12,"",+A1603+1))</f>
        <v>#REF!</v>
      </c>
      <c r="B1604" s="576" t="e">
        <f t="shared" si="173"/>
        <v>#REF!</v>
      </c>
      <c r="C1604" s="576" t="e">
        <f>IF(A1604="","",IF(#REF!+'Plano Prestação Mensal Proposta'!A1604&gt;120,0,ROUND(IF(B1604&gt;0.045,(0.045*0.5),(0.5)*B1604),7)))</f>
        <v>#REF!</v>
      </c>
      <c r="D1604" s="576" t="e">
        <f t="shared" si="168"/>
        <v>#REF!</v>
      </c>
      <c r="E1604" s="575" t="e">
        <f t="shared" si="174"/>
        <v>#REF!</v>
      </c>
      <c r="F1604" s="575" t="e">
        <f t="shared" si="169"/>
        <v>#REF!</v>
      </c>
      <c r="G1604" s="575" t="e">
        <f t="shared" si="170"/>
        <v>#REF!</v>
      </c>
      <c r="H1604" s="575" t="e">
        <f t="shared" si="171"/>
        <v>#REF!</v>
      </c>
      <c r="I1604" s="575" t="e">
        <f t="shared" si="172"/>
        <v>#REF!</v>
      </c>
      <c r="J1604" s="575" t="e">
        <f>IF(A1604="","",IF(#REF!="","",PMT((1+D1604)^(1/12)-1,(#REF!*12)-A1604+1,-E1604)))</f>
        <v>#REF!</v>
      </c>
    </row>
    <row r="1605" spans="1:10">
      <c r="A1605" s="577" t="e">
        <f>IF(A1604="","",IF(A1604=#REF!*12,"",+A1604+1))</f>
        <v>#REF!</v>
      </c>
      <c r="B1605" s="576" t="e">
        <f t="shared" si="173"/>
        <v>#REF!</v>
      </c>
      <c r="C1605" s="576" t="e">
        <f>IF(A1605="","",IF(#REF!+'Plano Prestação Mensal Proposta'!A1605&gt;120,0,ROUND(IF(B1605&gt;0.045,(0.045*0.5),(0.5)*B1605),7)))</f>
        <v>#REF!</v>
      </c>
      <c r="D1605" s="576" t="e">
        <f t="shared" si="168"/>
        <v>#REF!</v>
      </c>
      <c r="E1605" s="575" t="e">
        <f t="shared" si="174"/>
        <v>#REF!</v>
      </c>
      <c r="F1605" s="575" t="e">
        <f t="shared" si="169"/>
        <v>#REF!</v>
      </c>
      <c r="G1605" s="575" t="e">
        <f t="shared" si="170"/>
        <v>#REF!</v>
      </c>
      <c r="H1605" s="575" t="e">
        <f t="shared" si="171"/>
        <v>#REF!</v>
      </c>
      <c r="I1605" s="575" t="e">
        <f t="shared" si="172"/>
        <v>#REF!</v>
      </c>
      <c r="J1605" s="575" t="e">
        <f>IF(A1605="","",IF(#REF!="","",PMT((1+D1605)^(1/12)-1,(#REF!*12)-A1605+1,-E1605)))</f>
        <v>#REF!</v>
      </c>
    </row>
    <row r="1606" spans="1:10">
      <c r="A1606" s="577" t="e">
        <f>IF(A1605="","",IF(A1605=#REF!*12,"",+A1605+1))</f>
        <v>#REF!</v>
      </c>
      <c r="B1606" s="576" t="e">
        <f t="shared" si="173"/>
        <v>#REF!</v>
      </c>
      <c r="C1606" s="576" t="e">
        <f>IF(A1606="","",IF(#REF!+'Plano Prestação Mensal Proposta'!A1606&gt;120,0,ROUND(IF(B1606&gt;0.045,(0.045*0.5),(0.5)*B1606),7)))</f>
        <v>#REF!</v>
      </c>
      <c r="D1606" s="576" t="e">
        <f t="shared" ref="D1606:D1669" si="175">IF(A1606="","",+B1606-C1606)</f>
        <v>#REF!</v>
      </c>
      <c r="E1606" s="575" t="e">
        <f t="shared" si="174"/>
        <v>#REF!</v>
      </c>
      <c r="F1606" s="575" t="e">
        <f t="shared" ref="F1606:F1669" si="176">IF(A1606="","",IF(J1606="","",+J1606-H1606))</f>
        <v>#REF!</v>
      </c>
      <c r="G1606" s="575" t="e">
        <f t="shared" ref="G1606:G1669" si="177">IF(A1606="","",IF(E1606="","",ROUND(+E1606*((1+B1606)^(1/12)-1),2)))</f>
        <v>#REF!</v>
      </c>
      <c r="H1606" s="575" t="e">
        <f t="shared" ref="H1606:H1669" si="178">IF(A1606="","",IF(E1606="","",ROUND(+E1606*((1+D1606)^(1/12)-1),2)))</f>
        <v>#REF!</v>
      </c>
      <c r="I1606" s="575" t="e">
        <f t="shared" ref="I1606:I1669" si="179">IF(A1606="","",+G1606-H1606)</f>
        <v>#REF!</v>
      </c>
      <c r="J1606" s="575" t="e">
        <f>IF(A1606="","",IF(#REF!="","",PMT((1+D1606)^(1/12)-1,(#REF!*12)-A1606+1,-E1606)))</f>
        <v>#REF!</v>
      </c>
    </row>
    <row r="1607" spans="1:10">
      <c r="A1607" s="577" t="e">
        <f>IF(A1606="","",IF(A1606=#REF!*12,"",+A1606+1))</f>
        <v>#REF!</v>
      </c>
      <c r="B1607" s="576" t="e">
        <f t="shared" ref="B1607:B1670" si="180">IF(A1607="","",+B1606)</f>
        <v>#REF!</v>
      </c>
      <c r="C1607" s="576" t="e">
        <f>IF(A1607="","",IF(#REF!+'Plano Prestação Mensal Proposta'!A1607&gt;120,0,ROUND(IF(B1607&gt;0.045,(0.045*0.5),(0.5)*B1607),7)))</f>
        <v>#REF!</v>
      </c>
      <c r="D1607" s="576" t="e">
        <f t="shared" si="175"/>
        <v>#REF!</v>
      </c>
      <c r="E1607" s="575" t="e">
        <f t="shared" ref="E1607:E1670" si="181">IF(A1607="","",IF(F1606="","",+E1606-F1606))</f>
        <v>#REF!</v>
      </c>
      <c r="F1607" s="575" t="e">
        <f t="shared" si="176"/>
        <v>#REF!</v>
      </c>
      <c r="G1607" s="575" t="e">
        <f t="shared" si="177"/>
        <v>#REF!</v>
      </c>
      <c r="H1607" s="575" t="e">
        <f t="shared" si="178"/>
        <v>#REF!</v>
      </c>
      <c r="I1607" s="575" t="e">
        <f t="shared" si="179"/>
        <v>#REF!</v>
      </c>
      <c r="J1607" s="575" t="e">
        <f>IF(A1607="","",IF(#REF!="","",PMT((1+D1607)^(1/12)-1,(#REF!*12)-A1607+1,-E1607)))</f>
        <v>#REF!</v>
      </c>
    </row>
    <row r="1608" spans="1:10">
      <c r="A1608" s="577" t="e">
        <f>IF(A1607="","",IF(A1607=#REF!*12,"",+A1607+1))</f>
        <v>#REF!</v>
      </c>
      <c r="B1608" s="576" t="e">
        <f t="shared" si="180"/>
        <v>#REF!</v>
      </c>
      <c r="C1608" s="576" t="e">
        <f>IF(A1608="","",IF(#REF!+'Plano Prestação Mensal Proposta'!A1608&gt;120,0,ROUND(IF(B1608&gt;0.045,(0.045*0.5),(0.5)*B1608),7)))</f>
        <v>#REF!</v>
      </c>
      <c r="D1608" s="576" t="e">
        <f t="shared" si="175"/>
        <v>#REF!</v>
      </c>
      <c r="E1608" s="575" t="e">
        <f t="shared" si="181"/>
        <v>#REF!</v>
      </c>
      <c r="F1608" s="575" t="e">
        <f t="shared" si="176"/>
        <v>#REF!</v>
      </c>
      <c r="G1608" s="575" t="e">
        <f t="shared" si="177"/>
        <v>#REF!</v>
      </c>
      <c r="H1608" s="575" t="e">
        <f t="shared" si="178"/>
        <v>#REF!</v>
      </c>
      <c r="I1608" s="575" t="e">
        <f t="shared" si="179"/>
        <v>#REF!</v>
      </c>
      <c r="J1608" s="575" t="e">
        <f>IF(A1608="","",IF(#REF!="","",PMT((1+D1608)^(1/12)-1,(#REF!*12)-A1608+1,-E1608)))</f>
        <v>#REF!</v>
      </c>
    </row>
    <row r="1609" spans="1:10">
      <c r="A1609" s="577" t="e">
        <f>IF(A1608="","",IF(A1608=#REF!*12,"",+A1608+1))</f>
        <v>#REF!</v>
      </c>
      <c r="B1609" s="576" t="e">
        <f t="shared" si="180"/>
        <v>#REF!</v>
      </c>
      <c r="C1609" s="576" t="e">
        <f>IF(A1609="","",IF(#REF!+'Plano Prestação Mensal Proposta'!A1609&gt;120,0,ROUND(IF(B1609&gt;0.045,(0.045*0.5),(0.5)*B1609),7)))</f>
        <v>#REF!</v>
      </c>
      <c r="D1609" s="576" t="e">
        <f t="shared" si="175"/>
        <v>#REF!</v>
      </c>
      <c r="E1609" s="575" t="e">
        <f t="shared" si="181"/>
        <v>#REF!</v>
      </c>
      <c r="F1609" s="575" t="e">
        <f t="shared" si="176"/>
        <v>#REF!</v>
      </c>
      <c r="G1609" s="575" t="e">
        <f t="shared" si="177"/>
        <v>#REF!</v>
      </c>
      <c r="H1609" s="575" t="e">
        <f t="shared" si="178"/>
        <v>#REF!</v>
      </c>
      <c r="I1609" s="575" t="e">
        <f t="shared" si="179"/>
        <v>#REF!</v>
      </c>
      <c r="J1609" s="575" t="e">
        <f>IF(A1609="","",IF(#REF!="","",PMT((1+D1609)^(1/12)-1,(#REF!*12)-A1609+1,-E1609)))</f>
        <v>#REF!</v>
      </c>
    </row>
    <row r="1610" spans="1:10">
      <c r="A1610" s="577" t="e">
        <f>IF(A1609="","",IF(A1609=#REF!*12,"",+A1609+1))</f>
        <v>#REF!</v>
      </c>
      <c r="B1610" s="576" t="e">
        <f t="shared" si="180"/>
        <v>#REF!</v>
      </c>
      <c r="C1610" s="576" t="e">
        <f>IF(A1610="","",IF(#REF!+'Plano Prestação Mensal Proposta'!A1610&gt;120,0,ROUND(IF(B1610&gt;0.045,(0.045*0.5),(0.5)*B1610),7)))</f>
        <v>#REF!</v>
      </c>
      <c r="D1610" s="576" t="e">
        <f t="shared" si="175"/>
        <v>#REF!</v>
      </c>
      <c r="E1610" s="575" t="e">
        <f t="shared" si="181"/>
        <v>#REF!</v>
      </c>
      <c r="F1610" s="575" t="e">
        <f t="shared" si="176"/>
        <v>#REF!</v>
      </c>
      <c r="G1610" s="575" t="e">
        <f t="shared" si="177"/>
        <v>#REF!</v>
      </c>
      <c r="H1610" s="575" t="e">
        <f t="shared" si="178"/>
        <v>#REF!</v>
      </c>
      <c r="I1610" s="575" t="e">
        <f t="shared" si="179"/>
        <v>#REF!</v>
      </c>
      <c r="J1610" s="575" t="e">
        <f>IF(A1610="","",IF(#REF!="","",PMT((1+D1610)^(1/12)-1,(#REF!*12)-A1610+1,-E1610)))</f>
        <v>#REF!</v>
      </c>
    </row>
    <row r="1611" spans="1:10">
      <c r="A1611" s="577" t="e">
        <f>IF(A1610="","",IF(A1610=#REF!*12,"",+A1610+1))</f>
        <v>#REF!</v>
      </c>
      <c r="B1611" s="576" t="e">
        <f t="shared" si="180"/>
        <v>#REF!</v>
      </c>
      <c r="C1611" s="576" t="e">
        <f>IF(A1611="","",IF(#REF!+'Plano Prestação Mensal Proposta'!A1611&gt;120,0,ROUND(IF(B1611&gt;0.045,(0.045*0.5),(0.5)*B1611),7)))</f>
        <v>#REF!</v>
      </c>
      <c r="D1611" s="576" t="e">
        <f t="shared" si="175"/>
        <v>#REF!</v>
      </c>
      <c r="E1611" s="575" t="e">
        <f t="shared" si="181"/>
        <v>#REF!</v>
      </c>
      <c r="F1611" s="575" t="e">
        <f t="shared" si="176"/>
        <v>#REF!</v>
      </c>
      <c r="G1611" s="575" t="e">
        <f t="shared" si="177"/>
        <v>#REF!</v>
      </c>
      <c r="H1611" s="575" t="e">
        <f t="shared" si="178"/>
        <v>#REF!</v>
      </c>
      <c r="I1611" s="575" t="e">
        <f t="shared" si="179"/>
        <v>#REF!</v>
      </c>
      <c r="J1611" s="575" t="e">
        <f>IF(A1611="","",IF(#REF!="","",PMT((1+D1611)^(1/12)-1,(#REF!*12)-A1611+1,-E1611)))</f>
        <v>#REF!</v>
      </c>
    </row>
    <row r="1612" spans="1:10">
      <c r="A1612" s="577" t="e">
        <f>IF(A1611="","",IF(A1611=#REF!*12,"",+A1611+1))</f>
        <v>#REF!</v>
      </c>
      <c r="B1612" s="576" t="e">
        <f t="shared" si="180"/>
        <v>#REF!</v>
      </c>
      <c r="C1612" s="576" t="e">
        <f>IF(A1612="","",IF(#REF!+'Plano Prestação Mensal Proposta'!A1612&gt;120,0,ROUND(IF(B1612&gt;0.045,(0.045*0.5),(0.5)*B1612),7)))</f>
        <v>#REF!</v>
      </c>
      <c r="D1612" s="576" t="e">
        <f t="shared" si="175"/>
        <v>#REF!</v>
      </c>
      <c r="E1612" s="575" t="e">
        <f t="shared" si="181"/>
        <v>#REF!</v>
      </c>
      <c r="F1612" s="575" t="e">
        <f t="shared" si="176"/>
        <v>#REF!</v>
      </c>
      <c r="G1612" s="575" t="e">
        <f t="shared" si="177"/>
        <v>#REF!</v>
      </c>
      <c r="H1612" s="575" t="e">
        <f t="shared" si="178"/>
        <v>#REF!</v>
      </c>
      <c r="I1612" s="575" t="e">
        <f t="shared" si="179"/>
        <v>#REF!</v>
      </c>
      <c r="J1612" s="575" t="e">
        <f>IF(A1612="","",IF(#REF!="","",PMT((1+D1612)^(1/12)-1,(#REF!*12)-A1612+1,-E1612)))</f>
        <v>#REF!</v>
      </c>
    </row>
    <row r="1613" spans="1:10">
      <c r="A1613" s="577" t="e">
        <f>IF(A1612="","",IF(A1612=#REF!*12,"",+A1612+1))</f>
        <v>#REF!</v>
      </c>
      <c r="B1613" s="576" t="e">
        <f t="shared" si="180"/>
        <v>#REF!</v>
      </c>
      <c r="C1613" s="576" t="e">
        <f>IF(A1613="","",IF(#REF!+'Plano Prestação Mensal Proposta'!A1613&gt;120,0,ROUND(IF(B1613&gt;0.045,(0.045*0.5),(0.5)*B1613),7)))</f>
        <v>#REF!</v>
      </c>
      <c r="D1613" s="576" t="e">
        <f t="shared" si="175"/>
        <v>#REF!</v>
      </c>
      <c r="E1613" s="575" t="e">
        <f t="shared" si="181"/>
        <v>#REF!</v>
      </c>
      <c r="F1613" s="575" t="e">
        <f t="shared" si="176"/>
        <v>#REF!</v>
      </c>
      <c r="G1613" s="575" t="e">
        <f t="shared" si="177"/>
        <v>#REF!</v>
      </c>
      <c r="H1613" s="575" t="e">
        <f t="shared" si="178"/>
        <v>#REF!</v>
      </c>
      <c r="I1613" s="575" t="e">
        <f t="shared" si="179"/>
        <v>#REF!</v>
      </c>
      <c r="J1613" s="575" t="e">
        <f>IF(A1613="","",IF(#REF!="","",PMT((1+D1613)^(1/12)-1,(#REF!*12)-A1613+1,-E1613)))</f>
        <v>#REF!</v>
      </c>
    </row>
    <row r="1614" spans="1:10">
      <c r="A1614" s="577" t="e">
        <f>IF(A1613="","",IF(A1613=#REF!*12,"",+A1613+1))</f>
        <v>#REF!</v>
      </c>
      <c r="B1614" s="576" t="e">
        <f t="shared" si="180"/>
        <v>#REF!</v>
      </c>
      <c r="C1614" s="576" t="e">
        <f>IF(A1614="","",IF(#REF!+'Plano Prestação Mensal Proposta'!A1614&gt;120,0,ROUND(IF(B1614&gt;0.045,(0.045*0.5),(0.5)*B1614),7)))</f>
        <v>#REF!</v>
      </c>
      <c r="D1614" s="576" t="e">
        <f t="shared" si="175"/>
        <v>#REF!</v>
      </c>
      <c r="E1614" s="575" t="e">
        <f t="shared" si="181"/>
        <v>#REF!</v>
      </c>
      <c r="F1614" s="575" t="e">
        <f t="shared" si="176"/>
        <v>#REF!</v>
      </c>
      <c r="G1614" s="575" t="e">
        <f t="shared" si="177"/>
        <v>#REF!</v>
      </c>
      <c r="H1614" s="575" t="e">
        <f t="shared" si="178"/>
        <v>#REF!</v>
      </c>
      <c r="I1614" s="575" t="e">
        <f t="shared" si="179"/>
        <v>#REF!</v>
      </c>
      <c r="J1614" s="575" t="e">
        <f>IF(A1614="","",IF(#REF!="","",PMT((1+D1614)^(1/12)-1,(#REF!*12)-A1614+1,-E1614)))</f>
        <v>#REF!</v>
      </c>
    </row>
    <row r="1615" spans="1:10">
      <c r="A1615" s="577" t="e">
        <f>IF(A1614="","",IF(A1614=#REF!*12,"",+A1614+1))</f>
        <v>#REF!</v>
      </c>
      <c r="B1615" s="576" t="e">
        <f t="shared" si="180"/>
        <v>#REF!</v>
      </c>
      <c r="C1615" s="576" t="e">
        <f>IF(A1615="","",IF(#REF!+'Plano Prestação Mensal Proposta'!A1615&gt;120,0,ROUND(IF(B1615&gt;0.045,(0.045*0.5),(0.5)*B1615),7)))</f>
        <v>#REF!</v>
      </c>
      <c r="D1615" s="576" t="e">
        <f t="shared" si="175"/>
        <v>#REF!</v>
      </c>
      <c r="E1615" s="575" t="e">
        <f t="shared" si="181"/>
        <v>#REF!</v>
      </c>
      <c r="F1615" s="575" t="e">
        <f t="shared" si="176"/>
        <v>#REF!</v>
      </c>
      <c r="G1615" s="575" t="e">
        <f t="shared" si="177"/>
        <v>#REF!</v>
      </c>
      <c r="H1615" s="575" t="e">
        <f t="shared" si="178"/>
        <v>#REF!</v>
      </c>
      <c r="I1615" s="575" t="e">
        <f t="shared" si="179"/>
        <v>#REF!</v>
      </c>
      <c r="J1615" s="575" t="e">
        <f>IF(A1615="","",IF(#REF!="","",PMT((1+D1615)^(1/12)-1,(#REF!*12)-A1615+1,-E1615)))</f>
        <v>#REF!</v>
      </c>
    </row>
    <row r="1616" spans="1:10">
      <c r="A1616" s="577" t="e">
        <f>IF(A1615="","",IF(A1615=#REF!*12,"",+A1615+1))</f>
        <v>#REF!</v>
      </c>
      <c r="B1616" s="576" t="e">
        <f t="shared" si="180"/>
        <v>#REF!</v>
      </c>
      <c r="C1616" s="576" t="e">
        <f>IF(A1616="","",IF(#REF!+'Plano Prestação Mensal Proposta'!A1616&gt;120,0,ROUND(IF(B1616&gt;0.045,(0.045*0.5),(0.5)*B1616),7)))</f>
        <v>#REF!</v>
      </c>
      <c r="D1616" s="576" t="e">
        <f t="shared" si="175"/>
        <v>#REF!</v>
      </c>
      <c r="E1616" s="575" t="e">
        <f t="shared" si="181"/>
        <v>#REF!</v>
      </c>
      <c r="F1616" s="575" t="e">
        <f t="shared" si="176"/>
        <v>#REF!</v>
      </c>
      <c r="G1616" s="575" t="e">
        <f t="shared" si="177"/>
        <v>#REF!</v>
      </c>
      <c r="H1616" s="575" t="e">
        <f t="shared" si="178"/>
        <v>#REF!</v>
      </c>
      <c r="I1616" s="575" t="e">
        <f t="shared" si="179"/>
        <v>#REF!</v>
      </c>
      <c r="J1616" s="575" t="e">
        <f>IF(A1616="","",IF(#REF!="","",PMT((1+D1616)^(1/12)-1,(#REF!*12)-A1616+1,-E1616)))</f>
        <v>#REF!</v>
      </c>
    </row>
    <row r="1617" spans="1:10">
      <c r="A1617" s="577" t="e">
        <f>IF(A1616="","",IF(A1616=#REF!*12,"",+A1616+1))</f>
        <v>#REF!</v>
      </c>
      <c r="B1617" s="576" t="e">
        <f t="shared" si="180"/>
        <v>#REF!</v>
      </c>
      <c r="C1617" s="576" t="e">
        <f>IF(A1617="","",IF(#REF!+'Plano Prestação Mensal Proposta'!A1617&gt;120,0,ROUND(IF(B1617&gt;0.045,(0.045*0.5),(0.5)*B1617),7)))</f>
        <v>#REF!</v>
      </c>
      <c r="D1617" s="576" t="e">
        <f t="shared" si="175"/>
        <v>#REF!</v>
      </c>
      <c r="E1617" s="575" t="e">
        <f t="shared" si="181"/>
        <v>#REF!</v>
      </c>
      <c r="F1617" s="575" t="e">
        <f t="shared" si="176"/>
        <v>#REF!</v>
      </c>
      <c r="G1617" s="575" t="e">
        <f t="shared" si="177"/>
        <v>#REF!</v>
      </c>
      <c r="H1617" s="575" t="e">
        <f t="shared" si="178"/>
        <v>#REF!</v>
      </c>
      <c r="I1617" s="575" t="e">
        <f t="shared" si="179"/>
        <v>#REF!</v>
      </c>
      <c r="J1617" s="575" t="e">
        <f>IF(A1617="","",IF(#REF!="","",PMT((1+D1617)^(1/12)-1,(#REF!*12)-A1617+1,-E1617)))</f>
        <v>#REF!</v>
      </c>
    </row>
    <row r="1618" spans="1:10">
      <c r="A1618" s="577" t="e">
        <f>IF(A1617="","",IF(A1617=#REF!*12,"",+A1617+1))</f>
        <v>#REF!</v>
      </c>
      <c r="B1618" s="576" t="e">
        <f t="shared" si="180"/>
        <v>#REF!</v>
      </c>
      <c r="C1618" s="576" t="e">
        <f>IF(A1618="","",IF(#REF!+'Plano Prestação Mensal Proposta'!A1618&gt;120,0,ROUND(IF(B1618&gt;0.045,(0.045*0.5),(0.5)*B1618),7)))</f>
        <v>#REF!</v>
      </c>
      <c r="D1618" s="576" t="e">
        <f t="shared" si="175"/>
        <v>#REF!</v>
      </c>
      <c r="E1618" s="575" t="e">
        <f t="shared" si="181"/>
        <v>#REF!</v>
      </c>
      <c r="F1618" s="575" t="e">
        <f t="shared" si="176"/>
        <v>#REF!</v>
      </c>
      <c r="G1618" s="575" t="e">
        <f t="shared" si="177"/>
        <v>#REF!</v>
      </c>
      <c r="H1618" s="575" t="e">
        <f t="shared" si="178"/>
        <v>#REF!</v>
      </c>
      <c r="I1618" s="575" t="e">
        <f t="shared" si="179"/>
        <v>#REF!</v>
      </c>
      <c r="J1618" s="575" t="e">
        <f>IF(A1618="","",IF(#REF!="","",PMT((1+D1618)^(1/12)-1,(#REF!*12)-A1618+1,-E1618)))</f>
        <v>#REF!</v>
      </c>
    </row>
    <row r="1619" spans="1:10">
      <c r="A1619" s="577" t="e">
        <f>IF(A1618="","",IF(A1618=#REF!*12,"",+A1618+1))</f>
        <v>#REF!</v>
      </c>
      <c r="B1619" s="576" t="e">
        <f t="shared" si="180"/>
        <v>#REF!</v>
      </c>
      <c r="C1619" s="576" t="e">
        <f>IF(A1619="","",IF(#REF!+'Plano Prestação Mensal Proposta'!A1619&gt;120,0,ROUND(IF(B1619&gt;0.045,(0.045*0.5),(0.5)*B1619),7)))</f>
        <v>#REF!</v>
      </c>
      <c r="D1619" s="576" t="e">
        <f t="shared" si="175"/>
        <v>#REF!</v>
      </c>
      <c r="E1619" s="575" t="e">
        <f t="shared" si="181"/>
        <v>#REF!</v>
      </c>
      <c r="F1619" s="575" t="e">
        <f t="shared" si="176"/>
        <v>#REF!</v>
      </c>
      <c r="G1619" s="575" t="e">
        <f t="shared" si="177"/>
        <v>#REF!</v>
      </c>
      <c r="H1619" s="575" t="e">
        <f t="shared" si="178"/>
        <v>#REF!</v>
      </c>
      <c r="I1619" s="575" t="e">
        <f t="shared" si="179"/>
        <v>#REF!</v>
      </c>
      <c r="J1619" s="575" t="e">
        <f>IF(A1619="","",IF(#REF!="","",PMT((1+D1619)^(1/12)-1,(#REF!*12)-A1619+1,-E1619)))</f>
        <v>#REF!</v>
      </c>
    </row>
    <row r="1620" spans="1:10">
      <c r="A1620" s="577" t="e">
        <f>IF(A1619="","",IF(A1619=#REF!*12,"",+A1619+1))</f>
        <v>#REF!</v>
      </c>
      <c r="B1620" s="576" t="e">
        <f t="shared" si="180"/>
        <v>#REF!</v>
      </c>
      <c r="C1620" s="576" t="e">
        <f>IF(A1620="","",IF(#REF!+'Plano Prestação Mensal Proposta'!A1620&gt;120,0,ROUND(IF(B1620&gt;0.045,(0.045*0.5),(0.5)*B1620),7)))</f>
        <v>#REF!</v>
      </c>
      <c r="D1620" s="576" t="e">
        <f t="shared" si="175"/>
        <v>#REF!</v>
      </c>
      <c r="E1620" s="575" t="e">
        <f t="shared" si="181"/>
        <v>#REF!</v>
      </c>
      <c r="F1620" s="575" t="e">
        <f t="shared" si="176"/>
        <v>#REF!</v>
      </c>
      <c r="G1620" s="575" t="e">
        <f t="shared" si="177"/>
        <v>#REF!</v>
      </c>
      <c r="H1620" s="575" t="e">
        <f t="shared" si="178"/>
        <v>#REF!</v>
      </c>
      <c r="I1620" s="575" t="e">
        <f t="shared" si="179"/>
        <v>#REF!</v>
      </c>
      <c r="J1620" s="575" t="e">
        <f>IF(A1620="","",IF(#REF!="","",PMT((1+D1620)^(1/12)-1,(#REF!*12)-A1620+1,-E1620)))</f>
        <v>#REF!</v>
      </c>
    </row>
    <row r="1621" spans="1:10">
      <c r="A1621" s="577" t="e">
        <f>IF(A1620="","",IF(A1620=#REF!*12,"",+A1620+1))</f>
        <v>#REF!</v>
      </c>
      <c r="B1621" s="576" t="e">
        <f t="shared" si="180"/>
        <v>#REF!</v>
      </c>
      <c r="C1621" s="576" t="e">
        <f>IF(A1621="","",IF(#REF!+'Plano Prestação Mensal Proposta'!A1621&gt;120,0,ROUND(IF(B1621&gt;0.045,(0.045*0.5),(0.5)*B1621),7)))</f>
        <v>#REF!</v>
      </c>
      <c r="D1621" s="576" t="e">
        <f t="shared" si="175"/>
        <v>#REF!</v>
      </c>
      <c r="E1621" s="575" t="e">
        <f t="shared" si="181"/>
        <v>#REF!</v>
      </c>
      <c r="F1621" s="575" t="e">
        <f t="shared" si="176"/>
        <v>#REF!</v>
      </c>
      <c r="G1621" s="575" t="e">
        <f t="shared" si="177"/>
        <v>#REF!</v>
      </c>
      <c r="H1621" s="575" t="e">
        <f t="shared" si="178"/>
        <v>#REF!</v>
      </c>
      <c r="I1621" s="575" t="e">
        <f t="shared" si="179"/>
        <v>#REF!</v>
      </c>
      <c r="J1621" s="575" t="e">
        <f>IF(A1621="","",IF(#REF!="","",PMT((1+D1621)^(1/12)-1,(#REF!*12)-A1621+1,-E1621)))</f>
        <v>#REF!</v>
      </c>
    </row>
    <row r="1622" spans="1:10">
      <c r="A1622" s="577" t="e">
        <f>IF(A1621="","",IF(A1621=#REF!*12,"",+A1621+1))</f>
        <v>#REF!</v>
      </c>
      <c r="B1622" s="576" t="e">
        <f t="shared" si="180"/>
        <v>#REF!</v>
      </c>
      <c r="C1622" s="576" t="e">
        <f>IF(A1622="","",IF(#REF!+'Plano Prestação Mensal Proposta'!A1622&gt;120,0,ROUND(IF(B1622&gt;0.045,(0.045*0.5),(0.5)*B1622),7)))</f>
        <v>#REF!</v>
      </c>
      <c r="D1622" s="576" t="e">
        <f t="shared" si="175"/>
        <v>#REF!</v>
      </c>
      <c r="E1622" s="575" t="e">
        <f t="shared" si="181"/>
        <v>#REF!</v>
      </c>
      <c r="F1622" s="575" t="e">
        <f t="shared" si="176"/>
        <v>#REF!</v>
      </c>
      <c r="G1622" s="575" t="e">
        <f t="shared" si="177"/>
        <v>#REF!</v>
      </c>
      <c r="H1622" s="575" t="e">
        <f t="shared" si="178"/>
        <v>#REF!</v>
      </c>
      <c r="I1622" s="575" t="e">
        <f t="shared" si="179"/>
        <v>#REF!</v>
      </c>
      <c r="J1622" s="575" t="e">
        <f>IF(A1622="","",IF(#REF!="","",PMT((1+D1622)^(1/12)-1,(#REF!*12)-A1622+1,-E1622)))</f>
        <v>#REF!</v>
      </c>
    </row>
    <row r="1623" spans="1:10">
      <c r="A1623" s="577" t="e">
        <f>IF(A1622="","",IF(A1622=#REF!*12,"",+A1622+1))</f>
        <v>#REF!</v>
      </c>
      <c r="B1623" s="576" t="e">
        <f t="shared" si="180"/>
        <v>#REF!</v>
      </c>
      <c r="C1623" s="576" t="e">
        <f>IF(A1623="","",IF(#REF!+'Plano Prestação Mensal Proposta'!A1623&gt;120,0,ROUND(IF(B1623&gt;0.045,(0.045*0.5),(0.5)*B1623),7)))</f>
        <v>#REF!</v>
      </c>
      <c r="D1623" s="576" t="e">
        <f t="shared" si="175"/>
        <v>#REF!</v>
      </c>
      <c r="E1623" s="575" t="e">
        <f t="shared" si="181"/>
        <v>#REF!</v>
      </c>
      <c r="F1623" s="575" t="e">
        <f t="shared" si="176"/>
        <v>#REF!</v>
      </c>
      <c r="G1623" s="575" t="e">
        <f t="shared" si="177"/>
        <v>#REF!</v>
      </c>
      <c r="H1623" s="575" t="e">
        <f t="shared" si="178"/>
        <v>#REF!</v>
      </c>
      <c r="I1623" s="575" t="e">
        <f t="shared" si="179"/>
        <v>#REF!</v>
      </c>
      <c r="J1623" s="575" t="e">
        <f>IF(A1623="","",IF(#REF!="","",PMT((1+D1623)^(1/12)-1,(#REF!*12)-A1623+1,-E1623)))</f>
        <v>#REF!</v>
      </c>
    </row>
    <row r="1624" spans="1:10">
      <c r="A1624" s="577" t="e">
        <f>IF(A1623="","",IF(A1623=#REF!*12,"",+A1623+1))</f>
        <v>#REF!</v>
      </c>
      <c r="B1624" s="576" t="e">
        <f t="shared" si="180"/>
        <v>#REF!</v>
      </c>
      <c r="C1624" s="576" t="e">
        <f>IF(A1624="","",IF(#REF!+'Plano Prestação Mensal Proposta'!A1624&gt;120,0,ROUND(IF(B1624&gt;0.045,(0.045*0.5),(0.5)*B1624),7)))</f>
        <v>#REF!</v>
      </c>
      <c r="D1624" s="576" t="e">
        <f t="shared" si="175"/>
        <v>#REF!</v>
      </c>
      <c r="E1624" s="575" t="e">
        <f t="shared" si="181"/>
        <v>#REF!</v>
      </c>
      <c r="F1624" s="575" t="e">
        <f t="shared" si="176"/>
        <v>#REF!</v>
      </c>
      <c r="G1624" s="575" t="e">
        <f t="shared" si="177"/>
        <v>#REF!</v>
      </c>
      <c r="H1624" s="575" t="e">
        <f t="shared" si="178"/>
        <v>#REF!</v>
      </c>
      <c r="I1624" s="575" t="e">
        <f t="shared" si="179"/>
        <v>#REF!</v>
      </c>
      <c r="J1624" s="575" t="e">
        <f>IF(A1624="","",IF(#REF!="","",PMT((1+D1624)^(1/12)-1,(#REF!*12)-A1624+1,-E1624)))</f>
        <v>#REF!</v>
      </c>
    </row>
    <row r="1625" spans="1:10">
      <c r="A1625" s="577" t="e">
        <f>IF(A1624="","",IF(A1624=#REF!*12,"",+A1624+1))</f>
        <v>#REF!</v>
      </c>
      <c r="B1625" s="576" t="e">
        <f t="shared" si="180"/>
        <v>#REF!</v>
      </c>
      <c r="C1625" s="576" t="e">
        <f>IF(A1625="","",IF(#REF!+'Plano Prestação Mensal Proposta'!A1625&gt;120,0,ROUND(IF(B1625&gt;0.045,(0.045*0.5),(0.5)*B1625),7)))</f>
        <v>#REF!</v>
      </c>
      <c r="D1625" s="576" t="e">
        <f t="shared" si="175"/>
        <v>#REF!</v>
      </c>
      <c r="E1625" s="575" t="e">
        <f t="shared" si="181"/>
        <v>#REF!</v>
      </c>
      <c r="F1625" s="575" t="e">
        <f t="shared" si="176"/>
        <v>#REF!</v>
      </c>
      <c r="G1625" s="575" t="e">
        <f t="shared" si="177"/>
        <v>#REF!</v>
      </c>
      <c r="H1625" s="575" t="e">
        <f t="shared" si="178"/>
        <v>#REF!</v>
      </c>
      <c r="I1625" s="575" t="e">
        <f t="shared" si="179"/>
        <v>#REF!</v>
      </c>
      <c r="J1625" s="575" t="e">
        <f>IF(A1625="","",IF(#REF!="","",PMT((1+D1625)^(1/12)-1,(#REF!*12)-A1625+1,-E1625)))</f>
        <v>#REF!</v>
      </c>
    </row>
    <row r="1626" spans="1:10">
      <c r="A1626" s="577" t="e">
        <f>IF(A1625="","",IF(A1625=#REF!*12,"",+A1625+1))</f>
        <v>#REF!</v>
      </c>
      <c r="B1626" s="576" t="e">
        <f t="shared" si="180"/>
        <v>#REF!</v>
      </c>
      <c r="C1626" s="576" t="e">
        <f>IF(A1626="","",IF(#REF!+'Plano Prestação Mensal Proposta'!A1626&gt;120,0,ROUND(IF(B1626&gt;0.045,(0.045*0.5),(0.5)*B1626),7)))</f>
        <v>#REF!</v>
      </c>
      <c r="D1626" s="576" t="e">
        <f t="shared" si="175"/>
        <v>#REF!</v>
      </c>
      <c r="E1626" s="575" t="e">
        <f t="shared" si="181"/>
        <v>#REF!</v>
      </c>
      <c r="F1626" s="575" t="e">
        <f t="shared" si="176"/>
        <v>#REF!</v>
      </c>
      <c r="G1626" s="575" t="e">
        <f t="shared" si="177"/>
        <v>#REF!</v>
      </c>
      <c r="H1626" s="575" t="e">
        <f t="shared" si="178"/>
        <v>#REF!</v>
      </c>
      <c r="I1626" s="575" t="e">
        <f t="shared" si="179"/>
        <v>#REF!</v>
      </c>
      <c r="J1626" s="575" t="e">
        <f>IF(A1626="","",IF(#REF!="","",PMT((1+D1626)^(1/12)-1,(#REF!*12)-A1626+1,-E1626)))</f>
        <v>#REF!</v>
      </c>
    </row>
    <row r="1627" spans="1:10">
      <c r="A1627" s="577" t="e">
        <f>IF(A1626="","",IF(A1626=#REF!*12,"",+A1626+1))</f>
        <v>#REF!</v>
      </c>
      <c r="B1627" s="576" t="e">
        <f t="shared" si="180"/>
        <v>#REF!</v>
      </c>
      <c r="C1627" s="576" t="e">
        <f>IF(A1627="","",IF(#REF!+'Plano Prestação Mensal Proposta'!A1627&gt;120,0,ROUND(IF(B1627&gt;0.045,(0.045*0.5),(0.5)*B1627),7)))</f>
        <v>#REF!</v>
      </c>
      <c r="D1627" s="576" t="e">
        <f t="shared" si="175"/>
        <v>#REF!</v>
      </c>
      <c r="E1627" s="575" t="e">
        <f t="shared" si="181"/>
        <v>#REF!</v>
      </c>
      <c r="F1627" s="575" t="e">
        <f t="shared" si="176"/>
        <v>#REF!</v>
      </c>
      <c r="G1627" s="575" t="e">
        <f t="shared" si="177"/>
        <v>#REF!</v>
      </c>
      <c r="H1627" s="575" t="e">
        <f t="shared" si="178"/>
        <v>#REF!</v>
      </c>
      <c r="I1627" s="575" t="e">
        <f t="shared" si="179"/>
        <v>#REF!</v>
      </c>
      <c r="J1627" s="575" t="e">
        <f>IF(A1627="","",IF(#REF!="","",PMT((1+D1627)^(1/12)-1,(#REF!*12)-A1627+1,-E1627)))</f>
        <v>#REF!</v>
      </c>
    </row>
    <row r="1628" spans="1:10">
      <c r="A1628" s="577" t="e">
        <f>IF(A1627="","",IF(A1627=#REF!*12,"",+A1627+1))</f>
        <v>#REF!</v>
      </c>
      <c r="B1628" s="576" t="e">
        <f t="shared" si="180"/>
        <v>#REF!</v>
      </c>
      <c r="C1628" s="576" t="e">
        <f>IF(A1628="","",IF(#REF!+'Plano Prestação Mensal Proposta'!A1628&gt;120,0,ROUND(IF(B1628&gt;0.045,(0.045*0.5),(0.5)*B1628),7)))</f>
        <v>#REF!</v>
      </c>
      <c r="D1628" s="576" t="e">
        <f t="shared" si="175"/>
        <v>#REF!</v>
      </c>
      <c r="E1628" s="575" t="e">
        <f t="shared" si="181"/>
        <v>#REF!</v>
      </c>
      <c r="F1628" s="575" t="e">
        <f t="shared" si="176"/>
        <v>#REF!</v>
      </c>
      <c r="G1628" s="575" t="e">
        <f t="shared" si="177"/>
        <v>#REF!</v>
      </c>
      <c r="H1628" s="575" t="e">
        <f t="shared" si="178"/>
        <v>#REF!</v>
      </c>
      <c r="I1628" s="575" t="e">
        <f t="shared" si="179"/>
        <v>#REF!</v>
      </c>
      <c r="J1628" s="575" t="e">
        <f>IF(A1628="","",IF(#REF!="","",PMT((1+D1628)^(1/12)-1,(#REF!*12)-A1628+1,-E1628)))</f>
        <v>#REF!</v>
      </c>
    </row>
    <row r="1629" spans="1:10">
      <c r="A1629" s="577" t="e">
        <f>IF(A1628="","",IF(A1628=#REF!*12,"",+A1628+1))</f>
        <v>#REF!</v>
      </c>
      <c r="B1629" s="576" t="e">
        <f t="shared" si="180"/>
        <v>#REF!</v>
      </c>
      <c r="C1629" s="576" t="e">
        <f>IF(A1629="","",IF(#REF!+'Plano Prestação Mensal Proposta'!A1629&gt;120,0,ROUND(IF(B1629&gt;0.045,(0.045*0.5),(0.5)*B1629),7)))</f>
        <v>#REF!</v>
      </c>
      <c r="D1629" s="576" t="e">
        <f t="shared" si="175"/>
        <v>#REF!</v>
      </c>
      <c r="E1629" s="575" t="e">
        <f t="shared" si="181"/>
        <v>#REF!</v>
      </c>
      <c r="F1629" s="575" t="e">
        <f t="shared" si="176"/>
        <v>#REF!</v>
      </c>
      <c r="G1629" s="575" t="e">
        <f t="shared" si="177"/>
        <v>#REF!</v>
      </c>
      <c r="H1629" s="575" t="e">
        <f t="shared" si="178"/>
        <v>#REF!</v>
      </c>
      <c r="I1629" s="575" t="e">
        <f t="shared" si="179"/>
        <v>#REF!</v>
      </c>
      <c r="J1629" s="575" t="e">
        <f>IF(A1629="","",IF(#REF!="","",PMT((1+D1629)^(1/12)-1,(#REF!*12)-A1629+1,-E1629)))</f>
        <v>#REF!</v>
      </c>
    </row>
    <row r="1630" spans="1:10">
      <c r="A1630" s="577" t="e">
        <f>IF(A1629="","",IF(A1629=#REF!*12,"",+A1629+1))</f>
        <v>#REF!</v>
      </c>
      <c r="B1630" s="576" t="e">
        <f t="shared" si="180"/>
        <v>#REF!</v>
      </c>
      <c r="C1630" s="576" t="e">
        <f>IF(A1630="","",IF(#REF!+'Plano Prestação Mensal Proposta'!A1630&gt;120,0,ROUND(IF(B1630&gt;0.045,(0.045*0.5),(0.5)*B1630),7)))</f>
        <v>#REF!</v>
      </c>
      <c r="D1630" s="576" t="e">
        <f t="shared" si="175"/>
        <v>#REF!</v>
      </c>
      <c r="E1630" s="575" t="e">
        <f t="shared" si="181"/>
        <v>#REF!</v>
      </c>
      <c r="F1630" s="575" t="e">
        <f t="shared" si="176"/>
        <v>#REF!</v>
      </c>
      <c r="G1630" s="575" t="e">
        <f t="shared" si="177"/>
        <v>#REF!</v>
      </c>
      <c r="H1630" s="575" t="e">
        <f t="shared" si="178"/>
        <v>#REF!</v>
      </c>
      <c r="I1630" s="575" t="e">
        <f t="shared" si="179"/>
        <v>#REF!</v>
      </c>
      <c r="J1630" s="575" t="e">
        <f>IF(A1630="","",IF(#REF!="","",PMT((1+D1630)^(1/12)-1,(#REF!*12)-A1630+1,-E1630)))</f>
        <v>#REF!</v>
      </c>
    </row>
    <row r="1631" spans="1:10">
      <c r="A1631" s="577" t="e">
        <f>IF(A1630="","",IF(A1630=#REF!*12,"",+A1630+1))</f>
        <v>#REF!</v>
      </c>
      <c r="B1631" s="576" t="e">
        <f t="shared" si="180"/>
        <v>#REF!</v>
      </c>
      <c r="C1631" s="576" t="e">
        <f>IF(A1631="","",IF(#REF!+'Plano Prestação Mensal Proposta'!A1631&gt;120,0,ROUND(IF(B1631&gt;0.045,(0.045*0.5),(0.5)*B1631),7)))</f>
        <v>#REF!</v>
      </c>
      <c r="D1631" s="576" t="e">
        <f t="shared" si="175"/>
        <v>#REF!</v>
      </c>
      <c r="E1631" s="575" t="e">
        <f t="shared" si="181"/>
        <v>#REF!</v>
      </c>
      <c r="F1631" s="575" t="e">
        <f t="shared" si="176"/>
        <v>#REF!</v>
      </c>
      <c r="G1631" s="575" t="e">
        <f t="shared" si="177"/>
        <v>#REF!</v>
      </c>
      <c r="H1631" s="575" t="e">
        <f t="shared" si="178"/>
        <v>#REF!</v>
      </c>
      <c r="I1631" s="575" t="e">
        <f t="shared" si="179"/>
        <v>#REF!</v>
      </c>
      <c r="J1631" s="575" t="e">
        <f>IF(A1631="","",IF(#REF!="","",PMT((1+D1631)^(1/12)-1,(#REF!*12)-A1631+1,-E1631)))</f>
        <v>#REF!</v>
      </c>
    </row>
    <row r="1632" spans="1:10">
      <c r="A1632" s="577" t="e">
        <f>IF(A1631="","",IF(A1631=#REF!*12,"",+A1631+1))</f>
        <v>#REF!</v>
      </c>
      <c r="B1632" s="576" t="e">
        <f t="shared" si="180"/>
        <v>#REF!</v>
      </c>
      <c r="C1632" s="576" t="e">
        <f>IF(A1632="","",IF(#REF!+'Plano Prestação Mensal Proposta'!A1632&gt;120,0,ROUND(IF(B1632&gt;0.045,(0.045*0.5),(0.5)*B1632),7)))</f>
        <v>#REF!</v>
      </c>
      <c r="D1632" s="576" t="e">
        <f t="shared" si="175"/>
        <v>#REF!</v>
      </c>
      <c r="E1632" s="575" t="e">
        <f t="shared" si="181"/>
        <v>#REF!</v>
      </c>
      <c r="F1632" s="575" t="e">
        <f t="shared" si="176"/>
        <v>#REF!</v>
      </c>
      <c r="G1632" s="575" t="e">
        <f t="shared" si="177"/>
        <v>#REF!</v>
      </c>
      <c r="H1632" s="575" t="e">
        <f t="shared" si="178"/>
        <v>#REF!</v>
      </c>
      <c r="I1632" s="575" t="e">
        <f t="shared" si="179"/>
        <v>#REF!</v>
      </c>
      <c r="J1632" s="575" t="e">
        <f>IF(A1632="","",IF(#REF!="","",PMT((1+D1632)^(1/12)-1,(#REF!*12)-A1632+1,-E1632)))</f>
        <v>#REF!</v>
      </c>
    </row>
    <row r="1633" spans="1:10">
      <c r="A1633" s="577" t="e">
        <f>IF(A1632="","",IF(A1632=#REF!*12,"",+A1632+1))</f>
        <v>#REF!</v>
      </c>
      <c r="B1633" s="576" t="e">
        <f t="shared" si="180"/>
        <v>#REF!</v>
      </c>
      <c r="C1633" s="576" t="e">
        <f>IF(A1633="","",IF(#REF!+'Plano Prestação Mensal Proposta'!A1633&gt;120,0,ROUND(IF(B1633&gt;0.045,(0.045*0.5),(0.5)*B1633),7)))</f>
        <v>#REF!</v>
      </c>
      <c r="D1633" s="576" t="e">
        <f t="shared" si="175"/>
        <v>#REF!</v>
      </c>
      <c r="E1633" s="575" t="e">
        <f t="shared" si="181"/>
        <v>#REF!</v>
      </c>
      <c r="F1633" s="575" t="e">
        <f t="shared" si="176"/>
        <v>#REF!</v>
      </c>
      <c r="G1633" s="575" t="e">
        <f t="shared" si="177"/>
        <v>#REF!</v>
      </c>
      <c r="H1633" s="575" t="e">
        <f t="shared" si="178"/>
        <v>#REF!</v>
      </c>
      <c r="I1633" s="575" t="e">
        <f t="shared" si="179"/>
        <v>#REF!</v>
      </c>
      <c r="J1633" s="575" t="e">
        <f>IF(A1633="","",IF(#REF!="","",PMT((1+D1633)^(1/12)-1,(#REF!*12)-A1633+1,-E1633)))</f>
        <v>#REF!</v>
      </c>
    </row>
    <row r="1634" spans="1:10">
      <c r="A1634" s="577" t="e">
        <f>IF(A1633="","",IF(A1633=#REF!*12,"",+A1633+1))</f>
        <v>#REF!</v>
      </c>
      <c r="B1634" s="576" t="e">
        <f t="shared" si="180"/>
        <v>#REF!</v>
      </c>
      <c r="C1634" s="576" t="e">
        <f>IF(A1634="","",IF(#REF!+'Plano Prestação Mensal Proposta'!A1634&gt;120,0,ROUND(IF(B1634&gt;0.045,(0.045*0.5),(0.5)*B1634),7)))</f>
        <v>#REF!</v>
      </c>
      <c r="D1634" s="576" t="e">
        <f t="shared" si="175"/>
        <v>#REF!</v>
      </c>
      <c r="E1634" s="575" t="e">
        <f t="shared" si="181"/>
        <v>#REF!</v>
      </c>
      <c r="F1634" s="575" t="e">
        <f t="shared" si="176"/>
        <v>#REF!</v>
      </c>
      <c r="G1634" s="575" t="e">
        <f t="shared" si="177"/>
        <v>#REF!</v>
      </c>
      <c r="H1634" s="575" t="e">
        <f t="shared" si="178"/>
        <v>#REF!</v>
      </c>
      <c r="I1634" s="575" t="e">
        <f t="shared" si="179"/>
        <v>#REF!</v>
      </c>
      <c r="J1634" s="575" t="e">
        <f>IF(A1634="","",IF(#REF!="","",PMT((1+D1634)^(1/12)-1,(#REF!*12)-A1634+1,-E1634)))</f>
        <v>#REF!</v>
      </c>
    </row>
    <row r="1635" spans="1:10">
      <c r="A1635" s="577" t="e">
        <f>IF(A1634="","",IF(A1634=#REF!*12,"",+A1634+1))</f>
        <v>#REF!</v>
      </c>
      <c r="B1635" s="576" t="e">
        <f t="shared" si="180"/>
        <v>#REF!</v>
      </c>
      <c r="C1635" s="576" t="e">
        <f>IF(A1635="","",IF(#REF!+'Plano Prestação Mensal Proposta'!A1635&gt;120,0,ROUND(IF(B1635&gt;0.045,(0.045*0.5),(0.5)*B1635),7)))</f>
        <v>#REF!</v>
      </c>
      <c r="D1635" s="576" t="e">
        <f t="shared" si="175"/>
        <v>#REF!</v>
      </c>
      <c r="E1635" s="575" t="e">
        <f t="shared" si="181"/>
        <v>#REF!</v>
      </c>
      <c r="F1635" s="575" t="e">
        <f t="shared" si="176"/>
        <v>#REF!</v>
      </c>
      <c r="G1635" s="575" t="e">
        <f t="shared" si="177"/>
        <v>#REF!</v>
      </c>
      <c r="H1635" s="575" t="e">
        <f t="shared" si="178"/>
        <v>#REF!</v>
      </c>
      <c r="I1635" s="575" t="e">
        <f t="shared" si="179"/>
        <v>#REF!</v>
      </c>
      <c r="J1635" s="575" t="e">
        <f>IF(A1635="","",IF(#REF!="","",PMT((1+D1635)^(1/12)-1,(#REF!*12)-A1635+1,-E1635)))</f>
        <v>#REF!</v>
      </c>
    </row>
    <row r="1636" spans="1:10">
      <c r="A1636" s="577" t="e">
        <f>IF(A1635="","",IF(A1635=#REF!*12,"",+A1635+1))</f>
        <v>#REF!</v>
      </c>
      <c r="B1636" s="576" t="e">
        <f t="shared" si="180"/>
        <v>#REF!</v>
      </c>
      <c r="C1636" s="576" t="e">
        <f>IF(A1636="","",IF(#REF!+'Plano Prestação Mensal Proposta'!A1636&gt;120,0,ROUND(IF(B1636&gt;0.045,(0.045*0.5),(0.5)*B1636),7)))</f>
        <v>#REF!</v>
      </c>
      <c r="D1636" s="576" t="e">
        <f t="shared" si="175"/>
        <v>#REF!</v>
      </c>
      <c r="E1636" s="575" t="e">
        <f t="shared" si="181"/>
        <v>#REF!</v>
      </c>
      <c r="F1636" s="575" t="e">
        <f t="shared" si="176"/>
        <v>#REF!</v>
      </c>
      <c r="G1636" s="575" t="e">
        <f t="shared" si="177"/>
        <v>#REF!</v>
      </c>
      <c r="H1636" s="575" t="e">
        <f t="shared" si="178"/>
        <v>#REF!</v>
      </c>
      <c r="I1636" s="575" t="e">
        <f t="shared" si="179"/>
        <v>#REF!</v>
      </c>
      <c r="J1636" s="575" t="e">
        <f>IF(A1636="","",IF(#REF!="","",PMT((1+D1636)^(1/12)-1,(#REF!*12)-A1636+1,-E1636)))</f>
        <v>#REF!</v>
      </c>
    </row>
    <row r="1637" spans="1:10">
      <c r="A1637" s="577" t="e">
        <f>IF(A1636="","",IF(A1636=#REF!*12,"",+A1636+1))</f>
        <v>#REF!</v>
      </c>
      <c r="B1637" s="576" t="e">
        <f t="shared" si="180"/>
        <v>#REF!</v>
      </c>
      <c r="C1637" s="576" t="e">
        <f>IF(A1637="","",IF(#REF!+'Plano Prestação Mensal Proposta'!A1637&gt;120,0,ROUND(IF(B1637&gt;0.045,(0.045*0.5),(0.5)*B1637),7)))</f>
        <v>#REF!</v>
      </c>
      <c r="D1637" s="576" t="e">
        <f t="shared" si="175"/>
        <v>#REF!</v>
      </c>
      <c r="E1637" s="575" t="e">
        <f t="shared" si="181"/>
        <v>#REF!</v>
      </c>
      <c r="F1637" s="575" t="e">
        <f t="shared" si="176"/>
        <v>#REF!</v>
      </c>
      <c r="G1637" s="575" t="e">
        <f t="shared" si="177"/>
        <v>#REF!</v>
      </c>
      <c r="H1637" s="575" t="e">
        <f t="shared" si="178"/>
        <v>#REF!</v>
      </c>
      <c r="I1637" s="575" t="e">
        <f t="shared" si="179"/>
        <v>#REF!</v>
      </c>
      <c r="J1637" s="575" t="e">
        <f>IF(A1637="","",IF(#REF!="","",PMT((1+D1637)^(1/12)-1,(#REF!*12)-A1637+1,-E1637)))</f>
        <v>#REF!</v>
      </c>
    </row>
    <row r="1638" spans="1:10">
      <c r="A1638" s="577" t="e">
        <f>IF(A1637="","",IF(A1637=#REF!*12,"",+A1637+1))</f>
        <v>#REF!</v>
      </c>
      <c r="B1638" s="576" t="e">
        <f t="shared" si="180"/>
        <v>#REF!</v>
      </c>
      <c r="C1638" s="576" t="e">
        <f>IF(A1638="","",IF(#REF!+'Plano Prestação Mensal Proposta'!A1638&gt;120,0,ROUND(IF(B1638&gt;0.045,(0.045*0.5),(0.5)*B1638),7)))</f>
        <v>#REF!</v>
      </c>
      <c r="D1638" s="576" t="e">
        <f t="shared" si="175"/>
        <v>#REF!</v>
      </c>
      <c r="E1638" s="575" t="e">
        <f t="shared" si="181"/>
        <v>#REF!</v>
      </c>
      <c r="F1638" s="575" t="e">
        <f t="shared" si="176"/>
        <v>#REF!</v>
      </c>
      <c r="G1638" s="575" t="e">
        <f t="shared" si="177"/>
        <v>#REF!</v>
      </c>
      <c r="H1638" s="575" t="e">
        <f t="shared" si="178"/>
        <v>#REF!</v>
      </c>
      <c r="I1638" s="575" t="e">
        <f t="shared" si="179"/>
        <v>#REF!</v>
      </c>
      <c r="J1638" s="575" t="e">
        <f>IF(A1638="","",IF(#REF!="","",PMT((1+D1638)^(1/12)-1,(#REF!*12)-A1638+1,-E1638)))</f>
        <v>#REF!</v>
      </c>
    </row>
    <row r="1639" spans="1:10">
      <c r="A1639" s="577" t="e">
        <f>IF(A1638="","",IF(A1638=#REF!*12,"",+A1638+1))</f>
        <v>#REF!</v>
      </c>
      <c r="B1639" s="576" t="e">
        <f t="shared" si="180"/>
        <v>#REF!</v>
      </c>
      <c r="C1639" s="576" t="e">
        <f>IF(A1639="","",IF(#REF!+'Plano Prestação Mensal Proposta'!A1639&gt;120,0,ROUND(IF(B1639&gt;0.045,(0.045*0.5),(0.5)*B1639),7)))</f>
        <v>#REF!</v>
      </c>
      <c r="D1639" s="576" t="e">
        <f t="shared" si="175"/>
        <v>#REF!</v>
      </c>
      <c r="E1639" s="575" t="e">
        <f t="shared" si="181"/>
        <v>#REF!</v>
      </c>
      <c r="F1639" s="575" t="e">
        <f t="shared" si="176"/>
        <v>#REF!</v>
      </c>
      <c r="G1639" s="575" t="e">
        <f t="shared" si="177"/>
        <v>#REF!</v>
      </c>
      <c r="H1639" s="575" t="e">
        <f t="shared" si="178"/>
        <v>#REF!</v>
      </c>
      <c r="I1639" s="575" t="e">
        <f t="shared" si="179"/>
        <v>#REF!</v>
      </c>
      <c r="J1639" s="575" t="e">
        <f>IF(A1639="","",IF(#REF!="","",PMT((1+D1639)^(1/12)-1,(#REF!*12)-A1639+1,-E1639)))</f>
        <v>#REF!</v>
      </c>
    </row>
    <row r="1640" spans="1:10">
      <c r="A1640" s="577" t="e">
        <f>IF(A1639="","",IF(A1639=#REF!*12,"",+A1639+1))</f>
        <v>#REF!</v>
      </c>
      <c r="B1640" s="576" t="e">
        <f t="shared" si="180"/>
        <v>#REF!</v>
      </c>
      <c r="C1640" s="576" t="e">
        <f>IF(A1640="","",IF(#REF!+'Plano Prestação Mensal Proposta'!A1640&gt;120,0,ROUND(IF(B1640&gt;0.045,(0.045*0.5),(0.5)*B1640),7)))</f>
        <v>#REF!</v>
      </c>
      <c r="D1640" s="576" t="e">
        <f t="shared" si="175"/>
        <v>#REF!</v>
      </c>
      <c r="E1640" s="575" t="e">
        <f t="shared" si="181"/>
        <v>#REF!</v>
      </c>
      <c r="F1640" s="575" t="e">
        <f t="shared" si="176"/>
        <v>#REF!</v>
      </c>
      <c r="G1640" s="575" t="e">
        <f t="shared" si="177"/>
        <v>#REF!</v>
      </c>
      <c r="H1640" s="575" t="e">
        <f t="shared" si="178"/>
        <v>#REF!</v>
      </c>
      <c r="I1640" s="575" t="e">
        <f t="shared" si="179"/>
        <v>#REF!</v>
      </c>
      <c r="J1640" s="575" t="e">
        <f>IF(A1640="","",IF(#REF!="","",PMT((1+D1640)^(1/12)-1,(#REF!*12)-A1640+1,-E1640)))</f>
        <v>#REF!</v>
      </c>
    </row>
    <row r="1641" spans="1:10">
      <c r="A1641" s="577" t="e">
        <f>IF(A1640="","",IF(A1640=#REF!*12,"",+A1640+1))</f>
        <v>#REF!</v>
      </c>
      <c r="B1641" s="576" t="e">
        <f t="shared" si="180"/>
        <v>#REF!</v>
      </c>
      <c r="C1641" s="576" t="e">
        <f>IF(A1641="","",IF(#REF!+'Plano Prestação Mensal Proposta'!A1641&gt;120,0,ROUND(IF(B1641&gt;0.045,(0.045*0.5),(0.5)*B1641),7)))</f>
        <v>#REF!</v>
      </c>
      <c r="D1641" s="576" t="e">
        <f t="shared" si="175"/>
        <v>#REF!</v>
      </c>
      <c r="E1641" s="575" t="e">
        <f t="shared" si="181"/>
        <v>#REF!</v>
      </c>
      <c r="F1641" s="575" t="e">
        <f t="shared" si="176"/>
        <v>#REF!</v>
      </c>
      <c r="G1641" s="575" t="e">
        <f t="shared" si="177"/>
        <v>#REF!</v>
      </c>
      <c r="H1641" s="575" t="e">
        <f t="shared" si="178"/>
        <v>#REF!</v>
      </c>
      <c r="I1641" s="575" t="e">
        <f t="shared" si="179"/>
        <v>#REF!</v>
      </c>
      <c r="J1641" s="575" t="e">
        <f>IF(A1641="","",IF(#REF!="","",PMT((1+D1641)^(1/12)-1,(#REF!*12)-A1641+1,-E1641)))</f>
        <v>#REF!</v>
      </c>
    </row>
    <row r="1642" spans="1:10">
      <c r="A1642" s="577" t="e">
        <f>IF(A1641="","",IF(A1641=#REF!*12,"",+A1641+1))</f>
        <v>#REF!</v>
      </c>
      <c r="B1642" s="576" t="e">
        <f t="shared" si="180"/>
        <v>#REF!</v>
      </c>
      <c r="C1642" s="576" t="e">
        <f>IF(A1642="","",IF(#REF!+'Plano Prestação Mensal Proposta'!A1642&gt;120,0,ROUND(IF(B1642&gt;0.045,(0.045*0.5),(0.5)*B1642),7)))</f>
        <v>#REF!</v>
      </c>
      <c r="D1642" s="576" t="e">
        <f t="shared" si="175"/>
        <v>#REF!</v>
      </c>
      <c r="E1642" s="575" t="e">
        <f t="shared" si="181"/>
        <v>#REF!</v>
      </c>
      <c r="F1642" s="575" t="e">
        <f t="shared" si="176"/>
        <v>#REF!</v>
      </c>
      <c r="G1642" s="575" t="e">
        <f t="shared" si="177"/>
        <v>#REF!</v>
      </c>
      <c r="H1642" s="575" t="e">
        <f t="shared" si="178"/>
        <v>#REF!</v>
      </c>
      <c r="I1642" s="575" t="e">
        <f t="shared" si="179"/>
        <v>#REF!</v>
      </c>
      <c r="J1642" s="575" t="e">
        <f>IF(A1642="","",IF(#REF!="","",PMT((1+D1642)^(1/12)-1,(#REF!*12)-A1642+1,-E1642)))</f>
        <v>#REF!</v>
      </c>
    </row>
    <row r="1643" spans="1:10">
      <c r="A1643" s="577" t="e">
        <f>IF(A1642="","",IF(A1642=#REF!*12,"",+A1642+1))</f>
        <v>#REF!</v>
      </c>
      <c r="B1643" s="576" t="e">
        <f t="shared" si="180"/>
        <v>#REF!</v>
      </c>
      <c r="C1643" s="576" t="e">
        <f>IF(A1643="","",IF(#REF!+'Plano Prestação Mensal Proposta'!A1643&gt;120,0,ROUND(IF(B1643&gt;0.045,(0.045*0.5),(0.5)*B1643),7)))</f>
        <v>#REF!</v>
      </c>
      <c r="D1643" s="576" t="e">
        <f t="shared" si="175"/>
        <v>#REF!</v>
      </c>
      <c r="E1643" s="575" t="e">
        <f t="shared" si="181"/>
        <v>#REF!</v>
      </c>
      <c r="F1643" s="575" t="e">
        <f t="shared" si="176"/>
        <v>#REF!</v>
      </c>
      <c r="G1643" s="575" t="e">
        <f t="shared" si="177"/>
        <v>#REF!</v>
      </c>
      <c r="H1643" s="575" t="e">
        <f t="shared" si="178"/>
        <v>#REF!</v>
      </c>
      <c r="I1643" s="575" t="e">
        <f t="shared" si="179"/>
        <v>#REF!</v>
      </c>
      <c r="J1643" s="575" t="e">
        <f>IF(A1643="","",IF(#REF!="","",PMT((1+D1643)^(1/12)-1,(#REF!*12)-A1643+1,-E1643)))</f>
        <v>#REF!</v>
      </c>
    </row>
    <row r="1644" spans="1:10">
      <c r="A1644" s="577" t="e">
        <f>IF(A1643="","",IF(A1643=#REF!*12,"",+A1643+1))</f>
        <v>#REF!</v>
      </c>
      <c r="B1644" s="576" t="e">
        <f t="shared" si="180"/>
        <v>#REF!</v>
      </c>
      <c r="C1644" s="576" t="e">
        <f>IF(A1644="","",IF(#REF!+'Plano Prestação Mensal Proposta'!A1644&gt;120,0,ROUND(IF(B1644&gt;0.045,(0.045*0.5),(0.5)*B1644),7)))</f>
        <v>#REF!</v>
      </c>
      <c r="D1644" s="576" t="e">
        <f t="shared" si="175"/>
        <v>#REF!</v>
      </c>
      <c r="E1644" s="575" t="e">
        <f t="shared" si="181"/>
        <v>#REF!</v>
      </c>
      <c r="F1644" s="575" t="e">
        <f t="shared" si="176"/>
        <v>#REF!</v>
      </c>
      <c r="G1644" s="575" t="e">
        <f t="shared" si="177"/>
        <v>#REF!</v>
      </c>
      <c r="H1644" s="575" t="e">
        <f t="shared" si="178"/>
        <v>#REF!</v>
      </c>
      <c r="I1644" s="575" t="e">
        <f t="shared" si="179"/>
        <v>#REF!</v>
      </c>
      <c r="J1644" s="575" t="e">
        <f>IF(A1644="","",IF(#REF!="","",PMT((1+D1644)^(1/12)-1,(#REF!*12)-A1644+1,-E1644)))</f>
        <v>#REF!</v>
      </c>
    </row>
    <row r="1645" spans="1:10">
      <c r="A1645" s="577" t="e">
        <f>IF(A1644="","",IF(A1644=#REF!*12,"",+A1644+1))</f>
        <v>#REF!</v>
      </c>
      <c r="B1645" s="576" t="e">
        <f t="shared" si="180"/>
        <v>#REF!</v>
      </c>
      <c r="C1645" s="576" t="e">
        <f>IF(A1645="","",IF(#REF!+'Plano Prestação Mensal Proposta'!A1645&gt;120,0,ROUND(IF(B1645&gt;0.045,(0.045*0.5),(0.5)*B1645),7)))</f>
        <v>#REF!</v>
      </c>
      <c r="D1645" s="576" t="e">
        <f t="shared" si="175"/>
        <v>#REF!</v>
      </c>
      <c r="E1645" s="575" t="e">
        <f t="shared" si="181"/>
        <v>#REF!</v>
      </c>
      <c r="F1645" s="575" t="e">
        <f t="shared" si="176"/>
        <v>#REF!</v>
      </c>
      <c r="G1645" s="575" t="e">
        <f t="shared" si="177"/>
        <v>#REF!</v>
      </c>
      <c r="H1645" s="575" t="e">
        <f t="shared" si="178"/>
        <v>#REF!</v>
      </c>
      <c r="I1645" s="575" t="e">
        <f t="shared" si="179"/>
        <v>#REF!</v>
      </c>
      <c r="J1645" s="575" t="e">
        <f>IF(A1645="","",IF(#REF!="","",PMT((1+D1645)^(1/12)-1,(#REF!*12)-A1645+1,-E1645)))</f>
        <v>#REF!</v>
      </c>
    </row>
    <row r="1646" spans="1:10">
      <c r="A1646" s="577" t="e">
        <f>IF(A1645="","",IF(A1645=#REF!*12,"",+A1645+1))</f>
        <v>#REF!</v>
      </c>
      <c r="B1646" s="576" t="e">
        <f t="shared" si="180"/>
        <v>#REF!</v>
      </c>
      <c r="C1646" s="576" t="e">
        <f>IF(A1646="","",IF(#REF!+'Plano Prestação Mensal Proposta'!A1646&gt;120,0,ROUND(IF(B1646&gt;0.045,(0.045*0.5),(0.5)*B1646),7)))</f>
        <v>#REF!</v>
      </c>
      <c r="D1646" s="576" t="e">
        <f t="shared" si="175"/>
        <v>#REF!</v>
      </c>
      <c r="E1646" s="575" t="e">
        <f t="shared" si="181"/>
        <v>#REF!</v>
      </c>
      <c r="F1646" s="575" t="e">
        <f t="shared" si="176"/>
        <v>#REF!</v>
      </c>
      <c r="G1646" s="575" t="e">
        <f t="shared" si="177"/>
        <v>#REF!</v>
      </c>
      <c r="H1646" s="575" t="e">
        <f t="shared" si="178"/>
        <v>#REF!</v>
      </c>
      <c r="I1646" s="575" t="e">
        <f t="shared" si="179"/>
        <v>#REF!</v>
      </c>
      <c r="J1646" s="575" t="e">
        <f>IF(A1646="","",IF(#REF!="","",PMT((1+D1646)^(1/12)-1,(#REF!*12)-A1646+1,-E1646)))</f>
        <v>#REF!</v>
      </c>
    </row>
    <row r="1647" spans="1:10">
      <c r="A1647" s="577" t="e">
        <f>IF(A1646="","",IF(A1646=#REF!*12,"",+A1646+1))</f>
        <v>#REF!</v>
      </c>
      <c r="B1647" s="576" t="e">
        <f t="shared" si="180"/>
        <v>#REF!</v>
      </c>
      <c r="C1647" s="576" t="e">
        <f>IF(A1647="","",IF(#REF!+'Plano Prestação Mensal Proposta'!A1647&gt;120,0,ROUND(IF(B1647&gt;0.045,(0.045*0.5),(0.5)*B1647),7)))</f>
        <v>#REF!</v>
      </c>
      <c r="D1647" s="576" t="e">
        <f t="shared" si="175"/>
        <v>#REF!</v>
      </c>
      <c r="E1647" s="575" t="e">
        <f t="shared" si="181"/>
        <v>#REF!</v>
      </c>
      <c r="F1647" s="575" t="e">
        <f t="shared" si="176"/>
        <v>#REF!</v>
      </c>
      <c r="G1647" s="575" t="e">
        <f t="shared" si="177"/>
        <v>#REF!</v>
      </c>
      <c r="H1647" s="575" t="e">
        <f t="shared" si="178"/>
        <v>#REF!</v>
      </c>
      <c r="I1647" s="575" t="e">
        <f t="shared" si="179"/>
        <v>#REF!</v>
      </c>
      <c r="J1647" s="575" t="e">
        <f>IF(A1647="","",IF(#REF!="","",PMT((1+D1647)^(1/12)-1,(#REF!*12)-A1647+1,-E1647)))</f>
        <v>#REF!</v>
      </c>
    </row>
    <row r="1648" spans="1:10">
      <c r="A1648" s="577" t="e">
        <f>IF(A1647="","",IF(A1647=#REF!*12,"",+A1647+1))</f>
        <v>#REF!</v>
      </c>
      <c r="B1648" s="576" t="e">
        <f t="shared" si="180"/>
        <v>#REF!</v>
      </c>
      <c r="C1648" s="576" t="e">
        <f>IF(A1648="","",IF(#REF!+'Plano Prestação Mensal Proposta'!A1648&gt;120,0,ROUND(IF(B1648&gt;0.045,(0.045*0.5),(0.5)*B1648),7)))</f>
        <v>#REF!</v>
      </c>
      <c r="D1648" s="576" t="e">
        <f t="shared" si="175"/>
        <v>#REF!</v>
      </c>
      <c r="E1648" s="575" t="e">
        <f t="shared" si="181"/>
        <v>#REF!</v>
      </c>
      <c r="F1648" s="575" t="e">
        <f t="shared" si="176"/>
        <v>#REF!</v>
      </c>
      <c r="G1648" s="575" t="e">
        <f t="shared" si="177"/>
        <v>#REF!</v>
      </c>
      <c r="H1648" s="575" t="e">
        <f t="shared" si="178"/>
        <v>#REF!</v>
      </c>
      <c r="I1648" s="575" t="e">
        <f t="shared" si="179"/>
        <v>#REF!</v>
      </c>
      <c r="J1648" s="575" t="e">
        <f>IF(A1648="","",IF(#REF!="","",PMT((1+D1648)^(1/12)-1,(#REF!*12)-A1648+1,-E1648)))</f>
        <v>#REF!</v>
      </c>
    </row>
    <row r="1649" spans="1:10">
      <c r="A1649" s="577" t="e">
        <f>IF(A1648="","",IF(A1648=#REF!*12,"",+A1648+1))</f>
        <v>#REF!</v>
      </c>
      <c r="B1649" s="576" t="e">
        <f t="shared" si="180"/>
        <v>#REF!</v>
      </c>
      <c r="C1649" s="576" t="e">
        <f>IF(A1649="","",IF(#REF!+'Plano Prestação Mensal Proposta'!A1649&gt;120,0,ROUND(IF(B1649&gt;0.045,(0.045*0.5),(0.5)*B1649),7)))</f>
        <v>#REF!</v>
      </c>
      <c r="D1649" s="576" t="e">
        <f t="shared" si="175"/>
        <v>#REF!</v>
      </c>
      <c r="E1649" s="575" t="e">
        <f t="shared" si="181"/>
        <v>#REF!</v>
      </c>
      <c r="F1649" s="575" t="e">
        <f t="shared" si="176"/>
        <v>#REF!</v>
      </c>
      <c r="G1649" s="575" t="e">
        <f t="shared" si="177"/>
        <v>#REF!</v>
      </c>
      <c r="H1649" s="575" t="e">
        <f t="shared" si="178"/>
        <v>#REF!</v>
      </c>
      <c r="I1649" s="575" t="e">
        <f t="shared" si="179"/>
        <v>#REF!</v>
      </c>
      <c r="J1649" s="575" t="e">
        <f>IF(A1649="","",IF(#REF!="","",PMT((1+D1649)^(1/12)-1,(#REF!*12)-A1649+1,-E1649)))</f>
        <v>#REF!</v>
      </c>
    </row>
    <row r="1650" spans="1:10">
      <c r="A1650" s="577" t="e">
        <f>IF(A1649="","",IF(A1649=#REF!*12,"",+A1649+1))</f>
        <v>#REF!</v>
      </c>
      <c r="B1650" s="576" t="e">
        <f t="shared" si="180"/>
        <v>#REF!</v>
      </c>
      <c r="C1650" s="576" t="e">
        <f>IF(A1650="","",IF(#REF!+'Plano Prestação Mensal Proposta'!A1650&gt;120,0,ROUND(IF(B1650&gt;0.045,(0.045*0.5),(0.5)*B1650),7)))</f>
        <v>#REF!</v>
      </c>
      <c r="D1650" s="576" t="e">
        <f t="shared" si="175"/>
        <v>#REF!</v>
      </c>
      <c r="E1650" s="575" t="e">
        <f t="shared" si="181"/>
        <v>#REF!</v>
      </c>
      <c r="F1650" s="575" t="e">
        <f t="shared" si="176"/>
        <v>#REF!</v>
      </c>
      <c r="G1650" s="575" t="e">
        <f t="shared" si="177"/>
        <v>#REF!</v>
      </c>
      <c r="H1650" s="575" t="e">
        <f t="shared" si="178"/>
        <v>#REF!</v>
      </c>
      <c r="I1650" s="575" t="e">
        <f t="shared" si="179"/>
        <v>#REF!</v>
      </c>
      <c r="J1650" s="575" t="e">
        <f>IF(A1650="","",IF(#REF!="","",PMT((1+D1650)^(1/12)-1,(#REF!*12)-A1650+1,-E1650)))</f>
        <v>#REF!</v>
      </c>
    </row>
    <row r="1651" spans="1:10">
      <c r="A1651" s="577" t="e">
        <f>IF(A1650="","",IF(A1650=#REF!*12,"",+A1650+1))</f>
        <v>#REF!</v>
      </c>
      <c r="B1651" s="576" t="e">
        <f t="shared" si="180"/>
        <v>#REF!</v>
      </c>
      <c r="C1651" s="576" t="e">
        <f>IF(A1651="","",IF(#REF!+'Plano Prestação Mensal Proposta'!A1651&gt;120,0,ROUND(IF(B1651&gt;0.045,(0.045*0.5),(0.5)*B1651),7)))</f>
        <v>#REF!</v>
      </c>
      <c r="D1651" s="576" t="e">
        <f t="shared" si="175"/>
        <v>#REF!</v>
      </c>
      <c r="E1651" s="575" t="e">
        <f t="shared" si="181"/>
        <v>#REF!</v>
      </c>
      <c r="F1651" s="575" t="e">
        <f t="shared" si="176"/>
        <v>#REF!</v>
      </c>
      <c r="G1651" s="575" t="e">
        <f t="shared" si="177"/>
        <v>#REF!</v>
      </c>
      <c r="H1651" s="575" t="e">
        <f t="shared" si="178"/>
        <v>#REF!</v>
      </c>
      <c r="I1651" s="575" t="e">
        <f t="shared" si="179"/>
        <v>#REF!</v>
      </c>
      <c r="J1651" s="575" t="e">
        <f>IF(A1651="","",IF(#REF!="","",PMT((1+D1651)^(1/12)-1,(#REF!*12)-A1651+1,-E1651)))</f>
        <v>#REF!</v>
      </c>
    </row>
    <row r="1652" spans="1:10">
      <c r="A1652" s="577" t="e">
        <f>IF(A1651="","",IF(A1651=#REF!*12,"",+A1651+1))</f>
        <v>#REF!</v>
      </c>
      <c r="B1652" s="576" t="e">
        <f t="shared" si="180"/>
        <v>#REF!</v>
      </c>
      <c r="C1652" s="576" t="e">
        <f>IF(A1652="","",IF(#REF!+'Plano Prestação Mensal Proposta'!A1652&gt;120,0,ROUND(IF(B1652&gt;0.045,(0.045*0.5),(0.5)*B1652),7)))</f>
        <v>#REF!</v>
      </c>
      <c r="D1652" s="576" t="e">
        <f t="shared" si="175"/>
        <v>#REF!</v>
      </c>
      <c r="E1652" s="575" t="e">
        <f t="shared" si="181"/>
        <v>#REF!</v>
      </c>
      <c r="F1652" s="575" t="e">
        <f t="shared" si="176"/>
        <v>#REF!</v>
      </c>
      <c r="G1652" s="575" t="e">
        <f t="shared" si="177"/>
        <v>#REF!</v>
      </c>
      <c r="H1652" s="575" t="e">
        <f t="shared" si="178"/>
        <v>#REF!</v>
      </c>
      <c r="I1652" s="575" t="e">
        <f t="shared" si="179"/>
        <v>#REF!</v>
      </c>
      <c r="J1652" s="575" t="e">
        <f>IF(A1652="","",IF(#REF!="","",PMT((1+D1652)^(1/12)-1,(#REF!*12)-A1652+1,-E1652)))</f>
        <v>#REF!</v>
      </c>
    </row>
    <row r="1653" spans="1:10">
      <c r="A1653" s="577" t="e">
        <f>IF(A1652="","",IF(A1652=#REF!*12,"",+A1652+1))</f>
        <v>#REF!</v>
      </c>
      <c r="B1653" s="576" t="e">
        <f t="shared" si="180"/>
        <v>#REF!</v>
      </c>
      <c r="C1653" s="576" t="e">
        <f>IF(A1653="","",IF(#REF!+'Plano Prestação Mensal Proposta'!A1653&gt;120,0,ROUND(IF(B1653&gt;0.045,(0.045*0.5),(0.5)*B1653),7)))</f>
        <v>#REF!</v>
      </c>
      <c r="D1653" s="576" t="e">
        <f t="shared" si="175"/>
        <v>#REF!</v>
      </c>
      <c r="E1653" s="575" t="e">
        <f t="shared" si="181"/>
        <v>#REF!</v>
      </c>
      <c r="F1653" s="575" t="e">
        <f t="shared" si="176"/>
        <v>#REF!</v>
      </c>
      <c r="G1653" s="575" t="e">
        <f t="shared" si="177"/>
        <v>#REF!</v>
      </c>
      <c r="H1653" s="575" t="e">
        <f t="shared" si="178"/>
        <v>#REF!</v>
      </c>
      <c r="I1653" s="575" t="e">
        <f t="shared" si="179"/>
        <v>#REF!</v>
      </c>
      <c r="J1653" s="575" t="e">
        <f>IF(A1653="","",IF(#REF!="","",PMT((1+D1653)^(1/12)-1,(#REF!*12)-A1653+1,-E1653)))</f>
        <v>#REF!</v>
      </c>
    </row>
    <row r="1654" spans="1:10">
      <c r="A1654" s="577" t="e">
        <f>IF(A1653="","",IF(A1653=#REF!*12,"",+A1653+1))</f>
        <v>#REF!</v>
      </c>
      <c r="B1654" s="576" t="e">
        <f t="shared" si="180"/>
        <v>#REF!</v>
      </c>
      <c r="C1654" s="576" t="e">
        <f>IF(A1654="","",IF(#REF!+'Plano Prestação Mensal Proposta'!A1654&gt;120,0,ROUND(IF(B1654&gt;0.045,(0.045*0.5),(0.5)*B1654),7)))</f>
        <v>#REF!</v>
      </c>
      <c r="D1654" s="576" t="e">
        <f t="shared" si="175"/>
        <v>#REF!</v>
      </c>
      <c r="E1654" s="575" t="e">
        <f t="shared" si="181"/>
        <v>#REF!</v>
      </c>
      <c r="F1654" s="575" t="e">
        <f t="shared" si="176"/>
        <v>#REF!</v>
      </c>
      <c r="G1654" s="575" t="e">
        <f t="shared" si="177"/>
        <v>#REF!</v>
      </c>
      <c r="H1654" s="575" t="e">
        <f t="shared" si="178"/>
        <v>#REF!</v>
      </c>
      <c r="I1654" s="575" t="e">
        <f t="shared" si="179"/>
        <v>#REF!</v>
      </c>
      <c r="J1654" s="575" t="e">
        <f>IF(A1654="","",IF(#REF!="","",PMT((1+D1654)^(1/12)-1,(#REF!*12)-A1654+1,-E1654)))</f>
        <v>#REF!</v>
      </c>
    </row>
    <row r="1655" spans="1:10">
      <c r="A1655" s="577" t="e">
        <f>IF(A1654="","",IF(A1654=#REF!*12,"",+A1654+1))</f>
        <v>#REF!</v>
      </c>
      <c r="B1655" s="576" t="e">
        <f t="shared" si="180"/>
        <v>#REF!</v>
      </c>
      <c r="C1655" s="576" t="e">
        <f>IF(A1655="","",IF(#REF!+'Plano Prestação Mensal Proposta'!A1655&gt;120,0,ROUND(IF(B1655&gt;0.045,(0.045*0.5),(0.5)*B1655),7)))</f>
        <v>#REF!</v>
      </c>
      <c r="D1655" s="576" t="e">
        <f t="shared" si="175"/>
        <v>#REF!</v>
      </c>
      <c r="E1655" s="575" t="e">
        <f t="shared" si="181"/>
        <v>#REF!</v>
      </c>
      <c r="F1655" s="575" t="e">
        <f t="shared" si="176"/>
        <v>#REF!</v>
      </c>
      <c r="G1655" s="575" t="e">
        <f t="shared" si="177"/>
        <v>#REF!</v>
      </c>
      <c r="H1655" s="575" t="e">
        <f t="shared" si="178"/>
        <v>#REF!</v>
      </c>
      <c r="I1655" s="575" t="e">
        <f t="shared" si="179"/>
        <v>#REF!</v>
      </c>
      <c r="J1655" s="575" t="e">
        <f>IF(A1655="","",IF(#REF!="","",PMT((1+D1655)^(1/12)-1,(#REF!*12)-A1655+1,-E1655)))</f>
        <v>#REF!</v>
      </c>
    </row>
    <row r="1656" spans="1:10">
      <c r="A1656" s="577" t="e">
        <f>IF(A1655="","",IF(A1655=#REF!*12,"",+A1655+1))</f>
        <v>#REF!</v>
      </c>
      <c r="B1656" s="576" t="e">
        <f t="shared" si="180"/>
        <v>#REF!</v>
      </c>
      <c r="C1656" s="576" t="e">
        <f>IF(A1656="","",IF(#REF!+'Plano Prestação Mensal Proposta'!A1656&gt;120,0,ROUND(IF(B1656&gt;0.045,(0.045*0.5),(0.5)*B1656),7)))</f>
        <v>#REF!</v>
      </c>
      <c r="D1656" s="576" t="e">
        <f t="shared" si="175"/>
        <v>#REF!</v>
      </c>
      <c r="E1656" s="575" t="e">
        <f t="shared" si="181"/>
        <v>#REF!</v>
      </c>
      <c r="F1656" s="575" t="e">
        <f t="shared" si="176"/>
        <v>#REF!</v>
      </c>
      <c r="G1656" s="575" t="e">
        <f t="shared" si="177"/>
        <v>#REF!</v>
      </c>
      <c r="H1656" s="575" t="e">
        <f t="shared" si="178"/>
        <v>#REF!</v>
      </c>
      <c r="I1656" s="575" t="e">
        <f t="shared" si="179"/>
        <v>#REF!</v>
      </c>
      <c r="J1656" s="575" t="e">
        <f>IF(A1656="","",IF(#REF!="","",PMT((1+D1656)^(1/12)-1,(#REF!*12)-A1656+1,-E1656)))</f>
        <v>#REF!</v>
      </c>
    </row>
    <row r="1657" spans="1:10">
      <c r="A1657" s="577" t="e">
        <f>IF(A1656="","",IF(A1656=#REF!*12,"",+A1656+1))</f>
        <v>#REF!</v>
      </c>
      <c r="B1657" s="576" t="e">
        <f t="shared" si="180"/>
        <v>#REF!</v>
      </c>
      <c r="C1657" s="576" t="e">
        <f>IF(A1657="","",IF(#REF!+'Plano Prestação Mensal Proposta'!A1657&gt;120,0,ROUND(IF(B1657&gt;0.045,(0.045*0.5),(0.5)*B1657),7)))</f>
        <v>#REF!</v>
      </c>
      <c r="D1657" s="576" t="e">
        <f t="shared" si="175"/>
        <v>#REF!</v>
      </c>
      <c r="E1657" s="575" t="e">
        <f t="shared" si="181"/>
        <v>#REF!</v>
      </c>
      <c r="F1657" s="575" t="e">
        <f t="shared" si="176"/>
        <v>#REF!</v>
      </c>
      <c r="G1657" s="575" t="e">
        <f t="shared" si="177"/>
        <v>#REF!</v>
      </c>
      <c r="H1657" s="575" t="e">
        <f t="shared" si="178"/>
        <v>#REF!</v>
      </c>
      <c r="I1657" s="575" t="e">
        <f t="shared" si="179"/>
        <v>#REF!</v>
      </c>
      <c r="J1657" s="575" t="e">
        <f>IF(A1657="","",IF(#REF!="","",PMT((1+D1657)^(1/12)-1,(#REF!*12)-A1657+1,-E1657)))</f>
        <v>#REF!</v>
      </c>
    </row>
    <row r="1658" spans="1:10">
      <c r="A1658" s="577" t="e">
        <f>IF(A1657="","",IF(A1657=#REF!*12,"",+A1657+1))</f>
        <v>#REF!</v>
      </c>
      <c r="B1658" s="576" t="e">
        <f t="shared" si="180"/>
        <v>#REF!</v>
      </c>
      <c r="C1658" s="576" t="e">
        <f>IF(A1658="","",IF(#REF!+'Plano Prestação Mensal Proposta'!A1658&gt;120,0,ROUND(IF(B1658&gt;0.045,(0.045*0.5),(0.5)*B1658),7)))</f>
        <v>#REF!</v>
      </c>
      <c r="D1658" s="576" t="e">
        <f t="shared" si="175"/>
        <v>#REF!</v>
      </c>
      <c r="E1658" s="575" t="e">
        <f t="shared" si="181"/>
        <v>#REF!</v>
      </c>
      <c r="F1658" s="575" t="e">
        <f t="shared" si="176"/>
        <v>#REF!</v>
      </c>
      <c r="G1658" s="575" t="e">
        <f t="shared" si="177"/>
        <v>#REF!</v>
      </c>
      <c r="H1658" s="575" t="e">
        <f t="shared" si="178"/>
        <v>#REF!</v>
      </c>
      <c r="I1658" s="575" t="e">
        <f t="shared" si="179"/>
        <v>#REF!</v>
      </c>
      <c r="J1658" s="575" t="e">
        <f>IF(A1658="","",IF(#REF!="","",PMT((1+D1658)^(1/12)-1,(#REF!*12)-A1658+1,-E1658)))</f>
        <v>#REF!</v>
      </c>
    </row>
    <row r="1659" spans="1:10">
      <c r="A1659" s="577" t="e">
        <f>IF(A1658="","",IF(A1658=#REF!*12,"",+A1658+1))</f>
        <v>#REF!</v>
      </c>
      <c r="B1659" s="576" t="e">
        <f t="shared" si="180"/>
        <v>#REF!</v>
      </c>
      <c r="C1659" s="576" t="e">
        <f>IF(A1659="","",IF(#REF!+'Plano Prestação Mensal Proposta'!A1659&gt;120,0,ROUND(IF(B1659&gt;0.045,(0.045*0.5),(0.5)*B1659),7)))</f>
        <v>#REF!</v>
      </c>
      <c r="D1659" s="576" t="e">
        <f t="shared" si="175"/>
        <v>#REF!</v>
      </c>
      <c r="E1659" s="575" t="e">
        <f t="shared" si="181"/>
        <v>#REF!</v>
      </c>
      <c r="F1659" s="575" t="e">
        <f t="shared" si="176"/>
        <v>#REF!</v>
      </c>
      <c r="G1659" s="575" t="e">
        <f t="shared" si="177"/>
        <v>#REF!</v>
      </c>
      <c r="H1659" s="575" t="e">
        <f t="shared" si="178"/>
        <v>#REF!</v>
      </c>
      <c r="I1659" s="575" t="e">
        <f t="shared" si="179"/>
        <v>#REF!</v>
      </c>
      <c r="J1659" s="575" t="e">
        <f>IF(A1659="","",IF(#REF!="","",PMT((1+D1659)^(1/12)-1,(#REF!*12)-A1659+1,-E1659)))</f>
        <v>#REF!</v>
      </c>
    </row>
    <row r="1660" spans="1:10">
      <c r="A1660" s="577" t="e">
        <f>IF(A1659="","",IF(A1659=#REF!*12,"",+A1659+1))</f>
        <v>#REF!</v>
      </c>
      <c r="B1660" s="576" t="e">
        <f t="shared" si="180"/>
        <v>#REF!</v>
      </c>
      <c r="C1660" s="576" t="e">
        <f>IF(A1660="","",IF(#REF!+'Plano Prestação Mensal Proposta'!A1660&gt;120,0,ROUND(IF(B1660&gt;0.045,(0.045*0.5),(0.5)*B1660),7)))</f>
        <v>#REF!</v>
      </c>
      <c r="D1660" s="576" t="e">
        <f t="shared" si="175"/>
        <v>#REF!</v>
      </c>
      <c r="E1660" s="575" t="e">
        <f t="shared" si="181"/>
        <v>#REF!</v>
      </c>
      <c r="F1660" s="575" t="e">
        <f t="shared" si="176"/>
        <v>#REF!</v>
      </c>
      <c r="G1660" s="575" t="e">
        <f t="shared" si="177"/>
        <v>#REF!</v>
      </c>
      <c r="H1660" s="575" t="e">
        <f t="shared" si="178"/>
        <v>#REF!</v>
      </c>
      <c r="I1660" s="575" t="e">
        <f t="shared" si="179"/>
        <v>#REF!</v>
      </c>
      <c r="J1660" s="575" t="e">
        <f>IF(A1660="","",IF(#REF!="","",PMT((1+D1660)^(1/12)-1,(#REF!*12)-A1660+1,-E1660)))</f>
        <v>#REF!</v>
      </c>
    </row>
    <row r="1661" spans="1:10">
      <c r="A1661" s="577" t="e">
        <f>IF(A1660="","",IF(A1660=#REF!*12,"",+A1660+1))</f>
        <v>#REF!</v>
      </c>
      <c r="B1661" s="576" t="e">
        <f t="shared" si="180"/>
        <v>#REF!</v>
      </c>
      <c r="C1661" s="576" t="e">
        <f>IF(A1661="","",IF(#REF!+'Plano Prestação Mensal Proposta'!A1661&gt;120,0,ROUND(IF(B1661&gt;0.045,(0.045*0.5),(0.5)*B1661),7)))</f>
        <v>#REF!</v>
      </c>
      <c r="D1661" s="576" t="e">
        <f t="shared" si="175"/>
        <v>#REF!</v>
      </c>
      <c r="E1661" s="575" t="e">
        <f t="shared" si="181"/>
        <v>#REF!</v>
      </c>
      <c r="F1661" s="575" t="e">
        <f t="shared" si="176"/>
        <v>#REF!</v>
      </c>
      <c r="G1661" s="575" t="e">
        <f t="shared" si="177"/>
        <v>#REF!</v>
      </c>
      <c r="H1661" s="575" t="e">
        <f t="shared" si="178"/>
        <v>#REF!</v>
      </c>
      <c r="I1661" s="575" t="e">
        <f t="shared" si="179"/>
        <v>#REF!</v>
      </c>
      <c r="J1661" s="575" t="e">
        <f>IF(A1661="","",IF(#REF!="","",PMT((1+D1661)^(1/12)-1,(#REF!*12)-A1661+1,-E1661)))</f>
        <v>#REF!</v>
      </c>
    </row>
    <row r="1662" spans="1:10">
      <c r="A1662" s="577" t="e">
        <f>IF(A1661="","",IF(A1661=#REF!*12,"",+A1661+1))</f>
        <v>#REF!</v>
      </c>
      <c r="B1662" s="576" t="e">
        <f t="shared" si="180"/>
        <v>#REF!</v>
      </c>
      <c r="C1662" s="576" t="e">
        <f>IF(A1662="","",IF(#REF!+'Plano Prestação Mensal Proposta'!A1662&gt;120,0,ROUND(IF(B1662&gt;0.045,(0.045*0.5),(0.5)*B1662),7)))</f>
        <v>#REF!</v>
      </c>
      <c r="D1662" s="576" t="e">
        <f t="shared" si="175"/>
        <v>#REF!</v>
      </c>
      <c r="E1662" s="575" t="e">
        <f t="shared" si="181"/>
        <v>#REF!</v>
      </c>
      <c r="F1662" s="575" t="e">
        <f t="shared" si="176"/>
        <v>#REF!</v>
      </c>
      <c r="G1662" s="575" t="e">
        <f t="shared" si="177"/>
        <v>#REF!</v>
      </c>
      <c r="H1662" s="575" t="e">
        <f t="shared" si="178"/>
        <v>#REF!</v>
      </c>
      <c r="I1662" s="575" t="e">
        <f t="shared" si="179"/>
        <v>#REF!</v>
      </c>
      <c r="J1662" s="575" t="e">
        <f>IF(A1662="","",IF(#REF!="","",PMT((1+D1662)^(1/12)-1,(#REF!*12)-A1662+1,-E1662)))</f>
        <v>#REF!</v>
      </c>
    </row>
    <row r="1663" spans="1:10">
      <c r="A1663" s="577" t="e">
        <f>IF(A1662="","",IF(A1662=#REF!*12,"",+A1662+1))</f>
        <v>#REF!</v>
      </c>
      <c r="B1663" s="576" t="e">
        <f t="shared" si="180"/>
        <v>#REF!</v>
      </c>
      <c r="C1663" s="576" t="e">
        <f>IF(A1663="","",IF(#REF!+'Plano Prestação Mensal Proposta'!A1663&gt;120,0,ROUND(IF(B1663&gt;0.045,(0.045*0.5),(0.5)*B1663),7)))</f>
        <v>#REF!</v>
      </c>
      <c r="D1663" s="576" t="e">
        <f t="shared" si="175"/>
        <v>#REF!</v>
      </c>
      <c r="E1663" s="575" t="e">
        <f t="shared" si="181"/>
        <v>#REF!</v>
      </c>
      <c r="F1663" s="575" t="e">
        <f t="shared" si="176"/>
        <v>#REF!</v>
      </c>
      <c r="G1663" s="575" t="e">
        <f t="shared" si="177"/>
        <v>#REF!</v>
      </c>
      <c r="H1663" s="575" t="e">
        <f t="shared" si="178"/>
        <v>#REF!</v>
      </c>
      <c r="I1663" s="575" t="e">
        <f t="shared" si="179"/>
        <v>#REF!</v>
      </c>
      <c r="J1663" s="575" t="e">
        <f>IF(A1663="","",IF(#REF!="","",PMT((1+D1663)^(1/12)-1,(#REF!*12)-A1663+1,-E1663)))</f>
        <v>#REF!</v>
      </c>
    </row>
    <row r="1664" spans="1:10">
      <c r="A1664" s="577" t="e">
        <f>IF(A1663="","",IF(A1663=#REF!*12,"",+A1663+1))</f>
        <v>#REF!</v>
      </c>
      <c r="B1664" s="576" t="e">
        <f t="shared" si="180"/>
        <v>#REF!</v>
      </c>
      <c r="C1664" s="576" t="e">
        <f>IF(A1664="","",IF(#REF!+'Plano Prestação Mensal Proposta'!A1664&gt;120,0,ROUND(IF(B1664&gt;0.045,(0.045*0.5),(0.5)*B1664),7)))</f>
        <v>#REF!</v>
      </c>
      <c r="D1664" s="576" t="e">
        <f t="shared" si="175"/>
        <v>#REF!</v>
      </c>
      <c r="E1664" s="575" t="e">
        <f t="shared" si="181"/>
        <v>#REF!</v>
      </c>
      <c r="F1664" s="575" t="e">
        <f t="shared" si="176"/>
        <v>#REF!</v>
      </c>
      <c r="G1664" s="575" t="e">
        <f t="shared" si="177"/>
        <v>#REF!</v>
      </c>
      <c r="H1664" s="575" t="e">
        <f t="shared" si="178"/>
        <v>#REF!</v>
      </c>
      <c r="I1664" s="575" t="e">
        <f t="shared" si="179"/>
        <v>#REF!</v>
      </c>
      <c r="J1664" s="575" t="e">
        <f>IF(A1664="","",IF(#REF!="","",PMT((1+D1664)^(1/12)-1,(#REF!*12)-A1664+1,-E1664)))</f>
        <v>#REF!</v>
      </c>
    </row>
    <row r="1665" spans="1:10">
      <c r="A1665" s="577" t="e">
        <f>IF(A1664="","",IF(A1664=#REF!*12,"",+A1664+1))</f>
        <v>#REF!</v>
      </c>
      <c r="B1665" s="576" t="e">
        <f t="shared" si="180"/>
        <v>#REF!</v>
      </c>
      <c r="C1665" s="576" t="e">
        <f>IF(A1665="","",IF(#REF!+'Plano Prestação Mensal Proposta'!A1665&gt;120,0,ROUND(IF(B1665&gt;0.045,(0.045*0.5),(0.5)*B1665),7)))</f>
        <v>#REF!</v>
      </c>
      <c r="D1665" s="576" t="e">
        <f t="shared" si="175"/>
        <v>#REF!</v>
      </c>
      <c r="E1665" s="575" t="e">
        <f t="shared" si="181"/>
        <v>#REF!</v>
      </c>
      <c r="F1665" s="575" t="e">
        <f t="shared" si="176"/>
        <v>#REF!</v>
      </c>
      <c r="G1665" s="575" t="e">
        <f t="shared" si="177"/>
        <v>#REF!</v>
      </c>
      <c r="H1665" s="575" t="e">
        <f t="shared" si="178"/>
        <v>#REF!</v>
      </c>
      <c r="I1665" s="575" t="e">
        <f t="shared" si="179"/>
        <v>#REF!</v>
      </c>
      <c r="J1665" s="575" t="e">
        <f>IF(A1665="","",IF(#REF!="","",PMT((1+D1665)^(1/12)-1,(#REF!*12)-A1665+1,-E1665)))</f>
        <v>#REF!</v>
      </c>
    </row>
    <row r="1666" spans="1:10">
      <c r="A1666" s="577" t="e">
        <f>IF(A1665="","",IF(A1665=#REF!*12,"",+A1665+1))</f>
        <v>#REF!</v>
      </c>
      <c r="B1666" s="576" t="e">
        <f t="shared" si="180"/>
        <v>#REF!</v>
      </c>
      <c r="C1666" s="576" t="e">
        <f>IF(A1666="","",IF(#REF!+'Plano Prestação Mensal Proposta'!A1666&gt;120,0,ROUND(IF(B1666&gt;0.045,(0.045*0.5),(0.5)*B1666),7)))</f>
        <v>#REF!</v>
      </c>
      <c r="D1666" s="576" t="e">
        <f t="shared" si="175"/>
        <v>#REF!</v>
      </c>
      <c r="E1666" s="575" t="e">
        <f t="shared" si="181"/>
        <v>#REF!</v>
      </c>
      <c r="F1666" s="575" t="e">
        <f t="shared" si="176"/>
        <v>#REF!</v>
      </c>
      <c r="G1666" s="575" t="e">
        <f t="shared" si="177"/>
        <v>#REF!</v>
      </c>
      <c r="H1666" s="575" t="e">
        <f t="shared" si="178"/>
        <v>#REF!</v>
      </c>
      <c r="I1666" s="575" t="e">
        <f t="shared" si="179"/>
        <v>#REF!</v>
      </c>
      <c r="J1666" s="575" t="e">
        <f>IF(A1666="","",IF(#REF!="","",PMT((1+D1666)^(1/12)-1,(#REF!*12)-A1666+1,-E1666)))</f>
        <v>#REF!</v>
      </c>
    </row>
    <row r="1667" spans="1:10">
      <c r="A1667" s="577" t="e">
        <f>IF(A1666="","",IF(A1666=#REF!*12,"",+A1666+1))</f>
        <v>#REF!</v>
      </c>
      <c r="B1667" s="576" t="e">
        <f t="shared" si="180"/>
        <v>#REF!</v>
      </c>
      <c r="C1667" s="576" t="e">
        <f>IF(A1667="","",IF(#REF!+'Plano Prestação Mensal Proposta'!A1667&gt;120,0,ROUND(IF(B1667&gt;0.045,(0.045*0.5),(0.5)*B1667),7)))</f>
        <v>#REF!</v>
      </c>
      <c r="D1667" s="576" t="e">
        <f t="shared" si="175"/>
        <v>#REF!</v>
      </c>
      <c r="E1667" s="575" t="e">
        <f t="shared" si="181"/>
        <v>#REF!</v>
      </c>
      <c r="F1667" s="575" t="e">
        <f t="shared" si="176"/>
        <v>#REF!</v>
      </c>
      <c r="G1667" s="575" t="e">
        <f t="shared" si="177"/>
        <v>#REF!</v>
      </c>
      <c r="H1667" s="575" t="e">
        <f t="shared" si="178"/>
        <v>#REF!</v>
      </c>
      <c r="I1667" s="575" t="e">
        <f t="shared" si="179"/>
        <v>#REF!</v>
      </c>
      <c r="J1667" s="575" t="e">
        <f>IF(A1667="","",IF(#REF!="","",PMT((1+D1667)^(1/12)-1,(#REF!*12)-A1667+1,-E1667)))</f>
        <v>#REF!</v>
      </c>
    </row>
    <row r="1668" spans="1:10">
      <c r="A1668" s="577" t="e">
        <f>IF(A1667="","",IF(A1667=#REF!*12,"",+A1667+1))</f>
        <v>#REF!</v>
      </c>
      <c r="B1668" s="576" t="e">
        <f t="shared" si="180"/>
        <v>#REF!</v>
      </c>
      <c r="C1668" s="576" t="e">
        <f>IF(A1668="","",IF(#REF!+'Plano Prestação Mensal Proposta'!A1668&gt;120,0,ROUND(IF(B1668&gt;0.045,(0.045*0.5),(0.5)*B1668),7)))</f>
        <v>#REF!</v>
      </c>
      <c r="D1668" s="576" t="e">
        <f t="shared" si="175"/>
        <v>#REF!</v>
      </c>
      <c r="E1668" s="575" t="e">
        <f t="shared" si="181"/>
        <v>#REF!</v>
      </c>
      <c r="F1668" s="575" t="e">
        <f t="shared" si="176"/>
        <v>#REF!</v>
      </c>
      <c r="G1668" s="575" t="e">
        <f t="shared" si="177"/>
        <v>#REF!</v>
      </c>
      <c r="H1668" s="575" t="e">
        <f t="shared" si="178"/>
        <v>#REF!</v>
      </c>
      <c r="I1668" s="575" t="e">
        <f t="shared" si="179"/>
        <v>#REF!</v>
      </c>
      <c r="J1668" s="575" t="e">
        <f>IF(A1668="","",IF(#REF!="","",PMT((1+D1668)^(1/12)-1,(#REF!*12)-A1668+1,-E1668)))</f>
        <v>#REF!</v>
      </c>
    </row>
    <row r="1669" spans="1:10">
      <c r="A1669" s="577" t="e">
        <f>IF(A1668="","",IF(A1668=#REF!*12,"",+A1668+1))</f>
        <v>#REF!</v>
      </c>
      <c r="B1669" s="576" t="e">
        <f t="shared" si="180"/>
        <v>#REF!</v>
      </c>
      <c r="C1669" s="576" t="e">
        <f>IF(A1669="","",IF(#REF!+'Plano Prestação Mensal Proposta'!A1669&gt;120,0,ROUND(IF(B1669&gt;0.045,(0.045*0.5),(0.5)*B1669),7)))</f>
        <v>#REF!</v>
      </c>
      <c r="D1669" s="576" t="e">
        <f t="shared" si="175"/>
        <v>#REF!</v>
      </c>
      <c r="E1669" s="575" t="e">
        <f t="shared" si="181"/>
        <v>#REF!</v>
      </c>
      <c r="F1669" s="575" t="e">
        <f t="shared" si="176"/>
        <v>#REF!</v>
      </c>
      <c r="G1669" s="575" t="e">
        <f t="shared" si="177"/>
        <v>#REF!</v>
      </c>
      <c r="H1669" s="575" t="e">
        <f t="shared" si="178"/>
        <v>#REF!</v>
      </c>
      <c r="I1669" s="575" t="e">
        <f t="shared" si="179"/>
        <v>#REF!</v>
      </c>
      <c r="J1669" s="575" t="e">
        <f>IF(A1669="","",IF(#REF!="","",PMT((1+D1669)^(1/12)-1,(#REF!*12)-A1669+1,-E1669)))</f>
        <v>#REF!</v>
      </c>
    </row>
    <row r="1670" spans="1:10">
      <c r="A1670" s="577" t="e">
        <f>IF(A1669="","",IF(A1669=#REF!*12,"",+A1669+1))</f>
        <v>#REF!</v>
      </c>
      <c r="B1670" s="576" t="e">
        <f t="shared" si="180"/>
        <v>#REF!</v>
      </c>
      <c r="C1670" s="576" t="e">
        <f>IF(A1670="","",IF(#REF!+'Plano Prestação Mensal Proposta'!A1670&gt;120,0,ROUND(IF(B1670&gt;0.045,(0.045*0.5),(0.5)*B1670),7)))</f>
        <v>#REF!</v>
      </c>
      <c r="D1670" s="576" t="e">
        <f t="shared" ref="D1670:D1733" si="182">IF(A1670="","",+B1670-C1670)</f>
        <v>#REF!</v>
      </c>
      <c r="E1670" s="575" t="e">
        <f t="shared" si="181"/>
        <v>#REF!</v>
      </c>
      <c r="F1670" s="575" t="e">
        <f t="shared" ref="F1670:F1733" si="183">IF(A1670="","",IF(J1670="","",+J1670-H1670))</f>
        <v>#REF!</v>
      </c>
      <c r="G1670" s="575" t="e">
        <f t="shared" ref="G1670:G1733" si="184">IF(A1670="","",IF(E1670="","",ROUND(+E1670*((1+B1670)^(1/12)-1),2)))</f>
        <v>#REF!</v>
      </c>
      <c r="H1670" s="575" t="e">
        <f t="shared" ref="H1670:H1733" si="185">IF(A1670="","",IF(E1670="","",ROUND(+E1670*((1+D1670)^(1/12)-1),2)))</f>
        <v>#REF!</v>
      </c>
      <c r="I1670" s="575" t="e">
        <f t="shared" ref="I1670:I1733" si="186">IF(A1670="","",+G1670-H1670)</f>
        <v>#REF!</v>
      </c>
      <c r="J1670" s="575" t="e">
        <f>IF(A1670="","",IF(#REF!="","",PMT((1+D1670)^(1/12)-1,(#REF!*12)-A1670+1,-E1670)))</f>
        <v>#REF!</v>
      </c>
    </row>
    <row r="1671" spans="1:10">
      <c r="A1671" s="577" t="e">
        <f>IF(A1670="","",IF(A1670=#REF!*12,"",+A1670+1))</f>
        <v>#REF!</v>
      </c>
      <c r="B1671" s="576" t="e">
        <f t="shared" ref="B1671:B1734" si="187">IF(A1671="","",+B1670)</f>
        <v>#REF!</v>
      </c>
      <c r="C1671" s="576" t="e">
        <f>IF(A1671="","",IF(#REF!+'Plano Prestação Mensal Proposta'!A1671&gt;120,0,ROUND(IF(B1671&gt;0.045,(0.045*0.5),(0.5)*B1671),7)))</f>
        <v>#REF!</v>
      </c>
      <c r="D1671" s="576" t="e">
        <f t="shared" si="182"/>
        <v>#REF!</v>
      </c>
      <c r="E1671" s="575" t="e">
        <f t="shared" ref="E1671:E1734" si="188">IF(A1671="","",IF(F1670="","",+E1670-F1670))</f>
        <v>#REF!</v>
      </c>
      <c r="F1671" s="575" t="e">
        <f t="shared" si="183"/>
        <v>#REF!</v>
      </c>
      <c r="G1671" s="575" t="e">
        <f t="shared" si="184"/>
        <v>#REF!</v>
      </c>
      <c r="H1671" s="575" t="e">
        <f t="shared" si="185"/>
        <v>#REF!</v>
      </c>
      <c r="I1671" s="575" t="e">
        <f t="shared" si="186"/>
        <v>#REF!</v>
      </c>
      <c r="J1671" s="575" t="e">
        <f>IF(A1671="","",IF(#REF!="","",PMT((1+D1671)^(1/12)-1,(#REF!*12)-A1671+1,-E1671)))</f>
        <v>#REF!</v>
      </c>
    </row>
    <row r="1672" spans="1:10">
      <c r="A1672" s="577" t="e">
        <f>IF(A1671="","",IF(A1671=#REF!*12,"",+A1671+1))</f>
        <v>#REF!</v>
      </c>
      <c r="B1672" s="576" t="e">
        <f t="shared" si="187"/>
        <v>#REF!</v>
      </c>
      <c r="C1672" s="576" t="e">
        <f>IF(A1672="","",IF(#REF!+'Plano Prestação Mensal Proposta'!A1672&gt;120,0,ROUND(IF(B1672&gt;0.045,(0.045*0.5),(0.5)*B1672),7)))</f>
        <v>#REF!</v>
      </c>
      <c r="D1672" s="576" t="e">
        <f t="shared" si="182"/>
        <v>#REF!</v>
      </c>
      <c r="E1672" s="575" t="e">
        <f t="shared" si="188"/>
        <v>#REF!</v>
      </c>
      <c r="F1672" s="575" t="e">
        <f t="shared" si="183"/>
        <v>#REF!</v>
      </c>
      <c r="G1672" s="575" t="e">
        <f t="shared" si="184"/>
        <v>#REF!</v>
      </c>
      <c r="H1672" s="575" t="e">
        <f t="shared" si="185"/>
        <v>#REF!</v>
      </c>
      <c r="I1672" s="575" t="e">
        <f t="shared" si="186"/>
        <v>#REF!</v>
      </c>
      <c r="J1672" s="575" t="e">
        <f>IF(A1672="","",IF(#REF!="","",PMT((1+D1672)^(1/12)-1,(#REF!*12)-A1672+1,-E1672)))</f>
        <v>#REF!</v>
      </c>
    </row>
    <row r="1673" spans="1:10">
      <c r="A1673" s="577" t="e">
        <f>IF(A1672="","",IF(A1672=#REF!*12,"",+A1672+1))</f>
        <v>#REF!</v>
      </c>
      <c r="B1673" s="576" t="e">
        <f t="shared" si="187"/>
        <v>#REF!</v>
      </c>
      <c r="C1673" s="576" t="e">
        <f>IF(A1673="","",IF(#REF!+'Plano Prestação Mensal Proposta'!A1673&gt;120,0,ROUND(IF(B1673&gt;0.045,(0.045*0.5),(0.5)*B1673),7)))</f>
        <v>#REF!</v>
      </c>
      <c r="D1673" s="576" t="e">
        <f t="shared" si="182"/>
        <v>#REF!</v>
      </c>
      <c r="E1673" s="575" t="e">
        <f t="shared" si="188"/>
        <v>#REF!</v>
      </c>
      <c r="F1673" s="575" t="e">
        <f t="shared" si="183"/>
        <v>#REF!</v>
      </c>
      <c r="G1673" s="575" t="e">
        <f t="shared" si="184"/>
        <v>#REF!</v>
      </c>
      <c r="H1673" s="575" t="e">
        <f t="shared" si="185"/>
        <v>#REF!</v>
      </c>
      <c r="I1673" s="575" t="e">
        <f t="shared" si="186"/>
        <v>#REF!</v>
      </c>
      <c r="J1673" s="575" t="e">
        <f>IF(A1673="","",IF(#REF!="","",PMT((1+D1673)^(1/12)-1,(#REF!*12)-A1673+1,-E1673)))</f>
        <v>#REF!</v>
      </c>
    </row>
    <row r="1674" spans="1:10">
      <c r="A1674" s="577" t="e">
        <f>IF(A1673="","",IF(A1673=#REF!*12,"",+A1673+1))</f>
        <v>#REF!</v>
      </c>
      <c r="B1674" s="576" t="e">
        <f t="shared" si="187"/>
        <v>#REF!</v>
      </c>
      <c r="C1674" s="576" t="e">
        <f>IF(A1674="","",IF(#REF!+'Plano Prestação Mensal Proposta'!A1674&gt;120,0,ROUND(IF(B1674&gt;0.045,(0.045*0.5),(0.5)*B1674),7)))</f>
        <v>#REF!</v>
      </c>
      <c r="D1674" s="576" t="e">
        <f t="shared" si="182"/>
        <v>#REF!</v>
      </c>
      <c r="E1674" s="575" t="e">
        <f t="shared" si="188"/>
        <v>#REF!</v>
      </c>
      <c r="F1674" s="575" t="e">
        <f t="shared" si="183"/>
        <v>#REF!</v>
      </c>
      <c r="G1674" s="575" t="e">
        <f t="shared" si="184"/>
        <v>#REF!</v>
      </c>
      <c r="H1674" s="575" t="e">
        <f t="shared" si="185"/>
        <v>#REF!</v>
      </c>
      <c r="I1674" s="575" t="e">
        <f t="shared" si="186"/>
        <v>#REF!</v>
      </c>
      <c r="J1674" s="575" t="e">
        <f>IF(A1674="","",IF(#REF!="","",PMT((1+D1674)^(1/12)-1,(#REF!*12)-A1674+1,-E1674)))</f>
        <v>#REF!</v>
      </c>
    </row>
    <row r="1675" spans="1:10">
      <c r="A1675" s="577" t="e">
        <f>IF(A1674="","",IF(A1674=#REF!*12,"",+A1674+1))</f>
        <v>#REF!</v>
      </c>
      <c r="B1675" s="576" t="e">
        <f t="shared" si="187"/>
        <v>#REF!</v>
      </c>
      <c r="C1675" s="576" t="e">
        <f>IF(A1675="","",IF(#REF!+'Plano Prestação Mensal Proposta'!A1675&gt;120,0,ROUND(IF(B1675&gt;0.045,(0.045*0.5),(0.5)*B1675),7)))</f>
        <v>#REF!</v>
      </c>
      <c r="D1675" s="576" t="e">
        <f t="shared" si="182"/>
        <v>#REF!</v>
      </c>
      <c r="E1675" s="575" t="e">
        <f t="shared" si="188"/>
        <v>#REF!</v>
      </c>
      <c r="F1675" s="575" t="e">
        <f t="shared" si="183"/>
        <v>#REF!</v>
      </c>
      <c r="G1675" s="575" t="e">
        <f t="shared" si="184"/>
        <v>#REF!</v>
      </c>
      <c r="H1675" s="575" t="e">
        <f t="shared" si="185"/>
        <v>#REF!</v>
      </c>
      <c r="I1675" s="575" t="e">
        <f t="shared" si="186"/>
        <v>#REF!</v>
      </c>
      <c r="J1675" s="575" t="e">
        <f>IF(A1675="","",IF(#REF!="","",PMT((1+D1675)^(1/12)-1,(#REF!*12)-A1675+1,-E1675)))</f>
        <v>#REF!</v>
      </c>
    </row>
    <row r="1676" spans="1:10">
      <c r="A1676" s="577" t="e">
        <f>IF(A1675="","",IF(A1675=#REF!*12,"",+A1675+1))</f>
        <v>#REF!</v>
      </c>
      <c r="B1676" s="576" t="e">
        <f t="shared" si="187"/>
        <v>#REF!</v>
      </c>
      <c r="C1676" s="576" t="e">
        <f>IF(A1676="","",IF(#REF!+'Plano Prestação Mensal Proposta'!A1676&gt;120,0,ROUND(IF(B1676&gt;0.045,(0.045*0.5),(0.5)*B1676),7)))</f>
        <v>#REF!</v>
      </c>
      <c r="D1676" s="576" t="e">
        <f t="shared" si="182"/>
        <v>#REF!</v>
      </c>
      <c r="E1676" s="575" t="e">
        <f t="shared" si="188"/>
        <v>#REF!</v>
      </c>
      <c r="F1676" s="575" t="e">
        <f t="shared" si="183"/>
        <v>#REF!</v>
      </c>
      <c r="G1676" s="575" t="e">
        <f t="shared" si="184"/>
        <v>#REF!</v>
      </c>
      <c r="H1676" s="575" t="e">
        <f t="shared" si="185"/>
        <v>#REF!</v>
      </c>
      <c r="I1676" s="575" t="e">
        <f t="shared" si="186"/>
        <v>#REF!</v>
      </c>
      <c r="J1676" s="575" t="e">
        <f>IF(A1676="","",IF(#REF!="","",PMT((1+D1676)^(1/12)-1,(#REF!*12)-A1676+1,-E1676)))</f>
        <v>#REF!</v>
      </c>
    </row>
    <row r="1677" spans="1:10">
      <c r="A1677" s="577" t="e">
        <f>IF(A1676="","",IF(A1676=#REF!*12,"",+A1676+1))</f>
        <v>#REF!</v>
      </c>
      <c r="B1677" s="576" t="e">
        <f t="shared" si="187"/>
        <v>#REF!</v>
      </c>
      <c r="C1677" s="576" t="e">
        <f>IF(A1677="","",IF(#REF!+'Plano Prestação Mensal Proposta'!A1677&gt;120,0,ROUND(IF(B1677&gt;0.045,(0.045*0.5),(0.5)*B1677),7)))</f>
        <v>#REF!</v>
      </c>
      <c r="D1677" s="576" t="e">
        <f t="shared" si="182"/>
        <v>#REF!</v>
      </c>
      <c r="E1677" s="575" t="e">
        <f t="shared" si="188"/>
        <v>#REF!</v>
      </c>
      <c r="F1677" s="575" t="e">
        <f t="shared" si="183"/>
        <v>#REF!</v>
      </c>
      <c r="G1677" s="575" t="e">
        <f t="shared" si="184"/>
        <v>#REF!</v>
      </c>
      <c r="H1677" s="575" t="e">
        <f t="shared" si="185"/>
        <v>#REF!</v>
      </c>
      <c r="I1677" s="575" t="e">
        <f t="shared" si="186"/>
        <v>#REF!</v>
      </c>
      <c r="J1677" s="575" t="e">
        <f>IF(A1677="","",IF(#REF!="","",PMT((1+D1677)^(1/12)-1,(#REF!*12)-A1677+1,-E1677)))</f>
        <v>#REF!</v>
      </c>
    </row>
    <row r="1678" spans="1:10">
      <c r="A1678" s="577" t="e">
        <f>IF(A1677="","",IF(A1677=#REF!*12,"",+A1677+1))</f>
        <v>#REF!</v>
      </c>
      <c r="B1678" s="576" t="e">
        <f t="shared" si="187"/>
        <v>#REF!</v>
      </c>
      <c r="C1678" s="576" t="e">
        <f>IF(A1678="","",IF(#REF!+'Plano Prestação Mensal Proposta'!A1678&gt;120,0,ROUND(IF(B1678&gt;0.045,(0.045*0.5),(0.5)*B1678),7)))</f>
        <v>#REF!</v>
      </c>
      <c r="D1678" s="576" t="e">
        <f t="shared" si="182"/>
        <v>#REF!</v>
      </c>
      <c r="E1678" s="575" t="e">
        <f t="shared" si="188"/>
        <v>#REF!</v>
      </c>
      <c r="F1678" s="575" t="e">
        <f t="shared" si="183"/>
        <v>#REF!</v>
      </c>
      <c r="G1678" s="575" t="e">
        <f t="shared" si="184"/>
        <v>#REF!</v>
      </c>
      <c r="H1678" s="575" t="e">
        <f t="shared" si="185"/>
        <v>#REF!</v>
      </c>
      <c r="I1678" s="575" t="e">
        <f t="shared" si="186"/>
        <v>#REF!</v>
      </c>
      <c r="J1678" s="575" t="e">
        <f>IF(A1678="","",IF(#REF!="","",PMT((1+D1678)^(1/12)-1,(#REF!*12)-A1678+1,-E1678)))</f>
        <v>#REF!</v>
      </c>
    </row>
    <row r="1679" spans="1:10">
      <c r="A1679" s="577" t="e">
        <f>IF(A1678="","",IF(A1678=#REF!*12,"",+A1678+1))</f>
        <v>#REF!</v>
      </c>
      <c r="B1679" s="576" t="e">
        <f t="shared" si="187"/>
        <v>#REF!</v>
      </c>
      <c r="C1679" s="576" t="e">
        <f>IF(A1679="","",IF(#REF!+'Plano Prestação Mensal Proposta'!A1679&gt;120,0,ROUND(IF(B1679&gt;0.045,(0.045*0.5),(0.5)*B1679),7)))</f>
        <v>#REF!</v>
      </c>
      <c r="D1679" s="576" t="e">
        <f t="shared" si="182"/>
        <v>#REF!</v>
      </c>
      <c r="E1679" s="575" t="e">
        <f t="shared" si="188"/>
        <v>#REF!</v>
      </c>
      <c r="F1679" s="575" t="e">
        <f t="shared" si="183"/>
        <v>#REF!</v>
      </c>
      <c r="G1679" s="575" t="e">
        <f t="shared" si="184"/>
        <v>#REF!</v>
      </c>
      <c r="H1679" s="575" t="e">
        <f t="shared" si="185"/>
        <v>#REF!</v>
      </c>
      <c r="I1679" s="575" t="e">
        <f t="shared" si="186"/>
        <v>#REF!</v>
      </c>
      <c r="J1679" s="575" t="e">
        <f>IF(A1679="","",IF(#REF!="","",PMT((1+D1679)^(1/12)-1,(#REF!*12)-A1679+1,-E1679)))</f>
        <v>#REF!</v>
      </c>
    </row>
    <row r="1680" spans="1:10">
      <c r="A1680" s="577" t="e">
        <f>IF(A1679="","",IF(A1679=#REF!*12,"",+A1679+1))</f>
        <v>#REF!</v>
      </c>
      <c r="B1680" s="576" t="e">
        <f t="shared" si="187"/>
        <v>#REF!</v>
      </c>
      <c r="C1680" s="576" t="e">
        <f>IF(A1680="","",IF(#REF!+'Plano Prestação Mensal Proposta'!A1680&gt;120,0,ROUND(IF(B1680&gt;0.045,(0.045*0.5),(0.5)*B1680),7)))</f>
        <v>#REF!</v>
      </c>
      <c r="D1680" s="576" t="e">
        <f t="shared" si="182"/>
        <v>#REF!</v>
      </c>
      <c r="E1680" s="575" t="e">
        <f t="shared" si="188"/>
        <v>#REF!</v>
      </c>
      <c r="F1680" s="575" t="e">
        <f t="shared" si="183"/>
        <v>#REF!</v>
      </c>
      <c r="G1680" s="575" t="e">
        <f t="shared" si="184"/>
        <v>#REF!</v>
      </c>
      <c r="H1680" s="575" t="e">
        <f t="shared" si="185"/>
        <v>#REF!</v>
      </c>
      <c r="I1680" s="575" t="e">
        <f t="shared" si="186"/>
        <v>#REF!</v>
      </c>
      <c r="J1680" s="575" t="e">
        <f>IF(A1680="","",IF(#REF!="","",PMT((1+D1680)^(1/12)-1,(#REF!*12)-A1680+1,-E1680)))</f>
        <v>#REF!</v>
      </c>
    </row>
    <row r="1681" spans="1:10">
      <c r="A1681" s="577" t="e">
        <f>IF(A1680="","",IF(A1680=#REF!*12,"",+A1680+1))</f>
        <v>#REF!</v>
      </c>
      <c r="B1681" s="576" t="e">
        <f t="shared" si="187"/>
        <v>#REF!</v>
      </c>
      <c r="C1681" s="576" t="e">
        <f>IF(A1681="","",IF(#REF!+'Plano Prestação Mensal Proposta'!A1681&gt;120,0,ROUND(IF(B1681&gt;0.045,(0.045*0.5),(0.5)*B1681),7)))</f>
        <v>#REF!</v>
      </c>
      <c r="D1681" s="576" t="e">
        <f t="shared" si="182"/>
        <v>#REF!</v>
      </c>
      <c r="E1681" s="575" t="e">
        <f t="shared" si="188"/>
        <v>#REF!</v>
      </c>
      <c r="F1681" s="575" t="e">
        <f t="shared" si="183"/>
        <v>#REF!</v>
      </c>
      <c r="G1681" s="575" t="e">
        <f t="shared" si="184"/>
        <v>#REF!</v>
      </c>
      <c r="H1681" s="575" t="e">
        <f t="shared" si="185"/>
        <v>#REF!</v>
      </c>
      <c r="I1681" s="575" t="e">
        <f t="shared" si="186"/>
        <v>#REF!</v>
      </c>
      <c r="J1681" s="575" t="e">
        <f>IF(A1681="","",IF(#REF!="","",PMT((1+D1681)^(1/12)-1,(#REF!*12)-A1681+1,-E1681)))</f>
        <v>#REF!</v>
      </c>
    </row>
    <row r="1682" spans="1:10">
      <c r="A1682" s="577" t="e">
        <f>IF(A1681="","",IF(A1681=#REF!*12,"",+A1681+1))</f>
        <v>#REF!</v>
      </c>
      <c r="B1682" s="576" t="e">
        <f t="shared" si="187"/>
        <v>#REF!</v>
      </c>
      <c r="C1682" s="576" t="e">
        <f>IF(A1682="","",IF(#REF!+'Plano Prestação Mensal Proposta'!A1682&gt;120,0,ROUND(IF(B1682&gt;0.045,(0.045*0.5),(0.5)*B1682),7)))</f>
        <v>#REF!</v>
      </c>
      <c r="D1682" s="576" t="e">
        <f t="shared" si="182"/>
        <v>#REF!</v>
      </c>
      <c r="E1682" s="575" t="e">
        <f t="shared" si="188"/>
        <v>#REF!</v>
      </c>
      <c r="F1682" s="575" t="e">
        <f t="shared" si="183"/>
        <v>#REF!</v>
      </c>
      <c r="G1682" s="575" t="e">
        <f t="shared" si="184"/>
        <v>#REF!</v>
      </c>
      <c r="H1682" s="575" t="e">
        <f t="shared" si="185"/>
        <v>#REF!</v>
      </c>
      <c r="I1682" s="575" t="e">
        <f t="shared" si="186"/>
        <v>#REF!</v>
      </c>
      <c r="J1682" s="575" t="e">
        <f>IF(A1682="","",IF(#REF!="","",PMT((1+D1682)^(1/12)-1,(#REF!*12)-A1682+1,-E1682)))</f>
        <v>#REF!</v>
      </c>
    </row>
    <row r="1683" spans="1:10">
      <c r="A1683" s="577" t="e">
        <f>IF(A1682="","",IF(A1682=#REF!*12,"",+A1682+1))</f>
        <v>#REF!</v>
      </c>
      <c r="B1683" s="576" t="e">
        <f t="shared" si="187"/>
        <v>#REF!</v>
      </c>
      <c r="C1683" s="576" t="e">
        <f>IF(A1683="","",IF(#REF!+'Plano Prestação Mensal Proposta'!A1683&gt;120,0,ROUND(IF(B1683&gt;0.045,(0.045*0.5),(0.5)*B1683),7)))</f>
        <v>#REF!</v>
      </c>
      <c r="D1683" s="576" t="e">
        <f t="shared" si="182"/>
        <v>#REF!</v>
      </c>
      <c r="E1683" s="575" t="e">
        <f t="shared" si="188"/>
        <v>#REF!</v>
      </c>
      <c r="F1683" s="575" t="e">
        <f t="shared" si="183"/>
        <v>#REF!</v>
      </c>
      <c r="G1683" s="575" t="e">
        <f t="shared" si="184"/>
        <v>#REF!</v>
      </c>
      <c r="H1683" s="575" t="e">
        <f t="shared" si="185"/>
        <v>#REF!</v>
      </c>
      <c r="I1683" s="575" t="e">
        <f t="shared" si="186"/>
        <v>#REF!</v>
      </c>
      <c r="J1683" s="575" t="e">
        <f>IF(A1683="","",IF(#REF!="","",PMT((1+D1683)^(1/12)-1,(#REF!*12)-A1683+1,-E1683)))</f>
        <v>#REF!</v>
      </c>
    </row>
    <row r="1684" spans="1:10">
      <c r="A1684" s="577" t="e">
        <f>IF(A1683="","",IF(A1683=#REF!*12,"",+A1683+1))</f>
        <v>#REF!</v>
      </c>
      <c r="B1684" s="576" t="e">
        <f t="shared" si="187"/>
        <v>#REF!</v>
      </c>
      <c r="C1684" s="576" t="e">
        <f>IF(A1684="","",IF(#REF!+'Plano Prestação Mensal Proposta'!A1684&gt;120,0,ROUND(IF(B1684&gt;0.045,(0.045*0.5),(0.5)*B1684),7)))</f>
        <v>#REF!</v>
      </c>
      <c r="D1684" s="576" t="e">
        <f t="shared" si="182"/>
        <v>#REF!</v>
      </c>
      <c r="E1684" s="575" t="e">
        <f t="shared" si="188"/>
        <v>#REF!</v>
      </c>
      <c r="F1684" s="575" t="e">
        <f t="shared" si="183"/>
        <v>#REF!</v>
      </c>
      <c r="G1684" s="575" t="e">
        <f t="shared" si="184"/>
        <v>#REF!</v>
      </c>
      <c r="H1684" s="575" t="e">
        <f t="shared" si="185"/>
        <v>#REF!</v>
      </c>
      <c r="I1684" s="575" t="e">
        <f t="shared" si="186"/>
        <v>#REF!</v>
      </c>
      <c r="J1684" s="575" t="e">
        <f>IF(A1684="","",IF(#REF!="","",PMT((1+D1684)^(1/12)-1,(#REF!*12)-A1684+1,-E1684)))</f>
        <v>#REF!</v>
      </c>
    </row>
    <row r="1685" spans="1:10">
      <c r="A1685" s="577" t="e">
        <f>IF(A1684="","",IF(A1684=#REF!*12,"",+A1684+1))</f>
        <v>#REF!</v>
      </c>
      <c r="B1685" s="576" t="e">
        <f t="shared" si="187"/>
        <v>#REF!</v>
      </c>
      <c r="C1685" s="576" t="e">
        <f>IF(A1685="","",IF(#REF!+'Plano Prestação Mensal Proposta'!A1685&gt;120,0,ROUND(IF(B1685&gt;0.045,(0.045*0.5),(0.5)*B1685),7)))</f>
        <v>#REF!</v>
      </c>
      <c r="D1685" s="576" t="e">
        <f t="shared" si="182"/>
        <v>#REF!</v>
      </c>
      <c r="E1685" s="575" t="e">
        <f t="shared" si="188"/>
        <v>#REF!</v>
      </c>
      <c r="F1685" s="575" t="e">
        <f t="shared" si="183"/>
        <v>#REF!</v>
      </c>
      <c r="G1685" s="575" t="e">
        <f t="shared" si="184"/>
        <v>#REF!</v>
      </c>
      <c r="H1685" s="575" t="e">
        <f t="shared" si="185"/>
        <v>#REF!</v>
      </c>
      <c r="I1685" s="575" t="e">
        <f t="shared" si="186"/>
        <v>#REF!</v>
      </c>
      <c r="J1685" s="575" t="e">
        <f>IF(A1685="","",IF(#REF!="","",PMT((1+D1685)^(1/12)-1,(#REF!*12)-A1685+1,-E1685)))</f>
        <v>#REF!</v>
      </c>
    </row>
    <row r="1686" spans="1:10">
      <c r="A1686" s="577" t="e">
        <f>IF(A1685="","",IF(A1685=#REF!*12,"",+A1685+1))</f>
        <v>#REF!</v>
      </c>
      <c r="B1686" s="576" t="e">
        <f t="shared" si="187"/>
        <v>#REF!</v>
      </c>
      <c r="C1686" s="576" t="e">
        <f>IF(A1686="","",IF(#REF!+'Plano Prestação Mensal Proposta'!A1686&gt;120,0,ROUND(IF(B1686&gt;0.045,(0.045*0.5),(0.5)*B1686),7)))</f>
        <v>#REF!</v>
      </c>
      <c r="D1686" s="576" t="e">
        <f t="shared" si="182"/>
        <v>#REF!</v>
      </c>
      <c r="E1686" s="575" t="e">
        <f t="shared" si="188"/>
        <v>#REF!</v>
      </c>
      <c r="F1686" s="575" t="e">
        <f t="shared" si="183"/>
        <v>#REF!</v>
      </c>
      <c r="G1686" s="575" t="e">
        <f t="shared" si="184"/>
        <v>#REF!</v>
      </c>
      <c r="H1686" s="575" t="e">
        <f t="shared" si="185"/>
        <v>#REF!</v>
      </c>
      <c r="I1686" s="575" t="e">
        <f t="shared" si="186"/>
        <v>#REF!</v>
      </c>
      <c r="J1686" s="575" t="e">
        <f>IF(A1686="","",IF(#REF!="","",PMT((1+D1686)^(1/12)-1,(#REF!*12)-A1686+1,-E1686)))</f>
        <v>#REF!</v>
      </c>
    </row>
    <row r="1687" spans="1:10">
      <c r="A1687" s="577" t="e">
        <f>IF(A1686="","",IF(A1686=#REF!*12,"",+A1686+1))</f>
        <v>#REF!</v>
      </c>
      <c r="B1687" s="576" t="e">
        <f t="shared" si="187"/>
        <v>#REF!</v>
      </c>
      <c r="C1687" s="576" t="e">
        <f>IF(A1687="","",IF(#REF!+'Plano Prestação Mensal Proposta'!A1687&gt;120,0,ROUND(IF(B1687&gt;0.045,(0.045*0.5),(0.5)*B1687),7)))</f>
        <v>#REF!</v>
      </c>
      <c r="D1687" s="576" t="e">
        <f t="shared" si="182"/>
        <v>#REF!</v>
      </c>
      <c r="E1687" s="575" t="e">
        <f t="shared" si="188"/>
        <v>#REF!</v>
      </c>
      <c r="F1687" s="575" t="e">
        <f t="shared" si="183"/>
        <v>#REF!</v>
      </c>
      <c r="G1687" s="575" t="e">
        <f t="shared" si="184"/>
        <v>#REF!</v>
      </c>
      <c r="H1687" s="575" t="e">
        <f t="shared" si="185"/>
        <v>#REF!</v>
      </c>
      <c r="I1687" s="575" t="e">
        <f t="shared" si="186"/>
        <v>#REF!</v>
      </c>
      <c r="J1687" s="575" t="e">
        <f>IF(A1687="","",IF(#REF!="","",PMT((1+D1687)^(1/12)-1,(#REF!*12)-A1687+1,-E1687)))</f>
        <v>#REF!</v>
      </c>
    </row>
    <row r="1688" spans="1:10">
      <c r="A1688" s="577" t="e">
        <f>IF(A1687="","",IF(A1687=#REF!*12,"",+A1687+1))</f>
        <v>#REF!</v>
      </c>
      <c r="B1688" s="576" t="e">
        <f t="shared" si="187"/>
        <v>#REF!</v>
      </c>
      <c r="C1688" s="576" t="e">
        <f>IF(A1688="","",IF(#REF!+'Plano Prestação Mensal Proposta'!A1688&gt;120,0,ROUND(IF(B1688&gt;0.045,(0.045*0.5),(0.5)*B1688),7)))</f>
        <v>#REF!</v>
      </c>
      <c r="D1688" s="576" t="e">
        <f t="shared" si="182"/>
        <v>#REF!</v>
      </c>
      <c r="E1688" s="575" t="e">
        <f t="shared" si="188"/>
        <v>#REF!</v>
      </c>
      <c r="F1688" s="575" t="e">
        <f t="shared" si="183"/>
        <v>#REF!</v>
      </c>
      <c r="G1688" s="575" t="e">
        <f t="shared" si="184"/>
        <v>#REF!</v>
      </c>
      <c r="H1688" s="575" t="e">
        <f t="shared" si="185"/>
        <v>#REF!</v>
      </c>
      <c r="I1688" s="575" t="e">
        <f t="shared" si="186"/>
        <v>#REF!</v>
      </c>
      <c r="J1688" s="575" t="e">
        <f>IF(A1688="","",IF(#REF!="","",PMT((1+D1688)^(1/12)-1,(#REF!*12)-A1688+1,-E1688)))</f>
        <v>#REF!</v>
      </c>
    </row>
    <row r="1689" spans="1:10">
      <c r="A1689" s="577" t="e">
        <f>IF(A1688="","",IF(A1688=#REF!*12,"",+A1688+1))</f>
        <v>#REF!</v>
      </c>
      <c r="B1689" s="576" t="e">
        <f t="shared" si="187"/>
        <v>#REF!</v>
      </c>
      <c r="C1689" s="576" t="e">
        <f>IF(A1689="","",IF(#REF!+'Plano Prestação Mensal Proposta'!A1689&gt;120,0,ROUND(IF(B1689&gt;0.045,(0.045*0.5),(0.5)*B1689),7)))</f>
        <v>#REF!</v>
      </c>
      <c r="D1689" s="576" t="e">
        <f t="shared" si="182"/>
        <v>#REF!</v>
      </c>
      <c r="E1689" s="575" t="e">
        <f t="shared" si="188"/>
        <v>#REF!</v>
      </c>
      <c r="F1689" s="575" t="e">
        <f t="shared" si="183"/>
        <v>#REF!</v>
      </c>
      <c r="G1689" s="575" t="e">
        <f t="shared" si="184"/>
        <v>#REF!</v>
      </c>
      <c r="H1689" s="575" t="e">
        <f t="shared" si="185"/>
        <v>#REF!</v>
      </c>
      <c r="I1689" s="575" t="e">
        <f t="shared" si="186"/>
        <v>#REF!</v>
      </c>
      <c r="J1689" s="575" t="e">
        <f>IF(A1689="","",IF(#REF!="","",PMT((1+D1689)^(1/12)-1,(#REF!*12)-A1689+1,-E1689)))</f>
        <v>#REF!</v>
      </c>
    </row>
    <row r="1690" spans="1:10">
      <c r="A1690" s="577" t="e">
        <f>IF(A1689="","",IF(A1689=#REF!*12,"",+A1689+1))</f>
        <v>#REF!</v>
      </c>
      <c r="B1690" s="576" t="e">
        <f t="shared" si="187"/>
        <v>#REF!</v>
      </c>
      <c r="C1690" s="576" t="e">
        <f>IF(A1690="","",IF(#REF!+'Plano Prestação Mensal Proposta'!A1690&gt;120,0,ROUND(IF(B1690&gt;0.045,(0.045*0.5),(0.5)*B1690),7)))</f>
        <v>#REF!</v>
      </c>
      <c r="D1690" s="576" t="e">
        <f t="shared" si="182"/>
        <v>#REF!</v>
      </c>
      <c r="E1690" s="575" t="e">
        <f t="shared" si="188"/>
        <v>#REF!</v>
      </c>
      <c r="F1690" s="575" t="e">
        <f t="shared" si="183"/>
        <v>#REF!</v>
      </c>
      <c r="G1690" s="575" t="e">
        <f t="shared" si="184"/>
        <v>#REF!</v>
      </c>
      <c r="H1690" s="575" t="e">
        <f t="shared" si="185"/>
        <v>#REF!</v>
      </c>
      <c r="I1690" s="575" t="e">
        <f t="shared" si="186"/>
        <v>#REF!</v>
      </c>
      <c r="J1690" s="575" t="e">
        <f>IF(A1690="","",IF(#REF!="","",PMT((1+D1690)^(1/12)-1,(#REF!*12)-A1690+1,-E1690)))</f>
        <v>#REF!</v>
      </c>
    </row>
    <row r="1691" spans="1:10">
      <c r="A1691" s="577" t="e">
        <f>IF(A1690="","",IF(A1690=#REF!*12,"",+A1690+1))</f>
        <v>#REF!</v>
      </c>
      <c r="B1691" s="576" t="e">
        <f t="shared" si="187"/>
        <v>#REF!</v>
      </c>
      <c r="C1691" s="576" t="e">
        <f>IF(A1691="","",IF(#REF!+'Plano Prestação Mensal Proposta'!A1691&gt;120,0,ROUND(IF(B1691&gt;0.045,(0.045*0.5),(0.5)*B1691),7)))</f>
        <v>#REF!</v>
      </c>
      <c r="D1691" s="576" t="e">
        <f t="shared" si="182"/>
        <v>#REF!</v>
      </c>
      <c r="E1691" s="575" t="e">
        <f t="shared" si="188"/>
        <v>#REF!</v>
      </c>
      <c r="F1691" s="575" t="e">
        <f t="shared" si="183"/>
        <v>#REF!</v>
      </c>
      <c r="G1691" s="575" t="e">
        <f t="shared" si="184"/>
        <v>#REF!</v>
      </c>
      <c r="H1691" s="575" t="e">
        <f t="shared" si="185"/>
        <v>#REF!</v>
      </c>
      <c r="I1691" s="575" t="e">
        <f t="shared" si="186"/>
        <v>#REF!</v>
      </c>
      <c r="J1691" s="575" t="e">
        <f>IF(A1691="","",IF(#REF!="","",PMT((1+D1691)^(1/12)-1,(#REF!*12)-A1691+1,-E1691)))</f>
        <v>#REF!</v>
      </c>
    </row>
    <row r="1692" spans="1:10">
      <c r="A1692" s="577" t="e">
        <f>IF(A1691="","",IF(A1691=#REF!*12,"",+A1691+1))</f>
        <v>#REF!</v>
      </c>
      <c r="B1692" s="576" t="e">
        <f t="shared" si="187"/>
        <v>#REF!</v>
      </c>
      <c r="C1692" s="576" t="e">
        <f>IF(A1692="","",IF(#REF!+'Plano Prestação Mensal Proposta'!A1692&gt;120,0,ROUND(IF(B1692&gt;0.045,(0.045*0.5),(0.5)*B1692),7)))</f>
        <v>#REF!</v>
      </c>
      <c r="D1692" s="576" t="e">
        <f t="shared" si="182"/>
        <v>#REF!</v>
      </c>
      <c r="E1692" s="575" t="e">
        <f t="shared" si="188"/>
        <v>#REF!</v>
      </c>
      <c r="F1692" s="575" t="e">
        <f t="shared" si="183"/>
        <v>#REF!</v>
      </c>
      <c r="G1692" s="575" t="e">
        <f t="shared" si="184"/>
        <v>#REF!</v>
      </c>
      <c r="H1692" s="575" t="e">
        <f t="shared" si="185"/>
        <v>#REF!</v>
      </c>
      <c r="I1692" s="575" t="e">
        <f t="shared" si="186"/>
        <v>#REF!</v>
      </c>
      <c r="J1692" s="575" t="e">
        <f>IF(A1692="","",IF(#REF!="","",PMT((1+D1692)^(1/12)-1,(#REF!*12)-A1692+1,-E1692)))</f>
        <v>#REF!</v>
      </c>
    </row>
    <row r="1693" spans="1:10">
      <c r="A1693" s="577" t="e">
        <f>IF(A1692="","",IF(A1692=#REF!*12,"",+A1692+1))</f>
        <v>#REF!</v>
      </c>
      <c r="B1693" s="576" t="e">
        <f t="shared" si="187"/>
        <v>#REF!</v>
      </c>
      <c r="C1693" s="576" t="e">
        <f>IF(A1693="","",IF(#REF!+'Plano Prestação Mensal Proposta'!A1693&gt;120,0,ROUND(IF(B1693&gt;0.045,(0.045*0.5),(0.5)*B1693),7)))</f>
        <v>#REF!</v>
      </c>
      <c r="D1693" s="576" t="e">
        <f t="shared" si="182"/>
        <v>#REF!</v>
      </c>
      <c r="E1693" s="575" t="e">
        <f t="shared" si="188"/>
        <v>#REF!</v>
      </c>
      <c r="F1693" s="575" t="e">
        <f t="shared" si="183"/>
        <v>#REF!</v>
      </c>
      <c r="G1693" s="575" t="e">
        <f t="shared" si="184"/>
        <v>#REF!</v>
      </c>
      <c r="H1693" s="575" t="e">
        <f t="shared" si="185"/>
        <v>#REF!</v>
      </c>
      <c r="I1693" s="575" t="e">
        <f t="shared" si="186"/>
        <v>#REF!</v>
      </c>
      <c r="J1693" s="575" t="e">
        <f>IF(A1693="","",IF(#REF!="","",PMT((1+D1693)^(1/12)-1,(#REF!*12)-A1693+1,-E1693)))</f>
        <v>#REF!</v>
      </c>
    </row>
    <row r="1694" spans="1:10">
      <c r="A1694" s="577" t="e">
        <f>IF(A1693="","",IF(A1693=#REF!*12,"",+A1693+1))</f>
        <v>#REF!</v>
      </c>
      <c r="B1694" s="576" t="e">
        <f t="shared" si="187"/>
        <v>#REF!</v>
      </c>
      <c r="C1694" s="576" t="e">
        <f>IF(A1694="","",IF(#REF!+'Plano Prestação Mensal Proposta'!A1694&gt;120,0,ROUND(IF(B1694&gt;0.045,(0.045*0.5),(0.5)*B1694),7)))</f>
        <v>#REF!</v>
      </c>
      <c r="D1694" s="576" t="e">
        <f t="shared" si="182"/>
        <v>#REF!</v>
      </c>
      <c r="E1694" s="575" t="e">
        <f t="shared" si="188"/>
        <v>#REF!</v>
      </c>
      <c r="F1694" s="575" t="e">
        <f t="shared" si="183"/>
        <v>#REF!</v>
      </c>
      <c r="G1694" s="575" t="e">
        <f t="shared" si="184"/>
        <v>#REF!</v>
      </c>
      <c r="H1694" s="575" t="e">
        <f t="shared" si="185"/>
        <v>#REF!</v>
      </c>
      <c r="I1694" s="575" t="e">
        <f t="shared" si="186"/>
        <v>#REF!</v>
      </c>
      <c r="J1694" s="575" t="e">
        <f>IF(A1694="","",IF(#REF!="","",PMT((1+D1694)^(1/12)-1,(#REF!*12)-A1694+1,-E1694)))</f>
        <v>#REF!</v>
      </c>
    </row>
    <row r="1695" spans="1:10">
      <c r="A1695" s="577" t="e">
        <f>IF(A1694="","",IF(A1694=#REF!*12,"",+A1694+1))</f>
        <v>#REF!</v>
      </c>
      <c r="B1695" s="576" t="e">
        <f t="shared" si="187"/>
        <v>#REF!</v>
      </c>
      <c r="C1695" s="576" t="e">
        <f>IF(A1695="","",IF(#REF!+'Plano Prestação Mensal Proposta'!A1695&gt;120,0,ROUND(IF(B1695&gt;0.045,(0.045*0.5),(0.5)*B1695),7)))</f>
        <v>#REF!</v>
      </c>
      <c r="D1695" s="576" t="e">
        <f t="shared" si="182"/>
        <v>#REF!</v>
      </c>
      <c r="E1695" s="575" t="e">
        <f t="shared" si="188"/>
        <v>#REF!</v>
      </c>
      <c r="F1695" s="575" t="e">
        <f t="shared" si="183"/>
        <v>#REF!</v>
      </c>
      <c r="G1695" s="575" t="e">
        <f t="shared" si="184"/>
        <v>#REF!</v>
      </c>
      <c r="H1695" s="575" t="e">
        <f t="shared" si="185"/>
        <v>#REF!</v>
      </c>
      <c r="I1695" s="575" t="e">
        <f t="shared" si="186"/>
        <v>#REF!</v>
      </c>
      <c r="J1695" s="575" t="e">
        <f>IF(A1695="","",IF(#REF!="","",PMT((1+D1695)^(1/12)-1,(#REF!*12)-A1695+1,-E1695)))</f>
        <v>#REF!</v>
      </c>
    </row>
    <row r="1696" spans="1:10">
      <c r="A1696" s="577" t="e">
        <f>IF(A1695="","",IF(A1695=#REF!*12,"",+A1695+1))</f>
        <v>#REF!</v>
      </c>
      <c r="B1696" s="576" t="e">
        <f t="shared" si="187"/>
        <v>#REF!</v>
      </c>
      <c r="C1696" s="576" t="e">
        <f>IF(A1696="","",IF(#REF!+'Plano Prestação Mensal Proposta'!A1696&gt;120,0,ROUND(IF(B1696&gt;0.045,(0.045*0.5),(0.5)*B1696),7)))</f>
        <v>#REF!</v>
      </c>
      <c r="D1696" s="576" t="e">
        <f t="shared" si="182"/>
        <v>#REF!</v>
      </c>
      <c r="E1696" s="575" t="e">
        <f t="shared" si="188"/>
        <v>#REF!</v>
      </c>
      <c r="F1696" s="575" t="e">
        <f t="shared" si="183"/>
        <v>#REF!</v>
      </c>
      <c r="G1696" s="575" t="e">
        <f t="shared" si="184"/>
        <v>#REF!</v>
      </c>
      <c r="H1696" s="575" t="e">
        <f t="shared" si="185"/>
        <v>#REF!</v>
      </c>
      <c r="I1696" s="575" t="e">
        <f t="shared" si="186"/>
        <v>#REF!</v>
      </c>
      <c r="J1696" s="575" t="e">
        <f>IF(A1696="","",IF(#REF!="","",PMT((1+D1696)^(1/12)-1,(#REF!*12)-A1696+1,-E1696)))</f>
        <v>#REF!</v>
      </c>
    </row>
    <row r="1697" spans="1:10">
      <c r="A1697" s="577" t="e">
        <f>IF(A1696="","",IF(A1696=#REF!*12,"",+A1696+1))</f>
        <v>#REF!</v>
      </c>
      <c r="B1697" s="576" t="e">
        <f t="shared" si="187"/>
        <v>#REF!</v>
      </c>
      <c r="C1697" s="576" t="e">
        <f>IF(A1697="","",IF(#REF!+'Plano Prestação Mensal Proposta'!A1697&gt;120,0,ROUND(IF(B1697&gt;0.045,(0.045*0.5),(0.5)*B1697),7)))</f>
        <v>#REF!</v>
      </c>
      <c r="D1697" s="576" t="e">
        <f t="shared" si="182"/>
        <v>#REF!</v>
      </c>
      <c r="E1697" s="575" t="e">
        <f t="shared" si="188"/>
        <v>#REF!</v>
      </c>
      <c r="F1697" s="575" t="e">
        <f t="shared" si="183"/>
        <v>#REF!</v>
      </c>
      <c r="G1697" s="575" t="e">
        <f t="shared" si="184"/>
        <v>#REF!</v>
      </c>
      <c r="H1697" s="575" t="e">
        <f t="shared" si="185"/>
        <v>#REF!</v>
      </c>
      <c r="I1697" s="575" t="e">
        <f t="shared" si="186"/>
        <v>#REF!</v>
      </c>
      <c r="J1697" s="575" t="e">
        <f>IF(A1697="","",IF(#REF!="","",PMT((1+D1697)^(1/12)-1,(#REF!*12)-A1697+1,-E1697)))</f>
        <v>#REF!</v>
      </c>
    </row>
    <row r="1698" spans="1:10">
      <c r="A1698" s="577" t="e">
        <f>IF(A1697="","",IF(A1697=#REF!*12,"",+A1697+1))</f>
        <v>#REF!</v>
      </c>
      <c r="B1698" s="576" t="e">
        <f t="shared" si="187"/>
        <v>#REF!</v>
      </c>
      <c r="C1698" s="576" t="e">
        <f>IF(A1698="","",IF(#REF!+'Plano Prestação Mensal Proposta'!A1698&gt;120,0,ROUND(IF(B1698&gt;0.045,(0.045*0.5),(0.5)*B1698),7)))</f>
        <v>#REF!</v>
      </c>
      <c r="D1698" s="576" t="e">
        <f t="shared" si="182"/>
        <v>#REF!</v>
      </c>
      <c r="E1698" s="575" t="e">
        <f t="shared" si="188"/>
        <v>#REF!</v>
      </c>
      <c r="F1698" s="575" t="e">
        <f t="shared" si="183"/>
        <v>#REF!</v>
      </c>
      <c r="G1698" s="575" t="e">
        <f t="shared" si="184"/>
        <v>#REF!</v>
      </c>
      <c r="H1698" s="575" t="e">
        <f t="shared" si="185"/>
        <v>#REF!</v>
      </c>
      <c r="I1698" s="575" t="e">
        <f t="shared" si="186"/>
        <v>#REF!</v>
      </c>
      <c r="J1698" s="575" t="e">
        <f>IF(A1698="","",IF(#REF!="","",PMT((1+D1698)^(1/12)-1,(#REF!*12)-A1698+1,-E1698)))</f>
        <v>#REF!</v>
      </c>
    </row>
    <row r="1699" spans="1:10">
      <c r="A1699" s="577" t="e">
        <f>IF(A1698="","",IF(A1698=#REF!*12,"",+A1698+1))</f>
        <v>#REF!</v>
      </c>
      <c r="B1699" s="576" t="e">
        <f t="shared" si="187"/>
        <v>#REF!</v>
      </c>
      <c r="C1699" s="576" t="e">
        <f>IF(A1699="","",IF(#REF!+'Plano Prestação Mensal Proposta'!A1699&gt;120,0,ROUND(IF(B1699&gt;0.045,(0.045*0.5),(0.5)*B1699),7)))</f>
        <v>#REF!</v>
      </c>
      <c r="D1699" s="576" t="e">
        <f t="shared" si="182"/>
        <v>#REF!</v>
      </c>
      <c r="E1699" s="575" t="e">
        <f t="shared" si="188"/>
        <v>#REF!</v>
      </c>
      <c r="F1699" s="575" t="e">
        <f t="shared" si="183"/>
        <v>#REF!</v>
      </c>
      <c r="G1699" s="575" t="e">
        <f t="shared" si="184"/>
        <v>#REF!</v>
      </c>
      <c r="H1699" s="575" t="e">
        <f t="shared" si="185"/>
        <v>#REF!</v>
      </c>
      <c r="I1699" s="575" t="e">
        <f t="shared" si="186"/>
        <v>#REF!</v>
      </c>
      <c r="J1699" s="575" t="e">
        <f>IF(A1699="","",IF(#REF!="","",PMT((1+D1699)^(1/12)-1,(#REF!*12)-A1699+1,-E1699)))</f>
        <v>#REF!</v>
      </c>
    </row>
    <row r="1700" spans="1:10">
      <c r="A1700" s="577" t="e">
        <f>IF(A1699="","",IF(A1699=#REF!*12,"",+A1699+1))</f>
        <v>#REF!</v>
      </c>
      <c r="B1700" s="576" t="e">
        <f t="shared" si="187"/>
        <v>#REF!</v>
      </c>
      <c r="C1700" s="576" t="e">
        <f>IF(A1700="","",IF(#REF!+'Plano Prestação Mensal Proposta'!A1700&gt;120,0,ROUND(IF(B1700&gt;0.045,(0.045*0.5),(0.5)*B1700),7)))</f>
        <v>#REF!</v>
      </c>
      <c r="D1700" s="576" t="e">
        <f t="shared" si="182"/>
        <v>#REF!</v>
      </c>
      <c r="E1700" s="575" t="e">
        <f t="shared" si="188"/>
        <v>#REF!</v>
      </c>
      <c r="F1700" s="575" t="e">
        <f t="shared" si="183"/>
        <v>#REF!</v>
      </c>
      <c r="G1700" s="575" t="e">
        <f t="shared" si="184"/>
        <v>#REF!</v>
      </c>
      <c r="H1700" s="575" t="e">
        <f t="shared" si="185"/>
        <v>#REF!</v>
      </c>
      <c r="I1700" s="575" t="e">
        <f t="shared" si="186"/>
        <v>#REF!</v>
      </c>
      <c r="J1700" s="575" t="e">
        <f>IF(A1700="","",IF(#REF!="","",PMT((1+D1700)^(1/12)-1,(#REF!*12)-A1700+1,-E1700)))</f>
        <v>#REF!</v>
      </c>
    </row>
    <row r="1701" spans="1:10">
      <c r="A1701" s="577" t="e">
        <f>IF(A1700="","",IF(A1700=#REF!*12,"",+A1700+1))</f>
        <v>#REF!</v>
      </c>
      <c r="B1701" s="576" t="e">
        <f t="shared" si="187"/>
        <v>#REF!</v>
      </c>
      <c r="C1701" s="576" t="e">
        <f>IF(A1701="","",IF(#REF!+'Plano Prestação Mensal Proposta'!A1701&gt;120,0,ROUND(IF(B1701&gt;0.045,(0.045*0.5),(0.5)*B1701),7)))</f>
        <v>#REF!</v>
      </c>
      <c r="D1701" s="576" t="e">
        <f t="shared" si="182"/>
        <v>#REF!</v>
      </c>
      <c r="E1701" s="575" t="e">
        <f t="shared" si="188"/>
        <v>#REF!</v>
      </c>
      <c r="F1701" s="575" t="e">
        <f t="shared" si="183"/>
        <v>#REF!</v>
      </c>
      <c r="G1701" s="575" t="e">
        <f t="shared" si="184"/>
        <v>#REF!</v>
      </c>
      <c r="H1701" s="575" t="e">
        <f t="shared" si="185"/>
        <v>#REF!</v>
      </c>
      <c r="I1701" s="575" t="e">
        <f t="shared" si="186"/>
        <v>#REF!</v>
      </c>
      <c r="J1701" s="575" t="e">
        <f>IF(A1701="","",IF(#REF!="","",PMT((1+D1701)^(1/12)-1,(#REF!*12)-A1701+1,-E1701)))</f>
        <v>#REF!</v>
      </c>
    </row>
    <row r="1702" spans="1:10">
      <c r="A1702" s="577" t="e">
        <f>IF(A1701="","",IF(A1701=#REF!*12,"",+A1701+1))</f>
        <v>#REF!</v>
      </c>
      <c r="B1702" s="576" t="e">
        <f t="shared" si="187"/>
        <v>#REF!</v>
      </c>
      <c r="C1702" s="576" t="e">
        <f>IF(A1702="","",IF(#REF!+'Plano Prestação Mensal Proposta'!A1702&gt;120,0,ROUND(IF(B1702&gt;0.045,(0.045*0.5),(0.5)*B1702),7)))</f>
        <v>#REF!</v>
      </c>
      <c r="D1702" s="576" t="e">
        <f t="shared" si="182"/>
        <v>#REF!</v>
      </c>
      <c r="E1702" s="575" t="e">
        <f t="shared" si="188"/>
        <v>#REF!</v>
      </c>
      <c r="F1702" s="575" t="e">
        <f t="shared" si="183"/>
        <v>#REF!</v>
      </c>
      <c r="G1702" s="575" t="e">
        <f t="shared" si="184"/>
        <v>#REF!</v>
      </c>
      <c r="H1702" s="575" t="e">
        <f t="shared" si="185"/>
        <v>#REF!</v>
      </c>
      <c r="I1702" s="575" t="e">
        <f t="shared" si="186"/>
        <v>#REF!</v>
      </c>
      <c r="J1702" s="575" t="e">
        <f>IF(A1702="","",IF(#REF!="","",PMT((1+D1702)^(1/12)-1,(#REF!*12)-A1702+1,-E1702)))</f>
        <v>#REF!</v>
      </c>
    </row>
    <row r="1703" spans="1:10">
      <c r="A1703" s="577" t="e">
        <f>IF(A1702="","",IF(A1702=#REF!*12,"",+A1702+1))</f>
        <v>#REF!</v>
      </c>
      <c r="B1703" s="576" t="e">
        <f t="shared" si="187"/>
        <v>#REF!</v>
      </c>
      <c r="C1703" s="576" t="e">
        <f>IF(A1703="","",IF(#REF!+'Plano Prestação Mensal Proposta'!A1703&gt;120,0,ROUND(IF(B1703&gt;0.045,(0.045*0.5),(0.5)*B1703),7)))</f>
        <v>#REF!</v>
      </c>
      <c r="D1703" s="576" t="e">
        <f t="shared" si="182"/>
        <v>#REF!</v>
      </c>
      <c r="E1703" s="575" t="e">
        <f t="shared" si="188"/>
        <v>#REF!</v>
      </c>
      <c r="F1703" s="575" t="e">
        <f t="shared" si="183"/>
        <v>#REF!</v>
      </c>
      <c r="G1703" s="575" t="e">
        <f t="shared" si="184"/>
        <v>#REF!</v>
      </c>
      <c r="H1703" s="575" t="e">
        <f t="shared" si="185"/>
        <v>#REF!</v>
      </c>
      <c r="I1703" s="575" t="e">
        <f t="shared" si="186"/>
        <v>#REF!</v>
      </c>
      <c r="J1703" s="575" t="e">
        <f>IF(A1703="","",IF(#REF!="","",PMT((1+D1703)^(1/12)-1,(#REF!*12)-A1703+1,-E1703)))</f>
        <v>#REF!</v>
      </c>
    </row>
    <row r="1704" spans="1:10">
      <c r="A1704" s="577" t="e">
        <f>IF(A1703="","",IF(A1703=#REF!*12,"",+A1703+1))</f>
        <v>#REF!</v>
      </c>
      <c r="B1704" s="576" t="e">
        <f t="shared" si="187"/>
        <v>#REF!</v>
      </c>
      <c r="C1704" s="576" t="e">
        <f>IF(A1704="","",IF(#REF!+'Plano Prestação Mensal Proposta'!A1704&gt;120,0,ROUND(IF(B1704&gt;0.045,(0.045*0.5),(0.5)*B1704),7)))</f>
        <v>#REF!</v>
      </c>
      <c r="D1704" s="576" t="e">
        <f t="shared" si="182"/>
        <v>#REF!</v>
      </c>
      <c r="E1704" s="575" t="e">
        <f t="shared" si="188"/>
        <v>#REF!</v>
      </c>
      <c r="F1704" s="575" t="e">
        <f t="shared" si="183"/>
        <v>#REF!</v>
      </c>
      <c r="G1704" s="575" t="e">
        <f t="shared" si="184"/>
        <v>#REF!</v>
      </c>
      <c r="H1704" s="575" t="e">
        <f t="shared" si="185"/>
        <v>#REF!</v>
      </c>
      <c r="I1704" s="575" t="e">
        <f t="shared" si="186"/>
        <v>#REF!</v>
      </c>
      <c r="J1704" s="575" t="e">
        <f>IF(A1704="","",IF(#REF!="","",PMT((1+D1704)^(1/12)-1,(#REF!*12)-A1704+1,-E1704)))</f>
        <v>#REF!</v>
      </c>
    </row>
    <row r="1705" spans="1:10">
      <c r="A1705" s="577" t="e">
        <f>IF(A1704="","",IF(A1704=#REF!*12,"",+A1704+1))</f>
        <v>#REF!</v>
      </c>
      <c r="B1705" s="576" t="e">
        <f t="shared" si="187"/>
        <v>#REF!</v>
      </c>
      <c r="C1705" s="576" t="e">
        <f>IF(A1705="","",IF(#REF!+'Plano Prestação Mensal Proposta'!A1705&gt;120,0,ROUND(IF(B1705&gt;0.045,(0.045*0.5),(0.5)*B1705),7)))</f>
        <v>#REF!</v>
      </c>
      <c r="D1705" s="576" t="e">
        <f t="shared" si="182"/>
        <v>#REF!</v>
      </c>
      <c r="E1705" s="575" t="e">
        <f t="shared" si="188"/>
        <v>#REF!</v>
      </c>
      <c r="F1705" s="575" t="e">
        <f t="shared" si="183"/>
        <v>#REF!</v>
      </c>
      <c r="G1705" s="575" t="e">
        <f t="shared" si="184"/>
        <v>#REF!</v>
      </c>
      <c r="H1705" s="575" t="e">
        <f t="shared" si="185"/>
        <v>#REF!</v>
      </c>
      <c r="I1705" s="575" t="e">
        <f t="shared" si="186"/>
        <v>#REF!</v>
      </c>
      <c r="J1705" s="575" t="e">
        <f>IF(A1705="","",IF(#REF!="","",PMT((1+D1705)^(1/12)-1,(#REF!*12)-A1705+1,-E1705)))</f>
        <v>#REF!</v>
      </c>
    </row>
    <row r="1706" spans="1:10">
      <c r="A1706" s="577" t="e">
        <f>IF(A1705="","",IF(A1705=#REF!*12,"",+A1705+1))</f>
        <v>#REF!</v>
      </c>
      <c r="B1706" s="576" t="e">
        <f t="shared" si="187"/>
        <v>#REF!</v>
      </c>
      <c r="C1706" s="576" t="e">
        <f>IF(A1706="","",IF(#REF!+'Plano Prestação Mensal Proposta'!A1706&gt;120,0,ROUND(IF(B1706&gt;0.045,(0.045*0.5),(0.5)*B1706),7)))</f>
        <v>#REF!</v>
      </c>
      <c r="D1706" s="576" t="e">
        <f t="shared" si="182"/>
        <v>#REF!</v>
      </c>
      <c r="E1706" s="575" t="e">
        <f t="shared" si="188"/>
        <v>#REF!</v>
      </c>
      <c r="F1706" s="575" t="e">
        <f t="shared" si="183"/>
        <v>#REF!</v>
      </c>
      <c r="G1706" s="575" t="e">
        <f t="shared" si="184"/>
        <v>#REF!</v>
      </c>
      <c r="H1706" s="575" t="e">
        <f t="shared" si="185"/>
        <v>#REF!</v>
      </c>
      <c r="I1706" s="575" t="e">
        <f t="shared" si="186"/>
        <v>#REF!</v>
      </c>
      <c r="J1706" s="575" t="e">
        <f>IF(A1706="","",IF(#REF!="","",PMT((1+D1706)^(1/12)-1,(#REF!*12)-A1706+1,-E1706)))</f>
        <v>#REF!</v>
      </c>
    </row>
    <row r="1707" spans="1:10">
      <c r="A1707" s="577" t="e">
        <f>IF(A1706="","",IF(A1706=#REF!*12,"",+A1706+1))</f>
        <v>#REF!</v>
      </c>
      <c r="B1707" s="576" t="e">
        <f t="shared" si="187"/>
        <v>#REF!</v>
      </c>
      <c r="C1707" s="576" t="e">
        <f>IF(A1707="","",IF(#REF!+'Plano Prestação Mensal Proposta'!A1707&gt;120,0,ROUND(IF(B1707&gt;0.045,(0.045*0.5),(0.5)*B1707),7)))</f>
        <v>#REF!</v>
      </c>
      <c r="D1707" s="576" t="e">
        <f t="shared" si="182"/>
        <v>#REF!</v>
      </c>
      <c r="E1707" s="575" t="e">
        <f t="shared" si="188"/>
        <v>#REF!</v>
      </c>
      <c r="F1707" s="575" t="e">
        <f t="shared" si="183"/>
        <v>#REF!</v>
      </c>
      <c r="G1707" s="575" t="e">
        <f t="shared" si="184"/>
        <v>#REF!</v>
      </c>
      <c r="H1707" s="575" t="e">
        <f t="shared" si="185"/>
        <v>#REF!</v>
      </c>
      <c r="I1707" s="575" t="e">
        <f t="shared" si="186"/>
        <v>#REF!</v>
      </c>
      <c r="J1707" s="575" t="e">
        <f>IF(A1707="","",IF(#REF!="","",PMT((1+D1707)^(1/12)-1,(#REF!*12)-A1707+1,-E1707)))</f>
        <v>#REF!</v>
      </c>
    </row>
    <row r="1708" spans="1:10">
      <c r="A1708" s="577" t="e">
        <f>IF(A1707="","",IF(A1707=#REF!*12,"",+A1707+1))</f>
        <v>#REF!</v>
      </c>
      <c r="B1708" s="576" t="e">
        <f t="shared" si="187"/>
        <v>#REF!</v>
      </c>
      <c r="C1708" s="576" t="e">
        <f>IF(A1708="","",IF(#REF!+'Plano Prestação Mensal Proposta'!A1708&gt;120,0,ROUND(IF(B1708&gt;0.045,(0.045*0.5),(0.5)*B1708),7)))</f>
        <v>#REF!</v>
      </c>
      <c r="D1708" s="576" t="e">
        <f t="shared" si="182"/>
        <v>#REF!</v>
      </c>
      <c r="E1708" s="575" t="e">
        <f t="shared" si="188"/>
        <v>#REF!</v>
      </c>
      <c r="F1708" s="575" t="e">
        <f t="shared" si="183"/>
        <v>#REF!</v>
      </c>
      <c r="G1708" s="575" t="e">
        <f t="shared" si="184"/>
        <v>#REF!</v>
      </c>
      <c r="H1708" s="575" t="e">
        <f t="shared" si="185"/>
        <v>#REF!</v>
      </c>
      <c r="I1708" s="575" t="e">
        <f t="shared" si="186"/>
        <v>#REF!</v>
      </c>
      <c r="J1708" s="575" t="e">
        <f>IF(A1708="","",IF(#REF!="","",PMT((1+D1708)^(1/12)-1,(#REF!*12)-A1708+1,-E1708)))</f>
        <v>#REF!</v>
      </c>
    </row>
    <row r="1709" spans="1:10">
      <c r="A1709" s="577" t="e">
        <f>IF(A1708="","",IF(A1708=#REF!*12,"",+A1708+1))</f>
        <v>#REF!</v>
      </c>
      <c r="B1709" s="576" t="e">
        <f t="shared" si="187"/>
        <v>#REF!</v>
      </c>
      <c r="C1709" s="576" t="e">
        <f>IF(A1709="","",IF(#REF!+'Plano Prestação Mensal Proposta'!A1709&gt;120,0,ROUND(IF(B1709&gt;0.045,(0.045*0.5),(0.5)*B1709),7)))</f>
        <v>#REF!</v>
      </c>
      <c r="D1709" s="576" t="e">
        <f t="shared" si="182"/>
        <v>#REF!</v>
      </c>
      <c r="E1709" s="575" t="e">
        <f t="shared" si="188"/>
        <v>#REF!</v>
      </c>
      <c r="F1709" s="575" t="e">
        <f t="shared" si="183"/>
        <v>#REF!</v>
      </c>
      <c r="G1709" s="575" t="e">
        <f t="shared" si="184"/>
        <v>#REF!</v>
      </c>
      <c r="H1709" s="575" t="e">
        <f t="shared" si="185"/>
        <v>#REF!</v>
      </c>
      <c r="I1709" s="575" t="e">
        <f t="shared" si="186"/>
        <v>#REF!</v>
      </c>
      <c r="J1709" s="575" t="e">
        <f>IF(A1709="","",IF(#REF!="","",PMT((1+D1709)^(1/12)-1,(#REF!*12)-A1709+1,-E1709)))</f>
        <v>#REF!</v>
      </c>
    </row>
    <row r="1710" spans="1:10">
      <c r="A1710" s="577" t="e">
        <f>IF(A1709="","",IF(A1709=#REF!*12,"",+A1709+1))</f>
        <v>#REF!</v>
      </c>
      <c r="B1710" s="576" t="e">
        <f t="shared" si="187"/>
        <v>#REF!</v>
      </c>
      <c r="C1710" s="576" t="e">
        <f>IF(A1710="","",IF(#REF!+'Plano Prestação Mensal Proposta'!A1710&gt;120,0,ROUND(IF(B1710&gt;0.045,(0.045*0.5),(0.5)*B1710),7)))</f>
        <v>#REF!</v>
      </c>
      <c r="D1710" s="576" t="e">
        <f t="shared" si="182"/>
        <v>#REF!</v>
      </c>
      <c r="E1710" s="575" t="e">
        <f t="shared" si="188"/>
        <v>#REF!</v>
      </c>
      <c r="F1710" s="575" t="e">
        <f t="shared" si="183"/>
        <v>#REF!</v>
      </c>
      <c r="G1710" s="575" t="e">
        <f t="shared" si="184"/>
        <v>#REF!</v>
      </c>
      <c r="H1710" s="575" t="e">
        <f t="shared" si="185"/>
        <v>#REF!</v>
      </c>
      <c r="I1710" s="575" t="e">
        <f t="shared" si="186"/>
        <v>#REF!</v>
      </c>
      <c r="J1710" s="575" t="e">
        <f>IF(A1710="","",IF(#REF!="","",PMT((1+D1710)^(1/12)-1,(#REF!*12)-A1710+1,-E1710)))</f>
        <v>#REF!</v>
      </c>
    </row>
    <row r="1711" spans="1:10">
      <c r="A1711" s="577" t="e">
        <f>IF(A1710="","",IF(A1710=#REF!*12,"",+A1710+1))</f>
        <v>#REF!</v>
      </c>
      <c r="B1711" s="576" t="e">
        <f t="shared" si="187"/>
        <v>#REF!</v>
      </c>
      <c r="C1711" s="576" t="e">
        <f>IF(A1711="","",IF(#REF!+'Plano Prestação Mensal Proposta'!A1711&gt;120,0,ROUND(IF(B1711&gt;0.045,(0.045*0.5),(0.5)*B1711),7)))</f>
        <v>#REF!</v>
      </c>
      <c r="D1711" s="576" t="e">
        <f t="shared" si="182"/>
        <v>#REF!</v>
      </c>
      <c r="E1711" s="575" t="e">
        <f t="shared" si="188"/>
        <v>#REF!</v>
      </c>
      <c r="F1711" s="575" t="e">
        <f t="shared" si="183"/>
        <v>#REF!</v>
      </c>
      <c r="G1711" s="575" t="e">
        <f t="shared" si="184"/>
        <v>#REF!</v>
      </c>
      <c r="H1711" s="575" t="e">
        <f t="shared" si="185"/>
        <v>#REF!</v>
      </c>
      <c r="I1711" s="575" t="e">
        <f t="shared" si="186"/>
        <v>#REF!</v>
      </c>
      <c r="J1711" s="575" t="e">
        <f>IF(A1711="","",IF(#REF!="","",PMT((1+D1711)^(1/12)-1,(#REF!*12)-A1711+1,-E1711)))</f>
        <v>#REF!</v>
      </c>
    </row>
    <row r="1712" spans="1:10">
      <c r="A1712" s="577" t="e">
        <f>IF(A1711="","",IF(A1711=#REF!*12,"",+A1711+1))</f>
        <v>#REF!</v>
      </c>
      <c r="B1712" s="576" t="e">
        <f t="shared" si="187"/>
        <v>#REF!</v>
      </c>
      <c r="C1712" s="576" t="e">
        <f>IF(A1712="","",IF(#REF!+'Plano Prestação Mensal Proposta'!A1712&gt;120,0,ROUND(IF(B1712&gt;0.045,(0.045*0.5),(0.5)*B1712),7)))</f>
        <v>#REF!</v>
      </c>
      <c r="D1712" s="576" t="e">
        <f t="shared" si="182"/>
        <v>#REF!</v>
      </c>
      <c r="E1712" s="575" t="e">
        <f t="shared" si="188"/>
        <v>#REF!</v>
      </c>
      <c r="F1712" s="575" t="e">
        <f t="shared" si="183"/>
        <v>#REF!</v>
      </c>
      <c r="G1712" s="575" t="e">
        <f t="shared" si="184"/>
        <v>#REF!</v>
      </c>
      <c r="H1712" s="575" t="e">
        <f t="shared" si="185"/>
        <v>#REF!</v>
      </c>
      <c r="I1712" s="575" t="e">
        <f t="shared" si="186"/>
        <v>#REF!</v>
      </c>
      <c r="J1712" s="575" t="e">
        <f>IF(A1712="","",IF(#REF!="","",PMT((1+D1712)^(1/12)-1,(#REF!*12)-A1712+1,-E1712)))</f>
        <v>#REF!</v>
      </c>
    </row>
    <row r="1713" spans="1:10">
      <c r="A1713" s="577" t="e">
        <f>IF(A1712="","",IF(A1712=#REF!*12,"",+A1712+1))</f>
        <v>#REF!</v>
      </c>
      <c r="B1713" s="576" t="e">
        <f t="shared" si="187"/>
        <v>#REF!</v>
      </c>
      <c r="C1713" s="576" t="e">
        <f>IF(A1713="","",IF(#REF!+'Plano Prestação Mensal Proposta'!A1713&gt;120,0,ROUND(IF(B1713&gt;0.045,(0.045*0.5),(0.5)*B1713),7)))</f>
        <v>#REF!</v>
      </c>
      <c r="D1713" s="576" t="e">
        <f t="shared" si="182"/>
        <v>#REF!</v>
      </c>
      <c r="E1713" s="575" t="e">
        <f t="shared" si="188"/>
        <v>#REF!</v>
      </c>
      <c r="F1713" s="575" t="e">
        <f t="shared" si="183"/>
        <v>#REF!</v>
      </c>
      <c r="G1713" s="575" t="e">
        <f t="shared" si="184"/>
        <v>#REF!</v>
      </c>
      <c r="H1713" s="575" t="e">
        <f t="shared" si="185"/>
        <v>#REF!</v>
      </c>
      <c r="I1713" s="575" t="e">
        <f t="shared" si="186"/>
        <v>#REF!</v>
      </c>
      <c r="J1713" s="575" t="e">
        <f>IF(A1713="","",IF(#REF!="","",PMT((1+D1713)^(1/12)-1,(#REF!*12)-A1713+1,-E1713)))</f>
        <v>#REF!</v>
      </c>
    </row>
    <row r="1714" spans="1:10">
      <c r="A1714" s="577" t="e">
        <f>IF(A1713="","",IF(A1713=#REF!*12,"",+A1713+1))</f>
        <v>#REF!</v>
      </c>
      <c r="B1714" s="576" t="e">
        <f t="shared" si="187"/>
        <v>#REF!</v>
      </c>
      <c r="C1714" s="576" t="e">
        <f>IF(A1714="","",IF(#REF!+'Plano Prestação Mensal Proposta'!A1714&gt;120,0,ROUND(IF(B1714&gt;0.045,(0.045*0.5),(0.5)*B1714),7)))</f>
        <v>#REF!</v>
      </c>
      <c r="D1714" s="576" t="e">
        <f t="shared" si="182"/>
        <v>#REF!</v>
      </c>
      <c r="E1714" s="575" t="e">
        <f t="shared" si="188"/>
        <v>#REF!</v>
      </c>
      <c r="F1714" s="575" t="e">
        <f t="shared" si="183"/>
        <v>#REF!</v>
      </c>
      <c r="G1714" s="575" t="e">
        <f t="shared" si="184"/>
        <v>#REF!</v>
      </c>
      <c r="H1714" s="575" t="e">
        <f t="shared" si="185"/>
        <v>#REF!</v>
      </c>
      <c r="I1714" s="575" t="e">
        <f t="shared" si="186"/>
        <v>#REF!</v>
      </c>
      <c r="J1714" s="575" t="e">
        <f>IF(A1714="","",IF(#REF!="","",PMT((1+D1714)^(1/12)-1,(#REF!*12)-A1714+1,-E1714)))</f>
        <v>#REF!</v>
      </c>
    </row>
    <row r="1715" spans="1:10">
      <c r="A1715" s="577" t="e">
        <f>IF(A1714="","",IF(A1714=#REF!*12,"",+A1714+1))</f>
        <v>#REF!</v>
      </c>
      <c r="B1715" s="576" t="e">
        <f t="shared" si="187"/>
        <v>#REF!</v>
      </c>
      <c r="C1715" s="576" t="e">
        <f>IF(A1715="","",IF(#REF!+'Plano Prestação Mensal Proposta'!A1715&gt;120,0,ROUND(IF(B1715&gt;0.045,(0.045*0.5),(0.5)*B1715),7)))</f>
        <v>#REF!</v>
      </c>
      <c r="D1715" s="576" t="e">
        <f t="shared" si="182"/>
        <v>#REF!</v>
      </c>
      <c r="E1715" s="575" t="e">
        <f t="shared" si="188"/>
        <v>#REF!</v>
      </c>
      <c r="F1715" s="575" t="e">
        <f t="shared" si="183"/>
        <v>#REF!</v>
      </c>
      <c r="G1715" s="575" t="e">
        <f t="shared" si="184"/>
        <v>#REF!</v>
      </c>
      <c r="H1715" s="575" t="e">
        <f t="shared" si="185"/>
        <v>#REF!</v>
      </c>
      <c r="I1715" s="575" t="e">
        <f t="shared" si="186"/>
        <v>#REF!</v>
      </c>
      <c r="J1715" s="575" t="e">
        <f>IF(A1715="","",IF(#REF!="","",PMT((1+D1715)^(1/12)-1,(#REF!*12)-A1715+1,-E1715)))</f>
        <v>#REF!</v>
      </c>
    </row>
    <row r="1716" spans="1:10">
      <c r="A1716" s="577" t="e">
        <f>IF(A1715="","",IF(A1715=#REF!*12,"",+A1715+1))</f>
        <v>#REF!</v>
      </c>
      <c r="B1716" s="576" t="e">
        <f t="shared" si="187"/>
        <v>#REF!</v>
      </c>
      <c r="C1716" s="576" t="e">
        <f>IF(A1716="","",IF(#REF!+'Plano Prestação Mensal Proposta'!A1716&gt;120,0,ROUND(IF(B1716&gt;0.045,(0.045*0.5),(0.5)*B1716),7)))</f>
        <v>#REF!</v>
      </c>
      <c r="D1716" s="576" t="e">
        <f t="shared" si="182"/>
        <v>#REF!</v>
      </c>
      <c r="E1716" s="575" t="e">
        <f t="shared" si="188"/>
        <v>#REF!</v>
      </c>
      <c r="F1716" s="575" t="e">
        <f t="shared" si="183"/>
        <v>#REF!</v>
      </c>
      <c r="G1716" s="575" t="e">
        <f t="shared" si="184"/>
        <v>#REF!</v>
      </c>
      <c r="H1716" s="575" t="e">
        <f t="shared" si="185"/>
        <v>#REF!</v>
      </c>
      <c r="I1716" s="575" t="e">
        <f t="shared" si="186"/>
        <v>#REF!</v>
      </c>
      <c r="J1716" s="575" t="e">
        <f>IF(A1716="","",IF(#REF!="","",PMT((1+D1716)^(1/12)-1,(#REF!*12)-A1716+1,-E1716)))</f>
        <v>#REF!</v>
      </c>
    </row>
    <row r="1717" spans="1:10">
      <c r="A1717" s="577" t="e">
        <f>IF(A1716="","",IF(A1716=#REF!*12,"",+A1716+1))</f>
        <v>#REF!</v>
      </c>
      <c r="B1717" s="576" t="e">
        <f t="shared" si="187"/>
        <v>#REF!</v>
      </c>
      <c r="C1717" s="576" t="e">
        <f>IF(A1717="","",IF(#REF!+'Plano Prestação Mensal Proposta'!A1717&gt;120,0,ROUND(IF(B1717&gt;0.045,(0.045*0.5),(0.5)*B1717),7)))</f>
        <v>#REF!</v>
      </c>
      <c r="D1717" s="576" t="e">
        <f t="shared" si="182"/>
        <v>#REF!</v>
      </c>
      <c r="E1717" s="575" t="e">
        <f t="shared" si="188"/>
        <v>#REF!</v>
      </c>
      <c r="F1717" s="575" t="e">
        <f t="shared" si="183"/>
        <v>#REF!</v>
      </c>
      <c r="G1717" s="575" t="e">
        <f t="shared" si="184"/>
        <v>#REF!</v>
      </c>
      <c r="H1717" s="575" t="e">
        <f t="shared" si="185"/>
        <v>#REF!</v>
      </c>
      <c r="I1717" s="575" t="e">
        <f t="shared" si="186"/>
        <v>#REF!</v>
      </c>
      <c r="J1717" s="575" t="e">
        <f>IF(A1717="","",IF(#REF!="","",PMT((1+D1717)^(1/12)-1,(#REF!*12)-A1717+1,-E1717)))</f>
        <v>#REF!</v>
      </c>
    </row>
    <row r="1718" spans="1:10">
      <c r="A1718" s="577" t="e">
        <f>IF(A1717="","",IF(A1717=#REF!*12,"",+A1717+1))</f>
        <v>#REF!</v>
      </c>
      <c r="B1718" s="576" t="e">
        <f t="shared" si="187"/>
        <v>#REF!</v>
      </c>
      <c r="C1718" s="576" t="e">
        <f>IF(A1718="","",IF(#REF!+'Plano Prestação Mensal Proposta'!A1718&gt;120,0,ROUND(IF(B1718&gt;0.045,(0.045*0.5),(0.5)*B1718),7)))</f>
        <v>#REF!</v>
      </c>
      <c r="D1718" s="576" t="e">
        <f t="shared" si="182"/>
        <v>#REF!</v>
      </c>
      <c r="E1718" s="575" t="e">
        <f t="shared" si="188"/>
        <v>#REF!</v>
      </c>
      <c r="F1718" s="575" t="e">
        <f t="shared" si="183"/>
        <v>#REF!</v>
      </c>
      <c r="G1718" s="575" t="e">
        <f t="shared" si="184"/>
        <v>#REF!</v>
      </c>
      <c r="H1718" s="575" t="e">
        <f t="shared" si="185"/>
        <v>#REF!</v>
      </c>
      <c r="I1718" s="575" t="e">
        <f t="shared" si="186"/>
        <v>#REF!</v>
      </c>
      <c r="J1718" s="575" t="e">
        <f>IF(A1718="","",IF(#REF!="","",PMT((1+D1718)^(1/12)-1,(#REF!*12)-A1718+1,-E1718)))</f>
        <v>#REF!</v>
      </c>
    </row>
    <row r="1719" spans="1:10">
      <c r="A1719" s="577" t="e">
        <f>IF(A1718="","",IF(A1718=#REF!*12,"",+A1718+1))</f>
        <v>#REF!</v>
      </c>
      <c r="B1719" s="576" t="e">
        <f t="shared" si="187"/>
        <v>#REF!</v>
      </c>
      <c r="C1719" s="576" t="e">
        <f>IF(A1719="","",IF(#REF!+'Plano Prestação Mensal Proposta'!A1719&gt;120,0,ROUND(IF(B1719&gt;0.045,(0.045*0.5),(0.5)*B1719),7)))</f>
        <v>#REF!</v>
      </c>
      <c r="D1719" s="576" t="e">
        <f t="shared" si="182"/>
        <v>#REF!</v>
      </c>
      <c r="E1719" s="575" t="e">
        <f t="shared" si="188"/>
        <v>#REF!</v>
      </c>
      <c r="F1719" s="575" t="e">
        <f t="shared" si="183"/>
        <v>#REF!</v>
      </c>
      <c r="G1719" s="575" t="e">
        <f t="shared" si="184"/>
        <v>#REF!</v>
      </c>
      <c r="H1719" s="575" t="e">
        <f t="shared" si="185"/>
        <v>#REF!</v>
      </c>
      <c r="I1719" s="575" t="e">
        <f t="shared" si="186"/>
        <v>#REF!</v>
      </c>
      <c r="J1719" s="575" t="e">
        <f>IF(A1719="","",IF(#REF!="","",PMT((1+D1719)^(1/12)-1,(#REF!*12)-A1719+1,-E1719)))</f>
        <v>#REF!</v>
      </c>
    </row>
    <row r="1720" spans="1:10">
      <c r="A1720" s="577" t="e">
        <f>IF(A1719="","",IF(A1719=#REF!*12,"",+A1719+1))</f>
        <v>#REF!</v>
      </c>
      <c r="B1720" s="576" t="e">
        <f t="shared" si="187"/>
        <v>#REF!</v>
      </c>
      <c r="C1720" s="576" t="e">
        <f>IF(A1720="","",IF(#REF!+'Plano Prestação Mensal Proposta'!A1720&gt;120,0,ROUND(IF(B1720&gt;0.045,(0.045*0.5),(0.5)*B1720),7)))</f>
        <v>#REF!</v>
      </c>
      <c r="D1720" s="576" t="e">
        <f t="shared" si="182"/>
        <v>#REF!</v>
      </c>
      <c r="E1720" s="575" t="e">
        <f t="shared" si="188"/>
        <v>#REF!</v>
      </c>
      <c r="F1720" s="575" t="e">
        <f t="shared" si="183"/>
        <v>#REF!</v>
      </c>
      <c r="G1720" s="575" t="e">
        <f t="shared" si="184"/>
        <v>#REF!</v>
      </c>
      <c r="H1720" s="575" t="e">
        <f t="shared" si="185"/>
        <v>#REF!</v>
      </c>
      <c r="I1720" s="575" t="e">
        <f t="shared" si="186"/>
        <v>#REF!</v>
      </c>
      <c r="J1720" s="575" t="e">
        <f>IF(A1720="","",IF(#REF!="","",PMT((1+D1720)^(1/12)-1,(#REF!*12)-A1720+1,-E1720)))</f>
        <v>#REF!</v>
      </c>
    </row>
    <row r="1721" spans="1:10">
      <c r="A1721" s="577" t="e">
        <f>IF(A1720="","",IF(A1720=#REF!*12,"",+A1720+1))</f>
        <v>#REF!</v>
      </c>
      <c r="B1721" s="576" t="e">
        <f t="shared" si="187"/>
        <v>#REF!</v>
      </c>
      <c r="C1721" s="576" t="e">
        <f>IF(A1721="","",IF(#REF!+'Plano Prestação Mensal Proposta'!A1721&gt;120,0,ROUND(IF(B1721&gt;0.045,(0.045*0.5),(0.5)*B1721),7)))</f>
        <v>#REF!</v>
      </c>
      <c r="D1721" s="576" t="e">
        <f t="shared" si="182"/>
        <v>#REF!</v>
      </c>
      <c r="E1721" s="575" t="e">
        <f t="shared" si="188"/>
        <v>#REF!</v>
      </c>
      <c r="F1721" s="575" t="e">
        <f t="shared" si="183"/>
        <v>#REF!</v>
      </c>
      <c r="G1721" s="575" t="e">
        <f t="shared" si="184"/>
        <v>#REF!</v>
      </c>
      <c r="H1721" s="575" t="e">
        <f t="shared" si="185"/>
        <v>#REF!</v>
      </c>
      <c r="I1721" s="575" t="e">
        <f t="shared" si="186"/>
        <v>#REF!</v>
      </c>
      <c r="J1721" s="575" t="e">
        <f>IF(A1721="","",IF(#REF!="","",PMT((1+D1721)^(1/12)-1,(#REF!*12)-A1721+1,-E1721)))</f>
        <v>#REF!</v>
      </c>
    </row>
    <row r="1722" spans="1:10">
      <c r="A1722" s="577" t="e">
        <f>IF(A1721="","",IF(A1721=#REF!*12,"",+A1721+1))</f>
        <v>#REF!</v>
      </c>
      <c r="B1722" s="576" t="e">
        <f t="shared" si="187"/>
        <v>#REF!</v>
      </c>
      <c r="C1722" s="576" t="e">
        <f>IF(A1722="","",IF(#REF!+'Plano Prestação Mensal Proposta'!A1722&gt;120,0,ROUND(IF(B1722&gt;0.045,(0.045*0.5),(0.5)*B1722),7)))</f>
        <v>#REF!</v>
      </c>
      <c r="D1722" s="576" t="e">
        <f t="shared" si="182"/>
        <v>#REF!</v>
      </c>
      <c r="E1722" s="575" t="e">
        <f t="shared" si="188"/>
        <v>#REF!</v>
      </c>
      <c r="F1722" s="575" t="e">
        <f t="shared" si="183"/>
        <v>#REF!</v>
      </c>
      <c r="G1722" s="575" t="e">
        <f t="shared" si="184"/>
        <v>#REF!</v>
      </c>
      <c r="H1722" s="575" t="e">
        <f t="shared" si="185"/>
        <v>#REF!</v>
      </c>
      <c r="I1722" s="575" t="e">
        <f t="shared" si="186"/>
        <v>#REF!</v>
      </c>
      <c r="J1722" s="575" t="e">
        <f>IF(A1722="","",IF(#REF!="","",PMT((1+D1722)^(1/12)-1,(#REF!*12)-A1722+1,-E1722)))</f>
        <v>#REF!</v>
      </c>
    </row>
    <row r="1723" spans="1:10">
      <c r="A1723" s="577" t="e">
        <f>IF(A1722="","",IF(A1722=#REF!*12,"",+A1722+1))</f>
        <v>#REF!</v>
      </c>
      <c r="B1723" s="576" t="e">
        <f t="shared" si="187"/>
        <v>#REF!</v>
      </c>
      <c r="C1723" s="576" t="e">
        <f>IF(A1723="","",IF(#REF!+'Plano Prestação Mensal Proposta'!A1723&gt;120,0,ROUND(IF(B1723&gt;0.045,(0.045*0.5),(0.5)*B1723),7)))</f>
        <v>#REF!</v>
      </c>
      <c r="D1723" s="576" t="e">
        <f t="shared" si="182"/>
        <v>#REF!</v>
      </c>
      <c r="E1723" s="575" t="e">
        <f t="shared" si="188"/>
        <v>#REF!</v>
      </c>
      <c r="F1723" s="575" t="e">
        <f t="shared" si="183"/>
        <v>#REF!</v>
      </c>
      <c r="G1723" s="575" t="e">
        <f t="shared" si="184"/>
        <v>#REF!</v>
      </c>
      <c r="H1723" s="575" t="e">
        <f t="shared" si="185"/>
        <v>#REF!</v>
      </c>
      <c r="I1723" s="575" t="e">
        <f t="shared" si="186"/>
        <v>#REF!</v>
      </c>
      <c r="J1723" s="575" t="e">
        <f>IF(A1723="","",IF(#REF!="","",PMT((1+D1723)^(1/12)-1,(#REF!*12)-A1723+1,-E1723)))</f>
        <v>#REF!</v>
      </c>
    </row>
    <row r="1724" spans="1:10">
      <c r="A1724" s="577" t="e">
        <f>IF(A1723="","",IF(A1723=#REF!*12,"",+A1723+1))</f>
        <v>#REF!</v>
      </c>
      <c r="B1724" s="576" t="e">
        <f t="shared" si="187"/>
        <v>#REF!</v>
      </c>
      <c r="C1724" s="576" t="e">
        <f>IF(A1724="","",IF(#REF!+'Plano Prestação Mensal Proposta'!A1724&gt;120,0,ROUND(IF(B1724&gt;0.045,(0.045*0.5),(0.5)*B1724),7)))</f>
        <v>#REF!</v>
      </c>
      <c r="D1724" s="576" t="e">
        <f t="shared" si="182"/>
        <v>#REF!</v>
      </c>
      <c r="E1724" s="575" t="e">
        <f t="shared" si="188"/>
        <v>#REF!</v>
      </c>
      <c r="F1724" s="575" t="e">
        <f t="shared" si="183"/>
        <v>#REF!</v>
      </c>
      <c r="G1724" s="575" t="e">
        <f t="shared" si="184"/>
        <v>#REF!</v>
      </c>
      <c r="H1724" s="575" t="e">
        <f t="shared" si="185"/>
        <v>#REF!</v>
      </c>
      <c r="I1724" s="575" t="e">
        <f t="shared" si="186"/>
        <v>#REF!</v>
      </c>
      <c r="J1724" s="575" t="e">
        <f>IF(A1724="","",IF(#REF!="","",PMT((1+D1724)^(1/12)-1,(#REF!*12)-A1724+1,-E1724)))</f>
        <v>#REF!</v>
      </c>
    </row>
    <row r="1725" spans="1:10">
      <c r="A1725" s="577" t="e">
        <f>IF(A1724="","",IF(A1724=#REF!*12,"",+A1724+1))</f>
        <v>#REF!</v>
      </c>
      <c r="B1725" s="576" t="e">
        <f t="shared" si="187"/>
        <v>#REF!</v>
      </c>
      <c r="C1725" s="576" t="e">
        <f>IF(A1725="","",IF(#REF!+'Plano Prestação Mensal Proposta'!A1725&gt;120,0,ROUND(IF(B1725&gt;0.045,(0.045*0.5),(0.5)*B1725),7)))</f>
        <v>#REF!</v>
      </c>
      <c r="D1725" s="576" t="e">
        <f t="shared" si="182"/>
        <v>#REF!</v>
      </c>
      <c r="E1725" s="575" t="e">
        <f t="shared" si="188"/>
        <v>#REF!</v>
      </c>
      <c r="F1725" s="575" t="e">
        <f t="shared" si="183"/>
        <v>#REF!</v>
      </c>
      <c r="G1725" s="575" t="e">
        <f t="shared" si="184"/>
        <v>#REF!</v>
      </c>
      <c r="H1725" s="575" t="e">
        <f t="shared" si="185"/>
        <v>#REF!</v>
      </c>
      <c r="I1725" s="575" t="e">
        <f t="shared" si="186"/>
        <v>#REF!</v>
      </c>
      <c r="J1725" s="575" t="e">
        <f>IF(A1725="","",IF(#REF!="","",PMT((1+D1725)^(1/12)-1,(#REF!*12)-A1725+1,-E1725)))</f>
        <v>#REF!</v>
      </c>
    </row>
    <row r="1726" spans="1:10">
      <c r="A1726" s="577" t="e">
        <f>IF(A1725="","",IF(A1725=#REF!*12,"",+A1725+1))</f>
        <v>#REF!</v>
      </c>
      <c r="B1726" s="576" t="e">
        <f t="shared" si="187"/>
        <v>#REF!</v>
      </c>
      <c r="C1726" s="576" t="e">
        <f>IF(A1726="","",IF(#REF!+'Plano Prestação Mensal Proposta'!A1726&gt;120,0,ROUND(IF(B1726&gt;0.045,(0.045*0.5),(0.5)*B1726),7)))</f>
        <v>#REF!</v>
      </c>
      <c r="D1726" s="576" t="e">
        <f t="shared" si="182"/>
        <v>#REF!</v>
      </c>
      <c r="E1726" s="575" t="e">
        <f t="shared" si="188"/>
        <v>#REF!</v>
      </c>
      <c r="F1726" s="575" t="e">
        <f t="shared" si="183"/>
        <v>#REF!</v>
      </c>
      <c r="G1726" s="575" t="e">
        <f t="shared" si="184"/>
        <v>#REF!</v>
      </c>
      <c r="H1726" s="575" t="e">
        <f t="shared" si="185"/>
        <v>#REF!</v>
      </c>
      <c r="I1726" s="575" t="e">
        <f t="shared" si="186"/>
        <v>#REF!</v>
      </c>
      <c r="J1726" s="575" t="e">
        <f>IF(A1726="","",IF(#REF!="","",PMT((1+D1726)^(1/12)-1,(#REF!*12)-A1726+1,-E1726)))</f>
        <v>#REF!</v>
      </c>
    </row>
    <row r="1727" spans="1:10">
      <c r="A1727" s="577" t="e">
        <f>IF(A1726="","",IF(A1726=#REF!*12,"",+A1726+1))</f>
        <v>#REF!</v>
      </c>
      <c r="B1727" s="576" t="e">
        <f t="shared" si="187"/>
        <v>#REF!</v>
      </c>
      <c r="C1727" s="576" t="e">
        <f>IF(A1727="","",IF(#REF!+'Plano Prestação Mensal Proposta'!A1727&gt;120,0,ROUND(IF(B1727&gt;0.045,(0.045*0.5),(0.5)*B1727),7)))</f>
        <v>#REF!</v>
      </c>
      <c r="D1727" s="576" t="e">
        <f t="shared" si="182"/>
        <v>#REF!</v>
      </c>
      <c r="E1727" s="575" t="e">
        <f t="shared" si="188"/>
        <v>#REF!</v>
      </c>
      <c r="F1727" s="575" t="e">
        <f t="shared" si="183"/>
        <v>#REF!</v>
      </c>
      <c r="G1727" s="575" t="e">
        <f t="shared" si="184"/>
        <v>#REF!</v>
      </c>
      <c r="H1727" s="575" t="e">
        <f t="shared" si="185"/>
        <v>#REF!</v>
      </c>
      <c r="I1727" s="575" t="e">
        <f t="shared" si="186"/>
        <v>#REF!</v>
      </c>
      <c r="J1727" s="575" t="e">
        <f>IF(A1727="","",IF(#REF!="","",PMT((1+D1727)^(1/12)-1,(#REF!*12)-A1727+1,-E1727)))</f>
        <v>#REF!</v>
      </c>
    </row>
    <row r="1728" spans="1:10">
      <c r="A1728" s="577" t="e">
        <f>IF(A1727="","",IF(A1727=#REF!*12,"",+A1727+1))</f>
        <v>#REF!</v>
      </c>
      <c r="B1728" s="576" t="e">
        <f t="shared" si="187"/>
        <v>#REF!</v>
      </c>
      <c r="C1728" s="576" t="e">
        <f>IF(A1728="","",IF(#REF!+'Plano Prestação Mensal Proposta'!A1728&gt;120,0,ROUND(IF(B1728&gt;0.045,(0.045*0.5),(0.5)*B1728),7)))</f>
        <v>#REF!</v>
      </c>
      <c r="D1728" s="576" t="e">
        <f t="shared" si="182"/>
        <v>#REF!</v>
      </c>
      <c r="E1728" s="575" t="e">
        <f t="shared" si="188"/>
        <v>#REF!</v>
      </c>
      <c r="F1728" s="575" t="e">
        <f t="shared" si="183"/>
        <v>#REF!</v>
      </c>
      <c r="G1728" s="575" t="e">
        <f t="shared" si="184"/>
        <v>#REF!</v>
      </c>
      <c r="H1728" s="575" t="e">
        <f t="shared" si="185"/>
        <v>#REF!</v>
      </c>
      <c r="I1728" s="575" t="e">
        <f t="shared" si="186"/>
        <v>#REF!</v>
      </c>
      <c r="J1728" s="575" t="e">
        <f>IF(A1728="","",IF(#REF!="","",PMT((1+D1728)^(1/12)-1,(#REF!*12)-A1728+1,-E1728)))</f>
        <v>#REF!</v>
      </c>
    </row>
    <row r="1729" spans="1:10">
      <c r="A1729" s="577" t="e">
        <f>IF(A1728="","",IF(A1728=#REF!*12,"",+A1728+1))</f>
        <v>#REF!</v>
      </c>
      <c r="B1729" s="576" t="e">
        <f t="shared" si="187"/>
        <v>#REF!</v>
      </c>
      <c r="C1729" s="576" t="e">
        <f>IF(A1729="","",IF(#REF!+'Plano Prestação Mensal Proposta'!A1729&gt;120,0,ROUND(IF(B1729&gt;0.045,(0.045*0.5),(0.5)*B1729),7)))</f>
        <v>#REF!</v>
      </c>
      <c r="D1729" s="576" t="e">
        <f t="shared" si="182"/>
        <v>#REF!</v>
      </c>
      <c r="E1729" s="575" t="e">
        <f t="shared" si="188"/>
        <v>#REF!</v>
      </c>
      <c r="F1729" s="575" t="e">
        <f t="shared" si="183"/>
        <v>#REF!</v>
      </c>
      <c r="G1729" s="575" t="e">
        <f t="shared" si="184"/>
        <v>#REF!</v>
      </c>
      <c r="H1729" s="575" t="e">
        <f t="shared" si="185"/>
        <v>#REF!</v>
      </c>
      <c r="I1729" s="575" t="e">
        <f t="shared" si="186"/>
        <v>#REF!</v>
      </c>
      <c r="J1729" s="575" t="e">
        <f>IF(A1729="","",IF(#REF!="","",PMT((1+D1729)^(1/12)-1,(#REF!*12)-A1729+1,-E1729)))</f>
        <v>#REF!</v>
      </c>
    </row>
    <row r="1730" spans="1:10">
      <c r="A1730" s="577" t="e">
        <f>IF(A1729="","",IF(A1729=#REF!*12,"",+A1729+1))</f>
        <v>#REF!</v>
      </c>
      <c r="B1730" s="576" t="e">
        <f t="shared" si="187"/>
        <v>#REF!</v>
      </c>
      <c r="C1730" s="576" t="e">
        <f>IF(A1730="","",IF(#REF!+'Plano Prestação Mensal Proposta'!A1730&gt;120,0,ROUND(IF(B1730&gt;0.045,(0.045*0.5),(0.5)*B1730),7)))</f>
        <v>#REF!</v>
      </c>
      <c r="D1730" s="576" t="e">
        <f t="shared" si="182"/>
        <v>#REF!</v>
      </c>
      <c r="E1730" s="575" t="e">
        <f t="shared" si="188"/>
        <v>#REF!</v>
      </c>
      <c r="F1730" s="575" t="e">
        <f t="shared" si="183"/>
        <v>#REF!</v>
      </c>
      <c r="G1730" s="575" t="e">
        <f t="shared" si="184"/>
        <v>#REF!</v>
      </c>
      <c r="H1730" s="575" t="e">
        <f t="shared" si="185"/>
        <v>#REF!</v>
      </c>
      <c r="I1730" s="575" t="e">
        <f t="shared" si="186"/>
        <v>#REF!</v>
      </c>
      <c r="J1730" s="575" t="e">
        <f>IF(A1730="","",IF(#REF!="","",PMT((1+D1730)^(1/12)-1,(#REF!*12)-A1730+1,-E1730)))</f>
        <v>#REF!</v>
      </c>
    </row>
    <row r="1731" spans="1:10">
      <c r="A1731" s="577" t="e">
        <f>IF(A1730="","",IF(A1730=#REF!*12,"",+A1730+1))</f>
        <v>#REF!</v>
      </c>
      <c r="B1731" s="576" t="e">
        <f t="shared" si="187"/>
        <v>#REF!</v>
      </c>
      <c r="C1731" s="576" t="e">
        <f>IF(A1731="","",IF(#REF!+'Plano Prestação Mensal Proposta'!A1731&gt;120,0,ROUND(IF(B1731&gt;0.045,(0.045*0.5),(0.5)*B1731),7)))</f>
        <v>#REF!</v>
      </c>
      <c r="D1731" s="576" t="e">
        <f t="shared" si="182"/>
        <v>#REF!</v>
      </c>
      <c r="E1731" s="575" t="e">
        <f t="shared" si="188"/>
        <v>#REF!</v>
      </c>
      <c r="F1731" s="575" t="e">
        <f t="shared" si="183"/>
        <v>#REF!</v>
      </c>
      <c r="G1731" s="575" t="e">
        <f t="shared" si="184"/>
        <v>#REF!</v>
      </c>
      <c r="H1731" s="575" t="e">
        <f t="shared" si="185"/>
        <v>#REF!</v>
      </c>
      <c r="I1731" s="575" t="e">
        <f t="shared" si="186"/>
        <v>#REF!</v>
      </c>
      <c r="J1731" s="575" t="e">
        <f>IF(A1731="","",IF(#REF!="","",PMT((1+D1731)^(1/12)-1,(#REF!*12)-A1731+1,-E1731)))</f>
        <v>#REF!</v>
      </c>
    </row>
    <row r="1732" spans="1:10">
      <c r="A1732" s="577" t="e">
        <f>IF(A1731="","",IF(A1731=#REF!*12,"",+A1731+1))</f>
        <v>#REF!</v>
      </c>
      <c r="B1732" s="576" t="e">
        <f t="shared" si="187"/>
        <v>#REF!</v>
      </c>
      <c r="C1732" s="576" t="e">
        <f>IF(A1732="","",IF(#REF!+'Plano Prestação Mensal Proposta'!A1732&gt;120,0,ROUND(IF(B1732&gt;0.045,(0.045*0.5),(0.5)*B1732),7)))</f>
        <v>#REF!</v>
      </c>
      <c r="D1732" s="576" t="e">
        <f t="shared" si="182"/>
        <v>#REF!</v>
      </c>
      <c r="E1732" s="575" t="e">
        <f t="shared" si="188"/>
        <v>#REF!</v>
      </c>
      <c r="F1732" s="575" t="e">
        <f t="shared" si="183"/>
        <v>#REF!</v>
      </c>
      <c r="G1732" s="575" t="e">
        <f t="shared" si="184"/>
        <v>#REF!</v>
      </c>
      <c r="H1732" s="575" t="e">
        <f t="shared" si="185"/>
        <v>#REF!</v>
      </c>
      <c r="I1732" s="575" t="e">
        <f t="shared" si="186"/>
        <v>#REF!</v>
      </c>
      <c r="J1732" s="575" t="e">
        <f>IF(A1732="","",IF(#REF!="","",PMT((1+D1732)^(1/12)-1,(#REF!*12)-A1732+1,-E1732)))</f>
        <v>#REF!</v>
      </c>
    </row>
    <row r="1733" spans="1:10">
      <c r="A1733" s="577" t="e">
        <f>IF(A1732="","",IF(A1732=#REF!*12,"",+A1732+1))</f>
        <v>#REF!</v>
      </c>
      <c r="B1733" s="576" t="e">
        <f t="shared" si="187"/>
        <v>#REF!</v>
      </c>
      <c r="C1733" s="576" t="e">
        <f>IF(A1733="","",IF(#REF!+'Plano Prestação Mensal Proposta'!A1733&gt;120,0,ROUND(IF(B1733&gt;0.045,(0.045*0.5),(0.5)*B1733),7)))</f>
        <v>#REF!</v>
      </c>
      <c r="D1733" s="576" t="e">
        <f t="shared" si="182"/>
        <v>#REF!</v>
      </c>
      <c r="E1733" s="575" t="e">
        <f t="shared" si="188"/>
        <v>#REF!</v>
      </c>
      <c r="F1733" s="575" t="e">
        <f t="shared" si="183"/>
        <v>#REF!</v>
      </c>
      <c r="G1733" s="575" t="e">
        <f t="shared" si="184"/>
        <v>#REF!</v>
      </c>
      <c r="H1733" s="575" t="e">
        <f t="shared" si="185"/>
        <v>#REF!</v>
      </c>
      <c r="I1733" s="575" t="e">
        <f t="shared" si="186"/>
        <v>#REF!</v>
      </c>
      <c r="J1733" s="575" t="e">
        <f>IF(A1733="","",IF(#REF!="","",PMT((1+D1733)^(1/12)-1,(#REF!*12)-A1733+1,-E1733)))</f>
        <v>#REF!</v>
      </c>
    </row>
    <row r="1734" spans="1:10">
      <c r="A1734" s="577" t="e">
        <f>IF(A1733="","",IF(A1733=#REF!*12,"",+A1733+1))</f>
        <v>#REF!</v>
      </c>
      <c r="B1734" s="576" t="e">
        <f t="shared" si="187"/>
        <v>#REF!</v>
      </c>
      <c r="C1734" s="576" t="e">
        <f>IF(A1734="","",IF(#REF!+'Plano Prestação Mensal Proposta'!A1734&gt;120,0,ROUND(IF(B1734&gt;0.045,(0.045*0.5),(0.5)*B1734),7)))</f>
        <v>#REF!</v>
      </c>
      <c r="D1734" s="576" t="e">
        <f t="shared" ref="D1734:D1797" si="189">IF(A1734="","",+B1734-C1734)</f>
        <v>#REF!</v>
      </c>
      <c r="E1734" s="575" t="e">
        <f t="shared" si="188"/>
        <v>#REF!</v>
      </c>
      <c r="F1734" s="575" t="e">
        <f t="shared" ref="F1734:F1797" si="190">IF(A1734="","",IF(J1734="","",+J1734-H1734))</f>
        <v>#REF!</v>
      </c>
      <c r="G1734" s="575" t="e">
        <f t="shared" ref="G1734:G1797" si="191">IF(A1734="","",IF(E1734="","",ROUND(+E1734*((1+B1734)^(1/12)-1),2)))</f>
        <v>#REF!</v>
      </c>
      <c r="H1734" s="575" t="e">
        <f t="shared" ref="H1734:H1797" si="192">IF(A1734="","",IF(E1734="","",ROUND(+E1734*((1+D1734)^(1/12)-1),2)))</f>
        <v>#REF!</v>
      </c>
      <c r="I1734" s="575" t="e">
        <f t="shared" ref="I1734:I1797" si="193">IF(A1734="","",+G1734-H1734)</f>
        <v>#REF!</v>
      </c>
      <c r="J1734" s="575" t="e">
        <f>IF(A1734="","",IF(#REF!="","",PMT((1+D1734)^(1/12)-1,(#REF!*12)-A1734+1,-E1734)))</f>
        <v>#REF!</v>
      </c>
    </row>
    <row r="1735" spans="1:10">
      <c r="A1735" s="577" t="e">
        <f>IF(A1734="","",IF(A1734=#REF!*12,"",+A1734+1))</f>
        <v>#REF!</v>
      </c>
      <c r="B1735" s="576" t="e">
        <f t="shared" ref="B1735:B1798" si="194">IF(A1735="","",+B1734)</f>
        <v>#REF!</v>
      </c>
      <c r="C1735" s="576" t="e">
        <f>IF(A1735="","",IF(#REF!+'Plano Prestação Mensal Proposta'!A1735&gt;120,0,ROUND(IF(B1735&gt;0.045,(0.045*0.5),(0.5)*B1735),7)))</f>
        <v>#REF!</v>
      </c>
      <c r="D1735" s="576" t="e">
        <f t="shared" si="189"/>
        <v>#REF!</v>
      </c>
      <c r="E1735" s="575" t="e">
        <f t="shared" ref="E1735:E1798" si="195">IF(A1735="","",IF(F1734="","",+E1734-F1734))</f>
        <v>#REF!</v>
      </c>
      <c r="F1735" s="575" t="e">
        <f t="shared" si="190"/>
        <v>#REF!</v>
      </c>
      <c r="G1735" s="575" t="e">
        <f t="shared" si="191"/>
        <v>#REF!</v>
      </c>
      <c r="H1735" s="575" t="e">
        <f t="shared" si="192"/>
        <v>#REF!</v>
      </c>
      <c r="I1735" s="575" t="e">
        <f t="shared" si="193"/>
        <v>#REF!</v>
      </c>
      <c r="J1735" s="575" t="e">
        <f>IF(A1735="","",IF(#REF!="","",PMT((1+D1735)^(1/12)-1,(#REF!*12)-A1735+1,-E1735)))</f>
        <v>#REF!</v>
      </c>
    </row>
    <row r="1736" spans="1:10">
      <c r="A1736" s="577" t="e">
        <f>IF(A1735="","",IF(A1735=#REF!*12,"",+A1735+1))</f>
        <v>#REF!</v>
      </c>
      <c r="B1736" s="576" t="e">
        <f t="shared" si="194"/>
        <v>#REF!</v>
      </c>
      <c r="C1736" s="576" t="e">
        <f>IF(A1736="","",IF(#REF!+'Plano Prestação Mensal Proposta'!A1736&gt;120,0,ROUND(IF(B1736&gt;0.045,(0.045*0.5),(0.5)*B1736),7)))</f>
        <v>#REF!</v>
      </c>
      <c r="D1736" s="576" t="e">
        <f t="shared" si="189"/>
        <v>#REF!</v>
      </c>
      <c r="E1736" s="575" t="e">
        <f t="shared" si="195"/>
        <v>#REF!</v>
      </c>
      <c r="F1736" s="575" t="e">
        <f t="shared" si="190"/>
        <v>#REF!</v>
      </c>
      <c r="G1736" s="575" t="e">
        <f t="shared" si="191"/>
        <v>#REF!</v>
      </c>
      <c r="H1736" s="575" t="e">
        <f t="shared" si="192"/>
        <v>#REF!</v>
      </c>
      <c r="I1736" s="575" t="e">
        <f t="shared" si="193"/>
        <v>#REF!</v>
      </c>
      <c r="J1736" s="575" t="e">
        <f>IF(A1736="","",IF(#REF!="","",PMT((1+D1736)^(1/12)-1,(#REF!*12)-A1736+1,-E1736)))</f>
        <v>#REF!</v>
      </c>
    </row>
    <row r="1737" spans="1:10">
      <c r="A1737" s="577" t="e">
        <f>IF(A1736="","",IF(A1736=#REF!*12,"",+A1736+1))</f>
        <v>#REF!</v>
      </c>
      <c r="B1737" s="576" t="e">
        <f t="shared" si="194"/>
        <v>#REF!</v>
      </c>
      <c r="C1737" s="576" t="e">
        <f>IF(A1737="","",IF(#REF!+'Plano Prestação Mensal Proposta'!A1737&gt;120,0,ROUND(IF(B1737&gt;0.045,(0.045*0.5),(0.5)*B1737),7)))</f>
        <v>#REF!</v>
      </c>
      <c r="D1737" s="576" t="e">
        <f t="shared" si="189"/>
        <v>#REF!</v>
      </c>
      <c r="E1737" s="575" t="e">
        <f t="shared" si="195"/>
        <v>#REF!</v>
      </c>
      <c r="F1737" s="575" t="e">
        <f t="shared" si="190"/>
        <v>#REF!</v>
      </c>
      <c r="G1737" s="575" t="e">
        <f t="shared" si="191"/>
        <v>#REF!</v>
      </c>
      <c r="H1737" s="575" t="e">
        <f t="shared" si="192"/>
        <v>#REF!</v>
      </c>
      <c r="I1737" s="575" t="e">
        <f t="shared" si="193"/>
        <v>#REF!</v>
      </c>
      <c r="J1737" s="575" t="e">
        <f>IF(A1737="","",IF(#REF!="","",PMT((1+D1737)^(1/12)-1,(#REF!*12)-A1737+1,-E1737)))</f>
        <v>#REF!</v>
      </c>
    </row>
    <row r="1738" spans="1:10">
      <c r="A1738" s="577" t="e">
        <f>IF(A1737="","",IF(A1737=#REF!*12,"",+A1737+1))</f>
        <v>#REF!</v>
      </c>
      <c r="B1738" s="576" t="e">
        <f t="shared" si="194"/>
        <v>#REF!</v>
      </c>
      <c r="C1738" s="576" t="e">
        <f>IF(A1738="","",IF(#REF!+'Plano Prestação Mensal Proposta'!A1738&gt;120,0,ROUND(IF(B1738&gt;0.045,(0.045*0.5),(0.5)*B1738),7)))</f>
        <v>#REF!</v>
      </c>
      <c r="D1738" s="576" t="e">
        <f t="shared" si="189"/>
        <v>#REF!</v>
      </c>
      <c r="E1738" s="575" t="e">
        <f t="shared" si="195"/>
        <v>#REF!</v>
      </c>
      <c r="F1738" s="575" t="e">
        <f t="shared" si="190"/>
        <v>#REF!</v>
      </c>
      <c r="G1738" s="575" t="e">
        <f t="shared" si="191"/>
        <v>#REF!</v>
      </c>
      <c r="H1738" s="575" t="e">
        <f t="shared" si="192"/>
        <v>#REF!</v>
      </c>
      <c r="I1738" s="575" t="e">
        <f t="shared" si="193"/>
        <v>#REF!</v>
      </c>
      <c r="J1738" s="575" t="e">
        <f>IF(A1738="","",IF(#REF!="","",PMT((1+D1738)^(1/12)-1,(#REF!*12)-A1738+1,-E1738)))</f>
        <v>#REF!</v>
      </c>
    </row>
    <row r="1739" spans="1:10">
      <c r="A1739" s="577" t="e">
        <f>IF(A1738="","",IF(A1738=#REF!*12,"",+A1738+1))</f>
        <v>#REF!</v>
      </c>
      <c r="B1739" s="576" t="e">
        <f t="shared" si="194"/>
        <v>#REF!</v>
      </c>
      <c r="C1739" s="576" t="e">
        <f>IF(A1739="","",IF(#REF!+'Plano Prestação Mensal Proposta'!A1739&gt;120,0,ROUND(IF(B1739&gt;0.045,(0.045*0.5),(0.5)*B1739),7)))</f>
        <v>#REF!</v>
      </c>
      <c r="D1739" s="576" t="e">
        <f t="shared" si="189"/>
        <v>#REF!</v>
      </c>
      <c r="E1739" s="575" t="e">
        <f t="shared" si="195"/>
        <v>#REF!</v>
      </c>
      <c r="F1739" s="575" t="e">
        <f t="shared" si="190"/>
        <v>#REF!</v>
      </c>
      <c r="G1739" s="575" t="e">
        <f t="shared" si="191"/>
        <v>#REF!</v>
      </c>
      <c r="H1739" s="575" t="e">
        <f t="shared" si="192"/>
        <v>#REF!</v>
      </c>
      <c r="I1739" s="575" t="e">
        <f t="shared" si="193"/>
        <v>#REF!</v>
      </c>
      <c r="J1739" s="575" t="e">
        <f>IF(A1739="","",IF(#REF!="","",PMT((1+D1739)^(1/12)-1,(#REF!*12)-A1739+1,-E1739)))</f>
        <v>#REF!</v>
      </c>
    </row>
    <row r="1740" spans="1:10">
      <c r="A1740" s="577" t="e">
        <f>IF(A1739="","",IF(A1739=#REF!*12,"",+A1739+1))</f>
        <v>#REF!</v>
      </c>
      <c r="B1740" s="576" t="e">
        <f t="shared" si="194"/>
        <v>#REF!</v>
      </c>
      <c r="C1740" s="576" t="e">
        <f>IF(A1740="","",IF(#REF!+'Plano Prestação Mensal Proposta'!A1740&gt;120,0,ROUND(IF(B1740&gt;0.045,(0.045*0.5),(0.5)*B1740),7)))</f>
        <v>#REF!</v>
      </c>
      <c r="D1740" s="576" t="e">
        <f t="shared" si="189"/>
        <v>#REF!</v>
      </c>
      <c r="E1740" s="575" t="e">
        <f t="shared" si="195"/>
        <v>#REF!</v>
      </c>
      <c r="F1740" s="575" t="e">
        <f t="shared" si="190"/>
        <v>#REF!</v>
      </c>
      <c r="G1740" s="575" t="e">
        <f t="shared" si="191"/>
        <v>#REF!</v>
      </c>
      <c r="H1740" s="575" t="e">
        <f t="shared" si="192"/>
        <v>#REF!</v>
      </c>
      <c r="I1740" s="575" t="e">
        <f t="shared" si="193"/>
        <v>#REF!</v>
      </c>
      <c r="J1740" s="575" t="e">
        <f>IF(A1740="","",IF(#REF!="","",PMT((1+D1740)^(1/12)-1,(#REF!*12)-A1740+1,-E1740)))</f>
        <v>#REF!</v>
      </c>
    </row>
    <row r="1741" spans="1:10">
      <c r="A1741" s="577" t="e">
        <f>IF(A1740="","",IF(A1740=#REF!*12,"",+A1740+1))</f>
        <v>#REF!</v>
      </c>
      <c r="B1741" s="576" t="e">
        <f t="shared" si="194"/>
        <v>#REF!</v>
      </c>
      <c r="C1741" s="576" t="e">
        <f>IF(A1741="","",IF(#REF!+'Plano Prestação Mensal Proposta'!A1741&gt;120,0,ROUND(IF(B1741&gt;0.045,(0.045*0.5),(0.5)*B1741),7)))</f>
        <v>#REF!</v>
      </c>
      <c r="D1741" s="576" t="e">
        <f t="shared" si="189"/>
        <v>#REF!</v>
      </c>
      <c r="E1741" s="575" t="e">
        <f t="shared" si="195"/>
        <v>#REF!</v>
      </c>
      <c r="F1741" s="575" t="e">
        <f t="shared" si="190"/>
        <v>#REF!</v>
      </c>
      <c r="G1741" s="575" t="e">
        <f t="shared" si="191"/>
        <v>#REF!</v>
      </c>
      <c r="H1741" s="575" t="e">
        <f t="shared" si="192"/>
        <v>#REF!</v>
      </c>
      <c r="I1741" s="575" t="e">
        <f t="shared" si="193"/>
        <v>#REF!</v>
      </c>
      <c r="J1741" s="575" t="e">
        <f>IF(A1741="","",IF(#REF!="","",PMT((1+D1741)^(1/12)-1,(#REF!*12)-A1741+1,-E1741)))</f>
        <v>#REF!</v>
      </c>
    </row>
    <row r="1742" spans="1:10">
      <c r="A1742" s="577" t="e">
        <f>IF(A1741="","",IF(A1741=#REF!*12,"",+A1741+1))</f>
        <v>#REF!</v>
      </c>
      <c r="B1742" s="576" t="e">
        <f t="shared" si="194"/>
        <v>#REF!</v>
      </c>
      <c r="C1742" s="576" t="e">
        <f>IF(A1742="","",IF(#REF!+'Plano Prestação Mensal Proposta'!A1742&gt;120,0,ROUND(IF(B1742&gt;0.045,(0.045*0.5),(0.5)*B1742),7)))</f>
        <v>#REF!</v>
      </c>
      <c r="D1742" s="576" t="e">
        <f t="shared" si="189"/>
        <v>#REF!</v>
      </c>
      <c r="E1742" s="575" t="e">
        <f t="shared" si="195"/>
        <v>#REF!</v>
      </c>
      <c r="F1742" s="575" t="e">
        <f t="shared" si="190"/>
        <v>#REF!</v>
      </c>
      <c r="G1742" s="575" t="e">
        <f t="shared" si="191"/>
        <v>#REF!</v>
      </c>
      <c r="H1742" s="575" t="e">
        <f t="shared" si="192"/>
        <v>#REF!</v>
      </c>
      <c r="I1742" s="575" t="e">
        <f t="shared" si="193"/>
        <v>#REF!</v>
      </c>
      <c r="J1742" s="575" t="e">
        <f>IF(A1742="","",IF(#REF!="","",PMT((1+D1742)^(1/12)-1,(#REF!*12)-A1742+1,-E1742)))</f>
        <v>#REF!</v>
      </c>
    </row>
    <row r="1743" spans="1:10">
      <c r="A1743" s="577" t="e">
        <f>IF(A1742="","",IF(A1742=#REF!*12,"",+A1742+1))</f>
        <v>#REF!</v>
      </c>
      <c r="B1743" s="576" t="e">
        <f t="shared" si="194"/>
        <v>#REF!</v>
      </c>
      <c r="C1743" s="576" t="e">
        <f>IF(A1743="","",IF(#REF!+'Plano Prestação Mensal Proposta'!A1743&gt;120,0,ROUND(IF(B1743&gt;0.045,(0.045*0.5),(0.5)*B1743),7)))</f>
        <v>#REF!</v>
      </c>
      <c r="D1743" s="576" t="e">
        <f t="shared" si="189"/>
        <v>#REF!</v>
      </c>
      <c r="E1743" s="575" t="e">
        <f t="shared" si="195"/>
        <v>#REF!</v>
      </c>
      <c r="F1743" s="575" t="e">
        <f t="shared" si="190"/>
        <v>#REF!</v>
      </c>
      <c r="G1743" s="575" t="e">
        <f t="shared" si="191"/>
        <v>#REF!</v>
      </c>
      <c r="H1743" s="575" t="e">
        <f t="shared" si="192"/>
        <v>#REF!</v>
      </c>
      <c r="I1743" s="575" t="e">
        <f t="shared" si="193"/>
        <v>#REF!</v>
      </c>
      <c r="J1743" s="575" t="e">
        <f>IF(A1743="","",IF(#REF!="","",PMT((1+D1743)^(1/12)-1,(#REF!*12)-A1743+1,-E1743)))</f>
        <v>#REF!</v>
      </c>
    </row>
    <row r="1744" spans="1:10">
      <c r="A1744" s="577" t="e">
        <f>IF(A1743="","",IF(A1743=#REF!*12,"",+A1743+1))</f>
        <v>#REF!</v>
      </c>
      <c r="B1744" s="576" t="e">
        <f t="shared" si="194"/>
        <v>#REF!</v>
      </c>
      <c r="C1744" s="576" t="e">
        <f>IF(A1744="","",IF(#REF!+'Plano Prestação Mensal Proposta'!A1744&gt;120,0,ROUND(IF(B1744&gt;0.045,(0.045*0.5),(0.5)*B1744),7)))</f>
        <v>#REF!</v>
      </c>
      <c r="D1744" s="576" t="e">
        <f t="shared" si="189"/>
        <v>#REF!</v>
      </c>
      <c r="E1744" s="575" t="e">
        <f t="shared" si="195"/>
        <v>#REF!</v>
      </c>
      <c r="F1744" s="575" t="e">
        <f t="shared" si="190"/>
        <v>#REF!</v>
      </c>
      <c r="G1744" s="575" t="e">
        <f t="shared" si="191"/>
        <v>#REF!</v>
      </c>
      <c r="H1744" s="575" t="e">
        <f t="shared" si="192"/>
        <v>#REF!</v>
      </c>
      <c r="I1744" s="575" t="e">
        <f t="shared" si="193"/>
        <v>#REF!</v>
      </c>
      <c r="J1744" s="575" t="e">
        <f>IF(A1744="","",IF(#REF!="","",PMT((1+D1744)^(1/12)-1,(#REF!*12)-A1744+1,-E1744)))</f>
        <v>#REF!</v>
      </c>
    </row>
    <row r="1745" spans="1:10">
      <c r="A1745" s="577" t="e">
        <f>IF(A1744="","",IF(A1744=#REF!*12,"",+A1744+1))</f>
        <v>#REF!</v>
      </c>
      <c r="B1745" s="576" t="e">
        <f t="shared" si="194"/>
        <v>#REF!</v>
      </c>
      <c r="C1745" s="576" t="e">
        <f>IF(A1745="","",IF(#REF!+'Plano Prestação Mensal Proposta'!A1745&gt;120,0,ROUND(IF(B1745&gt;0.045,(0.045*0.5),(0.5)*B1745),7)))</f>
        <v>#REF!</v>
      </c>
      <c r="D1745" s="576" t="e">
        <f t="shared" si="189"/>
        <v>#REF!</v>
      </c>
      <c r="E1745" s="575" t="e">
        <f t="shared" si="195"/>
        <v>#REF!</v>
      </c>
      <c r="F1745" s="575" t="e">
        <f t="shared" si="190"/>
        <v>#REF!</v>
      </c>
      <c r="G1745" s="575" t="e">
        <f t="shared" si="191"/>
        <v>#REF!</v>
      </c>
      <c r="H1745" s="575" t="e">
        <f t="shared" si="192"/>
        <v>#REF!</v>
      </c>
      <c r="I1745" s="575" t="e">
        <f t="shared" si="193"/>
        <v>#REF!</v>
      </c>
      <c r="J1745" s="575" t="e">
        <f>IF(A1745="","",IF(#REF!="","",PMT((1+D1745)^(1/12)-1,(#REF!*12)-A1745+1,-E1745)))</f>
        <v>#REF!</v>
      </c>
    </row>
    <row r="1746" spans="1:10">
      <c r="A1746" s="577" t="e">
        <f>IF(A1745="","",IF(A1745=#REF!*12,"",+A1745+1))</f>
        <v>#REF!</v>
      </c>
      <c r="B1746" s="576" t="e">
        <f t="shared" si="194"/>
        <v>#REF!</v>
      </c>
      <c r="C1746" s="576" t="e">
        <f>IF(A1746="","",IF(#REF!+'Plano Prestação Mensal Proposta'!A1746&gt;120,0,ROUND(IF(B1746&gt;0.045,(0.045*0.5),(0.5)*B1746),7)))</f>
        <v>#REF!</v>
      </c>
      <c r="D1746" s="576" t="e">
        <f t="shared" si="189"/>
        <v>#REF!</v>
      </c>
      <c r="E1746" s="575" t="e">
        <f t="shared" si="195"/>
        <v>#REF!</v>
      </c>
      <c r="F1746" s="575" t="e">
        <f t="shared" si="190"/>
        <v>#REF!</v>
      </c>
      <c r="G1746" s="575" t="e">
        <f t="shared" si="191"/>
        <v>#REF!</v>
      </c>
      <c r="H1746" s="575" t="e">
        <f t="shared" si="192"/>
        <v>#REF!</v>
      </c>
      <c r="I1746" s="575" t="e">
        <f t="shared" si="193"/>
        <v>#REF!</v>
      </c>
      <c r="J1746" s="575" t="e">
        <f>IF(A1746="","",IF(#REF!="","",PMT((1+D1746)^(1/12)-1,(#REF!*12)-A1746+1,-E1746)))</f>
        <v>#REF!</v>
      </c>
    </row>
    <row r="1747" spans="1:10">
      <c r="A1747" s="577" t="e">
        <f>IF(A1746="","",IF(A1746=#REF!*12,"",+A1746+1))</f>
        <v>#REF!</v>
      </c>
      <c r="B1747" s="576" t="e">
        <f t="shared" si="194"/>
        <v>#REF!</v>
      </c>
      <c r="C1747" s="576" t="e">
        <f>IF(A1747="","",IF(#REF!+'Plano Prestação Mensal Proposta'!A1747&gt;120,0,ROUND(IF(B1747&gt;0.045,(0.045*0.5),(0.5)*B1747),7)))</f>
        <v>#REF!</v>
      </c>
      <c r="D1747" s="576" t="e">
        <f t="shared" si="189"/>
        <v>#REF!</v>
      </c>
      <c r="E1747" s="575" t="e">
        <f t="shared" si="195"/>
        <v>#REF!</v>
      </c>
      <c r="F1747" s="575" t="e">
        <f t="shared" si="190"/>
        <v>#REF!</v>
      </c>
      <c r="G1747" s="575" t="e">
        <f t="shared" si="191"/>
        <v>#REF!</v>
      </c>
      <c r="H1747" s="575" t="e">
        <f t="shared" si="192"/>
        <v>#REF!</v>
      </c>
      <c r="I1747" s="575" t="e">
        <f t="shared" si="193"/>
        <v>#REF!</v>
      </c>
      <c r="J1747" s="575" t="e">
        <f>IF(A1747="","",IF(#REF!="","",PMT((1+D1747)^(1/12)-1,(#REF!*12)-A1747+1,-E1747)))</f>
        <v>#REF!</v>
      </c>
    </row>
    <row r="1748" spans="1:10">
      <c r="A1748" s="577" t="e">
        <f>IF(A1747="","",IF(A1747=#REF!*12,"",+A1747+1))</f>
        <v>#REF!</v>
      </c>
      <c r="B1748" s="576" t="e">
        <f t="shared" si="194"/>
        <v>#REF!</v>
      </c>
      <c r="C1748" s="576" t="e">
        <f>IF(A1748="","",IF(#REF!+'Plano Prestação Mensal Proposta'!A1748&gt;120,0,ROUND(IF(B1748&gt;0.045,(0.045*0.5),(0.5)*B1748),7)))</f>
        <v>#REF!</v>
      </c>
      <c r="D1748" s="576" t="e">
        <f t="shared" si="189"/>
        <v>#REF!</v>
      </c>
      <c r="E1748" s="575" t="e">
        <f t="shared" si="195"/>
        <v>#REF!</v>
      </c>
      <c r="F1748" s="575" t="e">
        <f t="shared" si="190"/>
        <v>#REF!</v>
      </c>
      <c r="G1748" s="575" t="e">
        <f t="shared" si="191"/>
        <v>#REF!</v>
      </c>
      <c r="H1748" s="575" t="e">
        <f t="shared" si="192"/>
        <v>#REF!</v>
      </c>
      <c r="I1748" s="575" t="e">
        <f t="shared" si="193"/>
        <v>#REF!</v>
      </c>
      <c r="J1748" s="575" t="e">
        <f>IF(A1748="","",IF(#REF!="","",PMT((1+D1748)^(1/12)-1,(#REF!*12)-A1748+1,-E1748)))</f>
        <v>#REF!</v>
      </c>
    </row>
    <row r="1749" spans="1:10">
      <c r="A1749" s="577" t="e">
        <f>IF(A1748="","",IF(A1748=#REF!*12,"",+A1748+1))</f>
        <v>#REF!</v>
      </c>
      <c r="B1749" s="576" t="e">
        <f t="shared" si="194"/>
        <v>#REF!</v>
      </c>
      <c r="C1749" s="576" t="e">
        <f>IF(A1749="","",IF(#REF!+'Plano Prestação Mensal Proposta'!A1749&gt;120,0,ROUND(IF(B1749&gt;0.045,(0.045*0.5),(0.5)*B1749),7)))</f>
        <v>#REF!</v>
      </c>
      <c r="D1749" s="576" t="e">
        <f t="shared" si="189"/>
        <v>#REF!</v>
      </c>
      <c r="E1749" s="575" t="e">
        <f t="shared" si="195"/>
        <v>#REF!</v>
      </c>
      <c r="F1749" s="575" t="e">
        <f t="shared" si="190"/>
        <v>#REF!</v>
      </c>
      <c r="G1749" s="575" t="e">
        <f t="shared" si="191"/>
        <v>#REF!</v>
      </c>
      <c r="H1749" s="575" t="e">
        <f t="shared" si="192"/>
        <v>#REF!</v>
      </c>
      <c r="I1749" s="575" t="e">
        <f t="shared" si="193"/>
        <v>#REF!</v>
      </c>
      <c r="J1749" s="575" t="e">
        <f>IF(A1749="","",IF(#REF!="","",PMT((1+D1749)^(1/12)-1,(#REF!*12)-A1749+1,-E1749)))</f>
        <v>#REF!</v>
      </c>
    </row>
    <row r="1750" spans="1:10">
      <c r="A1750" s="577" t="e">
        <f>IF(A1749="","",IF(A1749=#REF!*12,"",+A1749+1))</f>
        <v>#REF!</v>
      </c>
      <c r="B1750" s="576" t="e">
        <f t="shared" si="194"/>
        <v>#REF!</v>
      </c>
      <c r="C1750" s="576" t="e">
        <f>IF(A1750="","",IF(#REF!+'Plano Prestação Mensal Proposta'!A1750&gt;120,0,ROUND(IF(B1750&gt;0.045,(0.045*0.5),(0.5)*B1750),7)))</f>
        <v>#REF!</v>
      </c>
      <c r="D1750" s="576" t="e">
        <f t="shared" si="189"/>
        <v>#REF!</v>
      </c>
      <c r="E1750" s="575" t="e">
        <f t="shared" si="195"/>
        <v>#REF!</v>
      </c>
      <c r="F1750" s="575" t="e">
        <f t="shared" si="190"/>
        <v>#REF!</v>
      </c>
      <c r="G1750" s="575" t="e">
        <f t="shared" si="191"/>
        <v>#REF!</v>
      </c>
      <c r="H1750" s="575" t="e">
        <f t="shared" si="192"/>
        <v>#REF!</v>
      </c>
      <c r="I1750" s="575" t="e">
        <f t="shared" si="193"/>
        <v>#REF!</v>
      </c>
      <c r="J1750" s="575" t="e">
        <f>IF(A1750="","",IF(#REF!="","",PMT((1+D1750)^(1/12)-1,(#REF!*12)-A1750+1,-E1750)))</f>
        <v>#REF!</v>
      </c>
    </row>
    <row r="1751" spans="1:10">
      <c r="A1751" s="577" t="e">
        <f>IF(A1750="","",IF(A1750=#REF!*12,"",+A1750+1))</f>
        <v>#REF!</v>
      </c>
      <c r="B1751" s="576" t="e">
        <f t="shared" si="194"/>
        <v>#REF!</v>
      </c>
      <c r="C1751" s="576" t="e">
        <f>IF(A1751="","",IF(#REF!+'Plano Prestação Mensal Proposta'!A1751&gt;120,0,ROUND(IF(B1751&gt;0.045,(0.045*0.5),(0.5)*B1751),7)))</f>
        <v>#REF!</v>
      </c>
      <c r="D1751" s="576" t="e">
        <f t="shared" si="189"/>
        <v>#REF!</v>
      </c>
      <c r="E1751" s="575" t="e">
        <f t="shared" si="195"/>
        <v>#REF!</v>
      </c>
      <c r="F1751" s="575" t="e">
        <f t="shared" si="190"/>
        <v>#REF!</v>
      </c>
      <c r="G1751" s="575" t="e">
        <f t="shared" si="191"/>
        <v>#REF!</v>
      </c>
      <c r="H1751" s="575" t="e">
        <f t="shared" si="192"/>
        <v>#REF!</v>
      </c>
      <c r="I1751" s="575" t="e">
        <f t="shared" si="193"/>
        <v>#REF!</v>
      </c>
      <c r="J1751" s="575" t="e">
        <f>IF(A1751="","",IF(#REF!="","",PMT((1+D1751)^(1/12)-1,(#REF!*12)-A1751+1,-E1751)))</f>
        <v>#REF!</v>
      </c>
    </row>
    <row r="1752" spans="1:10">
      <c r="A1752" s="577" t="e">
        <f>IF(A1751="","",IF(A1751=#REF!*12,"",+A1751+1))</f>
        <v>#REF!</v>
      </c>
      <c r="B1752" s="576" t="e">
        <f t="shared" si="194"/>
        <v>#REF!</v>
      </c>
      <c r="C1752" s="576" t="e">
        <f>IF(A1752="","",IF(#REF!+'Plano Prestação Mensal Proposta'!A1752&gt;120,0,ROUND(IF(B1752&gt;0.045,(0.045*0.5),(0.5)*B1752),7)))</f>
        <v>#REF!</v>
      </c>
      <c r="D1752" s="576" t="e">
        <f t="shared" si="189"/>
        <v>#REF!</v>
      </c>
      <c r="E1752" s="575" t="e">
        <f t="shared" si="195"/>
        <v>#REF!</v>
      </c>
      <c r="F1752" s="575" t="e">
        <f t="shared" si="190"/>
        <v>#REF!</v>
      </c>
      <c r="G1752" s="575" t="e">
        <f t="shared" si="191"/>
        <v>#REF!</v>
      </c>
      <c r="H1752" s="575" t="e">
        <f t="shared" si="192"/>
        <v>#REF!</v>
      </c>
      <c r="I1752" s="575" t="e">
        <f t="shared" si="193"/>
        <v>#REF!</v>
      </c>
      <c r="J1752" s="575" t="e">
        <f>IF(A1752="","",IF(#REF!="","",PMT((1+D1752)^(1/12)-1,(#REF!*12)-A1752+1,-E1752)))</f>
        <v>#REF!</v>
      </c>
    </row>
    <row r="1753" spans="1:10">
      <c r="A1753" s="577" t="e">
        <f>IF(A1752="","",IF(A1752=#REF!*12,"",+A1752+1))</f>
        <v>#REF!</v>
      </c>
      <c r="B1753" s="576" t="e">
        <f t="shared" si="194"/>
        <v>#REF!</v>
      </c>
      <c r="C1753" s="576" t="e">
        <f>IF(A1753="","",IF(#REF!+'Plano Prestação Mensal Proposta'!A1753&gt;120,0,ROUND(IF(B1753&gt;0.045,(0.045*0.5),(0.5)*B1753),7)))</f>
        <v>#REF!</v>
      </c>
      <c r="D1753" s="576" t="e">
        <f t="shared" si="189"/>
        <v>#REF!</v>
      </c>
      <c r="E1753" s="575" t="e">
        <f t="shared" si="195"/>
        <v>#REF!</v>
      </c>
      <c r="F1753" s="575" t="e">
        <f t="shared" si="190"/>
        <v>#REF!</v>
      </c>
      <c r="G1753" s="575" t="e">
        <f t="shared" si="191"/>
        <v>#REF!</v>
      </c>
      <c r="H1753" s="575" t="e">
        <f t="shared" si="192"/>
        <v>#REF!</v>
      </c>
      <c r="I1753" s="575" t="e">
        <f t="shared" si="193"/>
        <v>#REF!</v>
      </c>
      <c r="J1753" s="575" t="e">
        <f>IF(A1753="","",IF(#REF!="","",PMT((1+D1753)^(1/12)-1,(#REF!*12)-A1753+1,-E1753)))</f>
        <v>#REF!</v>
      </c>
    </row>
    <row r="1754" spans="1:10">
      <c r="A1754" s="577" t="e">
        <f>IF(A1753="","",IF(A1753=#REF!*12,"",+A1753+1))</f>
        <v>#REF!</v>
      </c>
      <c r="B1754" s="576" t="e">
        <f t="shared" si="194"/>
        <v>#REF!</v>
      </c>
      <c r="C1754" s="576" t="e">
        <f>IF(A1754="","",IF(#REF!+'Plano Prestação Mensal Proposta'!A1754&gt;120,0,ROUND(IF(B1754&gt;0.045,(0.045*0.5),(0.5)*B1754),7)))</f>
        <v>#REF!</v>
      </c>
      <c r="D1754" s="576" t="e">
        <f t="shared" si="189"/>
        <v>#REF!</v>
      </c>
      <c r="E1754" s="575" t="e">
        <f t="shared" si="195"/>
        <v>#REF!</v>
      </c>
      <c r="F1754" s="575" t="e">
        <f t="shared" si="190"/>
        <v>#REF!</v>
      </c>
      <c r="G1754" s="575" t="e">
        <f t="shared" si="191"/>
        <v>#REF!</v>
      </c>
      <c r="H1754" s="575" t="e">
        <f t="shared" si="192"/>
        <v>#REF!</v>
      </c>
      <c r="I1754" s="575" t="e">
        <f t="shared" si="193"/>
        <v>#REF!</v>
      </c>
      <c r="J1754" s="575" t="e">
        <f>IF(A1754="","",IF(#REF!="","",PMT((1+D1754)^(1/12)-1,(#REF!*12)-A1754+1,-E1754)))</f>
        <v>#REF!</v>
      </c>
    </row>
    <row r="1755" spans="1:10">
      <c r="A1755" s="577" t="e">
        <f>IF(A1754="","",IF(A1754=#REF!*12,"",+A1754+1))</f>
        <v>#REF!</v>
      </c>
      <c r="B1755" s="576" t="e">
        <f t="shared" si="194"/>
        <v>#REF!</v>
      </c>
      <c r="C1755" s="576" t="e">
        <f>IF(A1755="","",IF(#REF!+'Plano Prestação Mensal Proposta'!A1755&gt;120,0,ROUND(IF(B1755&gt;0.045,(0.045*0.5),(0.5)*B1755),7)))</f>
        <v>#REF!</v>
      </c>
      <c r="D1755" s="576" t="e">
        <f t="shared" si="189"/>
        <v>#REF!</v>
      </c>
      <c r="E1755" s="575" t="e">
        <f t="shared" si="195"/>
        <v>#REF!</v>
      </c>
      <c r="F1755" s="575" t="e">
        <f t="shared" si="190"/>
        <v>#REF!</v>
      </c>
      <c r="G1755" s="575" t="e">
        <f t="shared" si="191"/>
        <v>#REF!</v>
      </c>
      <c r="H1755" s="575" t="e">
        <f t="shared" si="192"/>
        <v>#REF!</v>
      </c>
      <c r="I1755" s="575" t="e">
        <f t="shared" si="193"/>
        <v>#REF!</v>
      </c>
      <c r="J1755" s="575" t="e">
        <f>IF(A1755="","",IF(#REF!="","",PMT((1+D1755)^(1/12)-1,(#REF!*12)-A1755+1,-E1755)))</f>
        <v>#REF!</v>
      </c>
    </row>
    <row r="1756" spans="1:10">
      <c r="A1756" s="577" t="e">
        <f>IF(A1755="","",IF(A1755=#REF!*12,"",+A1755+1))</f>
        <v>#REF!</v>
      </c>
      <c r="B1756" s="576" t="e">
        <f t="shared" si="194"/>
        <v>#REF!</v>
      </c>
      <c r="C1756" s="576" t="e">
        <f>IF(A1756="","",IF(#REF!+'Plano Prestação Mensal Proposta'!A1756&gt;120,0,ROUND(IF(B1756&gt;0.045,(0.045*0.5),(0.5)*B1756),7)))</f>
        <v>#REF!</v>
      </c>
      <c r="D1756" s="576" t="e">
        <f t="shared" si="189"/>
        <v>#REF!</v>
      </c>
      <c r="E1756" s="575" t="e">
        <f t="shared" si="195"/>
        <v>#REF!</v>
      </c>
      <c r="F1756" s="575" t="e">
        <f t="shared" si="190"/>
        <v>#REF!</v>
      </c>
      <c r="G1756" s="575" t="e">
        <f t="shared" si="191"/>
        <v>#REF!</v>
      </c>
      <c r="H1756" s="575" t="e">
        <f t="shared" si="192"/>
        <v>#REF!</v>
      </c>
      <c r="I1756" s="575" t="e">
        <f t="shared" si="193"/>
        <v>#REF!</v>
      </c>
      <c r="J1756" s="575" t="e">
        <f>IF(A1756="","",IF(#REF!="","",PMT((1+D1756)^(1/12)-1,(#REF!*12)-A1756+1,-E1756)))</f>
        <v>#REF!</v>
      </c>
    </row>
    <row r="1757" spans="1:10">
      <c r="A1757" s="577" t="e">
        <f>IF(A1756="","",IF(A1756=#REF!*12,"",+A1756+1))</f>
        <v>#REF!</v>
      </c>
      <c r="B1757" s="576" t="e">
        <f t="shared" si="194"/>
        <v>#REF!</v>
      </c>
      <c r="C1757" s="576" t="e">
        <f>IF(A1757="","",IF(#REF!+'Plano Prestação Mensal Proposta'!A1757&gt;120,0,ROUND(IF(B1757&gt;0.045,(0.045*0.5),(0.5)*B1757),7)))</f>
        <v>#REF!</v>
      </c>
      <c r="D1757" s="576" t="e">
        <f t="shared" si="189"/>
        <v>#REF!</v>
      </c>
      <c r="E1757" s="575" t="e">
        <f t="shared" si="195"/>
        <v>#REF!</v>
      </c>
      <c r="F1757" s="575" t="e">
        <f t="shared" si="190"/>
        <v>#REF!</v>
      </c>
      <c r="G1757" s="575" t="e">
        <f t="shared" si="191"/>
        <v>#REF!</v>
      </c>
      <c r="H1757" s="575" t="e">
        <f t="shared" si="192"/>
        <v>#REF!</v>
      </c>
      <c r="I1757" s="575" t="e">
        <f t="shared" si="193"/>
        <v>#REF!</v>
      </c>
      <c r="J1757" s="575" t="e">
        <f>IF(A1757="","",IF(#REF!="","",PMT((1+D1757)^(1/12)-1,(#REF!*12)-A1757+1,-E1757)))</f>
        <v>#REF!</v>
      </c>
    </row>
    <row r="1758" spans="1:10">
      <c r="A1758" s="577" t="e">
        <f>IF(A1757="","",IF(A1757=#REF!*12,"",+A1757+1))</f>
        <v>#REF!</v>
      </c>
      <c r="B1758" s="576" t="e">
        <f t="shared" si="194"/>
        <v>#REF!</v>
      </c>
      <c r="C1758" s="576" t="e">
        <f>IF(A1758="","",IF(#REF!+'Plano Prestação Mensal Proposta'!A1758&gt;120,0,ROUND(IF(B1758&gt;0.045,(0.045*0.5),(0.5)*B1758),7)))</f>
        <v>#REF!</v>
      </c>
      <c r="D1758" s="576" t="e">
        <f t="shared" si="189"/>
        <v>#REF!</v>
      </c>
      <c r="E1758" s="575" t="e">
        <f t="shared" si="195"/>
        <v>#REF!</v>
      </c>
      <c r="F1758" s="575" t="e">
        <f t="shared" si="190"/>
        <v>#REF!</v>
      </c>
      <c r="G1758" s="575" t="e">
        <f t="shared" si="191"/>
        <v>#REF!</v>
      </c>
      <c r="H1758" s="575" t="e">
        <f t="shared" si="192"/>
        <v>#REF!</v>
      </c>
      <c r="I1758" s="575" t="e">
        <f t="shared" si="193"/>
        <v>#REF!</v>
      </c>
      <c r="J1758" s="575" t="e">
        <f>IF(A1758="","",IF(#REF!="","",PMT((1+D1758)^(1/12)-1,(#REF!*12)-A1758+1,-E1758)))</f>
        <v>#REF!</v>
      </c>
    </row>
    <row r="1759" spans="1:10">
      <c r="A1759" s="577" t="e">
        <f>IF(A1758="","",IF(A1758=#REF!*12,"",+A1758+1))</f>
        <v>#REF!</v>
      </c>
      <c r="B1759" s="576" t="e">
        <f t="shared" si="194"/>
        <v>#REF!</v>
      </c>
      <c r="C1759" s="576" t="e">
        <f>IF(A1759="","",IF(#REF!+'Plano Prestação Mensal Proposta'!A1759&gt;120,0,ROUND(IF(B1759&gt;0.045,(0.045*0.5),(0.5)*B1759),7)))</f>
        <v>#REF!</v>
      </c>
      <c r="D1759" s="576" t="e">
        <f t="shared" si="189"/>
        <v>#REF!</v>
      </c>
      <c r="E1759" s="575" t="e">
        <f t="shared" si="195"/>
        <v>#REF!</v>
      </c>
      <c r="F1759" s="575" t="e">
        <f t="shared" si="190"/>
        <v>#REF!</v>
      </c>
      <c r="G1759" s="575" t="e">
        <f t="shared" si="191"/>
        <v>#REF!</v>
      </c>
      <c r="H1759" s="575" t="e">
        <f t="shared" si="192"/>
        <v>#REF!</v>
      </c>
      <c r="I1759" s="575" t="e">
        <f t="shared" si="193"/>
        <v>#REF!</v>
      </c>
      <c r="J1759" s="575" t="e">
        <f>IF(A1759="","",IF(#REF!="","",PMT((1+D1759)^(1/12)-1,(#REF!*12)-A1759+1,-E1759)))</f>
        <v>#REF!</v>
      </c>
    </row>
    <row r="1760" spans="1:10">
      <c r="A1760" s="577" t="e">
        <f>IF(A1759="","",IF(A1759=#REF!*12,"",+A1759+1))</f>
        <v>#REF!</v>
      </c>
      <c r="B1760" s="576" t="e">
        <f t="shared" si="194"/>
        <v>#REF!</v>
      </c>
      <c r="C1760" s="576" t="e">
        <f>IF(A1760="","",IF(#REF!+'Plano Prestação Mensal Proposta'!A1760&gt;120,0,ROUND(IF(B1760&gt;0.045,(0.045*0.5),(0.5)*B1760),7)))</f>
        <v>#REF!</v>
      </c>
      <c r="D1760" s="576" t="e">
        <f t="shared" si="189"/>
        <v>#REF!</v>
      </c>
      <c r="E1760" s="575" t="e">
        <f t="shared" si="195"/>
        <v>#REF!</v>
      </c>
      <c r="F1760" s="575" t="e">
        <f t="shared" si="190"/>
        <v>#REF!</v>
      </c>
      <c r="G1760" s="575" t="e">
        <f t="shared" si="191"/>
        <v>#REF!</v>
      </c>
      <c r="H1760" s="575" t="e">
        <f t="shared" si="192"/>
        <v>#REF!</v>
      </c>
      <c r="I1760" s="575" t="e">
        <f t="shared" si="193"/>
        <v>#REF!</v>
      </c>
      <c r="J1760" s="575" t="e">
        <f>IF(A1760="","",IF(#REF!="","",PMT((1+D1760)^(1/12)-1,(#REF!*12)-A1760+1,-E1760)))</f>
        <v>#REF!</v>
      </c>
    </row>
    <row r="1761" spans="1:10">
      <c r="A1761" s="577" t="e">
        <f>IF(A1760="","",IF(A1760=#REF!*12,"",+A1760+1))</f>
        <v>#REF!</v>
      </c>
      <c r="B1761" s="576" t="e">
        <f t="shared" si="194"/>
        <v>#REF!</v>
      </c>
      <c r="C1761" s="576" t="e">
        <f>IF(A1761="","",IF(#REF!+'Plano Prestação Mensal Proposta'!A1761&gt;120,0,ROUND(IF(B1761&gt;0.045,(0.045*0.5),(0.5)*B1761),7)))</f>
        <v>#REF!</v>
      </c>
      <c r="D1761" s="576" t="e">
        <f t="shared" si="189"/>
        <v>#REF!</v>
      </c>
      <c r="E1761" s="575" t="e">
        <f t="shared" si="195"/>
        <v>#REF!</v>
      </c>
      <c r="F1761" s="575" t="e">
        <f t="shared" si="190"/>
        <v>#REF!</v>
      </c>
      <c r="G1761" s="575" t="e">
        <f t="shared" si="191"/>
        <v>#REF!</v>
      </c>
      <c r="H1761" s="575" t="e">
        <f t="shared" si="192"/>
        <v>#REF!</v>
      </c>
      <c r="I1761" s="575" t="e">
        <f t="shared" si="193"/>
        <v>#REF!</v>
      </c>
      <c r="J1761" s="575" t="e">
        <f>IF(A1761="","",IF(#REF!="","",PMT((1+D1761)^(1/12)-1,(#REF!*12)-A1761+1,-E1761)))</f>
        <v>#REF!</v>
      </c>
    </row>
    <row r="1762" spans="1:10">
      <c r="A1762" s="577" t="e">
        <f>IF(A1761="","",IF(A1761=#REF!*12,"",+A1761+1))</f>
        <v>#REF!</v>
      </c>
      <c r="B1762" s="576" t="e">
        <f t="shared" si="194"/>
        <v>#REF!</v>
      </c>
      <c r="C1762" s="576" t="e">
        <f>IF(A1762="","",IF(#REF!+'Plano Prestação Mensal Proposta'!A1762&gt;120,0,ROUND(IF(B1762&gt;0.045,(0.045*0.5),(0.5)*B1762),7)))</f>
        <v>#REF!</v>
      </c>
      <c r="D1762" s="576" t="e">
        <f t="shared" si="189"/>
        <v>#REF!</v>
      </c>
      <c r="E1762" s="575" t="e">
        <f t="shared" si="195"/>
        <v>#REF!</v>
      </c>
      <c r="F1762" s="575" t="e">
        <f t="shared" si="190"/>
        <v>#REF!</v>
      </c>
      <c r="G1762" s="575" t="e">
        <f t="shared" si="191"/>
        <v>#REF!</v>
      </c>
      <c r="H1762" s="575" t="e">
        <f t="shared" si="192"/>
        <v>#REF!</v>
      </c>
      <c r="I1762" s="575" t="e">
        <f t="shared" si="193"/>
        <v>#REF!</v>
      </c>
      <c r="J1762" s="575" t="e">
        <f>IF(A1762="","",IF(#REF!="","",PMT((1+D1762)^(1/12)-1,(#REF!*12)-A1762+1,-E1762)))</f>
        <v>#REF!</v>
      </c>
    </row>
    <row r="1763" spans="1:10">
      <c r="A1763" s="577" t="e">
        <f>IF(A1762="","",IF(A1762=#REF!*12,"",+A1762+1))</f>
        <v>#REF!</v>
      </c>
      <c r="B1763" s="576" t="e">
        <f t="shared" si="194"/>
        <v>#REF!</v>
      </c>
      <c r="C1763" s="576" t="e">
        <f>IF(A1763="","",IF(#REF!+'Plano Prestação Mensal Proposta'!A1763&gt;120,0,ROUND(IF(B1763&gt;0.045,(0.045*0.5),(0.5)*B1763),7)))</f>
        <v>#REF!</v>
      </c>
      <c r="D1763" s="576" t="e">
        <f t="shared" si="189"/>
        <v>#REF!</v>
      </c>
      <c r="E1763" s="575" t="e">
        <f t="shared" si="195"/>
        <v>#REF!</v>
      </c>
      <c r="F1763" s="575" t="e">
        <f t="shared" si="190"/>
        <v>#REF!</v>
      </c>
      <c r="G1763" s="575" t="e">
        <f t="shared" si="191"/>
        <v>#REF!</v>
      </c>
      <c r="H1763" s="575" t="e">
        <f t="shared" si="192"/>
        <v>#REF!</v>
      </c>
      <c r="I1763" s="575" t="e">
        <f t="shared" si="193"/>
        <v>#REF!</v>
      </c>
      <c r="J1763" s="575" t="e">
        <f>IF(A1763="","",IF(#REF!="","",PMT((1+D1763)^(1/12)-1,(#REF!*12)-A1763+1,-E1763)))</f>
        <v>#REF!</v>
      </c>
    </row>
    <row r="1764" spans="1:10">
      <c r="A1764" s="577" t="e">
        <f>IF(A1763="","",IF(A1763=#REF!*12,"",+A1763+1))</f>
        <v>#REF!</v>
      </c>
      <c r="B1764" s="576" t="e">
        <f t="shared" si="194"/>
        <v>#REF!</v>
      </c>
      <c r="C1764" s="576" t="e">
        <f>IF(A1764="","",IF(#REF!+'Plano Prestação Mensal Proposta'!A1764&gt;120,0,ROUND(IF(B1764&gt;0.045,(0.045*0.5),(0.5)*B1764),7)))</f>
        <v>#REF!</v>
      </c>
      <c r="D1764" s="576" t="e">
        <f t="shared" si="189"/>
        <v>#REF!</v>
      </c>
      <c r="E1764" s="575" t="e">
        <f t="shared" si="195"/>
        <v>#REF!</v>
      </c>
      <c r="F1764" s="575" t="e">
        <f t="shared" si="190"/>
        <v>#REF!</v>
      </c>
      <c r="G1764" s="575" t="e">
        <f t="shared" si="191"/>
        <v>#REF!</v>
      </c>
      <c r="H1764" s="575" t="e">
        <f t="shared" si="192"/>
        <v>#REF!</v>
      </c>
      <c r="I1764" s="575" t="e">
        <f t="shared" si="193"/>
        <v>#REF!</v>
      </c>
      <c r="J1764" s="575" t="e">
        <f>IF(A1764="","",IF(#REF!="","",PMT((1+D1764)^(1/12)-1,(#REF!*12)-A1764+1,-E1764)))</f>
        <v>#REF!</v>
      </c>
    </row>
    <row r="1765" spans="1:10">
      <c r="A1765" s="577" t="e">
        <f>IF(A1764="","",IF(A1764=#REF!*12,"",+A1764+1))</f>
        <v>#REF!</v>
      </c>
      <c r="B1765" s="576" t="e">
        <f t="shared" si="194"/>
        <v>#REF!</v>
      </c>
      <c r="C1765" s="576" t="e">
        <f>IF(A1765="","",IF(#REF!+'Plano Prestação Mensal Proposta'!A1765&gt;120,0,ROUND(IF(B1765&gt;0.045,(0.045*0.5),(0.5)*B1765),7)))</f>
        <v>#REF!</v>
      </c>
      <c r="D1765" s="576" t="e">
        <f t="shared" si="189"/>
        <v>#REF!</v>
      </c>
      <c r="E1765" s="575" t="e">
        <f t="shared" si="195"/>
        <v>#REF!</v>
      </c>
      <c r="F1765" s="575" t="e">
        <f t="shared" si="190"/>
        <v>#REF!</v>
      </c>
      <c r="G1765" s="575" t="e">
        <f t="shared" si="191"/>
        <v>#REF!</v>
      </c>
      <c r="H1765" s="575" t="e">
        <f t="shared" si="192"/>
        <v>#REF!</v>
      </c>
      <c r="I1765" s="575" t="e">
        <f t="shared" si="193"/>
        <v>#REF!</v>
      </c>
      <c r="J1765" s="575" t="e">
        <f>IF(A1765="","",IF(#REF!="","",PMT((1+D1765)^(1/12)-1,(#REF!*12)-A1765+1,-E1765)))</f>
        <v>#REF!</v>
      </c>
    </row>
    <row r="1766" spans="1:10">
      <c r="A1766" s="577" t="e">
        <f>IF(A1765="","",IF(A1765=#REF!*12,"",+A1765+1))</f>
        <v>#REF!</v>
      </c>
      <c r="B1766" s="576" t="e">
        <f t="shared" si="194"/>
        <v>#REF!</v>
      </c>
      <c r="C1766" s="576" t="e">
        <f>IF(A1766="","",IF(#REF!+'Plano Prestação Mensal Proposta'!A1766&gt;120,0,ROUND(IF(B1766&gt;0.045,(0.045*0.5),(0.5)*B1766),7)))</f>
        <v>#REF!</v>
      </c>
      <c r="D1766" s="576" t="e">
        <f t="shared" si="189"/>
        <v>#REF!</v>
      </c>
      <c r="E1766" s="575" t="e">
        <f t="shared" si="195"/>
        <v>#REF!</v>
      </c>
      <c r="F1766" s="575" t="e">
        <f t="shared" si="190"/>
        <v>#REF!</v>
      </c>
      <c r="G1766" s="575" t="e">
        <f t="shared" si="191"/>
        <v>#REF!</v>
      </c>
      <c r="H1766" s="575" t="e">
        <f t="shared" si="192"/>
        <v>#REF!</v>
      </c>
      <c r="I1766" s="575" t="e">
        <f t="shared" si="193"/>
        <v>#REF!</v>
      </c>
      <c r="J1766" s="575" t="e">
        <f>IF(A1766="","",IF(#REF!="","",PMT((1+D1766)^(1/12)-1,(#REF!*12)-A1766+1,-E1766)))</f>
        <v>#REF!</v>
      </c>
    </row>
    <row r="1767" spans="1:10">
      <c r="A1767" s="577" t="e">
        <f>IF(A1766="","",IF(A1766=#REF!*12,"",+A1766+1))</f>
        <v>#REF!</v>
      </c>
      <c r="B1767" s="576" t="e">
        <f t="shared" si="194"/>
        <v>#REF!</v>
      </c>
      <c r="C1767" s="576" t="e">
        <f>IF(A1767="","",IF(#REF!+'Plano Prestação Mensal Proposta'!A1767&gt;120,0,ROUND(IF(B1767&gt;0.045,(0.045*0.5),(0.5)*B1767),7)))</f>
        <v>#REF!</v>
      </c>
      <c r="D1767" s="576" t="e">
        <f t="shared" si="189"/>
        <v>#REF!</v>
      </c>
      <c r="E1767" s="575" t="e">
        <f t="shared" si="195"/>
        <v>#REF!</v>
      </c>
      <c r="F1767" s="575" t="e">
        <f t="shared" si="190"/>
        <v>#REF!</v>
      </c>
      <c r="G1767" s="575" t="e">
        <f t="shared" si="191"/>
        <v>#REF!</v>
      </c>
      <c r="H1767" s="575" t="e">
        <f t="shared" si="192"/>
        <v>#REF!</v>
      </c>
      <c r="I1767" s="575" t="e">
        <f t="shared" si="193"/>
        <v>#REF!</v>
      </c>
      <c r="J1767" s="575" t="e">
        <f>IF(A1767="","",IF(#REF!="","",PMT((1+D1767)^(1/12)-1,(#REF!*12)-A1767+1,-E1767)))</f>
        <v>#REF!</v>
      </c>
    </row>
    <row r="1768" spans="1:10">
      <c r="A1768" s="577" t="e">
        <f>IF(A1767="","",IF(A1767=#REF!*12,"",+A1767+1))</f>
        <v>#REF!</v>
      </c>
      <c r="B1768" s="576" t="e">
        <f t="shared" si="194"/>
        <v>#REF!</v>
      </c>
      <c r="C1768" s="576" t="e">
        <f>IF(A1768="","",IF(#REF!+'Plano Prestação Mensal Proposta'!A1768&gt;120,0,ROUND(IF(B1768&gt;0.045,(0.045*0.5),(0.5)*B1768),7)))</f>
        <v>#REF!</v>
      </c>
      <c r="D1768" s="576" t="e">
        <f t="shared" si="189"/>
        <v>#REF!</v>
      </c>
      <c r="E1768" s="575" t="e">
        <f t="shared" si="195"/>
        <v>#REF!</v>
      </c>
      <c r="F1768" s="575" t="e">
        <f t="shared" si="190"/>
        <v>#REF!</v>
      </c>
      <c r="G1768" s="575" t="e">
        <f t="shared" si="191"/>
        <v>#REF!</v>
      </c>
      <c r="H1768" s="575" t="e">
        <f t="shared" si="192"/>
        <v>#REF!</v>
      </c>
      <c r="I1768" s="575" t="e">
        <f t="shared" si="193"/>
        <v>#REF!</v>
      </c>
      <c r="J1768" s="575" t="e">
        <f>IF(A1768="","",IF(#REF!="","",PMT((1+D1768)^(1/12)-1,(#REF!*12)-A1768+1,-E1768)))</f>
        <v>#REF!</v>
      </c>
    </row>
    <row r="1769" spans="1:10">
      <c r="A1769" s="577" t="e">
        <f>IF(A1768="","",IF(A1768=#REF!*12,"",+A1768+1))</f>
        <v>#REF!</v>
      </c>
      <c r="B1769" s="576" t="e">
        <f t="shared" si="194"/>
        <v>#REF!</v>
      </c>
      <c r="C1769" s="576" t="e">
        <f>IF(A1769="","",IF(#REF!+'Plano Prestação Mensal Proposta'!A1769&gt;120,0,ROUND(IF(B1769&gt;0.045,(0.045*0.5),(0.5)*B1769),7)))</f>
        <v>#REF!</v>
      </c>
      <c r="D1769" s="576" t="e">
        <f t="shared" si="189"/>
        <v>#REF!</v>
      </c>
      <c r="E1769" s="575" t="e">
        <f t="shared" si="195"/>
        <v>#REF!</v>
      </c>
      <c r="F1769" s="575" t="e">
        <f t="shared" si="190"/>
        <v>#REF!</v>
      </c>
      <c r="G1769" s="575" t="e">
        <f t="shared" si="191"/>
        <v>#REF!</v>
      </c>
      <c r="H1769" s="575" t="e">
        <f t="shared" si="192"/>
        <v>#REF!</v>
      </c>
      <c r="I1769" s="575" t="e">
        <f t="shared" si="193"/>
        <v>#REF!</v>
      </c>
      <c r="J1769" s="575" t="e">
        <f>IF(A1769="","",IF(#REF!="","",PMT((1+D1769)^(1/12)-1,(#REF!*12)-A1769+1,-E1769)))</f>
        <v>#REF!</v>
      </c>
    </row>
    <row r="1770" spans="1:10">
      <c r="A1770" s="577" t="e">
        <f>IF(A1769="","",IF(A1769=#REF!*12,"",+A1769+1))</f>
        <v>#REF!</v>
      </c>
      <c r="B1770" s="576" t="e">
        <f t="shared" si="194"/>
        <v>#REF!</v>
      </c>
      <c r="C1770" s="576" t="e">
        <f>IF(A1770="","",IF(#REF!+'Plano Prestação Mensal Proposta'!A1770&gt;120,0,ROUND(IF(B1770&gt;0.045,(0.045*0.5),(0.5)*B1770),7)))</f>
        <v>#REF!</v>
      </c>
      <c r="D1770" s="576" t="e">
        <f t="shared" si="189"/>
        <v>#REF!</v>
      </c>
      <c r="E1770" s="575" t="e">
        <f t="shared" si="195"/>
        <v>#REF!</v>
      </c>
      <c r="F1770" s="575" t="e">
        <f t="shared" si="190"/>
        <v>#REF!</v>
      </c>
      <c r="G1770" s="575" t="e">
        <f t="shared" si="191"/>
        <v>#REF!</v>
      </c>
      <c r="H1770" s="575" t="e">
        <f t="shared" si="192"/>
        <v>#REF!</v>
      </c>
      <c r="I1770" s="575" t="e">
        <f t="shared" si="193"/>
        <v>#REF!</v>
      </c>
      <c r="J1770" s="575" t="e">
        <f>IF(A1770="","",IF(#REF!="","",PMT((1+D1770)^(1/12)-1,(#REF!*12)-A1770+1,-E1770)))</f>
        <v>#REF!</v>
      </c>
    </row>
    <row r="1771" spans="1:10">
      <c r="A1771" s="577" t="e">
        <f>IF(A1770="","",IF(A1770=#REF!*12,"",+A1770+1))</f>
        <v>#REF!</v>
      </c>
      <c r="B1771" s="576" t="e">
        <f t="shared" si="194"/>
        <v>#REF!</v>
      </c>
      <c r="C1771" s="576" t="e">
        <f>IF(A1771="","",IF(#REF!+'Plano Prestação Mensal Proposta'!A1771&gt;120,0,ROUND(IF(B1771&gt;0.045,(0.045*0.5),(0.5)*B1771),7)))</f>
        <v>#REF!</v>
      </c>
      <c r="D1771" s="576" t="e">
        <f t="shared" si="189"/>
        <v>#REF!</v>
      </c>
      <c r="E1771" s="575" t="e">
        <f t="shared" si="195"/>
        <v>#REF!</v>
      </c>
      <c r="F1771" s="575" t="e">
        <f t="shared" si="190"/>
        <v>#REF!</v>
      </c>
      <c r="G1771" s="575" t="e">
        <f t="shared" si="191"/>
        <v>#REF!</v>
      </c>
      <c r="H1771" s="575" t="e">
        <f t="shared" si="192"/>
        <v>#REF!</v>
      </c>
      <c r="I1771" s="575" t="e">
        <f t="shared" si="193"/>
        <v>#REF!</v>
      </c>
      <c r="J1771" s="575" t="e">
        <f>IF(A1771="","",IF(#REF!="","",PMT((1+D1771)^(1/12)-1,(#REF!*12)-A1771+1,-E1771)))</f>
        <v>#REF!</v>
      </c>
    </row>
    <row r="1772" spans="1:10">
      <c r="A1772" s="577" t="e">
        <f>IF(A1771="","",IF(A1771=#REF!*12,"",+A1771+1))</f>
        <v>#REF!</v>
      </c>
      <c r="B1772" s="576" t="e">
        <f t="shared" si="194"/>
        <v>#REF!</v>
      </c>
      <c r="C1772" s="576" t="e">
        <f>IF(A1772="","",IF(#REF!+'Plano Prestação Mensal Proposta'!A1772&gt;120,0,ROUND(IF(B1772&gt;0.045,(0.045*0.5),(0.5)*B1772),7)))</f>
        <v>#REF!</v>
      </c>
      <c r="D1772" s="576" t="e">
        <f t="shared" si="189"/>
        <v>#REF!</v>
      </c>
      <c r="E1772" s="575" t="e">
        <f t="shared" si="195"/>
        <v>#REF!</v>
      </c>
      <c r="F1772" s="575" t="e">
        <f t="shared" si="190"/>
        <v>#REF!</v>
      </c>
      <c r="G1772" s="575" t="e">
        <f t="shared" si="191"/>
        <v>#REF!</v>
      </c>
      <c r="H1772" s="575" t="e">
        <f t="shared" si="192"/>
        <v>#REF!</v>
      </c>
      <c r="I1772" s="575" t="e">
        <f t="shared" si="193"/>
        <v>#REF!</v>
      </c>
      <c r="J1772" s="575" t="e">
        <f>IF(A1772="","",IF(#REF!="","",PMT((1+D1772)^(1/12)-1,(#REF!*12)-A1772+1,-E1772)))</f>
        <v>#REF!</v>
      </c>
    </row>
    <row r="1773" spans="1:10">
      <c r="A1773" s="577" t="e">
        <f>IF(A1772="","",IF(A1772=#REF!*12,"",+A1772+1))</f>
        <v>#REF!</v>
      </c>
      <c r="B1773" s="576" t="e">
        <f t="shared" si="194"/>
        <v>#REF!</v>
      </c>
      <c r="C1773" s="576" t="e">
        <f>IF(A1773="","",IF(#REF!+'Plano Prestação Mensal Proposta'!A1773&gt;120,0,ROUND(IF(B1773&gt;0.045,(0.045*0.5),(0.5)*B1773),7)))</f>
        <v>#REF!</v>
      </c>
      <c r="D1773" s="576" t="e">
        <f t="shared" si="189"/>
        <v>#REF!</v>
      </c>
      <c r="E1773" s="575" t="e">
        <f t="shared" si="195"/>
        <v>#REF!</v>
      </c>
      <c r="F1773" s="575" t="e">
        <f t="shared" si="190"/>
        <v>#REF!</v>
      </c>
      <c r="G1773" s="575" t="e">
        <f t="shared" si="191"/>
        <v>#REF!</v>
      </c>
      <c r="H1773" s="575" t="e">
        <f t="shared" si="192"/>
        <v>#REF!</v>
      </c>
      <c r="I1773" s="575" t="e">
        <f t="shared" si="193"/>
        <v>#REF!</v>
      </c>
      <c r="J1773" s="575" t="e">
        <f>IF(A1773="","",IF(#REF!="","",PMT((1+D1773)^(1/12)-1,(#REF!*12)-A1773+1,-E1773)))</f>
        <v>#REF!</v>
      </c>
    </row>
    <row r="1774" spans="1:10">
      <c r="A1774" s="577" t="e">
        <f>IF(A1773="","",IF(A1773=#REF!*12,"",+A1773+1))</f>
        <v>#REF!</v>
      </c>
      <c r="B1774" s="576" t="e">
        <f t="shared" si="194"/>
        <v>#REF!</v>
      </c>
      <c r="C1774" s="576" t="e">
        <f>IF(A1774="","",IF(#REF!+'Plano Prestação Mensal Proposta'!A1774&gt;120,0,ROUND(IF(B1774&gt;0.045,(0.045*0.5),(0.5)*B1774),7)))</f>
        <v>#REF!</v>
      </c>
      <c r="D1774" s="576" t="e">
        <f t="shared" si="189"/>
        <v>#REF!</v>
      </c>
      <c r="E1774" s="575" t="e">
        <f t="shared" si="195"/>
        <v>#REF!</v>
      </c>
      <c r="F1774" s="575" t="e">
        <f t="shared" si="190"/>
        <v>#REF!</v>
      </c>
      <c r="G1774" s="575" t="e">
        <f t="shared" si="191"/>
        <v>#REF!</v>
      </c>
      <c r="H1774" s="575" t="e">
        <f t="shared" si="192"/>
        <v>#REF!</v>
      </c>
      <c r="I1774" s="575" t="e">
        <f t="shared" si="193"/>
        <v>#REF!</v>
      </c>
      <c r="J1774" s="575" t="e">
        <f>IF(A1774="","",IF(#REF!="","",PMT((1+D1774)^(1/12)-1,(#REF!*12)-A1774+1,-E1774)))</f>
        <v>#REF!</v>
      </c>
    </row>
    <row r="1775" spans="1:10">
      <c r="A1775" s="577" t="e">
        <f>IF(A1774="","",IF(A1774=#REF!*12,"",+A1774+1))</f>
        <v>#REF!</v>
      </c>
      <c r="B1775" s="576" t="e">
        <f t="shared" si="194"/>
        <v>#REF!</v>
      </c>
      <c r="C1775" s="576" t="e">
        <f>IF(A1775="","",IF(#REF!+'Plano Prestação Mensal Proposta'!A1775&gt;120,0,ROUND(IF(B1775&gt;0.045,(0.045*0.5),(0.5)*B1775),7)))</f>
        <v>#REF!</v>
      </c>
      <c r="D1775" s="576" t="e">
        <f t="shared" si="189"/>
        <v>#REF!</v>
      </c>
      <c r="E1775" s="575" t="e">
        <f t="shared" si="195"/>
        <v>#REF!</v>
      </c>
      <c r="F1775" s="575" t="e">
        <f t="shared" si="190"/>
        <v>#REF!</v>
      </c>
      <c r="G1775" s="575" t="e">
        <f t="shared" si="191"/>
        <v>#REF!</v>
      </c>
      <c r="H1775" s="575" t="e">
        <f t="shared" si="192"/>
        <v>#REF!</v>
      </c>
      <c r="I1775" s="575" t="e">
        <f t="shared" si="193"/>
        <v>#REF!</v>
      </c>
      <c r="J1775" s="575" t="e">
        <f>IF(A1775="","",IF(#REF!="","",PMT((1+D1775)^(1/12)-1,(#REF!*12)-A1775+1,-E1775)))</f>
        <v>#REF!</v>
      </c>
    </row>
    <row r="1776" spans="1:10">
      <c r="A1776" s="577" t="e">
        <f>IF(A1775="","",IF(A1775=#REF!*12,"",+A1775+1))</f>
        <v>#REF!</v>
      </c>
      <c r="B1776" s="576" t="e">
        <f t="shared" si="194"/>
        <v>#REF!</v>
      </c>
      <c r="C1776" s="576" t="e">
        <f>IF(A1776="","",IF(#REF!+'Plano Prestação Mensal Proposta'!A1776&gt;120,0,ROUND(IF(B1776&gt;0.045,(0.045*0.5),(0.5)*B1776),7)))</f>
        <v>#REF!</v>
      </c>
      <c r="D1776" s="576" t="e">
        <f t="shared" si="189"/>
        <v>#REF!</v>
      </c>
      <c r="E1776" s="575" t="e">
        <f t="shared" si="195"/>
        <v>#REF!</v>
      </c>
      <c r="F1776" s="575" t="e">
        <f t="shared" si="190"/>
        <v>#REF!</v>
      </c>
      <c r="G1776" s="575" t="e">
        <f t="shared" si="191"/>
        <v>#REF!</v>
      </c>
      <c r="H1776" s="575" t="e">
        <f t="shared" si="192"/>
        <v>#REF!</v>
      </c>
      <c r="I1776" s="575" t="e">
        <f t="shared" si="193"/>
        <v>#REF!</v>
      </c>
      <c r="J1776" s="575" t="e">
        <f>IF(A1776="","",IF(#REF!="","",PMT((1+D1776)^(1/12)-1,(#REF!*12)-A1776+1,-E1776)))</f>
        <v>#REF!</v>
      </c>
    </row>
    <row r="1777" spans="1:10">
      <c r="A1777" s="577" t="e">
        <f>IF(A1776="","",IF(A1776=#REF!*12,"",+A1776+1))</f>
        <v>#REF!</v>
      </c>
      <c r="B1777" s="576" t="e">
        <f t="shared" si="194"/>
        <v>#REF!</v>
      </c>
      <c r="C1777" s="576" t="e">
        <f>IF(A1777="","",IF(#REF!+'Plano Prestação Mensal Proposta'!A1777&gt;120,0,ROUND(IF(B1777&gt;0.045,(0.045*0.5),(0.5)*B1777),7)))</f>
        <v>#REF!</v>
      </c>
      <c r="D1777" s="576" t="e">
        <f t="shared" si="189"/>
        <v>#REF!</v>
      </c>
      <c r="E1777" s="575" t="e">
        <f t="shared" si="195"/>
        <v>#REF!</v>
      </c>
      <c r="F1777" s="575" t="e">
        <f t="shared" si="190"/>
        <v>#REF!</v>
      </c>
      <c r="G1777" s="575" t="e">
        <f t="shared" si="191"/>
        <v>#REF!</v>
      </c>
      <c r="H1777" s="575" t="e">
        <f t="shared" si="192"/>
        <v>#REF!</v>
      </c>
      <c r="I1777" s="575" t="e">
        <f t="shared" si="193"/>
        <v>#REF!</v>
      </c>
      <c r="J1777" s="575" t="e">
        <f>IF(A1777="","",IF(#REF!="","",PMT((1+D1777)^(1/12)-1,(#REF!*12)-A1777+1,-E1777)))</f>
        <v>#REF!</v>
      </c>
    </row>
    <row r="1778" spans="1:10">
      <c r="A1778" s="577" t="e">
        <f>IF(A1777="","",IF(A1777=#REF!*12,"",+A1777+1))</f>
        <v>#REF!</v>
      </c>
      <c r="B1778" s="576" t="e">
        <f t="shared" si="194"/>
        <v>#REF!</v>
      </c>
      <c r="C1778" s="576" t="e">
        <f>IF(A1778="","",IF(#REF!+'Plano Prestação Mensal Proposta'!A1778&gt;120,0,ROUND(IF(B1778&gt;0.045,(0.045*0.5),(0.5)*B1778),7)))</f>
        <v>#REF!</v>
      </c>
      <c r="D1778" s="576" t="e">
        <f t="shared" si="189"/>
        <v>#REF!</v>
      </c>
      <c r="E1778" s="575" t="e">
        <f t="shared" si="195"/>
        <v>#REF!</v>
      </c>
      <c r="F1778" s="575" t="e">
        <f t="shared" si="190"/>
        <v>#REF!</v>
      </c>
      <c r="G1778" s="575" t="e">
        <f t="shared" si="191"/>
        <v>#REF!</v>
      </c>
      <c r="H1778" s="575" t="e">
        <f t="shared" si="192"/>
        <v>#REF!</v>
      </c>
      <c r="I1778" s="575" t="e">
        <f t="shared" si="193"/>
        <v>#REF!</v>
      </c>
      <c r="J1778" s="575" t="e">
        <f>IF(A1778="","",IF(#REF!="","",PMT((1+D1778)^(1/12)-1,(#REF!*12)-A1778+1,-E1778)))</f>
        <v>#REF!</v>
      </c>
    </row>
    <row r="1779" spans="1:10">
      <c r="A1779" s="577" t="e">
        <f>IF(A1778="","",IF(A1778=#REF!*12,"",+A1778+1))</f>
        <v>#REF!</v>
      </c>
      <c r="B1779" s="576" t="e">
        <f t="shared" si="194"/>
        <v>#REF!</v>
      </c>
      <c r="C1779" s="576" t="e">
        <f>IF(A1779="","",IF(#REF!+'Plano Prestação Mensal Proposta'!A1779&gt;120,0,ROUND(IF(B1779&gt;0.045,(0.045*0.5),(0.5)*B1779),7)))</f>
        <v>#REF!</v>
      </c>
      <c r="D1779" s="576" t="e">
        <f t="shared" si="189"/>
        <v>#REF!</v>
      </c>
      <c r="E1779" s="575" t="e">
        <f t="shared" si="195"/>
        <v>#REF!</v>
      </c>
      <c r="F1779" s="575" t="e">
        <f t="shared" si="190"/>
        <v>#REF!</v>
      </c>
      <c r="G1779" s="575" t="e">
        <f t="shared" si="191"/>
        <v>#REF!</v>
      </c>
      <c r="H1779" s="575" t="e">
        <f t="shared" si="192"/>
        <v>#REF!</v>
      </c>
      <c r="I1779" s="575" t="e">
        <f t="shared" si="193"/>
        <v>#REF!</v>
      </c>
      <c r="J1779" s="575" t="e">
        <f>IF(A1779="","",IF(#REF!="","",PMT((1+D1779)^(1/12)-1,(#REF!*12)-A1779+1,-E1779)))</f>
        <v>#REF!</v>
      </c>
    </row>
    <row r="1780" spans="1:10">
      <c r="A1780" s="577" t="e">
        <f>IF(A1779="","",IF(A1779=#REF!*12,"",+A1779+1))</f>
        <v>#REF!</v>
      </c>
      <c r="B1780" s="576" t="e">
        <f t="shared" si="194"/>
        <v>#REF!</v>
      </c>
      <c r="C1780" s="576" t="e">
        <f>IF(A1780="","",IF(#REF!+'Plano Prestação Mensal Proposta'!A1780&gt;120,0,ROUND(IF(B1780&gt;0.045,(0.045*0.5),(0.5)*B1780),7)))</f>
        <v>#REF!</v>
      </c>
      <c r="D1780" s="576" t="e">
        <f t="shared" si="189"/>
        <v>#REF!</v>
      </c>
      <c r="E1780" s="575" t="e">
        <f t="shared" si="195"/>
        <v>#REF!</v>
      </c>
      <c r="F1780" s="575" t="e">
        <f t="shared" si="190"/>
        <v>#REF!</v>
      </c>
      <c r="G1780" s="575" t="e">
        <f t="shared" si="191"/>
        <v>#REF!</v>
      </c>
      <c r="H1780" s="575" t="e">
        <f t="shared" si="192"/>
        <v>#REF!</v>
      </c>
      <c r="I1780" s="575" t="e">
        <f t="shared" si="193"/>
        <v>#REF!</v>
      </c>
      <c r="J1780" s="575" t="e">
        <f>IF(A1780="","",IF(#REF!="","",PMT((1+D1780)^(1/12)-1,(#REF!*12)-A1780+1,-E1780)))</f>
        <v>#REF!</v>
      </c>
    </row>
    <row r="1781" spans="1:10">
      <c r="A1781" s="577" t="e">
        <f>IF(A1780="","",IF(A1780=#REF!*12,"",+A1780+1))</f>
        <v>#REF!</v>
      </c>
      <c r="B1781" s="576" t="e">
        <f t="shared" si="194"/>
        <v>#REF!</v>
      </c>
      <c r="C1781" s="576" t="e">
        <f>IF(A1781="","",IF(#REF!+'Plano Prestação Mensal Proposta'!A1781&gt;120,0,ROUND(IF(B1781&gt;0.045,(0.045*0.5),(0.5)*B1781),7)))</f>
        <v>#REF!</v>
      </c>
      <c r="D1781" s="576" t="e">
        <f t="shared" si="189"/>
        <v>#REF!</v>
      </c>
      <c r="E1781" s="575" t="e">
        <f t="shared" si="195"/>
        <v>#REF!</v>
      </c>
      <c r="F1781" s="575" t="e">
        <f t="shared" si="190"/>
        <v>#REF!</v>
      </c>
      <c r="G1781" s="575" t="e">
        <f t="shared" si="191"/>
        <v>#REF!</v>
      </c>
      <c r="H1781" s="575" t="e">
        <f t="shared" si="192"/>
        <v>#REF!</v>
      </c>
      <c r="I1781" s="575" t="e">
        <f t="shared" si="193"/>
        <v>#REF!</v>
      </c>
      <c r="J1781" s="575" t="e">
        <f>IF(A1781="","",IF(#REF!="","",PMT((1+D1781)^(1/12)-1,(#REF!*12)-A1781+1,-E1781)))</f>
        <v>#REF!</v>
      </c>
    </row>
    <row r="1782" spans="1:10">
      <c r="A1782" s="577" t="e">
        <f>IF(A1781="","",IF(A1781=#REF!*12,"",+A1781+1))</f>
        <v>#REF!</v>
      </c>
      <c r="B1782" s="576" t="e">
        <f t="shared" si="194"/>
        <v>#REF!</v>
      </c>
      <c r="C1782" s="576" t="e">
        <f>IF(A1782="","",IF(#REF!+'Plano Prestação Mensal Proposta'!A1782&gt;120,0,ROUND(IF(B1782&gt;0.045,(0.045*0.5),(0.5)*B1782),7)))</f>
        <v>#REF!</v>
      </c>
      <c r="D1782" s="576" t="e">
        <f t="shared" si="189"/>
        <v>#REF!</v>
      </c>
      <c r="E1782" s="575" t="e">
        <f t="shared" si="195"/>
        <v>#REF!</v>
      </c>
      <c r="F1782" s="575" t="e">
        <f t="shared" si="190"/>
        <v>#REF!</v>
      </c>
      <c r="G1782" s="575" t="e">
        <f t="shared" si="191"/>
        <v>#REF!</v>
      </c>
      <c r="H1782" s="575" t="e">
        <f t="shared" si="192"/>
        <v>#REF!</v>
      </c>
      <c r="I1782" s="575" t="e">
        <f t="shared" si="193"/>
        <v>#REF!</v>
      </c>
      <c r="J1782" s="575" t="e">
        <f>IF(A1782="","",IF(#REF!="","",PMT((1+D1782)^(1/12)-1,(#REF!*12)-A1782+1,-E1782)))</f>
        <v>#REF!</v>
      </c>
    </row>
    <row r="1783" spans="1:10">
      <c r="A1783" s="577" t="e">
        <f>IF(A1782="","",IF(A1782=#REF!*12,"",+A1782+1))</f>
        <v>#REF!</v>
      </c>
      <c r="B1783" s="576" t="e">
        <f t="shared" si="194"/>
        <v>#REF!</v>
      </c>
      <c r="C1783" s="576" t="e">
        <f>IF(A1783="","",IF(#REF!+'Plano Prestação Mensal Proposta'!A1783&gt;120,0,ROUND(IF(B1783&gt;0.045,(0.045*0.5),(0.5)*B1783),7)))</f>
        <v>#REF!</v>
      </c>
      <c r="D1783" s="576" t="e">
        <f t="shared" si="189"/>
        <v>#REF!</v>
      </c>
      <c r="E1783" s="575" t="e">
        <f t="shared" si="195"/>
        <v>#REF!</v>
      </c>
      <c r="F1783" s="575" t="e">
        <f t="shared" si="190"/>
        <v>#REF!</v>
      </c>
      <c r="G1783" s="575" t="e">
        <f t="shared" si="191"/>
        <v>#REF!</v>
      </c>
      <c r="H1783" s="575" t="e">
        <f t="shared" si="192"/>
        <v>#REF!</v>
      </c>
      <c r="I1783" s="575" t="e">
        <f t="shared" si="193"/>
        <v>#REF!</v>
      </c>
      <c r="J1783" s="575" t="e">
        <f>IF(A1783="","",IF(#REF!="","",PMT((1+D1783)^(1/12)-1,(#REF!*12)-A1783+1,-E1783)))</f>
        <v>#REF!</v>
      </c>
    </row>
    <row r="1784" spans="1:10">
      <c r="A1784" s="577" t="e">
        <f>IF(A1783="","",IF(A1783=#REF!*12,"",+A1783+1))</f>
        <v>#REF!</v>
      </c>
      <c r="B1784" s="576" t="e">
        <f t="shared" si="194"/>
        <v>#REF!</v>
      </c>
      <c r="C1784" s="576" t="e">
        <f>IF(A1784="","",IF(#REF!+'Plano Prestação Mensal Proposta'!A1784&gt;120,0,ROUND(IF(B1784&gt;0.045,(0.045*0.5),(0.5)*B1784),7)))</f>
        <v>#REF!</v>
      </c>
      <c r="D1784" s="576" t="e">
        <f t="shared" si="189"/>
        <v>#REF!</v>
      </c>
      <c r="E1784" s="575" t="e">
        <f t="shared" si="195"/>
        <v>#REF!</v>
      </c>
      <c r="F1784" s="575" t="e">
        <f t="shared" si="190"/>
        <v>#REF!</v>
      </c>
      <c r="G1784" s="575" t="e">
        <f t="shared" si="191"/>
        <v>#REF!</v>
      </c>
      <c r="H1784" s="575" t="e">
        <f t="shared" si="192"/>
        <v>#REF!</v>
      </c>
      <c r="I1784" s="575" t="e">
        <f t="shared" si="193"/>
        <v>#REF!</v>
      </c>
      <c r="J1784" s="575" t="e">
        <f>IF(A1784="","",IF(#REF!="","",PMT((1+D1784)^(1/12)-1,(#REF!*12)-A1784+1,-E1784)))</f>
        <v>#REF!</v>
      </c>
    </row>
    <row r="1785" spans="1:10">
      <c r="A1785" s="577" t="e">
        <f>IF(A1784="","",IF(A1784=#REF!*12,"",+A1784+1))</f>
        <v>#REF!</v>
      </c>
      <c r="B1785" s="576" t="e">
        <f t="shared" si="194"/>
        <v>#REF!</v>
      </c>
      <c r="C1785" s="576" t="e">
        <f>IF(A1785="","",IF(#REF!+'Plano Prestação Mensal Proposta'!A1785&gt;120,0,ROUND(IF(B1785&gt;0.045,(0.045*0.5),(0.5)*B1785),7)))</f>
        <v>#REF!</v>
      </c>
      <c r="D1785" s="576" t="e">
        <f t="shared" si="189"/>
        <v>#REF!</v>
      </c>
      <c r="E1785" s="575" t="e">
        <f t="shared" si="195"/>
        <v>#REF!</v>
      </c>
      <c r="F1785" s="575" t="e">
        <f t="shared" si="190"/>
        <v>#REF!</v>
      </c>
      <c r="G1785" s="575" t="e">
        <f t="shared" si="191"/>
        <v>#REF!</v>
      </c>
      <c r="H1785" s="575" t="e">
        <f t="shared" si="192"/>
        <v>#REF!</v>
      </c>
      <c r="I1785" s="575" t="e">
        <f t="shared" si="193"/>
        <v>#REF!</v>
      </c>
      <c r="J1785" s="575" t="e">
        <f>IF(A1785="","",IF(#REF!="","",PMT((1+D1785)^(1/12)-1,(#REF!*12)-A1785+1,-E1785)))</f>
        <v>#REF!</v>
      </c>
    </row>
    <row r="1786" spans="1:10">
      <c r="A1786" s="577" t="e">
        <f>IF(A1785="","",IF(A1785=#REF!*12,"",+A1785+1))</f>
        <v>#REF!</v>
      </c>
      <c r="B1786" s="576" t="e">
        <f t="shared" si="194"/>
        <v>#REF!</v>
      </c>
      <c r="C1786" s="576" t="e">
        <f>IF(A1786="","",IF(#REF!+'Plano Prestação Mensal Proposta'!A1786&gt;120,0,ROUND(IF(B1786&gt;0.045,(0.045*0.5),(0.5)*B1786),7)))</f>
        <v>#REF!</v>
      </c>
      <c r="D1786" s="576" t="e">
        <f t="shared" si="189"/>
        <v>#REF!</v>
      </c>
      <c r="E1786" s="575" t="e">
        <f t="shared" si="195"/>
        <v>#REF!</v>
      </c>
      <c r="F1786" s="575" t="e">
        <f t="shared" si="190"/>
        <v>#REF!</v>
      </c>
      <c r="G1786" s="575" t="e">
        <f t="shared" si="191"/>
        <v>#REF!</v>
      </c>
      <c r="H1786" s="575" t="e">
        <f t="shared" si="192"/>
        <v>#REF!</v>
      </c>
      <c r="I1786" s="575" t="e">
        <f t="shared" si="193"/>
        <v>#REF!</v>
      </c>
      <c r="J1786" s="575" t="e">
        <f>IF(A1786="","",IF(#REF!="","",PMT((1+D1786)^(1/12)-1,(#REF!*12)-A1786+1,-E1786)))</f>
        <v>#REF!</v>
      </c>
    </row>
    <row r="1787" spans="1:10">
      <c r="A1787" s="577" t="e">
        <f>IF(A1786="","",IF(A1786=#REF!*12,"",+A1786+1))</f>
        <v>#REF!</v>
      </c>
      <c r="B1787" s="576" t="e">
        <f t="shared" si="194"/>
        <v>#REF!</v>
      </c>
      <c r="C1787" s="576" t="e">
        <f>IF(A1787="","",IF(#REF!+'Plano Prestação Mensal Proposta'!A1787&gt;120,0,ROUND(IF(B1787&gt;0.045,(0.045*0.5),(0.5)*B1787),7)))</f>
        <v>#REF!</v>
      </c>
      <c r="D1787" s="576" t="e">
        <f t="shared" si="189"/>
        <v>#REF!</v>
      </c>
      <c r="E1787" s="575" t="e">
        <f t="shared" si="195"/>
        <v>#REF!</v>
      </c>
      <c r="F1787" s="575" t="e">
        <f t="shared" si="190"/>
        <v>#REF!</v>
      </c>
      <c r="G1787" s="575" t="e">
        <f t="shared" si="191"/>
        <v>#REF!</v>
      </c>
      <c r="H1787" s="575" t="e">
        <f t="shared" si="192"/>
        <v>#REF!</v>
      </c>
      <c r="I1787" s="575" t="e">
        <f t="shared" si="193"/>
        <v>#REF!</v>
      </c>
      <c r="J1787" s="575" t="e">
        <f>IF(A1787="","",IF(#REF!="","",PMT((1+D1787)^(1/12)-1,(#REF!*12)-A1787+1,-E1787)))</f>
        <v>#REF!</v>
      </c>
    </row>
    <row r="1788" spans="1:10">
      <c r="A1788" s="577" t="e">
        <f>IF(A1787="","",IF(A1787=#REF!*12,"",+A1787+1))</f>
        <v>#REF!</v>
      </c>
      <c r="B1788" s="576" t="e">
        <f t="shared" si="194"/>
        <v>#REF!</v>
      </c>
      <c r="C1788" s="576" t="e">
        <f>IF(A1788="","",IF(#REF!+'Plano Prestação Mensal Proposta'!A1788&gt;120,0,ROUND(IF(B1788&gt;0.045,(0.045*0.5),(0.5)*B1788),7)))</f>
        <v>#REF!</v>
      </c>
      <c r="D1788" s="576" t="e">
        <f t="shared" si="189"/>
        <v>#REF!</v>
      </c>
      <c r="E1788" s="575" t="e">
        <f t="shared" si="195"/>
        <v>#REF!</v>
      </c>
      <c r="F1788" s="575" t="e">
        <f t="shared" si="190"/>
        <v>#REF!</v>
      </c>
      <c r="G1788" s="575" t="e">
        <f t="shared" si="191"/>
        <v>#REF!</v>
      </c>
      <c r="H1788" s="575" t="e">
        <f t="shared" si="192"/>
        <v>#REF!</v>
      </c>
      <c r="I1788" s="575" t="e">
        <f t="shared" si="193"/>
        <v>#REF!</v>
      </c>
      <c r="J1788" s="575" t="e">
        <f>IF(A1788="","",IF(#REF!="","",PMT((1+D1788)^(1/12)-1,(#REF!*12)-A1788+1,-E1788)))</f>
        <v>#REF!</v>
      </c>
    </row>
    <row r="1789" spans="1:10">
      <c r="A1789" s="577" t="e">
        <f>IF(A1788="","",IF(A1788=#REF!*12,"",+A1788+1))</f>
        <v>#REF!</v>
      </c>
      <c r="B1789" s="576" t="e">
        <f t="shared" si="194"/>
        <v>#REF!</v>
      </c>
      <c r="C1789" s="576" t="e">
        <f>IF(A1789="","",IF(#REF!+'Plano Prestação Mensal Proposta'!A1789&gt;120,0,ROUND(IF(B1789&gt;0.045,(0.045*0.5),(0.5)*B1789),7)))</f>
        <v>#REF!</v>
      </c>
      <c r="D1789" s="576" t="e">
        <f t="shared" si="189"/>
        <v>#REF!</v>
      </c>
      <c r="E1789" s="575" t="e">
        <f t="shared" si="195"/>
        <v>#REF!</v>
      </c>
      <c r="F1789" s="575" t="e">
        <f t="shared" si="190"/>
        <v>#REF!</v>
      </c>
      <c r="G1789" s="575" t="e">
        <f t="shared" si="191"/>
        <v>#REF!</v>
      </c>
      <c r="H1789" s="575" t="e">
        <f t="shared" si="192"/>
        <v>#REF!</v>
      </c>
      <c r="I1789" s="575" t="e">
        <f t="shared" si="193"/>
        <v>#REF!</v>
      </c>
      <c r="J1789" s="575" t="e">
        <f>IF(A1789="","",IF(#REF!="","",PMT((1+D1789)^(1/12)-1,(#REF!*12)-A1789+1,-E1789)))</f>
        <v>#REF!</v>
      </c>
    </row>
    <row r="1790" spans="1:10">
      <c r="A1790" s="577" t="e">
        <f>IF(A1789="","",IF(A1789=#REF!*12,"",+A1789+1))</f>
        <v>#REF!</v>
      </c>
      <c r="B1790" s="576" t="e">
        <f t="shared" si="194"/>
        <v>#REF!</v>
      </c>
      <c r="C1790" s="576" t="e">
        <f>IF(A1790="","",IF(#REF!+'Plano Prestação Mensal Proposta'!A1790&gt;120,0,ROUND(IF(B1790&gt;0.045,(0.045*0.5),(0.5)*B1790),7)))</f>
        <v>#REF!</v>
      </c>
      <c r="D1790" s="576" t="e">
        <f t="shared" si="189"/>
        <v>#REF!</v>
      </c>
      <c r="E1790" s="575" t="e">
        <f t="shared" si="195"/>
        <v>#REF!</v>
      </c>
      <c r="F1790" s="575" t="e">
        <f t="shared" si="190"/>
        <v>#REF!</v>
      </c>
      <c r="G1790" s="575" t="e">
        <f t="shared" si="191"/>
        <v>#REF!</v>
      </c>
      <c r="H1790" s="575" t="e">
        <f t="shared" si="192"/>
        <v>#REF!</v>
      </c>
      <c r="I1790" s="575" t="e">
        <f t="shared" si="193"/>
        <v>#REF!</v>
      </c>
      <c r="J1790" s="575" t="e">
        <f>IF(A1790="","",IF(#REF!="","",PMT((1+D1790)^(1/12)-1,(#REF!*12)-A1790+1,-E1790)))</f>
        <v>#REF!</v>
      </c>
    </row>
    <row r="1791" spans="1:10">
      <c r="A1791" s="577" t="e">
        <f>IF(A1790="","",IF(A1790=#REF!*12,"",+A1790+1))</f>
        <v>#REF!</v>
      </c>
      <c r="B1791" s="576" t="e">
        <f t="shared" si="194"/>
        <v>#REF!</v>
      </c>
      <c r="C1791" s="576" t="e">
        <f>IF(A1791="","",IF(#REF!+'Plano Prestação Mensal Proposta'!A1791&gt;120,0,ROUND(IF(B1791&gt;0.045,(0.045*0.5),(0.5)*B1791),7)))</f>
        <v>#REF!</v>
      </c>
      <c r="D1791" s="576" t="e">
        <f t="shared" si="189"/>
        <v>#REF!</v>
      </c>
      <c r="E1791" s="575" t="e">
        <f t="shared" si="195"/>
        <v>#REF!</v>
      </c>
      <c r="F1791" s="575" t="e">
        <f t="shared" si="190"/>
        <v>#REF!</v>
      </c>
      <c r="G1791" s="575" t="e">
        <f t="shared" si="191"/>
        <v>#REF!</v>
      </c>
      <c r="H1791" s="575" t="e">
        <f t="shared" si="192"/>
        <v>#REF!</v>
      </c>
      <c r="I1791" s="575" t="e">
        <f t="shared" si="193"/>
        <v>#REF!</v>
      </c>
      <c r="J1791" s="575" t="e">
        <f>IF(A1791="","",IF(#REF!="","",PMT((1+D1791)^(1/12)-1,(#REF!*12)-A1791+1,-E1791)))</f>
        <v>#REF!</v>
      </c>
    </row>
    <row r="1792" spans="1:10">
      <c r="A1792" s="577" t="e">
        <f>IF(A1791="","",IF(A1791=#REF!*12,"",+A1791+1))</f>
        <v>#REF!</v>
      </c>
      <c r="B1792" s="576" t="e">
        <f t="shared" si="194"/>
        <v>#REF!</v>
      </c>
      <c r="C1792" s="576" t="e">
        <f>IF(A1792="","",IF(#REF!+'Plano Prestação Mensal Proposta'!A1792&gt;120,0,ROUND(IF(B1792&gt;0.045,(0.045*0.5),(0.5)*B1792),7)))</f>
        <v>#REF!</v>
      </c>
      <c r="D1792" s="576" t="e">
        <f t="shared" si="189"/>
        <v>#REF!</v>
      </c>
      <c r="E1792" s="575" t="e">
        <f t="shared" si="195"/>
        <v>#REF!</v>
      </c>
      <c r="F1792" s="575" t="e">
        <f t="shared" si="190"/>
        <v>#REF!</v>
      </c>
      <c r="G1792" s="575" t="e">
        <f t="shared" si="191"/>
        <v>#REF!</v>
      </c>
      <c r="H1792" s="575" t="e">
        <f t="shared" si="192"/>
        <v>#REF!</v>
      </c>
      <c r="I1792" s="575" t="e">
        <f t="shared" si="193"/>
        <v>#REF!</v>
      </c>
      <c r="J1792" s="575" t="e">
        <f>IF(A1792="","",IF(#REF!="","",PMT((1+D1792)^(1/12)-1,(#REF!*12)-A1792+1,-E1792)))</f>
        <v>#REF!</v>
      </c>
    </row>
    <row r="1793" spans="1:10">
      <c r="A1793" s="577" t="e">
        <f>IF(A1792="","",IF(A1792=#REF!*12,"",+A1792+1))</f>
        <v>#REF!</v>
      </c>
      <c r="B1793" s="576" t="e">
        <f t="shared" si="194"/>
        <v>#REF!</v>
      </c>
      <c r="C1793" s="576" t="e">
        <f>IF(A1793="","",IF(#REF!+'Plano Prestação Mensal Proposta'!A1793&gt;120,0,ROUND(IF(B1793&gt;0.045,(0.045*0.5),(0.5)*B1793),7)))</f>
        <v>#REF!</v>
      </c>
      <c r="D1793" s="576" t="e">
        <f t="shared" si="189"/>
        <v>#REF!</v>
      </c>
      <c r="E1793" s="575" t="e">
        <f t="shared" si="195"/>
        <v>#REF!</v>
      </c>
      <c r="F1793" s="575" t="e">
        <f t="shared" si="190"/>
        <v>#REF!</v>
      </c>
      <c r="G1793" s="575" t="e">
        <f t="shared" si="191"/>
        <v>#REF!</v>
      </c>
      <c r="H1793" s="575" t="e">
        <f t="shared" si="192"/>
        <v>#REF!</v>
      </c>
      <c r="I1793" s="575" t="e">
        <f t="shared" si="193"/>
        <v>#REF!</v>
      </c>
      <c r="J1793" s="575" t="e">
        <f>IF(A1793="","",IF(#REF!="","",PMT((1+D1793)^(1/12)-1,(#REF!*12)-A1793+1,-E1793)))</f>
        <v>#REF!</v>
      </c>
    </row>
    <row r="1794" spans="1:10">
      <c r="A1794" s="577" t="e">
        <f>IF(A1793="","",IF(A1793=#REF!*12,"",+A1793+1))</f>
        <v>#REF!</v>
      </c>
      <c r="B1794" s="576" t="e">
        <f t="shared" si="194"/>
        <v>#REF!</v>
      </c>
      <c r="C1794" s="576" t="e">
        <f>IF(A1794="","",IF(#REF!+'Plano Prestação Mensal Proposta'!A1794&gt;120,0,ROUND(IF(B1794&gt;0.045,(0.045*0.5),(0.5)*B1794),7)))</f>
        <v>#REF!</v>
      </c>
      <c r="D1794" s="576" t="e">
        <f t="shared" si="189"/>
        <v>#REF!</v>
      </c>
      <c r="E1794" s="575" t="e">
        <f t="shared" si="195"/>
        <v>#REF!</v>
      </c>
      <c r="F1794" s="575" t="e">
        <f t="shared" si="190"/>
        <v>#REF!</v>
      </c>
      <c r="G1794" s="575" t="e">
        <f t="shared" si="191"/>
        <v>#REF!</v>
      </c>
      <c r="H1794" s="575" t="e">
        <f t="shared" si="192"/>
        <v>#REF!</v>
      </c>
      <c r="I1794" s="575" t="e">
        <f t="shared" si="193"/>
        <v>#REF!</v>
      </c>
      <c r="J1794" s="575" t="e">
        <f>IF(A1794="","",IF(#REF!="","",PMT((1+D1794)^(1/12)-1,(#REF!*12)-A1794+1,-E1794)))</f>
        <v>#REF!</v>
      </c>
    </row>
    <row r="1795" spans="1:10">
      <c r="A1795" s="577" t="e">
        <f>IF(A1794="","",IF(A1794=#REF!*12,"",+A1794+1))</f>
        <v>#REF!</v>
      </c>
      <c r="B1795" s="576" t="e">
        <f t="shared" si="194"/>
        <v>#REF!</v>
      </c>
      <c r="C1795" s="576" t="e">
        <f>IF(A1795="","",IF(#REF!+'Plano Prestação Mensal Proposta'!A1795&gt;120,0,ROUND(IF(B1795&gt;0.045,(0.045*0.5),(0.5)*B1795),7)))</f>
        <v>#REF!</v>
      </c>
      <c r="D1795" s="576" t="e">
        <f t="shared" si="189"/>
        <v>#REF!</v>
      </c>
      <c r="E1795" s="575" t="e">
        <f t="shared" si="195"/>
        <v>#REF!</v>
      </c>
      <c r="F1795" s="575" t="e">
        <f t="shared" si="190"/>
        <v>#REF!</v>
      </c>
      <c r="G1795" s="575" t="e">
        <f t="shared" si="191"/>
        <v>#REF!</v>
      </c>
      <c r="H1795" s="575" t="e">
        <f t="shared" si="192"/>
        <v>#REF!</v>
      </c>
      <c r="I1795" s="575" t="e">
        <f t="shared" si="193"/>
        <v>#REF!</v>
      </c>
      <c r="J1795" s="575" t="e">
        <f>IF(A1795="","",IF(#REF!="","",PMT((1+D1795)^(1/12)-1,(#REF!*12)-A1795+1,-E1795)))</f>
        <v>#REF!</v>
      </c>
    </row>
    <row r="1796" spans="1:10">
      <c r="A1796" s="577" t="e">
        <f>IF(A1795="","",IF(A1795=#REF!*12,"",+A1795+1))</f>
        <v>#REF!</v>
      </c>
      <c r="B1796" s="576" t="e">
        <f t="shared" si="194"/>
        <v>#REF!</v>
      </c>
      <c r="C1796" s="576" t="e">
        <f>IF(A1796="","",IF(#REF!+'Plano Prestação Mensal Proposta'!A1796&gt;120,0,ROUND(IF(B1796&gt;0.045,(0.045*0.5),(0.5)*B1796),7)))</f>
        <v>#REF!</v>
      </c>
      <c r="D1796" s="576" t="e">
        <f t="shared" si="189"/>
        <v>#REF!</v>
      </c>
      <c r="E1796" s="575" t="e">
        <f t="shared" si="195"/>
        <v>#REF!</v>
      </c>
      <c r="F1796" s="575" t="e">
        <f t="shared" si="190"/>
        <v>#REF!</v>
      </c>
      <c r="G1796" s="575" t="e">
        <f t="shared" si="191"/>
        <v>#REF!</v>
      </c>
      <c r="H1796" s="575" t="e">
        <f t="shared" si="192"/>
        <v>#REF!</v>
      </c>
      <c r="I1796" s="575" t="e">
        <f t="shared" si="193"/>
        <v>#REF!</v>
      </c>
      <c r="J1796" s="575" t="e">
        <f>IF(A1796="","",IF(#REF!="","",PMT((1+D1796)^(1/12)-1,(#REF!*12)-A1796+1,-E1796)))</f>
        <v>#REF!</v>
      </c>
    </row>
    <row r="1797" spans="1:10">
      <c r="A1797" s="577" t="e">
        <f>IF(A1796="","",IF(A1796=#REF!*12,"",+A1796+1))</f>
        <v>#REF!</v>
      </c>
      <c r="B1797" s="576" t="e">
        <f t="shared" si="194"/>
        <v>#REF!</v>
      </c>
      <c r="C1797" s="576" t="e">
        <f>IF(A1797="","",IF(#REF!+'Plano Prestação Mensal Proposta'!A1797&gt;120,0,ROUND(IF(B1797&gt;0.045,(0.045*0.5),(0.5)*B1797),7)))</f>
        <v>#REF!</v>
      </c>
      <c r="D1797" s="576" t="e">
        <f t="shared" si="189"/>
        <v>#REF!</v>
      </c>
      <c r="E1797" s="575" t="e">
        <f t="shared" si="195"/>
        <v>#REF!</v>
      </c>
      <c r="F1797" s="575" t="e">
        <f t="shared" si="190"/>
        <v>#REF!</v>
      </c>
      <c r="G1797" s="575" t="e">
        <f t="shared" si="191"/>
        <v>#REF!</v>
      </c>
      <c r="H1797" s="575" t="e">
        <f t="shared" si="192"/>
        <v>#REF!</v>
      </c>
      <c r="I1797" s="575" t="e">
        <f t="shared" si="193"/>
        <v>#REF!</v>
      </c>
      <c r="J1797" s="575" t="e">
        <f>IF(A1797="","",IF(#REF!="","",PMT((1+D1797)^(1/12)-1,(#REF!*12)-A1797+1,-E1797)))</f>
        <v>#REF!</v>
      </c>
    </row>
    <row r="1798" spans="1:10">
      <c r="A1798" s="577" t="e">
        <f>IF(A1797="","",IF(A1797=#REF!*12,"",+A1797+1))</f>
        <v>#REF!</v>
      </c>
      <c r="B1798" s="576" t="e">
        <f t="shared" si="194"/>
        <v>#REF!</v>
      </c>
      <c r="C1798" s="576" t="e">
        <f>IF(A1798="","",IF(#REF!+'Plano Prestação Mensal Proposta'!A1798&gt;120,0,ROUND(IF(B1798&gt;0.045,(0.045*0.5),(0.5)*B1798),7)))</f>
        <v>#REF!</v>
      </c>
      <c r="D1798" s="576" t="e">
        <f t="shared" ref="D1798:D1861" si="196">IF(A1798="","",+B1798-C1798)</f>
        <v>#REF!</v>
      </c>
      <c r="E1798" s="575" t="e">
        <f t="shared" si="195"/>
        <v>#REF!</v>
      </c>
      <c r="F1798" s="575" t="e">
        <f t="shared" ref="F1798:F1861" si="197">IF(A1798="","",IF(J1798="","",+J1798-H1798))</f>
        <v>#REF!</v>
      </c>
      <c r="G1798" s="575" t="e">
        <f t="shared" ref="G1798:G1861" si="198">IF(A1798="","",IF(E1798="","",ROUND(+E1798*((1+B1798)^(1/12)-1),2)))</f>
        <v>#REF!</v>
      </c>
      <c r="H1798" s="575" t="e">
        <f t="shared" ref="H1798:H1861" si="199">IF(A1798="","",IF(E1798="","",ROUND(+E1798*((1+D1798)^(1/12)-1),2)))</f>
        <v>#REF!</v>
      </c>
      <c r="I1798" s="575" t="e">
        <f t="shared" ref="I1798:I1861" si="200">IF(A1798="","",+G1798-H1798)</f>
        <v>#REF!</v>
      </c>
      <c r="J1798" s="575" t="e">
        <f>IF(A1798="","",IF(#REF!="","",PMT((1+D1798)^(1/12)-1,(#REF!*12)-A1798+1,-E1798)))</f>
        <v>#REF!</v>
      </c>
    </row>
    <row r="1799" spans="1:10">
      <c r="A1799" s="577" t="e">
        <f>IF(A1798="","",IF(A1798=#REF!*12,"",+A1798+1))</f>
        <v>#REF!</v>
      </c>
      <c r="B1799" s="576" t="e">
        <f t="shared" ref="B1799:B1862" si="201">IF(A1799="","",+B1798)</f>
        <v>#REF!</v>
      </c>
      <c r="C1799" s="576" t="e">
        <f>IF(A1799="","",IF(#REF!+'Plano Prestação Mensal Proposta'!A1799&gt;120,0,ROUND(IF(B1799&gt;0.045,(0.045*0.5),(0.5)*B1799),7)))</f>
        <v>#REF!</v>
      </c>
      <c r="D1799" s="576" t="e">
        <f t="shared" si="196"/>
        <v>#REF!</v>
      </c>
      <c r="E1799" s="575" t="e">
        <f t="shared" ref="E1799:E1862" si="202">IF(A1799="","",IF(F1798="","",+E1798-F1798))</f>
        <v>#REF!</v>
      </c>
      <c r="F1799" s="575" t="e">
        <f t="shared" si="197"/>
        <v>#REF!</v>
      </c>
      <c r="G1799" s="575" t="e">
        <f t="shared" si="198"/>
        <v>#REF!</v>
      </c>
      <c r="H1799" s="575" t="e">
        <f t="shared" si="199"/>
        <v>#REF!</v>
      </c>
      <c r="I1799" s="575" t="e">
        <f t="shared" si="200"/>
        <v>#REF!</v>
      </c>
      <c r="J1799" s="575" t="e">
        <f>IF(A1799="","",IF(#REF!="","",PMT((1+D1799)^(1/12)-1,(#REF!*12)-A1799+1,-E1799)))</f>
        <v>#REF!</v>
      </c>
    </row>
    <row r="1800" spans="1:10">
      <c r="A1800" s="577" t="e">
        <f>IF(A1799="","",IF(A1799=#REF!*12,"",+A1799+1))</f>
        <v>#REF!</v>
      </c>
      <c r="B1800" s="576" t="e">
        <f t="shared" si="201"/>
        <v>#REF!</v>
      </c>
      <c r="C1800" s="576" t="e">
        <f>IF(A1800="","",IF(#REF!+'Plano Prestação Mensal Proposta'!A1800&gt;120,0,ROUND(IF(B1800&gt;0.045,(0.045*0.5),(0.5)*B1800),7)))</f>
        <v>#REF!</v>
      </c>
      <c r="D1800" s="576" t="e">
        <f t="shared" si="196"/>
        <v>#REF!</v>
      </c>
      <c r="E1800" s="575" t="e">
        <f t="shared" si="202"/>
        <v>#REF!</v>
      </c>
      <c r="F1800" s="575" t="e">
        <f t="shared" si="197"/>
        <v>#REF!</v>
      </c>
      <c r="G1800" s="575" t="e">
        <f t="shared" si="198"/>
        <v>#REF!</v>
      </c>
      <c r="H1800" s="575" t="e">
        <f t="shared" si="199"/>
        <v>#REF!</v>
      </c>
      <c r="I1800" s="575" t="e">
        <f t="shared" si="200"/>
        <v>#REF!</v>
      </c>
      <c r="J1800" s="575" t="e">
        <f>IF(A1800="","",IF(#REF!="","",PMT((1+D1800)^(1/12)-1,(#REF!*12)-A1800+1,-E1800)))</f>
        <v>#REF!</v>
      </c>
    </row>
    <row r="1801" spans="1:10">
      <c r="A1801" s="577" t="e">
        <f>IF(A1800="","",IF(A1800=#REF!*12,"",+A1800+1))</f>
        <v>#REF!</v>
      </c>
      <c r="B1801" s="576" t="e">
        <f t="shared" si="201"/>
        <v>#REF!</v>
      </c>
      <c r="C1801" s="576" t="e">
        <f>IF(A1801="","",IF(#REF!+'Plano Prestação Mensal Proposta'!A1801&gt;120,0,ROUND(IF(B1801&gt;0.045,(0.045*0.5),(0.5)*B1801),7)))</f>
        <v>#REF!</v>
      </c>
      <c r="D1801" s="576" t="e">
        <f t="shared" si="196"/>
        <v>#REF!</v>
      </c>
      <c r="E1801" s="575" t="e">
        <f t="shared" si="202"/>
        <v>#REF!</v>
      </c>
      <c r="F1801" s="575" t="e">
        <f t="shared" si="197"/>
        <v>#REF!</v>
      </c>
      <c r="G1801" s="575" t="e">
        <f t="shared" si="198"/>
        <v>#REF!</v>
      </c>
      <c r="H1801" s="575" t="e">
        <f t="shared" si="199"/>
        <v>#REF!</v>
      </c>
      <c r="I1801" s="575" t="e">
        <f t="shared" si="200"/>
        <v>#REF!</v>
      </c>
      <c r="J1801" s="575" t="e">
        <f>IF(A1801="","",IF(#REF!="","",PMT((1+D1801)^(1/12)-1,(#REF!*12)-A1801+1,-E1801)))</f>
        <v>#REF!</v>
      </c>
    </row>
    <row r="1802" spans="1:10">
      <c r="A1802" s="577" t="e">
        <f>IF(A1801="","",IF(A1801=#REF!*12,"",+A1801+1))</f>
        <v>#REF!</v>
      </c>
      <c r="B1802" s="576" t="e">
        <f t="shared" si="201"/>
        <v>#REF!</v>
      </c>
      <c r="C1802" s="576" t="e">
        <f>IF(A1802="","",IF(#REF!+'Plano Prestação Mensal Proposta'!A1802&gt;120,0,ROUND(IF(B1802&gt;0.045,(0.045*0.5),(0.5)*B1802),7)))</f>
        <v>#REF!</v>
      </c>
      <c r="D1802" s="576" t="e">
        <f t="shared" si="196"/>
        <v>#REF!</v>
      </c>
      <c r="E1802" s="575" t="e">
        <f t="shared" si="202"/>
        <v>#REF!</v>
      </c>
      <c r="F1802" s="575" t="e">
        <f t="shared" si="197"/>
        <v>#REF!</v>
      </c>
      <c r="G1802" s="575" t="e">
        <f t="shared" si="198"/>
        <v>#REF!</v>
      </c>
      <c r="H1802" s="575" t="e">
        <f t="shared" si="199"/>
        <v>#REF!</v>
      </c>
      <c r="I1802" s="575" t="e">
        <f t="shared" si="200"/>
        <v>#REF!</v>
      </c>
      <c r="J1802" s="575" t="e">
        <f>IF(A1802="","",IF(#REF!="","",PMT((1+D1802)^(1/12)-1,(#REF!*12)-A1802+1,-E1802)))</f>
        <v>#REF!</v>
      </c>
    </row>
    <row r="1803" spans="1:10">
      <c r="A1803" s="577" t="e">
        <f>IF(A1802="","",IF(A1802=#REF!*12,"",+A1802+1))</f>
        <v>#REF!</v>
      </c>
      <c r="B1803" s="576" t="e">
        <f t="shared" si="201"/>
        <v>#REF!</v>
      </c>
      <c r="C1803" s="576" t="e">
        <f>IF(A1803="","",IF(#REF!+'Plano Prestação Mensal Proposta'!A1803&gt;120,0,ROUND(IF(B1803&gt;0.045,(0.045*0.5),(0.5)*B1803),7)))</f>
        <v>#REF!</v>
      </c>
      <c r="D1803" s="576" t="e">
        <f t="shared" si="196"/>
        <v>#REF!</v>
      </c>
      <c r="E1803" s="575" t="e">
        <f t="shared" si="202"/>
        <v>#REF!</v>
      </c>
      <c r="F1803" s="575" t="e">
        <f t="shared" si="197"/>
        <v>#REF!</v>
      </c>
      <c r="G1803" s="575" t="e">
        <f t="shared" si="198"/>
        <v>#REF!</v>
      </c>
      <c r="H1803" s="575" t="e">
        <f t="shared" si="199"/>
        <v>#REF!</v>
      </c>
      <c r="I1803" s="575" t="e">
        <f t="shared" si="200"/>
        <v>#REF!</v>
      </c>
      <c r="J1803" s="575" t="e">
        <f>IF(A1803="","",IF(#REF!="","",PMT((1+D1803)^(1/12)-1,(#REF!*12)-A1803+1,-E1803)))</f>
        <v>#REF!</v>
      </c>
    </row>
    <row r="1804" spans="1:10">
      <c r="A1804" s="577" t="e">
        <f>IF(A1803="","",IF(A1803=#REF!*12,"",+A1803+1))</f>
        <v>#REF!</v>
      </c>
      <c r="B1804" s="576" t="e">
        <f t="shared" si="201"/>
        <v>#REF!</v>
      </c>
      <c r="C1804" s="576" t="e">
        <f>IF(A1804="","",IF(#REF!+'Plano Prestação Mensal Proposta'!A1804&gt;120,0,ROUND(IF(B1804&gt;0.045,(0.045*0.5),(0.5)*B1804),7)))</f>
        <v>#REF!</v>
      </c>
      <c r="D1804" s="576" t="e">
        <f t="shared" si="196"/>
        <v>#REF!</v>
      </c>
      <c r="E1804" s="575" t="e">
        <f t="shared" si="202"/>
        <v>#REF!</v>
      </c>
      <c r="F1804" s="575" t="e">
        <f t="shared" si="197"/>
        <v>#REF!</v>
      </c>
      <c r="G1804" s="575" t="e">
        <f t="shared" si="198"/>
        <v>#REF!</v>
      </c>
      <c r="H1804" s="575" t="e">
        <f t="shared" si="199"/>
        <v>#REF!</v>
      </c>
      <c r="I1804" s="575" t="e">
        <f t="shared" si="200"/>
        <v>#REF!</v>
      </c>
      <c r="J1804" s="575" t="e">
        <f>IF(A1804="","",IF(#REF!="","",PMT((1+D1804)^(1/12)-1,(#REF!*12)-A1804+1,-E1804)))</f>
        <v>#REF!</v>
      </c>
    </row>
    <row r="1805" spans="1:10">
      <c r="A1805" s="577" t="e">
        <f>IF(A1804="","",IF(A1804=#REF!*12,"",+A1804+1))</f>
        <v>#REF!</v>
      </c>
      <c r="B1805" s="576" t="e">
        <f t="shared" si="201"/>
        <v>#REF!</v>
      </c>
      <c r="C1805" s="576" t="e">
        <f>IF(A1805="","",IF(#REF!+'Plano Prestação Mensal Proposta'!A1805&gt;120,0,ROUND(IF(B1805&gt;0.045,(0.045*0.5),(0.5)*B1805),7)))</f>
        <v>#REF!</v>
      </c>
      <c r="D1805" s="576" t="e">
        <f t="shared" si="196"/>
        <v>#REF!</v>
      </c>
      <c r="E1805" s="575" t="e">
        <f t="shared" si="202"/>
        <v>#REF!</v>
      </c>
      <c r="F1805" s="575" t="e">
        <f t="shared" si="197"/>
        <v>#REF!</v>
      </c>
      <c r="G1805" s="575" t="e">
        <f t="shared" si="198"/>
        <v>#REF!</v>
      </c>
      <c r="H1805" s="575" t="e">
        <f t="shared" si="199"/>
        <v>#REF!</v>
      </c>
      <c r="I1805" s="575" t="e">
        <f t="shared" si="200"/>
        <v>#REF!</v>
      </c>
      <c r="J1805" s="575" t="e">
        <f>IF(A1805="","",IF(#REF!="","",PMT((1+D1805)^(1/12)-1,(#REF!*12)-A1805+1,-E1805)))</f>
        <v>#REF!</v>
      </c>
    </row>
    <row r="1806" spans="1:10">
      <c r="A1806" s="577" t="e">
        <f>IF(A1805="","",IF(A1805=#REF!*12,"",+A1805+1))</f>
        <v>#REF!</v>
      </c>
      <c r="B1806" s="576" t="e">
        <f t="shared" si="201"/>
        <v>#REF!</v>
      </c>
      <c r="C1806" s="576" t="e">
        <f>IF(A1806="","",IF(#REF!+'Plano Prestação Mensal Proposta'!A1806&gt;120,0,ROUND(IF(B1806&gt;0.045,(0.045*0.5),(0.5)*B1806),7)))</f>
        <v>#REF!</v>
      </c>
      <c r="D1806" s="576" t="e">
        <f t="shared" si="196"/>
        <v>#REF!</v>
      </c>
      <c r="E1806" s="575" t="e">
        <f t="shared" si="202"/>
        <v>#REF!</v>
      </c>
      <c r="F1806" s="575" t="e">
        <f t="shared" si="197"/>
        <v>#REF!</v>
      </c>
      <c r="G1806" s="575" t="e">
        <f t="shared" si="198"/>
        <v>#REF!</v>
      </c>
      <c r="H1806" s="575" t="e">
        <f t="shared" si="199"/>
        <v>#REF!</v>
      </c>
      <c r="I1806" s="575" t="e">
        <f t="shared" si="200"/>
        <v>#REF!</v>
      </c>
      <c r="J1806" s="575" t="e">
        <f>IF(A1806="","",IF(#REF!="","",PMT((1+D1806)^(1/12)-1,(#REF!*12)-A1806+1,-E1806)))</f>
        <v>#REF!</v>
      </c>
    </row>
    <row r="1807" spans="1:10">
      <c r="A1807" s="577" t="e">
        <f>IF(A1806="","",IF(A1806=#REF!*12,"",+A1806+1))</f>
        <v>#REF!</v>
      </c>
      <c r="B1807" s="576" t="e">
        <f t="shared" si="201"/>
        <v>#REF!</v>
      </c>
      <c r="C1807" s="576" t="e">
        <f>IF(A1807="","",IF(#REF!+'Plano Prestação Mensal Proposta'!A1807&gt;120,0,ROUND(IF(B1807&gt;0.045,(0.045*0.5),(0.5)*B1807),7)))</f>
        <v>#REF!</v>
      </c>
      <c r="D1807" s="576" t="e">
        <f t="shared" si="196"/>
        <v>#REF!</v>
      </c>
      <c r="E1807" s="575" t="e">
        <f t="shared" si="202"/>
        <v>#REF!</v>
      </c>
      <c r="F1807" s="575" t="e">
        <f t="shared" si="197"/>
        <v>#REF!</v>
      </c>
      <c r="G1807" s="575" t="e">
        <f t="shared" si="198"/>
        <v>#REF!</v>
      </c>
      <c r="H1807" s="575" t="e">
        <f t="shared" si="199"/>
        <v>#REF!</v>
      </c>
      <c r="I1807" s="575" t="e">
        <f t="shared" si="200"/>
        <v>#REF!</v>
      </c>
      <c r="J1807" s="575" t="e">
        <f>IF(A1807="","",IF(#REF!="","",PMT((1+D1807)^(1/12)-1,(#REF!*12)-A1807+1,-E1807)))</f>
        <v>#REF!</v>
      </c>
    </row>
    <row r="1808" spans="1:10">
      <c r="A1808" s="577" t="e">
        <f>IF(A1807="","",IF(A1807=#REF!*12,"",+A1807+1))</f>
        <v>#REF!</v>
      </c>
      <c r="B1808" s="576" t="e">
        <f t="shared" si="201"/>
        <v>#REF!</v>
      </c>
      <c r="C1808" s="576" t="e">
        <f>IF(A1808="","",IF(#REF!+'Plano Prestação Mensal Proposta'!A1808&gt;120,0,ROUND(IF(B1808&gt;0.045,(0.045*0.5),(0.5)*B1808),7)))</f>
        <v>#REF!</v>
      </c>
      <c r="D1808" s="576" t="e">
        <f t="shared" si="196"/>
        <v>#REF!</v>
      </c>
      <c r="E1808" s="575" t="e">
        <f t="shared" si="202"/>
        <v>#REF!</v>
      </c>
      <c r="F1808" s="575" t="e">
        <f t="shared" si="197"/>
        <v>#REF!</v>
      </c>
      <c r="G1808" s="575" t="e">
        <f t="shared" si="198"/>
        <v>#REF!</v>
      </c>
      <c r="H1808" s="575" t="e">
        <f t="shared" si="199"/>
        <v>#REF!</v>
      </c>
      <c r="I1808" s="575" t="e">
        <f t="shared" si="200"/>
        <v>#REF!</v>
      </c>
      <c r="J1808" s="575" t="e">
        <f>IF(A1808="","",IF(#REF!="","",PMT((1+D1808)^(1/12)-1,(#REF!*12)-A1808+1,-E1808)))</f>
        <v>#REF!</v>
      </c>
    </row>
    <row r="1809" spans="1:10">
      <c r="A1809" s="577" t="e">
        <f>IF(A1808="","",IF(A1808=#REF!*12,"",+A1808+1))</f>
        <v>#REF!</v>
      </c>
      <c r="B1809" s="576" t="e">
        <f t="shared" si="201"/>
        <v>#REF!</v>
      </c>
      <c r="C1809" s="576" t="e">
        <f>IF(A1809="","",IF(#REF!+'Plano Prestação Mensal Proposta'!A1809&gt;120,0,ROUND(IF(B1809&gt;0.045,(0.045*0.5),(0.5)*B1809),7)))</f>
        <v>#REF!</v>
      </c>
      <c r="D1809" s="576" t="e">
        <f t="shared" si="196"/>
        <v>#REF!</v>
      </c>
      <c r="E1809" s="575" t="e">
        <f t="shared" si="202"/>
        <v>#REF!</v>
      </c>
      <c r="F1809" s="575" t="e">
        <f t="shared" si="197"/>
        <v>#REF!</v>
      </c>
      <c r="G1809" s="575" t="e">
        <f t="shared" si="198"/>
        <v>#REF!</v>
      </c>
      <c r="H1809" s="575" t="e">
        <f t="shared" si="199"/>
        <v>#REF!</v>
      </c>
      <c r="I1809" s="575" t="e">
        <f t="shared" si="200"/>
        <v>#REF!</v>
      </c>
      <c r="J1809" s="575" t="e">
        <f>IF(A1809="","",IF(#REF!="","",PMT((1+D1809)^(1/12)-1,(#REF!*12)-A1809+1,-E1809)))</f>
        <v>#REF!</v>
      </c>
    </row>
    <row r="1810" spans="1:10">
      <c r="A1810" s="577" t="e">
        <f>IF(A1809="","",IF(A1809=#REF!*12,"",+A1809+1))</f>
        <v>#REF!</v>
      </c>
      <c r="B1810" s="576" t="e">
        <f t="shared" si="201"/>
        <v>#REF!</v>
      </c>
      <c r="C1810" s="576" t="e">
        <f>IF(A1810="","",IF(#REF!+'Plano Prestação Mensal Proposta'!A1810&gt;120,0,ROUND(IF(B1810&gt;0.045,(0.045*0.5),(0.5)*B1810),7)))</f>
        <v>#REF!</v>
      </c>
      <c r="D1810" s="576" t="e">
        <f t="shared" si="196"/>
        <v>#REF!</v>
      </c>
      <c r="E1810" s="575" t="e">
        <f t="shared" si="202"/>
        <v>#REF!</v>
      </c>
      <c r="F1810" s="575" t="e">
        <f t="shared" si="197"/>
        <v>#REF!</v>
      </c>
      <c r="G1810" s="575" t="e">
        <f t="shared" si="198"/>
        <v>#REF!</v>
      </c>
      <c r="H1810" s="575" t="e">
        <f t="shared" si="199"/>
        <v>#REF!</v>
      </c>
      <c r="I1810" s="575" t="e">
        <f t="shared" si="200"/>
        <v>#REF!</v>
      </c>
      <c r="J1810" s="575" t="e">
        <f>IF(A1810="","",IF(#REF!="","",PMT((1+D1810)^(1/12)-1,(#REF!*12)-A1810+1,-E1810)))</f>
        <v>#REF!</v>
      </c>
    </row>
    <row r="1811" spans="1:10">
      <c r="A1811" s="577" t="e">
        <f>IF(A1810="","",IF(A1810=#REF!*12,"",+A1810+1))</f>
        <v>#REF!</v>
      </c>
      <c r="B1811" s="576" t="e">
        <f t="shared" si="201"/>
        <v>#REF!</v>
      </c>
      <c r="C1811" s="576" t="e">
        <f>IF(A1811="","",IF(#REF!+'Plano Prestação Mensal Proposta'!A1811&gt;120,0,ROUND(IF(B1811&gt;0.045,(0.045*0.5),(0.5)*B1811),7)))</f>
        <v>#REF!</v>
      </c>
      <c r="D1811" s="576" t="e">
        <f t="shared" si="196"/>
        <v>#REF!</v>
      </c>
      <c r="E1811" s="575" t="e">
        <f t="shared" si="202"/>
        <v>#REF!</v>
      </c>
      <c r="F1811" s="575" t="e">
        <f t="shared" si="197"/>
        <v>#REF!</v>
      </c>
      <c r="G1811" s="575" t="e">
        <f t="shared" si="198"/>
        <v>#REF!</v>
      </c>
      <c r="H1811" s="575" t="e">
        <f t="shared" si="199"/>
        <v>#REF!</v>
      </c>
      <c r="I1811" s="575" t="e">
        <f t="shared" si="200"/>
        <v>#REF!</v>
      </c>
      <c r="J1811" s="575" t="e">
        <f>IF(A1811="","",IF(#REF!="","",PMT((1+D1811)^(1/12)-1,(#REF!*12)-A1811+1,-E1811)))</f>
        <v>#REF!</v>
      </c>
    </row>
    <row r="1812" spans="1:10">
      <c r="A1812" s="577" t="e">
        <f>IF(A1811="","",IF(A1811=#REF!*12,"",+A1811+1))</f>
        <v>#REF!</v>
      </c>
      <c r="B1812" s="576" t="e">
        <f t="shared" si="201"/>
        <v>#REF!</v>
      </c>
      <c r="C1812" s="576" t="e">
        <f>IF(A1812="","",IF(#REF!+'Plano Prestação Mensal Proposta'!A1812&gt;120,0,ROUND(IF(B1812&gt;0.045,(0.045*0.5),(0.5)*B1812),7)))</f>
        <v>#REF!</v>
      </c>
      <c r="D1812" s="576" t="e">
        <f t="shared" si="196"/>
        <v>#REF!</v>
      </c>
      <c r="E1812" s="575" t="e">
        <f t="shared" si="202"/>
        <v>#REF!</v>
      </c>
      <c r="F1812" s="575" t="e">
        <f t="shared" si="197"/>
        <v>#REF!</v>
      </c>
      <c r="G1812" s="575" t="e">
        <f t="shared" si="198"/>
        <v>#REF!</v>
      </c>
      <c r="H1812" s="575" t="e">
        <f t="shared" si="199"/>
        <v>#REF!</v>
      </c>
      <c r="I1812" s="575" t="e">
        <f t="shared" si="200"/>
        <v>#REF!</v>
      </c>
      <c r="J1812" s="575" t="e">
        <f>IF(A1812="","",IF(#REF!="","",PMT((1+D1812)^(1/12)-1,(#REF!*12)-A1812+1,-E1812)))</f>
        <v>#REF!</v>
      </c>
    </row>
    <row r="1813" spans="1:10">
      <c r="A1813" s="577" t="e">
        <f>IF(A1812="","",IF(A1812=#REF!*12,"",+A1812+1))</f>
        <v>#REF!</v>
      </c>
      <c r="B1813" s="576" t="e">
        <f t="shared" si="201"/>
        <v>#REF!</v>
      </c>
      <c r="C1813" s="576" t="e">
        <f>IF(A1813="","",IF(#REF!+'Plano Prestação Mensal Proposta'!A1813&gt;120,0,ROUND(IF(B1813&gt;0.045,(0.045*0.5),(0.5)*B1813),7)))</f>
        <v>#REF!</v>
      </c>
      <c r="D1813" s="576" t="e">
        <f t="shared" si="196"/>
        <v>#REF!</v>
      </c>
      <c r="E1813" s="575" t="e">
        <f t="shared" si="202"/>
        <v>#REF!</v>
      </c>
      <c r="F1813" s="575" t="e">
        <f t="shared" si="197"/>
        <v>#REF!</v>
      </c>
      <c r="G1813" s="575" t="e">
        <f t="shared" si="198"/>
        <v>#REF!</v>
      </c>
      <c r="H1813" s="575" t="e">
        <f t="shared" si="199"/>
        <v>#REF!</v>
      </c>
      <c r="I1813" s="575" t="e">
        <f t="shared" si="200"/>
        <v>#REF!</v>
      </c>
      <c r="J1813" s="575" t="e">
        <f>IF(A1813="","",IF(#REF!="","",PMT((1+D1813)^(1/12)-1,(#REF!*12)-A1813+1,-E1813)))</f>
        <v>#REF!</v>
      </c>
    </row>
    <row r="1814" spans="1:10">
      <c r="A1814" s="577" t="e">
        <f>IF(A1813="","",IF(A1813=#REF!*12,"",+A1813+1))</f>
        <v>#REF!</v>
      </c>
      <c r="B1814" s="576" t="e">
        <f t="shared" si="201"/>
        <v>#REF!</v>
      </c>
      <c r="C1814" s="576" t="e">
        <f>IF(A1814="","",IF(#REF!+'Plano Prestação Mensal Proposta'!A1814&gt;120,0,ROUND(IF(B1814&gt;0.045,(0.045*0.5),(0.5)*B1814),7)))</f>
        <v>#REF!</v>
      </c>
      <c r="D1814" s="576" t="e">
        <f t="shared" si="196"/>
        <v>#REF!</v>
      </c>
      <c r="E1814" s="575" t="e">
        <f t="shared" si="202"/>
        <v>#REF!</v>
      </c>
      <c r="F1814" s="575" t="e">
        <f t="shared" si="197"/>
        <v>#REF!</v>
      </c>
      <c r="G1814" s="575" t="e">
        <f t="shared" si="198"/>
        <v>#REF!</v>
      </c>
      <c r="H1814" s="575" t="e">
        <f t="shared" si="199"/>
        <v>#REF!</v>
      </c>
      <c r="I1814" s="575" t="e">
        <f t="shared" si="200"/>
        <v>#REF!</v>
      </c>
      <c r="J1814" s="575" t="e">
        <f>IF(A1814="","",IF(#REF!="","",PMT((1+D1814)^(1/12)-1,(#REF!*12)-A1814+1,-E1814)))</f>
        <v>#REF!</v>
      </c>
    </row>
    <row r="1815" spans="1:10">
      <c r="A1815" s="577" t="e">
        <f>IF(A1814="","",IF(A1814=#REF!*12,"",+A1814+1))</f>
        <v>#REF!</v>
      </c>
      <c r="B1815" s="576" t="e">
        <f t="shared" si="201"/>
        <v>#REF!</v>
      </c>
      <c r="C1815" s="576" t="e">
        <f>IF(A1815="","",IF(#REF!+'Plano Prestação Mensal Proposta'!A1815&gt;120,0,ROUND(IF(B1815&gt;0.045,(0.045*0.5),(0.5)*B1815),7)))</f>
        <v>#REF!</v>
      </c>
      <c r="D1815" s="576" t="e">
        <f t="shared" si="196"/>
        <v>#REF!</v>
      </c>
      <c r="E1815" s="575" t="e">
        <f t="shared" si="202"/>
        <v>#REF!</v>
      </c>
      <c r="F1815" s="575" t="e">
        <f t="shared" si="197"/>
        <v>#REF!</v>
      </c>
      <c r="G1815" s="575" t="e">
        <f t="shared" si="198"/>
        <v>#REF!</v>
      </c>
      <c r="H1815" s="575" t="e">
        <f t="shared" si="199"/>
        <v>#REF!</v>
      </c>
      <c r="I1815" s="575" t="e">
        <f t="shared" si="200"/>
        <v>#REF!</v>
      </c>
      <c r="J1815" s="575" t="e">
        <f>IF(A1815="","",IF(#REF!="","",PMT((1+D1815)^(1/12)-1,(#REF!*12)-A1815+1,-E1815)))</f>
        <v>#REF!</v>
      </c>
    </row>
    <row r="1816" spans="1:10">
      <c r="A1816" s="577" t="e">
        <f>IF(A1815="","",IF(A1815=#REF!*12,"",+A1815+1))</f>
        <v>#REF!</v>
      </c>
      <c r="B1816" s="576" t="e">
        <f t="shared" si="201"/>
        <v>#REF!</v>
      </c>
      <c r="C1816" s="576" t="e">
        <f>IF(A1816="","",IF(#REF!+'Plano Prestação Mensal Proposta'!A1816&gt;120,0,ROUND(IF(B1816&gt;0.045,(0.045*0.5),(0.5)*B1816),7)))</f>
        <v>#REF!</v>
      </c>
      <c r="D1816" s="576" t="e">
        <f t="shared" si="196"/>
        <v>#REF!</v>
      </c>
      <c r="E1816" s="575" t="e">
        <f t="shared" si="202"/>
        <v>#REF!</v>
      </c>
      <c r="F1816" s="575" t="e">
        <f t="shared" si="197"/>
        <v>#REF!</v>
      </c>
      <c r="G1816" s="575" t="e">
        <f t="shared" si="198"/>
        <v>#REF!</v>
      </c>
      <c r="H1816" s="575" t="e">
        <f t="shared" si="199"/>
        <v>#REF!</v>
      </c>
      <c r="I1816" s="575" t="e">
        <f t="shared" si="200"/>
        <v>#REF!</v>
      </c>
      <c r="J1816" s="575" t="e">
        <f>IF(A1816="","",IF(#REF!="","",PMT((1+D1816)^(1/12)-1,(#REF!*12)-A1816+1,-E1816)))</f>
        <v>#REF!</v>
      </c>
    </row>
    <row r="1817" spans="1:10">
      <c r="A1817" s="577" t="e">
        <f>IF(A1816="","",IF(A1816=#REF!*12,"",+A1816+1))</f>
        <v>#REF!</v>
      </c>
      <c r="B1817" s="576" t="e">
        <f t="shared" si="201"/>
        <v>#REF!</v>
      </c>
      <c r="C1817" s="576" t="e">
        <f>IF(A1817="","",IF(#REF!+'Plano Prestação Mensal Proposta'!A1817&gt;120,0,ROUND(IF(B1817&gt;0.045,(0.045*0.5),(0.5)*B1817),7)))</f>
        <v>#REF!</v>
      </c>
      <c r="D1817" s="576" t="e">
        <f t="shared" si="196"/>
        <v>#REF!</v>
      </c>
      <c r="E1817" s="575" t="e">
        <f t="shared" si="202"/>
        <v>#REF!</v>
      </c>
      <c r="F1817" s="575" t="e">
        <f t="shared" si="197"/>
        <v>#REF!</v>
      </c>
      <c r="G1817" s="575" t="e">
        <f t="shared" si="198"/>
        <v>#REF!</v>
      </c>
      <c r="H1817" s="575" t="e">
        <f t="shared" si="199"/>
        <v>#REF!</v>
      </c>
      <c r="I1817" s="575" t="e">
        <f t="shared" si="200"/>
        <v>#REF!</v>
      </c>
      <c r="J1817" s="575" t="e">
        <f>IF(A1817="","",IF(#REF!="","",PMT((1+D1817)^(1/12)-1,(#REF!*12)-A1817+1,-E1817)))</f>
        <v>#REF!</v>
      </c>
    </row>
    <row r="1818" spans="1:10">
      <c r="A1818" s="577" t="e">
        <f>IF(A1817="","",IF(A1817=#REF!*12,"",+A1817+1))</f>
        <v>#REF!</v>
      </c>
      <c r="B1818" s="576" t="e">
        <f t="shared" si="201"/>
        <v>#REF!</v>
      </c>
      <c r="C1818" s="576" t="e">
        <f>IF(A1818="","",IF(#REF!+'Plano Prestação Mensal Proposta'!A1818&gt;120,0,ROUND(IF(B1818&gt;0.045,(0.045*0.5),(0.5)*B1818),7)))</f>
        <v>#REF!</v>
      </c>
      <c r="D1818" s="576" t="e">
        <f t="shared" si="196"/>
        <v>#REF!</v>
      </c>
      <c r="E1818" s="575" t="e">
        <f t="shared" si="202"/>
        <v>#REF!</v>
      </c>
      <c r="F1818" s="575" t="e">
        <f t="shared" si="197"/>
        <v>#REF!</v>
      </c>
      <c r="G1818" s="575" t="e">
        <f t="shared" si="198"/>
        <v>#REF!</v>
      </c>
      <c r="H1818" s="575" t="e">
        <f t="shared" si="199"/>
        <v>#REF!</v>
      </c>
      <c r="I1818" s="575" t="e">
        <f t="shared" si="200"/>
        <v>#REF!</v>
      </c>
      <c r="J1818" s="575" t="e">
        <f>IF(A1818="","",IF(#REF!="","",PMT((1+D1818)^(1/12)-1,(#REF!*12)-A1818+1,-E1818)))</f>
        <v>#REF!</v>
      </c>
    </row>
    <row r="1819" spans="1:10">
      <c r="A1819" s="577" t="e">
        <f>IF(A1818="","",IF(A1818=#REF!*12,"",+A1818+1))</f>
        <v>#REF!</v>
      </c>
      <c r="B1819" s="576" t="e">
        <f t="shared" si="201"/>
        <v>#REF!</v>
      </c>
      <c r="C1819" s="576" t="e">
        <f>IF(A1819="","",IF(#REF!+'Plano Prestação Mensal Proposta'!A1819&gt;120,0,ROUND(IF(B1819&gt;0.045,(0.045*0.5),(0.5)*B1819),7)))</f>
        <v>#REF!</v>
      </c>
      <c r="D1819" s="576" t="e">
        <f t="shared" si="196"/>
        <v>#REF!</v>
      </c>
      <c r="E1819" s="575" t="e">
        <f t="shared" si="202"/>
        <v>#REF!</v>
      </c>
      <c r="F1819" s="575" t="e">
        <f t="shared" si="197"/>
        <v>#REF!</v>
      </c>
      <c r="G1819" s="575" t="e">
        <f t="shared" si="198"/>
        <v>#REF!</v>
      </c>
      <c r="H1819" s="575" t="e">
        <f t="shared" si="199"/>
        <v>#REF!</v>
      </c>
      <c r="I1819" s="575" t="e">
        <f t="shared" si="200"/>
        <v>#REF!</v>
      </c>
      <c r="J1819" s="575" t="e">
        <f>IF(A1819="","",IF(#REF!="","",PMT((1+D1819)^(1/12)-1,(#REF!*12)-A1819+1,-E1819)))</f>
        <v>#REF!</v>
      </c>
    </row>
    <row r="1820" spans="1:10">
      <c r="A1820" s="577" t="e">
        <f>IF(A1819="","",IF(A1819=#REF!*12,"",+A1819+1))</f>
        <v>#REF!</v>
      </c>
      <c r="B1820" s="576" t="e">
        <f t="shared" si="201"/>
        <v>#REF!</v>
      </c>
      <c r="C1820" s="576" t="e">
        <f>IF(A1820="","",IF(#REF!+'Plano Prestação Mensal Proposta'!A1820&gt;120,0,ROUND(IF(B1820&gt;0.045,(0.045*0.5),(0.5)*B1820),7)))</f>
        <v>#REF!</v>
      </c>
      <c r="D1820" s="576" t="e">
        <f t="shared" si="196"/>
        <v>#REF!</v>
      </c>
      <c r="E1820" s="575" t="e">
        <f t="shared" si="202"/>
        <v>#REF!</v>
      </c>
      <c r="F1820" s="575" t="e">
        <f t="shared" si="197"/>
        <v>#REF!</v>
      </c>
      <c r="G1820" s="575" t="e">
        <f t="shared" si="198"/>
        <v>#REF!</v>
      </c>
      <c r="H1820" s="575" t="e">
        <f t="shared" si="199"/>
        <v>#REF!</v>
      </c>
      <c r="I1820" s="575" t="e">
        <f t="shared" si="200"/>
        <v>#REF!</v>
      </c>
      <c r="J1820" s="575" t="e">
        <f>IF(A1820="","",IF(#REF!="","",PMT((1+D1820)^(1/12)-1,(#REF!*12)-A1820+1,-E1820)))</f>
        <v>#REF!</v>
      </c>
    </row>
    <row r="1821" spans="1:10">
      <c r="A1821" s="577" t="e">
        <f>IF(A1820="","",IF(A1820=#REF!*12,"",+A1820+1))</f>
        <v>#REF!</v>
      </c>
      <c r="B1821" s="576" t="e">
        <f t="shared" si="201"/>
        <v>#REF!</v>
      </c>
      <c r="C1821" s="576" t="e">
        <f>IF(A1821="","",IF(#REF!+'Plano Prestação Mensal Proposta'!A1821&gt;120,0,ROUND(IF(B1821&gt;0.045,(0.045*0.5),(0.5)*B1821),7)))</f>
        <v>#REF!</v>
      </c>
      <c r="D1821" s="576" t="e">
        <f t="shared" si="196"/>
        <v>#REF!</v>
      </c>
      <c r="E1821" s="575" t="e">
        <f t="shared" si="202"/>
        <v>#REF!</v>
      </c>
      <c r="F1821" s="575" t="e">
        <f t="shared" si="197"/>
        <v>#REF!</v>
      </c>
      <c r="G1821" s="575" t="e">
        <f t="shared" si="198"/>
        <v>#REF!</v>
      </c>
      <c r="H1821" s="575" t="e">
        <f t="shared" si="199"/>
        <v>#REF!</v>
      </c>
      <c r="I1821" s="575" t="e">
        <f t="shared" si="200"/>
        <v>#REF!</v>
      </c>
      <c r="J1821" s="575" t="e">
        <f>IF(A1821="","",IF(#REF!="","",PMT((1+D1821)^(1/12)-1,(#REF!*12)-A1821+1,-E1821)))</f>
        <v>#REF!</v>
      </c>
    </row>
    <row r="1822" spans="1:10">
      <c r="A1822" s="577" t="e">
        <f>IF(A1821="","",IF(A1821=#REF!*12,"",+A1821+1))</f>
        <v>#REF!</v>
      </c>
      <c r="B1822" s="576" t="e">
        <f t="shared" si="201"/>
        <v>#REF!</v>
      </c>
      <c r="C1822" s="576" t="e">
        <f>IF(A1822="","",IF(#REF!+'Plano Prestação Mensal Proposta'!A1822&gt;120,0,ROUND(IF(B1822&gt;0.045,(0.045*0.5),(0.5)*B1822),7)))</f>
        <v>#REF!</v>
      </c>
      <c r="D1822" s="576" t="e">
        <f t="shared" si="196"/>
        <v>#REF!</v>
      </c>
      <c r="E1822" s="575" t="e">
        <f t="shared" si="202"/>
        <v>#REF!</v>
      </c>
      <c r="F1822" s="575" t="e">
        <f t="shared" si="197"/>
        <v>#REF!</v>
      </c>
      <c r="G1822" s="575" t="e">
        <f t="shared" si="198"/>
        <v>#REF!</v>
      </c>
      <c r="H1822" s="575" t="e">
        <f t="shared" si="199"/>
        <v>#REF!</v>
      </c>
      <c r="I1822" s="575" t="e">
        <f t="shared" si="200"/>
        <v>#REF!</v>
      </c>
      <c r="J1822" s="575" t="e">
        <f>IF(A1822="","",IF(#REF!="","",PMT((1+D1822)^(1/12)-1,(#REF!*12)-A1822+1,-E1822)))</f>
        <v>#REF!</v>
      </c>
    </row>
    <row r="1823" spans="1:10">
      <c r="A1823" s="577" t="e">
        <f>IF(A1822="","",IF(A1822=#REF!*12,"",+A1822+1))</f>
        <v>#REF!</v>
      </c>
      <c r="B1823" s="576" t="e">
        <f t="shared" si="201"/>
        <v>#REF!</v>
      </c>
      <c r="C1823" s="576" t="e">
        <f>IF(A1823="","",IF(#REF!+'Plano Prestação Mensal Proposta'!A1823&gt;120,0,ROUND(IF(B1823&gt;0.045,(0.045*0.5),(0.5)*B1823),7)))</f>
        <v>#REF!</v>
      </c>
      <c r="D1823" s="576" t="e">
        <f t="shared" si="196"/>
        <v>#REF!</v>
      </c>
      <c r="E1823" s="575" t="e">
        <f t="shared" si="202"/>
        <v>#REF!</v>
      </c>
      <c r="F1823" s="575" t="e">
        <f t="shared" si="197"/>
        <v>#REF!</v>
      </c>
      <c r="G1823" s="575" t="e">
        <f t="shared" si="198"/>
        <v>#REF!</v>
      </c>
      <c r="H1823" s="575" t="e">
        <f t="shared" si="199"/>
        <v>#REF!</v>
      </c>
      <c r="I1823" s="575" t="e">
        <f t="shared" si="200"/>
        <v>#REF!</v>
      </c>
      <c r="J1823" s="575" t="e">
        <f>IF(A1823="","",IF(#REF!="","",PMT((1+D1823)^(1/12)-1,(#REF!*12)-A1823+1,-E1823)))</f>
        <v>#REF!</v>
      </c>
    </row>
    <row r="1824" spans="1:10">
      <c r="A1824" s="577" t="e">
        <f>IF(A1823="","",IF(A1823=#REF!*12,"",+A1823+1))</f>
        <v>#REF!</v>
      </c>
      <c r="B1824" s="576" t="e">
        <f t="shared" si="201"/>
        <v>#REF!</v>
      </c>
      <c r="C1824" s="576" t="e">
        <f>IF(A1824="","",IF(#REF!+'Plano Prestação Mensal Proposta'!A1824&gt;120,0,ROUND(IF(B1824&gt;0.045,(0.045*0.5),(0.5)*B1824),7)))</f>
        <v>#REF!</v>
      </c>
      <c r="D1824" s="576" t="e">
        <f t="shared" si="196"/>
        <v>#REF!</v>
      </c>
      <c r="E1824" s="575" t="e">
        <f t="shared" si="202"/>
        <v>#REF!</v>
      </c>
      <c r="F1824" s="575" t="e">
        <f t="shared" si="197"/>
        <v>#REF!</v>
      </c>
      <c r="G1824" s="575" t="e">
        <f t="shared" si="198"/>
        <v>#REF!</v>
      </c>
      <c r="H1824" s="575" t="e">
        <f t="shared" si="199"/>
        <v>#REF!</v>
      </c>
      <c r="I1824" s="575" t="e">
        <f t="shared" si="200"/>
        <v>#REF!</v>
      </c>
      <c r="J1824" s="575" t="e">
        <f>IF(A1824="","",IF(#REF!="","",PMT((1+D1824)^(1/12)-1,(#REF!*12)-A1824+1,-E1824)))</f>
        <v>#REF!</v>
      </c>
    </row>
    <row r="1825" spans="1:10">
      <c r="A1825" s="577" t="e">
        <f>IF(A1824="","",IF(A1824=#REF!*12,"",+A1824+1))</f>
        <v>#REF!</v>
      </c>
      <c r="B1825" s="576" t="e">
        <f t="shared" si="201"/>
        <v>#REF!</v>
      </c>
      <c r="C1825" s="576" t="e">
        <f>IF(A1825="","",IF(#REF!+'Plano Prestação Mensal Proposta'!A1825&gt;120,0,ROUND(IF(B1825&gt;0.045,(0.045*0.5),(0.5)*B1825),7)))</f>
        <v>#REF!</v>
      </c>
      <c r="D1825" s="576" t="e">
        <f t="shared" si="196"/>
        <v>#REF!</v>
      </c>
      <c r="E1825" s="575" t="e">
        <f t="shared" si="202"/>
        <v>#REF!</v>
      </c>
      <c r="F1825" s="575" t="e">
        <f t="shared" si="197"/>
        <v>#REF!</v>
      </c>
      <c r="G1825" s="575" t="e">
        <f t="shared" si="198"/>
        <v>#REF!</v>
      </c>
      <c r="H1825" s="575" t="e">
        <f t="shared" si="199"/>
        <v>#REF!</v>
      </c>
      <c r="I1825" s="575" t="e">
        <f t="shared" si="200"/>
        <v>#REF!</v>
      </c>
      <c r="J1825" s="575" t="e">
        <f>IF(A1825="","",IF(#REF!="","",PMT((1+D1825)^(1/12)-1,(#REF!*12)-A1825+1,-E1825)))</f>
        <v>#REF!</v>
      </c>
    </row>
    <row r="1826" spans="1:10">
      <c r="A1826" s="577" t="e">
        <f>IF(A1825="","",IF(A1825=#REF!*12,"",+A1825+1))</f>
        <v>#REF!</v>
      </c>
      <c r="B1826" s="576" t="e">
        <f t="shared" si="201"/>
        <v>#REF!</v>
      </c>
      <c r="C1826" s="576" t="e">
        <f>IF(A1826="","",IF(#REF!+'Plano Prestação Mensal Proposta'!A1826&gt;120,0,ROUND(IF(B1826&gt;0.045,(0.045*0.5),(0.5)*B1826),7)))</f>
        <v>#REF!</v>
      </c>
      <c r="D1826" s="576" t="e">
        <f t="shared" si="196"/>
        <v>#REF!</v>
      </c>
      <c r="E1826" s="575" t="e">
        <f t="shared" si="202"/>
        <v>#REF!</v>
      </c>
      <c r="F1826" s="575" t="e">
        <f t="shared" si="197"/>
        <v>#REF!</v>
      </c>
      <c r="G1826" s="575" t="e">
        <f t="shared" si="198"/>
        <v>#REF!</v>
      </c>
      <c r="H1826" s="575" t="e">
        <f t="shared" si="199"/>
        <v>#REF!</v>
      </c>
      <c r="I1826" s="575" t="e">
        <f t="shared" si="200"/>
        <v>#REF!</v>
      </c>
      <c r="J1826" s="575" t="e">
        <f>IF(A1826="","",IF(#REF!="","",PMT((1+D1826)^(1/12)-1,(#REF!*12)-A1826+1,-E1826)))</f>
        <v>#REF!</v>
      </c>
    </row>
    <row r="1827" spans="1:10">
      <c r="A1827" s="577" t="e">
        <f>IF(A1826="","",IF(A1826=#REF!*12,"",+A1826+1))</f>
        <v>#REF!</v>
      </c>
      <c r="B1827" s="576" t="e">
        <f t="shared" si="201"/>
        <v>#REF!</v>
      </c>
      <c r="C1827" s="576" t="e">
        <f>IF(A1827="","",IF(#REF!+'Plano Prestação Mensal Proposta'!A1827&gt;120,0,ROUND(IF(B1827&gt;0.045,(0.045*0.5),(0.5)*B1827),7)))</f>
        <v>#REF!</v>
      </c>
      <c r="D1827" s="576" t="e">
        <f t="shared" si="196"/>
        <v>#REF!</v>
      </c>
      <c r="E1827" s="575" t="e">
        <f t="shared" si="202"/>
        <v>#REF!</v>
      </c>
      <c r="F1827" s="575" t="e">
        <f t="shared" si="197"/>
        <v>#REF!</v>
      </c>
      <c r="G1827" s="575" t="e">
        <f t="shared" si="198"/>
        <v>#REF!</v>
      </c>
      <c r="H1827" s="575" t="e">
        <f t="shared" si="199"/>
        <v>#REF!</v>
      </c>
      <c r="I1827" s="575" t="e">
        <f t="shared" si="200"/>
        <v>#REF!</v>
      </c>
      <c r="J1827" s="575" t="e">
        <f>IF(A1827="","",IF(#REF!="","",PMT((1+D1827)^(1/12)-1,(#REF!*12)-A1827+1,-E1827)))</f>
        <v>#REF!</v>
      </c>
    </row>
    <row r="1828" spans="1:10">
      <c r="A1828" s="577" t="e">
        <f>IF(A1827="","",IF(A1827=#REF!*12,"",+A1827+1))</f>
        <v>#REF!</v>
      </c>
      <c r="B1828" s="576" t="e">
        <f t="shared" si="201"/>
        <v>#REF!</v>
      </c>
      <c r="C1828" s="576" t="e">
        <f>IF(A1828="","",IF(#REF!+'Plano Prestação Mensal Proposta'!A1828&gt;120,0,ROUND(IF(B1828&gt;0.045,(0.045*0.5),(0.5)*B1828),7)))</f>
        <v>#REF!</v>
      </c>
      <c r="D1828" s="576" t="e">
        <f t="shared" si="196"/>
        <v>#REF!</v>
      </c>
      <c r="E1828" s="575" t="e">
        <f t="shared" si="202"/>
        <v>#REF!</v>
      </c>
      <c r="F1828" s="575" t="e">
        <f t="shared" si="197"/>
        <v>#REF!</v>
      </c>
      <c r="G1828" s="575" t="e">
        <f t="shared" si="198"/>
        <v>#REF!</v>
      </c>
      <c r="H1828" s="575" t="e">
        <f t="shared" si="199"/>
        <v>#REF!</v>
      </c>
      <c r="I1828" s="575" t="e">
        <f t="shared" si="200"/>
        <v>#REF!</v>
      </c>
      <c r="J1828" s="575" t="e">
        <f>IF(A1828="","",IF(#REF!="","",PMT((1+D1828)^(1/12)-1,(#REF!*12)-A1828+1,-E1828)))</f>
        <v>#REF!</v>
      </c>
    </row>
    <row r="1829" spans="1:10">
      <c r="A1829" s="577" t="e">
        <f>IF(A1828="","",IF(A1828=#REF!*12,"",+A1828+1))</f>
        <v>#REF!</v>
      </c>
      <c r="B1829" s="576" t="e">
        <f t="shared" si="201"/>
        <v>#REF!</v>
      </c>
      <c r="C1829" s="576" t="e">
        <f>IF(A1829="","",IF(#REF!+'Plano Prestação Mensal Proposta'!A1829&gt;120,0,ROUND(IF(B1829&gt;0.045,(0.045*0.5),(0.5)*B1829),7)))</f>
        <v>#REF!</v>
      </c>
      <c r="D1829" s="576" t="e">
        <f t="shared" si="196"/>
        <v>#REF!</v>
      </c>
      <c r="E1829" s="575" t="e">
        <f t="shared" si="202"/>
        <v>#REF!</v>
      </c>
      <c r="F1829" s="575" t="e">
        <f t="shared" si="197"/>
        <v>#REF!</v>
      </c>
      <c r="G1829" s="575" t="e">
        <f t="shared" si="198"/>
        <v>#REF!</v>
      </c>
      <c r="H1829" s="575" t="e">
        <f t="shared" si="199"/>
        <v>#REF!</v>
      </c>
      <c r="I1829" s="575" t="e">
        <f t="shared" si="200"/>
        <v>#REF!</v>
      </c>
      <c r="J1829" s="575" t="e">
        <f>IF(A1829="","",IF(#REF!="","",PMT((1+D1829)^(1/12)-1,(#REF!*12)-A1829+1,-E1829)))</f>
        <v>#REF!</v>
      </c>
    </row>
    <row r="1830" spans="1:10">
      <c r="A1830" s="577" t="e">
        <f>IF(A1829="","",IF(A1829=#REF!*12,"",+A1829+1))</f>
        <v>#REF!</v>
      </c>
      <c r="B1830" s="576" t="e">
        <f t="shared" si="201"/>
        <v>#REF!</v>
      </c>
      <c r="C1830" s="576" t="e">
        <f>IF(A1830="","",IF(#REF!+'Plano Prestação Mensal Proposta'!A1830&gt;120,0,ROUND(IF(B1830&gt;0.045,(0.045*0.5),(0.5)*B1830),7)))</f>
        <v>#REF!</v>
      </c>
      <c r="D1830" s="576" t="e">
        <f t="shared" si="196"/>
        <v>#REF!</v>
      </c>
      <c r="E1830" s="575" t="e">
        <f t="shared" si="202"/>
        <v>#REF!</v>
      </c>
      <c r="F1830" s="575" t="e">
        <f t="shared" si="197"/>
        <v>#REF!</v>
      </c>
      <c r="G1830" s="575" t="e">
        <f t="shared" si="198"/>
        <v>#REF!</v>
      </c>
      <c r="H1830" s="575" t="e">
        <f t="shared" si="199"/>
        <v>#REF!</v>
      </c>
      <c r="I1830" s="575" t="e">
        <f t="shared" si="200"/>
        <v>#REF!</v>
      </c>
      <c r="J1830" s="575" t="e">
        <f>IF(A1830="","",IF(#REF!="","",PMT((1+D1830)^(1/12)-1,(#REF!*12)-A1830+1,-E1830)))</f>
        <v>#REF!</v>
      </c>
    </row>
    <row r="1831" spans="1:10">
      <c r="A1831" s="577" t="e">
        <f>IF(A1830="","",IF(A1830=#REF!*12,"",+A1830+1))</f>
        <v>#REF!</v>
      </c>
      <c r="B1831" s="576" t="e">
        <f t="shared" si="201"/>
        <v>#REF!</v>
      </c>
      <c r="C1831" s="576" t="e">
        <f>IF(A1831="","",IF(#REF!+'Plano Prestação Mensal Proposta'!A1831&gt;120,0,ROUND(IF(B1831&gt;0.045,(0.045*0.5),(0.5)*B1831),7)))</f>
        <v>#REF!</v>
      </c>
      <c r="D1831" s="576" t="e">
        <f t="shared" si="196"/>
        <v>#REF!</v>
      </c>
      <c r="E1831" s="575" t="e">
        <f t="shared" si="202"/>
        <v>#REF!</v>
      </c>
      <c r="F1831" s="575" t="e">
        <f t="shared" si="197"/>
        <v>#REF!</v>
      </c>
      <c r="G1831" s="575" t="e">
        <f t="shared" si="198"/>
        <v>#REF!</v>
      </c>
      <c r="H1831" s="575" t="e">
        <f t="shared" si="199"/>
        <v>#REF!</v>
      </c>
      <c r="I1831" s="575" t="e">
        <f t="shared" si="200"/>
        <v>#REF!</v>
      </c>
      <c r="J1831" s="575" t="e">
        <f>IF(A1831="","",IF(#REF!="","",PMT((1+D1831)^(1/12)-1,(#REF!*12)-A1831+1,-E1831)))</f>
        <v>#REF!</v>
      </c>
    </row>
    <row r="1832" spans="1:10">
      <c r="A1832" s="577" t="e">
        <f>IF(A1831="","",IF(A1831=#REF!*12,"",+A1831+1))</f>
        <v>#REF!</v>
      </c>
      <c r="B1832" s="576" t="e">
        <f t="shared" si="201"/>
        <v>#REF!</v>
      </c>
      <c r="C1832" s="576" t="e">
        <f>IF(A1832="","",IF(#REF!+'Plano Prestação Mensal Proposta'!A1832&gt;120,0,ROUND(IF(B1832&gt;0.045,(0.045*0.5),(0.5)*B1832),7)))</f>
        <v>#REF!</v>
      </c>
      <c r="D1832" s="576" t="e">
        <f t="shared" si="196"/>
        <v>#REF!</v>
      </c>
      <c r="E1832" s="575" t="e">
        <f t="shared" si="202"/>
        <v>#REF!</v>
      </c>
      <c r="F1832" s="575" t="e">
        <f t="shared" si="197"/>
        <v>#REF!</v>
      </c>
      <c r="G1832" s="575" t="e">
        <f t="shared" si="198"/>
        <v>#REF!</v>
      </c>
      <c r="H1832" s="575" t="e">
        <f t="shared" si="199"/>
        <v>#REF!</v>
      </c>
      <c r="I1832" s="575" t="e">
        <f t="shared" si="200"/>
        <v>#REF!</v>
      </c>
      <c r="J1832" s="575" t="e">
        <f>IF(A1832="","",IF(#REF!="","",PMT((1+D1832)^(1/12)-1,(#REF!*12)-A1832+1,-E1832)))</f>
        <v>#REF!</v>
      </c>
    </row>
    <row r="1833" spans="1:10">
      <c r="A1833" s="577" t="e">
        <f>IF(A1832="","",IF(A1832=#REF!*12,"",+A1832+1))</f>
        <v>#REF!</v>
      </c>
      <c r="B1833" s="576" t="e">
        <f t="shared" si="201"/>
        <v>#REF!</v>
      </c>
      <c r="C1833" s="576" t="e">
        <f>IF(A1833="","",IF(#REF!+'Plano Prestação Mensal Proposta'!A1833&gt;120,0,ROUND(IF(B1833&gt;0.045,(0.045*0.5),(0.5)*B1833),7)))</f>
        <v>#REF!</v>
      </c>
      <c r="D1833" s="576" t="e">
        <f t="shared" si="196"/>
        <v>#REF!</v>
      </c>
      <c r="E1833" s="575" t="e">
        <f t="shared" si="202"/>
        <v>#REF!</v>
      </c>
      <c r="F1833" s="575" t="e">
        <f t="shared" si="197"/>
        <v>#REF!</v>
      </c>
      <c r="G1833" s="575" t="e">
        <f t="shared" si="198"/>
        <v>#REF!</v>
      </c>
      <c r="H1833" s="575" t="e">
        <f t="shared" si="199"/>
        <v>#REF!</v>
      </c>
      <c r="I1833" s="575" t="e">
        <f t="shared" si="200"/>
        <v>#REF!</v>
      </c>
      <c r="J1833" s="575" t="e">
        <f>IF(A1833="","",IF(#REF!="","",PMT((1+D1833)^(1/12)-1,(#REF!*12)-A1833+1,-E1833)))</f>
        <v>#REF!</v>
      </c>
    </row>
    <row r="1834" spans="1:10">
      <c r="A1834" s="577" t="e">
        <f>IF(A1833="","",IF(A1833=#REF!*12,"",+A1833+1))</f>
        <v>#REF!</v>
      </c>
      <c r="B1834" s="576" t="e">
        <f t="shared" si="201"/>
        <v>#REF!</v>
      </c>
      <c r="C1834" s="576" t="e">
        <f>IF(A1834="","",IF(#REF!+'Plano Prestação Mensal Proposta'!A1834&gt;120,0,ROUND(IF(B1834&gt;0.045,(0.045*0.5),(0.5)*B1834),7)))</f>
        <v>#REF!</v>
      </c>
      <c r="D1834" s="576" t="e">
        <f t="shared" si="196"/>
        <v>#REF!</v>
      </c>
      <c r="E1834" s="575" t="e">
        <f t="shared" si="202"/>
        <v>#REF!</v>
      </c>
      <c r="F1834" s="575" t="e">
        <f t="shared" si="197"/>
        <v>#REF!</v>
      </c>
      <c r="G1834" s="575" t="e">
        <f t="shared" si="198"/>
        <v>#REF!</v>
      </c>
      <c r="H1834" s="575" t="e">
        <f t="shared" si="199"/>
        <v>#REF!</v>
      </c>
      <c r="I1834" s="575" t="e">
        <f t="shared" si="200"/>
        <v>#REF!</v>
      </c>
      <c r="J1834" s="575" t="e">
        <f>IF(A1834="","",IF(#REF!="","",PMT((1+D1834)^(1/12)-1,(#REF!*12)-A1834+1,-E1834)))</f>
        <v>#REF!</v>
      </c>
    </row>
    <row r="1835" spans="1:10">
      <c r="A1835" s="577" t="e">
        <f>IF(A1834="","",IF(A1834=#REF!*12,"",+A1834+1))</f>
        <v>#REF!</v>
      </c>
      <c r="B1835" s="576" t="e">
        <f t="shared" si="201"/>
        <v>#REF!</v>
      </c>
      <c r="C1835" s="576" t="e">
        <f>IF(A1835="","",IF(#REF!+'Plano Prestação Mensal Proposta'!A1835&gt;120,0,ROUND(IF(B1835&gt;0.045,(0.045*0.5),(0.5)*B1835),7)))</f>
        <v>#REF!</v>
      </c>
      <c r="D1835" s="576" t="e">
        <f t="shared" si="196"/>
        <v>#REF!</v>
      </c>
      <c r="E1835" s="575" t="e">
        <f t="shared" si="202"/>
        <v>#REF!</v>
      </c>
      <c r="F1835" s="575" t="e">
        <f t="shared" si="197"/>
        <v>#REF!</v>
      </c>
      <c r="G1835" s="575" t="e">
        <f t="shared" si="198"/>
        <v>#REF!</v>
      </c>
      <c r="H1835" s="575" t="e">
        <f t="shared" si="199"/>
        <v>#REF!</v>
      </c>
      <c r="I1835" s="575" t="e">
        <f t="shared" si="200"/>
        <v>#REF!</v>
      </c>
      <c r="J1835" s="575" t="e">
        <f>IF(A1835="","",IF(#REF!="","",PMT((1+D1835)^(1/12)-1,(#REF!*12)-A1835+1,-E1835)))</f>
        <v>#REF!</v>
      </c>
    </row>
    <row r="1836" spans="1:10">
      <c r="A1836" s="577" t="e">
        <f>IF(A1835="","",IF(A1835=#REF!*12,"",+A1835+1))</f>
        <v>#REF!</v>
      </c>
      <c r="B1836" s="576" t="e">
        <f t="shared" si="201"/>
        <v>#REF!</v>
      </c>
      <c r="C1836" s="576" t="e">
        <f>IF(A1836="","",IF(#REF!+'Plano Prestação Mensal Proposta'!A1836&gt;120,0,ROUND(IF(B1836&gt;0.045,(0.045*0.5),(0.5)*B1836),7)))</f>
        <v>#REF!</v>
      </c>
      <c r="D1836" s="576" t="e">
        <f t="shared" si="196"/>
        <v>#REF!</v>
      </c>
      <c r="E1836" s="575" t="e">
        <f t="shared" si="202"/>
        <v>#REF!</v>
      </c>
      <c r="F1836" s="575" t="e">
        <f t="shared" si="197"/>
        <v>#REF!</v>
      </c>
      <c r="G1836" s="575" t="e">
        <f t="shared" si="198"/>
        <v>#REF!</v>
      </c>
      <c r="H1836" s="575" t="e">
        <f t="shared" si="199"/>
        <v>#REF!</v>
      </c>
      <c r="I1836" s="575" t="e">
        <f t="shared" si="200"/>
        <v>#REF!</v>
      </c>
      <c r="J1836" s="575" t="e">
        <f>IF(A1836="","",IF(#REF!="","",PMT((1+D1836)^(1/12)-1,(#REF!*12)-A1836+1,-E1836)))</f>
        <v>#REF!</v>
      </c>
    </row>
    <row r="1837" spans="1:10">
      <c r="A1837" s="577" t="e">
        <f>IF(A1836="","",IF(A1836=#REF!*12,"",+A1836+1))</f>
        <v>#REF!</v>
      </c>
      <c r="B1837" s="576" t="e">
        <f t="shared" si="201"/>
        <v>#REF!</v>
      </c>
      <c r="C1837" s="576" t="e">
        <f>IF(A1837="","",IF(#REF!+'Plano Prestação Mensal Proposta'!A1837&gt;120,0,ROUND(IF(B1837&gt;0.045,(0.045*0.5),(0.5)*B1837),7)))</f>
        <v>#REF!</v>
      </c>
      <c r="D1837" s="576" t="e">
        <f t="shared" si="196"/>
        <v>#REF!</v>
      </c>
      <c r="E1837" s="575" t="e">
        <f t="shared" si="202"/>
        <v>#REF!</v>
      </c>
      <c r="F1837" s="575" t="e">
        <f t="shared" si="197"/>
        <v>#REF!</v>
      </c>
      <c r="G1837" s="575" t="e">
        <f t="shared" si="198"/>
        <v>#REF!</v>
      </c>
      <c r="H1837" s="575" t="e">
        <f t="shared" si="199"/>
        <v>#REF!</v>
      </c>
      <c r="I1837" s="575" t="e">
        <f t="shared" si="200"/>
        <v>#REF!</v>
      </c>
      <c r="J1837" s="575" t="e">
        <f>IF(A1837="","",IF(#REF!="","",PMT((1+D1837)^(1/12)-1,(#REF!*12)-A1837+1,-E1837)))</f>
        <v>#REF!</v>
      </c>
    </row>
    <row r="1838" spans="1:10">
      <c r="A1838" s="577" t="e">
        <f>IF(A1837="","",IF(A1837=#REF!*12,"",+A1837+1))</f>
        <v>#REF!</v>
      </c>
      <c r="B1838" s="576" t="e">
        <f t="shared" si="201"/>
        <v>#REF!</v>
      </c>
      <c r="C1838" s="576" t="e">
        <f>IF(A1838="","",IF(#REF!+'Plano Prestação Mensal Proposta'!A1838&gt;120,0,ROUND(IF(B1838&gt;0.045,(0.045*0.5),(0.5)*B1838),7)))</f>
        <v>#REF!</v>
      </c>
      <c r="D1838" s="576" t="e">
        <f t="shared" si="196"/>
        <v>#REF!</v>
      </c>
      <c r="E1838" s="575" t="e">
        <f t="shared" si="202"/>
        <v>#REF!</v>
      </c>
      <c r="F1838" s="575" t="e">
        <f t="shared" si="197"/>
        <v>#REF!</v>
      </c>
      <c r="G1838" s="575" t="e">
        <f t="shared" si="198"/>
        <v>#REF!</v>
      </c>
      <c r="H1838" s="575" t="e">
        <f t="shared" si="199"/>
        <v>#REF!</v>
      </c>
      <c r="I1838" s="575" t="e">
        <f t="shared" si="200"/>
        <v>#REF!</v>
      </c>
      <c r="J1838" s="575" t="e">
        <f>IF(A1838="","",IF(#REF!="","",PMT((1+D1838)^(1/12)-1,(#REF!*12)-A1838+1,-E1838)))</f>
        <v>#REF!</v>
      </c>
    </row>
    <row r="1839" spans="1:10">
      <c r="A1839" s="577" t="e">
        <f>IF(A1838="","",IF(A1838=#REF!*12,"",+A1838+1))</f>
        <v>#REF!</v>
      </c>
      <c r="B1839" s="576" t="e">
        <f t="shared" si="201"/>
        <v>#REF!</v>
      </c>
      <c r="C1839" s="576" t="e">
        <f>IF(A1839="","",IF(#REF!+'Plano Prestação Mensal Proposta'!A1839&gt;120,0,ROUND(IF(B1839&gt;0.045,(0.045*0.5),(0.5)*B1839),7)))</f>
        <v>#REF!</v>
      </c>
      <c r="D1839" s="576" t="e">
        <f t="shared" si="196"/>
        <v>#REF!</v>
      </c>
      <c r="E1839" s="575" t="e">
        <f t="shared" si="202"/>
        <v>#REF!</v>
      </c>
      <c r="F1839" s="575" t="e">
        <f t="shared" si="197"/>
        <v>#REF!</v>
      </c>
      <c r="G1839" s="575" t="e">
        <f t="shared" si="198"/>
        <v>#REF!</v>
      </c>
      <c r="H1839" s="575" t="e">
        <f t="shared" si="199"/>
        <v>#REF!</v>
      </c>
      <c r="I1839" s="575" t="e">
        <f t="shared" si="200"/>
        <v>#REF!</v>
      </c>
      <c r="J1839" s="575" t="e">
        <f>IF(A1839="","",IF(#REF!="","",PMT((1+D1839)^(1/12)-1,(#REF!*12)-A1839+1,-E1839)))</f>
        <v>#REF!</v>
      </c>
    </row>
    <row r="1840" spans="1:10">
      <c r="A1840" s="577" t="e">
        <f>IF(A1839="","",IF(A1839=#REF!*12,"",+A1839+1))</f>
        <v>#REF!</v>
      </c>
      <c r="B1840" s="576" t="e">
        <f t="shared" si="201"/>
        <v>#REF!</v>
      </c>
      <c r="C1840" s="576" t="e">
        <f>IF(A1840="","",IF(#REF!+'Plano Prestação Mensal Proposta'!A1840&gt;120,0,ROUND(IF(B1840&gt;0.045,(0.045*0.5),(0.5)*B1840),7)))</f>
        <v>#REF!</v>
      </c>
      <c r="D1840" s="576" t="e">
        <f t="shared" si="196"/>
        <v>#REF!</v>
      </c>
      <c r="E1840" s="575" t="e">
        <f t="shared" si="202"/>
        <v>#REF!</v>
      </c>
      <c r="F1840" s="575" t="e">
        <f t="shared" si="197"/>
        <v>#REF!</v>
      </c>
      <c r="G1840" s="575" t="e">
        <f t="shared" si="198"/>
        <v>#REF!</v>
      </c>
      <c r="H1840" s="575" t="e">
        <f t="shared" si="199"/>
        <v>#REF!</v>
      </c>
      <c r="I1840" s="575" t="e">
        <f t="shared" si="200"/>
        <v>#REF!</v>
      </c>
      <c r="J1840" s="575" t="e">
        <f>IF(A1840="","",IF(#REF!="","",PMT((1+D1840)^(1/12)-1,(#REF!*12)-A1840+1,-E1840)))</f>
        <v>#REF!</v>
      </c>
    </row>
    <row r="1841" spans="1:10">
      <c r="A1841" s="577" t="e">
        <f>IF(A1840="","",IF(A1840=#REF!*12,"",+A1840+1))</f>
        <v>#REF!</v>
      </c>
      <c r="B1841" s="576" t="e">
        <f t="shared" si="201"/>
        <v>#REF!</v>
      </c>
      <c r="C1841" s="576" t="e">
        <f>IF(A1841="","",IF(#REF!+'Plano Prestação Mensal Proposta'!A1841&gt;120,0,ROUND(IF(B1841&gt;0.045,(0.045*0.5),(0.5)*B1841),7)))</f>
        <v>#REF!</v>
      </c>
      <c r="D1841" s="576" t="e">
        <f t="shared" si="196"/>
        <v>#REF!</v>
      </c>
      <c r="E1841" s="575" t="e">
        <f t="shared" si="202"/>
        <v>#REF!</v>
      </c>
      <c r="F1841" s="575" t="e">
        <f t="shared" si="197"/>
        <v>#REF!</v>
      </c>
      <c r="G1841" s="575" t="e">
        <f t="shared" si="198"/>
        <v>#REF!</v>
      </c>
      <c r="H1841" s="575" t="e">
        <f t="shared" si="199"/>
        <v>#REF!</v>
      </c>
      <c r="I1841" s="575" t="e">
        <f t="shared" si="200"/>
        <v>#REF!</v>
      </c>
      <c r="J1841" s="575" t="e">
        <f>IF(A1841="","",IF(#REF!="","",PMT((1+D1841)^(1/12)-1,(#REF!*12)-A1841+1,-E1841)))</f>
        <v>#REF!</v>
      </c>
    </row>
    <row r="1842" spans="1:10">
      <c r="A1842" s="577" t="e">
        <f>IF(A1841="","",IF(A1841=#REF!*12,"",+A1841+1))</f>
        <v>#REF!</v>
      </c>
      <c r="B1842" s="576" t="e">
        <f t="shared" si="201"/>
        <v>#REF!</v>
      </c>
      <c r="C1842" s="576" t="e">
        <f>IF(A1842="","",IF(#REF!+'Plano Prestação Mensal Proposta'!A1842&gt;120,0,ROUND(IF(B1842&gt;0.045,(0.045*0.5),(0.5)*B1842),7)))</f>
        <v>#REF!</v>
      </c>
      <c r="D1842" s="576" t="e">
        <f t="shared" si="196"/>
        <v>#REF!</v>
      </c>
      <c r="E1842" s="575" t="e">
        <f t="shared" si="202"/>
        <v>#REF!</v>
      </c>
      <c r="F1842" s="575" t="e">
        <f t="shared" si="197"/>
        <v>#REF!</v>
      </c>
      <c r="G1842" s="575" t="e">
        <f t="shared" si="198"/>
        <v>#REF!</v>
      </c>
      <c r="H1842" s="575" t="e">
        <f t="shared" si="199"/>
        <v>#REF!</v>
      </c>
      <c r="I1842" s="575" t="e">
        <f t="shared" si="200"/>
        <v>#REF!</v>
      </c>
      <c r="J1842" s="575" t="e">
        <f>IF(A1842="","",IF(#REF!="","",PMT((1+D1842)^(1/12)-1,(#REF!*12)-A1842+1,-E1842)))</f>
        <v>#REF!</v>
      </c>
    </row>
    <row r="1843" spans="1:10">
      <c r="A1843" s="577" t="e">
        <f>IF(A1842="","",IF(A1842=#REF!*12,"",+A1842+1))</f>
        <v>#REF!</v>
      </c>
      <c r="B1843" s="576" t="e">
        <f t="shared" si="201"/>
        <v>#REF!</v>
      </c>
      <c r="C1843" s="576" t="e">
        <f>IF(A1843="","",IF(#REF!+'Plano Prestação Mensal Proposta'!A1843&gt;120,0,ROUND(IF(B1843&gt;0.045,(0.045*0.5),(0.5)*B1843),7)))</f>
        <v>#REF!</v>
      </c>
      <c r="D1843" s="576" t="e">
        <f t="shared" si="196"/>
        <v>#REF!</v>
      </c>
      <c r="E1843" s="575" t="e">
        <f t="shared" si="202"/>
        <v>#REF!</v>
      </c>
      <c r="F1843" s="575" t="e">
        <f t="shared" si="197"/>
        <v>#REF!</v>
      </c>
      <c r="G1843" s="575" t="e">
        <f t="shared" si="198"/>
        <v>#REF!</v>
      </c>
      <c r="H1843" s="575" t="e">
        <f t="shared" si="199"/>
        <v>#REF!</v>
      </c>
      <c r="I1843" s="575" t="e">
        <f t="shared" si="200"/>
        <v>#REF!</v>
      </c>
      <c r="J1843" s="575" t="e">
        <f>IF(A1843="","",IF(#REF!="","",PMT((1+D1843)^(1/12)-1,(#REF!*12)-A1843+1,-E1843)))</f>
        <v>#REF!</v>
      </c>
    </row>
    <row r="1844" spans="1:10">
      <c r="A1844" s="577" t="e">
        <f>IF(A1843="","",IF(A1843=#REF!*12,"",+A1843+1))</f>
        <v>#REF!</v>
      </c>
      <c r="B1844" s="576" t="e">
        <f t="shared" si="201"/>
        <v>#REF!</v>
      </c>
      <c r="C1844" s="576" t="e">
        <f>IF(A1844="","",IF(#REF!+'Plano Prestação Mensal Proposta'!A1844&gt;120,0,ROUND(IF(B1844&gt;0.045,(0.045*0.5),(0.5)*B1844),7)))</f>
        <v>#REF!</v>
      </c>
      <c r="D1844" s="576" t="e">
        <f t="shared" si="196"/>
        <v>#REF!</v>
      </c>
      <c r="E1844" s="575" t="e">
        <f t="shared" si="202"/>
        <v>#REF!</v>
      </c>
      <c r="F1844" s="575" t="e">
        <f t="shared" si="197"/>
        <v>#REF!</v>
      </c>
      <c r="G1844" s="575" t="e">
        <f t="shared" si="198"/>
        <v>#REF!</v>
      </c>
      <c r="H1844" s="575" t="e">
        <f t="shared" si="199"/>
        <v>#REF!</v>
      </c>
      <c r="I1844" s="575" t="e">
        <f t="shared" si="200"/>
        <v>#REF!</v>
      </c>
      <c r="J1844" s="575" t="e">
        <f>IF(A1844="","",IF(#REF!="","",PMT((1+D1844)^(1/12)-1,(#REF!*12)-A1844+1,-E1844)))</f>
        <v>#REF!</v>
      </c>
    </row>
    <row r="1845" spans="1:10">
      <c r="A1845" s="577" t="e">
        <f>IF(A1844="","",IF(A1844=#REF!*12,"",+A1844+1))</f>
        <v>#REF!</v>
      </c>
      <c r="B1845" s="576" t="e">
        <f t="shared" si="201"/>
        <v>#REF!</v>
      </c>
      <c r="C1845" s="576" t="e">
        <f>IF(A1845="","",IF(#REF!+'Plano Prestação Mensal Proposta'!A1845&gt;120,0,ROUND(IF(B1845&gt;0.045,(0.045*0.5),(0.5)*B1845),7)))</f>
        <v>#REF!</v>
      </c>
      <c r="D1845" s="576" t="e">
        <f t="shared" si="196"/>
        <v>#REF!</v>
      </c>
      <c r="E1845" s="575" t="e">
        <f t="shared" si="202"/>
        <v>#REF!</v>
      </c>
      <c r="F1845" s="575" t="e">
        <f t="shared" si="197"/>
        <v>#REF!</v>
      </c>
      <c r="G1845" s="575" t="e">
        <f t="shared" si="198"/>
        <v>#REF!</v>
      </c>
      <c r="H1845" s="575" t="e">
        <f t="shared" si="199"/>
        <v>#REF!</v>
      </c>
      <c r="I1845" s="575" t="e">
        <f t="shared" si="200"/>
        <v>#REF!</v>
      </c>
      <c r="J1845" s="575" t="e">
        <f>IF(A1845="","",IF(#REF!="","",PMT((1+D1845)^(1/12)-1,(#REF!*12)-A1845+1,-E1845)))</f>
        <v>#REF!</v>
      </c>
    </row>
    <row r="1846" spans="1:10">
      <c r="A1846" s="577" t="e">
        <f>IF(A1845="","",IF(A1845=#REF!*12,"",+A1845+1))</f>
        <v>#REF!</v>
      </c>
      <c r="B1846" s="576" t="e">
        <f t="shared" si="201"/>
        <v>#REF!</v>
      </c>
      <c r="C1846" s="576" t="e">
        <f>IF(A1846="","",IF(#REF!+'Plano Prestação Mensal Proposta'!A1846&gt;120,0,ROUND(IF(B1846&gt;0.045,(0.045*0.5),(0.5)*B1846),7)))</f>
        <v>#REF!</v>
      </c>
      <c r="D1846" s="576" t="e">
        <f t="shared" si="196"/>
        <v>#REF!</v>
      </c>
      <c r="E1846" s="575" t="e">
        <f t="shared" si="202"/>
        <v>#REF!</v>
      </c>
      <c r="F1846" s="575" t="e">
        <f t="shared" si="197"/>
        <v>#REF!</v>
      </c>
      <c r="G1846" s="575" t="e">
        <f t="shared" si="198"/>
        <v>#REF!</v>
      </c>
      <c r="H1846" s="575" t="e">
        <f t="shared" si="199"/>
        <v>#REF!</v>
      </c>
      <c r="I1846" s="575" t="e">
        <f t="shared" si="200"/>
        <v>#REF!</v>
      </c>
      <c r="J1846" s="575" t="e">
        <f>IF(A1846="","",IF(#REF!="","",PMT((1+D1846)^(1/12)-1,(#REF!*12)-A1846+1,-E1846)))</f>
        <v>#REF!</v>
      </c>
    </row>
    <row r="1847" spans="1:10">
      <c r="A1847" s="577" t="e">
        <f>IF(A1846="","",IF(A1846=#REF!*12,"",+A1846+1))</f>
        <v>#REF!</v>
      </c>
      <c r="B1847" s="576" t="e">
        <f t="shared" si="201"/>
        <v>#REF!</v>
      </c>
      <c r="C1847" s="576" t="e">
        <f>IF(A1847="","",IF(#REF!+'Plano Prestação Mensal Proposta'!A1847&gt;120,0,ROUND(IF(B1847&gt;0.045,(0.045*0.5),(0.5)*B1847),7)))</f>
        <v>#REF!</v>
      </c>
      <c r="D1847" s="576" t="e">
        <f t="shared" si="196"/>
        <v>#REF!</v>
      </c>
      <c r="E1847" s="575" t="e">
        <f t="shared" si="202"/>
        <v>#REF!</v>
      </c>
      <c r="F1847" s="575" t="e">
        <f t="shared" si="197"/>
        <v>#REF!</v>
      </c>
      <c r="G1847" s="575" t="e">
        <f t="shared" si="198"/>
        <v>#REF!</v>
      </c>
      <c r="H1847" s="575" t="e">
        <f t="shared" si="199"/>
        <v>#REF!</v>
      </c>
      <c r="I1847" s="575" t="e">
        <f t="shared" si="200"/>
        <v>#REF!</v>
      </c>
      <c r="J1847" s="575" t="e">
        <f>IF(A1847="","",IF(#REF!="","",PMT((1+D1847)^(1/12)-1,(#REF!*12)-A1847+1,-E1847)))</f>
        <v>#REF!</v>
      </c>
    </row>
    <row r="1848" spans="1:10">
      <c r="A1848" s="577" t="e">
        <f>IF(A1847="","",IF(A1847=#REF!*12,"",+A1847+1))</f>
        <v>#REF!</v>
      </c>
      <c r="B1848" s="576" t="e">
        <f t="shared" si="201"/>
        <v>#REF!</v>
      </c>
      <c r="C1848" s="576" t="e">
        <f>IF(A1848="","",IF(#REF!+'Plano Prestação Mensal Proposta'!A1848&gt;120,0,ROUND(IF(B1848&gt;0.045,(0.045*0.5),(0.5)*B1848),7)))</f>
        <v>#REF!</v>
      </c>
      <c r="D1848" s="576" t="e">
        <f t="shared" si="196"/>
        <v>#REF!</v>
      </c>
      <c r="E1848" s="575" t="e">
        <f t="shared" si="202"/>
        <v>#REF!</v>
      </c>
      <c r="F1848" s="575" t="e">
        <f t="shared" si="197"/>
        <v>#REF!</v>
      </c>
      <c r="G1848" s="575" t="e">
        <f t="shared" si="198"/>
        <v>#REF!</v>
      </c>
      <c r="H1848" s="575" t="e">
        <f t="shared" si="199"/>
        <v>#REF!</v>
      </c>
      <c r="I1848" s="575" t="e">
        <f t="shared" si="200"/>
        <v>#REF!</v>
      </c>
      <c r="J1848" s="575" t="e">
        <f>IF(A1848="","",IF(#REF!="","",PMT((1+D1848)^(1/12)-1,(#REF!*12)-A1848+1,-E1848)))</f>
        <v>#REF!</v>
      </c>
    </row>
    <row r="1849" spans="1:10">
      <c r="A1849" s="577" t="e">
        <f>IF(A1848="","",IF(A1848=#REF!*12,"",+A1848+1))</f>
        <v>#REF!</v>
      </c>
      <c r="B1849" s="576" t="e">
        <f t="shared" si="201"/>
        <v>#REF!</v>
      </c>
      <c r="C1849" s="576" t="e">
        <f>IF(A1849="","",IF(#REF!+'Plano Prestação Mensal Proposta'!A1849&gt;120,0,ROUND(IF(B1849&gt;0.045,(0.045*0.5),(0.5)*B1849),7)))</f>
        <v>#REF!</v>
      </c>
      <c r="D1849" s="576" t="e">
        <f t="shared" si="196"/>
        <v>#REF!</v>
      </c>
      <c r="E1849" s="575" t="e">
        <f t="shared" si="202"/>
        <v>#REF!</v>
      </c>
      <c r="F1849" s="575" t="e">
        <f t="shared" si="197"/>
        <v>#REF!</v>
      </c>
      <c r="G1849" s="575" t="e">
        <f t="shared" si="198"/>
        <v>#REF!</v>
      </c>
      <c r="H1849" s="575" t="e">
        <f t="shared" si="199"/>
        <v>#REF!</v>
      </c>
      <c r="I1849" s="575" t="e">
        <f t="shared" si="200"/>
        <v>#REF!</v>
      </c>
      <c r="J1849" s="575" t="e">
        <f>IF(A1849="","",IF(#REF!="","",PMT((1+D1849)^(1/12)-1,(#REF!*12)-A1849+1,-E1849)))</f>
        <v>#REF!</v>
      </c>
    </row>
    <row r="1850" spans="1:10">
      <c r="A1850" s="577" t="e">
        <f>IF(A1849="","",IF(A1849=#REF!*12,"",+A1849+1))</f>
        <v>#REF!</v>
      </c>
      <c r="B1850" s="576" t="e">
        <f t="shared" si="201"/>
        <v>#REF!</v>
      </c>
      <c r="C1850" s="576" t="e">
        <f>IF(A1850="","",IF(#REF!+'Plano Prestação Mensal Proposta'!A1850&gt;120,0,ROUND(IF(B1850&gt;0.045,(0.045*0.5),(0.5)*B1850),7)))</f>
        <v>#REF!</v>
      </c>
      <c r="D1850" s="576" t="e">
        <f t="shared" si="196"/>
        <v>#REF!</v>
      </c>
      <c r="E1850" s="575" t="e">
        <f t="shared" si="202"/>
        <v>#REF!</v>
      </c>
      <c r="F1850" s="575" t="e">
        <f t="shared" si="197"/>
        <v>#REF!</v>
      </c>
      <c r="G1850" s="575" t="e">
        <f t="shared" si="198"/>
        <v>#REF!</v>
      </c>
      <c r="H1850" s="575" t="e">
        <f t="shared" si="199"/>
        <v>#REF!</v>
      </c>
      <c r="I1850" s="575" t="e">
        <f t="shared" si="200"/>
        <v>#REF!</v>
      </c>
      <c r="J1850" s="575" t="e">
        <f>IF(A1850="","",IF(#REF!="","",PMT((1+D1850)^(1/12)-1,(#REF!*12)-A1850+1,-E1850)))</f>
        <v>#REF!</v>
      </c>
    </row>
    <row r="1851" spans="1:10">
      <c r="A1851" s="577" t="e">
        <f>IF(A1850="","",IF(A1850=#REF!*12,"",+A1850+1))</f>
        <v>#REF!</v>
      </c>
      <c r="B1851" s="576" t="e">
        <f t="shared" si="201"/>
        <v>#REF!</v>
      </c>
      <c r="C1851" s="576" t="e">
        <f>IF(A1851="","",IF(#REF!+'Plano Prestação Mensal Proposta'!A1851&gt;120,0,ROUND(IF(B1851&gt;0.045,(0.045*0.5),(0.5)*B1851),7)))</f>
        <v>#REF!</v>
      </c>
      <c r="D1851" s="576" t="e">
        <f t="shared" si="196"/>
        <v>#REF!</v>
      </c>
      <c r="E1851" s="575" t="e">
        <f t="shared" si="202"/>
        <v>#REF!</v>
      </c>
      <c r="F1851" s="575" t="e">
        <f t="shared" si="197"/>
        <v>#REF!</v>
      </c>
      <c r="G1851" s="575" t="e">
        <f t="shared" si="198"/>
        <v>#REF!</v>
      </c>
      <c r="H1851" s="575" t="e">
        <f t="shared" si="199"/>
        <v>#REF!</v>
      </c>
      <c r="I1851" s="575" t="e">
        <f t="shared" si="200"/>
        <v>#REF!</v>
      </c>
      <c r="J1851" s="575" t="e">
        <f>IF(A1851="","",IF(#REF!="","",PMT((1+D1851)^(1/12)-1,(#REF!*12)-A1851+1,-E1851)))</f>
        <v>#REF!</v>
      </c>
    </row>
    <row r="1852" spans="1:10">
      <c r="A1852" s="577" t="e">
        <f>IF(A1851="","",IF(A1851=#REF!*12,"",+A1851+1))</f>
        <v>#REF!</v>
      </c>
      <c r="B1852" s="576" t="e">
        <f t="shared" si="201"/>
        <v>#REF!</v>
      </c>
      <c r="C1852" s="576" t="e">
        <f>IF(A1852="","",IF(#REF!+'Plano Prestação Mensal Proposta'!A1852&gt;120,0,ROUND(IF(B1852&gt;0.045,(0.045*0.5),(0.5)*B1852),7)))</f>
        <v>#REF!</v>
      </c>
      <c r="D1852" s="576" t="e">
        <f t="shared" si="196"/>
        <v>#REF!</v>
      </c>
      <c r="E1852" s="575" t="e">
        <f t="shared" si="202"/>
        <v>#REF!</v>
      </c>
      <c r="F1852" s="575" t="e">
        <f t="shared" si="197"/>
        <v>#REF!</v>
      </c>
      <c r="G1852" s="575" t="e">
        <f t="shared" si="198"/>
        <v>#REF!</v>
      </c>
      <c r="H1852" s="575" t="e">
        <f t="shared" si="199"/>
        <v>#REF!</v>
      </c>
      <c r="I1852" s="575" t="e">
        <f t="shared" si="200"/>
        <v>#REF!</v>
      </c>
      <c r="J1852" s="575" t="e">
        <f>IF(A1852="","",IF(#REF!="","",PMT((1+D1852)^(1/12)-1,(#REF!*12)-A1852+1,-E1852)))</f>
        <v>#REF!</v>
      </c>
    </row>
    <row r="1853" spans="1:10">
      <c r="A1853" s="577" t="e">
        <f>IF(A1852="","",IF(A1852=#REF!*12,"",+A1852+1))</f>
        <v>#REF!</v>
      </c>
      <c r="B1853" s="576" t="e">
        <f t="shared" si="201"/>
        <v>#REF!</v>
      </c>
      <c r="C1853" s="576" t="e">
        <f>IF(A1853="","",IF(#REF!+'Plano Prestação Mensal Proposta'!A1853&gt;120,0,ROUND(IF(B1853&gt;0.045,(0.045*0.5),(0.5)*B1853),7)))</f>
        <v>#REF!</v>
      </c>
      <c r="D1853" s="576" t="e">
        <f t="shared" si="196"/>
        <v>#REF!</v>
      </c>
      <c r="E1853" s="575" t="e">
        <f t="shared" si="202"/>
        <v>#REF!</v>
      </c>
      <c r="F1853" s="575" t="e">
        <f t="shared" si="197"/>
        <v>#REF!</v>
      </c>
      <c r="G1853" s="575" t="e">
        <f t="shared" si="198"/>
        <v>#REF!</v>
      </c>
      <c r="H1853" s="575" t="e">
        <f t="shared" si="199"/>
        <v>#REF!</v>
      </c>
      <c r="I1853" s="575" t="e">
        <f t="shared" si="200"/>
        <v>#REF!</v>
      </c>
      <c r="J1853" s="575" t="e">
        <f>IF(A1853="","",IF(#REF!="","",PMT((1+D1853)^(1/12)-1,(#REF!*12)-A1853+1,-E1853)))</f>
        <v>#REF!</v>
      </c>
    </row>
    <row r="1854" spans="1:10">
      <c r="A1854" s="577" t="e">
        <f>IF(A1853="","",IF(A1853=#REF!*12,"",+A1853+1))</f>
        <v>#REF!</v>
      </c>
      <c r="B1854" s="576" t="e">
        <f t="shared" si="201"/>
        <v>#REF!</v>
      </c>
      <c r="C1854" s="576" t="e">
        <f>IF(A1854="","",IF(#REF!+'Plano Prestação Mensal Proposta'!A1854&gt;120,0,ROUND(IF(B1854&gt;0.045,(0.045*0.5),(0.5)*B1854),7)))</f>
        <v>#REF!</v>
      </c>
      <c r="D1854" s="576" t="e">
        <f t="shared" si="196"/>
        <v>#REF!</v>
      </c>
      <c r="E1854" s="575" t="e">
        <f t="shared" si="202"/>
        <v>#REF!</v>
      </c>
      <c r="F1854" s="575" t="e">
        <f t="shared" si="197"/>
        <v>#REF!</v>
      </c>
      <c r="G1854" s="575" t="e">
        <f t="shared" si="198"/>
        <v>#REF!</v>
      </c>
      <c r="H1854" s="575" t="e">
        <f t="shared" si="199"/>
        <v>#REF!</v>
      </c>
      <c r="I1854" s="575" t="e">
        <f t="shared" si="200"/>
        <v>#REF!</v>
      </c>
      <c r="J1854" s="575" t="e">
        <f>IF(A1854="","",IF(#REF!="","",PMT((1+D1854)^(1/12)-1,(#REF!*12)-A1854+1,-E1854)))</f>
        <v>#REF!</v>
      </c>
    </row>
    <row r="1855" spans="1:10">
      <c r="A1855" s="577" t="e">
        <f>IF(A1854="","",IF(A1854=#REF!*12,"",+A1854+1))</f>
        <v>#REF!</v>
      </c>
      <c r="B1855" s="576" t="e">
        <f t="shared" si="201"/>
        <v>#REF!</v>
      </c>
      <c r="C1855" s="576" t="e">
        <f>IF(A1855="","",IF(#REF!+'Plano Prestação Mensal Proposta'!A1855&gt;120,0,ROUND(IF(B1855&gt;0.045,(0.045*0.5),(0.5)*B1855),7)))</f>
        <v>#REF!</v>
      </c>
      <c r="D1855" s="576" t="e">
        <f t="shared" si="196"/>
        <v>#REF!</v>
      </c>
      <c r="E1855" s="575" t="e">
        <f t="shared" si="202"/>
        <v>#REF!</v>
      </c>
      <c r="F1855" s="575" t="e">
        <f t="shared" si="197"/>
        <v>#REF!</v>
      </c>
      <c r="G1855" s="575" t="e">
        <f t="shared" si="198"/>
        <v>#REF!</v>
      </c>
      <c r="H1855" s="575" t="e">
        <f t="shared" si="199"/>
        <v>#REF!</v>
      </c>
      <c r="I1855" s="575" t="e">
        <f t="shared" si="200"/>
        <v>#REF!</v>
      </c>
      <c r="J1855" s="575" t="e">
        <f>IF(A1855="","",IF(#REF!="","",PMT((1+D1855)^(1/12)-1,(#REF!*12)-A1855+1,-E1855)))</f>
        <v>#REF!</v>
      </c>
    </row>
    <row r="1856" spans="1:10">
      <c r="A1856" s="577" t="e">
        <f>IF(A1855="","",IF(A1855=#REF!*12,"",+A1855+1))</f>
        <v>#REF!</v>
      </c>
      <c r="B1856" s="576" t="e">
        <f t="shared" si="201"/>
        <v>#REF!</v>
      </c>
      <c r="C1856" s="576" t="e">
        <f>IF(A1856="","",IF(#REF!+'Plano Prestação Mensal Proposta'!A1856&gt;120,0,ROUND(IF(B1856&gt;0.045,(0.045*0.5),(0.5)*B1856),7)))</f>
        <v>#REF!</v>
      </c>
      <c r="D1856" s="576" t="e">
        <f t="shared" si="196"/>
        <v>#REF!</v>
      </c>
      <c r="E1856" s="575" t="e">
        <f t="shared" si="202"/>
        <v>#REF!</v>
      </c>
      <c r="F1856" s="575" t="e">
        <f t="shared" si="197"/>
        <v>#REF!</v>
      </c>
      <c r="G1856" s="575" t="e">
        <f t="shared" si="198"/>
        <v>#REF!</v>
      </c>
      <c r="H1856" s="575" t="e">
        <f t="shared" si="199"/>
        <v>#REF!</v>
      </c>
      <c r="I1856" s="575" t="e">
        <f t="shared" si="200"/>
        <v>#REF!</v>
      </c>
      <c r="J1856" s="575" t="e">
        <f>IF(A1856="","",IF(#REF!="","",PMT((1+D1856)^(1/12)-1,(#REF!*12)-A1856+1,-E1856)))</f>
        <v>#REF!</v>
      </c>
    </row>
    <row r="1857" spans="1:10">
      <c r="A1857" s="577" t="e">
        <f>IF(A1856="","",IF(A1856=#REF!*12,"",+A1856+1))</f>
        <v>#REF!</v>
      </c>
      <c r="B1857" s="576" t="e">
        <f t="shared" si="201"/>
        <v>#REF!</v>
      </c>
      <c r="C1857" s="576" t="e">
        <f>IF(A1857="","",IF(#REF!+'Plano Prestação Mensal Proposta'!A1857&gt;120,0,ROUND(IF(B1857&gt;0.045,(0.045*0.5),(0.5)*B1857),7)))</f>
        <v>#REF!</v>
      </c>
      <c r="D1857" s="576" t="e">
        <f t="shared" si="196"/>
        <v>#REF!</v>
      </c>
      <c r="E1857" s="575" t="e">
        <f t="shared" si="202"/>
        <v>#REF!</v>
      </c>
      <c r="F1857" s="575" t="e">
        <f t="shared" si="197"/>
        <v>#REF!</v>
      </c>
      <c r="G1857" s="575" t="e">
        <f t="shared" si="198"/>
        <v>#REF!</v>
      </c>
      <c r="H1857" s="575" t="e">
        <f t="shared" si="199"/>
        <v>#REF!</v>
      </c>
      <c r="I1857" s="575" t="e">
        <f t="shared" si="200"/>
        <v>#REF!</v>
      </c>
      <c r="J1857" s="575" t="e">
        <f>IF(A1857="","",IF(#REF!="","",PMT((1+D1857)^(1/12)-1,(#REF!*12)-A1857+1,-E1857)))</f>
        <v>#REF!</v>
      </c>
    </row>
    <row r="1858" spans="1:10">
      <c r="A1858" s="577" t="e">
        <f>IF(A1857="","",IF(A1857=#REF!*12,"",+A1857+1))</f>
        <v>#REF!</v>
      </c>
      <c r="B1858" s="576" t="e">
        <f t="shared" si="201"/>
        <v>#REF!</v>
      </c>
      <c r="C1858" s="576" t="e">
        <f>IF(A1858="","",IF(#REF!+'Plano Prestação Mensal Proposta'!A1858&gt;120,0,ROUND(IF(B1858&gt;0.045,(0.045*0.5),(0.5)*B1858),7)))</f>
        <v>#REF!</v>
      </c>
      <c r="D1858" s="576" t="e">
        <f t="shared" si="196"/>
        <v>#REF!</v>
      </c>
      <c r="E1858" s="575" t="e">
        <f t="shared" si="202"/>
        <v>#REF!</v>
      </c>
      <c r="F1858" s="575" t="e">
        <f t="shared" si="197"/>
        <v>#REF!</v>
      </c>
      <c r="G1858" s="575" t="e">
        <f t="shared" si="198"/>
        <v>#REF!</v>
      </c>
      <c r="H1858" s="575" t="e">
        <f t="shared" si="199"/>
        <v>#REF!</v>
      </c>
      <c r="I1858" s="575" t="e">
        <f t="shared" si="200"/>
        <v>#REF!</v>
      </c>
      <c r="J1858" s="575" t="e">
        <f>IF(A1858="","",IF(#REF!="","",PMT((1+D1858)^(1/12)-1,(#REF!*12)-A1858+1,-E1858)))</f>
        <v>#REF!</v>
      </c>
    </row>
    <row r="1859" spans="1:10">
      <c r="A1859" s="577" t="e">
        <f>IF(A1858="","",IF(A1858=#REF!*12,"",+A1858+1))</f>
        <v>#REF!</v>
      </c>
      <c r="B1859" s="576" t="e">
        <f t="shared" si="201"/>
        <v>#REF!</v>
      </c>
      <c r="C1859" s="576" t="e">
        <f>IF(A1859="","",IF(#REF!+'Plano Prestação Mensal Proposta'!A1859&gt;120,0,ROUND(IF(B1859&gt;0.045,(0.045*0.5),(0.5)*B1859),7)))</f>
        <v>#REF!</v>
      </c>
      <c r="D1859" s="576" t="e">
        <f t="shared" si="196"/>
        <v>#REF!</v>
      </c>
      <c r="E1859" s="575" t="e">
        <f t="shared" si="202"/>
        <v>#REF!</v>
      </c>
      <c r="F1859" s="575" t="e">
        <f t="shared" si="197"/>
        <v>#REF!</v>
      </c>
      <c r="G1859" s="575" t="e">
        <f t="shared" si="198"/>
        <v>#REF!</v>
      </c>
      <c r="H1859" s="575" t="e">
        <f t="shared" si="199"/>
        <v>#REF!</v>
      </c>
      <c r="I1859" s="575" t="e">
        <f t="shared" si="200"/>
        <v>#REF!</v>
      </c>
      <c r="J1859" s="575" t="e">
        <f>IF(A1859="","",IF(#REF!="","",PMT((1+D1859)^(1/12)-1,(#REF!*12)-A1859+1,-E1859)))</f>
        <v>#REF!</v>
      </c>
    </row>
    <row r="1860" spans="1:10">
      <c r="A1860" s="577" t="e">
        <f>IF(A1859="","",IF(A1859=#REF!*12,"",+A1859+1))</f>
        <v>#REF!</v>
      </c>
      <c r="B1860" s="576" t="e">
        <f t="shared" si="201"/>
        <v>#REF!</v>
      </c>
      <c r="C1860" s="576" t="e">
        <f>IF(A1860="","",IF(#REF!+'Plano Prestação Mensal Proposta'!A1860&gt;120,0,ROUND(IF(B1860&gt;0.045,(0.045*0.5),(0.5)*B1860),7)))</f>
        <v>#REF!</v>
      </c>
      <c r="D1860" s="576" t="e">
        <f t="shared" si="196"/>
        <v>#REF!</v>
      </c>
      <c r="E1860" s="575" t="e">
        <f t="shared" si="202"/>
        <v>#REF!</v>
      </c>
      <c r="F1860" s="575" t="e">
        <f t="shared" si="197"/>
        <v>#REF!</v>
      </c>
      <c r="G1860" s="575" t="e">
        <f t="shared" si="198"/>
        <v>#REF!</v>
      </c>
      <c r="H1860" s="575" t="e">
        <f t="shared" si="199"/>
        <v>#REF!</v>
      </c>
      <c r="I1860" s="575" t="e">
        <f t="shared" si="200"/>
        <v>#REF!</v>
      </c>
      <c r="J1860" s="575" t="e">
        <f>IF(A1860="","",IF(#REF!="","",PMT((1+D1860)^(1/12)-1,(#REF!*12)-A1860+1,-E1860)))</f>
        <v>#REF!</v>
      </c>
    </row>
    <row r="1861" spans="1:10">
      <c r="A1861" s="577" t="e">
        <f>IF(A1860="","",IF(A1860=#REF!*12,"",+A1860+1))</f>
        <v>#REF!</v>
      </c>
      <c r="B1861" s="576" t="e">
        <f t="shared" si="201"/>
        <v>#REF!</v>
      </c>
      <c r="C1861" s="576" t="e">
        <f>IF(A1861="","",IF(#REF!+'Plano Prestação Mensal Proposta'!A1861&gt;120,0,ROUND(IF(B1861&gt;0.045,(0.045*0.5),(0.5)*B1861),7)))</f>
        <v>#REF!</v>
      </c>
      <c r="D1861" s="576" t="e">
        <f t="shared" si="196"/>
        <v>#REF!</v>
      </c>
      <c r="E1861" s="575" t="e">
        <f t="shared" si="202"/>
        <v>#REF!</v>
      </c>
      <c r="F1861" s="575" t="e">
        <f t="shared" si="197"/>
        <v>#REF!</v>
      </c>
      <c r="G1861" s="575" t="e">
        <f t="shared" si="198"/>
        <v>#REF!</v>
      </c>
      <c r="H1861" s="575" t="e">
        <f t="shared" si="199"/>
        <v>#REF!</v>
      </c>
      <c r="I1861" s="575" t="e">
        <f t="shared" si="200"/>
        <v>#REF!</v>
      </c>
      <c r="J1861" s="575" t="e">
        <f>IF(A1861="","",IF(#REF!="","",PMT((1+D1861)^(1/12)-1,(#REF!*12)-A1861+1,-E1861)))</f>
        <v>#REF!</v>
      </c>
    </row>
    <row r="1862" spans="1:10">
      <c r="A1862" s="577" t="e">
        <f>IF(A1861="","",IF(A1861=#REF!*12,"",+A1861+1))</f>
        <v>#REF!</v>
      </c>
      <c r="B1862" s="576" t="e">
        <f t="shared" si="201"/>
        <v>#REF!</v>
      </c>
      <c r="C1862" s="576" t="e">
        <f>IF(A1862="","",IF(#REF!+'Plano Prestação Mensal Proposta'!A1862&gt;120,0,ROUND(IF(B1862&gt;0.045,(0.045*0.5),(0.5)*B1862),7)))</f>
        <v>#REF!</v>
      </c>
      <c r="D1862" s="576" t="e">
        <f t="shared" ref="D1862:D1925" si="203">IF(A1862="","",+B1862-C1862)</f>
        <v>#REF!</v>
      </c>
      <c r="E1862" s="575" t="e">
        <f t="shared" si="202"/>
        <v>#REF!</v>
      </c>
      <c r="F1862" s="575" t="e">
        <f t="shared" ref="F1862:F1925" si="204">IF(A1862="","",IF(J1862="","",+J1862-H1862))</f>
        <v>#REF!</v>
      </c>
      <c r="G1862" s="575" t="e">
        <f t="shared" ref="G1862:G1925" si="205">IF(A1862="","",IF(E1862="","",ROUND(+E1862*((1+B1862)^(1/12)-1),2)))</f>
        <v>#REF!</v>
      </c>
      <c r="H1862" s="575" t="e">
        <f t="shared" ref="H1862:H1925" si="206">IF(A1862="","",IF(E1862="","",ROUND(+E1862*((1+D1862)^(1/12)-1),2)))</f>
        <v>#REF!</v>
      </c>
      <c r="I1862" s="575" t="e">
        <f t="shared" ref="I1862:I1925" si="207">IF(A1862="","",+G1862-H1862)</f>
        <v>#REF!</v>
      </c>
      <c r="J1862" s="575" t="e">
        <f>IF(A1862="","",IF(#REF!="","",PMT((1+D1862)^(1/12)-1,(#REF!*12)-A1862+1,-E1862)))</f>
        <v>#REF!</v>
      </c>
    </row>
    <row r="1863" spans="1:10">
      <c r="A1863" s="577" t="e">
        <f>IF(A1862="","",IF(A1862=#REF!*12,"",+A1862+1))</f>
        <v>#REF!</v>
      </c>
      <c r="B1863" s="576" t="e">
        <f t="shared" ref="B1863:B1926" si="208">IF(A1863="","",+B1862)</f>
        <v>#REF!</v>
      </c>
      <c r="C1863" s="576" t="e">
        <f>IF(A1863="","",IF(#REF!+'Plano Prestação Mensal Proposta'!A1863&gt;120,0,ROUND(IF(B1863&gt;0.045,(0.045*0.5),(0.5)*B1863),7)))</f>
        <v>#REF!</v>
      </c>
      <c r="D1863" s="576" t="e">
        <f t="shared" si="203"/>
        <v>#REF!</v>
      </c>
      <c r="E1863" s="575" t="e">
        <f t="shared" ref="E1863:E1926" si="209">IF(A1863="","",IF(F1862="","",+E1862-F1862))</f>
        <v>#REF!</v>
      </c>
      <c r="F1863" s="575" t="e">
        <f t="shared" si="204"/>
        <v>#REF!</v>
      </c>
      <c r="G1863" s="575" t="e">
        <f t="shared" si="205"/>
        <v>#REF!</v>
      </c>
      <c r="H1863" s="575" t="e">
        <f t="shared" si="206"/>
        <v>#REF!</v>
      </c>
      <c r="I1863" s="575" t="e">
        <f t="shared" si="207"/>
        <v>#REF!</v>
      </c>
      <c r="J1863" s="575" t="e">
        <f>IF(A1863="","",IF(#REF!="","",PMT((1+D1863)^(1/12)-1,(#REF!*12)-A1863+1,-E1863)))</f>
        <v>#REF!</v>
      </c>
    </row>
    <row r="1864" spans="1:10">
      <c r="A1864" s="577" t="e">
        <f>IF(A1863="","",IF(A1863=#REF!*12,"",+A1863+1))</f>
        <v>#REF!</v>
      </c>
      <c r="B1864" s="576" t="e">
        <f t="shared" si="208"/>
        <v>#REF!</v>
      </c>
      <c r="C1864" s="576" t="e">
        <f>IF(A1864="","",IF(#REF!+'Plano Prestação Mensal Proposta'!A1864&gt;120,0,ROUND(IF(B1864&gt;0.045,(0.045*0.5),(0.5)*B1864),7)))</f>
        <v>#REF!</v>
      </c>
      <c r="D1864" s="576" t="e">
        <f t="shared" si="203"/>
        <v>#REF!</v>
      </c>
      <c r="E1864" s="575" t="e">
        <f t="shared" si="209"/>
        <v>#REF!</v>
      </c>
      <c r="F1864" s="575" t="e">
        <f t="shared" si="204"/>
        <v>#REF!</v>
      </c>
      <c r="G1864" s="575" t="e">
        <f t="shared" si="205"/>
        <v>#REF!</v>
      </c>
      <c r="H1864" s="575" t="e">
        <f t="shared" si="206"/>
        <v>#REF!</v>
      </c>
      <c r="I1864" s="575" t="e">
        <f t="shared" si="207"/>
        <v>#REF!</v>
      </c>
      <c r="J1864" s="575" t="e">
        <f>IF(A1864="","",IF(#REF!="","",PMT((1+D1864)^(1/12)-1,(#REF!*12)-A1864+1,-E1864)))</f>
        <v>#REF!</v>
      </c>
    </row>
    <row r="1865" spans="1:10">
      <c r="A1865" s="577" t="e">
        <f>IF(A1864="","",IF(A1864=#REF!*12,"",+A1864+1))</f>
        <v>#REF!</v>
      </c>
      <c r="B1865" s="576" t="e">
        <f t="shared" si="208"/>
        <v>#REF!</v>
      </c>
      <c r="C1865" s="576" t="e">
        <f>IF(A1865="","",IF(#REF!+'Plano Prestação Mensal Proposta'!A1865&gt;120,0,ROUND(IF(B1865&gt;0.045,(0.045*0.5),(0.5)*B1865),7)))</f>
        <v>#REF!</v>
      </c>
      <c r="D1865" s="576" t="e">
        <f t="shared" si="203"/>
        <v>#REF!</v>
      </c>
      <c r="E1865" s="575" t="e">
        <f t="shared" si="209"/>
        <v>#REF!</v>
      </c>
      <c r="F1865" s="575" t="e">
        <f t="shared" si="204"/>
        <v>#REF!</v>
      </c>
      <c r="G1865" s="575" t="e">
        <f t="shared" si="205"/>
        <v>#REF!</v>
      </c>
      <c r="H1865" s="575" t="e">
        <f t="shared" si="206"/>
        <v>#REF!</v>
      </c>
      <c r="I1865" s="575" t="e">
        <f t="shared" si="207"/>
        <v>#REF!</v>
      </c>
      <c r="J1865" s="575" t="e">
        <f>IF(A1865="","",IF(#REF!="","",PMT((1+D1865)^(1/12)-1,(#REF!*12)-A1865+1,-E1865)))</f>
        <v>#REF!</v>
      </c>
    </row>
    <row r="1866" spans="1:10">
      <c r="A1866" s="577" t="e">
        <f>IF(A1865="","",IF(A1865=#REF!*12,"",+A1865+1))</f>
        <v>#REF!</v>
      </c>
      <c r="B1866" s="576" t="e">
        <f t="shared" si="208"/>
        <v>#REF!</v>
      </c>
      <c r="C1866" s="576" t="e">
        <f>IF(A1866="","",IF(#REF!+'Plano Prestação Mensal Proposta'!A1866&gt;120,0,ROUND(IF(B1866&gt;0.045,(0.045*0.5),(0.5)*B1866),7)))</f>
        <v>#REF!</v>
      </c>
      <c r="D1866" s="576" t="e">
        <f t="shared" si="203"/>
        <v>#REF!</v>
      </c>
      <c r="E1866" s="575" t="e">
        <f t="shared" si="209"/>
        <v>#REF!</v>
      </c>
      <c r="F1866" s="575" t="e">
        <f t="shared" si="204"/>
        <v>#REF!</v>
      </c>
      <c r="G1866" s="575" t="e">
        <f t="shared" si="205"/>
        <v>#REF!</v>
      </c>
      <c r="H1866" s="575" t="e">
        <f t="shared" si="206"/>
        <v>#REF!</v>
      </c>
      <c r="I1866" s="575" t="e">
        <f t="shared" si="207"/>
        <v>#REF!</v>
      </c>
      <c r="J1866" s="575" t="e">
        <f>IF(A1866="","",IF(#REF!="","",PMT((1+D1866)^(1/12)-1,(#REF!*12)-A1866+1,-E1866)))</f>
        <v>#REF!</v>
      </c>
    </row>
    <row r="1867" spans="1:10">
      <c r="A1867" s="577" t="e">
        <f>IF(A1866="","",IF(A1866=#REF!*12,"",+A1866+1))</f>
        <v>#REF!</v>
      </c>
      <c r="B1867" s="576" t="e">
        <f t="shared" si="208"/>
        <v>#REF!</v>
      </c>
      <c r="C1867" s="576" t="e">
        <f>IF(A1867="","",IF(#REF!+'Plano Prestação Mensal Proposta'!A1867&gt;120,0,ROUND(IF(B1867&gt;0.045,(0.045*0.5),(0.5)*B1867),7)))</f>
        <v>#REF!</v>
      </c>
      <c r="D1867" s="576" t="e">
        <f t="shared" si="203"/>
        <v>#REF!</v>
      </c>
      <c r="E1867" s="575" t="e">
        <f t="shared" si="209"/>
        <v>#REF!</v>
      </c>
      <c r="F1867" s="575" t="e">
        <f t="shared" si="204"/>
        <v>#REF!</v>
      </c>
      <c r="G1867" s="575" t="e">
        <f t="shared" si="205"/>
        <v>#REF!</v>
      </c>
      <c r="H1867" s="575" t="e">
        <f t="shared" si="206"/>
        <v>#REF!</v>
      </c>
      <c r="I1867" s="575" t="e">
        <f t="shared" si="207"/>
        <v>#REF!</v>
      </c>
      <c r="J1867" s="575" t="e">
        <f>IF(A1867="","",IF(#REF!="","",PMT((1+D1867)^(1/12)-1,(#REF!*12)-A1867+1,-E1867)))</f>
        <v>#REF!</v>
      </c>
    </row>
    <row r="1868" spans="1:10">
      <c r="A1868" s="577" t="e">
        <f>IF(A1867="","",IF(A1867=#REF!*12,"",+A1867+1))</f>
        <v>#REF!</v>
      </c>
      <c r="B1868" s="576" t="e">
        <f t="shared" si="208"/>
        <v>#REF!</v>
      </c>
      <c r="C1868" s="576" t="e">
        <f>IF(A1868="","",IF(#REF!+'Plano Prestação Mensal Proposta'!A1868&gt;120,0,ROUND(IF(B1868&gt;0.045,(0.045*0.5),(0.5)*B1868),7)))</f>
        <v>#REF!</v>
      </c>
      <c r="D1868" s="576" t="e">
        <f t="shared" si="203"/>
        <v>#REF!</v>
      </c>
      <c r="E1868" s="575" t="e">
        <f t="shared" si="209"/>
        <v>#REF!</v>
      </c>
      <c r="F1868" s="575" t="e">
        <f t="shared" si="204"/>
        <v>#REF!</v>
      </c>
      <c r="G1868" s="575" t="e">
        <f t="shared" si="205"/>
        <v>#REF!</v>
      </c>
      <c r="H1868" s="575" t="e">
        <f t="shared" si="206"/>
        <v>#REF!</v>
      </c>
      <c r="I1868" s="575" t="e">
        <f t="shared" si="207"/>
        <v>#REF!</v>
      </c>
      <c r="J1868" s="575" t="e">
        <f>IF(A1868="","",IF(#REF!="","",PMT((1+D1868)^(1/12)-1,(#REF!*12)-A1868+1,-E1868)))</f>
        <v>#REF!</v>
      </c>
    </row>
    <row r="1869" spans="1:10">
      <c r="A1869" s="577" t="e">
        <f>IF(A1868="","",IF(A1868=#REF!*12,"",+A1868+1))</f>
        <v>#REF!</v>
      </c>
      <c r="B1869" s="576" t="e">
        <f t="shared" si="208"/>
        <v>#REF!</v>
      </c>
      <c r="C1869" s="576" t="e">
        <f>IF(A1869="","",IF(#REF!+'Plano Prestação Mensal Proposta'!A1869&gt;120,0,ROUND(IF(B1869&gt;0.045,(0.045*0.5),(0.5)*B1869),7)))</f>
        <v>#REF!</v>
      </c>
      <c r="D1869" s="576" t="e">
        <f t="shared" si="203"/>
        <v>#REF!</v>
      </c>
      <c r="E1869" s="575" t="e">
        <f t="shared" si="209"/>
        <v>#REF!</v>
      </c>
      <c r="F1869" s="575" t="e">
        <f t="shared" si="204"/>
        <v>#REF!</v>
      </c>
      <c r="G1869" s="575" t="e">
        <f t="shared" si="205"/>
        <v>#REF!</v>
      </c>
      <c r="H1869" s="575" t="e">
        <f t="shared" si="206"/>
        <v>#REF!</v>
      </c>
      <c r="I1869" s="575" t="e">
        <f t="shared" si="207"/>
        <v>#REF!</v>
      </c>
      <c r="J1869" s="575" t="e">
        <f>IF(A1869="","",IF(#REF!="","",PMT((1+D1869)^(1/12)-1,(#REF!*12)-A1869+1,-E1869)))</f>
        <v>#REF!</v>
      </c>
    </row>
    <row r="1870" spans="1:10">
      <c r="A1870" s="577" t="e">
        <f>IF(A1869="","",IF(A1869=#REF!*12,"",+A1869+1))</f>
        <v>#REF!</v>
      </c>
      <c r="B1870" s="576" t="e">
        <f t="shared" si="208"/>
        <v>#REF!</v>
      </c>
      <c r="C1870" s="576" t="e">
        <f>IF(A1870="","",IF(#REF!+'Plano Prestação Mensal Proposta'!A1870&gt;120,0,ROUND(IF(B1870&gt;0.045,(0.045*0.5),(0.5)*B1870),7)))</f>
        <v>#REF!</v>
      </c>
      <c r="D1870" s="576" t="e">
        <f t="shared" si="203"/>
        <v>#REF!</v>
      </c>
      <c r="E1870" s="575" t="e">
        <f t="shared" si="209"/>
        <v>#REF!</v>
      </c>
      <c r="F1870" s="575" t="e">
        <f t="shared" si="204"/>
        <v>#REF!</v>
      </c>
      <c r="G1870" s="575" t="e">
        <f t="shared" si="205"/>
        <v>#REF!</v>
      </c>
      <c r="H1870" s="575" t="e">
        <f t="shared" si="206"/>
        <v>#REF!</v>
      </c>
      <c r="I1870" s="575" t="e">
        <f t="shared" si="207"/>
        <v>#REF!</v>
      </c>
      <c r="J1870" s="575" t="e">
        <f>IF(A1870="","",IF(#REF!="","",PMT((1+D1870)^(1/12)-1,(#REF!*12)-A1870+1,-E1870)))</f>
        <v>#REF!</v>
      </c>
    </row>
    <row r="1871" spans="1:10">
      <c r="A1871" s="577" t="e">
        <f>IF(A1870="","",IF(A1870=#REF!*12,"",+A1870+1))</f>
        <v>#REF!</v>
      </c>
      <c r="B1871" s="576" t="e">
        <f t="shared" si="208"/>
        <v>#REF!</v>
      </c>
      <c r="C1871" s="576" t="e">
        <f>IF(A1871="","",IF(#REF!+'Plano Prestação Mensal Proposta'!A1871&gt;120,0,ROUND(IF(B1871&gt;0.045,(0.045*0.5),(0.5)*B1871),7)))</f>
        <v>#REF!</v>
      </c>
      <c r="D1871" s="576" t="e">
        <f t="shared" si="203"/>
        <v>#REF!</v>
      </c>
      <c r="E1871" s="575" t="e">
        <f t="shared" si="209"/>
        <v>#REF!</v>
      </c>
      <c r="F1871" s="575" t="e">
        <f t="shared" si="204"/>
        <v>#REF!</v>
      </c>
      <c r="G1871" s="575" t="e">
        <f t="shared" si="205"/>
        <v>#REF!</v>
      </c>
      <c r="H1871" s="575" t="e">
        <f t="shared" si="206"/>
        <v>#REF!</v>
      </c>
      <c r="I1871" s="575" t="e">
        <f t="shared" si="207"/>
        <v>#REF!</v>
      </c>
      <c r="J1871" s="575" t="e">
        <f>IF(A1871="","",IF(#REF!="","",PMT((1+D1871)^(1/12)-1,(#REF!*12)-A1871+1,-E1871)))</f>
        <v>#REF!</v>
      </c>
    </row>
    <row r="1872" spans="1:10">
      <c r="A1872" s="577" t="e">
        <f>IF(A1871="","",IF(A1871=#REF!*12,"",+A1871+1))</f>
        <v>#REF!</v>
      </c>
      <c r="B1872" s="576" t="e">
        <f t="shared" si="208"/>
        <v>#REF!</v>
      </c>
      <c r="C1872" s="576" t="e">
        <f>IF(A1872="","",IF(#REF!+'Plano Prestação Mensal Proposta'!A1872&gt;120,0,ROUND(IF(B1872&gt;0.045,(0.045*0.5),(0.5)*B1872),7)))</f>
        <v>#REF!</v>
      </c>
      <c r="D1872" s="576" t="e">
        <f t="shared" si="203"/>
        <v>#REF!</v>
      </c>
      <c r="E1872" s="575" t="e">
        <f t="shared" si="209"/>
        <v>#REF!</v>
      </c>
      <c r="F1872" s="575" t="e">
        <f t="shared" si="204"/>
        <v>#REF!</v>
      </c>
      <c r="G1872" s="575" t="e">
        <f t="shared" si="205"/>
        <v>#REF!</v>
      </c>
      <c r="H1872" s="575" t="e">
        <f t="shared" si="206"/>
        <v>#REF!</v>
      </c>
      <c r="I1872" s="575" t="e">
        <f t="shared" si="207"/>
        <v>#REF!</v>
      </c>
      <c r="J1872" s="575" t="e">
        <f>IF(A1872="","",IF(#REF!="","",PMT((1+D1872)^(1/12)-1,(#REF!*12)-A1872+1,-E1872)))</f>
        <v>#REF!</v>
      </c>
    </row>
    <row r="1873" spans="1:10">
      <c r="A1873" s="577" t="e">
        <f>IF(A1872="","",IF(A1872=#REF!*12,"",+A1872+1))</f>
        <v>#REF!</v>
      </c>
      <c r="B1873" s="576" t="e">
        <f t="shared" si="208"/>
        <v>#REF!</v>
      </c>
      <c r="C1873" s="576" t="e">
        <f>IF(A1873="","",IF(#REF!+'Plano Prestação Mensal Proposta'!A1873&gt;120,0,ROUND(IF(B1873&gt;0.045,(0.045*0.5),(0.5)*B1873),7)))</f>
        <v>#REF!</v>
      </c>
      <c r="D1873" s="576" t="e">
        <f t="shared" si="203"/>
        <v>#REF!</v>
      </c>
      <c r="E1873" s="575" t="e">
        <f t="shared" si="209"/>
        <v>#REF!</v>
      </c>
      <c r="F1873" s="575" t="e">
        <f t="shared" si="204"/>
        <v>#REF!</v>
      </c>
      <c r="G1873" s="575" t="e">
        <f t="shared" si="205"/>
        <v>#REF!</v>
      </c>
      <c r="H1873" s="575" t="e">
        <f t="shared" si="206"/>
        <v>#REF!</v>
      </c>
      <c r="I1873" s="575" t="e">
        <f t="shared" si="207"/>
        <v>#REF!</v>
      </c>
      <c r="J1873" s="575" t="e">
        <f>IF(A1873="","",IF(#REF!="","",PMT((1+D1873)^(1/12)-1,(#REF!*12)-A1873+1,-E1873)))</f>
        <v>#REF!</v>
      </c>
    </row>
    <row r="1874" spans="1:10">
      <c r="A1874" s="577" t="e">
        <f>IF(A1873="","",IF(A1873=#REF!*12,"",+A1873+1))</f>
        <v>#REF!</v>
      </c>
      <c r="B1874" s="576" t="e">
        <f t="shared" si="208"/>
        <v>#REF!</v>
      </c>
      <c r="C1874" s="576" t="e">
        <f>IF(A1874="","",IF(#REF!+'Plano Prestação Mensal Proposta'!A1874&gt;120,0,ROUND(IF(B1874&gt;0.045,(0.045*0.5),(0.5)*B1874),7)))</f>
        <v>#REF!</v>
      </c>
      <c r="D1874" s="576" t="e">
        <f t="shared" si="203"/>
        <v>#REF!</v>
      </c>
      <c r="E1874" s="575" t="e">
        <f t="shared" si="209"/>
        <v>#REF!</v>
      </c>
      <c r="F1874" s="575" t="e">
        <f t="shared" si="204"/>
        <v>#REF!</v>
      </c>
      <c r="G1874" s="575" t="e">
        <f t="shared" si="205"/>
        <v>#REF!</v>
      </c>
      <c r="H1874" s="575" t="e">
        <f t="shared" si="206"/>
        <v>#REF!</v>
      </c>
      <c r="I1874" s="575" t="e">
        <f t="shared" si="207"/>
        <v>#REF!</v>
      </c>
      <c r="J1874" s="575" t="e">
        <f>IF(A1874="","",IF(#REF!="","",PMT((1+D1874)^(1/12)-1,(#REF!*12)-A1874+1,-E1874)))</f>
        <v>#REF!</v>
      </c>
    </row>
    <row r="1875" spans="1:10">
      <c r="A1875" s="577" t="e">
        <f>IF(A1874="","",IF(A1874=#REF!*12,"",+A1874+1))</f>
        <v>#REF!</v>
      </c>
      <c r="B1875" s="576" t="e">
        <f t="shared" si="208"/>
        <v>#REF!</v>
      </c>
      <c r="C1875" s="576" t="e">
        <f>IF(A1875="","",IF(#REF!+'Plano Prestação Mensal Proposta'!A1875&gt;120,0,ROUND(IF(B1875&gt;0.045,(0.045*0.5),(0.5)*B1875),7)))</f>
        <v>#REF!</v>
      </c>
      <c r="D1875" s="576" t="e">
        <f t="shared" si="203"/>
        <v>#REF!</v>
      </c>
      <c r="E1875" s="575" t="e">
        <f t="shared" si="209"/>
        <v>#REF!</v>
      </c>
      <c r="F1875" s="575" t="e">
        <f t="shared" si="204"/>
        <v>#REF!</v>
      </c>
      <c r="G1875" s="575" t="e">
        <f t="shared" si="205"/>
        <v>#REF!</v>
      </c>
      <c r="H1875" s="575" t="e">
        <f t="shared" si="206"/>
        <v>#REF!</v>
      </c>
      <c r="I1875" s="575" t="e">
        <f t="shared" si="207"/>
        <v>#REF!</v>
      </c>
      <c r="J1875" s="575" t="e">
        <f>IF(A1875="","",IF(#REF!="","",PMT((1+D1875)^(1/12)-1,(#REF!*12)-A1875+1,-E1875)))</f>
        <v>#REF!</v>
      </c>
    </row>
    <row r="1876" spans="1:10">
      <c r="A1876" s="577" t="e">
        <f>IF(A1875="","",IF(A1875=#REF!*12,"",+A1875+1))</f>
        <v>#REF!</v>
      </c>
      <c r="B1876" s="576" t="e">
        <f t="shared" si="208"/>
        <v>#REF!</v>
      </c>
      <c r="C1876" s="576" t="e">
        <f>IF(A1876="","",IF(#REF!+'Plano Prestação Mensal Proposta'!A1876&gt;120,0,ROUND(IF(B1876&gt;0.045,(0.045*0.5),(0.5)*B1876),7)))</f>
        <v>#REF!</v>
      </c>
      <c r="D1876" s="576" t="e">
        <f t="shared" si="203"/>
        <v>#REF!</v>
      </c>
      <c r="E1876" s="575" t="e">
        <f t="shared" si="209"/>
        <v>#REF!</v>
      </c>
      <c r="F1876" s="575" t="e">
        <f t="shared" si="204"/>
        <v>#REF!</v>
      </c>
      <c r="G1876" s="575" t="e">
        <f t="shared" si="205"/>
        <v>#REF!</v>
      </c>
      <c r="H1876" s="575" t="e">
        <f t="shared" si="206"/>
        <v>#REF!</v>
      </c>
      <c r="I1876" s="575" t="e">
        <f t="shared" si="207"/>
        <v>#REF!</v>
      </c>
      <c r="J1876" s="575" t="e">
        <f>IF(A1876="","",IF(#REF!="","",PMT((1+D1876)^(1/12)-1,(#REF!*12)-A1876+1,-E1876)))</f>
        <v>#REF!</v>
      </c>
    </row>
    <row r="1877" spans="1:10">
      <c r="A1877" s="577" t="e">
        <f>IF(A1876="","",IF(A1876=#REF!*12,"",+A1876+1))</f>
        <v>#REF!</v>
      </c>
      <c r="B1877" s="576" t="e">
        <f t="shared" si="208"/>
        <v>#REF!</v>
      </c>
      <c r="C1877" s="576" t="e">
        <f>IF(A1877="","",IF(#REF!+'Plano Prestação Mensal Proposta'!A1877&gt;120,0,ROUND(IF(B1877&gt;0.045,(0.045*0.5),(0.5)*B1877),7)))</f>
        <v>#REF!</v>
      </c>
      <c r="D1877" s="576" t="e">
        <f t="shared" si="203"/>
        <v>#REF!</v>
      </c>
      <c r="E1877" s="575" t="e">
        <f t="shared" si="209"/>
        <v>#REF!</v>
      </c>
      <c r="F1877" s="575" t="e">
        <f t="shared" si="204"/>
        <v>#REF!</v>
      </c>
      <c r="G1877" s="575" t="e">
        <f t="shared" si="205"/>
        <v>#REF!</v>
      </c>
      <c r="H1877" s="575" t="e">
        <f t="shared" si="206"/>
        <v>#REF!</v>
      </c>
      <c r="I1877" s="575" t="e">
        <f t="shared" si="207"/>
        <v>#REF!</v>
      </c>
      <c r="J1877" s="575" t="e">
        <f>IF(A1877="","",IF(#REF!="","",PMT((1+D1877)^(1/12)-1,(#REF!*12)-A1877+1,-E1877)))</f>
        <v>#REF!</v>
      </c>
    </row>
    <row r="1878" spans="1:10">
      <c r="A1878" s="577" t="e">
        <f>IF(A1877="","",IF(A1877=#REF!*12,"",+A1877+1))</f>
        <v>#REF!</v>
      </c>
      <c r="B1878" s="576" t="e">
        <f t="shared" si="208"/>
        <v>#REF!</v>
      </c>
      <c r="C1878" s="576" t="e">
        <f>IF(A1878="","",IF(#REF!+'Plano Prestação Mensal Proposta'!A1878&gt;120,0,ROUND(IF(B1878&gt;0.045,(0.045*0.5),(0.5)*B1878),7)))</f>
        <v>#REF!</v>
      </c>
      <c r="D1878" s="576" t="e">
        <f t="shared" si="203"/>
        <v>#REF!</v>
      </c>
      <c r="E1878" s="575" t="e">
        <f t="shared" si="209"/>
        <v>#REF!</v>
      </c>
      <c r="F1878" s="575" t="e">
        <f t="shared" si="204"/>
        <v>#REF!</v>
      </c>
      <c r="G1878" s="575" t="e">
        <f t="shared" si="205"/>
        <v>#REF!</v>
      </c>
      <c r="H1878" s="575" t="e">
        <f t="shared" si="206"/>
        <v>#REF!</v>
      </c>
      <c r="I1878" s="575" t="e">
        <f t="shared" si="207"/>
        <v>#REF!</v>
      </c>
      <c r="J1878" s="575" t="e">
        <f>IF(A1878="","",IF(#REF!="","",PMT((1+D1878)^(1/12)-1,(#REF!*12)-A1878+1,-E1878)))</f>
        <v>#REF!</v>
      </c>
    </row>
    <row r="1879" spans="1:10">
      <c r="A1879" s="577" t="e">
        <f>IF(A1878="","",IF(A1878=#REF!*12,"",+A1878+1))</f>
        <v>#REF!</v>
      </c>
      <c r="B1879" s="576" t="e">
        <f t="shared" si="208"/>
        <v>#REF!</v>
      </c>
      <c r="C1879" s="576" t="e">
        <f>IF(A1879="","",IF(#REF!+'Plano Prestação Mensal Proposta'!A1879&gt;120,0,ROUND(IF(B1879&gt;0.045,(0.045*0.5),(0.5)*B1879),7)))</f>
        <v>#REF!</v>
      </c>
      <c r="D1879" s="576" t="e">
        <f t="shared" si="203"/>
        <v>#REF!</v>
      </c>
      <c r="E1879" s="575" t="e">
        <f t="shared" si="209"/>
        <v>#REF!</v>
      </c>
      <c r="F1879" s="575" t="e">
        <f t="shared" si="204"/>
        <v>#REF!</v>
      </c>
      <c r="G1879" s="575" t="e">
        <f t="shared" si="205"/>
        <v>#REF!</v>
      </c>
      <c r="H1879" s="575" t="e">
        <f t="shared" si="206"/>
        <v>#REF!</v>
      </c>
      <c r="I1879" s="575" t="e">
        <f t="shared" si="207"/>
        <v>#REF!</v>
      </c>
      <c r="J1879" s="575" t="e">
        <f>IF(A1879="","",IF(#REF!="","",PMT((1+D1879)^(1/12)-1,(#REF!*12)-A1879+1,-E1879)))</f>
        <v>#REF!</v>
      </c>
    </row>
    <row r="1880" spans="1:10">
      <c r="A1880" s="577" t="e">
        <f>IF(A1879="","",IF(A1879=#REF!*12,"",+A1879+1))</f>
        <v>#REF!</v>
      </c>
      <c r="B1880" s="576" t="e">
        <f t="shared" si="208"/>
        <v>#REF!</v>
      </c>
      <c r="C1880" s="576" t="e">
        <f>IF(A1880="","",IF(#REF!+'Plano Prestação Mensal Proposta'!A1880&gt;120,0,ROUND(IF(B1880&gt;0.045,(0.045*0.5),(0.5)*B1880),7)))</f>
        <v>#REF!</v>
      </c>
      <c r="D1880" s="576" t="e">
        <f t="shared" si="203"/>
        <v>#REF!</v>
      </c>
      <c r="E1880" s="575" t="e">
        <f t="shared" si="209"/>
        <v>#REF!</v>
      </c>
      <c r="F1880" s="575" t="e">
        <f t="shared" si="204"/>
        <v>#REF!</v>
      </c>
      <c r="G1880" s="575" t="e">
        <f t="shared" si="205"/>
        <v>#REF!</v>
      </c>
      <c r="H1880" s="575" t="e">
        <f t="shared" si="206"/>
        <v>#REF!</v>
      </c>
      <c r="I1880" s="575" t="e">
        <f t="shared" si="207"/>
        <v>#REF!</v>
      </c>
      <c r="J1880" s="575" t="e">
        <f>IF(A1880="","",IF(#REF!="","",PMT((1+D1880)^(1/12)-1,(#REF!*12)-A1880+1,-E1880)))</f>
        <v>#REF!</v>
      </c>
    </row>
    <row r="1881" spans="1:10">
      <c r="A1881" s="577" t="e">
        <f>IF(A1880="","",IF(A1880=#REF!*12,"",+A1880+1))</f>
        <v>#REF!</v>
      </c>
      <c r="B1881" s="576" t="e">
        <f t="shared" si="208"/>
        <v>#REF!</v>
      </c>
      <c r="C1881" s="576" t="e">
        <f>IF(A1881="","",IF(#REF!+'Plano Prestação Mensal Proposta'!A1881&gt;120,0,ROUND(IF(B1881&gt;0.045,(0.045*0.5),(0.5)*B1881),7)))</f>
        <v>#REF!</v>
      </c>
      <c r="D1881" s="576" t="e">
        <f t="shared" si="203"/>
        <v>#REF!</v>
      </c>
      <c r="E1881" s="575" t="e">
        <f t="shared" si="209"/>
        <v>#REF!</v>
      </c>
      <c r="F1881" s="575" t="e">
        <f t="shared" si="204"/>
        <v>#REF!</v>
      </c>
      <c r="G1881" s="575" t="e">
        <f t="shared" si="205"/>
        <v>#REF!</v>
      </c>
      <c r="H1881" s="575" t="e">
        <f t="shared" si="206"/>
        <v>#REF!</v>
      </c>
      <c r="I1881" s="575" t="e">
        <f t="shared" si="207"/>
        <v>#REF!</v>
      </c>
      <c r="J1881" s="575" t="e">
        <f>IF(A1881="","",IF(#REF!="","",PMT((1+D1881)^(1/12)-1,(#REF!*12)-A1881+1,-E1881)))</f>
        <v>#REF!</v>
      </c>
    </row>
    <row r="1882" spans="1:10">
      <c r="A1882" s="577" t="e">
        <f>IF(A1881="","",IF(A1881=#REF!*12,"",+A1881+1))</f>
        <v>#REF!</v>
      </c>
      <c r="B1882" s="576" t="e">
        <f t="shared" si="208"/>
        <v>#REF!</v>
      </c>
      <c r="C1882" s="576" t="e">
        <f>IF(A1882="","",IF(#REF!+'Plano Prestação Mensal Proposta'!A1882&gt;120,0,ROUND(IF(B1882&gt;0.045,(0.045*0.5),(0.5)*B1882),7)))</f>
        <v>#REF!</v>
      </c>
      <c r="D1882" s="576" t="e">
        <f t="shared" si="203"/>
        <v>#REF!</v>
      </c>
      <c r="E1882" s="575" t="e">
        <f t="shared" si="209"/>
        <v>#REF!</v>
      </c>
      <c r="F1882" s="575" t="e">
        <f t="shared" si="204"/>
        <v>#REF!</v>
      </c>
      <c r="G1882" s="575" t="e">
        <f t="shared" si="205"/>
        <v>#REF!</v>
      </c>
      <c r="H1882" s="575" t="e">
        <f t="shared" si="206"/>
        <v>#REF!</v>
      </c>
      <c r="I1882" s="575" t="e">
        <f t="shared" si="207"/>
        <v>#REF!</v>
      </c>
      <c r="J1882" s="575" t="e">
        <f>IF(A1882="","",IF(#REF!="","",PMT((1+D1882)^(1/12)-1,(#REF!*12)-A1882+1,-E1882)))</f>
        <v>#REF!</v>
      </c>
    </row>
    <row r="1883" spans="1:10">
      <c r="A1883" s="577" t="e">
        <f>IF(A1882="","",IF(A1882=#REF!*12,"",+A1882+1))</f>
        <v>#REF!</v>
      </c>
      <c r="B1883" s="576" t="e">
        <f t="shared" si="208"/>
        <v>#REF!</v>
      </c>
      <c r="C1883" s="576" t="e">
        <f>IF(A1883="","",IF(#REF!+'Plano Prestação Mensal Proposta'!A1883&gt;120,0,ROUND(IF(B1883&gt;0.045,(0.045*0.5),(0.5)*B1883),7)))</f>
        <v>#REF!</v>
      </c>
      <c r="D1883" s="576" t="e">
        <f t="shared" si="203"/>
        <v>#REF!</v>
      </c>
      <c r="E1883" s="575" t="e">
        <f t="shared" si="209"/>
        <v>#REF!</v>
      </c>
      <c r="F1883" s="575" t="e">
        <f t="shared" si="204"/>
        <v>#REF!</v>
      </c>
      <c r="G1883" s="575" t="e">
        <f t="shared" si="205"/>
        <v>#REF!</v>
      </c>
      <c r="H1883" s="575" t="e">
        <f t="shared" si="206"/>
        <v>#REF!</v>
      </c>
      <c r="I1883" s="575" t="e">
        <f t="shared" si="207"/>
        <v>#REF!</v>
      </c>
      <c r="J1883" s="575" t="e">
        <f>IF(A1883="","",IF(#REF!="","",PMT((1+D1883)^(1/12)-1,(#REF!*12)-A1883+1,-E1883)))</f>
        <v>#REF!</v>
      </c>
    </row>
    <row r="1884" spans="1:10">
      <c r="A1884" s="577" t="e">
        <f>IF(A1883="","",IF(A1883=#REF!*12,"",+A1883+1))</f>
        <v>#REF!</v>
      </c>
      <c r="B1884" s="576" t="e">
        <f t="shared" si="208"/>
        <v>#REF!</v>
      </c>
      <c r="C1884" s="576" t="e">
        <f>IF(A1884="","",IF(#REF!+'Plano Prestação Mensal Proposta'!A1884&gt;120,0,ROUND(IF(B1884&gt;0.045,(0.045*0.5),(0.5)*B1884),7)))</f>
        <v>#REF!</v>
      </c>
      <c r="D1884" s="576" t="e">
        <f t="shared" si="203"/>
        <v>#REF!</v>
      </c>
      <c r="E1884" s="575" t="e">
        <f t="shared" si="209"/>
        <v>#REF!</v>
      </c>
      <c r="F1884" s="575" t="e">
        <f t="shared" si="204"/>
        <v>#REF!</v>
      </c>
      <c r="G1884" s="575" t="e">
        <f t="shared" si="205"/>
        <v>#REF!</v>
      </c>
      <c r="H1884" s="575" t="e">
        <f t="shared" si="206"/>
        <v>#REF!</v>
      </c>
      <c r="I1884" s="575" t="e">
        <f t="shared" si="207"/>
        <v>#REF!</v>
      </c>
      <c r="J1884" s="575" t="e">
        <f>IF(A1884="","",IF(#REF!="","",PMT((1+D1884)^(1/12)-1,(#REF!*12)-A1884+1,-E1884)))</f>
        <v>#REF!</v>
      </c>
    </row>
    <row r="1885" spans="1:10">
      <c r="A1885" s="577" t="e">
        <f>IF(A1884="","",IF(A1884=#REF!*12,"",+A1884+1))</f>
        <v>#REF!</v>
      </c>
      <c r="B1885" s="576" t="e">
        <f t="shared" si="208"/>
        <v>#REF!</v>
      </c>
      <c r="C1885" s="576" t="e">
        <f>IF(A1885="","",IF(#REF!+'Plano Prestação Mensal Proposta'!A1885&gt;120,0,ROUND(IF(B1885&gt;0.045,(0.045*0.5),(0.5)*B1885),7)))</f>
        <v>#REF!</v>
      </c>
      <c r="D1885" s="576" t="e">
        <f t="shared" si="203"/>
        <v>#REF!</v>
      </c>
      <c r="E1885" s="575" t="e">
        <f t="shared" si="209"/>
        <v>#REF!</v>
      </c>
      <c r="F1885" s="575" t="e">
        <f t="shared" si="204"/>
        <v>#REF!</v>
      </c>
      <c r="G1885" s="575" t="e">
        <f t="shared" si="205"/>
        <v>#REF!</v>
      </c>
      <c r="H1885" s="575" t="e">
        <f t="shared" si="206"/>
        <v>#REF!</v>
      </c>
      <c r="I1885" s="575" t="e">
        <f t="shared" si="207"/>
        <v>#REF!</v>
      </c>
      <c r="J1885" s="575" t="e">
        <f>IF(A1885="","",IF(#REF!="","",PMT((1+D1885)^(1/12)-1,(#REF!*12)-A1885+1,-E1885)))</f>
        <v>#REF!</v>
      </c>
    </row>
    <row r="1886" spans="1:10">
      <c r="A1886" s="577" t="e">
        <f>IF(A1885="","",IF(A1885=#REF!*12,"",+A1885+1))</f>
        <v>#REF!</v>
      </c>
      <c r="B1886" s="576" t="e">
        <f t="shared" si="208"/>
        <v>#REF!</v>
      </c>
      <c r="C1886" s="576" t="e">
        <f>IF(A1886="","",IF(#REF!+'Plano Prestação Mensal Proposta'!A1886&gt;120,0,ROUND(IF(B1886&gt;0.045,(0.045*0.5),(0.5)*B1886),7)))</f>
        <v>#REF!</v>
      </c>
      <c r="D1886" s="576" t="e">
        <f t="shared" si="203"/>
        <v>#REF!</v>
      </c>
      <c r="E1886" s="575" t="e">
        <f t="shared" si="209"/>
        <v>#REF!</v>
      </c>
      <c r="F1886" s="575" t="e">
        <f t="shared" si="204"/>
        <v>#REF!</v>
      </c>
      <c r="G1886" s="575" t="e">
        <f t="shared" si="205"/>
        <v>#REF!</v>
      </c>
      <c r="H1886" s="575" t="e">
        <f t="shared" si="206"/>
        <v>#REF!</v>
      </c>
      <c r="I1886" s="575" t="e">
        <f t="shared" si="207"/>
        <v>#REF!</v>
      </c>
      <c r="J1886" s="575" t="e">
        <f>IF(A1886="","",IF(#REF!="","",PMT((1+D1886)^(1/12)-1,(#REF!*12)-A1886+1,-E1886)))</f>
        <v>#REF!</v>
      </c>
    </row>
    <row r="1887" spans="1:10">
      <c r="A1887" s="577" t="e">
        <f>IF(A1886="","",IF(A1886=#REF!*12,"",+A1886+1))</f>
        <v>#REF!</v>
      </c>
      <c r="B1887" s="576" t="e">
        <f t="shared" si="208"/>
        <v>#REF!</v>
      </c>
      <c r="C1887" s="576" t="e">
        <f>IF(A1887="","",IF(#REF!+'Plano Prestação Mensal Proposta'!A1887&gt;120,0,ROUND(IF(B1887&gt;0.045,(0.045*0.5),(0.5)*B1887),7)))</f>
        <v>#REF!</v>
      </c>
      <c r="D1887" s="576" t="e">
        <f t="shared" si="203"/>
        <v>#REF!</v>
      </c>
      <c r="E1887" s="575" t="e">
        <f t="shared" si="209"/>
        <v>#REF!</v>
      </c>
      <c r="F1887" s="575" t="e">
        <f t="shared" si="204"/>
        <v>#REF!</v>
      </c>
      <c r="G1887" s="575" t="e">
        <f t="shared" si="205"/>
        <v>#REF!</v>
      </c>
      <c r="H1887" s="575" t="e">
        <f t="shared" si="206"/>
        <v>#REF!</v>
      </c>
      <c r="I1887" s="575" t="e">
        <f t="shared" si="207"/>
        <v>#REF!</v>
      </c>
      <c r="J1887" s="575" t="e">
        <f>IF(A1887="","",IF(#REF!="","",PMT((1+D1887)^(1/12)-1,(#REF!*12)-A1887+1,-E1887)))</f>
        <v>#REF!</v>
      </c>
    </row>
    <row r="1888" spans="1:10">
      <c r="A1888" s="577" t="e">
        <f>IF(A1887="","",IF(A1887=#REF!*12,"",+A1887+1))</f>
        <v>#REF!</v>
      </c>
      <c r="B1888" s="576" t="e">
        <f t="shared" si="208"/>
        <v>#REF!</v>
      </c>
      <c r="C1888" s="576" t="e">
        <f>IF(A1888="","",IF(#REF!+'Plano Prestação Mensal Proposta'!A1888&gt;120,0,ROUND(IF(B1888&gt;0.045,(0.045*0.5),(0.5)*B1888),7)))</f>
        <v>#REF!</v>
      </c>
      <c r="D1888" s="576" t="e">
        <f t="shared" si="203"/>
        <v>#REF!</v>
      </c>
      <c r="E1888" s="575" t="e">
        <f t="shared" si="209"/>
        <v>#REF!</v>
      </c>
      <c r="F1888" s="575" t="e">
        <f t="shared" si="204"/>
        <v>#REF!</v>
      </c>
      <c r="G1888" s="575" t="e">
        <f t="shared" si="205"/>
        <v>#REF!</v>
      </c>
      <c r="H1888" s="575" t="e">
        <f t="shared" si="206"/>
        <v>#REF!</v>
      </c>
      <c r="I1888" s="575" t="e">
        <f t="shared" si="207"/>
        <v>#REF!</v>
      </c>
      <c r="J1888" s="575" t="e">
        <f>IF(A1888="","",IF(#REF!="","",PMT((1+D1888)^(1/12)-1,(#REF!*12)-A1888+1,-E1888)))</f>
        <v>#REF!</v>
      </c>
    </row>
    <row r="1889" spans="1:10">
      <c r="A1889" s="577" t="e">
        <f>IF(A1888="","",IF(A1888=#REF!*12,"",+A1888+1))</f>
        <v>#REF!</v>
      </c>
      <c r="B1889" s="576" t="e">
        <f t="shared" si="208"/>
        <v>#REF!</v>
      </c>
      <c r="C1889" s="576" t="e">
        <f>IF(A1889="","",IF(#REF!+'Plano Prestação Mensal Proposta'!A1889&gt;120,0,ROUND(IF(B1889&gt;0.045,(0.045*0.5),(0.5)*B1889),7)))</f>
        <v>#REF!</v>
      </c>
      <c r="D1889" s="576" t="e">
        <f t="shared" si="203"/>
        <v>#REF!</v>
      </c>
      <c r="E1889" s="575" t="e">
        <f t="shared" si="209"/>
        <v>#REF!</v>
      </c>
      <c r="F1889" s="575" t="e">
        <f t="shared" si="204"/>
        <v>#REF!</v>
      </c>
      <c r="G1889" s="575" t="e">
        <f t="shared" si="205"/>
        <v>#REF!</v>
      </c>
      <c r="H1889" s="575" t="e">
        <f t="shared" si="206"/>
        <v>#REF!</v>
      </c>
      <c r="I1889" s="575" t="e">
        <f t="shared" si="207"/>
        <v>#REF!</v>
      </c>
      <c r="J1889" s="575" t="e">
        <f>IF(A1889="","",IF(#REF!="","",PMT((1+D1889)^(1/12)-1,(#REF!*12)-A1889+1,-E1889)))</f>
        <v>#REF!</v>
      </c>
    </row>
    <row r="1890" spans="1:10">
      <c r="A1890" s="577" t="e">
        <f>IF(A1889="","",IF(A1889=#REF!*12,"",+A1889+1))</f>
        <v>#REF!</v>
      </c>
      <c r="B1890" s="576" t="e">
        <f t="shared" si="208"/>
        <v>#REF!</v>
      </c>
      <c r="C1890" s="576" t="e">
        <f>IF(A1890="","",IF(#REF!+'Plano Prestação Mensal Proposta'!A1890&gt;120,0,ROUND(IF(B1890&gt;0.045,(0.045*0.5),(0.5)*B1890),7)))</f>
        <v>#REF!</v>
      </c>
      <c r="D1890" s="576" t="e">
        <f t="shared" si="203"/>
        <v>#REF!</v>
      </c>
      <c r="E1890" s="575" t="e">
        <f t="shared" si="209"/>
        <v>#REF!</v>
      </c>
      <c r="F1890" s="575" t="e">
        <f t="shared" si="204"/>
        <v>#REF!</v>
      </c>
      <c r="G1890" s="575" t="e">
        <f t="shared" si="205"/>
        <v>#REF!</v>
      </c>
      <c r="H1890" s="575" t="e">
        <f t="shared" si="206"/>
        <v>#REF!</v>
      </c>
      <c r="I1890" s="575" t="e">
        <f t="shared" si="207"/>
        <v>#REF!</v>
      </c>
      <c r="J1890" s="575" t="e">
        <f>IF(A1890="","",IF(#REF!="","",PMT((1+D1890)^(1/12)-1,(#REF!*12)-A1890+1,-E1890)))</f>
        <v>#REF!</v>
      </c>
    </row>
    <row r="1891" spans="1:10">
      <c r="A1891" s="577" t="e">
        <f>IF(A1890="","",IF(A1890=#REF!*12,"",+A1890+1))</f>
        <v>#REF!</v>
      </c>
      <c r="B1891" s="576" t="e">
        <f t="shared" si="208"/>
        <v>#REF!</v>
      </c>
      <c r="C1891" s="576" t="e">
        <f>IF(A1891="","",IF(#REF!+'Plano Prestação Mensal Proposta'!A1891&gt;120,0,ROUND(IF(B1891&gt;0.045,(0.045*0.5),(0.5)*B1891),7)))</f>
        <v>#REF!</v>
      </c>
      <c r="D1891" s="576" t="e">
        <f t="shared" si="203"/>
        <v>#REF!</v>
      </c>
      <c r="E1891" s="575" t="e">
        <f t="shared" si="209"/>
        <v>#REF!</v>
      </c>
      <c r="F1891" s="575" t="e">
        <f t="shared" si="204"/>
        <v>#REF!</v>
      </c>
      <c r="G1891" s="575" t="e">
        <f t="shared" si="205"/>
        <v>#REF!</v>
      </c>
      <c r="H1891" s="575" t="e">
        <f t="shared" si="206"/>
        <v>#REF!</v>
      </c>
      <c r="I1891" s="575" t="e">
        <f t="shared" si="207"/>
        <v>#REF!</v>
      </c>
      <c r="J1891" s="575" t="e">
        <f>IF(A1891="","",IF(#REF!="","",PMT((1+D1891)^(1/12)-1,(#REF!*12)-A1891+1,-E1891)))</f>
        <v>#REF!</v>
      </c>
    </row>
    <row r="1892" spans="1:10">
      <c r="A1892" s="577" t="e">
        <f>IF(A1891="","",IF(A1891=#REF!*12,"",+A1891+1))</f>
        <v>#REF!</v>
      </c>
      <c r="B1892" s="576" t="e">
        <f t="shared" si="208"/>
        <v>#REF!</v>
      </c>
      <c r="C1892" s="576" t="e">
        <f>IF(A1892="","",IF(#REF!+'Plano Prestação Mensal Proposta'!A1892&gt;120,0,ROUND(IF(B1892&gt;0.045,(0.045*0.5),(0.5)*B1892),7)))</f>
        <v>#REF!</v>
      </c>
      <c r="D1892" s="576" t="e">
        <f t="shared" si="203"/>
        <v>#REF!</v>
      </c>
      <c r="E1892" s="575" t="e">
        <f t="shared" si="209"/>
        <v>#REF!</v>
      </c>
      <c r="F1892" s="575" t="e">
        <f t="shared" si="204"/>
        <v>#REF!</v>
      </c>
      <c r="G1892" s="575" t="e">
        <f t="shared" si="205"/>
        <v>#REF!</v>
      </c>
      <c r="H1892" s="575" t="e">
        <f t="shared" si="206"/>
        <v>#REF!</v>
      </c>
      <c r="I1892" s="575" t="e">
        <f t="shared" si="207"/>
        <v>#REF!</v>
      </c>
      <c r="J1892" s="575" t="e">
        <f>IF(A1892="","",IF(#REF!="","",PMT((1+D1892)^(1/12)-1,(#REF!*12)-A1892+1,-E1892)))</f>
        <v>#REF!</v>
      </c>
    </row>
    <row r="1893" spans="1:10">
      <c r="A1893" s="577" t="e">
        <f>IF(A1892="","",IF(A1892=#REF!*12,"",+A1892+1))</f>
        <v>#REF!</v>
      </c>
      <c r="B1893" s="576" t="e">
        <f t="shared" si="208"/>
        <v>#REF!</v>
      </c>
      <c r="C1893" s="576" t="e">
        <f>IF(A1893="","",IF(#REF!+'Plano Prestação Mensal Proposta'!A1893&gt;120,0,ROUND(IF(B1893&gt;0.045,(0.045*0.5),(0.5)*B1893),7)))</f>
        <v>#REF!</v>
      </c>
      <c r="D1893" s="576" t="e">
        <f t="shared" si="203"/>
        <v>#REF!</v>
      </c>
      <c r="E1893" s="575" t="e">
        <f t="shared" si="209"/>
        <v>#REF!</v>
      </c>
      <c r="F1893" s="575" t="e">
        <f t="shared" si="204"/>
        <v>#REF!</v>
      </c>
      <c r="G1893" s="575" t="e">
        <f t="shared" si="205"/>
        <v>#REF!</v>
      </c>
      <c r="H1893" s="575" t="e">
        <f t="shared" si="206"/>
        <v>#REF!</v>
      </c>
      <c r="I1893" s="575" t="e">
        <f t="shared" si="207"/>
        <v>#REF!</v>
      </c>
      <c r="J1893" s="575" t="e">
        <f>IF(A1893="","",IF(#REF!="","",PMT((1+D1893)^(1/12)-1,(#REF!*12)-A1893+1,-E1893)))</f>
        <v>#REF!</v>
      </c>
    </row>
    <row r="1894" spans="1:10">
      <c r="A1894" s="577" t="e">
        <f>IF(A1893="","",IF(A1893=#REF!*12,"",+A1893+1))</f>
        <v>#REF!</v>
      </c>
      <c r="B1894" s="576" t="e">
        <f t="shared" si="208"/>
        <v>#REF!</v>
      </c>
      <c r="C1894" s="576" t="e">
        <f>IF(A1894="","",IF(#REF!+'Plano Prestação Mensal Proposta'!A1894&gt;120,0,ROUND(IF(B1894&gt;0.045,(0.045*0.5),(0.5)*B1894),7)))</f>
        <v>#REF!</v>
      </c>
      <c r="D1894" s="576" t="e">
        <f t="shared" si="203"/>
        <v>#REF!</v>
      </c>
      <c r="E1894" s="575" t="e">
        <f t="shared" si="209"/>
        <v>#REF!</v>
      </c>
      <c r="F1894" s="575" t="e">
        <f t="shared" si="204"/>
        <v>#REF!</v>
      </c>
      <c r="G1894" s="575" t="e">
        <f t="shared" si="205"/>
        <v>#REF!</v>
      </c>
      <c r="H1894" s="575" t="e">
        <f t="shared" si="206"/>
        <v>#REF!</v>
      </c>
      <c r="I1894" s="575" t="e">
        <f t="shared" si="207"/>
        <v>#REF!</v>
      </c>
      <c r="J1894" s="575" t="e">
        <f>IF(A1894="","",IF(#REF!="","",PMT((1+D1894)^(1/12)-1,(#REF!*12)-A1894+1,-E1894)))</f>
        <v>#REF!</v>
      </c>
    </row>
    <row r="1895" spans="1:10">
      <c r="A1895" s="577" t="e">
        <f>IF(A1894="","",IF(A1894=#REF!*12,"",+A1894+1))</f>
        <v>#REF!</v>
      </c>
      <c r="B1895" s="576" t="e">
        <f t="shared" si="208"/>
        <v>#REF!</v>
      </c>
      <c r="C1895" s="576" t="e">
        <f>IF(A1895="","",IF(#REF!+'Plano Prestação Mensal Proposta'!A1895&gt;120,0,ROUND(IF(B1895&gt;0.045,(0.045*0.5),(0.5)*B1895),7)))</f>
        <v>#REF!</v>
      </c>
      <c r="D1895" s="576" t="e">
        <f t="shared" si="203"/>
        <v>#REF!</v>
      </c>
      <c r="E1895" s="575" t="e">
        <f t="shared" si="209"/>
        <v>#REF!</v>
      </c>
      <c r="F1895" s="575" t="e">
        <f t="shared" si="204"/>
        <v>#REF!</v>
      </c>
      <c r="G1895" s="575" t="e">
        <f t="shared" si="205"/>
        <v>#REF!</v>
      </c>
      <c r="H1895" s="575" t="e">
        <f t="shared" si="206"/>
        <v>#REF!</v>
      </c>
      <c r="I1895" s="575" t="e">
        <f t="shared" si="207"/>
        <v>#REF!</v>
      </c>
      <c r="J1895" s="575" t="e">
        <f>IF(A1895="","",IF(#REF!="","",PMT((1+D1895)^(1/12)-1,(#REF!*12)-A1895+1,-E1895)))</f>
        <v>#REF!</v>
      </c>
    </row>
    <row r="1896" spans="1:10">
      <c r="A1896" s="577" t="e">
        <f>IF(A1895="","",IF(A1895=#REF!*12,"",+A1895+1))</f>
        <v>#REF!</v>
      </c>
      <c r="B1896" s="576" t="e">
        <f t="shared" si="208"/>
        <v>#REF!</v>
      </c>
      <c r="C1896" s="576" t="e">
        <f>IF(A1896="","",IF(#REF!+'Plano Prestação Mensal Proposta'!A1896&gt;120,0,ROUND(IF(B1896&gt;0.045,(0.045*0.5),(0.5)*B1896),7)))</f>
        <v>#REF!</v>
      </c>
      <c r="D1896" s="576" t="e">
        <f t="shared" si="203"/>
        <v>#REF!</v>
      </c>
      <c r="E1896" s="575" t="e">
        <f t="shared" si="209"/>
        <v>#REF!</v>
      </c>
      <c r="F1896" s="575" t="e">
        <f t="shared" si="204"/>
        <v>#REF!</v>
      </c>
      <c r="G1896" s="575" t="e">
        <f t="shared" si="205"/>
        <v>#REF!</v>
      </c>
      <c r="H1896" s="575" t="e">
        <f t="shared" si="206"/>
        <v>#REF!</v>
      </c>
      <c r="I1896" s="575" t="e">
        <f t="shared" si="207"/>
        <v>#REF!</v>
      </c>
      <c r="J1896" s="575" t="e">
        <f>IF(A1896="","",IF(#REF!="","",PMT((1+D1896)^(1/12)-1,(#REF!*12)-A1896+1,-E1896)))</f>
        <v>#REF!</v>
      </c>
    </row>
    <row r="1897" spans="1:10">
      <c r="A1897" s="577" t="e">
        <f>IF(A1896="","",IF(A1896=#REF!*12,"",+A1896+1))</f>
        <v>#REF!</v>
      </c>
      <c r="B1897" s="576" t="e">
        <f t="shared" si="208"/>
        <v>#REF!</v>
      </c>
      <c r="C1897" s="576" t="e">
        <f>IF(A1897="","",IF(#REF!+'Plano Prestação Mensal Proposta'!A1897&gt;120,0,ROUND(IF(B1897&gt;0.045,(0.045*0.5),(0.5)*B1897),7)))</f>
        <v>#REF!</v>
      </c>
      <c r="D1897" s="576" t="e">
        <f t="shared" si="203"/>
        <v>#REF!</v>
      </c>
      <c r="E1897" s="575" t="e">
        <f t="shared" si="209"/>
        <v>#REF!</v>
      </c>
      <c r="F1897" s="575" t="e">
        <f t="shared" si="204"/>
        <v>#REF!</v>
      </c>
      <c r="G1897" s="575" t="e">
        <f t="shared" si="205"/>
        <v>#REF!</v>
      </c>
      <c r="H1897" s="575" t="e">
        <f t="shared" si="206"/>
        <v>#REF!</v>
      </c>
      <c r="I1897" s="575" t="e">
        <f t="shared" si="207"/>
        <v>#REF!</v>
      </c>
      <c r="J1897" s="575" t="e">
        <f>IF(A1897="","",IF(#REF!="","",PMT((1+D1897)^(1/12)-1,(#REF!*12)-A1897+1,-E1897)))</f>
        <v>#REF!</v>
      </c>
    </row>
    <row r="1898" spans="1:10">
      <c r="A1898" s="577" t="e">
        <f>IF(A1897="","",IF(A1897=#REF!*12,"",+A1897+1))</f>
        <v>#REF!</v>
      </c>
      <c r="B1898" s="576" t="e">
        <f t="shared" si="208"/>
        <v>#REF!</v>
      </c>
      <c r="C1898" s="576" t="e">
        <f>IF(A1898="","",IF(#REF!+'Plano Prestação Mensal Proposta'!A1898&gt;120,0,ROUND(IF(B1898&gt;0.045,(0.045*0.5),(0.5)*B1898),7)))</f>
        <v>#REF!</v>
      </c>
      <c r="D1898" s="576" t="e">
        <f t="shared" si="203"/>
        <v>#REF!</v>
      </c>
      <c r="E1898" s="575" t="e">
        <f t="shared" si="209"/>
        <v>#REF!</v>
      </c>
      <c r="F1898" s="575" t="e">
        <f t="shared" si="204"/>
        <v>#REF!</v>
      </c>
      <c r="G1898" s="575" t="e">
        <f t="shared" si="205"/>
        <v>#REF!</v>
      </c>
      <c r="H1898" s="575" t="e">
        <f t="shared" si="206"/>
        <v>#REF!</v>
      </c>
      <c r="I1898" s="575" t="e">
        <f t="shared" si="207"/>
        <v>#REF!</v>
      </c>
      <c r="J1898" s="575" t="e">
        <f>IF(A1898="","",IF(#REF!="","",PMT((1+D1898)^(1/12)-1,(#REF!*12)-A1898+1,-E1898)))</f>
        <v>#REF!</v>
      </c>
    </row>
    <row r="1899" spans="1:10">
      <c r="A1899" s="577" t="e">
        <f>IF(A1898="","",IF(A1898=#REF!*12,"",+A1898+1))</f>
        <v>#REF!</v>
      </c>
      <c r="B1899" s="576" t="e">
        <f t="shared" si="208"/>
        <v>#REF!</v>
      </c>
      <c r="C1899" s="576" t="e">
        <f>IF(A1899="","",IF(#REF!+'Plano Prestação Mensal Proposta'!A1899&gt;120,0,ROUND(IF(B1899&gt;0.045,(0.045*0.5),(0.5)*B1899),7)))</f>
        <v>#REF!</v>
      </c>
      <c r="D1899" s="576" t="e">
        <f t="shared" si="203"/>
        <v>#REF!</v>
      </c>
      <c r="E1899" s="575" t="e">
        <f t="shared" si="209"/>
        <v>#REF!</v>
      </c>
      <c r="F1899" s="575" t="e">
        <f t="shared" si="204"/>
        <v>#REF!</v>
      </c>
      <c r="G1899" s="575" t="e">
        <f t="shared" si="205"/>
        <v>#REF!</v>
      </c>
      <c r="H1899" s="575" t="e">
        <f t="shared" si="206"/>
        <v>#REF!</v>
      </c>
      <c r="I1899" s="575" t="e">
        <f t="shared" si="207"/>
        <v>#REF!</v>
      </c>
      <c r="J1899" s="575" t="e">
        <f>IF(A1899="","",IF(#REF!="","",PMT((1+D1899)^(1/12)-1,(#REF!*12)-A1899+1,-E1899)))</f>
        <v>#REF!</v>
      </c>
    </row>
    <row r="1900" spans="1:10">
      <c r="A1900" s="577" t="e">
        <f>IF(A1899="","",IF(A1899=#REF!*12,"",+A1899+1))</f>
        <v>#REF!</v>
      </c>
      <c r="B1900" s="576" t="e">
        <f t="shared" si="208"/>
        <v>#REF!</v>
      </c>
      <c r="C1900" s="576" t="e">
        <f>IF(A1900="","",IF(#REF!+'Plano Prestação Mensal Proposta'!A1900&gt;120,0,ROUND(IF(B1900&gt;0.045,(0.045*0.5),(0.5)*B1900),7)))</f>
        <v>#REF!</v>
      </c>
      <c r="D1900" s="576" t="e">
        <f t="shared" si="203"/>
        <v>#REF!</v>
      </c>
      <c r="E1900" s="575" t="e">
        <f t="shared" si="209"/>
        <v>#REF!</v>
      </c>
      <c r="F1900" s="575" t="e">
        <f t="shared" si="204"/>
        <v>#REF!</v>
      </c>
      <c r="G1900" s="575" t="e">
        <f t="shared" si="205"/>
        <v>#REF!</v>
      </c>
      <c r="H1900" s="575" t="e">
        <f t="shared" si="206"/>
        <v>#REF!</v>
      </c>
      <c r="I1900" s="575" t="e">
        <f t="shared" si="207"/>
        <v>#REF!</v>
      </c>
      <c r="J1900" s="575" t="e">
        <f>IF(A1900="","",IF(#REF!="","",PMT((1+D1900)^(1/12)-1,(#REF!*12)-A1900+1,-E1900)))</f>
        <v>#REF!</v>
      </c>
    </row>
    <row r="1901" spans="1:10">
      <c r="A1901" s="577" t="e">
        <f>IF(A1900="","",IF(A1900=#REF!*12,"",+A1900+1))</f>
        <v>#REF!</v>
      </c>
      <c r="B1901" s="576" t="e">
        <f t="shared" si="208"/>
        <v>#REF!</v>
      </c>
      <c r="C1901" s="576" t="e">
        <f>IF(A1901="","",IF(#REF!+'Plano Prestação Mensal Proposta'!A1901&gt;120,0,ROUND(IF(B1901&gt;0.045,(0.045*0.5),(0.5)*B1901),7)))</f>
        <v>#REF!</v>
      </c>
      <c r="D1901" s="576" t="e">
        <f t="shared" si="203"/>
        <v>#REF!</v>
      </c>
      <c r="E1901" s="575" t="e">
        <f t="shared" si="209"/>
        <v>#REF!</v>
      </c>
      <c r="F1901" s="575" t="e">
        <f t="shared" si="204"/>
        <v>#REF!</v>
      </c>
      <c r="G1901" s="575" t="e">
        <f t="shared" si="205"/>
        <v>#REF!</v>
      </c>
      <c r="H1901" s="575" t="e">
        <f t="shared" si="206"/>
        <v>#REF!</v>
      </c>
      <c r="I1901" s="575" t="e">
        <f t="shared" si="207"/>
        <v>#REF!</v>
      </c>
      <c r="J1901" s="575" t="e">
        <f>IF(A1901="","",IF(#REF!="","",PMT((1+D1901)^(1/12)-1,(#REF!*12)-A1901+1,-E1901)))</f>
        <v>#REF!</v>
      </c>
    </row>
    <row r="1902" spans="1:10">
      <c r="A1902" s="577" t="e">
        <f>IF(A1901="","",IF(A1901=#REF!*12,"",+A1901+1))</f>
        <v>#REF!</v>
      </c>
      <c r="B1902" s="576" t="e">
        <f t="shared" si="208"/>
        <v>#REF!</v>
      </c>
      <c r="C1902" s="576" t="e">
        <f>IF(A1902="","",IF(#REF!+'Plano Prestação Mensal Proposta'!A1902&gt;120,0,ROUND(IF(B1902&gt;0.045,(0.045*0.5),(0.5)*B1902),7)))</f>
        <v>#REF!</v>
      </c>
      <c r="D1902" s="576" t="e">
        <f t="shared" si="203"/>
        <v>#REF!</v>
      </c>
      <c r="E1902" s="575" t="e">
        <f t="shared" si="209"/>
        <v>#REF!</v>
      </c>
      <c r="F1902" s="575" t="e">
        <f t="shared" si="204"/>
        <v>#REF!</v>
      </c>
      <c r="G1902" s="575" t="e">
        <f t="shared" si="205"/>
        <v>#REF!</v>
      </c>
      <c r="H1902" s="575" t="e">
        <f t="shared" si="206"/>
        <v>#REF!</v>
      </c>
      <c r="I1902" s="575" t="e">
        <f t="shared" si="207"/>
        <v>#REF!</v>
      </c>
      <c r="J1902" s="575" t="e">
        <f>IF(A1902="","",IF(#REF!="","",PMT((1+D1902)^(1/12)-1,(#REF!*12)-A1902+1,-E1902)))</f>
        <v>#REF!</v>
      </c>
    </row>
    <row r="1903" spans="1:10">
      <c r="A1903" s="577" t="e">
        <f>IF(A1902="","",IF(A1902=#REF!*12,"",+A1902+1))</f>
        <v>#REF!</v>
      </c>
      <c r="B1903" s="576" t="e">
        <f t="shared" si="208"/>
        <v>#REF!</v>
      </c>
      <c r="C1903" s="576" t="e">
        <f>IF(A1903="","",IF(#REF!+'Plano Prestação Mensal Proposta'!A1903&gt;120,0,ROUND(IF(B1903&gt;0.045,(0.045*0.5),(0.5)*B1903),7)))</f>
        <v>#REF!</v>
      </c>
      <c r="D1903" s="576" t="e">
        <f t="shared" si="203"/>
        <v>#REF!</v>
      </c>
      <c r="E1903" s="575" t="e">
        <f t="shared" si="209"/>
        <v>#REF!</v>
      </c>
      <c r="F1903" s="575" t="e">
        <f t="shared" si="204"/>
        <v>#REF!</v>
      </c>
      <c r="G1903" s="575" t="e">
        <f t="shared" si="205"/>
        <v>#REF!</v>
      </c>
      <c r="H1903" s="575" t="e">
        <f t="shared" si="206"/>
        <v>#REF!</v>
      </c>
      <c r="I1903" s="575" t="e">
        <f t="shared" si="207"/>
        <v>#REF!</v>
      </c>
      <c r="J1903" s="575" t="e">
        <f>IF(A1903="","",IF(#REF!="","",PMT((1+D1903)^(1/12)-1,(#REF!*12)-A1903+1,-E1903)))</f>
        <v>#REF!</v>
      </c>
    </row>
    <row r="1904" spans="1:10">
      <c r="A1904" s="577" t="e">
        <f>IF(A1903="","",IF(A1903=#REF!*12,"",+A1903+1))</f>
        <v>#REF!</v>
      </c>
      <c r="B1904" s="576" t="e">
        <f t="shared" si="208"/>
        <v>#REF!</v>
      </c>
      <c r="C1904" s="576" t="e">
        <f>IF(A1904="","",IF(#REF!+'Plano Prestação Mensal Proposta'!A1904&gt;120,0,ROUND(IF(B1904&gt;0.045,(0.045*0.5),(0.5)*B1904),7)))</f>
        <v>#REF!</v>
      </c>
      <c r="D1904" s="576" t="e">
        <f t="shared" si="203"/>
        <v>#REF!</v>
      </c>
      <c r="E1904" s="575" t="e">
        <f t="shared" si="209"/>
        <v>#REF!</v>
      </c>
      <c r="F1904" s="575" t="e">
        <f t="shared" si="204"/>
        <v>#REF!</v>
      </c>
      <c r="G1904" s="575" t="e">
        <f t="shared" si="205"/>
        <v>#REF!</v>
      </c>
      <c r="H1904" s="575" t="e">
        <f t="shared" si="206"/>
        <v>#REF!</v>
      </c>
      <c r="I1904" s="575" t="e">
        <f t="shared" si="207"/>
        <v>#REF!</v>
      </c>
      <c r="J1904" s="575" t="e">
        <f>IF(A1904="","",IF(#REF!="","",PMT((1+D1904)^(1/12)-1,(#REF!*12)-A1904+1,-E1904)))</f>
        <v>#REF!</v>
      </c>
    </row>
    <row r="1905" spans="1:10">
      <c r="A1905" s="577" t="e">
        <f>IF(A1904="","",IF(A1904=#REF!*12,"",+A1904+1))</f>
        <v>#REF!</v>
      </c>
      <c r="B1905" s="576" t="e">
        <f t="shared" si="208"/>
        <v>#REF!</v>
      </c>
      <c r="C1905" s="576" t="e">
        <f>IF(A1905="","",IF(#REF!+'Plano Prestação Mensal Proposta'!A1905&gt;120,0,ROUND(IF(B1905&gt;0.045,(0.045*0.5),(0.5)*B1905),7)))</f>
        <v>#REF!</v>
      </c>
      <c r="D1905" s="576" t="e">
        <f t="shared" si="203"/>
        <v>#REF!</v>
      </c>
      <c r="E1905" s="575" t="e">
        <f t="shared" si="209"/>
        <v>#REF!</v>
      </c>
      <c r="F1905" s="575" t="e">
        <f t="shared" si="204"/>
        <v>#REF!</v>
      </c>
      <c r="G1905" s="575" t="e">
        <f t="shared" si="205"/>
        <v>#REF!</v>
      </c>
      <c r="H1905" s="575" t="e">
        <f t="shared" si="206"/>
        <v>#REF!</v>
      </c>
      <c r="I1905" s="575" t="e">
        <f t="shared" si="207"/>
        <v>#REF!</v>
      </c>
      <c r="J1905" s="575" t="e">
        <f>IF(A1905="","",IF(#REF!="","",PMT((1+D1905)^(1/12)-1,(#REF!*12)-A1905+1,-E1905)))</f>
        <v>#REF!</v>
      </c>
    </row>
    <row r="1906" spans="1:10">
      <c r="A1906" s="577" t="e">
        <f>IF(A1905="","",IF(A1905=#REF!*12,"",+A1905+1))</f>
        <v>#REF!</v>
      </c>
      <c r="B1906" s="576" t="e">
        <f t="shared" si="208"/>
        <v>#REF!</v>
      </c>
      <c r="C1906" s="576" t="e">
        <f>IF(A1906="","",IF(#REF!+'Plano Prestação Mensal Proposta'!A1906&gt;120,0,ROUND(IF(B1906&gt;0.045,(0.045*0.5),(0.5)*B1906),7)))</f>
        <v>#REF!</v>
      </c>
      <c r="D1906" s="576" t="e">
        <f t="shared" si="203"/>
        <v>#REF!</v>
      </c>
      <c r="E1906" s="575" t="e">
        <f t="shared" si="209"/>
        <v>#REF!</v>
      </c>
      <c r="F1906" s="575" t="e">
        <f t="shared" si="204"/>
        <v>#REF!</v>
      </c>
      <c r="G1906" s="575" t="e">
        <f t="shared" si="205"/>
        <v>#REF!</v>
      </c>
      <c r="H1906" s="575" t="e">
        <f t="shared" si="206"/>
        <v>#REF!</v>
      </c>
      <c r="I1906" s="575" t="e">
        <f t="shared" si="207"/>
        <v>#REF!</v>
      </c>
      <c r="J1906" s="575" t="e">
        <f>IF(A1906="","",IF(#REF!="","",PMT((1+D1906)^(1/12)-1,(#REF!*12)-A1906+1,-E1906)))</f>
        <v>#REF!</v>
      </c>
    </row>
    <row r="1907" spans="1:10">
      <c r="A1907" s="577" t="e">
        <f>IF(A1906="","",IF(A1906=#REF!*12,"",+A1906+1))</f>
        <v>#REF!</v>
      </c>
      <c r="B1907" s="576" t="e">
        <f t="shared" si="208"/>
        <v>#REF!</v>
      </c>
      <c r="C1907" s="576" t="e">
        <f>IF(A1907="","",IF(#REF!+'Plano Prestação Mensal Proposta'!A1907&gt;120,0,ROUND(IF(B1907&gt;0.045,(0.045*0.5),(0.5)*B1907),7)))</f>
        <v>#REF!</v>
      </c>
      <c r="D1907" s="576" t="e">
        <f t="shared" si="203"/>
        <v>#REF!</v>
      </c>
      <c r="E1907" s="575" t="e">
        <f t="shared" si="209"/>
        <v>#REF!</v>
      </c>
      <c r="F1907" s="575" t="e">
        <f t="shared" si="204"/>
        <v>#REF!</v>
      </c>
      <c r="G1907" s="575" t="e">
        <f t="shared" si="205"/>
        <v>#REF!</v>
      </c>
      <c r="H1907" s="575" t="e">
        <f t="shared" si="206"/>
        <v>#REF!</v>
      </c>
      <c r="I1907" s="575" t="e">
        <f t="shared" si="207"/>
        <v>#REF!</v>
      </c>
      <c r="J1907" s="575" t="e">
        <f>IF(A1907="","",IF(#REF!="","",PMT((1+D1907)^(1/12)-1,(#REF!*12)-A1907+1,-E1907)))</f>
        <v>#REF!</v>
      </c>
    </row>
    <row r="1908" spans="1:10">
      <c r="A1908" s="577" t="e">
        <f>IF(A1907="","",IF(A1907=#REF!*12,"",+A1907+1))</f>
        <v>#REF!</v>
      </c>
      <c r="B1908" s="576" t="e">
        <f t="shared" si="208"/>
        <v>#REF!</v>
      </c>
      <c r="C1908" s="576" t="e">
        <f>IF(A1908="","",IF(#REF!+'Plano Prestação Mensal Proposta'!A1908&gt;120,0,ROUND(IF(B1908&gt;0.045,(0.045*0.5),(0.5)*B1908),7)))</f>
        <v>#REF!</v>
      </c>
      <c r="D1908" s="576" t="e">
        <f t="shared" si="203"/>
        <v>#REF!</v>
      </c>
      <c r="E1908" s="575" t="e">
        <f t="shared" si="209"/>
        <v>#REF!</v>
      </c>
      <c r="F1908" s="575" t="e">
        <f t="shared" si="204"/>
        <v>#REF!</v>
      </c>
      <c r="G1908" s="575" t="e">
        <f t="shared" si="205"/>
        <v>#REF!</v>
      </c>
      <c r="H1908" s="575" t="e">
        <f t="shared" si="206"/>
        <v>#REF!</v>
      </c>
      <c r="I1908" s="575" t="e">
        <f t="shared" si="207"/>
        <v>#REF!</v>
      </c>
      <c r="J1908" s="575" t="e">
        <f>IF(A1908="","",IF(#REF!="","",PMT((1+D1908)^(1/12)-1,(#REF!*12)-A1908+1,-E1908)))</f>
        <v>#REF!</v>
      </c>
    </row>
    <row r="1909" spans="1:10">
      <c r="A1909" s="577" t="e">
        <f>IF(A1908="","",IF(A1908=#REF!*12,"",+A1908+1))</f>
        <v>#REF!</v>
      </c>
      <c r="B1909" s="576" t="e">
        <f t="shared" si="208"/>
        <v>#REF!</v>
      </c>
      <c r="C1909" s="576" t="e">
        <f>IF(A1909="","",IF(#REF!+'Plano Prestação Mensal Proposta'!A1909&gt;120,0,ROUND(IF(B1909&gt;0.045,(0.045*0.5),(0.5)*B1909),7)))</f>
        <v>#REF!</v>
      </c>
      <c r="D1909" s="576" t="e">
        <f t="shared" si="203"/>
        <v>#REF!</v>
      </c>
      <c r="E1909" s="575" t="e">
        <f t="shared" si="209"/>
        <v>#REF!</v>
      </c>
      <c r="F1909" s="575" t="e">
        <f t="shared" si="204"/>
        <v>#REF!</v>
      </c>
      <c r="G1909" s="575" t="e">
        <f t="shared" si="205"/>
        <v>#REF!</v>
      </c>
      <c r="H1909" s="575" t="e">
        <f t="shared" si="206"/>
        <v>#REF!</v>
      </c>
      <c r="I1909" s="575" t="e">
        <f t="shared" si="207"/>
        <v>#REF!</v>
      </c>
      <c r="J1909" s="575" t="e">
        <f>IF(A1909="","",IF(#REF!="","",PMT((1+D1909)^(1/12)-1,(#REF!*12)-A1909+1,-E1909)))</f>
        <v>#REF!</v>
      </c>
    </row>
    <row r="1910" spans="1:10">
      <c r="A1910" s="577" t="e">
        <f>IF(A1909="","",IF(A1909=#REF!*12,"",+A1909+1))</f>
        <v>#REF!</v>
      </c>
      <c r="B1910" s="576" t="e">
        <f t="shared" si="208"/>
        <v>#REF!</v>
      </c>
      <c r="C1910" s="576" t="e">
        <f>IF(A1910="","",IF(#REF!+'Plano Prestação Mensal Proposta'!A1910&gt;120,0,ROUND(IF(B1910&gt;0.045,(0.045*0.5),(0.5)*B1910),7)))</f>
        <v>#REF!</v>
      </c>
      <c r="D1910" s="576" t="e">
        <f t="shared" si="203"/>
        <v>#REF!</v>
      </c>
      <c r="E1910" s="575" t="e">
        <f t="shared" si="209"/>
        <v>#REF!</v>
      </c>
      <c r="F1910" s="575" t="e">
        <f t="shared" si="204"/>
        <v>#REF!</v>
      </c>
      <c r="G1910" s="575" t="e">
        <f t="shared" si="205"/>
        <v>#REF!</v>
      </c>
      <c r="H1910" s="575" t="e">
        <f t="shared" si="206"/>
        <v>#REF!</v>
      </c>
      <c r="I1910" s="575" t="e">
        <f t="shared" si="207"/>
        <v>#REF!</v>
      </c>
      <c r="J1910" s="575" t="e">
        <f>IF(A1910="","",IF(#REF!="","",PMT((1+D1910)^(1/12)-1,(#REF!*12)-A1910+1,-E1910)))</f>
        <v>#REF!</v>
      </c>
    </row>
    <row r="1911" spans="1:10">
      <c r="A1911" s="577" t="e">
        <f>IF(A1910="","",IF(A1910=#REF!*12,"",+A1910+1))</f>
        <v>#REF!</v>
      </c>
      <c r="B1911" s="576" t="e">
        <f t="shared" si="208"/>
        <v>#REF!</v>
      </c>
      <c r="C1911" s="576" t="e">
        <f>IF(A1911="","",IF(#REF!+'Plano Prestação Mensal Proposta'!A1911&gt;120,0,ROUND(IF(B1911&gt;0.045,(0.045*0.5),(0.5)*B1911),7)))</f>
        <v>#REF!</v>
      </c>
      <c r="D1911" s="576" t="e">
        <f t="shared" si="203"/>
        <v>#REF!</v>
      </c>
      <c r="E1911" s="575" t="e">
        <f t="shared" si="209"/>
        <v>#REF!</v>
      </c>
      <c r="F1911" s="575" t="e">
        <f t="shared" si="204"/>
        <v>#REF!</v>
      </c>
      <c r="G1911" s="575" t="e">
        <f t="shared" si="205"/>
        <v>#REF!</v>
      </c>
      <c r="H1911" s="575" t="e">
        <f t="shared" si="206"/>
        <v>#REF!</v>
      </c>
      <c r="I1911" s="575" t="e">
        <f t="shared" si="207"/>
        <v>#REF!</v>
      </c>
      <c r="J1911" s="575" t="e">
        <f>IF(A1911="","",IF(#REF!="","",PMT((1+D1911)^(1/12)-1,(#REF!*12)-A1911+1,-E1911)))</f>
        <v>#REF!</v>
      </c>
    </row>
    <row r="1912" spans="1:10">
      <c r="A1912" s="577" t="e">
        <f>IF(A1911="","",IF(A1911=#REF!*12,"",+A1911+1))</f>
        <v>#REF!</v>
      </c>
      <c r="B1912" s="576" t="e">
        <f t="shared" si="208"/>
        <v>#REF!</v>
      </c>
      <c r="C1912" s="576" t="e">
        <f>IF(A1912="","",IF(#REF!+'Plano Prestação Mensal Proposta'!A1912&gt;120,0,ROUND(IF(B1912&gt;0.045,(0.045*0.5),(0.5)*B1912),7)))</f>
        <v>#REF!</v>
      </c>
      <c r="D1912" s="576" t="e">
        <f t="shared" si="203"/>
        <v>#REF!</v>
      </c>
      <c r="E1912" s="575" t="e">
        <f t="shared" si="209"/>
        <v>#REF!</v>
      </c>
      <c r="F1912" s="575" t="e">
        <f t="shared" si="204"/>
        <v>#REF!</v>
      </c>
      <c r="G1912" s="575" t="e">
        <f t="shared" si="205"/>
        <v>#REF!</v>
      </c>
      <c r="H1912" s="575" t="e">
        <f t="shared" si="206"/>
        <v>#REF!</v>
      </c>
      <c r="I1912" s="575" t="e">
        <f t="shared" si="207"/>
        <v>#REF!</v>
      </c>
      <c r="J1912" s="575" t="e">
        <f>IF(A1912="","",IF(#REF!="","",PMT((1+D1912)^(1/12)-1,(#REF!*12)-A1912+1,-E1912)))</f>
        <v>#REF!</v>
      </c>
    </row>
    <row r="1913" spans="1:10">
      <c r="A1913" s="577" t="e">
        <f>IF(A1912="","",IF(A1912=#REF!*12,"",+A1912+1))</f>
        <v>#REF!</v>
      </c>
      <c r="B1913" s="576" t="e">
        <f t="shared" si="208"/>
        <v>#REF!</v>
      </c>
      <c r="C1913" s="576" t="e">
        <f>IF(A1913="","",IF(#REF!+'Plano Prestação Mensal Proposta'!A1913&gt;120,0,ROUND(IF(B1913&gt;0.045,(0.045*0.5),(0.5)*B1913),7)))</f>
        <v>#REF!</v>
      </c>
      <c r="D1913" s="576" t="e">
        <f t="shared" si="203"/>
        <v>#REF!</v>
      </c>
      <c r="E1913" s="575" t="e">
        <f t="shared" si="209"/>
        <v>#REF!</v>
      </c>
      <c r="F1913" s="575" t="e">
        <f t="shared" si="204"/>
        <v>#REF!</v>
      </c>
      <c r="G1913" s="575" t="e">
        <f t="shared" si="205"/>
        <v>#REF!</v>
      </c>
      <c r="H1913" s="575" t="e">
        <f t="shared" si="206"/>
        <v>#REF!</v>
      </c>
      <c r="I1913" s="575" t="e">
        <f t="shared" si="207"/>
        <v>#REF!</v>
      </c>
      <c r="J1913" s="575" t="e">
        <f>IF(A1913="","",IF(#REF!="","",PMT((1+D1913)^(1/12)-1,(#REF!*12)-A1913+1,-E1913)))</f>
        <v>#REF!</v>
      </c>
    </row>
    <row r="1914" spans="1:10">
      <c r="A1914" s="577" t="e">
        <f>IF(A1913="","",IF(A1913=#REF!*12,"",+A1913+1))</f>
        <v>#REF!</v>
      </c>
      <c r="B1914" s="576" t="e">
        <f t="shared" si="208"/>
        <v>#REF!</v>
      </c>
      <c r="C1914" s="576" t="e">
        <f>IF(A1914="","",IF(#REF!+'Plano Prestação Mensal Proposta'!A1914&gt;120,0,ROUND(IF(B1914&gt;0.045,(0.045*0.5),(0.5)*B1914),7)))</f>
        <v>#REF!</v>
      </c>
      <c r="D1914" s="576" t="e">
        <f t="shared" si="203"/>
        <v>#REF!</v>
      </c>
      <c r="E1914" s="575" t="e">
        <f t="shared" si="209"/>
        <v>#REF!</v>
      </c>
      <c r="F1914" s="575" t="e">
        <f t="shared" si="204"/>
        <v>#REF!</v>
      </c>
      <c r="G1914" s="575" t="e">
        <f t="shared" si="205"/>
        <v>#REF!</v>
      </c>
      <c r="H1914" s="575" t="e">
        <f t="shared" si="206"/>
        <v>#REF!</v>
      </c>
      <c r="I1914" s="575" t="e">
        <f t="shared" si="207"/>
        <v>#REF!</v>
      </c>
      <c r="J1914" s="575" t="e">
        <f>IF(A1914="","",IF(#REF!="","",PMT((1+D1914)^(1/12)-1,(#REF!*12)-A1914+1,-E1914)))</f>
        <v>#REF!</v>
      </c>
    </row>
    <row r="1915" spans="1:10">
      <c r="A1915" s="577" t="e">
        <f>IF(A1914="","",IF(A1914=#REF!*12,"",+A1914+1))</f>
        <v>#REF!</v>
      </c>
      <c r="B1915" s="576" t="e">
        <f t="shared" si="208"/>
        <v>#REF!</v>
      </c>
      <c r="C1915" s="576" t="e">
        <f>IF(A1915="","",IF(#REF!+'Plano Prestação Mensal Proposta'!A1915&gt;120,0,ROUND(IF(B1915&gt;0.045,(0.045*0.5),(0.5)*B1915),7)))</f>
        <v>#REF!</v>
      </c>
      <c r="D1915" s="576" t="e">
        <f t="shared" si="203"/>
        <v>#REF!</v>
      </c>
      <c r="E1915" s="575" t="e">
        <f t="shared" si="209"/>
        <v>#REF!</v>
      </c>
      <c r="F1915" s="575" t="e">
        <f t="shared" si="204"/>
        <v>#REF!</v>
      </c>
      <c r="G1915" s="575" t="e">
        <f t="shared" si="205"/>
        <v>#REF!</v>
      </c>
      <c r="H1915" s="575" t="e">
        <f t="shared" si="206"/>
        <v>#REF!</v>
      </c>
      <c r="I1915" s="575" t="e">
        <f t="shared" si="207"/>
        <v>#REF!</v>
      </c>
      <c r="J1915" s="575" t="e">
        <f>IF(A1915="","",IF(#REF!="","",PMT((1+D1915)^(1/12)-1,(#REF!*12)-A1915+1,-E1915)))</f>
        <v>#REF!</v>
      </c>
    </row>
    <row r="1916" spans="1:10">
      <c r="A1916" s="577" t="e">
        <f>IF(A1915="","",IF(A1915=#REF!*12,"",+A1915+1))</f>
        <v>#REF!</v>
      </c>
      <c r="B1916" s="576" t="e">
        <f t="shared" si="208"/>
        <v>#REF!</v>
      </c>
      <c r="C1916" s="576" t="e">
        <f>IF(A1916="","",IF(#REF!+'Plano Prestação Mensal Proposta'!A1916&gt;120,0,ROUND(IF(B1916&gt;0.045,(0.045*0.5),(0.5)*B1916),7)))</f>
        <v>#REF!</v>
      </c>
      <c r="D1916" s="576" t="e">
        <f t="shared" si="203"/>
        <v>#REF!</v>
      </c>
      <c r="E1916" s="575" t="e">
        <f t="shared" si="209"/>
        <v>#REF!</v>
      </c>
      <c r="F1916" s="575" t="e">
        <f t="shared" si="204"/>
        <v>#REF!</v>
      </c>
      <c r="G1916" s="575" t="e">
        <f t="shared" si="205"/>
        <v>#REF!</v>
      </c>
      <c r="H1916" s="575" t="e">
        <f t="shared" si="206"/>
        <v>#REF!</v>
      </c>
      <c r="I1916" s="575" t="e">
        <f t="shared" si="207"/>
        <v>#REF!</v>
      </c>
      <c r="J1916" s="575" t="e">
        <f>IF(A1916="","",IF(#REF!="","",PMT((1+D1916)^(1/12)-1,(#REF!*12)-A1916+1,-E1916)))</f>
        <v>#REF!</v>
      </c>
    </row>
    <row r="1917" spans="1:10">
      <c r="A1917" s="577" t="e">
        <f>IF(A1916="","",IF(A1916=#REF!*12,"",+A1916+1))</f>
        <v>#REF!</v>
      </c>
      <c r="B1917" s="576" t="e">
        <f t="shared" si="208"/>
        <v>#REF!</v>
      </c>
      <c r="C1917" s="576" t="e">
        <f>IF(A1917="","",IF(#REF!+'Plano Prestação Mensal Proposta'!A1917&gt;120,0,ROUND(IF(B1917&gt;0.045,(0.045*0.5),(0.5)*B1917),7)))</f>
        <v>#REF!</v>
      </c>
      <c r="D1917" s="576" t="e">
        <f t="shared" si="203"/>
        <v>#REF!</v>
      </c>
      <c r="E1917" s="575" t="e">
        <f t="shared" si="209"/>
        <v>#REF!</v>
      </c>
      <c r="F1917" s="575" t="e">
        <f t="shared" si="204"/>
        <v>#REF!</v>
      </c>
      <c r="G1917" s="575" t="e">
        <f t="shared" si="205"/>
        <v>#REF!</v>
      </c>
      <c r="H1917" s="575" t="e">
        <f t="shared" si="206"/>
        <v>#REF!</v>
      </c>
      <c r="I1917" s="575" t="e">
        <f t="shared" si="207"/>
        <v>#REF!</v>
      </c>
      <c r="J1917" s="575" t="e">
        <f>IF(A1917="","",IF(#REF!="","",PMT((1+D1917)^(1/12)-1,(#REF!*12)-A1917+1,-E1917)))</f>
        <v>#REF!</v>
      </c>
    </row>
    <row r="1918" spans="1:10">
      <c r="A1918" s="577" t="e">
        <f>IF(A1917="","",IF(A1917=#REF!*12,"",+A1917+1))</f>
        <v>#REF!</v>
      </c>
      <c r="B1918" s="576" t="e">
        <f t="shared" si="208"/>
        <v>#REF!</v>
      </c>
      <c r="C1918" s="576" t="e">
        <f>IF(A1918="","",IF(#REF!+'Plano Prestação Mensal Proposta'!A1918&gt;120,0,ROUND(IF(B1918&gt;0.045,(0.045*0.5),(0.5)*B1918),7)))</f>
        <v>#REF!</v>
      </c>
      <c r="D1918" s="576" t="e">
        <f t="shared" si="203"/>
        <v>#REF!</v>
      </c>
      <c r="E1918" s="575" t="e">
        <f t="shared" si="209"/>
        <v>#REF!</v>
      </c>
      <c r="F1918" s="575" t="e">
        <f t="shared" si="204"/>
        <v>#REF!</v>
      </c>
      <c r="G1918" s="575" t="e">
        <f t="shared" si="205"/>
        <v>#REF!</v>
      </c>
      <c r="H1918" s="575" t="e">
        <f t="shared" si="206"/>
        <v>#REF!</v>
      </c>
      <c r="I1918" s="575" t="e">
        <f t="shared" si="207"/>
        <v>#REF!</v>
      </c>
      <c r="J1918" s="575" t="e">
        <f>IF(A1918="","",IF(#REF!="","",PMT((1+D1918)^(1/12)-1,(#REF!*12)-A1918+1,-E1918)))</f>
        <v>#REF!</v>
      </c>
    </row>
    <row r="1919" spans="1:10">
      <c r="A1919" s="577" t="e">
        <f>IF(A1918="","",IF(A1918=#REF!*12,"",+A1918+1))</f>
        <v>#REF!</v>
      </c>
      <c r="B1919" s="576" t="e">
        <f t="shared" si="208"/>
        <v>#REF!</v>
      </c>
      <c r="C1919" s="576" t="e">
        <f>IF(A1919="","",IF(#REF!+'Plano Prestação Mensal Proposta'!A1919&gt;120,0,ROUND(IF(B1919&gt;0.045,(0.045*0.5),(0.5)*B1919),7)))</f>
        <v>#REF!</v>
      </c>
      <c r="D1919" s="576" t="e">
        <f t="shared" si="203"/>
        <v>#REF!</v>
      </c>
      <c r="E1919" s="575" t="e">
        <f t="shared" si="209"/>
        <v>#REF!</v>
      </c>
      <c r="F1919" s="575" t="e">
        <f t="shared" si="204"/>
        <v>#REF!</v>
      </c>
      <c r="G1919" s="575" t="e">
        <f t="shared" si="205"/>
        <v>#REF!</v>
      </c>
      <c r="H1919" s="575" t="e">
        <f t="shared" si="206"/>
        <v>#REF!</v>
      </c>
      <c r="I1919" s="575" t="e">
        <f t="shared" si="207"/>
        <v>#REF!</v>
      </c>
      <c r="J1919" s="575" t="e">
        <f>IF(A1919="","",IF(#REF!="","",PMT((1+D1919)^(1/12)-1,(#REF!*12)-A1919+1,-E1919)))</f>
        <v>#REF!</v>
      </c>
    </row>
    <row r="1920" spans="1:10">
      <c r="A1920" s="577" t="e">
        <f>IF(A1919="","",IF(A1919=#REF!*12,"",+A1919+1))</f>
        <v>#REF!</v>
      </c>
      <c r="B1920" s="576" t="e">
        <f t="shared" si="208"/>
        <v>#REF!</v>
      </c>
      <c r="C1920" s="576" t="e">
        <f>IF(A1920="","",IF(#REF!+'Plano Prestação Mensal Proposta'!A1920&gt;120,0,ROUND(IF(B1920&gt;0.045,(0.045*0.5),(0.5)*B1920),7)))</f>
        <v>#REF!</v>
      </c>
      <c r="D1920" s="576" t="e">
        <f t="shared" si="203"/>
        <v>#REF!</v>
      </c>
      <c r="E1920" s="575" t="e">
        <f t="shared" si="209"/>
        <v>#REF!</v>
      </c>
      <c r="F1920" s="575" t="e">
        <f t="shared" si="204"/>
        <v>#REF!</v>
      </c>
      <c r="G1920" s="575" t="e">
        <f t="shared" si="205"/>
        <v>#REF!</v>
      </c>
      <c r="H1920" s="575" t="e">
        <f t="shared" si="206"/>
        <v>#REF!</v>
      </c>
      <c r="I1920" s="575" t="e">
        <f t="shared" si="207"/>
        <v>#REF!</v>
      </c>
      <c r="J1920" s="575" t="e">
        <f>IF(A1920="","",IF(#REF!="","",PMT((1+D1920)^(1/12)-1,(#REF!*12)-A1920+1,-E1920)))</f>
        <v>#REF!</v>
      </c>
    </row>
    <row r="1921" spans="1:10">
      <c r="A1921" s="577" t="e">
        <f>IF(A1920="","",IF(A1920=#REF!*12,"",+A1920+1))</f>
        <v>#REF!</v>
      </c>
      <c r="B1921" s="576" t="e">
        <f t="shared" si="208"/>
        <v>#REF!</v>
      </c>
      <c r="C1921" s="576" t="e">
        <f>IF(A1921="","",IF(#REF!+'Plano Prestação Mensal Proposta'!A1921&gt;120,0,ROUND(IF(B1921&gt;0.045,(0.045*0.5),(0.5)*B1921),7)))</f>
        <v>#REF!</v>
      </c>
      <c r="D1921" s="576" t="e">
        <f t="shared" si="203"/>
        <v>#REF!</v>
      </c>
      <c r="E1921" s="575" t="e">
        <f t="shared" si="209"/>
        <v>#REF!</v>
      </c>
      <c r="F1921" s="575" t="e">
        <f t="shared" si="204"/>
        <v>#REF!</v>
      </c>
      <c r="G1921" s="575" t="e">
        <f t="shared" si="205"/>
        <v>#REF!</v>
      </c>
      <c r="H1921" s="575" t="e">
        <f t="shared" si="206"/>
        <v>#REF!</v>
      </c>
      <c r="I1921" s="575" t="e">
        <f t="shared" si="207"/>
        <v>#REF!</v>
      </c>
      <c r="J1921" s="575" t="e">
        <f>IF(A1921="","",IF(#REF!="","",PMT((1+D1921)^(1/12)-1,(#REF!*12)-A1921+1,-E1921)))</f>
        <v>#REF!</v>
      </c>
    </row>
    <row r="1922" spans="1:10">
      <c r="A1922" s="577" t="e">
        <f>IF(A1921="","",IF(A1921=#REF!*12,"",+A1921+1))</f>
        <v>#REF!</v>
      </c>
      <c r="B1922" s="576" t="e">
        <f t="shared" si="208"/>
        <v>#REF!</v>
      </c>
      <c r="C1922" s="576" t="e">
        <f>IF(A1922="","",IF(#REF!+'Plano Prestação Mensal Proposta'!A1922&gt;120,0,ROUND(IF(B1922&gt;0.045,(0.045*0.5),(0.5)*B1922),7)))</f>
        <v>#REF!</v>
      </c>
      <c r="D1922" s="576" t="e">
        <f t="shared" si="203"/>
        <v>#REF!</v>
      </c>
      <c r="E1922" s="575" t="e">
        <f t="shared" si="209"/>
        <v>#REF!</v>
      </c>
      <c r="F1922" s="575" t="e">
        <f t="shared" si="204"/>
        <v>#REF!</v>
      </c>
      <c r="G1922" s="575" t="e">
        <f t="shared" si="205"/>
        <v>#REF!</v>
      </c>
      <c r="H1922" s="575" t="e">
        <f t="shared" si="206"/>
        <v>#REF!</v>
      </c>
      <c r="I1922" s="575" t="e">
        <f t="shared" si="207"/>
        <v>#REF!</v>
      </c>
      <c r="J1922" s="575" t="e">
        <f>IF(A1922="","",IF(#REF!="","",PMT((1+D1922)^(1/12)-1,(#REF!*12)-A1922+1,-E1922)))</f>
        <v>#REF!</v>
      </c>
    </row>
    <row r="1923" spans="1:10">
      <c r="A1923" s="577" t="e">
        <f>IF(A1922="","",IF(A1922=#REF!*12,"",+A1922+1))</f>
        <v>#REF!</v>
      </c>
      <c r="B1923" s="576" t="e">
        <f t="shared" si="208"/>
        <v>#REF!</v>
      </c>
      <c r="C1923" s="576" t="e">
        <f>IF(A1923="","",IF(#REF!+'Plano Prestação Mensal Proposta'!A1923&gt;120,0,ROUND(IF(B1923&gt;0.045,(0.045*0.5),(0.5)*B1923),7)))</f>
        <v>#REF!</v>
      </c>
      <c r="D1923" s="576" t="e">
        <f t="shared" si="203"/>
        <v>#REF!</v>
      </c>
      <c r="E1923" s="575" t="e">
        <f t="shared" si="209"/>
        <v>#REF!</v>
      </c>
      <c r="F1923" s="575" t="e">
        <f t="shared" si="204"/>
        <v>#REF!</v>
      </c>
      <c r="G1923" s="575" t="e">
        <f t="shared" si="205"/>
        <v>#REF!</v>
      </c>
      <c r="H1923" s="575" t="e">
        <f t="shared" si="206"/>
        <v>#REF!</v>
      </c>
      <c r="I1923" s="575" t="e">
        <f t="shared" si="207"/>
        <v>#REF!</v>
      </c>
      <c r="J1923" s="575" t="e">
        <f>IF(A1923="","",IF(#REF!="","",PMT((1+D1923)^(1/12)-1,(#REF!*12)-A1923+1,-E1923)))</f>
        <v>#REF!</v>
      </c>
    </row>
    <row r="1924" spans="1:10">
      <c r="A1924" s="577" t="e">
        <f>IF(A1923="","",IF(A1923=#REF!*12,"",+A1923+1))</f>
        <v>#REF!</v>
      </c>
      <c r="B1924" s="576" t="e">
        <f t="shared" si="208"/>
        <v>#REF!</v>
      </c>
      <c r="C1924" s="576" t="e">
        <f>IF(A1924="","",IF(#REF!+'Plano Prestação Mensal Proposta'!A1924&gt;120,0,ROUND(IF(B1924&gt;0.045,(0.045*0.5),(0.5)*B1924),7)))</f>
        <v>#REF!</v>
      </c>
      <c r="D1924" s="576" t="e">
        <f t="shared" si="203"/>
        <v>#REF!</v>
      </c>
      <c r="E1924" s="575" t="e">
        <f t="shared" si="209"/>
        <v>#REF!</v>
      </c>
      <c r="F1924" s="575" t="e">
        <f t="shared" si="204"/>
        <v>#REF!</v>
      </c>
      <c r="G1924" s="575" t="e">
        <f t="shared" si="205"/>
        <v>#REF!</v>
      </c>
      <c r="H1924" s="575" t="e">
        <f t="shared" si="206"/>
        <v>#REF!</v>
      </c>
      <c r="I1924" s="575" t="e">
        <f t="shared" si="207"/>
        <v>#REF!</v>
      </c>
      <c r="J1924" s="575" t="e">
        <f>IF(A1924="","",IF(#REF!="","",PMT((1+D1924)^(1/12)-1,(#REF!*12)-A1924+1,-E1924)))</f>
        <v>#REF!</v>
      </c>
    </row>
    <row r="1925" spans="1:10">
      <c r="A1925" s="577" t="e">
        <f>IF(A1924="","",IF(A1924=#REF!*12,"",+A1924+1))</f>
        <v>#REF!</v>
      </c>
      <c r="B1925" s="576" t="e">
        <f t="shared" si="208"/>
        <v>#REF!</v>
      </c>
      <c r="C1925" s="576" t="e">
        <f>IF(A1925="","",IF(#REF!+'Plano Prestação Mensal Proposta'!A1925&gt;120,0,ROUND(IF(B1925&gt;0.045,(0.045*0.5),(0.5)*B1925),7)))</f>
        <v>#REF!</v>
      </c>
      <c r="D1925" s="576" t="e">
        <f t="shared" si="203"/>
        <v>#REF!</v>
      </c>
      <c r="E1925" s="575" t="e">
        <f t="shared" si="209"/>
        <v>#REF!</v>
      </c>
      <c r="F1925" s="575" t="e">
        <f t="shared" si="204"/>
        <v>#REF!</v>
      </c>
      <c r="G1925" s="575" t="e">
        <f t="shared" si="205"/>
        <v>#REF!</v>
      </c>
      <c r="H1925" s="575" t="e">
        <f t="shared" si="206"/>
        <v>#REF!</v>
      </c>
      <c r="I1925" s="575" t="e">
        <f t="shared" si="207"/>
        <v>#REF!</v>
      </c>
      <c r="J1925" s="575" t="e">
        <f>IF(A1925="","",IF(#REF!="","",PMT((1+D1925)^(1/12)-1,(#REF!*12)-A1925+1,-E1925)))</f>
        <v>#REF!</v>
      </c>
    </row>
    <row r="1926" spans="1:10">
      <c r="A1926" s="577" t="e">
        <f>IF(A1925="","",IF(A1925=#REF!*12,"",+A1925+1))</f>
        <v>#REF!</v>
      </c>
      <c r="B1926" s="576" t="e">
        <f t="shared" si="208"/>
        <v>#REF!</v>
      </c>
      <c r="C1926" s="576" t="e">
        <f>IF(A1926="","",IF(#REF!+'Plano Prestação Mensal Proposta'!A1926&gt;120,0,ROUND(IF(B1926&gt;0.045,(0.045*0.5),(0.5)*B1926),7)))</f>
        <v>#REF!</v>
      </c>
      <c r="D1926" s="576" t="e">
        <f t="shared" ref="D1926:D1989" si="210">IF(A1926="","",+B1926-C1926)</f>
        <v>#REF!</v>
      </c>
      <c r="E1926" s="575" t="e">
        <f t="shared" si="209"/>
        <v>#REF!</v>
      </c>
      <c r="F1926" s="575" t="e">
        <f t="shared" ref="F1926:F1989" si="211">IF(A1926="","",IF(J1926="","",+J1926-H1926))</f>
        <v>#REF!</v>
      </c>
      <c r="G1926" s="575" t="e">
        <f t="shared" ref="G1926:G1989" si="212">IF(A1926="","",IF(E1926="","",ROUND(+E1926*((1+B1926)^(1/12)-1),2)))</f>
        <v>#REF!</v>
      </c>
      <c r="H1926" s="575" t="e">
        <f t="shared" ref="H1926:H1989" si="213">IF(A1926="","",IF(E1926="","",ROUND(+E1926*((1+D1926)^(1/12)-1),2)))</f>
        <v>#REF!</v>
      </c>
      <c r="I1926" s="575" t="e">
        <f t="shared" ref="I1926:I1989" si="214">IF(A1926="","",+G1926-H1926)</f>
        <v>#REF!</v>
      </c>
      <c r="J1926" s="575" t="e">
        <f>IF(A1926="","",IF(#REF!="","",PMT((1+D1926)^(1/12)-1,(#REF!*12)-A1926+1,-E1926)))</f>
        <v>#REF!</v>
      </c>
    </row>
    <row r="1927" spans="1:10">
      <c r="A1927" s="577" t="e">
        <f>IF(A1926="","",IF(A1926=#REF!*12,"",+A1926+1))</f>
        <v>#REF!</v>
      </c>
      <c r="B1927" s="576" t="e">
        <f t="shared" ref="B1927:B1990" si="215">IF(A1927="","",+B1926)</f>
        <v>#REF!</v>
      </c>
      <c r="C1927" s="576" t="e">
        <f>IF(A1927="","",IF(#REF!+'Plano Prestação Mensal Proposta'!A1927&gt;120,0,ROUND(IF(B1927&gt;0.045,(0.045*0.5),(0.5)*B1927),7)))</f>
        <v>#REF!</v>
      </c>
      <c r="D1927" s="576" t="e">
        <f t="shared" si="210"/>
        <v>#REF!</v>
      </c>
      <c r="E1927" s="575" t="e">
        <f t="shared" ref="E1927:E1990" si="216">IF(A1927="","",IF(F1926="","",+E1926-F1926))</f>
        <v>#REF!</v>
      </c>
      <c r="F1927" s="575" t="e">
        <f t="shared" si="211"/>
        <v>#REF!</v>
      </c>
      <c r="G1927" s="575" t="e">
        <f t="shared" si="212"/>
        <v>#REF!</v>
      </c>
      <c r="H1927" s="575" t="e">
        <f t="shared" si="213"/>
        <v>#REF!</v>
      </c>
      <c r="I1927" s="575" t="e">
        <f t="shared" si="214"/>
        <v>#REF!</v>
      </c>
      <c r="J1927" s="575" t="e">
        <f>IF(A1927="","",IF(#REF!="","",PMT((1+D1927)^(1/12)-1,(#REF!*12)-A1927+1,-E1927)))</f>
        <v>#REF!</v>
      </c>
    </row>
    <row r="1928" spans="1:10">
      <c r="A1928" s="577" t="e">
        <f>IF(A1927="","",IF(A1927=#REF!*12,"",+A1927+1))</f>
        <v>#REF!</v>
      </c>
      <c r="B1928" s="576" t="e">
        <f t="shared" si="215"/>
        <v>#REF!</v>
      </c>
      <c r="C1928" s="576" t="e">
        <f>IF(A1928="","",IF(#REF!+'Plano Prestação Mensal Proposta'!A1928&gt;120,0,ROUND(IF(B1928&gt;0.045,(0.045*0.5),(0.5)*B1928),7)))</f>
        <v>#REF!</v>
      </c>
      <c r="D1928" s="576" t="e">
        <f t="shared" si="210"/>
        <v>#REF!</v>
      </c>
      <c r="E1928" s="575" t="e">
        <f t="shared" si="216"/>
        <v>#REF!</v>
      </c>
      <c r="F1928" s="575" t="e">
        <f t="shared" si="211"/>
        <v>#REF!</v>
      </c>
      <c r="G1928" s="575" t="e">
        <f t="shared" si="212"/>
        <v>#REF!</v>
      </c>
      <c r="H1928" s="575" t="e">
        <f t="shared" si="213"/>
        <v>#REF!</v>
      </c>
      <c r="I1928" s="575" t="e">
        <f t="shared" si="214"/>
        <v>#REF!</v>
      </c>
      <c r="J1928" s="575" t="e">
        <f>IF(A1928="","",IF(#REF!="","",PMT((1+D1928)^(1/12)-1,(#REF!*12)-A1928+1,-E1928)))</f>
        <v>#REF!</v>
      </c>
    </row>
    <row r="1929" spans="1:10">
      <c r="A1929" s="577" t="e">
        <f>IF(A1928="","",IF(A1928=#REF!*12,"",+A1928+1))</f>
        <v>#REF!</v>
      </c>
      <c r="B1929" s="576" t="e">
        <f t="shared" si="215"/>
        <v>#REF!</v>
      </c>
      <c r="C1929" s="576" t="e">
        <f>IF(A1929="","",IF(#REF!+'Plano Prestação Mensal Proposta'!A1929&gt;120,0,ROUND(IF(B1929&gt;0.045,(0.045*0.5),(0.5)*B1929),7)))</f>
        <v>#REF!</v>
      </c>
      <c r="D1929" s="576" t="e">
        <f t="shared" si="210"/>
        <v>#REF!</v>
      </c>
      <c r="E1929" s="575" t="e">
        <f t="shared" si="216"/>
        <v>#REF!</v>
      </c>
      <c r="F1929" s="575" t="e">
        <f t="shared" si="211"/>
        <v>#REF!</v>
      </c>
      <c r="G1929" s="575" t="e">
        <f t="shared" si="212"/>
        <v>#REF!</v>
      </c>
      <c r="H1929" s="575" t="e">
        <f t="shared" si="213"/>
        <v>#REF!</v>
      </c>
      <c r="I1929" s="575" t="e">
        <f t="shared" si="214"/>
        <v>#REF!</v>
      </c>
      <c r="J1929" s="575" t="e">
        <f>IF(A1929="","",IF(#REF!="","",PMT((1+D1929)^(1/12)-1,(#REF!*12)-A1929+1,-E1929)))</f>
        <v>#REF!</v>
      </c>
    </row>
    <row r="1930" spans="1:10">
      <c r="A1930" s="577" t="e">
        <f>IF(A1929="","",IF(A1929=#REF!*12,"",+A1929+1))</f>
        <v>#REF!</v>
      </c>
      <c r="B1930" s="576" t="e">
        <f t="shared" si="215"/>
        <v>#REF!</v>
      </c>
      <c r="C1930" s="576" t="e">
        <f>IF(A1930="","",IF(#REF!+'Plano Prestação Mensal Proposta'!A1930&gt;120,0,ROUND(IF(B1930&gt;0.045,(0.045*0.5),(0.5)*B1930),7)))</f>
        <v>#REF!</v>
      </c>
      <c r="D1930" s="576" t="e">
        <f t="shared" si="210"/>
        <v>#REF!</v>
      </c>
      <c r="E1930" s="575" t="e">
        <f t="shared" si="216"/>
        <v>#REF!</v>
      </c>
      <c r="F1930" s="575" t="e">
        <f t="shared" si="211"/>
        <v>#REF!</v>
      </c>
      <c r="G1930" s="575" t="e">
        <f t="shared" si="212"/>
        <v>#REF!</v>
      </c>
      <c r="H1930" s="575" t="e">
        <f t="shared" si="213"/>
        <v>#REF!</v>
      </c>
      <c r="I1930" s="575" t="e">
        <f t="shared" si="214"/>
        <v>#REF!</v>
      </c>
      <c r="J1930" s="575" t="e">
        <f>IF(A1930="","",IF(#REF!="","",PMT((1+D1930)^(1/12)-1,(#REF!*12)-A1930+1,-E1930)))</f>
        <v>#REF!</v>
      </c>
    </row>
    <row r="1931" spans="1:10">
      <c r="A1931" s="577" t="e">
        <f>IF(A1930="","",IF(A1930=#REF!*12,"",+A1930+1))</f>
        <v>#REF!</v>
      </c>
      <c r="B1931" s="576" t="e">
        <f t="shared" si="215"/>
        <v>#REF!</v>
      </c>
      <c r="C1931" s="576" t="e">
        <f>IF(A1931="","",IF(#REF!+'Plano Prestação Mensal Proposta'!A1931&gt;120,0,ROUND(IF(B1931&gt;0.045,(0.045*0.5),(0.5)*B1931),7)))</f>
        <v>#REF!</v>
      </c>
      <c r="D1931" s="576" t="e">
        <f t="shared" si="210"/>
        <v>#REF!</v>
      </c>
      <c r="E1931" s="575" t="e">
        <f t="shared" si="216"/>
        <v>#REF!</v>
      </c>
      <c r="F1931" s="575" t="e">
        <f t="shared" si="211"/>
        <v>#REF!</v>
      </c>
      <c r="G1931" s="575" t="e">
        <f t="shared" si="212"/>
        <v>#REF!</v>
      </c>
      <c r="H1931" s="575" t="e">
        <f t="shared" si="213"/>
        <v>#REF!</v>
      </c>
      <c r="I1931" s="575" t="e">
        <f t="shared" si="214"/>
        <v>#REF!</v>
      </c>
      <c r="J1931" s="575" t="e">
        <f>IF(A1931="","",IF(#REF!="","",PMT((1+D1931)^(1/12)-1,(#REF!*12)-A1931+1,-E1931)))</f>
        <v>#REF!</v>
      </c>
    </row>
    <row r="1932" spans="1:10">
      <c r="A1932" s="577" t="e">
        <f>IF(A1931="","",IF(A1931=#REF!*12,"",+A1931+1))</f>
        <v>#REF!</v>
      </c>
      <c r="B1932" s="576" t="e">
        <f t="shared" si="215"/>
        <v>#REF!</v>
      </c>
      <c r="C1932" s="576" t="e">
        <f>IF(A1932="","",IF(#REF!+'Plano Prestação Mensal Proposta'!A1932&gt;120,0,ROUND(IF(B1932&gt;0.045,(0.045*0.5),(0.5)*B1932),7)))</f>
        <v>#REF!</v>
      </c>
      <c r="D1932" s="576" t="e">
        <f t="shared" si="210"/>
        <v>#REF!</v>
      </c>
      <c r="E1932" s="575" t="e">
        <f t="shared" si="216"/>
        <v>#REF!</v>
      </c>
      <c r="F1932" s="575" t="e">
        <f t="shared" si="211"/>
        <v>#REF!</v>
      </c>
      <c r="G1932" s="575" t="e">
        <f t="shared" si="212"/>
        <v>#REF!</v>
      </c>
      <c r="H1932" s="575" t="e">
        <f t="shared" si="213"/>
        <v>#REF!</v>
      </c>
      <c r="I1932" s="575" t="e">
        <f t="shared" si="214"/>
        <v>#REF!</v>
      </c>
      <c r="J1932" s="575" t="e">
        <f>IF(A1932="","",IF(#REF!="","",PMT((1+D1932)^(1/12)-1,(#REF!*12)-A1932+1,-E1932)))</f>
        <v>#REF!</v>
      </c>
    </row>
    <row r="1933" spans="1:10">
      <c r="A1933" s="577" t="e">
        <f>IF(A1932="","",IF(A1932=#REF!*12,"",+A1932+1))</f>
        <v>#REF!</v>
      </c>
      <c r="B1933" s="576" t="e">
        <f t="shared" si="215"/>
        <v>#REF!</v>
      </c>
      <c r="C1933" s="576" t="e">
        <f>IF(A1933="","",IF(#REF!+'Plano Prestação Mensal Proposta'!A1933&gt;120,0,ROUND(IF(B1933&gt;0.045,(0.045*0.5),(0.5)*B1933),7)))</f>
        <v>#REF!</v>
      </c>
      <c r="D1933" s="576" t="e">
        <f t="shared" si="210"/>
        <v>#REF!</v>
      </c>
      <c r="E1933" s="575" t="e">
        <f t="shared" si="216"/>
        <v>#REF!</v>
      </c>
      <c r="F1933" s="575" t="e">
        <f t="shared" si="211"/>
        <v>#REF!</v>
      </c>
      <c r="G1933" s="575" t="e">
        <f t="shared" si="212"/>
        <v>#REF!</v>
      </c>
      <c r="H1933" s="575" t="e">
        <f t="shared" si="213"/>
        <v>#REF!</v>
      </c>
      <c r="I1933" s="575" t="e">
        <f t="shared" si="214"/>
        <v>#REF!</v>
      </c>
      <c r="J1933" s="575" t="e">
        <f>IF(A1933="","",IF(#REF!="","",PMT((1+D1933)^(1/12)-1,(#REF!*12)-A1933+1,-E1933)))</f>
        <v>#REF!</v>
      </c>
    </row>
    <row r="1934" spans="1:10">
      <c r="A1934" s="577" t="e">
        <f>IF(A1933="","",IF(A1933=#REF!*12,"",+A1933+1))</f>
        <v>#REF!</v>
      </c>
      <c r="B1934" s="576" t="e">
        <f t="shared" si="215"/>
        <v>#REF!</v>
      </c>
      <c r="C1934" s="576" t="e">
        <f>IF(A1934="","",IF(#REF!+'Plano Prestação Mensal Proposta'!A1934&gt;120,0,ROUND(IF(B1934&gt;0.045,(0.045*0.5),(0.5)*B1934),7)))</f>
        <v>#REF!</v>
      </c>
      <c r="D1934" s="576" t="e">
        <f t="shared" si="210"/>
        <v>#REF!</v>
      </c>
      <c r="E1934" s="575" t="e">
        <f t="shared" si="216"/>
        <v>#REF!</v>
      </c>
      <c r="F1934" s="575" t="e">
        <f t="shared" si="211"/>
        <v>#REF!</v>
      </c>
      <c r="G1934" s="575" t="e">
        <f t="shared" si="212"/>
        <v>#REF!</v>
      </c>
      <c r="H1934" s="575" t="e">
        <f t="shared" si="213"/>
        <v>#REF!</v>
      </c>
      <c r="I1934" s="575" t="e">
        <f t="shared" si="214"/>
        <v>#REF!</v>
      </c>
      <c r="J1934" s="575" t="e">
        <f>IF(A1934="","",IF(#REF!="","",PMT((1+D1934)^(1/12)-1,(#REF!*12)-A1934+1,-E1934)))</f>
        <v>#REF!</v>
      </c>
    </row>
    <row r="1935" spans="1:10">
      <c r="A1935" s="577" t="e">
        <f>IF(A1934="","",IF(A1934=#REF!*12,"",+A1934+1))</f>
        <v>#REF!</v>
      </c>
      <c r="B1935" s="576" t="e">
        <f t="shared" si="215"/>
        <v>#REF!</v>
      </c>
      <c r="C1935" s="576" t="e">
        <f>IF(A1935="","",IF(#REF!+'Plano Prestação Mensal Proposta'!A1935&gt;120,0,ROUND(IF(B1935&gt;0.045,(0.045*0.5),(0.5)*B1935),7)))</f>
        <v>#REF!</v>
      </c>
      <c r="D1935" s="576" t="e">
        <f t="shared" si="210"/>
        <v>#REF!</v>
      </c>
      <c r="E1935" s="575" t="e">
        <f t="shared" si="216"/>
        <v>#REF!</v>
      </c>
      <c r="F1935" s="575" t="e">
        <f t="shared" si="211"/>
        <v>#REF!</v>
      </c>
      <c r="G1935" s="575" t="e">
        <f t="shared" si="212"/>
        <v>#REF!</v>
      </c>
      <c r="H1935" s="575" t="e">
        <f t="shared" si="213"/>
        <v>#REF!</v>
      </c>
      <c r="I1935" s="575" t="e">
        <f t="shared" si="214"/>
        <v>#REF!</v>
      </c>
      <c r="J1935" s="575" t="e">
        <f>IF(A1935="","",IF(#REF!="","",PMT((1+D1935)^(1/12)-1,(#REF!*12)-A1935+1,-E1935)))</f>
        <v>#REF!</v>
      </c>
    </row>
    <row r="1936" spans="1:10">
      <c r="A1936" s="577" t="e">
        <f>IF(A1935="","",IF(A1935=#REF!*12,"",+A1935+1))</f>
        <v>#REF!</v>
      </c>
      <c r="B1936" s="576" t="e">
        <f t="shared" si="215"/>
        <v>#REF!</v>
      </c>
      <c r="C1936" s="576" t="e">
        <f>IF(A1936="","",IF(#REF!+'Plano Prestação Mensal Proposta'!A1936&gt;120,0,ROUND(IF(B1936&gt;0.045,(0.045*0.5),(0.5)*B1936),7)))</f>
        <v>#REF!</v>
      </c>
      <c r="D1936" s="576" t="e">
        <f t="shared" si="210"/>
        <v>#REF!</v>
      </c>
      <c r="E1936" s="575" t="e">
        <f t="shared" si="216"/>
        <v>#REF!</v>
      </c>
      <c r="F1936" s="575" t="e">
        <f t="shared" si="211"/>
        <v>#REF!</v>
      </c>
      <c r="G1936" s="575" t="e">
        <f t="shared" si="212"/>
        <v>#REF!</v>
      </c>
      <c r="H1936" s="575" t="e">
        <f t="shared" si="213"/>
        <v>#REF!</v>
      </c>
      <c r="I1936" s="575" t="e">
        <f t="shared" si="214"/>
        <v>#REF!</v>
      </c>
      <c r="J1936" s="575" t="e">
        <f>IF(A1936="","",IF(#REF!="","",PMT((1+D1936)^(1/12)-1,(#REF!*12)-A1936+1,-E1936)))</f>
        <v>#REF!</v>
      </c>
    </row>
    <row r="1937" spans="1:10">
      <c r="A1937" s="577" t="e">
        <f>IF(A1936="","",IF(A1936=#REF!*12,"",+A1936+1))</f>
        <v>#REF!</v>
      </c>
      <c r="B1937" s="576" t="e">
        <f t="shared" si="215"/>
        <v>#REF!</v>
      </c>
      <c r="C1937" s="576" t="e">
        <f>IF(A1937="","",IF(#REF!+'Plano Prestação Mensal Proposta'!A1937&gt;120,0,ROUND(IF(B1937&gt;0.045,(0.045*0.5),(0.5)*B1937),7)))</f>
        <v>#REF!</v>
      </c>
      <c r="D1937" s="576" t="e">
        <f t="shared" si="210"/>
        <v>#REF!</v>
      </c>
      <c r="E1937" s="575" t="e">
        <f t="shared" si="216"/>
        <v>#REF!</v>
      </c>
      <c r="F1937" s="575" t="e">
        <f t="shared" si="211"/>
        <v>#REF!</v>
      </c>
      <c r="G1937" s="575" t="e">
        <f t="shared" si="212"/>
        <v>#REF!</v>
      </c>
      <c r="H1937" s="575" t="e">
        <f t="shared" si="213"/>
        <v>#REF!</v>
      </c>
      <c r="I1937" s="575" t="e">
        <f t="shared" si="214"/>
        <v>#REF!</v>
      </c>
      <c r="J1937" s="575" t="e">
        <f>IF(A1937="","",IF(#REF!="","",PMT((1+D1937)^(1/12)-1,(#REF!*12)-A1937+1,-E1937)))</f>
        <v>#REF!</v>
      </c>
    </row>
    <row r="1938" spans="1:10">
      <c r="A1938" s="577" t="e">
        <f>IF(A1937="","",IF(A1937=#REF!*12,"",+A1937+1))</f>
        <v>#REF!</v>
      </c>
      <c r="B1938" s="576" t="e">
        <f t="shared" si="215"/>
        <v>#REF!</v>
      </c>
      <c r="C1938" s="576" t="e">
        <f>IF(A1938="","",IF(#REF!+'Plano Prestação Mensal Proposta'!A1938&gt;120,0,ROUND(IF(B1938&gt;0.045,(0.045*0.5),(0.5)*B1938),7)))</f>
        <v>#REF!</v>
      </c>
      <c r="D1938" s="576" t="e">
        <f t="shared" si="210"/>
        <v>#REF!</v>
      </c>
      <c r="E1938" s="575" t="e">
        <f t="shared" si="216"/>
        <v>#REF!</v>
      </c>
      <c r="F1938" s="575" t="e">
        <f t="shared" si="211"/>
        <v>#REF!</v>
      </c>
      <c r="G1938" s="575" t="e">
        <f t="shared" si="212"/>
        <v>#REF!</v>
      </c>
      <c r="H1938" s="575" t="e">
        <f t="shared" si="213"/>
        <v>#REF!</v>
      </c>
      <c r="I1938" s="575" t="e">
        <f t="shared" si="214"/>
        <v>#REF!</v>
      </c>
      <c r="J1938" s="575" t="e">
        <f>IF(A1938="","",IF(#REF!="","",PMT((1+D1938)^(1/12)-1,(#REF!*12)-A1938+1,-E1938)))</f>
        <v>#REF!</v>
      </c>
    </row>
    <row r="1939" spans="1:10">
      <c r="A1939" s="577" t="e">
        <f>IF(A1938="","",IF(A1938=#REF!*12,"",+A1938+1))</f>
        <v>#REF!</v>
      </c>
      <c r="B1939" s="576" t="e">
        <f t="shared" si="215"/>
        <v>#REF!</v>
      </c>
      <c r="C1939" s="576" t="e">
        <f>IF(A1939="","",IF(#REF!+'Plano Prestação Mensal Proposta'!A1939&gt;120,0,ROUND(IF(B1939&gt;0.045,(0.045*0.5),(0.5)*B1939),7)))</f>
        <v>#REF!</v>
      </c>
      <c r="D1939" s="576" t="e">
        <f t="shared" si="210"/>
        <v>#REF!</v>
      </c>
      <c r="E1939" s="575" t="e">
        <f t="shared" si="216"/>
        <v>#REF!</v>
      </c>
      <c r="F1939" s="575" t="e">
        <f t="shared" si="211"/>
        <v>#REF!</v>
      </c>
      <c r="G1939" s="575" t="e">
        <f t="shared" si="212"/>
        <v>#REF!</v>
      </c>
      <c r="H1939" s="575" t="e">
        <f t="shared" si="213"/>
        <v>#REF!</v>
      </c>
      <c r="I1939" s="575" t="e">
        <f t="shared" si="214"/>
        <v>#REF!</v>
      </c>
      <c r="J1939" s="575" t="e">
        <f>IF(A1939="","",IF(#REF!="","",PMT((1+D1939)^(1/12)-1,(#REF!*12)-A1939+1,-E1939)))</f>
        <v>#REF!</v>
      </c>
    </row>
    <row r="1940" spans="1:10">
      <c r="A1940" s="577" t="e">
        <f>IF(A1939="","",IF(A1939=#REF!*12,"",+A1939+1))</f>
        <v>#REF!</v>
      </c>
      <c r="B1940" s="576" t="e">
        <f t="shared" si="215"/>
        <v>#REF!</v>
      </c>
      <c r="C1940" s="576" t="e">
        <f>IF(A1940="","",IF(#REF!+'Plano Prestação Mensal Proposta'!A1940&gt;120,0,ROUND(IF(B1940&gt;0.045,(0.045*0.5),(0.5)*B1940),7)))</f>
        <v>#REF!</v>
      </c>
      <c r="D1940" s="576" t="e">
        <f t="shared" si="210"/>
        <v>#REF!</v>
      </c>
      <c r="E1940" s="575" t="e">
        <f t="shared" si="216"/>
        <v>#REF!</v>
      </c>
      <c r="F1940" s="575" t="e">
        <f t="shared" si="211"/>
        <v>#REF!</v>
      </c>
      <c r="G1940" s="575" t="e">
        <f t="shared" si="212"/>
        <v>#REF!</v>
      </c>
      <c r="H1940" s="575" t="e">
        <f t="shared" si="213"/>
        <v>#REF!</v>
      </c>
      <c r="I1940" s="575" t="e">
        <f t="shared" si="214"/>
        <v>#REF!</v>
      </c>
      <c r="J1940" s="575" t="e">
        <f>IF(A1940="","",IF(#REF!="","",PMT((1+D1940)^(1/12)-1,(#REF!*12)-A1940+1,-E1940)))</f>
        <v>#REF!</v>
      </c>
    </row>
    <row r="1941" spans="1:10">
      <c r="A1941" s="577" t="e">
        <f>IF(A1940="","",IF(A1940=#REF!*12,"",+A1940+1))</f>
        <v>#REF!</v>
      </c>
      <c r="B1941" s="576" t="e">
        <f t="shared" si="215"/>
        <v>#REF!</v>
      </c>
      <c r="C1941" s="576" t="e">
        <f>IF(A1941="","",IF(#REF!+'Plano Prestação Mensal Proposta'!A1941&gt;120,0,ROUND(IF(B1941&gt;0.045,(0.045*0.5),(0.5)*B1941),7)))</f>
        <v>#REF!</v>
      </c>
      <c r="D1941" s="576" t="e">
        <f t="shared" si="210"/>
        <v>#REF!</v>
      </c>
      <c r="E1941" s="575" t="e">
        <f t="shared" si="216"/>
        <v>#REF!</v>
      </c>
      <c r="F1941" s="575" t="e">
        <f t="shared" si="211"/>
        <v>#REF!</v>
      </c>
      <c r="G1941" s="575" t="e">
        <f t="shared" si="212"/>
        <v>#REF!</v>
      </c>
      <c r="H1941" s="575" t="e">
        <f t="shared" si="213"/>
        <v>#REF!</v>
      </c>
      <c r="I1941" s="575" t="e">
        <f t="shared" si="214"/>
        <v>#REF!</v>
      </c>
      <c r="J1941" s="575" t="e">
        <f>IF(A1941="","",IF(#REF!="","",PMT((1+D1941)^(1/12)-1,(#REF!*12)-A1941+1,-E1941)))</f>
        <v>#REF!</v>
      </c>
    </row>
    <row r="1942" spans="1:10">
      <c r="A1942" s="577" t="e">
        <f>IF(A1941="","",IF(A1941=#REF!*12,"",+A1941+1))</f>
        <v>#REF!</v>
      </c>
      <c r="B1942" s="576" t="e">
        <f t="shared" si="215"/>
        <v>#REF!</v>
      </c>
      <c r="C1942" s="576" t="e">
        <f>IF(A1942="","",IF(#REF!+'Plano Prestação Mensal Proposta'!A1942&gt;120,0,ROUND(IF(B1942&gt;0.045,(0.045*0.5),(0.5)*B1942),7)))</f>
        <v>#REF!</v>
      </c>
      <c r="D1942" s="576" t="e">
        <f t="shared" si="210"/>
        <v>#REF!</v>
      </c>
      <c r="E1942" s="575" t="e">
        <f t="shared" si="216"/>
        <v>#REF!</v>
      </c>
      <c r="F1942" s="575" t="e">
        <f t="shared" si="211"/>
        <v>#REF!</v>
      </c>
      <c r="G1942" s="575" t="e">
        <f t="shared" si="212"/>
        <v>#REF!</v>
      </c>
      <c r="H1942" s="575" t="e">
        <f t="shared" si="213"/>
        <v>#REF!</v>
      </c>
      <c r="I1942" s="575" t="e">
        <f t="shared" si="214"/>
        <v>#REF!</v>
      </c>
      <c r="J1942" s="575" t="e">
        <f>IF(A1942="","",IF(#REF!="","",PMT((1+D1942)^(1/12)-1,(#REF!*12)-A1942+1,-E1942)))</f>
        <v>#REF!</v>
      </c>
    </row>
    <row r="1943" spans="1:10">
      <c r="A1943" s="577" t="e">
        <f>IF(A1942="","",IF(A1942=#REF!*12,"",+A1942+1))</f>
        <v>#REF!</v>
      </c>
      <c r="B1943" s="576" t="e">
        <f t="shared" si="215"/>
        <v>#REF!</v>
      </c>
      <c r="C1943" s="576" t="e">
        <f>IF(A1943="","",IF(#REF!+'Plano Prestação Mensal Proposta'!A1943&gt;120,0,ROUND(IF(B1943&gt;0.045,(0.045*0.5),(0.5)*B1943),7)))</f>
        <v>#REF!</v>
      </c>
      <c r="D1943" s="576" t="e">
        <f t="shared" si="210"/>
        <v>#REF!</v>
      </c>
      <c r="E1943" s="575" t="e">
        <f t="shared" si="216"/>
        <v>#REF!</v>
      </c>
      <c r="F1943" s="575" t="e">
        <f t="shared" si="211"/>
        <v>#REF!</v>
      </c>
      <c r="G1943" s="575" t="e">
        <f t="shared" si="212"/>
        <v>#REF!</v>
      </c>
      <c r="H1943" s="575" t="e">
        <f t="shared" si="213"/>
        <v>#REF!</v>
      </c>
      <c r="I1943" s="575" t="e">
        <f t="shared" si="214"/>
        <v>#REF!</v>
      </c>
      <c r="J1943" s="575" t="e">
        <f>IF(A1943="","",IF(#REF!="","",PMT((1+D1943)^(1/12)-1,(#REF!*12)-A1943+1,-E1943)))</f>
        <v>#REF!</v>
      </c>
    </row>
    <row r="1944" spans="1:10">
      <c r="A1944" s="577" t="e">
        <f>IF(A1943="","",IF(A1943=#REF!*12,"",+A1943+1))</f>
        <v>#REF!</v>
      </c>
      <c r="B1944" s="576" t="e">
        <f t="shared" si="215"/>
        <v>#REF!</v>
      </c>
      <c r="C1944" s="576" t="e">
        <f>IF(A1944="","",IF(#REF!+'Plano Prestação Mensal Proposta'!A1944&gt;120,0,ROUND(IF(B1944&gt;0.045,(0.045*0.5),(0.5)*B1944),7)))</f>
        <v>#REF!</v>
      </c>
      <c r="D1944" s="576" t="e">
        <f t="shared" si="210"/>
        <v>#REF!</v>
      </c>
      <c r="E1944" s="575" t="e">
        <f t="shared" si="216"/>
        <v>#REF!</v>
      </c>
      <c r="F1944" s="575" t="e">
        <f t="shared" si="211"/>
        <v>#REF!</v>
      </c>
      <c r="G1944" s="575" t="e">
        <f t="shared" si="212"/>
        <v>#REF!</v>
      </c>
      <c r="H1944" s="575" t="e">
        <f t="shared" si="213"/>
        <v>#REF!</v>
      </c>
      <c r="I1944" s="575" t="e">
        <f t="shared" si="214"/>
        <v>#REF!</v>
      </c>
      <c r="J1944" s="575" t="e">
        <f>IF(A1944="","",IF(#REF!="","",PMT((1+D1944)^(1/12)-1,(#REF!*12)-A1944+1,-E1944)))</f>
        <v>#REF!</v>
      </c>
    </row>
    <row r="1945" spans="1:10">
      <c r="A1945" s="577" t="e">
        <f>IF(A1944="","",IF(A1944=#REF!*12,"",+A1944+1))</f>
        <v>#REF!</v>
      </c>
      <c r="B1945" s="576" t="e">
        <f t="shared" si="215"/>
        <v>#REF!</v>
      </c>
      <c r="C1945" s="576" t="e">
        <f>IF(A1945="","",IF(#REF!+'Plano Prestação Mensal Proposta'!A1945&gt;120,0,ROUND(IF(B1945&gt;0.045,(0.045*0.5),(0.5)*B1945),7)))</f>
        <v>#REF!</v>
      </c>
      <c r="D1945" s="576" t="e">
        <f t="shared" si="210"/>
        <v>#REF!</v>
      </c>
      <c r="E1945" s="575" t="e">
        <f t="shared" si="216"/>
        <v>#REF!</v>
      </c>
      <c r="F1945" s="575" t="e">
        <f t="shared" si="211"/>
        <v>#REF!</v>
      </c>
      <c r="G1945" s="575" t="e">
        <f t="shared" si="212"/>
        <v>#REF!</v>
      </c>
      <c r="H1945" s="575" t="e">
        <f t="shared" si="213"/>
        <v>#REF!</v>
      </c>
      <c r="I1945" s="575" t="e">
        <f t="shared" si="214"/>
        <v>#REF!</v>
      </c>
      <c r="J1945" s="575" t="e">
        <f>IF(A1945="","",IF(#REF!="","",PMT((1+D1945)^(1/12)-1,(#REF!*12)-A1945+1,-E1945)))</f>
        <v>#REF!</v>
      </c>
    </row>
    <row r="1946" spans="1:10">
      <c r="A1946" s="577" t="e">
        <f>IF(A1945="","",IF(A1945=#REF!*12,"",+A1945+1))</f>
        <v>#REF!</v>
      </c>
      <c r="B1946" s="576" t="e">
        <f t="shared" si="215"/>
        <v>#REF!</v>
      </c>
      <c r="C1946" s="576" t="e">
        <f>IF(A1946="","",IF(#REF!+'Plano Prestação Mensal Proposta'!A1946&gt;120,0,ROUND(IF(B1946&gt;0.045,(0.045*0.5),(0.5)*B1946),7)))</f>
        <v>#REF!</v>
      </c>
      <c r="D1946" s="576" t="e">
        <f t="shared" si="210"/>
        <v>#REF!</v>
      </c>
      <c r="E1946" s="575" t="e">
        <f t="shared" si="216"/>
        <v>#REF!</v>
      </c>
      <c r="F1946" s="575" t="e">
        <f t="shared" si="211"/>
        <v>#REF!</v>
      </c>
      <c r="G1946" s="575" t="e">
        <f t="shared" si="212"/>
        <v>#REF!</v>
      </c>
      <c r="H1946" s="575" t="e">
        <f t="shared" si="213"/>
        <v>#REF!</v>
      </c>
      <c r="I1946" s="575" t="e">
        <f t="shared" si="214"/>
        <v>#REF!</v>
      </c>
      <c r="J1946" s="575" t="e">
        <f>IF(A1946="","",IF(#REF!="","",PMT((1+D1946)^(1/12)-1,(#REF!*12)-A1946+1,-E1946)))</f>
        <v>#REF!</v>
      </c>
    </row>
    <row r="1947" spans="1:10">
      <c r="A1947" s="577" t="e">
        <f>IF(A1946="","",IF(A1946=#REF!*12,"",+A1946+1))</f>
        <v>#REF!</v>
      </c>
      <c r="B1947" s="576" t="e">
        <f t="shared" si="215"/>
        <v>#REF!</v>
      </c>
      <c r="C1947" s="576" t="e">
        <f>IF(A1947="","",IF(#REF!+'Plano Prestação Mensal Proposta'!A1947&gt;120,0,ROUND(IF(B1947&gt;0.045,(0.045*0.5),(0.5)*B1947),7)))</f>
        <v>#REF!</v>
      </c>
      <c r="D1947" s="576" t="e">
        <f t="shared" si="210"/>
        <v>#REF!</v>
      </c>
      <c r="E1947" s="575" t="e">
        <f t="shared" si="216"/>
        <v>#REF!</v>
      </c>
      <c r="F1947" s="575" t="e">
        <f t="shared" si="211"/>
        <v>#REF!</v>
      </c>
      <c r="G1947" s="575" t="e">
        <f t="shared" si="212"/>
        <v>#REF!</v>
      </c>
      <c r="H1947" s="575" t="e">
        <f t="shared" si="213"/>
        <v>#REF!</v>
      </c>
      <c r="I1947" s="575" t="e">
        <f t="shared" si="214"/>
        <v>#REF!</v>
      </c>
      <c r="J1947" s="575" t="e">
        <f>IF(A1947="","",IF(#REF!="","",PMT((1+D1947)^(1/12)-1,(#REF!*12)-A1947+1,-E1947)))</f>
        <v>#REF!</v>
      </c>
    </row>
    <row r="1948" spans="1:10">
      <c r="A1948" s="577" t="e">
        <f>IF(A1947="","",IF(A1947=#REF!*12,"",+A1947+1))</f>
        <v>#REF!</v>
      </c>
      <c r="B1948" s="576" t="e">
        <f t="shared" si="215"/>
        <v>#REF!</v>
      </c>
      <c r="C1948" s="576" t="e">
        <f>IF(A1948="","",IF(#REF!+'Plano Prestação Mensal Proposta'!A1948&gt;120,0,ROUND(IF(B1948&gt;0.045,(0.045*0.5),(0.5)*B1948),7)))</f>
        <v>#REF!</v>
      </c>
      <c r="D1948" s="576" t="e">
        <f t="shared" si="210"/>
        <v>#REF!</v>
      </c>
      <c r="E1948" s="575" t="e">
        <f t="shared" si="216"/>
        <v>#REF!</v>
      </c>
      <c r="F1948" s="575" t="e">
        <f t="shared" si="211"/>
        <v>#REF!</v>
      </c>
      <c r="G1948" s="575" t="e">
        <f t="shared" si="212"/>
        <v>#REF!</v>
      </c>
      <c r="H1948" s="575" t="e">
        <f t="shared" si="213"/>
        <v>#REF!</v>
      </c>
      <c r="I1948" s="575" t="e">
        <f t="shared" si="214"/>
        <v>#REF!</v>
      </c>
      <c r="J1948" s="575" t="e">
        <f>IF(A1948="","",IF(#REF!="","",PMT((1+D1948)^(1/12)-1,(#REF!*12)-A1948+1,-E1948)))</f>
        <v>#REF!</v>
      </c>
    </row>
    <row r="1949" spans="1:10">
      <c r="A1949" s="577" t="e">
        <f>IF(A1948="","",IF(A1948=#REF!*12,"",+A1948+1))</f>
        <v>#REF!</v>
      </c>
      <c r="B1949" s="576" t="e">
        <f t="shared" si="215"/>
        <v>#REF!</v>
      </c>
      <c r="C1949" s="576" t="e">
        <f>IF(A1949="","",IF(#REF!+'Plano Prestação Mensal Proposta'!A1949&gt;120,0,ROUND(IF(B1949&gt;0.045,(0.045*0.5),(0.5)*B1949),7)))</f>
        <v>#REF!</v>
      </c>
      <c r="D1949" s="576" t="e">
        <f t="shared" si="210"/>
        <v>#REF!</v>
      </c>
      <c r="E1949" s="575" t="e">
        <f t="shared" si="216"/>
        <v>#REF!</v>
      </c>
      <c r="F1949" s="575" t="e">
        <f t="shared" si="211"/>
        <v>#REF!</v>
      </c>
      <c r="G1949" s="575" t="e">
        <f t="shared" si="212"/>
        <v>#REF!</v>
      </c>
      <c r="H1949" s="575" t="e">
        <f t="shared" si="213"/>
        <v>#REF!</v>
      </c>
      <c r="I1949" s="575" t="e">
        <f t="shared" si="214"/>
        <v>#REF!</v>
      </c>
      <c r="J1949" s="575" t="e">
        <f>IF(A1949="","",IF(#REF!="","",PMT((1+D1949)^(1/12)-1,(#REF!*12)-A1949+1,-E1949)))</f>
        <v>#REF!</v>
      </c>
    </row>
    <row r="1950" spans="1:10">
      <c r="A1950" s="577" t="e">
        <f>IF(A1949="","",IF(A1949=#REF!*12,"",+A1949+1))</f>
        <v>#REF!</v>
      </c>
      <c r="B1950" s="576" t="e">
        <f t="shared" si="215"/>
        <v>#REF!</v>
      </c>
      <c r="C1950" s="576" t="e">
        <f>IF(A1950="","",IF(#REF!+'Plano Prestação Mensal Proposta'!A1950&gt;120,0,ROUND(IF(B1950&gt;0.045,(0.045*0.5),(0.5)*B1950),7)))</f>
        <v>#REF!</v>
      </c>
      <c r="D1950" s="576" t="e">
        <f t="shared" si="210"/>
        <v>#REF!</v>
      </c>
      <c r="E1950" s="575" t="e">
        <f t="shared" si="216"/>
        <v>#REF!</v>
      </c>
      <c r="F1950" s="575" t="e">
        <f t="shared" si="211"/>
        <v>#REF!</v>
      </c>
      <c r="G1950" s="575" t="e">
        <f t="shared" si="212"/>
        <v>#REF!</v>
      </c>
      <c r="H1950" s="575" t="e">
        <f t="shared" si="213"/>
        <v>#REF!</v>
      </c>
      <c r="I1950" s="575" t="e">
        <f t="shared" si="214"/>
        <v>#REF!</v>
      </c>
      <c r="J1950" s="575" t="e">
        <f>IF(A1950="","",IF(#REF!="","",PMT((1+D1950)^(1/12)-1,(#REF!*12)-A1950+1,-E1950)))</f>
        <v>#REF!</v>
      </c>
    </row>
    <row r="1951" spans="1:10">
      <c r="A1951" s="577" t="e">
        <f>IF(A1950="","",IF(A1950=#REF!*12,"",+A1950+1))</f>
        <v>#REF!</v>
      </c>
      <c r="B1951" s="576" t="e">
        <f t="shared" si="215"/>
        <v>#REF!</v>
      </c>
      <c r="C1951" s="576" t="e">
        <f>IF(A1951="","",IF(#REF!+'Plano Prestação Mensal Proposta'!A1951&gt;120,0,ROUND(IF(B1951&gt;0.045,(0.045*0.5),(0.5)*B1951),7)))</f>
        <v>#REF!</v>
      </c>
      <c r="D1951" s="576" t="e">
        <f t="shared" si="210"/>
        <v>#REF!</v>
      </c>
      <c r="E1951" s="575" t="e">
        <f t="shared" si="216"/>
        <v>#REF!</v>
      </c>
      <c r="F1951" s="575" t="e">
        <f t="shared" si="211"/>
        <v>#REF!</v>
      </c>
      <c r="G1951" s="575" t="e">
        <f t="shared" si="212"/>
        <v>#REF!</v>
      </c>
      <c r="H1951" s="575" t="e">
        <f t="shared" si="213"/>
        <v>#REF!</v>
      </c>
      <c r="I1951" s="575" t="e">
        <f t="shared" si="214"/>
        <v>#REF!</v>
      </c>
      <c r="J1951" s="575" t="e">
        <f>IF(A1951="","",IF(#REF!="","",PMT((1+D1951)^(1/12)-1,(#REF!*12)-A1951+1,-E1951)))</f>
        <v>#REF!</v>
      </c>
    </row>
    <row r="1952" spans="1:10">
      <c r="A1952" s="577" t="e">
        <f>IF(A1951="","",IF(A1951=#REF!*12,"",+A1951+1))</f>
        <v>#REF!</v>
      </c>
      <c r="B1952" s="576" t="e">
        <f t="shared" si="215"/>
        <v>#REF!</v>
      </c>
      <c r="C1952" s="576" t="e">
        <f>IF(A1952="","",IF(#REF!+'Plano Prestação Mensal Proposta'!A1952&gt;120,0,ROUND(IF(B1952&gt;0.045,(0.045*0.5),(0.5)*B1952),7)))</f>
        <v>#REF!</v>
      </c>
      <c r="D1952" s="576" t="e">
        <f t="shared" si="210"/>
        <v>#REF!</v>
      </c>
      <c r="E1952" s="575" t="e">
        <f t="shared" si="216"/>
        <v>#REF!</v>
      </c>
      <c r="F1952" s="575" t="e">
        <f t="shared" si="211"/>
        <v>#REF!</v>
      </c>
      <c r="G1952" s="575" t="e">
        <f t="shared" si="212"/>
        <v>#REF!</v>
      </c>
      <c r="H1952" s="575" t="e">
        <f t="shared" si="213"/>
        <v>#REF!</v>
      </c>
      <c r="I1952" s="575" t="e">
        <f t="shared" si="214"/>
        <v>#REF!</v>
      </c>
      <c r="J1952" s="575" t="e">
        <f>IF(A1952="","",IF(#REF!="","",PMT((1+D1952)^(1/12)-1,(#REF!*12)-A1952+1,-E1952)))</f>
        <v>#REF!</v>
      </c>
    </row>
    <row r="1953" spans="1:10">
      <c r="A1953" s="577" t="e">
        <f>IF(A1952="","",IF(A1952=#REF!*12,"",+A1952+1))</f>
        <v>#REF!</v>
      </c>
      <c r="B1953" s="576" t="e">
        <f t="shared" si="215"/>
        <v>#REF!</v>
      </c>
      <c r="C1953" s="576" t="e">
        <f>IF(A1953="","",IF(#REF!+'Plano Prestação Mensal Proposta'!A1953&gt;120,0,ROUND(IF(B1953&gt;0.045,(0.045*0.5),(0.5)*B1953),7)))</f>
        <v>#REF!</v>
      </c>
      <c r="D1953" s="576" t="e">
        <f t="shared" si="210"/>
        <v>#REF!</v>
      </c>
      <c r="E1953" s="575" t="e">
        <f t="shared" si="216"/>
        <v>#REF!</v>
      </c>
      <c r="F1953" s="575" t="e">
        <f t="shared" si="211"/>
        <v>#REF!</v>
      </c>
      <c r="G1953" s="575" t="e">
        <f t="shared" si="212"/>
        <v>#REF!</v>
      </c>
      <c r="H1953" s="575" t="e">
        <f t="shared" si="213"/>
        <v>#REF!</v>
      </c>
      <c r="I1953" s="575" t="e">
        <f t="shared" si="214"/>
        <v>#REF!</v>
      </c>
      <c r="J1953" s="575" t="e">
        <f>IF(A1953="","",IF(#REF!="","",PMT((1+D1953)^(1/12)-1,(#REF!*12)-A1953+1,-E1953)))</f>
        <v>#REF!</v>
      </c>
    </row>
    <row r="1954" spans="1:10">
      <c r="A1954" s="577" t="e">
        <f>IF(A1953="","",IF(A1953=#REF!*12,"",+A1953+1))</f>
        <v>#REF!</v>
      </c>
      <c r="B1954" s="576" t="e">
        <f t="shared" si="215"/>
        <v>#REF!</v>
      </c>
      <c r="C1954" s="576" t="e">
        <f>IF(A1954="","",IF(#REF!+'Plano Prestação Mensal Proposta'!A1954&gt;120,0,ROUND(IF(B1954&gt;0.045,(0.045*0.5),(0.5)*B1954),7)))</f>
        <v>#REF!</v>
      </c>
      <c r="D1954" s="576" t="e">
        <f t="shared" si="210"/>
        <v>#REF!</v>
      </c>
      <c r="E1954" s="575" t="e">
        <f t="shared" si="216"/>
        <v>#REF!</v>
      </c>
      <c r="F1954" s="575" t="e">
        <f t="shared" si="211"/>
        <v>#REF!</v>
      </c>
      <c r="G1954" s="575" t="e">
        <f t="shared" si="212"/>
        <v>#REF!</v>
      </c>
      <c r="H1954" s="575" t="e">
        <f t="shared" si="213"/>
        <v>#REF!</v>
      </c>
      <c r="I1954" s="575" t="e">
        <f t="shared" si="214"/>
        <v>#REF!</v>
      </c>
      <c r="J1954" s="575" t="e">
        <f>IF(A1954="","",IF(#REF!="","",PMT((1+D1954)^(1/12)-1,(#REF!*12)-A1954+1,-E1954)))</f>
        <v>#REF!</v>
      </c>
    </row>
    <row r="1955" spans="1:10">
      <c r="A1955" s="577" t="e">
        <f>IF(A1954="","",IF(A1954=#REF!*12,"",+A1954+1))</f>
        <v>#REF!</v>
      </c>
      <c r="B1955" s="576" t="e">
        <f t="shared" si="215"/>
        <v>#REF!</v>
      </c>
      <c r="C1955" s="576" t="e">
        <f>IF(A1955="","",IF(#REF!+'Plano Prestação Mensal Proposta'!A1955&gt;120,0,ROUND(IF(B1955&gt;0.045,(0.045*0.5),(0.5)*B1955),7)))</f>
        <v>#REF!</v>
      </c>
      <c r="D1955" s="576" t="e">
        <f t="shared" si="210"/>
        <v>#REF!</v>
      </c>
      <c r="E1955" s="575" t="e">
        <f t="shared" si="216"/>
        <v>#REF!</v>
      </c>
      <c r="F1955" s="575" t="e">
        <f t="shared" si="211"/>
        <v>#REF!</v>
      </c>
      <c r="G1955" s="575" t="e">
        <f t="shared" si="212"/>
        <v>#REF!</v>
      </c>
      <c r="H1955" s="575" t="e">
        <f t="shared" si="213"/>
        <v>#REF!</v>
      </c>
      <c r="I1955" s="575" t="e">
        <f t="shared" si="214"/>
        <v>#REF!</v>
      </c>
      <c r="J1955" s="575" t="e">
        <f>IF(A1955="","",IF(#REF!="","",PMT((1+D1955)^(1/12)-1,(#REF!*12)-A1955+1,-E1955)))</f>
        <v>#REF!</v>
      </c>
    </row>
    <row r="1956" spans="1:10">
      <c r="A1956" s="577" t="e">
        <f>IF(A1955="","",IF(A1955=#REF!*12,"",+A1955+1))</f>
        <v>#REF!</v>
      </c>
      <c r="B1956" s="576" t="e">
        <f t="shared" si="215"/>
        <v>#REF!</v>
      </c>
      <c r="C1956" s="576" t="e">
        <f>IF(A1956="","",IF(#REF!+'Plano Prestação Mensal Proposta'!A1956&gt;120,0,ROUND(IF(B1956&gt;0.045,(0.045*0.5),(0.5)*B1956),7)))</f>
        <v>#REF!</v>
      </c>
      <c r="D1956" s="576" t="e">
        <f t="shared" si="210"/>
        <v>#REF!</v>
      </c>
      <c r="E1956" s="575" t="e">
        <f t="shared" si="216"/>
        <v>#REF!</v>
      </c>
      <c r="F1956" s="575" t="e">
        <f t="shared" si="211"/>
        <v>#REF!</v>
      </c>
      <c r="G1956" s="575" t="e">
        <f t="shared" si="212"/>
        <v>#REF!</v>
      </c>
      <c r="H1956" s="575" t="e">
        <f t="shared" si="213"/>
        <v>#REF!</v>
      </c>
      <c r="I1956" s="575" t="e">
        <f t="shared" si="214"/>
        <v>#REF!</v>
      </c>
      <c r="J1956" s="575" t="e">
        <f>IF(A1956="","",IF(#REF!="","",PMT((1+D1956)^(1/12)-1,(#REF!*12)-A1956+1,-E1956)))</f>
        <v>#REF!</v>
      </c>
    </row>
    <row r="1957" spans="1:10">
      <c r="A1957" s="577" t="e">
        <f>IF(A1956="","",IF(A1956=#REF!*12,"",+A1956+1))</f>
        <v>#REF!</v>
      </c>
      <c r="B1957" s="576" t="e">
        <f t="shared" si="215"/>
        <v>#REF!</v>
      </c>
      <c r="C1957" s="576" t="e">
        <f>IF(A1957="","",IF(#REF!+'Plano Prestação Mensal Proposta'!A1957&gt;120,0,ROUND(IF(B1957&gt;0.045,(0.045*0.5),(0.5)*B1957),7)))</f>
        <v>#REF!</v>
      </c>
      <c r="D1957" s="576" t="e">
        <f t="shared" si="210"/>
        <v>#REF!</v>
      </c>
      <c r="E1957" s="575" t="e">
        <f t="shared" si="216"/>
        <v>#REF!</v>
      </c>
      <c r="F1957" s="575" t="e">
        <f t="shared" si="211"/>
        <v>#REF!</v>
      </c>
      <c r="G1957" s="575" t="e">
        <f t="shared" si="212"/>
        <v>#REF!</v>
      </c>
      <c r="H1957" s="575" t="e">
        <f t="shared" si="213"/>
        <v>#REF!</v>
      </c>
      <c r="I1957" s="575" t="e">
        <f t="shared" si="214"/>
        <v>#REF!</v>
      </c>
      <c r="J1957" s="575" t="e">
        <f>IF(A1957="","",IF(#REF!="","",PMT((1+D1957)^(1/12)-1,(#REF!*12)-A1957+1,-E1957)))</f>
        <v>#REF!</v>
      </c>
    </row>
    <row r="1958" spans="1:10">
      <c r="A1958" s="577" t="e">
        <f>IF(A1957="","",IF(A1957=#REF!*12,"",+A1957+1))</f>
        <v>#REF!</v>
      </c>
      <c r="B1958" s="576" t="e">
        <f t="shared" si="215"/>
        <v>#REF!</v>
      </c>
      <c r="C1958" s="576" t="e">
        <f>IF(A1958="","",IF(#REF!+'Plano Prestação Mensal Proposta'!A1958&gt;120,0,ROUND(IF(B1958&gt;0.045,(0.045*0.5),(0.5)*B1958),7)))</f>
        <v>#REF!</v>
      </c>
      <c r="D1958" s="576" t="e">
        <f t="shared" si="210"/>
        <v>#REF!</v>
      </c>
      <c r="E1958" s="575" t="e">
        <f t="shared" si="216"/>
        <v>#REF!</v>
      </c>
      <c r="F1958" s="575" t="e">
        <f t="shared" si="211"/>
        <v>#REF!</v>
      </c>
      <c r="G1958" s="575" t="e">
        <f t="shared" si="212"/>
        <v>#REF!</v>
      </c>
      <c r="H1958" s="575" t="e">
        <f t="shared" si="213"/>
        <v>#REF!</v>
      </c>
      <c r="I1958" s="575" t="e">
        <f t="shared" si="214"/>
        <v>#REF!</v>
      </c>
      <c r="J1958" s="575" t="e">
        <f>IF(A1958="","",IF(#REF!="","",PMT((1+D1958)^(1/12)-1,(#REF!*12)-A1958+1,-E1958)))</f>
        <v>#REF!</v>
      </c>
    </row>
    <row r="1959" spans="1:10">
      <c r="A1959" s="577" t="e">
        <f>IF(A1958="","",IF(A1958=#REF!*12,"",+A1958+1))</f>
        <v>#REF!</v>
      </c>
      <c r="B1959" s="576" t="e">
        <f t="shared" si="215"/>
        <v>#REF!</v>
      </c>
      <c r="C1959" s="576" t="e">
        <f>IF(A1959="","",IF(#REF!+'Plano Prestação Mensal Proposta'!A1959&gt;120,0,ROUND(IF(B1959&gt;0.045,(0.045*0.5),(0.5)*B1959),7)))</f>
        <v>#REF!</v>
      </c>
      <c r="D1959" s="576" t="e">
        <f t="shared" si="210"/>
        <v>#REF!</v>
      </c>
      <c r="E1959" s="575" t="e">
        <f t="shared" si="216"/>
        <v>#REF!</v>
      </c>
      <c r="F1959" s="575" t="e">
        <f t="shared" si="211"/>
        <v>#REF!</v>
      </c>
      <c r="G1959" s="575" t="e">
        <f t="shared" si="212"/>
        <v>#REF!</v>
      </c>
      <c r="H1959" s="575" t="e">
        <f t="shared" si="213"/>
        <v>#REF!</v>
      </c>
      <c r="I1959" s="575" t="e">
        <f t="shared" si="214"/>
        <v>#REF!</v>
      </c>
      <c r="J1959" s="575" t="e">
        <f>IF(A1959="","",IF(#REF!="","",PMT((1+D1959)^(1/12)-1,(#REF!*12)-A1959+1,-E1959)))</f>
        <v>#REF!</v>
      </c>
    </row>
    <row r="1960" spans="1:10">
      <c r="A1960" s="577" t="e">
        <f>IF(A1959="","",IF(A1959=#REF!*12,"",+A1959+1))</f>
        <v>#REF!</v>
      </c>
      <c r="B1960" s="576" t="e">
        <f t="shared" si="215"/>
        <v>#REF!</v>
      </c>
      <c r="C1960" s="576" t="e">
        <f>IF(A1960="","",IF(#REF!+'Plano Prestação Mensal Proposta'!A1960&gt;120,0,ROUND(IF(B1960&gt;0.045,(0.045*0.5),(0.5)*B1960),7)))</f>
        <v>#REF!</v>
      </c>
      <c r="D1960" s="576" t="e">
        <f t="shared" si="210"/>
        <v>#REF!</v>
      </c>
      <c r="E1960" s="575" t="e">
        <f t="shared" si="216"/>
        <v>#REF!</v>
      </c>
      <c r="F1960" s="575" t="e">
        <f t="shared" si="211"/>
        <v>#REF!</v>
      </c>
      <c r="G1960" s="575" t="e">
        <f t="shared" si="212"/>
        <v>#REF!</v>
      </c>
      <c r="H1960" s="575" t="e">
        <f t="shared" si="213"/>
        <v>#REF!</v>
      </c>
      <c r="I1960" s="575" t="e">
        <f t="shared" si="214"/>
        <v>#REF!</v>
      </c>
      <c r="J1960" s="575" t="e">
        <f>IF(A1960="","",IF(#REF!="","",PMT((1+D1960)^(1/12)-1,(#REF!*12)-A1960+1,-E1960)))</f>
        <v>#REF!</v>
      </c>
    </row>
    <row r="1961" spans="1:10">
      <c r="A1961" s="577" t="e">
        <f>IF(A1960="","",IF(A1960=#REF!*12,"",+A1960+1))</f>
        <v>#REF!</v>
      </c>
      <c r="B1961" s="576" t="e">
        <f t="shared" si="215"/>
        <v>#REF!</v>
      </c>
      <c r="C1961" s="576" t="e">
        <f>IF(A1961="","",IF(#REF!+'Plano Prestação Mensal Proposta'!A1961&gt;120,0,ROUND(IF(B1961&gt;0.045,(0.045*0.5),(0.5)*B1961),7)))</f>
        <v>#REF!</v>
      </c>
      <c r="D1961" s="576" t="e">
        <f t="shared" si="210"/>
        <v>#REF!</v>
      </c>
      <c r="E1961" s="575" t="e">
        <f t="shared" si="216"/>
        <v>#REF!</v>
      </c>
      <c r="F1961" s="575" t="e">
        <f t="shared" si="211"/>
        <v>#REF!</v>
      </c>
      <c r="G1961" s="575" t="e">
        <f t="shared" si="212"/>
        <v>#REF!</v>
      </c>
      <c r="H1961" s="575" t="e">
        <f t="shared" si="213"/>
        <v>#REF!</v>
      </c>
      <c r="I1961" s="575" t="e">
        <f t="shared" si="214"/>
        <v>#REF!</v>
      </c>
      <c r="J1961" s="575" t="e">
        <f>IF(A1961="","",IF(#REF!="","",PMT((1+D1961)^(1/12)-1,(#REF!*12)-A1961+1,-E1961)))</f>
        <v>#REF!</v>
      </c>
    </row>
    <row r="1962" spans="1:10">
      <c r="A1962" s="577" t="e">
        <f>IF(A1961="","",IF(A1961=#REF!*12,"",+A1961+1))</f>
        <v>#REF!</v>
      </c>
      <c r="B1962" s="576" t="e">
        <f t="shared" si="215"/>
        <v>#REF!</v>
      </c>
      <c r="C1962" s="576" t="e">
        <f>IF(A1962="","",IF(#REF!+'Plano Prestação Mensal Proposta'!A1962&gt;120,0,ROUND(IF(B1962&gt;0.045,(0.045*0.5),(0.5)*B1962),7)))</f>
        <v>#REF!</v>
      </c>
      <c r="D1962" s="576" t="e">
        <f t="shared" si="210"/>
        <v>#REF!</v>
      </c>
      <c r="E1962" s="575" t="e">
        <f t="shared" si="216"/>
        <v>#REF!</v>
      </c>
      <c r="F1962" s="575" t="e">
        <f t="shared" si="211"/>
        <v>#REF!</v>
      </c>
      <c r="G1962" s="575" t="e">
        <f t="shared" si="212"/>
        <v>#REF!</v>
      </c>
      <c r="H1962" s="575" t="e">
        <f t="shared" si="213"/>
        <v>#REF!</v>
      </c>
      <c r="I1962" s="575" t="e">
        <f t="shared" si="214"/>
        <v>#REF!</v>
      </c>
      <c r="J1962" s="575" t="e">
        <f>IF(A1962="","",IF(#REF!="","",PMT((1+D1962)^(1/12)-1,(#REF!*12)-A1962+1,-E1962)))</f>
        <v>#REF!</v>
      </c>
    </row>
    <row r="1963" spans="1:10">
      <c r="A1963" s="577" t="e">
        <f>IF(A1962="","",IF(A1962=#REF!*12,"",+A1962+1))</f>
        <v>#REF!</v>
      </c>
      <c r="B1963" s="576" t="e">
        <f t="shared" si="215"/>
        <v>#REF!</v>
      </c>
      <c r="C1963" s="576" t="e">
        <f>IF(A1963="","",IF(#REF!+'Plano Prestação Mensal Proposta'!A1963&gt;120,0,ROUND(IF(B1963&gt;0.045,(0.045*0.5),(0.5)*B1963),7)))</f>
        <v>#REF!</v>
      </c>
      <c r="D1963" s="576" t="e">
        <f t="shared" si="210"/>
        <v>#REF!</v>
      </c>
      <c r="E1963" s="575" t="e">
        <f t="shared" si="216"/>
        <v>#REF!</v>
      </c>
      <c r="F1963" s="575" t="e">
        <f t="shared" si="211"/>
        <v>#REF!</v>
      </c>
      <c r="G1963" s="575" t="e">
        <f t="shared" si="212"/>
        <v>#REF!</v>
      </c>
      <c r="H1963" s="575" t="e">
        <f t="shared" si="213"/>
        <v>#REF!</v>
      </c>
      <c r="I1963" s="575" t="e">
        <f t="shared" si="214"/>
        <v>#REF!</v>
      </c>
      <c r="J1963" s="575" t="e">
        <f>IF(A1963="","",IF(#REF!="","",PMT((1+D1963)^(1/12)-1,(#REF!*12)-A1963+1,-E1963)))</f>
        <v>#REF!</v>
      </c>
    </row>
    <row r="1964" spans="1:10">
      <c r="A1964" s="577" t="e">
        <f>IF(A1963="","",IF(A1963=#REF!*12,"",+A1963+1))</f>
        <v>#REF!</v>
      </c>
      <c r="B1964" s="576" t="e">
        <f t="shared" si="215"/>
        <v>#REF!</v>
      </c>
      <c r="C1964" s="576" t="e">
        <f>IF(A1964="","",IF(#REF!+'Plano Prestação Mensal Proposta'!A1964&gt;120,0,ROUND(IF(B1964&gt;0.045,(0.045*0.5),(0.5)*B1964),7)))</f>
        <v>#REF!</v>
      </c>
      <c r="D1964" s="576" t="e">
        <f t="shared" si="210"/>
        <v>#REF!</v>
      </c>
      <c r="E1964" s="575" t="e">
        <f t="shared" si="216"/>
        <v>#REF!</v>
      </c>
      <c r="F1964" s="575" t="e">
        <f t="shared" si="211"/>
        <v>#REF!</v>
      </c>
      <c r="G1964" s="575" t="e">
        <f t="shared" si="212"/>
        <v>#REF!</v>
      </c>
      <c r="H1964" s="575" t="e">
        <f t="shared" si="213"/>
        <v>#REF!</v>
      </c>
      <c r="I1964" s="575" t="e">
        <f t="shared" si="214"/>
        <v>#REF!</v>
      </c>
      <c r="J1964" s="575" t="e">
        <f>IF(A1964="","",IF(#REF!="","",PMT((1+D1964)^(1/12)-1,(#REF!*12)-A1964+1,-E1964)))</f>
        <v>#REF!</v>
      </c>
    </row>
    <row r="1965" spans="1:10">
      <c r="A1965" s="577" t="e">
        <f>IF(A1964="","",IF(A1964=#REF!*12,"",+A1964+1))</f>
        <v>#REF!</v>
      </c>
      <c r="B1965" s="576" t="e">
        <f t="shared" si="215"/>
        <v>#REF!</v>
      </c>
      <c r="C1965" s="576" t="e">
        <f>IF(A1965="","",IF(#REF!+'Plano Prestação Mensal Proposta'!A1965&gt;120,0,ROUND(IF(B1965&gt;0.045,(0.045*0.5),(0.5)*B1965),7)))</f>
        <v>#REF!</v>
      </c>
      <c r="D1965" s="576" t="e">
        <f t="shared" si="210"/>
        <v>#REF!</v>
      </c>
      <c r="E1965" s="575" t="e">
        <f t="shared" si="216"/>
        <v>#REF!</v>
      </c>
      <c r="F1965" s="575" t="e">
        <f t="shared" si="211"/>
        <v>#REF!</v>
      </c>
      <c r="G1965" s="575" t="e">
        <f t="shared" si="212"/>
        <v>#REF!</v>
      </c>
      <c r="H1965" s="575" t="e">
        <f t="shared" si="213"/>
        <v>#REF!</v>
      </c>
      <c r="I1965" s="575" t="e">
        <f t="shared" si="214"/>
        <v>#REF!</v>
      </c>
      <c r="J1965" s="575" t="e">
        <f>IF(A1965="","",IF(#REF!="","",PMT((1+D1965)^(1/12)-1,(#REF!*12)-A1965+1,-E1965)))</f>
        <v>#REF!</v>
      </c>
    </row>
    <row r="1966" spans="1:10">
      <c r="A1966" s="577" t="e">
        <f>IF(A1965="","",IF(A1965=#REF!*12,"",+A1965+1))</f>
        <v>#REF!</v>
      </c>
      <c r="B1966" s="576" t="e">
        <f t="shared" si="215"/>
        <v>#REF!</v>
      </c>
      <c r="C1966" s="576" t="e">
        <f>IF(A1966="","",IF(#REF!+'Plano Prestação Mensal Proposta'!A1966&gt;120,0,ROUND(IF(B1966&gt;0.045,(0.045*0.5),(0.5)*B1966),7)))</f>
        <v>#REF!</v>
      </c>
      <c r="D1966" s="576" t="e">
        <f t="shared" si="210"/>
        <v>#REF!</v>
      </c>
      <c r="E1966" s="575" t="e">
        <f t="shared" si="216"/>
        <v>#REF!</v>
      </c>
      <c r="F1966" s="575" t="e">
        <f t="shared" si="211"/>
        <v>#REF!</v>
      </c>
      <c r="G1966" s="575" t="e">
        <f t="shared" si="212"/>
        <v>#REF!</v>
      </c>
      <c r="H1966" s="575" t="e">
        <f t="shared" si="213"/>
        <v>#REF!</v>
      </c>
      <c r="I1966" s="575" t="e">
        <f t="shared" si="214"/>
        <v>#REF!</v>
      </c>
      <c r="J1966" s="575" t="e">
        <f>IF(A1966="","",IF(#REF!="","",PMT((1+D1966)^(1/12)-1,(#REF!*12)-A1966+1,-E1966)))</f>
        <v>#REF!</v>
      </c>
    </row>
    <row r="1967" spans="1:10">
      <c r="A1967" s="577" t="e">
        <f>IF(A1966="","",IF(A1966=#REF!*12,"",+A1966+1))</f>
        <v>#REF!</v>
      </c>
      <c r="B1967" s="576" t="e">
        <f t="shared" si="215"/>
        <v>#REF!</v>
      </c>
      <c r="C1967" s="576" t="e">
        <f>IF(A1967="","",IF(#REF!+'Plano Prestação Mensal Proposta'!A1967&gt;120,0,ROUND(IF(B1967&gt;0.045,(0.045*0.5),(0.5)*B1967),7)))</f>
        <v>#REF!</v>
      </c>
      <c r="D1967" s="576" t="e">
        <f t="shared" si="210"/>
        <v>#REF!</v>
      </c>
      <c r="E1967" s="575" t="e">
        <f t="shared" si="216"/>
        <v>#REF!</v>
      </c>
      <c r="F1967" s="575" t="e">
        <f t="shared" si="211"/>
        <v>#REF!</v>
      </c>
      <c r="G1967" s="575" t="e">
        <f t="shared" si="212"/>
        <v>#REF!</v>
      </c>
      <c r="H1967" s="575" t="e">
        <f t="shared" si="213"/>
        <v>#REF!</v>
      </c>
      <c r="I1967" s="575" t="e">
        <f t="shared" si="214"/>
        <v>#REF!</v>
      </c>
      <c r="J1967" s="575" t="e">
        <f>IF(A1967="","",IF(#REF!="","",PMT((1+D1967)^(1/12)-1,(#REF!*12)-A1967+1,-E1967)))</f>
        <v>#REF!</v>
      </c>
    </row>
    <row r="1968" spans="1:10">
      <c r="A1968" s="577" t="e">
        <f>IF(A1967="","",IF(A1967=#REF!*12,"",+A1967+1))</f>
        <v>#REF!</v>
      </c>
      <c r="B1968" s="576" t="e">
        <f t="shared" si="215"/>
        <v>#REF!</v>
      </c>
      <c r="C1968" s="576" t="e">
        <f>IF(A1968="","",IF(#REF!+'Plano Prestação Mensal Proposta'!A1968&gt;120,0,ROUND(IF(B1968&gt;0.045,(0.045*0.5),(0.5)*B1968),7)))</f>
        <v>#REF!</v>
      </c>
      <c r="D1968" s="576" t="e">
        <f t="shared" si="210"/>
        <v>#REF!</v>
      </c>
      <c r="E1968" s="575" t="e">
        <f t="shared" si="216"/>
        <v>#REF!</v>
      </c>
      <c r="F1968" s="575" t="e">
        <f t="shared" si="211"/>
        <v>#REF!</v>
      </c>
      <c r="G1968" s="575" t="e">
        <f t="shared" si="212"/>
        <v>#REF!</v>
      </c>
      <c r="H1968" s="575" t="e">
        <f t="shared" si="213"/>
        <v>#REF!</v>
      </c>
      <c r="I1968" s="575" t="e">
        <f t="shared" si="214"/>
        <v>#REF!</v>
      </c>
      <c r="J1968" s="575" t="e">
        <f>IF(A1968="","",IF(#REF!="","",PMT((1+D1968)^(1/12)-1,(#REF!*12)-A1968+1,-E1968)))</f>
        <v>#REF!</v>
      </c>
    </row>
    <row r="1969" spans="1:10">
      <c r="A1969" s="577" t="e">
        <f>IF(A1968="","",IF(A1968=#REF!*12,"",+A1968+1))</f>
        <v>#REF!</v>
      </c>
      <c r="B1969" s="576" t="e">
        <f t="shared" si="215"/>
        <v>#REF!</v>
      </c>
      <c r="C1969" s="576" t="e">
        <f>IF(A1969="","",IF(#REF!+'Plano Prestação Mensal Proposta'!A1969&gt;120,0,ROUND(IF(B1969&gt;0.045,(0.045*0.5),(0.5)*B1969),7)))</f>
        <v>#REF!</v>
      </c>
      <c r="D1969" s="576" t="e">
        <f t="shared" si="210"/>
        <v>#REF!</v>
      </c>
      <c r="E1969" s="575" t="e">
        <f t="shared" si="216"/>
        <v>#REF!</v>
      </c>
      <c r="F1969" s="575" t="e">
        <f t="shared" si="211"/>
        <v>#REF!</v>
      </c>
      <c r="G1969" s="575" t="e">
        <f t="shared" si="212"/>
        <v>#REF!</v>
      </c>
      <c r="H1969" s="575" t="e">
        <f t="shared" si="213"/>
        <v>#REF!</v>
      </c>
      <c r="I1969" s="575" t="e">
        <f t="shared" si="214"/>
        <v>#REF!</v>
      </c>
      <c r="J1969" s="575" t="e">
        <f>IF(A1969="","",IF(#REF!="","",PMT((1+D1969)^(1/12)-1,(#REF!*12)-A1969+1,-E1969)))</f>
        <v>#REF!</v>
      </c>
    </row>
    <row r="1970" spans="1:10">
      <c r="A1970" s="577" t="e">
        <f>IF(A1969="","",IF(A1969=#REF!*12,"",+A1969+1))</f>
        <v>#REF!</v>
      </c>
      <c r="B1970" s="576" t="e">
        <f t="shared" si="215"/>
        <v>#REF!</v>
      </c>
      <c r="C1970" s="576" t="e">
        <f>IF(A1970="","",IF(#REF!+'Plano Prestação Mensal Proposta'!A1970&gt;120,0,ROUND(IF(B1970&gt;0.045,(0.045*0.5),(0.5)*B1970),7)))</f>
        <v>#REF!</v>
      </c>
      <c r="D1970" s="576" t="e">
        <f t="shared" si="210"/>
        <v>#REF!</v>
      </c>
      <c r="E1970" s="575" t="e">
        <f t="shared" si="216"/>
        <v>#REF!</v>
      </c>
      <c r="F1970" s="575" t="e">
        <f t="shared" si="211"/>
        <v>#REF!</v>
      </c>
      <c r="G1970" s="575" t="e">
        <f t="shared" si="212"/>
        <v>#REF!</v>
      </c>
      <c r="H1970" s="575" t="e">
        <f t="shared" si="213"/>
        <v>#REF!</v>
      </c>
      <c r="I1970" s="575" t="e">
        <f t="shared" si="214"/>
        <v>#REF!</v>
      </c>
      <c r="J1970" s="575" t="e">
        <f>IF(A1970="","",IF(#REF!="","",PMT((1+D1970)^(1/12)-1,(#REF!*12)-A1970+1,-E1970)))</f>
        <v>#REF!</v>
      </c>
    </row>
    <row r="1971" spans="1:10">
      <c r="A1971" s="577" t="e">
        <f>IF(A1970="","",IF(A1970=#REF!*12,"",+A1970+1))</f>
        <v>#REF!</v>
      </c>
      <c r="B1971" s="576" t="e">
        <f t="shared" si="215"/>
        <v>#REF!</v>
      </c>
      <c r="C1971" s="576" t="e">
        <f>IF(A1971="","",IF(#REF!+'Plano Prestação Mensal Proposta'!A1971&gt;120,0,ROUND(IF(B1971&gt;0.045,(0.045*0.5),(0.5)*B1971),7)))</f>
        <v>#REF!</v>
      </c>
      <c r="D1971" s="576" t="e">
        <f t="shared" si="210"/>
        <v>#REF!</v>
      </c>
      <c r="E1971" s="575" t="e">
        <f t="shared" si="216"/>
        <v>#REF!</v>
      </c>
      <c r="F1971" s="575" t="e">
        <f t="shared" si="211"/>
        <v>#REF!</v>
      </c>
      <c r="G1971" s="575" t="e">
        <f t="shared" si="212"/>
        <v>#REF!</v>
      </c>
      <c r="H1971" s="575" t="e">
        <f t="shared" si="213"/>
        <v>#REF!</v>
      </c>
      <c r="I1971" s="575" t="e">
        <f t="shared" si="214"/>
        <v>#REF!</v>
      </c>
      <c r="J1971" s="575" t="e">
        <f>IF(A1971="","",IF(#REF!="","",PMT((1+D1971)^(1/12)-1,(#REF!*12)-A1971+1,-E1971)))</f>
        <v>#REF!</v>
      </c>
    </row>
    <row r="1972" spans="1:10">
      <c r="A1972" s="577" t="e">
        <f>IF(A1971="","",IF(A1971=#REF!*12,"",+A1971+1))</f>
        <v>#REF!</v>
      </c>
      <c r="B1972" s="576" t="e">
        <f t="shared" si="215"/>
        <v>#REF!</v>
      </c>
      <c r="C1972" s="576" t="e">
        <f>IF(A1972="","",IF(#REF!+'Plano Prestação Mensal Proposta'!A1972&gt;120,0,ROUND(IF(B1972&gt;0.045,(0.045*0.5),(0.5)*B1972),7)))</f>
        <v>#REF!</v>
      </c>
      <c r="D1972" s="576" t="e">
        <f t="shared" si="210"/>
        <v>#REF!</v>
      </c>
      <c r="E1972" s="575" t="e">
        <f t="shared" si="216"/>
        <v>#REF!</v>
      </c>
      <c r="F1972" s="575" t="e">
        <f t="shared" si="211"/>
        <v>#REF!</v>
      </c>
      <c r="G1972" s="575" t="e">
        <f t="shared" si="212"/>
        <v>#REF!</v>
      </c>
      <c r="H1972" s="575" t="e">
        <f t="shared" si="213"/>
        <v>#REF!</v>
      </c>
      <c r="I1972" s="575" t="e">
        <f t="shared" si="214"/>
        <v>#REF!</v>
      </c>
      <c r="J1972" s="575" t="e">
        <f>IF(A1972="","",IF(#REF!="","",PMT((1+D1972)^(1/12)-1,(#REF!*12)-A1972+1,-E1972)))</f>
        <v>#REF!</v>
      </c>
    </row>
    <row r="1973" spans="1:10">
      <c r="A1973" s="577" t="e">
        <f>IF(A1972="","",IF(A1972=#REF!*12,"",+A1972+1))</f>
        <v>#REF!</v>
      </c>
      <c r="B1973" s="576" t="e">
        <f t="shared" si="215"/>
        <v>#REF!</v>
      </c>
      <c r="C1973" s="576" t="e">
        <f>IF(A1973="","",IF(#REF!+'Plano Prestação Mensal Proposta'!A1973&gt;120,0,ROUND(IF(B1973&gt;0.045,(0.045*0.5),(0.5)*B1973),7)))</f>
        <v>#REF!</v>
      </c>
      <c r="D1973" s="576" t="e">
        <f t="shared" si="210"/>
        <v>#REF!</v>
      </c>
      <c r="E1973" s="575" t="e">
        <f t="shared" si="216"/>
        <v>#REF!</v>
      </c>
      <c r="F1973" s="575" t="e">
        <f t="shared" si="211"/>
        <v>#REF!</v>
      </c>
      <c r="G1973" s="575" t="e">
        <f t="shared" si="212"/>
        <v>#REF!</v>
      </c>
      <c r="H1973" s="575" t="e">
        <f t="shared" si="213"/>
        <v>#REF!</v>
      </c>
      <c r="I1973" s="575" t="e">
        <f t="shared" si="214"/>
        <v>#REF!</v>
      </c>
      <c r="J1973" s="575" t="e">
        <f>IF(A1973="","",IF(#REF!="","",PMT((1+D1973)^(1/12)-1,(#REF!*12)-A1973+1,-E1973)))</f>
        <v>#REF!</v>
      </c>
    </row>
    <row r="1974" spans="1:10">
      <c r="A1974" s="577" t="e">
        <f>IF(A1973="","",IF(A1973=#REF!*12,"",+A1973+1))</f>
        <v>#REF!</v>
      </c>
      <c r="B1974" s="576" t="e">
        <f t="shared" si="215"/>
        <v>#REF!</v>
      </c>
      <c r="C1974" s="576" t="e">
        <f>IF(A1974="","",IF(#REF!+'Plano Prestação Mensal Proposta'!A1974&gt;120,0,ROUND(IF(B1974&gt;0.045,(0.045*0.5),(0.5)*B1974),7)))</f>
        <v>#REF!</v>
      </c>
      <c r="D1974" s="576" t="e">
        <f t="shared" si="210"/>
        <v>#REF!</v>
      </c>
      <c r="E1974" s="575" t="e">
        <f t="shared" si="216"/>
        <v>#REF!</v>
      </c>
      <c r="F1974" s="575" t="e">
        <f t="shared" si="211"/>
        <v>#REF!</v>
      </c>
      <c r="G1974" s="575" t="e">
        <f t="shared" si="212"/>
        <v>#REF!</v>
      </c>
      <c r="H1974" s="575" t="e">
        <f t="shared" si="213"/>
        <v>#REF!</v>
      </c>
      <c r="I1974" s="575" t="e">
        <f t="shared" si="214"/>
        <v>#REF!</v>
      </c>
      <c r="J1974" s="575" t="e">
        <f>IF(A1974="","",IF(#REF!="","",PMT((1+D1974)^(1/12)-1,(#REF!*12)-A1974+1,-E1974)))</f>
        <v>#REF!</v>
      </c>
    </row>
    <row r="1975" spans="1:10">
      <c r="A1975" s="577" t="e">
        <f>IF(A1974="","",IF(A1974=#REF!*12,"",+A1974+1))</f>
        <v>#REF!</v>
      </c>
      <c r="B1975" s="576" t="e">
        <f t="shared" si="215"/>
        <v>#REF!</v>
      </c>
      <c r="C1975" s="576" t="e">
        <f>IF(A1975="","",IF(#REF!+'Plano Prestação Mensal Proposta'!A1975&gt;120,0,ROUND(IF(B1975&gt;0.045,(0.045*0.5),(0.5)*B1975),7)))</f>
        <v>#REF!</v>
      </c>
      <c r="D1975" s="576" t="e">
        <f t="shared" si="210"/>
        <v>#REF!</v>
      </c>
      <c r="E1975" s="575" t="e">
        <f t="shared" si="216"/>
        <v>#REF!</v>
      </c>
      <c r="F1975" s="575" t="e">
        <f t="shared" si="211"/>
        <v>#REF!</v>
      </c>
      <c r="G1975" s="575" t="e">
        <f t="shared" si="212"/>
        <v>#REF!</v>
      </c>
      <c r="H1975" s="575" t="e">
        <f t="shared" si="213"/>
        <v>#REF!</v>
      </c>
      <c r="I1975" s="575" t="e">
        <f t="shared" si="214"/>
        <v>#REF!</v>
      </c>
      <c r="J1975" s="575" t="e">
        <f>IF(A1975="","",IF(#REF!="","",PMT((1+D1975)^(1/12)-1,(#REF!*12)-A1975+1,-E1975)))</f>
        <v>#REF!</v>
      </c>
    </row>
    <row r="1976" spans="1:10">
      <c r="A1976" s="577" t="e">
        <f>IF(A1975="","",IF(A1975=#REF!*12,"",+A1975+1))</f>
        <v>#REF!</v>
      </c>
      <c r="B1976" s="576" t="e">
        <f t="shared" si="215"/>
        <v>#REF!</v>
      </c>
      <c r="C1976" s="576" t="e">
        <f>IF(A1976="","",IF(#REF!+'Plano Prestação Mensal Proposta'!A1976&gt;120,0,ROUND(IF(B1976&gt;0.045,(0.045*0.5),(0.5)*B1976),7)))</f>
        <v>#REF!</v>
      </c>
      <c r="D1976" s="576" t="e">
        <f t="shared" si="210"/>
        <v>#REF!</v>
      </c>
      <c r="E1976" s="575" t="e">
        <f t="shared" si="216"/>
        <v>#REF!</v>
      </c>
      <c r="F1976" s="575" t="e">
        <f t="shared" si="211"/>
        <v>#REF!</v>
      </c>
      <c r="G1976" s="575" t="e">
        <f t="shared" si="212"/>
        <v>#REF!</v>
      </c>
      <c r="H1976" s="575" t="e">
        <f t="shared" si="213"/>
        <v>#REF!</v>
      </c>
      <c r="I1976" s="575" t="e">
        <f t="shared" si="214"/>
        <v>#REF!</v>
      </c>
      <c r="J1976" s="575" t="e">
        <f>IF(A1976="","",IF(#REF!="","",PMT((1+D1976)^(1/12)-1,(#REF!*12)-A1976+1,-E1976)))</f>
        <v>#REF!</v>
      </c>
    </row>
    <row r="1977" spans="1:10">
      <c r="A1977" s="577" t="e">
        <f>IF(A1976="","",IF(A1976=#REF!*12,"",+A1976+1))</f>
        <v>#REF!</v>
      </c>
      <c r="B1977" s="576" t="e">
        <f t="shared" si="215"/>
        <v>#REF!</v>
      </c>
      <c r="C1977" s="576" t="e">
        <f>IF(A1977="","",IF(#REF!+'Plano Prestação Mensal Proposta'!A1977&gt;120,0,ROUND(IF(B1977&gt;0.045,(0.045*0.5),(0.5)*B1977),7)))</f>
        <v>#REF!</v>
      </c>
      <c r="D1977" s="576" t="e">
        <f t="shared" si="210"/>
        <v>#REF!</v>
      </c>
      <c r="E1977" s="575" t="e">
        <f t="shared" si="216"/>
        <v>#REF!</v>
      </c>
      <c r="F1977" s="575" t="e">
        <f t="shared" si="211"/>
        <v>#REF!</v>
      </c>
      <c r="G1977" s="575" t="e">
        <f t="shared" si="212"/>
        <v>#REF!</v>
      </c>
      <c r="H1977" s="575" t="e">
        <f t="shared" si="213"/>
        <v>#REF!</v>
      </c>
      <c r="I1977" s="575" t="e">
        <f t="shared" si="214"/>
        <v>#REF!</v>
      </c>
      <c r="J1977" s="575" t="e">
        <f>IF(A1977="","",IF(#REF!="","",PMT((1+D1977)^(1/12)-1,(#REF!*12)-A1977+1,-E1977)))</f>
        <v>#REF!</v>
      </c>
    </row>
    <row r="1978" spans="1:10">
      <c r="A1978" s="577" t="e">
        <f>IF(A1977="","",IF(A1977=#REF!*12,"",+A1977+1))</f>
        <v>#REF!</v>
      </c>
      <c r="B1978" s="576" t="e">
        <f t="shared" si="215"/>
        <v>#REF!</v>
      </c>
      <c r="C1978" s="576" t="e">
        <f>IF(A1978="","",IF(#REF!+'Plano Prestação Mensal Proposta'!A1978&gt;120,0,ROUND(IF(B1978&gt;0.045,(0.045*0.5),(0.5)*B1978),7)))</f>
        <v>#REF!</v>
      </c>
      <c r="D1978" s="576" t="e">
        <f t="shared" si="210"/>
        <v>#REF!</v>
      </c>
      <c r="E1978" s="575" t="e">
        <f t="shared" si="216"/>
        <v>#REF!</v>
      </c>
      <c r="F1978" s="575" t="e">
        <f t="shared" si="211"/>
        <v>#REF!</v>
      </c>
      <c r="G1978" s="575" t="e">
        <f t="shared" si="212"/>
        <v>#REF!</v>
      </c>
      <c r="H1978" s="575" t="e">
        <f t="shared" si="213"/>
        <v>#REF!</v>
      </c>
      <c r="I1978" s="575" t="e">
        <f t="shared" si="214"/>
        <v>#REF!</v>
      </c>
      <c r="J1978" s="575" t="e">
        <f>IF(A1978="","",IF(#REF!="","",PMT((1+D1978)^(1/12)-1,(#REF!*12)-A1978+1,-E1978)))</f>
        <v>#REF!</v>
      </c>
    </row>
    <row r="1979" spans="1:10">
      <c r="A1979" s="577" t="e">
        <f>IF(A1978="","",IF(A1978=#REF!*12,"",+A1978+1))</f>
        <v>#REF!</v>
      </c>
      <c r="B1979" s="576" t="e">
        <f t="shared" si="215"/>
        <v>#REF!</v>
      </c>
      <c r="C1979" s="576" t="e">
        <f>IF(A1979="","",IF(#REF!+'Plano Prestação Mensal Proposta'!A1979&gt;120,0,ROUND(IF(B1979&gt;0.045,(0.045*0.5),(0.5)*B1979),7)))</f>
        <v>#REF!</v>
      </c>
      <c r="D1979" s="576" t="e">
        <f t="shared" si="210"/>
        <v>#REF!</v>
      </c>
      <c r="E1979" s="575" t="e">
        <f t="shared" si="216"/>
        <v>#REF!</v>
      </c>
      <c r="F1979" s="575" t="e">
        <f t="shared" si="211"/>
        <v>#REF!</v>
      </c>
      <c r="G1979" s="575" t="e">
        <f t="shared" si="212"/>
        <v>#REF!</v>
      </c>
      <c r="H1979" s="575" t="e">
        <f t="shared" si="213"/>
        <v>#REF!</v>
      </c>
      <c r="I1979" s="575" t="e">
        <f t="shared" si="214"/>
        <v>#REF!</v>
      </c>
      <c r="J1979" s="575" t="e">
        <f>IF(A1979="","",IF(#REF!="","",PMT((1+D1979)^(1/12)-1,(#REF!*12)-A1979+1,-E1979)))</f>
        <v>#REF!</v>
      </c>
    </row>
    <row r="1980" spans="1:10">
      <c r="A1980" s="577" t="e">
        <f>IF(A1979="","",IF(A1979=#REF!*12,"",+A1979+1))</f>
        <v>#REF!</v>
      </c>
      <c r="B1980" s="576" t="e">
        <f t="shared" si="215"/>
        <v>#REF!</v>
      </c>
      <c r="C1980" s="576" t="e">
        <f>IF(A1980="","",IF(#REF!+'Plano Prestação Mensal Proposta'!A1980&gt;120,0,ROUND(IF(B1980&gt;0.045,(0.045*0.5),(0.5)*B1980),7)))</f>
        <v>#REF!</v>
      </c>
      <c r="D1980" s="576" t="e">
        <f t="shared" si="210"/>
        <v>#REF!</v>
      </c>
      <c r="E1980" s="575" t="e">
        <f t="shared" si="216"/>
        <v>#REF!</v>
      </c>
      <c r="F1980" s="575" t="e">
        <f t="shared" si="211"/>
        <v>#REF!</v>
      </c>
      <c r="G1980" s="575" t="e">
        <f t="shared" si="212"/>
        <v>#REF!</v>
      </c>
      <c r="H1980" s="575" t="e">
        <f t="shared" si="213"/>
        <v>#REF!</v>
      </c>
      <c r="I1980" s="575" t="e">
        <f t="shared" si="214"/>
        <v>#REF!</v>
      </c>
      <c r="J1980" s="575" t="e">
        <f>IF(A1980="","",IF(#REF!="","",PMT((1+D1980)^(1/12)-1,(#REF!*12)-A1980+1,-E1980)))</f>
        <v>#REF!</v>
      </c>
    </row>
    <row r="1981" spans="1:10">
      <c r="A1981" s="577" t="e">
        <f>IF(A1980="","",IF(A1980=#REF!*12,"",+A1980+1))</f>
        <v>#REF!</v>
      </c>
      <c r="B1981" s="576" t="e">
        <f t="shared" si="215"/>
        <v>#REF!</v>
      </c>
      <c r="C1981" s="576" t="e">
        <f>IF(A1981="","",IF(#REF!+'Plano Prestação Mensal Proposta'!A1981&gt;120,0,ROUND(IF(B1981&gt;0.045,(0.045*0.5),(0.5)*B1981),7)))</f>
        <v>#REF!</v>
      </c>
      <c r="D1981" s="576" t="e">
        <f t="shared" si="210"/>
        <v>#REF!</v>
      </c>
      <c r="E1981" s="575" t="e">
        <f t="shared" si="216"/>
        <v>#REF!</v>
      </c>
      <c r="F1981" s="575" t="e">
        <f t="shared" si="211"/>
        <v>#REF!</v>
      </c>
      <c r="G1981" s="575" t="e">
        <f t="shared" si="212"/>
        <v>#REF!</v>
      </c>
      <c r="H1981" s="575" t="e">
        <f t="shared" si="213"/>
        <v>#REF!</v>
      </c>
      <c r="I1981" s="575" t="e">
        <f t="shared" si="214"/>
        <v>#REF!</v>
      </c>
      <c r="J1981" s="575" t="e">
        <f>IF(A1981="","",IF(#REF!="","",PMT((1+D1981)^(1/12)-1,(#REF!*12)-A1981+1,-E1981)))</f>
        <v>#REF!</v>
      </c>
    </row>
    <row r="1982" spans="1:10">
      <c r="A1982" s="577" t="e">
        <f>IF(A1981="","",IF(A1981=#REF!*12,"",+A1981+1))</f>
        <v>#REF!</v>
      </c>
      <c r="B1982" s="576" t="e">
        <f t="shared" si="215"/>
        <v>#REF!</v>
      </c>
      <c r="C1982" s="576" t="e">
        <f>IF(A1982="","",IF(#REF!+'Plano Prestação Mensal Proposta'!A1982&gt;120,0,ROUND(IF(B1982&gt;0.045,(0.045*0.5),(0.5)*B1982),7)))</f>
        <v>#REF!</v>
      </c>
      <c r="D1982" s="576" t="e">
        <f t="shared" si="210"/>
        <v>#REF!</v>
      </c>
      <c r="E1982" s="575" t="e">
        <f t="shared" si="216"/>
        <v>#REF!</v>
      </c>
      <c r="F1982" s="575" t="e">
        <f t="shared" si="211"/>
        <v>#REF!</v>
      </c>
      <c r="G1982" s="575" t="e">
        <f t="shared" si="212"/>
        <v>#REF!</v>
      </c>
      <c r="H1982" s="575" t="e">
        <f t="shared" si="213"/>
        <v>#REF!</v>
      </c>
      <c r="I1982" s="575" t="e">
        <f t="shared" si="214"/>
        <v>#REF!</v>
      </c>
      <c r="J1982" s="575" t="e">
        <f>IF(A1982="","",IF(#REF!="","",PMT((1+D1982)^(1/12)-1,(#REF!*12)-A1982+1,-E1982)))</f>
        <v>#REF!</v>
      </c>
    </row>
    <row r="1983" spans="1:10">
      <c r="A1983" s="577" t="e">
        <f>IF(A1982="","",IF(A1982=#REF!*12,"",+A1982+1))</f>
        <v>#REF!</v>
      </c>
      <c r="B1983" s="576" t="e">
        <f t="shared" si="215"/>
        <v>#REF!</v>
      </c>
      <c r="C1983" s="576" t="e">
        <f>IF(A1983="","",IF(#REF!+'Plano Prestação Mensal Proposta'!A1983&gt;120,0,ROUND(IF(B1983&gt;0.045,(0.045*0.5),(0.5)*B1983),7)))</f>
        <v>#REF!</v>
      </c>
      <c r="D1983" s="576" t="e">
        <f t="shared" si="210"/>
        <v>#REF!</v>
      </c>
      <c r="E1983" s="575" t="e">
        <f t="shared" si="216"/>
        <v>#REF!</v>
      </c>
      <c r="F1983" s="575" t="e">
        <f t="shared" si="211"/>
        <v>#REF!</v>
      </c>
      <c r="G1983" s="575" t="e">
        <f t="shared" si="212"/>
        <v>#REF!</v>
      </c>
      <c r="H1983" s="575" t="e">
        <f t="shared" si="213"/>
        <v>#REF!</v>
      </c>
      <c r="I1983" s="575" t="e">
        <f t="shared" si="214"/>
        <v>#REF!</v>
      </c>
      <c r="J1983" s="575" t="e">
        <f>IF(A1983="","",IF(#REF!="","",PMT((1+D1983)^(1/12)-1,(#REF!*12)-A1983+1,-E1983)))</f>
        <v>#REF!</v>
      </c>
    </row>
    <row r="1984" spans="1:10">
      <c r="A1984" s="577" t="e">
        <f>IF(A1983="","",IF(A1983=#REF!*12,"",+A1983+1))</f>
        <v>#REF!</v>
      </c>
      <c r="B1984" s="576" t="e">
        <f t="shared" si="215"/>
        <v>#REF!</v>
      </c>
      <c r="C1984" s="576" t="e">
        <f>IF(A1984="","",IF(#REF!+'Plano Prestação Mensal Proposta'!A1984&gt;120,0,ROUND(IF(B1984&gt;0.045,(0.045*0.5),(0.5)*B1984),7)))</f>
        <v>#REF!</v>
      </c>
      <c r="D1984" s="576" t="e">
        <f t="shared" si="210"/>
        <v>#REF!</v>
      </c>
      <c r="E1984" s="575" t="e">
        <f t="shared" si="216"/>
        <v>#REF!</v>
      </c>
      <c r="F1984" s="575" t="e">
        <f t="shared" si="211"/>
        <v>#REF!</v>
      </c>
      <c r="G1984" s="575" t="e">
        <f t="shared" si="212"/>
        <v>#REF!</v>
      </c>
      <c r="H1984" s="575" t="e">
        <f t="shared" si="213"/>
        <v>#REF!</v>
      </c>
      <c r="I1984" s="575" t="e">
        <f t="shared" si="214"/>
        <v>#REF!</v>
      </c>
      <c r="J1984" s="575" t="e">
        <f>IF(A1984="","",IF(#REF!="","",PMT((1+D1984)^(1/12)-1,(#REF!*12)-A1984+1,-E1984)))</f>
        <v>#REF!</v>
      </c>
    </row>
    <row r="1985" spans="1:10">
      <c r="A1985" s="577" t="e">
        <f>IF(A1984="","",IF(A1984=#REF!*12,"",+A1984+1))</f>
        <v>#REF!</v>
      </c>
      <c r="B1985" s="576" t="e">
        <f t="shared" si="215"/>
        <v>#REF!</v>
      </c>
      <c r="C1985" s="576" t="e">
        <f>IF(A1985="","",IF(#REF!+'Plano Prestação Mensal Proposta'!A1985&gt;120,0,ROUND(IF(B1985&gt;0.045,(0.045*0.5),(0.5)*B1985),7)))</f>
        <v>#REF!</v>
      </c>
      <c r="D1985" s="576" t="e">
        <f t="shared" si="210"/>
        <v>#REF!</v>
      </c>
      <c r="E1985" s="575" t="e">
        <f t="shared" si="216"/>
        <v>#REF!</v>
      </c>
      <c r="F1985" s="575" t="e">
        <f t="shared" si="211"/>
        <v>#REF!</v>
      </c>
      <c r="G1985" s="575" t="e">
        <f t="shared" si="212"/>
        <v>#REF!</v>
      </c>
      <c r="H1985" s="575" t="e">
        <f t="shared" si="213"/>
        <v>#REF!</v>
      </c>
      <c r="I1985" s="575" t="e">
        <f t="shared" si="214"/>
        <v>#REF!</v>
      </c>
      <c r="J1985" s="575" t="e">
        <f>IF(A1985="","",IF(#REF!="","",PMT((1+D1985)^(1/12)-1,(#REF!*12)-A1985+1,-E1985)))</f>
        <v>#REF!</v>
      </c>
    </row>
    <row r="1986" spans="1:10">
      <c r="A1986" s="577" t="e">
        <f>IF(A1985="","",IF(A1985=#REF!*12,"",+A1985+1))</f>
        <v>#REF!</v>
      </c>
      <c r="B1986" s="576" t="e">
        <f t="shared" si="215"/>
        <v>#REF!</v>
      </c>
      <c r="C1986" s="576" t="e">
        <f>IF(A1986="","",IF(#REF!+'Plano Prestação Mensal Proposta'!A1986&gt;120,0,ROUND(IF(B1986&gt;0.045,(0.045*0.5),(0.5)*B1986),7)))</f>
        <v>#REF!</v>
      </c>
      <c r="D1986" s="576" t="e">
        <f t="shared" si="210"/>
        <v>#REF!</v>
      </c>
      <c r="E1986" s="575" t="e">
        <f t="shared" si="216"/>
        <v>#REF!</v>
      </c>
      <c r="F1986" s="575" t="e">
        <f t="shared" si="211"/>
        <v>#REF!</v>
      </c>
      <c r="G1986" s="575" t="e">
        <f t="shared" si="212"/>
        <v>#REF!</v>
      </c>
      <c r="H1986" s="575" t="e">
        <f t="shared" si="213"/>
        <v>#REF!</v>
      </c>
      <c r="I1986" s="575" t="e">
        <f t="shared" si="214"/>
        <v>#REF!</v>
      </c>
      <c r="J1986" s="575" t="e">
        <f>IF(A1986="","",IF(#REF!="","",PMT((1+D1986)^(1/12)-1,(#REF!*12)-A1986+1,-E1986)))</f>
        <v>#REF!</v>
      </c>
    </row>
    <row r="1987" spans="1:10">
      <c r="A1987" s="577" t="e">
        <f>IF(A1986="","",IF(A1986=#REF!*12,"",+A1986+1))</f>
        <v>#REF!</v>
      </c>
      <c r="B1987" s="576" t="e">
        <f t="shared" si="215"/>
        <v>#REF!</v>
      </c>
      <c r="C1987" s="576" t="e">
        <f>IF(A1987="","",IF(#REF!+'Plano Prestação Mensal Proposta'!A1987&gt;120,0,ROUND(IF(B1987&gt;0.045,(0.045*0.5),(0.5)*B1987),7)))</f>
        <v>#REF!</v>
      </c>
      <c r="D1987" s="576" t="e">
        <f t="shared" si="210"/>
        <v>#REF!</v>
      </c>
      <c r="E1987" s="575" t="e">
        <f t="shared" si="216"/>
        <v>#REF!</v>
      </c>
      <c r="F1987" s="575" t="e">
        <f t="shared" si="211"/>
        <v>#REF!</v>
      </c>
      <c r="G1987" s="575" t="e">
        <f t="shared" si="212"/>
        <v>#REF!</v>
      </c>
      <c r="H1987" s="575" t="e">
        <f t="shared" si="213"/>
        <v>#REF!</v>
      </c>
      <c r="I1987" s="575" t="e">
        <f t="shared" si="214"/>
        <v>#REF!</v>
      </c>
      <c r="J1987" s="575" t="e">
        <f>IF(A1987="","",IF(#REF!="","",PMT((1+D1987)^(1/12)-1,(#REF!*12)-A1987+1,-E1987)))</f>
        <v>#REF!</v>
      </c>
    </row>
    <row r="1988" spans="1:10">
      <c r="A1988" s="577" t="e">
        <f>IF(A1987="","",IF(A1987=#REF!*12,"",+A1987+1))</f>
        <v>#REF!</v>
      </c>
      <c r="B1988" s="576" t="e">
        <f t="shared" si="215"/>
        <v>#REF!</v>
      </c>
      <c r="C1988" s="576" t="e">
        <f>IF(A1988="","",IF(#REF!+'Plano Prestação Mensal Proposta'!A1988&gt;120,0,ROUND(IF(B1988&gt;0.045,(0.045*0.5),(0.5)*B1988),7)))</f>
        <v>#REF!</v>
      </c>
      <c r="D1988" s="576" t="e">
        <f t="shared" si="210"/>
        <v>#REF!</v>
      </c>
      <c r="E1988" s="575" t="e">
        <f t="shared" si="216"/>
        <v>#REF!</v>
      </c>
      <c r="F1988" s="575" t="e">
        <f t="shared" si="211"/>
        <v>#REF!</v>
      </c>
      <c r="G1988" s="575" t="e">
        <f t="shared" si="212"/>
        <v>#REF!</v>
      </c>
      <c r="H1988" s="575" t="e">
        <f t="shared" si="213"/>
        <v>#REF!</v>
      </c>
      <c r="I1988" s="575" t="e">
        <f t="shared" si="214"/>
        <v>#REF!</v>
      </c>
      <c r="J1988" s="575" t="e">
        <f>IF(A1988="","",IF(#REF!="","",PMT((1+D1988)^(1/12)-1,(#REF!*12)-A1988+1,-E1988)))</f>
        <v>#REF!</v>
      </c>
    </row>
    <row r="1989" spans="1:10">
      <c r="A1989" s="577" t="e">
        <f>IF(A1988="","",IF(A1988=#REF!*12,"",+A1988+1))</f>
        <v>#REF!</v>
      </c>
      <c r="B1989" s="576" t="e">
        <f t="shared" si="215"/>
        <v>#REF!</v>
      </c>
      <c r="C1989" s="576" t="e">
        <f>IF(A1989="","",IF(#REF!+'Plano Prestação Mensal Proposta'!A1989&gt;120,0,ROUND(IF(B1989&gt;0.045,(0.045*0.5),(0.5)*B1989),7)))</f>
        <v>#REF!</v>
      </c>
      <c r="D1989" s="576" t="e">
        <f t="shared" si="210"/>
        <v>#REF!</v>
      </c>
      <c r="E1989" s="575" t="e">
        <f t="shared" si="216"/>
        <v>#REF!</v>
      </c>
      <c r="F1989" s="575" t="e">
        <f t="shared" si="211"/>
        <v>#REF!</v>
      </c>
      <c r="G1989" s="575" t="e">
        <f t="shared" si="212"/>
        <v>#REF!</v>
      </c>
      <c r="H1989" s="575" t="e">
        <f t="shared" si="213"/>
        <v>#REF!</v>
      </c>
      <c r="I1989" s="575" t="e">
        <f t="shared" si="214"/>
        <v>#REF!</v>
      </c>
      <c r="J1989" s="575" t="e">
        <f>IF(A1989="","",IF(#REF!="","",PMT((1+D1989)^(1/12)-1,(#REF!*12)-A1989+1,-E1989)))</f>
        <v>#REF!</v>
      </c>
    </row>
    <row r="1990" spans="1:10">
      <c r="A1990" s="577" t="e">
        <f>IF(A1989="","",IF(A1989=#REF!*12,"",+A1989+1))</f>
        <v>#REF!</v>
      </c>
      <c r="B1990" s="576" t="e">
        <f t="shared" si="215"/>
        <v>#REF!</v>
      </c>
      <c r="C1990" s="576" t="e">
        <f>IF(A1990="","",IF(#REF!+'Plano Prestação Mensal Proposta'!A1990&gt;120,0,ROUND(IF(B1990&gt;0.045,(0.045*0.5),(0.5)*B1990),7)))</f>
        <v>#REF!</v>
      </c>
      <c r="D1990" s="576" t="e">
        <f t="shared" ref="D1990:D2053" si="217">IF(A1990="","",+B1990-C1990)</f>
        <v>#REF!</v>
      </c>
      <c r="E1990" s="575" t="e">
        <f t="shared" si="216"/>
        <v>#REF!</v>
      </c>
      <c r="F1990" s="575" t="e">
        <f t="shared" ref="F1990:F2053" si="218">IF(A1990="","",IF(J1990="","",+J1990-H1990))</f>
        <v>#REF!</v>
      </c>
      <c r="G1990" s="575" t="e">
        <f t="shared" ref="G1990:G2053" si="219">IF(A1990="","",IF(E1990="","",ROUND(+E1990*((1+B1990)^(1/12)-1),2)))</f>
        <v>#REF!</v>
      </c>
      <c r="H1990" s="575" t="e">
        <f t="shared" ref="H1990:H2053" si="220">IF(A1990="","",IF(E1990="","",ROUND(+E1990*((1+D1990)^(1/12)-1),2)))</f>
        <v>#REF!</v>
      </c>
      <c r="I1990" s="575" t="e">
        <f t="shared" ref="I1990:I2053" si="221">IF(A1990="","",+G1990-H1990)</f>
        <v>#REF!</v>
      </c>
      <c r="J1990" s="575" t="e">
        <f>IF(A1990="","",IF(#REF!="","",PMT((1+D1990)^(1/12)-1,(#REF!*12)-A1990+1,-E1990)))</f>
        <v>#REF!</v>
      </c>
    </row>
    <row r="1991" spans="1:10">
      <c r="A1991" s="577" t="e">
        <f>IF(A1990="","",IF(A1990=#REF!*12,"",+A1990+1))</f>
        <v>#REF!</v>
      </c>
      <c r="B1991" s="576" t="e">
        <f t="shared" ref="B1991:B2054" si="222">IF(A1991="","",+B1990)</f>
        <v>#REF!</v>
      </c>
      <c r="C1991" s="576" t="e">
        <f>IF(A1991="","",IF(#REF!+'Plano Prestação Mensal Proposta'!A1991&gt;120,0,ROUND(IF(B1991&gt;0.045,(0.045*0.5),(0.5)*B1991),7)))</f>
        <v>#REF!</v>
      </c>
      <c r="D1991" s="576" t="e">
        <f t="shared" si="217"/>
        <v>#REF!</v>
      </c>
      <c r="E1991" s="575" t="e">
        <f t="shared" ref="E1991:E2054" si="223">IF(A1991="","",IF(F1990="","",+E1990-F1990))</f>
        <v>#REF!</v>
      </c>
      <c r="F1991" s="575" t="e">
        <f t="shared" si="218"/>
        <v>#REF!</v>
      </c>
      <c r="G1991" s="575" t="e">
        <f t="shared" si="219"/>
        <v>#REF!</v>
      </c>
      <c r="H1991" s="575" t="e">
        <f t="shared" si="220"/>
        <v>#REF!</v>
      </c>
      <c r="I1991" s="575" t="e">
        <f t="shared" si="221"/>
        <v>#REF!</v>
      </c>
      <c r="J1991" s="575" t="e">
        <f>IF(A1991="","",IF(#REF!="","",PMT((1+D1991)^(1/12)-1,(#REF!*12)-A1991+1,-E1991)))</f>
        <v>#REF!</v>
      </c>
    </row>
    <row r="1992" spans="1:10">
      <c r="A1992" s="577" t="e">
        <f>IF(A1991="","",IF(A1991=#REF!*12,"",+A1991+1))</f>
        <v>#REF!</v>
      </c>
      <c r="B1992" s="576" t="e">
        <f t="shared" si="222"/>
        <v>#REF!</v>
      </c>
      <c r="C1992" s="576" t="e">
        <f>IF(A1992="","",IF(#REF!+'Plano Prestação Mensal Proposta'!A1992&gt;120,0,ROUND(IF(B1992&gt;0.045,(0.045*0.5),(0.5)*B1992),7)))</f>
        <v>#REF!</v>
      </c>
      <c r="D1992" s="576" t="e">
        <f t="shared" si="217"/>
        <v>#REF!</v>
      </c>
      <c r="E1992" s="575" t="e">
        <f t="shared" si="223"/>
        <v>#REF!</v>
      </c>
      <c r="F1992" s="575" t="e">
        <f t="shared" si="218"/>
        <v>#REF!</v>
      </c>
      <c r="G1992" s="575" t="e">
        <f t="shared" si="219"/>
        <v>#REF!</v>
      </c>
      <c r="H1992" s="575" t="e">
        <f t="shared" si="220"/>
        <v>#REF!</v>
      </c>
      <c r="I1992" s="575" t="e">
        <f t="shared" si="221"/>
        <v>#REF!</v>
      </c>
      <c r="J1992" s="575" t="e">
        <f>IF(A1992="","",IF(#REF!="","",PMT((1+D1992)^(1/12)-1,(#REF!*12)-A1992+1,-E1992)))</f>
        <v>#REF!</v>
      </c>
    </row>
    <row r="1993" spans="1:10">
      <c r="A1993" s="577" t="e">
        <f>IF(A1992="","",IF(A1992=#REF!*12,"",+A1992+1))</f>
        <v>#REF!</v>
      </c>
      <c r="B1993" s="576" t="e">
        <f t="shared" si="222"/>
        <v>#REF!</v>
      </c>
      <c r="C1993" s="576" t="e">
        <f>IF(A1993="","",IF(#REF!+'Plano Prestação Mensal Proposta'!A1993&gt;120,0,ROUND(IF(B1993&gt;0.045,(0.045*0.5),(0.5)*B1993),7)))</f>
        <v>#REF!</v>
      </c>
      <c r="D1993" s="576" t="e">
        <f t="shared" si="217"/>
        <v>#REF!</v>
      </c>
      <c r="E1993" s="575" t="e">
        <f t="shared" si="223"/>
        <v>#REF!</v>
      </c>
      <c r="F1993" s="575" t="e">
        <f t="shared" si="218"/>
        <v>#REF!</v>
      </c>
      <c r="G1993" s="575" t="e">
        <f t="shared" si="219"/>
        <v>#REF!</v>
      </c>
      <c r="H1993" s="575" t="e">
        <f t="shared" si="220"/>
        <v>#REF!</v>
      </c>
      <c r="I1993" s="575" t="e">
        <f t="shared" si="221"/>
        <v>#REF!</v>
      </c>
      <c r="J1993" s="575" t="e">
        <f>IF(A1993="","",IF(#REF!="","",PMT((1+D1993)^(1/12)-1,(#REF!*12)-A1993+1,-E1993)))</f>
        <v>#REF!</v>
      </c>
    </row>
    <row r="1994" spans="1:10">
      <c r="A1994" s="577" t="e">
        <f>IF(A1993="","",IF(A1993=#REF!*12,"",+A1993+1))</f>
        <v>#REF!</v>
      </c>
      <c r="B1994" s="576" t="e">
        <f t="shared" si="222"/>
        <v>#REF!</v>
      </c>
      <c r="C1994" s="576" t="e">
        <f>IF(A1994="","",IF(#REF!+'Plano Prestação Mensal Proposta'!A1994&gt;120,0,ROUND(IF(B1994&gt;0.045,(0.045*0.5),(0.5)*B1994),7)))</f>
        <v>#REF!</v>
      </c>
      <c r="D1994" s="576" t="e">
        <f t="shared" si="217"/>
        <v>#REF!</v>
      </c>
      <c r="E1994" s="575" t="e">
        <f t="shared" si="223"/>
        <v>#REF!</v>
      </c>
      <c r="F1994" s="575" t="e">
        <f t="shared" si="218"/>
        <v>#REF!</v>
      </c>
      <c r="G1994" s="575" t="e">
        <f t="shared" si="219"/>
        <v>#REF!</v>
      </c>
      <c r="H1994" s="575" t="e">
        <f t="shared" si="220"/>
        <v>#REF!</v>
      </c>
      <c r="I1994" s="575" t="e">
        <f t="shared" si="221"/>
        <v>#REF!</v>
      </c>
      <c r="J1994" s="575" t="e">
        <f>IF(A1994="","",IF(#REF!="","",PMT((1+D1994)^(1/12)-1,(#REF!*12)-A1994+1,-E1994)))</f>
        <v>#REF!</v>
      </c>
    </row>
    <row r="1995" spans="1:10">
      <c r="A1995" s="577" t="e">
        <f>IF(A1994="","",IF(A1994=#REF!*12,"",+A1994+1))</f>
        <v>#REF!</v>
      </c>
      <c r="B1995" s="576" t="e">
        <f t="shared" si="222"/>
        <v>#REF!</v>
      </c>
      <c r="C1995" s="576" t="e">
        <f>IF(A1995="","",IF(#REF!+'Plano Prestação Mensal Proposta'!A1995&gt;120,0,ROUND(IF(B1995&gt;0.045,(0.045*0.5),(0.5)*B1995),7)))</f>
        <v>#REF!</v>
      </c>
      <c r="D1995" s="576" t="e">
        <f t="shared" si="217"/>
        <v>#REF!</v>
      </c>
      <c r="E1995" s="575" t="e">
        <f t="shared" si="223"/>
        <v>#REF!</v>
      </c>
      <c r="F1995" s="575" t="e">
        <f t="shared" si="218"/>
        <v>#REF!</v>
      </c>
      <c r="G1995" s="575" t="e">
        <f t="shared" si="219"/>
        <v>#REF!</v>
      </c>
      <c r="H1995" s="575" t="e">
        <f t="shared" si="220"/>
        <v>#REF!</v>
      </c>
      <c r="I1995" s="575" t="e">
        <f t="shared" si="221"/>
        <v>#REF!</v>
      </c>
      <c r="J1995" s="575" t="e">
        <f>IF(A1995="","",IF(#REF!="","",PMT((1+D1995)^(1/12)-1,(#REF!*12)-A1995+1,-E1995)))</f>
        <v>#REF!</v>
      </c>
    </row>
    <row r="1996" spans="1:10">
      <c r="A1996" s="577" t="e">
        <f>IF(A1995="","",IF(A1995=#REF!*12,"",+A1995+1))</f>
        <v>#REF!</v>
      </c>
      <c r="B1996" s="576" t="e">
        <f t="shared" si="222"/>
        <v>#REF!</v>
      </c>
      <c r="C1996" s="576" t="e">
        <f>IF(A1996="","",IF(#REF!+'Plano Prestação Mensal Proposta'!A1996&gt;120,0,ROUND(IF(B1996&gt;0.045,(0.045*0.5),(0.5)*B1996),7)))</f>
        <v>#REF!</v>
      </c>
      <c r="D1996" s="576" t="e">
        <f t="shared" si="217"/>
        <v>#REF!</v>
      </c>
      <c r="E1996" s="575" t="e">
        <f t="shared" si="223"/>
        <v>#REF!</v>
      </c>
      <c r="F1996" s="575" t="e">
        <f t="shared" si="218"/>
        <v>#REF!</v>
      </c>
      <c r="G1996" s="575" t="e">
        <f t="shared" si="219"/>
        <v>#REF!</v>
      </c>
      <c r="H1996" s="575" t="e">
        <f t="shared" si="220"/>
        <v>#REF!</v>
      </c>
      <c r="I1996" s="575" t="e">
        <f t="shared" si="221"/>
        <v>#REF!</v>
      </c>
      <c r="J1996" s="575" t="e">
        <f>IF(A1996="","",IF(#REF!="","",PMT((1+D1996)^(1/12)-1,(#REF!*12)-A1996+1,-E1996)))</f>
        <v>#REF!</v>
      </c>
    </row>
    <row r="1997" spans="1:10">
      <c r="A1997" s="577" t="e">
        <f>IF(A1996="","",IF(A1996=#REF!*12,"",+A1996+1))</f>
        <v>#REF!</v>
      </c>
      <c r="B1997" s="576" t="e">
        <f t="shared" si="222"/>
        <v>#REF!</v>
      </c>
      <c r="C1997" s="576" t="e">
        <f>IF(A1997="","",IF(#REF!+'Plano Prestação Mensal Proposta'!A1997&gt;120,0,ROUND(IF(B1997&gt;0.045,(0.045*0.5),(0.5)*B1997),7)))</f>
        <v>#REF!</v>
      </c>
      <c r="D1997" s="576" t="e">
        <f t="shared" si="217"/>
        <v>#REF!</v>
      </c>
      <c r="E1997" s="575" t="e">
        <f t="shared" si="223"/>
        <v>#REF!</v>
      </c>
      <c r="F1997" s="575" t="e">
        <f t="shared" si="218"/>
        <v>#REF!</v>
      </c>
      <c r="G1997" s="575" t="e">
        <f t="shared" si="219"/>
        <v>#REF!</v>
      </c>
      <c r="H1997" s="575" t="e">
        <f t="shared" si="220"/>
        <v>#REF!</v>
      </c>
      <c r="I1997" s="575" t="e">
        <f t="shared" si="221"/>
        <v>#REF!</v>
      </c>
      <c r="J1997" s="575" t="e">
        <f>IF(A1997="","",IF(#REF!="","",PMT((1+D1997)^(1/12)-1,(#REF!*12)-A1997+1,-E1997)))</f>
        <v>#REF!</v>
      </c>
    </row>
    <row r="1998" spans="1:10">
      <c r="A1998" s="577" t="e">
        <f>IF(A1997="","",IF(A1997=#REF!*12,"",+A1997+1))</f>
        <v>#REF!</v>
      </c>
      <c r="B1998" s="576" t="e">
        <f t="shared" si="222"/>
        <v>#REF!</v>
      </c>
      <c r="C1998" s="576" t="e">
        <f>IF(A1998="","",IF(#REF!+'Plano Prestação Mensal Proposta'!A1998&gt;120,0,ROUND(IF(B1998&gt;0.045,(0.045*0.5),(0.5)*B1998),7)))</f>
        <v>#REF!</v>
      </c>
      <c r="D1998" s="576" t="e">
        <f t="shared" si="217"/>
        <v>#REF!</v>
      </c>
      <c r="E1998" s="575" t="e">
        <f t="shared" si="223"/>
        <v>#REF!</v>
      </c>
      <c r="F1998" s="575" t="e">
        <f t="shared" si="218"/>
        <v>#REF!</v>
      </c>
      <c r="G1998" s="575" t="e">
        <f t="shared" si="219"/>
        <v>#REF!</v>
      </c>
      <c r="H1998" s="575" t="e">
        <f t="shared" si="220"/>
        <v>#REF!</v>
      </c>
      <c r="I1998" s="575" t="e">
        <f t="shared" si="221"/>
        <v>#REF!</v>
      </c>
      <c r="J1998" s="575" t="e">
        <f>IF(A1998="","",IF(#REF!="","",PMT((1+D1998)^(1/12)-1,(#REF!*12)-A1998+1,-E1998)))</f>
        <v>#REF!</v>
      </c>
    </row>
    <row r="1999" spans="1:10">
      <c r="A1999" s="577" t="e">
        <f>IF(A1998="","",IF(A1998=#REF!*12,"",+A1998+1))</f>
        <v>#REF!</v>
      </c>
      <c r="B1999" s="576" t="e">
        <f t="shared" si="222"/>
        <v>#REF!</v>
      </c>
      <c r="C1999" s="576" t="e">
        <f>IF(A1999="","",IF(#REF!+'Plano Prestação Mensal Proposta'!A1999&gt;120,0,ROUND(IF(B1999&gt;0.045,(0.045*0.5),(0.5)*B1999),7)))</f>
        <v>#REF!</v>
      </c>
      <c r="D1999" s="576" t="e">
        <f t="shared" si="217"/>
        <v>#REF!</v>
      </c>
      <c r="E1999" s="575" t="e">
        <f t="shared" si="223"/>
        <v>#REF!</v>
      </c>
      <c r="F1999" s="575" t="e">
        <f t="shared" si="218"/>
        <v>#REF!</v>
      </c>
      <c r="G1999" s="575" t="e">
        <f t="shared" si="219"/>
        <v>#REF!</v>
      </c>
      <c r="H1999" s="575" t="e">
        <f t="shared" si="220"/>
        <v>#REF!</v>
      </c>
      <c r="I1999" s="575" t="e">
        <f t="shared" si="221"/>
        <v>#REF!</v>
      </c>
      <c r="J1999" s="575" t="e">
        <f>IF(A1999="","",IF(#REF!="","",PMT((1+D1999)^(1/12)-1,(#REF!*12)-A1999+1,-E1999)))</f>
        <v>#REF!</v>
      </c>
    </row>
    <row r="2000" spans="1:10">
      <c r="A2000" s="577" t="e">
        <f>IF(A1999="","",IF(A1999=#REF!*12,"",+A1999+1))</f>
        <v>#REF!</v>
      </c>
      <c r="B2000" s="576" t="e">
        <f t="shared" si="222"/>
        <v>#REF!</v>
      </c>
      <c r="C2000" s="576" t="e">
        <f>IF(A2000="","",IF(#REF!+'Plano Prestação Mensal Proposta'!A2000&gt;120,0,ROUND(IF(B2000&gt;0.045,(0.045*0.5),(0.5)*B2000),7)))</f>
        <v>#REF!</v>
      </c>
      <c r="D2000" s="576" t="e">
        <f t="shared" si="217"/>
        <v>#REF!</v>
      </c>
      <c r="E2000" s="575" t="e">
        <f t="shared" si="223"/>
        <v>#REF!</v>
      </c>
      <c r="F2000" s="575" t="e">
        <f t="shared" si="218"/>
        <v>#REF!</v>
      </c>
      <c r="G2000" s="575" t="e">
        <f t="shared" si="219"/>
        <v>#REF!</v>
      </c>
      <c r="H2000" s="575" t="e">
        <f t="shared" si="220"/>
        <v>#REF!</v>
      </c>
      <c r="I2000" s="575" t="e">
        <f t="shared" si="221"/>
        <v>#REF!</v>
      </c>
      <c r="J2000" s="575" t="e">
        <f>IF(A2000="","",IF(#REF!="","",PMT((1+D2000)^(1/12)-1,(#REF!*12)-A2000+1,-E2000)))</f>
        <v>#REF!</v>
      </c>
    </row>
    <row r="2001" spans="1:10">
      <c r="A2001" s="577" t="e">
        <f>IF(A2000="","",IF(A2000=#REF!*12,"",+A2000+1))</f>
        <v>#REF!</v>
      </c>
      <c r="B2001" s="576" t="e">
        <f t="shared" si="222"/>
        <v>#REF!</v>
      </c>
      <c r="C2001" s="576" t="e">
        <f>IF(A2001="","",IF(#REF!+'Plano Prestação Mensal Proposta'!A2001&gt;120,0,ROUND(IF(B2001&gt;0.045,(0.045*0.5),(0.5)*B2001),7)))</f>
        <v>#REF!</v>
      </c>
      <c r="D2001" s="576" t="e">
        <f t="shared" si="217"/>
        <v>#REF!</v>
      </c>
      <c r="E2001" s="575" t="e">
        <f t="shared" si="223"/>
        <v>#REF!</v>
      </c>
      <c r="F2001" s="575" t="e">
        <f t="shared" si="218"/>
        <v>#REF!</v>
      </c>
      <c r="G2001" s="575" t="e">
        <f t="shared" si="219"/>
        <v>#REF!</v>
      </c>
      <c r="H2001" s="575" t="e">
        <f t="shared" si="220"/>
        <v>#REF!</v>
      </c>
      <c r="I2001" s="575" t="e">
        <f t="shared" si="221"/>
        <v>#REF!</v>
      </c>
      <c r="J2001" s="575" t="e">
        <f>IF(A2001="","",IF(#REF!="","",PMT((1+D2001)^(1/12)-1,(#REF!*12)-A2001+1,-E2001)))</f>
        <v>#REF!</v>
      </c>
    </row>
    <row r="2002" spans="1:10">
      <c r="A2002" s="577" t="e">
        <f>IF(A2001="","",IF(A2001=#REF!*12,"",+A2001+1))</f>
        <v>#REF!</v>
      </c>
      <c r="B2002" s="576" t="e">
        <f t="shared" si="222"/>
        <v>#REF!</v>
      </c>
      <c r="C2002" s="576" t="e">
        <f>IF(A2002="","",IF(#REF!+'Plano Prestação Mensal Proposta'!A2002&gt;120,0,ROUND(IF(B2002&gt;0.045,(0.045*0.5),(0.5)*B2002),7)))</f>
        <v>#REF!</v>
      </c>
      <c r="D2002" s="576" t="e">
        <f t="shared" si="217"/>
        <v>#REF!</v>
      </c>
      <c r="E2002" s="575" t="e">
        <f t="shared" si="223"/>
        <v>#REF!</v>
      </c>
      <c r="F2002" s="575" t="e">
        <f t="shared" si="218"/>
        <v>#REF!</v>
      </c>
      <c r="G2002" s="575" t="e">
        <f t="shared" si="219"/>
        <v>#REF!</v>
      </c>
      <c r="H2002" s="575" t="e">
        <f t="shared" si="220"/>
        <v>#REF!</v>
      </c>
      <c r="I2002" s="575" t="e">
        <f t="shared" si="221"/>
        <v>#REF!</v>
      </c>
      <c r="J2002" s="575" t="e">
        <f>IF(A2002="","",IF(#REF!="","",PMT((1+D2002)^(1/12)-1,(#REF!*12)-A2002+1,-E2002)))</f>
        <v>#REF!</v>
      </c>
    </row>
    <row r="2003" spans="1:10">
      <c r="A2003" s="577" t="e">
        <f>IF(A2002="","",IF(A2002=#REF!*12,"",+A2002+1))</f>
        <v>#REF!</v>
      </c>
      <c r="B2003" s="576" t="e">
        <f t="shared" si="222"/>
        <v>#REF!</v>
      </c>
      <c r="C2003" s="576" t="e">
        <f>IF(A2003="","",IF(#REF!+'Plano Prestação Mensal Proposta'!A2003&gt;120,0,ROUND(IF(B2003&gt;0.045,(0.045*0.5),(0.5)*B2003),7)))</f>
        <v>#REF!</v>
      </c>
      <c r="D2003" s="576" t="e">
        <f t="shared" si="217"/>
        <v>#REF!</v>
      </c>
      <c r="E2003" s="575" t="e">
        <f t="shared" si="223"/>
        <v>#REF!</v>
      </c>
      <c r="F2003" s="575" t="e">
        <f t="shared" si="218"/>
        <v>#REF!</v>
      </c>
      <c r="G2003" s="575" t="e">
        <f t="shared" si="219"/>
        <v>#REF!</v>
      </c>
      <c r="H2003" s="575" t="e">
        <f t="shared" si="220"/>
        <v>#REF!</v>
      </c>
      <c r="I2003" s="575" t="e">
        <f t="shared" si="221"/>
        <v>#REF!</v>
      </c>
      <c r="J2003" s="575" t="e">
        <f>IF(A2003="","",IF(#REF!="","",PMT((1+D2003)^(1/12)-1,(#REF!*12)-A2003+1,-E2003)))</f>
        <v>#REF!</v>
      </c>
    </row>
    <row r="2004" spans="1:10">
      <c r="A2004" s="577" t="e">
        <f>IF(A2003="","",IF(A2003=#REF!*12,"",+A2003+1))</f>
        <v>#REF!</v>
      </c>
      <c r="B2004" s="576" t="e">
        <f t="shared" si="222"/>
        <v>#REF!</v>
      </c>
      <c r="C2004" s="576" t="e">
        <f>IF(A2004="","",IF(#REF!+'Plano Prestação Mensal Proposta'!A2004&gt;120,0,ROUND(IF(B2004&gt;0.045,(0.045*0.5),(0.5)*B2004),7)))</f>
        <v>#REF!</v>
      </c>
      <c r="D2004" s="576" t="e">
        <f t="shared" si="217"/>
        <v>#REF!</v>
      </c>
      <c r="E2004" s="575" t="e">
        <f t="shared" si="223"/>
        <v>#REF!</v>
      </c>
      <c r="F2004" s="575" t="e">
        <f t="shared" si="218"/>
        <v>#REF!</v>
      </c>
      <c r="G2004" s="575" t="e">
        <f t="shared" si="219"/>
        <v>#REF!</v>
      </c>
      <c r="H2004" s="575" t="e">
        <f t="shared" si="220"/>
        <v>#REF!</v>
      </c>
      <c r="I2004" s="575" t="e">
        <f t="shared" si="221"/>
        <v>#REF!</v>
      </c>
      <c r="J2004" s="575" t="e">
        <f>IF(A2004="","",IF(#REF!="","",PMT((1+D2004)^(1/12)-1,(#REF!*12)-A2004+1,-E2004)))</f>
        <v>#REF!</v>
      </c>
    </row>
    <row r="2005" spans="1:10">
      <c r="A2005" s="577" t="e">
        <f>IF(A2004="","",IF(A2004=#REF!*12,"",+A2004+1))</f>
        <v>#REF!</v>
      </c>
      <c r="B2005" s="576" t="e">
        <f t="shared" si="222"/>
        <v>#REF!</v>
      </c>
      <c r="C2005" s="576" t="e">
        <f>IF(A2005="","",IF(#REF!+'Plano Prestação Mensal Proposta'!A2005&gt;120,0,ROUND(IF(B2005&gt;0.045,(0.045*0.5),(0.5)*B2005),7)))</f>
        <v>#REF!</v>
      </c>
      <c r="D2005" s="576" t="e">
        <f t="shared" si="217"/>
        <v>#REF!</v>
      </c>
      <c r="E2005" s="575" t="e">
        <f t="shared" si="223"/>
        <v>#REF!</v>
      </c>
      <c r="F2005" s="575" t="e">
        <f t="shared" si="218"/>
        <v>#REF!</v>
      </c>
      <c r="G2005" s="575" t="e">
        <f t="shared" si="219"/>
        <v>#REF!</v>
      </c>
      <c r="H2005" s="575" t="e">
        <f t="shared" si="220"/>
        <v>#REF!</v>
      </c>
      <c r="I2005" s="575" t="e">
        <f t="shared" si="221"/>
        <v>#REF!</v>
      </c>
      <c r="J2005" s="575" t="e">
        <f>IF(A2005="","",IF(#REF!="","",PMT((1+D2005)^(1/12)-1,(#REF!*12)-A2005+1,-E2005)))</f>
        <v>#REF!</v>
      </c>
    </row>
    <row r="2006" spans="1:10">
      <c r="A2006" s="577" t="e">
        <f>IF(A2005="","",IF(A2005=#REF!*12,"",+A2005+1))</f>
        <v>#REF!</v>
      </c>
      <c r="B2006" s="576" t="e">
        <f t="shared" si="222"/>
        <v>#REF!</v>
      </c>
      <c r="C2006" s="576" t="e">
        <f>IF(A2006="","",IF(#REF!+'Plano Prestação Mensal Proposta'!A2006&gt;120,0,ROUND(IF(B2006&gt;0.045,(0.045*0.5),(0.5)*B2006),7)))</f>
        <v>#REF!</v>
      </c>
      <c r="D2006" s="576" t="e">
        <f t="shared" si="217"/>
        <v>#REF!</v>
      </c>
      <c r="E2006" s="575" t="e">
        <f t="shared" si="223"/>
        <v>#REF!</v>
      </c>
      <c r="F2006" s="575" t="e">
        <f t="shared" si="218"/>
        <v>#REF!</v>
      </c>
      <c r="G2006" s="575" t="e">
        <f t="shared" si="219"/>
        <v>#REF!</v>
      </c>
      <c r="H2006" s="575" t="e">
        <f t="shared" si="220"/>
        <v>#REF!</v>
      </c>
      <c r="I2006" s="575" t="e">
        <f t="shared" si="221"/>
        <v>#REF!</v>
      </c>
      <c r="J2006" s="575" t="e">
        <f>IF(A2006="","",IF(#REF!="","",PMT((1+D2006)^(1/12)-1,(#REF!*12)-A2006+1,-E2006)))</f>
        <v>#REF!</v>
      </c>
    </row>
    <row r="2007" spans="1:10">
      <c r="A2007" s="577" t="e">
        <f>IF(A2006="","",IF(A2006=#REF!*12,"",+A2006+1))</f>
        <v>#REF!</v>
      </c>
      <c r="B2007" s="576" t="e">
        <f t="shared" si="222"/>
        <v>#REF!</v>
      </c>
      <c r="C2007" s="576" t="e">
        <f>IF(A2007="","",IF(#REF!+'Plano Prestação Mensal Proposta'!A2007&gt;120,0,ROUND(IF(B2007&gt;0.045,(0.045*0.5),(0.5)*B2007),7)))</f>
        <v>#REF!</v>
      </c>
      <c r="D2007" s="576" t="e">
        <f t="shared" si="217"/>
        <v>#REF!</v>
      </c>
      <c r="E2007" s="575" t="e">
        <f t="shared" si="223"/>
        <v>#REF!</v>
      </c>
      <c r="F2007" s="575" t="e">
        <f t="shared" si="218"/>
        <v>#REF!</v>
      </c>
      <c r="G2007" s="575" t="e">
        <f t="shared" si="219"/>
        <v>#REF!</v>
      </c>
      <c r="H2007" s="575" t="e">
        <f t="shared" si="220"/>
        <v>#REF!</v>
      </c>
      <c r="I2007" s="575" t="e">
        <f t="shared" si="221"/>
        <v>#REF!</v>
      </c>
      <c r="J2007" s="575" t="e">
        <f>IF(A2007="","",IF(#REF!="","",PMT((1+D2007)^(1/12)-1,(#REF!*12)-A2007+1,-E2007)))</f>
        <v>#REF!</v>
      </c>
    </row>
    <row r="2008" spans="1:10">
      <c r="A2008" s="577" t="e">
        <f>IF(A2007="","",IF(A2007=#REF!*12,"",+A2007+1))</f>
        <v>#REF!</v>
      </c>
      <c r="B2008" s="576" t="e">
        <f t="shared" si="222"/>
        <v>#REF!</v>
      </c>
      <c r="C2008" s="576" t="e">
        <f>IF(A2008="","",IF(#REF!+'Plano Prestação Mensal Proposta'!A2008&gt;120,0,ROUND(IF(B2008&gt;0.045,(0.045*0.5),(0.5)*B2008),7)))</f>
        <v>#REF!</v>
      </c>
      <c r="D2008" s="576" t="e">
        <f t="shared" si="217"/>
        <v>#REF!</v>
      </c>
      <c r="E2008" s="575" t="e">
        <f t="shared" si="223"/>
        <v>#REF!</v>
      </c>
      <c r="F2008" s="575" t="e">
        <f t="shared" si="218"/>
        <v>#REF!</v>
      </c>
      <c r="G2008" s="575" t="e">
        <f t="shared" si="219"/>
        <v>#REF!</v>
      </c>
      <c r="H2008" s="575" t="e">
        <f t="shared" si="220"/>
        <v>#REF!</v>
      </c>
      <c r="I2008" s="575" t="e">
        <f t="shared" si="221"/>
        <v>#REF!</v>
      </c>
      <c r="J2008" s="575" t="e">
        <f>IF(A2008="","",IF(#REF!="","",PMT((1+D2008)^(1/12)-1,(#REF!*12)-A2008+1,-E2008)))</f>
        <v>#REF!</v>
      </c>
    </row>
    <row r="2009" spans="1:10">
      <c r="A2009" s="577" t="e">
        <f>IF(A2008="","",IF(A2008=#REF!*12,"",+A2008+1))</f>
        <v>#REF!</v>
      </c>
      <c r="B2009" s="576" t="e">
        <f t="shared" si="222"/>
        <v>#REF!</v>
      </c>
      <c r="C2009" s="576" t="e">
        <f>IF(A2009="","",IF(#REF!+'Plano Prestação Mensal Proposta'!A2009&gt;120,0,ROUND(IF(B2009&gt;0.045,(0.045*0.5),(0.5)*B2009),7)))</f>
        <v>#REF!</v>
      </c>
      <c r="D2009" s="576" t="e">
        <f t="shared" si="217"/>
        <v>#REF!</v>
      </c>
      <c r="E2009" s="575" t="e">
        <f t="shared" si="223"/>
        <v>#REF!</v>
      </c>
      <c r="F2009" s="575" t="e">
        <f t="shared" si="218"/>
        <v>#REF!</v>
      </c>
      <c r="G2009" s="575" t="e">
        <f t="shared" si="219"/>
        <v>#REF!</v>
      </c>
      <c r="H2009" s="575" t="e">
        <f t="shared" si="220"/>
        <v>#REF!</v>
      </c>
      <c r="I2009" s="575" t="e">
        <f t="shared" si="221"/>
        <v>#REF!</v>
      </c>
      <c r="J2009" s="575" t="e">
        <f>IF(A2009="","",IF(#REF!="","",PMT((1+D2009)^(1/12)-1,(#REF!*12)-A2009+1,-E2009)))</f>
        <v>#REF!</v>
      </c>
    </row>
    <row r="2010" spans="1:10">
      <c r="A2010" s="577" t="e">
        <f>IF(A2009="","",IF(A2009=#REF!*12,"",+A2009+1))</f>
        <v>#REF!</v>
      </c>
      <c r="B2010" s="576" t="e">
        <f t="shared" si="222"/>
        <v>#REF!</v>
      </c>
      <c r="C2010" s="576" t="e">
        <f>IF(A2010="","",IF(#REF!+'Plano Prestação Mensal Proposta'!A2010&gt;120,0,ROUND(IF(B2010&gt;0.045,(0.045*0.5),(0.5)*B2010),7)))</f>
        <v>#REF!</v>
      </c>
      <c r="D2010" s="576" t="e">
        <f t="shared" si="217"/>
        <v>#REF!</v>
      </c>
      <c r="E2010" s="575" t="e">
        <f t="shared" si="223"/>
        <v>#REF!</v>
      </c>
      <c r="F2010" s="575" t="e">
        <f t="shared" si="218"/>
        <v>#REF!</v>
      </c>
      <c r="G2010" s="575" t="e">
        <f t="shared" si="219"/>
        <v>#REF!</v>
      </c>
      <c r="H2010" s="575" t="e">
        <f t="shared" si="220"/>
        <v>#REF!</v>
      </c>
      <c r="I2010" s="575" t="e">
        <f t="shared" si="221"/>
        <v>#REF!</v>
      </c>
      <c r="J2010" s="575" t="e">
        <f>IF(A2010="","",IF(#REF!="","",PMT((1+D2010)^(1/12)-1,(#REF!*12)-A2010+1,-E2010)))</f>
        <v>#REF!</v>
      </c>
    </row>
    <row r="2011" spans="1:10">
      <c r="A2011" s="577" t="e">
        <f>IF(A2010="","",IF(A2010=#REF!*12,"",+A2010+1))</f>
        <v>#REF!</v>
      </c>
      <c r="B2011" s="576" t="e">
        <f t="shared" si="222"/>
        <v>#REF!</v>
      </c>
      <c r="C2011" s="576" t="e">
        <f>IF(A2011="","",IF(#REF!+'Plano Prestação Mensal Proposta'!A2011&gt;120,0,ROUND(IF(B2011&gt;0.045,(0.045*0.5),(0.5)*B2011),7)))</f>
        <v>#REF!</v>
      </c>
      <c r="D2011" s="576" t="e">
        <f t="shared" si="217"/>
        <v>#REF!</v>
      </c>
      <c r="E2011" s="575" t="e">
        <f t="shared" si="223"/>
        <v>#REF!</v>
      </c>
      <c r="F2011" s="575" t="e">
        <f t="shared" si="218"/>
        <v>#REF!</v>
      </c>
      <c r="G2011" s="575" t="e">
        <f t="shared" si="219"/>
        <v>#REF!</v>
      </c>
      <c r="H2011" s="575" t="e">
        <f t="shared" si="220"/>
        <v>#REF!</v>
      </c>
      <c r="I2011" s="575" t="e">
        <f t="shared" si="221"/>
        <v>#REF!</v>
      </c>
      <c r="J2011" s="575" t="e">
        <f>IF(A2011="","",IF(#REF!="","",PMT((1+D2011)^(1/12)-1,(#REF!*12)-A2011+1,-E2011)))</f>
        <v>#REF!</v>
      </c>
    </row>
    <row r="2012" spans="1:10">
      <c r="A2012" s="577" t="e">
        <f>IF(A2011="","",IF(A2011=#REF!*12,"",+A2011+1))</f>
        <v>#REF!</v>
      </c>
      <c r="B2012" s="576" t="e">
        <f t="shared" si="222"/>
        <v>#REF!</v>
      </c>
      <c r="C2012" s="576" t="e">
        <f>IF(A2012="","",IF(#REF!+'Plano Prestação Mensal Proposta'!A2012&gt;120,0,ROUND(IF(B2012&gt;0.045,(0.045*0.5),(0.5)*B2012),7)))</f>
        <v>#REF!</v>
      </c>
      <c r="D2012" s="576" t="e">
        <f t="shared" si="217"/>
        <v>#REF!</v>
      </c>
      <c r="E2012" s="575" t="e">
        <f t="shared" si="223"/>
        <v>#REF!</v>
      </c>
      <c r="F2012" s="575" t="e">
        <f t="shared" si="218"/>
        <v>#REF!</v>
      </c>
      <c r="G2012" s="575" t="e">
        <f t="shared" si="219"/>
        <v>#REF!</v>
      </c>
      <c r="H2012" s="575" t="e">
        <f t="shared" si="220"/>
        <v>#REF!</v>
      </c>
      <c r="I2012" s="575" t="e">
        <f t="shared" si="221"/>
        <v>#REF!</v>
      </c>
      <c r="J2012" s="575" t="e">
        <f>IF(A2012="","",IF(#REF!="","",PMT((1+D2012)^(1/12)-1,(#REF!*12)-A2012+1,-E2012)))</f>
        <v>#REF!</v>
      </c>
    </row>
    <row r="2013" spans="1:10">
      <c r="A2013" s="577" t="e">
        <f>IF(A2012="","",IF(A2012=#REF!*12,"",+A2012+1))</f>
        <v>#REF!</v>
      </c>
      <c r="B2013" s="576" t="e">
        <f t="shared" si="222"/>
        <v>#REF!</v>
      </c>
      <c r="C2013" s="576" t="e">
        <f>IF(A2013="","",IF(#REF!+'Plano Prestação Mensal Proposta'!A2013&gt;120,0,ROUND(IF(B2013&gt;0.045,(0.045*0.5),(0.5)*B2013),7)))</f>
        <v>#REF!</v>
      </c>
      <c r="D2013" s="576" t="e">
        <f t="shared" si="217"/>
        <v>#REF!</v>
      </c>
      <c r="E2013" s="575" t="e">
        <f t="shared" si="223"/>
        <v>#REF!</v>
      </c>
      <c r="F2013" s="575" t="e">
        <f t="shared" si="218"/>
        <v>#REF!</v>
      </c>
      <c r="G2013" s="575" t="e">
        <f t="shared" si="219"/>
        <v>#REF!</v>
      </c>
      <c r="H2013" s="575" t="e">
        <f t="shared" si="220"/>
        <v>#REF!</v>
      </c>
      <c r="I2013" s="575" t="e">
        <f t="shared" si="221"/>
        <v>#REF!</v>
      </c>
      <c r="J2013" s="575" t="e">
        <f>IF(A2013="","",IF(#REF!="","",PMT((1+D2013)^(1/12)-1,(#REF!*12)-A2013+1,-E2013)))</f>
        <v>#REF!</v>
      </c>
    </row>
    <row r="2014" spans="1:10">
      <c r="A2014" s="577" t="e">
        <f>IF(A2013="","",IF(A2013=#REF!*12,"",+A2013+1))</f>
        <v>#REF!</v>
      </c>
      <c r="B2014" s="576" t="e">
        <f t="shared" si="222"/>
        <v>#REF!</v>
      </c>
      <c r="C2014" s="576" t="e">
        <f>IF(A2014="","",IF(#REF!+'Plano Prestação Mensal Proposta'!A2014&gt;120,0,ROUND(IF(B2014&gt;0.045,(0.045*0.5),(0.5)*B2014),7)))</f>
        <v>#REF!</v>
      </c>
      <c r="D2014" s="576" t="e">
        <f t="shared" si="217"/>
        <v>#REF!</v>
      </c>
      <c r="E2014" s="575" t="e">
        <f t="shared" si="223"/>
        <v>#REF!</v>
      </c>
      <c r="F2014" s="575" t="e">
        <f t="shared" si="218"/>
        <v>#REF!</v>
      </c>
      <c r="G2014" s="575" t="e">
        <f t="shared" si="219"/>
        <v>#REF!</v>
      </c>
      <c r="H2014" s="575" t="e">
        <f t="shared" si="220"/>
        <v>#REF!</v>
      </c>
      <c r="I2014" s="575" t="e">
        <f t="shared" si="221"/>
        <v>#REF!</v>
      </c>
      <c r="J2014" s="575" t="e">
        <f>IF(A2014="","",IF(#REF!="","",PMT((1+D2014)^(1/12)-1,(#REF!*12)-A2014+1,-E2014)))</f>
        <v>#REF!</v>
      </c>
    </row>
    <row r="2015" spans="1:10">
      <c r="A2015" s="577" t="e">
        <f>IF(A2014="","",IF(A2014=#REF!*12,"",+A2014+1))</f>
        <v>#REF!</v>
      </c>
      <c r="B2015" s="576" t="e">
        <f t="shared" si="222"/>
        <v>#REF!</v>
      </c>
      <c r="C2015" s="576" t="e">
        <f>IF(A2015="","",IF(#REF!+'Plano Prestação Mensal Proposta'!A2015&gt;120,0,ROUND(IF(B2015&gt;0.045,(0.045*0.5),(0.5)*B2015),7)))</f>
        <v>#REF!</v>
      </c>
      <c r="D2015" s="576" t="e">
        <f t="shared" si="217"/>
        <v>#REF!</v>
      </c>
      <c r="E2015" s="575" t="e">
        <f t="shared" si="223"/>
        <v>#REF!</v>
      </c>
      <c r="F2015" s="575" t="e">
        <f t="shared" si="218"/>
        <v>#REF!</v>
      </c>
      <c r="G2015" s="575" t="e">
        <f t="shared" si="219"/>
        <v>#REF!</v>
      </c>
      <c r="H2015" s="575" t="e">
        <f t="shared" si="220"/>
        <v>#REF!</v>
      </c>
      <c r="I2015" s="575" t="e">
        <f t="shared" si="221"/>
        <v>#REF!</v>
      </c>
      <c r="J2015" s="575" t="e">
        <f>IF(A2015="","",IF(#REF!="","",PMT((1+D2015)^(1/12)-1,(#REF!*12)-A2015+1,-E2015)))</f>
        <v>#REF!</v>
      </c>
    </row>
    <row r="2016" spans="1:10">
      <c r="A2016" s="577" t="e">
        <f>IF(A2015="","",IF(A2015=#REF!*12,"",+A2015+1))</f>
        <v>#REF!</v>
      </c>
      <c r="B2016" s="576" t="e">
        <f t="shared" si="222"/>
        <v>#REF!</v>
      </c>
      <c r="C2016" s="576" t="e">
        <f>IF(A2016="","",IF(#REF!+'Plano Prestação Mensal Proposta'!A2016&gt;120,0,ROUND(IF(B2016&gt;0.045,(0.045*0.5),(0.5)*B2016),7)))</f>
        <v>#REF!</v>
      </c>
      <c r="D2016" s="576" t="e">
        <f t="shared" si="217"/>
        <v>#REF!</v>
      </c>
      <c r="E2016" s="575" t="e">
        <f t="shared" si="223"/>
        <v>#REF!</v>
      </c>
      <c r="F2016" s="575" t="e">
        <f t="shared" si="218"/>
        <v>#REF!</v>
      </c>
      <c r="G2016" s="575" t="e">
        <f t="shared" si="219"/>
        <v>#REF!</v>
      </c>
      <c r="H2016" s="575" t="e">
        <f t="shared" si="220"/>
        <v>#REF!</v>
      </c>
      <c r="I2016" s="575" t="e">
        <f t="shared" si="221"/>
        <v>#REF!</v>
      </c>
      <c r="J2016" s="575" t="e">
        <f>IF(A2016="","",IF(#REF!="","",PMT((1+D2016)^(1/12)-1,(#REF!*12)-A2016+1,-E2016)))</f>
        <v>#REF!</v>
      </c>
    </row>
    <row r="2017" spans="1:10">
      <c r="A2017" s="577" t="e">
        <f>IF(A2016="","",IF(A2016=#REF!*12,"",+A2016+1))</f>
        <v>#REF!</v>
      </c>
      <c r="B2017" s="576" t="e">
        <f t="shared" si="222"/>
        <v>#REF!</v>
      </c>
      <c r="C2017" s="576" t="e">
        <f>IF(A2017="","",IF(#REF!+'Plano Prestação Mensal Proposta'!A2017&gt;120,0,ROUND(IF(B2017&gt;0.045,(0.045*0.5),(0.5)*B2017),7)))</f>
        <v>#REF!</v>
      </c>
      <c r="D2017" s="576" t="e">
        <f t="shared" si="217"/>
        <v>#REF!</v>
      </c>
      <c r="E2017" s="575" t="e">
        <f t="shared" si="223"/>
        <v>#REF!</v>
      </c>
      <c r="F2017" s="575" t="e">
        <f t="shared" si="218"/>
        <v>#REF!</v>
      </c>
      <c r="G2017" s="575" t="e">
        <f t="shared" si="219"/>
        <v>#REF!</v>
      </c>
      <c r="H2017" s="575" t="e">
        <f t="shared" si="220"/>
        <v>#REF!</v>
      </c>
      <c r="I2017" s="575" t="e">
        <f t="shared" si="221"/>
        <v>#REF!</v>
      </c>
      <c r="J2017" s="575" t="e">
        <f>IF(A2017="","",IF(#REF!="","",PMT((1+D2017)^(1/12)-1,(#REF!*12)-A2017+1,-E2017)))</f>
        <v>#REF!</v>
      </c>
    </row>
    <row r="2018" spans="1:10">
      <c r="A2018" s="577" t="e">
        <f>IF(A2017="","",IF(A2017=#REF!*12,"",+A2017+1))</f>
        <v>#REF!</v>
      </c>
      <c r="B2018" s="576" t="e">
        <f t="shared" si="222"/>
        <v>#REF!</v>
      </c>
      <c r="C2018" s="576" t="e">
        <f>IF(A2018="","",IF(#REF!+'Plano Prestação Mensal Proposta'!A2018&gt;120,0,ROUND(IF(B2018&gt;0.045,(0.045*0.5),(0.5)*B2018),7)))</f>
        <v>#REF!</v>
      </c>
      <c r="D2018" s="576" t="e">
        <f t="shared" si="217"/>
        <v>#REF!</v>
      </c>
      <c r="E2018" s="575" t="e">
        <f t="shared" si="223"/>
        <v>#REF!</v>
      </c>
      <c r="F2018" s="575" t="e">
        <f t="shared" si="218"/>
        <v>#REF!</v>
      </c>
      <c r="G2018" s="575" t="e">
        <f t="shared" si="219"/>
        <v>#REF!</v>
      </c>
      <c r="H2018" s="575" t="e">
        <f t="shared" si="220"/>
        <v>#REF!</v>
      </c>
      <c r="I2018" s="575" t="e">
        <f t="shared" si="221"/>
        <v>#REF!</v>
      </c>
      <c r="J2018" s="575" t="e">
        <f>IF(A2018="","",IF(#REF!="","",PMT((1+D2018)^(1/12)-1,(#REF!*12)-A2018+1,-E2018)))</f>
        <v>#REF!</v>
      </c>
    </row>
    <row r="2019" spans="1:10">
      <c r="A2019" s="577" t="e">
        <f>IF(A2018="","",IF(A2018=#REF!*12,"",+A2018+1))</f>
        <v>#REF!</v>
      </c>
      <c r="B2019" s="576" t="e">
        <f t="shared" si="222"/>
        <v>#REF!</v>
      </c>
      <c r="C2019" s="576" t="e">
        <f>IF(A2019="","",IF(#REF!+'Plano Prestação Mensal Proposta'!A2019&gt;120,0,ROUND(IF(B2019&gt;0.045,(0.045*0.5),(0.5)*B2019),7)))</f>
        <v>#REF!</v>
      </c>
      <c r="D2019" s="576" t="e">
        <f t="shared" si="217"/>
        <v>#REF!</v>
      </c>
      <c r="E2019" s="575" t="e">
        <f t="shared" si="223"/>
        <v>#REF!</v>
      </c>
      <c r="F2019" s="575" t="e">
        <f t="shared" si="218"/>
        <v>#REF!</v>
      </c>
      <c r="G2019" s="575" t="e">
        <f t="shared" si="219"/>
        <v>#REF!</v>
      </c>
      <c r="H2019" s="575" t="e">
        <f t="shared" si="220"/>
        <v>#REF!</v>
      </c>
      <c r="I2019" s="575" t="e">
        <f t="shared" si="221"/>
        <v>#REF!</v>
      </c>
      <c r="J2019" s="575" t="e">
        <f>IF(A2019="","",IF(#REF!="","",PMT((1+D2019)^(1/12)-1,(#REF!*12)-A2019+1,-E2019)))</f>
        <v>#REF!</v>
      </c>
    </row>
    <row r="2020" spans="1:10">
      <c r="A2020" s="577" t="e">
        <f>IF(A2019="","",IF(A2019=#REF!*12,"",+A2019+1))</f>
        <v>#REF!</v>
      </c>
      <c r="B2020" s="576" t="e">
        <f t="shared" si="222"/>
        <v>#REF!</v>
      </c>
      <c r="C2020" s="576" t="e">
        <f>IF(A2020="","",IF(#REF!+'Plano Prestação Mensal Proposta'!A2020&gt;120,0,ROUND(IF(B2020&gt;0.045,(0.045*0.5),(0.5)*B2020),7)))</f>
        <v>#REF!</v>
      </c>
      <c r="D2020" s="576" t="e">
        <f t="shared" si="217"/>
        <v>#REF!</v>
      </c>
      <c r="E2020" s="575" t="e">
        <f t="shared" si="223"/>
        <v>#REF!</v>
      </c>
      <c r="F2020" s="575" t="e">
        <f t="shared" si="218"/>
        <v>#REF!</v>
      </c>
      <c r="G2020" s="575" t="e">
        <f t="shared" si="219"/>
        <v>#REF!</v>
      </c>
      <c r="H2020" s="575" t="e">
        <f t="shared" si="220"/>
        <v>#REF!</v>
      </c>
      <c r="I2020" s="575" t="e">
        <f t="shared" si="221"/>
        <v>#REF!</v>
      </c>
      <c r="J2020" s="575" t="e">
        <f>IF(A2020="","",IF(#REF!="","",PMT((1+D2020)^(1/12)-1,(#REF!*12)-A2020+1,-E2020)))</f>
        <v>#REF!</v>
      </c>
    </row>
    <row r="2021" spans="1:10">
      <c r="A2021" s="577" t="e">
        <f>IF(A2020="","",IF(A2020=#REF!*12,"",+A2020+1))</f>
        <v>#REF!</v>
      </c>
      <c r="B2021" s="576" t="e">
        <f t="shared" si="222"/>
        <v>#REF!</v>
      </c>
      <c r="C2021" s="576" t="e">
        <f>IF(A2021="","",IF(#REF!+'Plano Prestação Mensal Proposta'!A2021&gt;120,0,ROUND(IF(B2021&gt;0.045,(0.045*0.5),(0.5)*B2021),7)))</f>
        <v>#REF!</v>
      </c>
      <c r="D2021" s="576" t="e">
        <f t="shared" si="217"/>
        <v>#REF!</v>
      </c>
      <c r="E2021" s="575" t="e">
        <f t="shared" si="223"/>
        <v>#REF!</v>
      </c>
      <c r="F2021" s="575" t="e">
        <f t="shared" si="218"/>
        <v>#REF!</v>
      </c>
      <c r="G2021" s="575" t="e">
        <f t="shared" si="219"/>
        <v>#REF!</v>
      </c>
      <c r="H2021" s="575" t="e">
        <f t="shared" si="220"/>
        <v>#REF!</v>
      </c>
      <c r="I2021" s="575" t="e">
        <f t="shared" si="221"/>
        <v>#REF!</v>
      </c>
      <c r="J2021" s="575" t="e">
        <f>IF(A2021="","",IF(#REF!="","",PMT((1+D2021)^(1/12)-1,(#REF!*12)-A2021+1,-E2021)))</f>
        <v>#REF!</v>
      </c>
    </row>
    <row r="2022" spans="1:10">
      <c r="A2022" s="577" t="e">
        <f>IF(A2021="","",IF(A2021=#REF!*12,"",+A2021+1))</f>
        <v>#REF!</v>
      </c>
      <c r="B2022" s="576" t="e">
        <f t="shared" si="222"/>
        <v>#REF!</v>
      </c>
      <c r="C2022" s="576" t="e">
        <f>IF(A2022="","",IF(#REF!+'Plano Prestação Mensal Proposta'!A2022&gt;120,0,ROUND(IF(B2022&gt;0.045,(0.045*0.5),(0.5)*B2022),7)))</f>
        <v>#REF!</v>
      </c>
      <c r="D2022" s="576" t="e">
        <f t="shared" si="217"/>
        <v>#REF!</v>
      </c>
      <c r="E2022" s="575" t="e">
        <f t="shared" si="223"/>
        <v>#REF!</v>
      </c>
      <c r="F2022" s="575" t="e">
        <f t="shared" si="218"/>
        <v>#REF!</v>
      </c>
      <c r="G2022" s="575" t="e">
        <f t="shared" si="219"/>
        <v>#REF!</v>
      </c>
      <c r="H2022" s="575" t="e">
        <f t="shared" si="220"/>
        <v>#REF!</v>
      </c>
      <c r="I2022" s="575" t="e">
        <f t="shared" si="221"/>
        <v>#REF!</v>
      </c>
      <c r="J2022" s="575" t="e">
        <f>IF(A2022="","",IF(#REF!="","",PMT((1+D2022)^(1/12)-1,(#REF!*12)-A2022+1,-E2022)))</f>
        <v>#REF!</v>
      </c>
    </row>
    <row r="2023" spans="1:10">
      <c r="A2023" s="577" t="e">
        <f>IF(A2022="","",IF(A2022=#REF!*12,"",+A2022+1))</f>
        <v>#REF!</v>
      </c>
      <c r="B2023" s="576" t="e">
        <f t="shared" si="222"/>
        <v>#REF!</v>
      </c>
      <c r="C2023" s="576" t="e">
        <f>IF(A2023="","",IF(#REF!+'Plano Prestação Mensal Proposta'!A2023&gt;120,0,ROUND(IF(B2023&gt;0.045,(0.045*0.5),(0.5)*B2023),7)))</f>
        <v>#REF!</v>
      </c>
      <c r="D2023" s="576" t="e">
        <f t="shared" si="217"/>
        <v>#REF!</v>
      </c>
      <c r="E2023" s="575" t="e">
        <f t="shared" si="223"/>
        <v>#REF!</v>
      </c>
      <c r="F2023" s="575" t="e">
        <f t="shared" si="218"/>
        <v>#REF!</v>
      </c>
      <c r="G2023" s="575" t="e">
        <f t="shared" si="219"/>
        <v>#REF!</v>
      </c>
      <c r="H2023" s="575" t="e">
        <f t="shared" si="220"/>
        <v>#REF!</v>
      </c>
      <c r="I2023" s="575" t="e">
        <f t="shared" si="221"/>
        <v>#REF!</v>
      </c>
      <c r="J2023" s="575" t="e">
        <f>IF(A2023="","",IF(#REF!="","",PMT((1+D2023)^(1/12)-1,(#REF!*12)-A2023+1,-E2023)))</f>
        <v>#REF!</v>
      </c>
    </row>
    <row r="2024" spans="1:10">
      <c r="A2024" s="577" t="e">
        <f>IF(A2023="","",IF(A2023=#REF!*12,"",+A2023+1))</f>
        <v>#REF!</v>
      </c>
      <c r="B2024" s="576" t="e">
        <f t="shared" si="222"/>
        <v>#REF!</v>
      </c>
      <c r="C2024" s="576" t="e">
        <f>IF(A2024="","",IF(#REF!+'Plano Prestação Mensal Proposta'!A2024&gt;120,0,ROUND(IF(B2024&gt;0.045,(0.045*0.5),(0.5)*B2024),7)))</f>
        <v>#REF!</v>
      </c>
      <c r="D2024" s="576" t="e">
        <f t="shared" si="217"/>
        <v>#REF!</v>
      </c>
      <c r="E2024" s="575" t="e">
        <f t="shared" si="223"/>
        <v>#REF!</v>
      </c>
      <c r="F2024" s="575" t="e">
        <f t="shared" si="218"/>
        <v>#REF!</v>
      </c>
      <c r="G2024" s="575" t="e">
        <f t="shared" si="219"/>
        <v>#REF!</v>
      </c>
      <c r="H2024" s="575" t="e">
        <f t="shared" si="220"/>
        <v>#REF!</v>
      </c>
      <c r="I2024" s="575" t="e">
        <f t="shared" si="221"/>
        <v>#REF!</v>
      </c>
      <c r="J2024" s="575" t="e">
        <f>IF(A2024="","",IF(#REF!="","",PMT((1+D2024)^(1/12)-1,(#REF!*12)-A2024+1,-E2024)))</f>
        <v>#REF!</v>
      </c>
    </row>
    <row r="2025" spans="1:10">
      <c r="A2025" s="577" t="e">
        <f>IF(A2024="","",IF(A2024=#REF!*12,"",+A2024+1))</f>
        <v>#REF!</v>
      </c>
      <c r="B2025" s="576" t="e">
        <f t="shared" si="222"/>
        <v>#REF!</v>
      </c>
      <c r="C2025" s="576" t="e">
        <f>IF(A2025="","",IF(#REF!+'Plano Prestação Mensal Proposta'!A2025&gt;120,0,ROUND(IF(B2025&gt;0.045,(0.045*0.5),(0.5)*B2025),7)))</f>
        <v>#REF!</v>
      </c>
      <c r="D2025" s="576" t="e">
        <f t="shared" si="217"/>
        <v>#REF!</v>
      </c>
      <c r="E2025" s="575" t="e">
        <f t="shared" si="223"/>
        <v>#REF!</v>
      </c>
      <c r="F2025" s="575" t="e">
        <f t="shared" si="218"/>
        <v>#REF!</v>
      </c>
      <c r="G2025" s="575" t="e">
        <f t="shared" si="219"/>
        <v>#REF!</v>
      </c>
      <c r="H2025" s="575" t="e">
        <f t="shared" si="220"/>
        <v>#REF!</v>
      </c>
      <c r="I2025" s="575" t="e">
        <f t="shared" si="221"/>
        <v>#REF!</v>
      </c>
      <c r="J2025" s="575" t="e">
        <f>IF(A2025="","",IF(#REF!="","",PMT((1+D2025)^(1/12)-1,(#REF!*12)-A2025+1,-E2025)))</f>
        <v>#REF!</v>
      </c>
    </row>
    <row r="2026" spans="1:10">
      <c r="A2026" s="577" t="e">
        <f>IF(A2025="","",IF(A2025=#REF!*12,"",+A2025+1))</f>
        <v>#REF!</v>
      </c>
      <c r="B2026" s="576" t="e">
        <f t="shared" si="222"/>
        <v>#REF!</v>
      </c>
      <c r="C2026" s="576" t="e">
        <f>IF(A2026="","",IF(#REF!+'Plano Prestação Mensal Proposta'!A2026&gt;120,0,ROUND(IF(B2026&gt;0.045,(0.045*0.5),(0.5)*B2026),7)))</f>
        <v>#REF!</v>
      </c>
      <c r="D2026" s="576" t="e">
        <f t="shared" si="217"/>
        <v>#REF!</v>
      </c>
      <c r="E2026" s="575" t="e">
        <f t="shared" si="223"/>
        <v>#REF!</v>
      </c>
      <c r="F2026" s="575" t="e">
        <f t="shared" si="218"/>
        <v>#REF!</v>
      </c>
      <c r="G2026" s="575" t="e">
        <f t="shared" si="219"/>
        <v>#REF!</v>
      </c>
      <c r="H2026" s="575" t="e">
        <f t="shared" si="220"/>
        <v>#REF!</v>
      </c>
      <c r="I2026" s="575" t="e">
        <f t="shared" si="221"/>
        <v>#REF!</v>
      </c>
      <c r="J2026" s="575" t="e">
        <f>IF(A2026="","",IF(#REF!="","",PMT((1+D2026)^(1/12)-1,(#REF!*12)-A2026+1,-E2026)))</f>
        <v>#REF!</v>
      </c>
    </row>
    <row r="2027" spans="1:10">
      <c r="A2027" s="577" t="e">
        <f>IF(A2026="","",IF(A2026=#REF!*12,"",+A2026+1))</f>
        <v>#REF!</v>
      </c>
      <c r="B2027" s="576" t="e">
        <f t="shared" si="222"/>
        <v>#REF!</v>
      </c>
      <c r="C2027" s="576" t="e">
        <f>IF(A2027="","",IF(#REF!+'Plano Prestação Mensal Proposta'!A2027&gt;120,0,ROUND(IF(B2027&gt;0.045,(0.045*0.5),(0.5)*B2027),7)))</f>
        <v>#REF!</v>
      </c>
      <c r="D2027" s="576" t="e">
        <f t="shared" si="217"/>
        <v>#REF!</v>
      </c>
      <c r="E2027" s="575" t="e">
        <f t="shared" si="223"/>
        <v>#REF!</v>
      </c>
      <c r="F2027" s="575" t="e">
        <f t="shared" si="218"/>
        <v>#REF!</v>
      </c>
      <c r="G2027" s="575" t="e">
        <f t="shared" si="219"/>
        <v>#REF!</v>
      </c>
      <c r="H2027" s="575" t="e">
        <f t="shared" si="220"/>
        <v>#REF!</v>
      </c>
      <c r="I2027" s="575" t="e">
        <f t="shared" si="221"/>
        <v>#REF!</v>
      </c>
      <c r="J2027" s="575" t="e">
        <f>IF(A2027="","",IF(#REF!="","",PMT((1+D2027)^(1/12)-1,(#REF!*12)-A2027+1,-E2027)))</f>
        <v>#REF!</v>
      </c>
    </row>
    <row r="2028" spans="1:10">
      <c r="A2028" s="577" t="e">
        <f>IF(A2027="","",IF(A2027=#REF!*12,"",+A2027+1))</f>
        <v>#REF!</v>
      </c>
      <c r="B2028" s="576" t="e">
        <f t="shared" si="222"/>
        <v>#REF!</v>
      </c>
      <c r="C2028" s="576" t="e">
        <f>IF(A2028="","",IF(#REF!+'Plano Prestação Mensal Proposta'!A2028&gt;120,0,ROUND(IF(B2028&gt;0.045,(0.045*0.5),(0.5)*B2028),7)))</f>
        <v>#REF!</v>
      </c>
      <c r="D2028" s="576" t="e">
        <f t="shared" si="217"/>
        <v>#REF!</v>
      </c>
      <c r="E2028" s="575" t="e">
        <f t="shared" si="223"/>
        <v>#REF!</v>
      </c>
      <c r="F2028" s="575" t="e">
        <f t="shared" si="218"/>
        <v>#REF!</v>
      </c>
      <c r="G2028" s="575" t="e">
        <f t="shared" si="219"/>
        <v>#REF!</v>
      </c>
      <c r="H2028" s="575" t="e">
        <f t="shared" si="220"/>
        <v>#REF!</v>
      </c>
      <c r="I2028" s="575" t="e">
        <f t="shared" si="221"/>
        <v>#REF!</v>
      </c>
      <c r="J2028" s="575" t="e">
        <f>IF(A2028="","",IF(#REF!="","",PMT((1+D2028)^(1/12)-1,(#REF!*12)-A2028+1,-E2028)))</f>
        <v>#REF!</v>
      </c>
    </row>
    <row r="2029" spans="1:10">
      <c r="A2029" s="577" t="e">
        <f>IF(A2028="","",IF(A2028=#REF!*12,"",+A2028+1))</f>
        <v>#REF!</v>
      </c>
      <c r="B2029" s="576" t="e">
        <f t="shared" si="222"/>
        <v>#REF!</v>
      </c>
      <c r="C2029" s="576" t="e">
        <f>IF(A2029="","",IF(#REF!+'Plano Prestação Mensal Proposta'!A2029&gt;120,0,ROUND(IF(B2029&gt;0.045,(0.045*0.5),(0.5)*B2029),7)))</f>
        <v>#REF!</v>
      </c>
      <c r="D2029" s="576" t="e">
        <f t="shared" si="217"/>
        <v>#REF!</v>
      </c>
      <c r="E2029" s="575" t="e">
        <f t="shared" si="223"/>
        <v>#REF!</v>
      </c>
      <c r="F2029" s="575" t="e">
        <f t="shared" si="218"/>
        <v>#REF!</v>
      </c>
      <c r="G2029" s="575" t="e">
        <f t="shared" si="219"/>
        <v>#REF!</v>
      </c>
      <c r="H2029" s="575" t="e">
        <f t="shared" si="220"/>
        <v>#REF!</v>
      </c>
      <c r="I2029" s="575" t="e">
        <f t="shared" si="221"/>
        <v>#REF!</v>
      </c>
      <c r="J2029" s="575" t="e">
        <f>IF(A2029="","",IF(#REF!="","",PMT((1+D2029)^(1/12)-1,(#REF!*12)-A2029+1,-E2029)))</f>
        <v>#REF!</v>
      </c>
    </row>
    <row r="2030" spans="1:10">
      <c r="A2030" s="577" t="e">
        <f>IF(A2029="","",IF(A2029=#REF!*12,"",+A2029+1))</f>
        <v>#REF!</v>
      </c>
      <c r="B2030" s="576" t="e">
        <f t="shared" si="222"/>
        <v>#REF!</v>
      </c>
      <c r="C2030" s="576" t="e">
        <f>IF(A2030="","",IF(#REF!+'Plano Prestação Mensal Proposta'!A2030&gt;120,0,ROUND(IF(B2030&gt;0.045,(0.045*0.5),(0.5)*B2030),7)))</f>
        <v>#REF!</v>
      </c>
      <c r="D2030" s="576" t="e">
        <f t="shared" si="217"/>
        <v>#REF!</v>
      </c>
      <c r="E2030" s="575" t="e">
        <f t="shared" si="223"/>
        <v>#REF!</v>
      </c>
      <c r="F2030" s="575" t="e">
        <f t="shared" si="218"/>
        <v>#REF!</v>
      </c>
      <c r="G2030" s="575" t="e">
        <f t="shared" si="219"/>
        <v>#REF!</v>
      </c>
      <c r="H2030" s="575" t="e">
        <f t="shared" si="220"/>
        <v>#REF!</v>
      </c>
      <c r="I2030" s="575" t="e">
        <f t="shared" si="221"/>
        <v>#REF!</v>
      </c>
      <c r="J2030" s="575" t="e">
        <f>IF(A2030="","",IF(#REF!="","",PMT((1+D2030)^(1/12)-1,(#REF!*12)-A2030+1,-E2030)))</f>
        <v>#REF!</v>
      </c>
    </row>
    <row r="2031" spans="1:10">
      <c r="A2031" s="577" t="e">
        <f>IF(A2030="","",IF(A2030=#REF!*12,"",+A2030+1))</f>
        <v>#REF!</v>
      </c>
      <c r="B2031" s="576" t="e">
        <f t="shared" si="222"/>
        <v>#REF!</v>
      </c>
      <c r="C2031" s="576" t="e">
        <f>IF(A2031="","",IF(#REF!+'Plano Prestação Mensal Proposta'!A2031&gt;120,0,ROUND(IF(B2031&gt;0.045,(0.045*0.5),(0.5)*B2031),7)))</f>
        <v>#REF!</v>
      </c>
      <c r="D2031" s="576" t="e">
        <f t="shared" si="217"/>
        <v>#REF!</v>
      </c>
      <c r="E2031" s="575" t="e">
        <f t="shared" si="223"/>
        <v>#REF!</v>
      </c>
      <c r="F2031" s="575" t="e">
        <f t="shared" si="218"/>
        <v>#REF!</v>
      </c>
      <c r="G2031" s="575" t="e">
        <f t="shared" si="219"/>
        <v>#REF!</v>
      </c>
      <c r="H2031" s="575" t="e">
        <f t="shared" si="220"/>
        <v>#REF!</v>
      </c>
      <c r="I2031" s="575" t="e">
        <f t="shared" si="221"/>
        <v>#REF!</v>
      </c>
      <c r="J2031" s="575" t="e">
        <f>IF(A2031="","",IF(#REF!="","",PMT((1+D2031)^(1/12)-1,(#REF!*12)-A2031+1,-E2031)))</f>
        <v>#REF!</v>
      </c>
    </row>
    <row r="2032" spans="1:10">
      <c r="A2032" s="577" t="e">
        <f>IF(A2031="","",IF(A2031=#REF!*12,"",+A2031+1))</f>
        <v>#REF!</v>
      </c>
      <c r="B2032" s="576" t="e">
        <f t="shared" si="222"/>
        <v>#REF!</v>
      </c>
      <c r="C2032" s="576" t="e">
        <f>IF(A2032="","",IF(#REF!+'Plano Prestação Mensal Proposta'!A2032&gt;120,0,ROUND(IF(B2032&gt;0.045,(0.045*0.5),(0.5)*B2032),7)))</f>
        <v>#REF!</v>
      </c>
      <c r="D2032" s="576" t="e">
        <f t="shared" si="217"/>
        <v>#REF!</v>
      </c>
      <c r="E2032" s="575" t="e">
        <f t="shared" si="223"/>
        <v>#REF!</v>
      </c>
      <c r="F2032" s="575" t="e">
        <f t="shared" si="218"/>
        <v>#REF!</v>
      </c>
      <c r="G2032" s="575" t="e">
        <f t="shared" si="219"/>
        <v>#REF!</v>
      </c>
      <c r="H2032" s="575" t="e">
        <f t="shared" si="220"/>
        <v>#REF!</v>
      </c>
      <c r="I2032" s="575" t="e">
        <f t="shared" si="221"/>
        <v>#REF!</v>
      </c>
      <c r="J2032" s="575" t="e">
        <f>IF(A2032="","",IF(#REF!="","",PMT((1+D2032)^(1/12)-1,(#REF!*12)-A2032+1,-E2032)))</f>
        <v>#REF!</v>
      </c>
    </row>
    <row r="2033" spans="1:10">
      <c r="A2033" s="577" t="e">
        <f>IF(A2032="","",IF(A2032=#REF!*12,"",+A2032+1))</f>
        <v>#REF!</v>
      </c>
      <c r="B2033" s="576" t="e">
        <f t="shared" si="222"/>
        <v>#REF!</v>
      </c>
      <c r="C2033" s="576" t="e">
        <f>IF(A2033="","",IF(#REF!+'Plano Prestação Mensal Proposta'!A2033&gt;120,0,ROUND(IF(B2033&gt;0.045,(0.045*0.5),(0.5)*B2033),7)))</f>
        <v>#REF!</v>
      </c>
      <c r="D2033" s="576" t="e">
        <f t="shared" si="217"/>
        <v>#REF!</v>
      </c>
      <c r="E2033" s="575" t="e">
        <f t="shared" si="223"/>
        <v>#REF!</v>
      </c>
      <c r="F2033" s="575" t="e">
        <f t="shared" si="218"/>
        <v>#REF!</v>
      </c>
      <c r="G2033" s="575" t="e">
        <f t="shared" si="219"/>
        <v>#REF!</v>
      </c>
      <c r="H2033" s="575" t="e">
        <f t="shared" si="220"/>
        <v>#REF!</v>
      </c>
      <c r="I2033" s="575" t="e">
        <f t="shared" si="221"/>
        <v>#REF!</v>
      </c>
      <c r="J2033" s="575" t="e">
        <f>IF(A2033="","",IF(#REF!="","",PMT((1+D2033)^(1/12)-1,(#REF!*12)-A2033+1,-E2033)))</f>
        <v>#REF!</v>
      </c>
    </row>
    <row r="2034" spans="1:10">
      <c r="A2034" s="577" t="e">
        <f>IF(A2033="","",IF(A2033=#REF!*12,"",+A2033+1))</f>
        <v>#REF!</v>
      </c>
      <c r="B2034" s="576" t="e">
        <f t="shared" si="222"/>
        <v>#REF!</v>
      </c>
      <c r="C2034" s="576" t="e">
        <f>IF(A2034="","",IF(#REF!+'Plano Prestação Mensal Proposta'!A2034&gt;120,0,ROUND(IF(B2034&gt;0.045,(0.045*0.5),(0.5)*B2034),7)))</f>
        <v>#REF!</v>
      </c>
      <c r="D2034" s="576" t="e">
        <f t="shared" si="217"/>
        <v>#REF!</v>
      </c>
      <c r="E2034" s="575" t="e">
        <f t="shared" si="223"/>
        <v>#REF!</v>
      </c>
      <c r="F2034" s="575" t="e">
        <f t="shared" si="218"/>
        <v>#REF!</v>
      </c>
      <c r="G2034" s="575" t="e">
        <f t="shared" si="219"/>
        <v>#REF!</v>
      </c>
      <c r="H2034" s="575" t="e">
        <f t="shared" si="220"/>
        <v>#REF!</v>
      </c>
      <c r="I2034" s="575" t="e">
        <f t="shared" si="221"/>
        <v>#REF!</v>
      </c>
      <c r="J2034" s="575" t="e">
        <f>IF(A2034="","",IF(#REF!="","",PMT((1+D2034)^(1/12)-1,(#REF!*12)-A2034+1,-E2034)))</f>
        <v>#REF!</v>
      </c>
    </row>
    <row r="2035" spans="1:10">
      <c r="A2035" s="577" t="e">
        <f>IF(A2034="","",IF(A2034=#REF!*12,"",+A2034+1))</f>
        <v>#REF!</v>
      </c>
      <c r="B2035" s="576" t="e">
        <f t="shared" si="222"/>
        <v>#REF!</v>
      </c>
      <c r="C2035" s="576" t="e">
        <f>IF(A2035="","",IF(#REF!+'Plano Prestação Mensal Proposta'!A2035&gt;120,0,ROUND(IF(B2035&gt;0.045,(0.045*0.5),(0.5)*B2035),7)))</f>
        <v>#REF!</v>
      </c>
      <c r="D2035" s="576" t="e">
        <f t="shared" si="217"/>
        <v>#REF!</v>
      </c>
      <c r="E2035" s="575" t="e">
        <f t="shared" si="223"/>
        <v>#REF!</v>
      </c>
      <c r="F2035" s="575" t="e">
        <f t="shared" si="218"/>
        <v>#REF!</v>
      </c>
      <c r="G2035" s="575" t="e">
        <f t="shared" si="219"/>
        <v>#REF!</v>
      </c>
      <c r="H2035" s="575" t="e">
        <f t="shared" si="220"/>
        <v>#REF!</v>
      </c>
      <c r="I2035" s="575" t="e">
        <f t="shared" si="221"/>
        <v>#REF!</v>
      </c>
      <c r="J2035" s="575" t="e">
        <f>IF(A2035="","",IF(#REF!="","",PMT((1+D2035)^(1/12)-1,(#REF!*12)-A2035+1,-E2035)))</f>
        <v>#REF!</v>
      </c>
    </row>
    <row r="2036" spans="1:10">
      <c r="A2036" s="577" t="e">
        <f>IF(A2035="","",IF(A2035=#REF!*12,"",+A2035+1))</f>
        <v>#REF!</v>
      </c>
      <c r="B2036" s="576" t="e">
        <f t="shared" si="222"/>
        <v>#REF!</v>
      </c>
      <c r="C2036" s="576" t="e">
        <f>IF(A2036="","",IF(#REF!+'Plano Prestação Mensal Proposta'!A2036&gt;120,0,ROUND(IF(B2036&gt;0.045,(0.045*0.5),(0.5)*B2036),7)))</f>
        <v>#REF!</v>
      </c>
      <c r="D2036" s="576" t="e">
        <f t="shared" si="217"/>
        <v>#REF!</v>
      </c>
      <c r="E2036" s="575" t="e">
        <f t="shared" si="223"/>
        <v>#REF!</v>
      </c>
      <c r="F2036" s="575" t="e">
        <f t="shared" si="218"/>
        <v>#REF!</v>
      </c>
      <c r="G2036" s="575" t="e">
        <f t="shared" si="219"/>
        <v>#REF!</v>
      </c>
      <c r="H2036" s="575" t="e">
        <f t="shared" si="220"/>
        <v>#REF!</v>
      </c>
      <c r="I2036" s="575" t="e">
        <f t="shared" si="221"/>
        <v>#REF!</v>
      </c>
      <c r="J2036" s="575" t="e">
        <f>IF(A2036="","",IF(#REF!="","",PMT((1+D2036)^(1/12)-1,(#REF!*12)-A2036+1,-E2036)))</f>
        <v>#REF!</v>
      </c>
    </row>
    <row r="2037" spans="1:10">
      <c r="A2037" s="577" t="e">
        <f>IF(A2036="","",IF(A2036=#REF!*12,"",+A2036+1))</f>
        <v>#REF!</v>
      </c>
      <c r="B2037" s="576" t="e">
        <f t="shared" si="222"/>
        <v>#REF!</v>
      </c>
      <c r="C2037" s="576" t="e">
        <f>IF(A2037="","",IF(#REF!+'Plano Prestação Mensal Proposta'!A2037&gt;120,0,ROUND(IF(B2037&gt;0.045,(0.045*0.5),(0.5)*B2037),7)))</f>
        <v>#REF!</v>
      </c>
      <c r="D2037" s="576" t="e">
        <f t="shared" si="217"/>
        <v>#REF!</v>
      </c>
      <c r="E2037" s="575" t="e">
        <f t="shared" si="223"/>
        <v>#REF!</v>
      </c>
      <c r="F2037" s="575" t="e">
        <f t="shared" si="218"/>
        <v>#REF!</v>
      </c>
      <c r="G2037" s="575" t="e">
        <f t="shared" si="219"/>
        <v>#REF!</v>
      </c>
      <c r="H2037" s="575" t="e">
        <f t="shared" si="220"/>
        <v>#REF!</v>
      </c>
      <c r="I2037" s="575" t="e">
        <f t="shared" si="221"/>
        <v>#REF!</v>
      </c>
      <c r="J2037" s="575" t="e">
        <f>IF(A2037="","",IF(#REF!="","",PMT((1+D2037)^(1/12)-1,(#REF!*12)-A2037+1,-E2037)))</f>
        <v>#REF!</v>
      </c>
    </row>
    <row r="2038" spans="1:10">
      <c r="A2038" s="577" t="e">
        <f>IF(A2037="","",IF(A2037=#REF!*12,"",+A2037+1))</f>
        <v>#REF!</v>
      </c>
      <c r="B2038" s="576" t="e">
        <f t="shared" si="222"/>
        <v>#REF!</v>
      </c>
      <c r="C2038" s="576" t="e">
        <f>IF(A2038="","",IF(#REF!+'Plano Prestação Mensal Proposta'!A2038&gt;120,0,ROUND(IF(B2038&gt;0.045,(0.045*0.5),(0.5)*B2038),7)))</f>
        <v>#REF!</v>
      </c>
      <c r="D2038" s="576" t="e">
        <f t="shared" si="217"/>
        <v>#REF!</v>
      </c>
      <c r="E2038" s="575" t="e">
        <f t="shared" si="223"/>
        <v>#REF!</v>
      </c>
      <c r="F2038" s="575" t="e">
        <f t="shared" si="218"/>
        <v>#REF!</v>
      </c>
      <c r="G2038" s="575" t="e">
        <f t="shared" si="219"/>
        <v>#REF!</v>
      </c>
      <c r="H2038" s="575" t="e">
        <f t="shared" si="220"/>
        <v>#REF!</v>
      </c>
      <c r="I2038" s="575" t="e">
        <f t="shared" si="221"/>
        <v>#REF!</v>
      </c>
      <c r="J2038" s="575" t="e">
        <f>IF(A2038="","",IF(#REF!="","",PMT((1+D2038)^(1/12)-1,(#REF!*12)-A2038+1,-E2038)))</f>
        <v>#REF!</v>
      </c>
    </row>
    <row r="2039" spans="1:10">
      <c r="A2039" s="577" t="e">
        <f>IF(A2038="","",IF(A2038=#REF!*12,"",+A2038+1))</f>
        <v>#REF!</v>
      </c>
      <c r="B2039" s="576" t="e">
        <f t="shared" si="222"/>
        <v>#REF!</v>
      </c>
      <c r="C2039" s="576" t="e">
        <f>IF(A2039="","",IF(#REF!+'Plano Prestação Mensal Proposta'!A2039&gt;120,0,ROUND(IF(B2039&gt;0.045,(0.045*0.5),(0.5)*B2039),7)))</f>
        <v>#REF!</v>
      </c>
      <c r="D2039" s="576" t="e">
        <f t="shared" si="217"/>
        <v>#REF!</v>
      </c>
      <c r="E2039" s="575" t="e">
        <f t="shared" si="223"/>
        <v>#REF!</v>
      </c>
      <c r="F2039" s="575" t="e">
        <f t="shared" si="218"/>
        <v>#REF!</v>
      </c>
      <c r="G2039" s="575" t="e">
        <f t="shared" si="219"/>
        <v>#REF!</v>
      </c>
      <c r="H2039" s="575" t="e">
        <f t="shared" si="220"/>
        <v>#REF!</v>
      </c>
      <c r="I2039" s="575" t="e">
        <f t="shared" si="221"/>
        <v>#REF!</v>
      </c>
      <c r="J2039" s="575" t="e">
        <f>IF(A2039="","",IF(#REF!="","",PMT((1+D2039)^(1/12)-1,(#REF!*12)-A2039+1,-E2039)))</f>
        <v>#REF!</v>
      </c>
    </row>
    <row r="2040" spans="1:10">
      <c r="A2040" s="577" t="e">
        <f>IF(A2039="","",IF(A2039=#REF!*12,"",+A2039+1))</f>
        <v>#REF!</v>
      </c>
      <c r="B2040" s="576" t="e">
        <f t="shared" si="222"/>
        <v>#REF!</v>
      </c>
      <c r="C2040" s="576" t="e">
        <f>IF(A2040="","",IF(#REF!+'Plano Prestação Mensal Proposta'!A2040&gt;120,0,ROUND(IF(B2040&gt;0.045,(0.045*0.5),(0.5)*B2040),7)))</f>
        <v>#REF!</v>
      </c>
      <c r="D2040" s="576" t="e">
        <f t="shared" si="217"/>
        <v>#REF!</v>
      </c>
      <c r="E2040" s="575" t="e">
        <f t="shared" si="223"/>
        <v>#REF!</v>
      </c>
      <c r="F2040" s="575" t="e">
        <f t="shared" si="218"/>
        <v>#REF!</v>
      </c>
      <c r="G2040" s="575" t="e">
        <f t="shared" si="219"/>
        <v>#REF!</v>
      </c>
      <c r="H2040" s="575" t="e">
        <f t="shared" si="220"/>
        <v>#REF!</v>
      </c>
      <c r="I2040" s="575" t="e">
        <f t="shared" si="221"/>
        <v>#REF!</v>
      </c>
      <c r="J2040" s="575" t="e">
        <f>IF(A2040="","",IF(#REF!="","",PMT((1+D2040)^(1/12)-1,(#REF!*12)-A2040+1,-E2040)))</f>
        <v>#REF!</v>
      </c>
    </row>
    <row r="2041" spans="1:10">
      <c r="A2041" s="577" t="e">
        <f>IF(A2040="","",IF(A2040=#REF!*12,"",+A2040+1))</f>
        <v>#REF!</v>
      </c>
      <c r="B2041" s="576" t="e">
        <f t="shared" si="222"/>
        <v>#REF!</v>
      </c>
      <c r="C2041" s="576" t="e">
        <f>IF(A2041="","",IF(#REF!+'Plano Prestação Mensal Proposta'!A2041&gt;120,0,ROUND(IF(B2041&gt;0.045,(0.045*0.5),(0.5)*B2041),7)))</f>
        <v>#REF!</v>
      </c>
      <c r="D2041" s="576" t="e">
        <f t="shared" si="217"/>
        <v>#REF!</v>
      </c>
      <c r="E2041" s="575" t="e">
        <f t="shared" si="223"/>
        <v>#REF!</v>
      </c>
      <c r="F2041" s="575" t="e">
        <f t="shared" si="218"/>
        <v>#REF!</v>
      </c>
      <c r="G2041" s="575" t="e">
        <f t="shared" si="219"/>
        <v>#REF!</v>
      </c>
      <c r="H2041" s="575" t="e">
        <f t="shared" si="220"/>
        <v>#REF!</v>
      </c>
      <c r="I2041" s="575" t="e">
        <f t="shared" si="221"/>
        <v>#REF!</v>
      </c>
      <c r="J2041" s="575" t="e">
        <f>IF(A2041="","",IF(#REF!="","",PMT((1+D2041)^(1/12)-1,(#REF!*12)-A2041+1,-E2041)))</f>
        <v>#REF!</v>
      </c>
    </row>
    <row r="2042" spans="1:10">
      <c r="A2042" s="577" t="e">
        <f>IF(A2041="","",IF(A2041=#REF!*12,"",+A2041+1))</f>
        <v>#REF!</v>
      </c>
      <c r="B2042" s="576" t="e">
        <f t="shared" si="222"/>
        <v>#REF!</v>
      </c>
      <c r="C2042" s="576" t="e">
        <f>IF(A2042="","",IF(#REF!+'Plano Prestação Mensal Proposta'!A2042&gt;120,0,ROUND(IF(B2042&gt;0.045,(0.045*0.5),(0.5)*B2042),7)))</f>
        <v>#REF!</v>
      </c>
      <c r="D2042" s="576" t="e">
        <f t="shared" si="217"/>
        <v>#REF!</v>
      </c>
      <c r="E2042" s="575" t="e">
        <f t="shared" si="223"/>
        <v>#REF!</v>
      </c>
      <c r="F2042" s="575" t="e">
        <f t="shared" si="218"/>
        <v>#REF!</v>
      </c>
      <c r="G2042" s="575" t="e">
        <f t="shared" si="219"/>
        <v>#REF!</v>
      </c>
      <c r="H2042" s="575" t="e">
        <f t="shared" si="220"/>
        <v>#REF!</v>
      </c>
      <c r="I2042" s="575" t="e">
        <f t="shared" si="221"/>
        <v>#REF!</v>
      </c>
      <c r="J2042" s="575" t="e">
        <f>IF(A2042="","",IF(#REF!="","",PMT((1+D2042)^(1/12)-1,(#REF!*12)-A2042+1,-E2042)))</f>
        <v>#REF!</v>
      </c>
    </row>
    <row r="2043" spans="1:10">
      <c r="A2043" s="577" t="e">
        <f>IF(A2042="","",IF(A2042=#REF!*12,"",+A2042+1))</f>
        <v>#REF!</v>
      </c>
      <c r="B2043" s="576" t="e">
        <f t="shared" si="222"/>
        <v>#REF!</v>
      </c>
      <c r="C2043" s="576" t="e">
        <f>IF(A2043="","",IF(#REF!+'Plano Prestação Mensal Proposta'!A2043&gt;120,0,ROUND(IF(B2043&gt;0.045,(0.045*0.5),(0.5)*B2043),7)))</f>
        <v>#REF!</v>
      </c>
      <c r="D2043" s="576" t="e">
        <f t="shared" si="217"/>
        <v>#REF!</v>
      </c>
      <c r="E2043" s="575" t="e">
        <f t="shared" si="223"/>
        <v>#REF!</v>
      </c>
      <c r="F2043" s="575" t="e">
        <f t="shared" si="218"/>
        <v>#REF!</v>
      </c>
      <c r="G2043" s="575" t="e">
        <f t="shared" si="219"/>
        <v>#REF!</v>
      </c>
      <c r="H2043" s="575" t="e">
        <f t="shared" si="220"/>
        <v>#REF!</v>
      </c>
      <c r="I2043" s="575" t="e">
        <f t="shared" si="221"/>
        <v>#REF!</v>
      </c>
      <c r="J2043" s="575" t="e">
        <f>IF(A2043="","",IF(#REF!="","",PMT((1+D2043)^(1/12)-1,(#REF!*12)-A2043+1,-E2043)))</f>
        <v>#REF!</v>
      </c>
    </row>
    <row r="2044" spans="1:10">
      <c r="A2044" s="577" t="e">
        <f>IF(A2043="","",IF(A2043=#REF!*12,"",+A2043+1))</f>
        <v>#REF!</v>
      </c>
      <c r="B2044" s="576" t="e">
        <f t="shared" si="222"/>
        <v>#REF!</v>
      </c>
      <c r="C2044" s="576" t="e">
        <f>IF(A2044="","",IF(#REF!+'Plano Prestação Mensal Proposta'!A2044&gt;120,0,ROUND(IF(B2044&gt;0.045,(0.045*0.5),(0.5)*B2044),7)))</f>
        <v>#REF!</v>
      </c>
      <c r="D2044" s="576" t="e">
        <f t="shared" si="217"/>
        <v>#REF!</v>
      </c>
      <c r="E2044" s="575" t="e">
        <f t="shared" si="223"/>
        <v>#REF!</v>
      </c>
      <c r="F2044" s="575" t="e">
        <f t="shared" si="218"/>
        <v>#REF!</v>
      </c>
      <c r="G2044" s="575" t="e">
        <f t="shared" si="219"/>
        <v>#REF!</v>
      </c>
      <c r="H2044" s="575" t="e">
        <f t="shared" si="220"/>
        <v>#REF!</v>
      </c>
      <c r="I2044" s="575" t="e">
        <f t="shared" si="221"/>
        <v>#REF!</v>
      </c>
      <c r="J2044" s="575" t="e">
        <f>IF(A2044="","",IF(#REF!="","",PMT((1+D2044)^(1/12)-1,(#REF!*12)-A2044+1,-E2044)))</f>
        <v>#REF!</v>
      </c>
    </row>
    <row r="2045" spans="1:10">
      <c r="A2045" s="577" t="e">
        <f>IF(A2044="","",IF(A2044=#REF!*12,"",+A2044+1))</f>
        <v>#REF!</v>
      </c>
      <c r="B2045" s="576" t="e">
        <f t="shared" si="222"/>
        <v>#REF!</v>
      </c>
      <c r="C2045" s="576" t="e">
        <f>IF(A2045="","",IF(#REF!+'Plano Prestação Mensal Proposta'!A2045&gt;120,0,ROUND(IF(B2045&gt;0.045,(0.045*0.5),(0.5)*B2045),7)))</f>
        <v>#REF!</v>
      </c>
      <c r="D2045" s="576" t="e">
        <f t="shared" si="217"/>
        <v>#REF!</v>
      </c>
      <c r="E2045" s="575" t="e">
        <f t="shared" si="223"/>
        <v>#REF!</v>
      </c>
      <c r="F2045" s="575" t="e">
        <f t="shared" si="218"/>
        <v>#REF!</v>
      </c>
      <c r="G2045" s="575" t="e">
        <f t="shared" si="219"/>
        <v>#REF!</v>
      </c>
      <c r="H2045" s="575" t="e">
        <f t="shared" si="220"/>
        <v>#REF!</v>
      </c>
      <c r="I2045" s="575" t="e">
        <f t="shared" si="221"/>
        <v>#REF!</v>
      </c>
      <c r="J2045" s="575" t="e">
        <f>IF(A2045="","",IF(#REF!="","",PMT((1+D2045)^(1/12)-1,(#REF!*12)-A2045+1,-E2045)))</f>
        <v>#REF!</v>
      </c>
    </row>
    <row r="2046" spans="1:10">
      <c r="A2046" s="577" t="e">
        <f>IF(A2045="","",IF(A2045=#REF!*12,"",+A2045+1))</f>
        <v>#REF!</v>
      </c>
      <c r="B2046" s="576" t="e">
        <f t="shared" si="222"/>
        <v>#REF!</v>
      </c>
      <c r="C2046" s="576" t="e">
        <f>IF(A2046="","",IF(#REF!+'Plano Prestação Mensal Proposta'!A2046&gt;120,0,ROUND(IF(B2046&gt;0.045,(0.045*0.5),(0.5)*B2046),7)))</f>
        <v>#REF!</v>
      </c>
      <c r="D2046" s="576" t="e">
        <f t="shared" si="217"/>
        <v>#REF!</v>
      </c>
      <c r="E2046" s="575" t="e">
        <f t="shared" si="223"/>
        <v>#REF!</v>
      </c>
      <c r="F2046" s="575" t="e">
        <f t="shared" si="218"/>
        <v>#REF!</v>
      </c>
      <c r="G2046" s="575" t="e">
        <f t="shared" si="219"/>
        <v>#REF!</v>
      </c>
      <c r="H2046" s="575" t="e">
        <f t="shared" si="220"/>
        <v>#REF!</v>
      </c>
      <c r="I2046" s="575" t="e">
        <f t="shared" si="221"/>
        <v>#REF!</v>
      </c>
      <c r="J2046" s="575" t="e">
        <f>IF(A2046="","",IF(#REF!="","",PMT((1+D2046)^(1/12)-1,(#REF!*12)-A2046+1,-E2046)))</f>
        <v>#REF!</v>
      </c>
    </row>
    <row r="2047" spans="1:10">
      <c r="A2047" s="577" t="e">
        <f>IF(A2046="","",IF(A2046=#REF!*12,"",+A2046+1))</f>
        <v>#REF!</v>
      </c>
      <c r="B2047" s="576" t="e">
        <f t="shared" si="222"/>
        <v>#REF!</v>
      </c>
      <c r="C2047" s="576" t="e">
        <f>IF(A2047="","",IF(#REF!+'Plano Prestação Mensal Proposta'!A2047&gt;120,0,ROUND(IF(B2047&gt;0.045,(0.045*0.5),(0.5)*B2047),7)))</f>
        <v>#REF!</v>
      </c>
      <c r="D2047" s="576" t="e">
        <f t="shared" si="217"/>
        <v>#REF!</v>
      </c>
      <c r="E2047" s="575" t="e">
        <f t="shared" si="223"/>
        <v>#REF!</v>
      </c>
      <c r="F2047" s="575" t="e">
        <f t="shared" si="218"/>
        <v>#REF!</v>
      </c>
      <c r="G2047" s="575" t="e">
        <f t="shared" si="219"/>
        <v>#REF!</v>
      </c>
      <c r="H2047" s="575" t="e">
        <f t="shared" si="220"/>
        <v>#REF!</v>
      </c>
      <c r="I2047" s="575" t="e">
        <f t="shared" si="221"/>
        <v>#REF!</v>
      </c>
      <c r="J2047" s="575" t="e">
        <f>IF(A2047="","",IF(#REF!="","",PMT((1+D2047)^(1/12)-1,(#REF!*12)-A2047+1,-E2047)))</f>
        <v>#REF!</v>
      </c>
    </row>
    <row r="2048" spans="1:10">
      <c r="A2048" s="577" t="e">
        <f>IF(A2047="","",IF(A2047=#REF!*12,"",+A2047+1))</f>
        <v>#REF!</v>
      </c>
      <c r="B2048" s="576" t="e">
        <f t="shared" si="222"/>
        <v>#REF!</v>
      </c>
      <c r="C2048" s="576" t="e">
        <f>IF(A2048="","",IF(#REF!+'Plano Prestação Mensal Proposta'!A2048&gt;120,0,ROUND(IF(B2048&gt;0.045,(0.045*0.5),(0.5)*B2048),7)))</f>
        <v>#REF!</v>
      </c>
      <c r="D2048" s="576" t="e">
        <f t="shared" si="217"/>
        <v>#REF!</v>
      </c>
      <c r="E2048" s="575" t="e">
        <f t="shared" si="223"/>
        <v>#REF!</v>
      </c>
      <c r="F2048" s="575" t="e">
        <f t="shared" si="218"/>
        <v>#REF!</v>
      </c>
      <c r="G2048" s="575" t="e">
        <f t="shared" si="219"/>
        <v>#REF!</v>
      </c>
      <c r="H2048" s="575" t="e">
        <f t="shared" si="220"/>
        <v>#REF!</v>
      </c>
      <c r="I2048" s="575" t="e">
        <f t="shared" si="221"/>
        <v>#REF!</v>
      </c>
      <c r="J2048" s="575" t="e">
        <f>IF(A2048="","",IF(#REF!="","",PMT((1+D2048)^(1/12)-1,(#REF!*12)-A2048+1,-E2048)))</f>
        <v>#REF!</v>
      </c>
    </row>
    <row r="2049" spans="1:10">
      <c r="A2049" s="577" t="e">
        <f>IF(A2048="","",IF(A2048=#REF!*12,"",+A2048+1))</f>
        <v>#REF!</v>
      </c>
      <c r="B2049" s="576" t="e">
        <f t="shared" si="222"/>
        <v>#REF!</v>
      </c>
      <c r="C2049" s="576" t="e">
        <f>IF(A2049="","",IF(#REF!+'Plano Prestação Mensal Proposta'!A2049&gt;120,0,ROUND(IF(B2049&gt;0.045,(0.045*0.5),(0.5)*B2049),7)))</f>
        <v>#REF!</v>
      </c>
      <c r="D2049" s="576" t="e">
        <f t="shared" si="217"/>
        <v>#REF!</v>
      </c>
      <c r="E2049" s="575" t="e">
        <f t="shared" si="223"/>
        <v>#REF!</v>
      </c>
      <c r="F2049" s="575" t="e">
        <f t="shared" si="218"/>
        <v>#REF!</v>
      </c>
      <c r="G2049" s="575" t="e">
        <f t="shared" si="219"/>
        <v>#REF!</v>
      </c>
      <c r="H2049" s="575" t="e">
        <f t="shared" si="220"/>
        <v>#REF!</v>
      </c>
      <c r="I2049" s="575" t="e">
        <f t="shared" si="221"/>
        <v>#REF!</v>
      </c>
      <c r="J2049" s="575" t="e">
        <f>IF(A2049="","",IF(#REF!="","",PMT((1+D2049)^(1/12)-1,(#REF!*12)-A2049+1,-E2049)))</f>
        <v>#REF!</v>
      </c>
    </row>
    <row r="2050" spans="1:10">
      <c r="A2050" s="577" t="e">
        <f>IF(A2049="","",IF(A2049=#REF!*12,"",+A2049+1))</f>
        <v>#REF!</v>
      </c>
      <c r="B2050" s="576" t="e">
        <f t="shared" si="222"/>
        <v>#REF!</v>
      </c>
      <c r="C2050" s="576" t="e">
        <f>IF(A2050="","",IF(#REF!+'Plano Prestação Mensal Proposta'!A2050&gt;120,0,ROUND(IF(B2050&gt;0.045,(0.045*0.5),(0.5)*B2050),7)))</f>
        <v>#REF!</v>
      </c>
      <c r="D2050" s="576" t="e">
        <f t="shared" si="217"/>
        <v>#REF!</v>
      </c>
      <c r="E2050" s="575" t="e">
        <f t="shared" si="223"/>
        <v>#REF!</v>
      </c>
      <c r="F2050" s="575" t="e">
        <f t="shared" si="218"/>
        <v>#REF!</v>
      </c>
      <c r="G2050" s="575" t="e">
        <f t="shared" si="219"/>
        <v>#REF!</v>
      </c>
      <c r="H2050" s="575" t="e">
        <f t="shared" si="220"/>
        <v>#REF!</v>
      </c>
      <c r="I2050" s="575" t="e">
        <f t="shared" si="221"/>
        <v>#REF!</v>
      </c>
      <c r="J2050" s="575" t="e">
        <f>IF(A2050="","",IF(#REF!="","",PMT((1+D2050)^(1/12)-1,(#REF!*12)-A2050+1,-E2050)))</f>
        <v>#REF!</v>
      </c>
    </row>
    <row r="2051" spans="1:10">
      <c r="A2051" s="577" t="e">
        <f>IF(A2050="","",IF(A2050=#REF!*12,"",+A2050+1))</f>
        <v>#REF!</v>
      </c>
      <c r="B2051" s="576" t="e">
        <f t="shared" si="222"/>
        <v>#REF!</v>
      </c>
      <c r="C2051" s="576" t="e">
        <f>IF(A2051="","",IF(#REF!+'Plano Prestação Mensal Proposta'!A2051&gt;120,0,ROUND(IF(B2051&gt;0.045,(0.045*0.5),(0.5)*B2051),7)))</f>
        <v>#REF!</v>
      </c>
      <c r="D2051" s="576" t="e">
        <f t="shared" si="217"/>
        <v>#REF!</v>
      </c>
      <c r="E2051" s="575" t="e">
        <f t="shared" si="223"/>
        <v>#REF!</v>
      </c>
      <c r="F2051" s="575" t="e">
        <f t="shared" si="218"/>
        <v>#REF!</v>
      </c>
      <c r="G2051" s="575" t="e">
        <f t="shared" si="219"/>
        <v>#REF!</v>
      </c>
      <c r="H2051" s="575" t="e">
        <f t="shared" si="220"/>
        <v>#REF!</v>
      </c>
      <c r="I2051" s="575" t="e">
        <f t="shared" si="221"/>
        <v>#REF!</v>
      </c>
      <c r="J2051" s="575" t="e">
        <f>IF(A2051="","",IF(#REF!="","",PMT((1+D2051)^(1/12)-1,(#REF!*12)-A2051+1,-E2051)))</f>
        <v>#REF!</v>
      </c>
    </row>
    <row r="2052" spans="1:10">
      <c r="A2052" s="577" t="e">
        <f>IF(A2051="","",IF(A2051=#REF!*12,"",+A2051+1))</f>
        <v>#REF!</v>
      </c>
      <c r="B2052" s="576" t="e">
        <f t="shared" si="222"/>
        <v>#REF!</v>
      </c>
      <c r="C2052" s="576" t="e">
        <f>IF(A2052="","",IF(#REF!+'Plano Prestação Mensal Proposta'!A2052&gt;120,0,ROUND(IF(B2052&gt;0.045,(0.045*0.5),(0.5)*B2052),7)))</f>
        <v>#REF!</v>
      </c>
      <c r="D2052" s="576" t="e">
        <f t="shared" si="217"/>
        <v>#REF!</v>
      </c>
      <c r="E2052" s="575" t="e">
        <f t="shared" si="223"/>
        <v>#REF!</v>
      </c>
      <c r="F2052" s="575" t="e">
        <f t="shared" si="218"/>
        <v>#REF!</v>
      </c>
      <c r="G2052" s="575" t="e">
        <f t="shared" si="219"/>
        <v>#REF!</v>
      </c>
      <c r="H2052" s="575" t="e">
        <f t="shared" si="220"/>
        <v>#REF!</v>
      </c>
      <c r="I2052" s="575" t="e">
        <f t="shared" si="221"/>
        <v>#REF!</v>
      </c>
      <c r="J2052" s="575" t="e">
        <f>IF(A2052="","",IF(#REF!="","",PMT((1+D2052)^(1/12)-1,(#REF!*12)-A2052+1,-E2052)))</f>
        <v>#REF!</v>
      </c>
    </row>
    <row r="2053" spans="1:10">
      <c r="A2053" s="577" t="e">
        <f>IF(A2052="","",IF(A2052=#REF!*12,"",+A2052+1))</f>
        <v>#REF!</v>
      </c>
      <c r="B2053" s="576" t="e">
        <f t="shared" si="222"/>
        <v>#REF!</v>
      </c>
      <c r="C2053" s="576" t="e">
        <f>IF(A2053="","",IF(#REF!+'Plano Prestação Mensal Proposta'!A2053&gt;120,0,ROUND(IF(B2053&gt;0.045,(0.045*0.5),(0.5)*B2053),7)))</f>
        <v>#REF!</v>
      </c>
      <c r="D2053" s="576" t="e">
        <f t="shared" si="217"/>
        <v>#REF!</v>
      </c>
      <c r="E2053" s="575" t="e">
        <f t="shared" si="223"/>
        <v>#REF!</v>
      </c>
      <c r="F2053" s="575" t="e">
        <f t="shared" si="218"/>
        <v>#REF!</v>
      </c>
      <c r="G2053" s="575" t="e">
        <f t="shared" si="219"/>
        <v>#REF!</v>
      </c>
      <c r="H2053" s="575" t="e">
        <f t="shared" si="220"/>
        <v>#REF!</v>
      </c>
      <c r="I2053" s="575" t="e">
        <f t="shared" si="221"/>
        <v>#REF!</v>
      </c>
      <c r="J2053" s="575" t="e">
        <f>IF(A2053="","",IF(#REF!="","",PMT((1+D2053)^(1/12)-1,(#REF!*12)-A2053+1,-E2053)))</f>
        <v>#REF!</v>
      </c>
    </row>
    <row r="2054" spans="1:10">
      <c r="A2054" s="577" t="e">
        <f>IF(A2053="","",IF(A2053=#REF!*12,"",+A2053+1))</f>
        <v>#REF!</v>
      </c>
      <c r="B2054" s="576" t="e">
        <f t="shared" si="222"/>
        <v>#REF!</v>
      </c>
      <c r="C2054" s="576" t="e">
        <f>IF(A2054="","",IF(#REF!+'Plano Prestação Mensal Proposta'!A2054&gt;120,0,ROUND(IF(B2054&gt;0.045,(0.045*0.5),(0.5)*B2054),7)))</f>
        <v>#REF!</v>
      </c>
      <c r="D2054" s="576" t="e">
        <f t="shared" ref="D2054:D2117" si="224">IF(A2054="","",+B2054-C2054)</f>
        <v>#REF!</v>
      </c>
      <c r="E2054" s="575" t="e">
        <f t="shared" si="223"/>
        <v>#REF!</v>
      </c>
      <c r="F2054" s="575" t="e">
        <f t="shared" ref="F2054:F2117" si="225">IF(A2054="","",IF(J2054="","",+J2054-H2054))</f>
        <v>#REF!</v>
      </c>
      <c r="G2054" s="575" t="e">
        <f t="shared" ref="G2054:G2117" si="226">IF(A2054="","",IF(E2054="","",ROUND(+E2054*((1+B2054)^(1/12)-1),2)))</f>
        <v>#REF!</v>
      </c>
      <c r="H2054" s="575" t="e">
        <f t="shared" ref="H2054:H2117" si="227">IF(A2054="","",IF(E2054="","",ROUND(+E2054*((1+D2054)^(1/12)-1),2)))</f>
        <v>#REF!</v>
      </c>
      <c r="I2054" s="575" t="e">
        <f t="shared" ref="I2054:I2117" si="228">IF(A2054="","",+G2054-H2054)</f>
        <v>#REF!</v>
      </c>
      <c r="J2054" s="575" t="e">
        <f>IF(A2054="","",IF(#REF!="","",PMT((1+D2054)^(1/12)-1,(#REF!*12)-A2054+1,-E2054)))</f>
        <v>#REF!</v>
      </c>
    </row>
    <row r="2055" spans="1:10">
      <c r="A2055" s="577" t="e">
        <f>IF(A2054="","",IF(A2054=#REF!*12,"",+A2054+1))</f>
        <v>#REF!</v>
      </c>
      <c r="B2055" s="576" t="e">
        <f t="shared" ref="B2055:B2118" si="229">IF(A2055="","",+B2054)</f>
        <v>#REF!</v>
      </c>
      <c r="C2055" s="576" t="e">
        <f>IF(A2055="","",IF(#REF!+'Plano Prestação Mensal Proposta'!A2055&gt;120,0,ROUND(IF(B2055&gt;0.045,(0.045*0.5),(0.5)*B2055),7)))</f>
        <v>#REF!</v>
      </c>
      <c r="D2055" s="576" t="e">
        <f t="shared" si="224"/>
        <v>#REF!</v>
      </c>
      <c r="E2055" s="575" t="e">
        <f t="shared" ref="E2055:E2118" si="230">IF(A2055="","",IF(F2054="","",+E2054-F2054))</f>
        <v>#REF!</v>
      </c>
      <c r="F2055" s="575" t="e">
        <f t="shared" si="225"/>
        <v>#REF!</v>
      </c>
      <c r="G2055" s="575" t="e">
        <f t="shared" si="226"/>
        <v>#REF!</v>
      </c>
      <c r="H2055" s="575" t="e">
        <f t="shared" si="227"/>
        <v>#REF!</v>
      </c>
      <c r="I2055" s="575" t="e">
        <f t="shared" si="228"/>
        <v>#REF!</v>
      </c>
      <c r="J2055" s="575" t="e">
        <f>IF(A2055="","",IF(#REF!="","",PMT((1+D2055)^(1/12)-1,(#REF!*12)-A2055+1,-E2055)))</f>
        <v>#REF!</v>
      </c>
    </row>
    <row r="2056" spans="1:10">
      <c r="A2056" s="577" t="e">
        <f>IF(A2055="","",IF(A2055=#REF!*12,"",+A2055+1))</f>
        <v>#REF!</v>
      </c>
      <c r="B2056" s="576" t="e">
        <f t="shared" si="229"/>
        <v>#REF!</v>
      </c>
      <c r="C2056" s="576" t="e">
        <f>IF(A2056="","",IF(#REF!+'Plano Prestação Mensal Proposta'!A2056&gt;120,0,ROUND(IF(B2056&gt;0.045,(0.045*0.5),(0.5)*B2056),7)))</f>
        <v>#REF!</v>
      </c>
      <c r="D2056" s="576" t="e">
        <f t="shared" si="224"/>
        <v>#REF!</v>
      </c>
      <c r="E2056" s="575" t="e">
        <f t="shared" si="230"/>
        <v>#REF!</v>
      </c>
      <c r="F2056" s="575" t="e">
        <f t="shared" si="225"/>
        <v>#REF!</v>
      </c>
      <c r="G2056" s="575" t="e">
        <f t="shared" si="226"/>
        <v>#REF!</v>
      </c>
      <c r="H2056" s="575" t="e">
        <f t="shared" si="227"/>
        <v>#REF!</v>
      </c>
      <c r="I2056" s="575" t="e">
        <f t="shared" si="228"/>
        <v>#REF!</v>
      </c>
      <c r="J2056" s="575" t="e">
        <f>IF(A2056="","",IF(#REF!="","",PMT((1+D2056)^(1/12)-1,(#REF!*12)-A2056+1,-E2056)))</f>
        <v>#REF!</v>
      </c>
    </row>
    <row r="2057" spans="1:10">
      <c r="A2057" s="577" t="e">
        <f>IF(A2056="","",IF(A2056=#REF!*12,"",+A2056+1))</f>
        <v>#REF!</v>
      </c>
      <c r="B2057" s="576" t="e">
        <f t="shared" si="229"/>
        <v>#REF!</v>
      </c>
      <c r="C2057" s="576" t="e">
        <f>IF(A2057="","",IF(#REF!+'Plano Prestação Mensal Proposta'!A2057&gt;120,0,ROUND(IF(B2057&gt;0.045,(0.045*0.5),(0.5)*B2057),7)))</f>
        <v>#REF!</v>
      </c>
      <c r="D2057" s="576" t="e">
        <f t="shared" si="224"/>
        <v>#REF!</v>
      </c>
      <c r="E2057" s="575" t="e">
        <f t="shared" si="230"/>
        <v>#REF!</v>
      </c>
      <c r="F2057" s="575" t="e">
        <f t="shared" si="225"/>
        <v>#REF!</v>
      </c>
      <c r="G2057" s="575" t="e">
        <f t="shared" si="226"/>
        <v>#REF!</v>
      </c>
      <c r="H2057" s="575" t="e">
        <f t="shared" si="227"/>
        <v>#REF!</v>
      </c>
      <c r="I2057" s="575" t="e">
        <f t="shared" si="228"/>
        <v>#REF!</v>
      </c>
      <c r="J2057" s="575" t="e">
        <f>IF(A2057="","",IF(#REF!="","",PMT((1+D2057)^(1/12)-1,(#REF!*12)-A2057+1,-E2057)))</f>
        <v>#REF!</v>
      </c>
    </row>
    <row r="2058" spans="1:10">
      <c r="A2058" s="577" t="e">
        <f>IF(A2057="","",IF(A2057=#REF!*12,"",+A2057+1))</f>
        <v>#REF!</v>
      </c>
      <c r="B2058" s="576" t="e">
        <f t="shared" si="229"/>
        <v>#REF!</v>
      </c>
      <c r="C2058" s="576" t="e">
        <f>IF(A2058="","",IF(#REF!+'Plano Prestação Mensal Proposta'!A2058&gt;120,0,ROUND(IF(B2058&gt;0.045,(0.045*0.5),(0.5)*B2058),7)))</f>
        <v>#REF!</v>
      </c>
      <c r="D2058" s="576" t="e">
        <f t="shared" si="224"/>
        <v>#REF!</v>
      </c>
      <c r="E2058" s="575" t="e">
        <f t="shared" si="230"/>
        <v>#REF!</v>
      </c>
      <c r="F2058" s="575" t="e">
        <f t="shared" si="225"/>
        <v>#REF!</v>
      </c>
      <c r="G2058" s="575" t="e">
        <f t="shared" si="226"/>
        <v>#REF!</v>
      </c>
      <c r="H2058" s="575" t="e">
        <f t="shared" si="227"/>
        <v>#REF!</v>
      </c>
      <c r="I2058" s="575" t="e">
        <f t="shared" si="228"/>
        <v>#REF!</v>
      </c>
      <c r="J2058" s="575" t="e">
        <f>IF(A2058="","",IF(#REF!="","",PMT((1+D2058)^(1/12)-1,(#REF!*12)-A2058+1,-E2058)))</f>
        <v>#REF!</v>
      </c>
    </row>
    <row r="2059" spans="1:10">
      <c r="A2059" s="577" t="e">
        <f>IF(A2058="","",IF(A2058=#REF!*12,"",+A2058+1))</f>
        <v>#REF!</v>
      </c>
      <c r="B2059" s="576" t="e">
        <f t="shared" si="229"/>
        <v>#REF!</v>
      </c>
      <c r="C2059" s="576" t="e">
        <f>IF(A2059="","",IF(#REF!+'Plano Prestação Mensal Proposta'!A2059&gt;120,0,ROUND(IF(B2059&gt;0.045,(0.045*0.5),(0.5)*B2059),7)))</f>
        <v>#REF!</v>
      </c>
      <c r="D2059" s="576" t="e">
        <f t="shared" si="224"/>
        <v>#REF!</v>
      </c>
      <c r="E2059" s="575" t="e">
        <f t="shared" si="230"/>
        <v>#REF!</v>
      </c>
      <c r="F2059" s="575" t="e">
        <f t="shared" si="225"/>
        <v>#REF!</v>
      </c>
      <c r="G2059" s="575" t="e">
        <f t="shared" si="226"/>
        <v>#REF!</v>
      </c>
      <c r="H2059" s="575" t="e">
        <f t="shared" si="227"/>
        <v>#REF!</v>
      </c>
      <c r="I2059" s="575" t="e">
        <f t="shared" si="228"/>
        <v>#REF!</v>
      </c>
      <c r="J2059" s="575" t="e">
        <f>IF(A2059="","",IF(#REF!="","",PMT((1+D2059)^(1/12)-1,(#REF!*12)-A2059+1,-E2059)))</f>
        <v>#REF!</v>
      </c>
    </row>
    <row r="2060" spans="1:10">
      <c r="A2060" s="577" t="e">
        <f>IF(A2059="","",IF(A2059=#REF!*12,"",+A2059+1))</f>
        <v>#REF!</v>
      </c>
      <c r="B2060" s="576" t="e">
        <f t="shared" si="229"/>
        <v>#REF!</v>
      </c>
      <c r="C2060" s="576" t="e">
        <f>IF(A2060="","",IF(#REF!+'Plano Prestação Mensal Proposta'!A2060&gt;120,0,ROUND(IF(B2060&gt;0.045,(0.045*0.5),(0.5)*B2060),7)))</f>
        <v>#REF!</v>
      </c>
      <c r="D2060" s="576" t="e">
        <f t="shared" si="224"/>
        <v>#REF!</v>
      </c>
      <c r="E2060" s="575" t="e">
        <f t="shared" si="230"/>
        <v>#REF!</v>
      </c>
      <c r="F2060" s="575" t="e">
        <f t="shared" si="225"/>
        <v>#REF!</v>
      </c>
      <c r="G2060" s="575" t="e">
        <f t="shared" si="226"/>
        <v>#REF!</v>
      </c>
      <c r="H2060" s="575" t="e">
        <f t="shared" si="227"/>
        <v>#REF!</v>
      </c>
      <c r="I2060" s="575" t="e">
        <f t="shared" si="228"/>
        <v>#REF!</v>
      </c>
      <c r="J2060" s="575" t="e">
        <f>IF(A2060="","",IF(#REF!="","",PMT((1+D2060)^(1/12)-1,(#REF!*12)-A2060+1,-E2060)))</f>
        <v>#REF!</v>
      </c>
    </row>
    <row r="2061" spans="1:10">
      <c r="A2061" s="577" t="e">
        <f>IF(A2060="","",IF(A2060=#REF!*12,"",+A2060+1))</f>
        <v>#REF!</v>
      </c>
      <c r="B2061" s="576" t="e">
        <f t="shared" si="229"/>
        <v>#REF!</v>
      </c>
      <c r="C2061" s="576" t="e">
        <f>IF(A2061="","",IF(#REF!+'Plano Prestação Mensal Proposta'!A2061&gt;120,0,ROUND(IF(B2061&gt;0.045,(0.045*0.5),(0.5)*B2061),7)))</f>
        <v>#REF!</v>
      </c>
      <c r="D2061" s="576" t="e">
        <f t="shared" si="224"/>
        <v>#REF!</v>
      </c>
      <c r="E2061" s="575" t="e">
        <f t="shared" si="230"/>
        <v>#REF!</v>
      </c>
      <c r="F2061" s="575" t="e">
        <f t="shared" si="225"/>
        <v>#REF!</v>
      </c>
      <c r="G2061" s="575" t="e">
        <f t="shared" si="226"/>
        <v>#REF!</v>
      </c>
      <c r="H2061" s="575" t="e">
        <f t="shared" si="227"/>
        <v>#REF!</v>
      </c>
      <c r="I2061" s="575" t="e">
        <f t="shared" si="228"/>
        <v>#REF!</v>
      </c>
      <c r="J2061" s="575" t="e">
        <f>IF(A2061="","",IF(#REF!="","",PMT((1+D2061)^(1/12)-1,(#REF!*12)-A2061+1,-E2061)))</f>
        <v>#REF!</v>
      </c>
    </row>
    <row r="2062" spans="1:10">
      <c r="A2062" s="577" t="e">
        <f>IF(A2061="","",IF(A2061=#REF!*12,"",+A2061+1))</f>
        <v>#REF!</v>
      </c>
      <c r="B2062" s="576" t="e">
        <f t="shared" si="229"/>
        <v>#REF!</v>
      </c>
      <c r="C2062" s="576" t="e">
        <f>IF(A2062="","",IF(#REF!+'Plano Prestação Mensal Proposta'!A2062&gt;120,0,ROUND(IF(B2062&gt;0.045,(0.045*0.5),(0.5)*B2062),7)))</f>
        <v>#REF!</v>
      </c>
      <c r="D2062" s="576" t="e">
        <f t="shared" si="224"/>
        <v>#REF!</v>
      </c>
      <c r="E2062" s="575" t="e">
        <f t="shared" si="230"/>
        <v>#REF!</v>
      </c>
      <c r="F2062" s="575" t="e">
        <f t="shared" si="225"/>
        <v>#REF!</v>
      </c>
      <c r="G2062" s="575" t="e">
        <f t="shared" si="226"/>
        <v>#REF!</v>
      </c>
      <c r="H2062" s="575" t="e">
        <f t="shared" si="227"/>
        <v>#REF!</v>
      </c>
      <c r="I2062" s="575" t="e">
        <f t="shared" si="228"/>
        <v>#REF!</v>
      </c>
      <c r="J2062" s="575" t="e">
        <f>IF(A2062="","",IF(#REF!="","",PMT((1+D2062)^(1/12)-1,(#REF!*12)-A2062+1,-E2062)))</f>
        <v>#REF!</v>
      </c>
    </row>
    <row r="2063" spans="1:10">
      <c r="A2063" s="577" t="e">
        <f>IF(A2062="","",IF(A2062=#REF!*12,"",+A2062+1))</f>
        <v>#REF!</v>
      </c>
      <c r="B2063" s="576" t="e">
        <f t="shared" si="229"/>
        <v>#REF!</v>
      </c>
      <c r="C2063" s="576" t="e">
        <f>IF(A2063="","",IF(#REF!+'Plano Prestação Mensal Proposta'!A2063&gt;120,0,ROUND(IF(B2063&gt;0.045,(0.045*0.5),(0.5)*B2063),7)))</f>
        <v>#REF!</v>
      </c>
      <c r="D2063" s="576" t="e">
        <f t="shared" si="224"/>
        <v>#REF!</v>
      </c>
      <c r="E2063" s="575" t="e">
        <f t="shared" si="230"/>
        <v>#REF!</v>
      </c>
      <c r="F2063" s="575" t="e">
        <f t="shared" si="225"/>
        <v>#REF!</v>
      </c>
      <c r="G2063" s="575" t="e">
        <f t="shared" si="226"/>
        <v>#REF!</v>
      </c>
      <c r="H2063" s="575" t="e">
        <f t="shared" si="227"/>
        <v>#REF!</v>
      </c>
      <c r="I2063" s="575" t="e">
        <f t="shared" si="228"/>
        <v>#REF!</v>
      </c>
      <c r="J2063" s="575" t="e">
        <f>IF(A2063="","",IF(#REF!="","",PMT((1+D2063)^(1/12)-1,(#REF!*12)-A2063+1,-E2063)))</f>
        <v>#REF!</v>
      </c>
    </row>
    <row r="2064" spans="1:10">
      <c r="A2064" s="577" t="e">
        <f>IF(A2063="","",IF(A2063=#REF!*12,"",+A2063+1))</f>
        <v>#REF!</v>
      </c>
      <c r="B2064" s="576" t="e">
        <f t="shared" si="229"/>
        <v>#REF!</v>
      </c>
      <c r="C2064" s="576" t="e">
        <f>IF(A2064="","",IF(#REF!+'Plano Prestação Mensal Proposta'!A2064&gt;120,0,ROUND(IF(B2064&gt;0.045,(0.045*0.5),(0.5)*B2064),7)))</f>
        <v>#REF!</v>
      </c>
      <c r="D2064" s="576" t="e">
        <f t="shared" si="224"/>
        <v>#REF!</v>
      </c>
      <c r="E2064" s="575" t="e">
        <f t="shared" si="230"/>
        <v>#REF!</v>
      </c>
      <c r="F2064" s="575" t="e">
        <f t="shared" si="225"/>
        <v>#REF!</v>
      </c>
      <c r="G2064" s="575" t="e">
        <f t="shared" si="226"/>
        <v>#REF!</v>
      </c>
      <c r="H2064" s="575" t="e">
        <f t="shared" si="227"/>
        <v>#REF!</v>
      </c>
      <c r="I2064" s="575" t="e">
        <f t="shared" si="228"/>
        <v>#REF!</v>
      </c>
      <c r="J2064" s="575" t="e">
        <f>IF(A2064="","",IF(#REF!="","",PMT((1+D2064)^(1/12)-1,(#REF!*12)-A2064+1,-E2064)))</f>
        <v>#REF!</v>
      </c>
    </row>
    <row r="2065" spans="1:10">
      <c r="A2065" s="577" t="e">
        <f>IF(A2064="","",IF(A2064=#REF!*12,"",+A2064+1))</f>
        <v>#REF!</v>
      </c>
      <c r="B2065" s="576" t="e">
        <f t="shared" si="229"/>
        <v>#REF!</v>
      </c>
      <c r="C2065" s="576" t="e">
        <f>IF(A2065="","",IF(#REF!+'Plano Prestação Mensal Proposta'!A2065&gt;120,0,ROUND(IF(B2065&gt;0.045,(0.045*0.5),(0.5)*B2065),7)))</f>
        <v>#REF!</v>
      </c>
      <c r="D2065" s="576" t="e">
        <f t="shared" si="224"/>
        <v>#REF!</v>
      </c>
      <c r="E2065" s="575" t="e">
        <f t="shared" si="230"/>
        <v>#REF!</v>
      </c>
      <c r="F2065" s="575" t="e">
        <f t="shared" si="225"/>
        <v>#REF!</v>
      </c>
      <c r="G2065" s="575" t="e">
        <f t="shared" si="226"/>
        <v>#REF!</v>
      </c>
      <c r="H2065" s="575" t="e">
        <f t="shared" si="227"/>
        <v>#REF!</v>
      </c>
      <c r="I2065" s="575" t="e">
        <f t="shared" si="228"/>
        <v>#REF!</v>
      </c>
      <c r="J2065" s="575" t="e">
        <f>IF(A2065="","",IF(#REF!="","",PMT((1+D2065)^(1/12)-1,(#REF!*12)-A2065+1,-E2065)))</f>
        <v>#REF!</v>
      </c>
    </row>
    <row r="2066" spans="1:10">
      <c r="A2066" s="577" t="e">
        <f>IF(A2065="","",IF(A2065=#REF!*12,"",+A2065+1))</f>
        <v>#REF!</v>
      </c>
      <c r="B2066" s="576" t="e">
        <f t="shared" si="229"/>
        <v>#REF!</v>
      </c>
      <c r="C2066" s="576" t="e">
        <f>IF(A2066="","",IF(#REF!+'Plano Prestação Mensal Proposta'!A2066&gt;120,0,ROUND(IF(B2066&gt;0.045,(0.045*0.5),(0.5)*B2066),7)))</f>
        <v>#REF!</v>
      </c>
      <c r="D2066" s="576" t="e">
        <f t="shared" si="224"/>
        <v>#REF!</v>
      </c>
      <c r="E2066" s="575" t="e">
        <f t="shared" si="230"/>
        <v>#REF!</v>
      </c>
      <c r="F2066" s="575" t="e">
        <f t="shared" si="225"/>
        <v>#REF!</v>
      </c>
      <c r="G2066" s="575" t="e">
        <f t="shared" si="226"/>
        <v>#REF!</v>
      </c>
      <c r="H2066" s="575" t="e">
        <f t="shared" si="227"/>
        <v>#REF!</v>
      </c>
      <c r="I2066" s="575" t="e">
        <f t="shared" si="228"/>
        <v>#REF!</v>
      </c>
      <c r="J2066" s="575" t="e">
        <f>IF(A2066="","",IF(#REF!="","",PMT((1+D2066)^(1/12)-1,(#REF!*12)-A2066+1,-E2066)))</f>
        <v>#REF!</v>
      </c>
    </row>
    <row r="2067" spans="1:10">
      <c r="A2067" s="577" t="e">
        <f>IF(A2066="","",IF(A2066=#REF!*12,"",+A2066+1))</f>
        <v>#REF!</v>
      </c>
      <c r="B2067" s="576" t="e">
        <f t="shared" si="229"/>
        <v>#REF!</v>
      </c>
      <c r="C2067" s="576" t="e">
        <f>IF(A2067="","",IF(#REF!+'Plano Prestação Mensal Proposta'!A2067&gt;120,0,ROUND(IF(B2067&gt;0.045,(0.045*0.5),(0.5)*B2067),7)))</f>
        <v>#REF!</v>
      </c>
      <c r="D2067" s="576" t="e">
        <f t="shared" si="224"/>
        <v>#REF!</v>
      </c>
      <c r="E2067" s="575" t="e">
        <f t="shared" si="230"/>
        <v>#REF!</v>
      </c>
      <c r="F2067" s="575" t="e">
        <f t="shared" si="225"/>
        <v>#REF!</v>
      </c>
      <c r="G2067" s="575" t="e">
        <f t="shared" si="226"/>
        <v>#REF!</v>
      </c>
      <c r="H2067" s="575" t="e">
        <f t="shared" si="227"/>
        <v>#REF!</v>
      </c>
      <c r="I2067" s="575" t="e">
        <f t="shared" si="228"/>
        <v>#REF!</v>
      </c>
      <c r="J2067" s="575" t="e">
        <f>IF(A2067="","",IF(#REF!="","",PMT((1+D2067)^(1/12)-1,(#REF!*12)-A2067+1,-E2067)))</f>
        <v>#REF!</v>
      </c>
    </row>
    <row r="2068" spans="1:10">
      <c r="A2068" s="577" t="e">
        <f>IF(A2067="","",IF(A2067=#REF!*12,"",+A2067+1))</f>
        <v>#REF!</v>
      </c>
      <c r="B2068" s="576" t="e">
        <f t="shared" si="229"/>
        <v>#REF!</v>
      </c>
      <c r="C2068" s="576" t="e">
        <f>IF(A2068="","",IF(#REF!+'Plano Prestação Mensal Proposta'!A2068&gt;120,0,ROUND(IF(B2068&gt;0.045,(0.045*0.5),(0.5)*B2068),7)))</f>
        <v>#REF!</v>
      </c>
      <c r="D2068" s="576" t="e">
        <f t="shared" si="224"/>
        <v>#REF!</v>
      </c>
      <c r="E2068" s="575" t="e">
        <f t="shared" si="230"/>
        <v>#REF!</v>
      </c>
      <c r="F2068" s="575" t="e">
        <f t="shared" si="225"/>
        <v>#REF!</v>
      </c>
      <c r="G2068" s="575" t="e">
        <f t="shared" si="226"/>
        <v>#REF!</v>
      </c>
      <c r="H2068" s="575" t="e">
        <f t="shared" si="227"/>
        <v>#REF!</v>
      </c>
      <c r="I2068" s="575" t="e">
        <f t="shared" si="228"/>
        <v>#REF!</v>
      </c>
      <c r="J2068" s="575" t="e">
        <f>IF(A2068="","",IF(#REF!="","",PMT((1+D2068)^(1/12)-1,(#REF!*12)-A2068+1,-E2068)))</f>
        <v>#REF!</v>
      </c>
    </row>
    <row r="2069" spans="1:10">
      <c r="A2069" s="577" t="e">
        <f>IF(A2068="","",IF(A2068=#REF!*12,"",+A2068+1))</f>
        <v>#REF!</v>
      </c>
      <c r="B2069" s="576" t="e">
        <f t="shared" si="229"/>
        <v>#REF!</v>
      </c>
      <c r="C2069" s="576" t="e">
        <f>IF(A2069="","",IF(#REF!+'Plano Prestação Mensal Proposta'!A2069&gt;120,0,ROUND(IF(B2069&gt;0.045,(0.045*0.5),(0.5)*B2069),7)))</f>
        <v>#REF!</v>
      </c>
      <c r="D2069" s="576" t="e">
        <f t="shared" si="224"/>
        <v>#REF!</v>
      </c>
      <c r="E2069" s="575" t="e">
        <f t="shared" si="230"/>
        <v>#REF!</v>
      </c>
      <c r="F2069" s="575" t="e">
        <f t="shared" si="225"/>
        <v>#REF!</v>
      </c>
      <c r="G2069" s="575" t="e">
        <f t="shared" si="226"/>
        <v>#REF!</v>
      </c>
      <c r="H2069" s="575" t="e">
        <f t="shared" si="227"/>
        <v>#REF!</v>
      </c>
      <c r="I2069" s="575" t="e">
        <f t="shared" si="228"/>
        <v>#REF!</v>
      </c>
      <c r="J2069" s="575" t="e">
        <f>IF(A2069="","",IF(#REF!="","",PMT((1+D2069)^(1/12)-1,(#REF!*12)-A2069+1,-E2069)))</f>
        <v>#REF!</v>
      </c>
    </row>
    <row r="2070" spans="1:10">
      <c r="A2070" s="577" t="e">
        <f>IF(A2069="","",IF(A2069=#REF!*12,"",+A2069+1))</f>
        <v>#REF!</v>
      </c>
      <c r="B2070" s="576" t="e">
        <f t="shared" si="229"/>
        <v>#REF!</v>
      </c>
      <c r="C2070" s="576" t="e">
        <f>IF(A2070="","",IF(#REF!+'Plano Prestação Mensal Proposta'!A2070&gt;120,0,ROUND(IF(B2070&gt;0.045,(0.045*0.5),(0.5)*B2070),7)))</f>
        <v>#REF!</v>
      </c>
      <c r="D2070" s="576" t="e">
        <f t="shared" si="224"/>
        <v>#REF!</v>
      </c>
      <c r="E2070" s="575" t="e">
        <f t="shared" si="230"/>
        <v>#REF!</v>
      </c>
      <c r="F2070" s="575" t="e">
        <f t="shared" si="225"/>
        <v>#REF!</v>
      </c>
      <c r="G2070" s="575" t="e">
        <f t="shared" si="226"/>
        <v>#REF!</v>
      </c>
      <c r="H2070" s="575" t="e">
        <f t="shared" si="227"/>
        <v>#REF!</v>
      </c>
      <c r="I2070" s="575" t="e">
        <f t="shared" si="228"/>
        <v>#REF!</v>
      </c>
      <c r="J2070" s="575" t="e">
        <f>IF(A2070="","",IF(#REF!="","",PMT((1+D2070)^(1/12)-1,(#REF!*12)-A2070+1,-E2070)))</f>
        <v>#REF!</v>
      </c>
    </row>
    <row r="2071" spans="1:10">
      <c r="A2071" s="577" t="e">
        <f>IF(A2070="","",IF(A2070=#REF!*12,"",+A2070+1))</f>
        <v>#REF!</v>
      </c>
      <c r="B2071" s="576" t="e">
        <f t="shared" si="229"/>
        <v>#REF!</v>
      </c>
      <c r="C2071" s="576" t="e">
        <f>IF(A2071="","",IF(#REF!+'Plano Prestação Mensal Proposta'!A2071&gt;120,0,ROUND(IF(B2071&gt;0.045,(0.045*0.5),(0.5)*B2071),7)))</f>
        <v>#REF!</v>
      </c>
      <c r="D2071" s="576" t="e">
        <f t="shared" si="224"/>
        <v>#REF!</v>
      </c>
      <c r="E2071" s="575" t="e">
        <f t="shared" si="230"/>
        <v>#REF!</v>
      </c>
      <c r="F2071" s="575" t="e">
        <f t="shared" si="225"/>
        <v>#REF!</v>
      </c>
      <c r="G2071" s="575" t="e">
        <f t="shared" si="226"/>
        <v>#REF!</v>
      </c>
      <c r="H2071" s="575" t="e">
        <f t="shared" si="227"/>
        <v>#REF!</v>
      </c>
      <c r="I2071" s="575" t="e">
        <f t="shared" si="228"/>
        <v>#REF!</v>
      </c>
      <c r="J2071" s="575" t="e">
        <f>IF(A2071="","",IF(#REF!="","",PMT((1+D2071)^(1/12)-1,(#REF!*12)-A2071+1,-E2071)))</f>
        <v>#REF!</v>
      </c>
    </row>
    <row r="2072" spans="1:10">
      <c r="A2072" s="577" t="e">
        <f>IF(A2071="","",IF(A2071=#REF!*12,"",+A2071+1))</f>
        <v>#REF!</v>
      </c>
      <c r="B2072" s="576" t="e">
        <f t="shared" si="229"/>
        <v>#REF!</v>
      </c>
      <c r="C2072" s="576" t="e">
        <f>IF(A2072="","",IF(#REF!+'Plano Prestação Mensal Proposta'!A2072&gt;120,0,ROUND(IF(B2072&gt;0.045,(0.045*0.5),(0.5)*B2072),7)))</f>
        <v>#REF!</v>
      </c>
      <c r="D2072" s="576" t="e">
        <f t="shared" si="224"/>
        <v>#REF!</v>
      </c>
      <c r="E2072" s="575" t="e">
        <f t="shared" si="230"/>
        <v>#REF!</v>
      </c>
      <c r="F2072" s="575" t="e">
        <f t="shared" si="225"/>
        <v>#REF!</v>
      </c>
      <c r="G2072" s="575" t="e">
        <f t="shared" si="226"/>
        <v>#REF!</v>
      </c>
      <c r="H2072" s="575" t="e">
        <f t="shared" si="227"/>
        <v>#REF!</v>
      </c>
      <c r="I2072" s="575" t="e">
        <f t="shared" si="228"/>
        <v>#REF!</v>
      </c>
      <c r="J2072" s="575" t="e">
        <f>IF(A2072="","",IF(#REF!="","",PMT((1+D2072)^(1/12)-1,(#REF!*12)-A2072+1,-E2072)))</f>
        <v>#REF!</v>
      </c>
    </row>
    <row r="2073" spans="1:10">
      <c r="A2073" s="577" t="e">
        <f>IF(A2072="","",IF(A2072=#REF!*12,"",+A2072+1))</f>
        <v>#REF!</v>
      </c>
      <c r="B2073" s="576" t="e">
        <f t="shared" si="229"/>
        <v>#REF!</v>
      </c>
      <c r="C2073" s="576" t="e">
        <f>IF(A2073="","",IF(#REF!+'Plano Prestação Mensal Proposta'!A2073&gt;120,0,ROUND(IF(B2073&gt;0.045,(0.045*0.5),(0.5)*B2073),7)))</f>
        <v>#REF!</v>
      </c>
      <c r="D2073" s="576" t="e">
        <f t="shared" si="224"/>
        <v>#REF!</v>
      </c>
      <c r="E2073" s="575" t="e">
        <f t="shared" si="230"/>
        <v>#REF!</v>
      </c>
      <c r="F2073" s="575" t="e">
        <f t="shared" si="225"/>
        <v>#REF!</v>
      </c>
      <c r="G2073" s="575" t="e">
        <f t="shared" si="226"/>
        <v>#REF!</v>
      </c>
      <c r="H2073" s="575" t="e">
        <f t="shared" si="227"/>
        <v>#REF!</v>
      </c>
      <c r="I2073" s="575" t="e">
        <f t="shared" si="228"/>
        <v>#REF!</v>
      </c>
      <c r="J2073" s="575" t="e">
        <f>IF(A2073="","",IF(#REF!="","",PMT((1+D2073)^(1/12)-1,(#REF!*12)-A2073+1,-E2073)))</f>
        <v>#REF!</v>
      </c>
    </row>
    <row r="2074" spans="1:10">
      <c r="A2074" s="577" t="e">
        <f>IF(A2073="","",IF(A2073=#REF!*12,"",+A2073+1))</f>
        <v>#REF!</v>
      </c>
      <c r="B2074" s="576" t="e">
        <f t="shared" si="229"/>
        <v>#REF!</v>
      </c>
      <c r="C2074" s="576" t="e">
        <f>IF(A2074="","",IF(#REF!+'Plano Prestação Mensal Proposta'!A2074&gt;120,0,ROUND(IF(B2074&gt;0.045,(0.045*0.5),(0.5)*B2074),7)))</f>
        <v>#REF!</v>
      </c>
      <c r="D2074" s="576" t="e">
        <f t="shared" si="224"/>
        <v>#REF!</v>
      </c>
      <c r="E2074" s="575" t="e">
        <f t="shared" si="230"/>
        <v>#REF!</v>
      </c>
      <c r="F2074" s="575" t="e">
        <f t="shared" si="225"/>
        <v>#REF!</v>
      </c>
      <c r="G2074" s="575" t="e">
        <f t="shared" si="226"/>
        <v>#REF!</v>
      </c>
      <c r="H2074" s="575" t="e">
        <f t="shared" si="227"/>
        <v>#REF!</v>
      </c>
      <c r="I2074" s="575" t="e">
        <f t="shared" si="228"/>
        <v>#REF!</v>
      </c>
      <c r="J2074" s="575" t="e">
        <f>IF(A2074="","",IF(#REF!="","",PMT((1+D2074)^(1/12)-1,(#REF!*12)-A2074+1,-E2074)))</f>
        <v>#REF!</v>
      </c>
    </row>
    <row r="2075" spans="1:10">
      <c r="A2075" s="577" t="e">
        <f>IF(A2074="","",IF(A2074=#REF!*12,"",+A2074+1))</f>
        <v>#REF!</v>
      </c>
      <c r="B2075" s="576" t="e">
        <f t="shared" si="229"/>
        <v>#REF!</v>
      </c>
      <c r="C2075" s="576" t="e">
        <f>IF(A2075="","",IF(#REF!+'Plano Prestação Mensal Proposta'!A2075&gt;120,0,ROUND(IF(B2075&gt;0.045,(0.045*0.5),(0.5)*B2075),7)))</f>
        <v>#REF!</v>
      </c>
      <c r="D2075" s="576" t="e">
        <f t="shared" si="224"/>
        <v>#REF!</v>
      </c>
      <c r="E2075" s="575" t="e">
        <f t="shared" si="230"/>
        <v>#REF!</v>
      </c>
      <c r="F2075" s="575" t="e">
        <f t="shared" si="225"/>
        <v>#REF!</v>
      </c>
      <c r="G2075" s="575" t="e">
        <f t="shared" si="226"/>
        <v>#REF!</v>
      </c>
      <c r="H2075" s="575" t="e">
        <f t="shared" si="227"/>
        <v>#REF!</v>
      </c>
      <c r="I2075" s="575" t="e">
        <f t="shared" si="228"/>
        <v>#REF!</v>
      </c>
      <c r="J2075" s="575" t="e">
        <f>IF(A2075="","",IF(#REF!="","",PMT((1+D2075)^(1/12)-1,(#REF!*12)-A2075+1,-E2075)))</f>
        <v>#REF!</v>
      </c>
    </row>
    <row r="2076" spans="1:10">
      <c r="A2076" s="577" t="e">
        <f>IF(A2075="","",IF(A2075=#REF!*12,"",+A2075+1))</f>
        <v>#REF!</v>
      </c>
      <c r="B2076" s="576" t="e">
        <f t="shared" si="229"/>
        <v>#REF!</v>
      </c>
      <c r="C2076" s="576" t="e">
        <f>IF(A2076="","",IF(#REF!+'Plano Prestação Mensal Proposta'!A2076&gt;120,0,ROUND(IF(B2076&gt;0.045,(0.045*0.5),(0.5)*B2076),7)))</f>
        <v>#REF!</v>
      </c>
      <c r="D2076" s="576" t="e">
        <f t="shared" si="224"/>
        <v>#REF!</v>
      </c>
      <c r="E2076" s="575" t="e">
        <f t="shared" si="230"/>
        <v>#REF!</v>
      </c>
      <c r="F2076" s="575" t="e">
        <f t="shared" si="225"/>
        <v>#REF!</v>
      </c>
      <c r="G2076" s="575" t="e">
        <f t="shared" si="226"/>
        <v>#REF!</v>
      </c>
      <c r="H2076" s="575" t="e">
        <f t="shared" si="227"/>
        <v>#REF!</v>
      </c>
      <c r="I2076" s="575" t="e">
        <f t="shared" si="228"/>
        <v>#REF!</v>
      </c>
      <c r="J2076" s="575" t="e">
        <f>IF(A2076="","",IF(#REF!="","",PMT((1+D2076)^(1/12)-1,(#REF!*12)-A2076+1,-E2076)))</f>
        <v>#REF!</v>
      </c>
    </row>
    <row r="2077" spans="1:10">
      <c r="A2077" s="577" t="e">
        <f>IF(A2076="","",IF(A2076=#REF!*12,"",+A2076+1))</f>
        <v>#REF!</v>
      </c>
      <c r="B2077" s="576" t="e">
        <f t="shared" si="229"/>
        <v>#REF!</v>
      </c>
      <c r="C2077" s="576" t="e">
        <f>IF(A2077="","",IF(#REF!+'Plano Prestação Mensal Proposta'!A2077&gt;120,0,ROUND(IF(B2077&gt;0.045,(0.045*0.5),(0.5)*B2077),7)))</f>
        <v>#REF!</v>
      </c>
      <c r="D2077" s="576" t="e">
        <f t="shared" si="224"/>
        <v>#REF!</v>
      </c>
      <c r="E2077" s="575" t="e">
        <f t="shared" si="230"/>
        <v>#REF!</v>
      </c>
      <c r="F2077" s="575" t="e">
        <f t="shared" si="225"/>
        <v>#REF!</v>
      </c>
      <c r="G2077" s="575" t="e">
        <f t="shared" si="226"/>
        <v>#REF!</v>
      </c>
      <c r="H2077" s="575" t="e">
        <f t="shared" si="227"/>
        <v>#REF!</v>
      </c>
      <c r="I2077" s="575" t="e">
        <f t="shared" si="228"/>
        <v>#REF!</v>
      </c>
      <c r="J2077" s="575" t="e">
        <f>IF(A2077="","",IF(#REF!="","",PMT((1+D2077)^(1/12)-1,(#REF!*12)-A2077+1,-E2077)))</f>
        <v>#REF!</v>
      </c>
    </row>
    <row r="2078" spans="1:10">
      <c r="A2078" s="577" t="e">
        <f>IF(A2077="","",IF(A2077=#REF!*12,"",+A2077+1))</f>
        <v>#REF!</v>
      </c>
      <c r="B2078" s="576" t="e">
        <f t="shared" si="229"/>
        <v>#REF!</v>
      </c>
      <c r="C2078" s="576" t="e">
        <f>IF(A2078="","",IF(#REF!+'Plano Prestação Mensal Proposta'!A2078&gt;120,0,ROUND(IF(B2078&gt;0.045,(0.045*0.5),(0.5)*B2078),7)))</f>
        <v>#REF!</v>
      </c>
      <c r="D2078" s="576" t="e">
        <f t="shared" si="224"/>
        <v>#REF!</v>
      </c>
      <c r="E2078" s="575" t="e">
        <f t="shared" si="230"/>
        <v>#REF!</v>
      </c>
      <c r="F2078" s="575" t="e">
        <f t="shared" si="225"/>
        <v>#REF!</v>
      </c>
      <c r="G2078" s="575" t="e">
        <f t="shared" si="226"/>
        <v>#REF!</v>
      </c>
      <c r="H2078" s="575" t="e">
        <f t="shared" si="227"/>
        <v>#REF!</v>
      </c>
      <c r="I2078" s="575" t="e">
        <f t="shared" si="228"/>
        <v>#REF!</v>
      </c>
      <c r="J2078" s="575" t="e">
        <f>IF(A2078="","",IF(#REF!="","",PMT((1+D2078)^(1/12)-1,(#REF!*12)-A2078+1,-E2078)))</f>
        <v>#REF!</v>
      </c>
    </row>
    <row r="2079" spans="1:10">
      <c r="A2079" s="577" t="e">
        <f>IF(A2078="","",IF(A2078=#REF!*12,"",+A2078+1))</f>
        <v>#REF!</v>
      </c>
      <c r="B2079" s="576" t="e">
        <f t="shared" si="229"/>
        <v>#REF!</v>
      </c>
      <c r="C2079" s="576" t="e">
        <f>IF(A2079="","",IF(#REF!+'Plano Prestação Mensal Proposta'!A2079&gt;120,0,ROUND(IF(B2079&gt;0.045,(0.045*0.5),(0.5)*B2079),7)))</f>
        <v>#REF!</v>
      </c>
      <c r="D2079" s="576" t="e">
        <f t="shared" si="224"/>
        <v>#REF!</v>
      </c>
      <c r="E2079" s="575" t="e">
        <f t="shared" si="230"/>
        <v>#REF!</v>
      </c>
      <c r="F2079" s="575" t="e">
        <f t="shared" si="225"/>
        <v>#REF!</v>
      </c>
      <c r="G2079" s="575" t="e">
        <f t="shared" si="226"/>
        <v>#REF!</v>
      </c>
      <c r="H2079" s="575" t="e">
        <f t="shared" si="227"/>
        <v>#REF!</v>
      </c>
      <c r="I2079" s="575" t="e">
        <f t="shared" si="228"/>
        <v>#REF!</v>
      </c>
      <c r="J2079" s="575" t="e">
        <f>IF(A2079="","",IF(#REF!="","",PMT((1+D2079)^(1/12)-1,(#REF!*12)-A2079+1,-E2079)))</f>
        <v>#REF!</v>
      </c>
    </row>
    <row r="2080" spans="1:10">
      <c r="A2080" s="577" t="e">
        <f>IF(A2079="","",IF(A2079=#REF!*12,"",+A2079+1))</f>
        <v>#REF!</v>
      </c>
      <c r="B2080" s="576" t="e">
        <f t="shared" si="229"/>
        <v>#REF!</v>
      </c>
      <c r="C2080" s="576" t="e">
        <f>IF(A2080="","",IF(#REF!+'Plano Prestação Mensal Proposta'!A2080&gt;120,0,ROUND(IF(B2080&gt;0.045,(0.045*0.5),(0.5)*B2080),7)))</f>
        <v>#REF!</v>
      </c>
      <c r="D2080" s="576" t="e">
        <f t="shared" si="224"/>
        <v>#REF!</v>
      </c>
      <c r="E2080" s="575" t="e">
        <f t="shared" si="230"/>
        <v>#REF!</v>
      </c>
      <c r="F2080" s="575" t="e">
        <f t="shared" si="225"/>
        <v>#REF!</v>
      </c>
      <c r="G2080" s="575" t="e">
        <f t="shared" si="226"/>
        <v>#REF!</v>
      </c>
      <c r="H2080" s="575" t="e">
        <f t="shared" si="227"/>
        <v>#REF!</v>
      </c>
      <c r="I2080" s="575" t="e">
        <f t="shared" si="228"/>
        <v>#REF!</v>
      </c>
      <c r="J2080" s="575" t="e">
        <f>IF(A2080="","",IF(#REF!="","",PMT((1+D2080)^(1/12)-1,(#REF!*12)-A2080+1,-E2080)))</f>
        <v>#REF!</v>
      </c>
    </row>
    <row r="2081" spans="1:10">
      <c r="A2081" s="577" t="e">
        <f>IF(A2080="","",IF(A2080=#REF!*12,"",+A2080+1))</f>
        <v>#REF!</v>
      </c>
      <c r="B2081" s="576" t="e">
        <f t="shared" si="229"/>
        <v>#REF!</v>
      </c>
      <c r="C2081" s="576" t="e">
        <f>IF(A2081="","",IF(#REF!+'Plano Prestação Mensal Proposta'!A2081&gt;120,0,ROUND(IF(B2081&gt;0.045,(0.045*0.5),(0.5)*B2081),7)))</f>
        <v>#REF!</v>
      </c>
      <c r="D2081" s="576" t="e">
        <f t="shared" si="224"/>
        <v>#REF!</v>
      </c>
      <c r="E2081" s="575" t="e">
        <f t="shared" si="230"/>
        <v>#REF!</v>
      </c>
      <c r="F2081" s="575" t="e">
        <f t="shared" si="225"/>
        <v>#REF!</v>
      </c>
      <c r="G2081" s="575" t="e">
        <f t="shared" si="226"/>
        <v>#REF!</v>
      </c>
      <c r="H2081" s="575" t="e">
        <f t="shared" si="227"/>
        <v>#REF!</v>
      </c>
      <c r="I2081" s="575" t="e">
        <f t="shared" si="228"/>
        <v>#REF!</v>
      </c>
      <c r="J2081" s="575" t="e">
        <f>IF(A2081="","",IF(#REF!="","",PMT((1+D2081)^(1/12)-1,(#REF!*12)-A2081+1,-E2081)))</f>
        <v>#REF!</v>
      </c>
    </row>
    <row r="2082" spans="1:10">
      <c r="A2082" s="577" t="e">
        <f>IF(A2081="","",IF(A2081=#REF!*12,"",+A2081+1))</f>
        <v>#REF!</v>
      </c>
      <c r="B2082" s="576" t="e">
        <f t="shared" si="229"/>
        <v>#REF!</v>
      </c>
      <c r="C2082" s="576" t="e">
        <f>IF(A2082="","",IF(#REF!+'Plano Prestação Mensal Proposta'!A2082&gt;120,0,ROUND(IF(B2082&gt;0.045,(0.045*0.5),(0.5)*B2082),7)))</f>
        <v>#REF!</v>
      </c>
      <c r="D2082" s="576" t="e">
        <f t="shared" si="224"/>
        <v>#REF!</v>
      </c>
      <c r="E2082" s="575" t="e">
        <f t="shared" si="230"/>
        <v>#REF!</v>
      </c>
      <c r="F2082" s="575" t="e">
        <f t="shared" si="225"/>
        <v>#REF!</v>
      </c>
      <c r="G2082" s="575" t="e">
        <f t="shared" si="226"/>
        <v>#REF!</v>
      </c>
      <c r="H2082" s="575" t="e">
        <f t="shared" si="227"/>
        <v>#REF!</v>
      </c>
      <c r="I2082" s="575" t="e">
        <f t="shared" si="228"/>
        <v>#REF!</v>
      </c>
      <c r="J2082" s="575" t="e">
        <f>IF(A2082="","",IF(#REF!="","",PMT((1+D2082)^(1/12)-1,(#REF!*12)-A2082+1,-E2082)))</f>
        <v>#REF!</v>
      </c>
    </row>
    <row r="2083" spans="1:10">
      <c r="A2083" s="577" t="e">
        <f>IF(A2082="","",IF(A2082=#REF!*12,"",+A2082+1))</f>
        <v>#REF!</v>
      </c>
      <c r="B2083" s="576" t="e">
        <f t="shared" si="229"/>
        <v>#REF!</v>
      </c>
      <c r="C2083" s="576" t="e">
        <f>IF(A2083="","",IF(#REF!+'Plano Prestação Mensal Proposta'!A2083&gt;120,0,ROUND(IF(B2083&gt;0.045,(0.045*0.5),(0.5)*B2083),7)))</f>
        <v>#REF!</v>
      </c>
      <c r="D2083" s="576" t="e">
        <f t="shared" si="224"/>
        <v>#REF!</v>
      </c>
      <c r="E2083" s="575" t="e">
        <f t="shared" si="230"/>
        <v>#REF!</v>
      </c>
      <c r="F2083" s="575" t="e">
        <f t="shared" si="225"/>
        <v>#REF!</v>
      </c>
      <c r="G2083" s="575" t="e">
        <f t="shared" si="226"/>
        <v>#REF!</v>
      </c>
      <c r="H2083" s="575" t="e">
        <f t="shared" si="227"/>
        <v>#REF!</v>
      </c>
      <c r="I2083" s="575" t="e">
        <f t="shared" si="228"/>
        <v>#REF!</v>
      </c>
      <c r="J2083" s="575" t="e">
        <f>IF(A2083="","",IF(#REF!="","",PMT((1+D2083)^(1/12)-1,(#REF!*12)-A2083+1,-E2083)))</f>
        <v>#REF!</v>
      </c>
    </row>
    <row r="2084" spans="1:10">
      <c r="A2084" s="577" t="e">
        <f>IF(A2083="","",IF(A2083=#REF!*12,"",+A2083+1))</f>
        <v>#REF!</v>
      </c>
      <c r="B2084" s="576" t="e">
        <f t="shared" si="229"/>
        <v>#REF!</v>
      </c>
      <c r="C2084" s="576" t="e">
        <f>IF(A2084="","",IF(#REF!+'Plano Prestação Mensal Proposta'!A2084&gt;120,0,ROUND(IF(B2084&gt;0.045,(0.045*0.5),(0.5)*B2084),7)))</f>
        <v>#REF!</v>
      </c>
      <c r="D2084" s="576" t="e">
        <f t="shared" si="224"/>
        <v>#REF!</v>
      </c>
      <c r="E2084" s="575" t="e">
        <f t="shared" si="230"/>
        <v>#REF!</v>
      </c>
      <c r="F2084" s="575" t="e">
        <f t="shared" si="225"/>
        <v>#REF!</v>
      </c>
      <c r="G2084" s="575" t="e">
        <f t="shared" si="226"/>
        <v>#REF!</v>
      </c>
      <c r="H2084" s="575" t="e">
        <f t="shared" si="227"/>
        <v>#REF!</v>
      </c>
      <c r="I2084" s="575" t="e">
        <f t="shared" si="228"/>
        <v>#REF!</v>
      </c>
      <c r="J2084" s="575" t="e">
        <f>IF(A2084="","",IF(#REF!="","",PMT((1+D2084)^(1/12)-1,(#REF!*12)-A2084+1,-E2084)))</f>
        <v>#REF!</v>
      </c>
    </row>
    <row r="2085" spans="1:10">
      <c r="A2085" s="577" t="e">
        <f>IF(A2084="","",IF(A2084=#REF!*12,"",+A2084+1))</f>
        <v>#REF!</v>
      </c>
      <c r="B2085" s="576" t="e">
        <f t="shared" si="229"/>
        <v>#REF!</v>
      </c>
      <c r="C2085" s="576" t="e">
        <f>IF(A2085="","",IF(#REF!+'Plano Prestação Mensal Proposta'!A2085&gt;120,0,ROUND(IF(B2085&gt;0.045,(0.045*0.5),(0.5)*B2085),7)))</f>
        <v>#REF!</v>
      </c>
      <c r="D2085" s="576" t="e">
        <f t="shared" si="224"/>
        <v>#REF!</v>
      </c>
      <c r="E2085" s="575" t="e">
        <f t="shared" si="230"/>
        <v>#REF!</v>
      </c>
      <c r="F2085" s="575" t="e">
        <f t="shared" si="225"/>
        <v>#REF!</v>
      </c>
      <c r="G2085" s="575" t="e">
        <f t="shared" si="226"/>
        <v>#REF!</v>
      </c>
      <c r="H2085" s="575" t="e">
        <f t="shared" si="227"/>
        <v>#REF!</v>
      </c>
      <c r="I2085" s="575" t="e">
        <f t="shared" si="228"/>
        <v>#REF!</v>
      </c>
      <c r="J2085" s="575" t="e">
        <f>IF(A2085="","",IF(#REF!="","",PMT((1+D2085)^(1/12)-1,(#REF!*12)-A2085+1,-E2085)))</f>
        <v>#REF!</v>
      </c>
    </row>
    <row r="2086" spans="1:10">
      <c r="A2086" s="577" t="e">
        <f>IF(A2085="","",IF(A2085=#REF!*12,"",+A2085+1))</f>
        <v>#REF!</v>
      </c>
      <c r="B2086" s="576" t="e">
        <f t="shared" si="229"/>
        <v>#REF!</v>
      </c>
      <c r="C2086" s="576" t="e">
        <f>IF(A2086="","",IF(#REF!+'Plano Prestação Mensal Proposta'!A2086&gt;120,0,ROUND(IF(B2086&gt;0.045,(0.045*0.5),(0.5)*B2086),7)))</f>
        <v>#REF!</v>
      </c>
      <c r="D2086" s="576" t="e">
        <f t="shared" si="224"/>
        <v>#REF!</v>
      </c>
      <c r="E2086" s="575" t="e">
        <f t="shared" si="230"/>
        <v>#REF!</v>
      </c>
      <c r="F2086" s="575" t="e">
        <f t="shared" si="225"/>
        <v>#REF!</v>
      </c>
      <c r="G2086" s="575" t="e">
        <f t="shared" si="226"/>
        <v>#REF!</v>
      </c>
      <c r="H2086" s="575" t="e">
        <f t="shared" si="227"/>
        <v>#REF!</v>
      </c>
      <c r="I2086" s="575" t="e">
        <f t="shared" si="228"/>
        <v>#REF!</v>
      </c>
      <c r="J2086" s="575" t="e">
        <f>IF(A2086="","",IF(#REF!="","",PMT((1+D2086)^(1/12)-1,(#REF!*12)-A2086+1,-E2086)))</f>
        <v>#REF!</v>
      </c>
    </row>
    <row r="2087" spans="1:10">
      <c r="A2087" s="577" t="e">
        <f>IF(A2086="","",IF(A2086=#REF!*12,"",+A2086+1))</f>
        <v>#REF!</v>
      </c>
      <c r="B2087" s="576" t="e">
        <f t="shared" si="229"/>
        <v>#REF!</v>
      </c>
      <c r="C2087" s="576" t="e">
        <f>IF(A2087="","",IF(#REF!+'Plano Prestação Mensal Proposta'!A2087&gt;120,0,ROUND(IF(B2087&gt;0.045,(0.045*0.5),(0.5)*B2087),7)))</f>
        <v>#REF!</v>
      </c>
      <c r="D2087" s="576" t="e">
        <f t="shared" si="224"/>
        <v>#REF!</v>
      </c>
      <c r="E2087" s="575" t="e">
        <f t="shared" si="230"/>
        <v>#REF!</v>
      </c>
      <c r="F2087" s="575" t="e">
        <f t="shared" si="225"/>
        <v>#REF!</v>
      </c>
      <c r="G2087" s="575" t="e">
        <f t="shared" si="226"/>
        <v>#REF!</v>
      </c>
      <c r="H2087" s="575" t="e">
        <f t="shared" si="227"/>
        <v>#REF!</v>
      </c>
      <c r="I2087" s="575" t="e">
        <f t="shared" si="228"/>
        <v>#REF!</v>
      </c>
      <c r="J2087" s="575" t="e">
        <f>IF(A2087="","",IF(#REF!="","",PMT((1+D2087)^(1/12)-1,(#REF!*12)-A2087+1,-E2087)))</f>
        <v>#REF!</v>
      </c>
    </row>
    <row r="2088" spans="1:10">
      <c r="A2088" s="577" t="e">
        <f>IF(A2087="","",IF(A2087=#REF!*12,"",+A2087+1))</f>
        <v>#REF!</v>
      </c>
      <c r="B2088" s="576" t="e">
        <f t="shared" si="229"/>
        <v>#REF!</v>
      </c>
      <c r="C2088" s="576" t="e">
        <f>IF(A2088="","",IF(#REF!+'Plano Prestação Mensal Proposta'!A2088&gt;120,0,ROUND(IF(B2088&gt;0.045,(0.045*0.5),(0.5)*B2088),7)))</f>
        <v>#REF!</v>
      </c>
      <c r="D2088" s="576" t="e">
        <f t="shared" si="224"/>
        <v>#REF!</v>
      </c>
      <c r="E2088" s="575" t="e">
        <f t="shared" si="230"/>
        <v>#REF!</v>
      </c>
      <c r="F2088" s="575" t="e">
        <f t="shared" si="225"/>
        <v>#REF!</v>
      </c>
      <c r="G2088" s="575" t="e">
        <f t="shared" si="226"/>
        <v>#REF!</v>
      </c>
      <c r="H2088" s="575" t="e">
        <f t="shared" si="227"/>
        <v>#REF!</v>
      </c>
      <c r="I2088" s="575" t="e">
        <f t="shared" si="228"/>
        <v>#REF!</v>
      </c>
      <c r="J2088" s="575" t="e">
        <f>IF(A2088="","",IF(#REF!="","",PMT((1+D2088)^(1/12)-1,(#REF!*12)-A2088+1,-E2088)))</f>
        <v>#REF!</v>
      </c>
    </row>
    <row r="2089" spans="1:10">
      <c r="A2089" s="577" t="e">
        <f>IF(A2088="","",IF(A2088=#REF!*12,"",+A2088+1))</f>
        <v>#REF!</v>
      </c>
      <c r="B2089" s="576" t="e">
        <f t="shared" si="229"/>
        <v>#REF!</v>
      </c>
      <c r="C2089" s="576" t="e">
        <f>IF(A2089="","",IF(#REF!+'Plano Prestação Mensal Proposta'!A2089&gt;120,0,ROUND(IF(B2089&gt;0.045,(0.045*0.5),(0.5)*B2089),7)))</f>
        <v>#REF!</v>
      </c>
      <c r="D2089" s="576" t="e">
        <f t="shared" si="224"/>
        <v>#REF!</v>
      </c>
      <c r="E2089" s="575" t="e">
        <f t="shared" si="230"/>
        <v>#REF!</v>
      </c>
      <c r="F2089" s="575" t="e">
        <f t="shared" si="225"/>
        <v>#REF!</v>
      </c>
      <c r="G2089" s="575" t="e">
        <f t="shared" si="226"/>
        <v>#REF!</v>
      </c>
      <c r="H2089" s="575" t="e">
        <f t="shared" si="227"/>
        <v>#REF!</v>
      </c>
      <c r="I2089" s="575" t="e">
        <f t="shared" si="228"/>
        <v>#REF!</v>
      </c>
      <c r="J2089" s="575" t="e">
        <f>IF(A2089="","",IF(#REF!="","",PMT((1+D2089)^(1/12)-1,(#REF!*12)-A2089+1,-E2089)))</f>
        <v>#REF!</v>
      </c>
    </row>
    <row r="2090" spans="1:10">
      <c r="A2090" s="577" t="e">
        <f>IF(A2089="","",IF(A2089=#REF!*12,"",+A2089+1))</f>
        <v>#REF!</v>
      </c>
      <c r="B2090" s="576" t="e">
        <f t="shared" si="229"/>
        <v>#REF!</v>
      </c>
      <c r="C2090" s="576" t="e">
        <f>IF(A2090="","",IF(#REF!+'Plano Prestação Mensal Proposta'!A2090&gt;120,0,ROUND(IF(B2090&gt;0.045,(0.045*0.5),(0.5)*B2090),7)))</f>
        <v>#REF!</v>
      </c>
      <c r="D2090" s="576" t="e">
        <f t="shared" si="224"/>
        <v>#REF!</v>
      </c>
      <c r="E2090" s="575" t="e">
        <f t="shared" si="230"/>
        <v>#REF!</v>
      </c>
      <c r="F2090" s="575" t="e">
        <f t="shared" si="225"/>
        <v>#REF!</v>
      </c>
      <c r="G2090" s="575" t="e">
        <f t="shared" si="226"/>
        <v>#REF!</v>
      </c>
      <c r="H2090" s="575" t="e">
        <f t="shared" si="227"/>
        <v>#REF!</v>
      </c>
      <c r="I2090" s="575" t="e">
        <f t="shared" si="228"/>
        <v>#REF!</v>
      </c>
      <c r="J2090" s="575" t="e">
        <f>IF(A2090="","",IF(#REF!="","",PMT((1+D2090)^(1/12)-1,(#REF!*12)-A2090+1,-E2090)))</f>
        <v>#REF!</v>
      </c>
    </row>
    <row r="2091" spans="1:10">
      <c r="A2091" s="577" t="e">
        <f>IF(A2090="","",IF(A2090=#REF!*12,"",+A2090+1))</f>
        <v>#REF!</v>
      </c>
      <c r="B2091" s="576" t="e">
        <f t="shared" si="229"/>
        <v>#REF!</v>
      </c>
      <c r="C2091" s="576" t="e">
        <f>IF(A2091="","",IF(#REF!+'Plano Prestação Mensal Proposta'!A2091&gt;120,0,ROUND(IF(B2091&gt;0.045,(0.045*0.5),(0.5)*B2091),7)))</f>
        <v>#REF!</v>
      </c>
      <c r="D2091" s="576" t="e">
        <f t="shared" si="224"/>
        <v>#REF!</v>
      </c>
      <c r="E2091" s="575" t="e">
        <f t="shared" si="230"/>
        <v>#REF!</v>
      </c>
      <c r="F2091" s="575" t="e">
        <f t="shared" si="225"/>
        <v>#REF!</v>
      </c>
      <c r="G2091" s="575" t="e">
        <f t="shared" si="226"/>
        <v>#REF!</v>
      </c>
      <c r="H2091" s="575" t="e">
        <f t="shared" si="227"/>
        <v>#REF!</v>
      </c>
      <c r="I2091" s="575" t="e">
        <f t="shared" si="228"/>
        <v>#REF!</v>
      </c>
      <c r="J2091" s="575" t="e">
        <f>IF(A2091="","",IF(#REF!="","",PMT((1+D2091)^(1/12)-1,(#REF!*12)-A2091+1,-E2091)))</f>
        <v>#REF!</v>
      </c>
    </row>
    <row r="2092" spans="1:10">
      <c r="A2092" s="577" t="e">
        <f>IF(A2091="","",IF(A2091=#REF!*12,"",+A2091+1))</f>
        <v>#REF!</v>
      </c>
      <c r="B2092" s="576" t="e">
        <f t="shared" si="229"/>
        <v>#REF!</v>
      </c>
      <c r="C2092" s="576" t="e">
        <f>IF(A2092="","",IF(#REF!+'Plano Prestação Mensal Proposta'!A2092&gt;120,0,ROUND(IF(B2092&gt;0.045,(0.045*0.5),(0.5)*B2092),7)))</f>
        <v>#REF!</v>
      </c>
      <c r="D2092" s="576" t="e">
        <f t="shared" si="224"/>
        <v>#REF!</v>
      </c>
      <c r="E2092" s="575" t="e">
        <f t="shared" si="230"/>
        <v>#REF!</v>
      </c>
      <c r="F2092" s="575" t="e">
        <f t="shared" si="225"/>
        <v>#REF!</v>
      </c>
      <c r="G2092" s="575" t="e">
        <f t="shared" si="226"/>
        <v>#REF!</v>
      </c>
      <c r="H2092" s="575" t="e">
        <f t="shared" si="227"/>
        <v>#REF!</v>
      </c>
      <c r="I2092" s="575" t="e">
        <f t="shared" si="228"/>
        <v>#REF!</v>
      </c>
      <c r="J2092" s="575" t="e">
        <f>IF(A2092="","",IF(#REF!="","",PMT((1+D2092)^(1/12)-1,(#REF!*12)-A2092+1,-E2092)))</f>
        <v>#REF!</v>
      </c>
    </row>
    <row r="2093" spans="1:10">
      <c r="A2093" s="577" t="e">
        <f>IF(A2092="","",IF(A2092=#REF!*12,"",+A2092+1))</f>
        <v>#REF!</v>
      </c>
      <c r="B2093" s="576" t="e">
        <f t="shared" si="229"/>
        <v>#REF!</v>
      </c>
      <c r="C2093" s="576" t="e">
        <f>IF(A2093="","",IF(#REF!+'Plano Prestação Mensal Proposta'!A2093&gt;120,0,ROUND(IF(B2093&gt;0.045,(0.045*0.5),(0.5)*B2093),7)))</f>
        <v>#REF!</v>
      </c>
      <c r="D2093" s="576" t="e">
        <f t="shared" si="224"/>
        <v>#REF!</v>
      </c>
      <c r="E2093" s="575" t="e">
        <f t="shared" si="230"/>
        <v>#REF!</v>
      </c>
      <c r="F2093" s="575" t="e">
        <f t="shared" si="225"/>
        <v>#REF!</v>
      </c>
      <c r="G2093" s="575" t="e">
        <f t="shared" si="226"/>
        <v>#REF!</v>
      </c>
      <c r="H2093" s="575" t="e">
        <f t="shared" si="227"/>
        <v>#REF!</v>
      </c>
      <c r="I2093" s="575" t="e">
        <f t="shared" si="228"/>
        <v>#REF!</v>
      </c>
      <c r="J2093" s="575" t="e">
        <f>IF(A2093="","",IF(#REF!="","",PMT((1+D2093)^(1/12)-1,(#REF!*12)-A2093+1,-E2093)))</f>
        <v>#REF!</v>
      </c>
    </row>
    <row r="2094" spans="1:10">
      <c r="A2094" s="577" t="e">
        <f>IF(A2093="","",IF(A2093=#REF!*12,"",+A2093+1))</f>
        <v>#REF!</v>
      </c>
      <c r="B2094" s="576" t="e">
        <f t="shared" si="229"/>
        <v>#REF!</v>
      </c>
      <c r="C2094" s="576" t="e">
        <f>IF(A2094="","",IF(#REF!+'Plano Prestação Mensal Proposta'!A2094&gt;120,0,ROUND(IF(B2094&gt;0.045,(0.045*0.5),(0.5)*B2094),7)))</f>
        <v>#REF!</v>
      </c>
      <c r="D2094" s="576" t="e">
        <f t="shared" si="224"/>
        <v>#REF!</v>
      </c>
      <c r="E2094" s="575" t="e">
        <f t="shared" si="230"/>
        <v>#REF!</v>
      </c>
      <c r="F2094" s="575" t="e">
        <f t="shared" si="225"/>
        <v>#REF!</v>
      </c>
      <c r="G2094" s="575" t="e">
        <f t="shared" si="226"/>
        <v>#REF!</v>
      </c>
      <c r="H2094" s="575" t="e">
        <f t="shared" si="227"/>
        <v>#REF!</v>
      </c>
      <c r="I2094" s="575" t="e">
        <f t="shared" si="228"/>
        <v>#REF!</v>
      </c>
      <c r="J2094" s="575" t="e">
        <f>IF(A2094="","",IF(#REF!="","",PMT((1+D2094)^(1/12)-1,(#REF!*12)-A2094+1,-E2094)))</f>
        <v>#REF!</v>
      </c>
    </row>
    <row r="2095" spans="1:10">
      <c r="A2095" s="577" t="e">
        <f>IF(A2094="","",IF(A2094=#REF!*12,"",+A2094+1))</f>
        <v>#REF!</v>
      </c>
      <c r="B2095" s="576" t="e">
        <f t="shared" si="229"/>
        <v>#REF!</v>
      </c>
      <c r="C2095" s="576" t="e">
        <f>IF(A2095="","",IF(#REF!+'Plano Prestação Mensal Proposta'!A2095&gt;120,0,ROUND(IF(B2095&gt;0.045,(0.045*0.5),(0.5)*B2095),7)))</f>
        <v>#REF!</v>
      </c>
      <c r="D2095" s="576" t="e">
        <f t="shared" si="224"/>
        <v>#REF!</v>
      </c>
      <c r="E2095" s="575" t="e">
        <f t="shared" si="230"/>
        <v>#REF!</v>
      </c>
      <c r="F2095" s="575" t="e">
        <f t="shared" si="225"/>
        <v>#REF!</v>
      </c>
      <c r="G2095" s="575" t="e">
        <f t="shared" si="226"/>
        <v>#REF!</v>
      </c>
      <c r="H2095" s="575" t="e">
        <f t="shared" si="227"/>
        <v>#REF!</v>
      </c>
      <c r="I2095" s="575" t="e">
        <f t="shared" si="228"/>
        <v>#REF!</v>
      </c>
      <c r="J2095" s="575" t="e">
        <f>IF(A2095="","",IF(#REF!="","",PMT((1+D2095)^(1/12)-1,(#REF!*12)-A2095+1,-E2095)))</f>
        <v>#REF!</v>
      </c>
    </row>
    <row r="2096" spans="1:10">
      <c r="A2096" s="577" t="e">
        <f>IF(A2095="","",IF(A2095=#REF!*12,"",+A2095+1))</f>
        <v>#REF!</v>
      </c>
      <c r="B2096" s="576" t="e">
        <f t="shared" si="229"/>
        <v>#REF!</v>
      </c>
      <c r="C2096" s="576" t="e">
        <f>IF(A2096="","",IF(#REF!+'Plano Prestação Mensal Proposta'!A2096&gt;120,0,ROUND(IF(B2096&gt;0.045,(0.045*0.5),(0.5)*B2096),7)))</f>
        <v>#REF!</v>
      </c>
      <c r="D2096" s="576" t="e">
        <f t="shared" si="224"/>
        <v>#REF!</v>
      </c>
      <c r="E2096" s="575" t="e">
        <f t="shared" si="230"/>
        <v>#REF!</v>
      </c>
      <c r="F2096" s="575" t="e">
        <f t="shared" si="225"/>
        <v>#REF!</v>
      </c>
      <c r="G2096" s="575" t="e">
        <f t="shared" si="226"/>
        <v>#REF!</v>
      </c>
      <c r="H2096" s="575" t="e">
        <f t="shared" si="227"/>
        <v>#REF!</v>
      </c>
      <c r="I2096" s="575" t="e">
        <f t="shared" si="228"/>
        <v>#REF!</v>
      </c>
      <c r="J2096" s="575" t="e">
        <f>IF(A2096="","",IF(#REF!="","",PMT((1+D2096)^(1/12)-1,(#REF!*12)-A2096+1,-E2096)))</f>
        <v>#REF!</v>
      </c>
    </row>
    <row r="2097" spans="1:10">
      <c r="A2097" s="577" t="e">
        <f>IF(A2096="","",IF(A2096=#REF!*12,"",+A2096+1))</f>
        <v>#REF!</v>
      </c>
      <c r="B2097" s="576" t="e">
        <f t="shared" si="229"/>
        <v>#REF!</v>
      </c>
      <c r="C2097" s="576" t="e">
        <f>IF(A2097="","",IF(#REF!+'Plano Prestação Mensal Proposta'!A2097&gt;120,0,ROUND(IF(B2097&gt;0.045,(0.045*0.5),(0.5)*B2097),7)))</f>
        <v>#REF!</v>
      </c>
      <c r="D2097" s="576" t="e">
        <f t="shared" si="224"/>
        <v>#REF!</v>
      </c>
      <c r="E2097" s="575" t="e">
        <f t="shared" si="230"/>
        <v>#REF!</v>
      </c>
      <c r="F2097" s="575" t="e">
        <f t="shared" si="225"/>
        <v>#REF!</v>
      </c>
      <c r="G2097" s="575" t="e">
        <f t="shared" si="226"/>
        <v>#REF!</v>
      </c>
      <c r="H2097" s="575" t="e">
        <f t="shared" si="227"/>
        <v>#REF!</v>
      </c>
      <c r="I2097" s="575" t="e">
        <f t="shared" si="228"/>
        <v>#REF!</v>
      </c>
      <c r="J2097" s="575" t="e">
        <f>IF(A2097="","",IF(#REF!="","",PMT((1+D2097)^(1/12)-1,(#REF!*12)-A2097+1,-E2097)))</f>
        <v>#REF!</v>
      </c>
    </row>
    <row r="2098" spans="1:10">
      <c r="A2098" s="577" t="e">
        <f>IF(A2097="","",IF(A2097=#REF!*12,"",+A2097+1))</f>
        <v>#REF!</v>
      </c>
      <c r="B2098" s="576" t="e">
        <f t="shared" si="229"/>
        <v>#REF!</v>
      </c>
      <c r="C2098" s="576" t="e">
        <f>IF(A2098="","",IF(#REF!+'Plano Prestação Mensal Proposta'!A2098&gt;120,0,ROUND(IF(B2098&gt;0.045,(0.045*0.5),(0.5)*B2098),7)))</f>
        <v>#REF!</v>
      </c>
      <c r="D2098" s="576" t="e">
        <f t="shared" si="224"/>
        <v>#REF!</v>
      </c>
      <c r="E2098" s="575" t="e">
        <f t="shared" si="230"/>
        <v>#REF!</v>
      </c>
      <c r="F2098" s="575" t="e">
        <f t="shared" si="225"/>
        <v>#REF!</v>
      </c>
      <c r="G2098" s="575" t="e">
        <f t="shared" si="226"/>
        <v>#REF!</v>
      </c>
      <c r="H2098" s="575" t="e">
        <f t="shared" si="227"/>
        <v>#REF!</v>
      </c>
      <c r="I2098" s="575" t="e">
        <f t="shared" si="228"/>
        <v>#REF!</v>
      </c>
      <c r="J2098" s="575" t="e">
        <f>IF(A2098="","",IF(#REF!="","",PMT((1+D2098)^(1/12)-1,(#REF!*12)-A2098+1,-E2098)))</f>
        <v>#REF!</v>
      </c>
    </row>
    <row r="2099" spans="1:10">
      <c r="A2099" s="577" t="e">
        <f>IF(A2098="","",IF(A2098=#REF!*12,"",+A2098+1))</f>
        <v>#REF!</v>
      </c>
      <c r="B2099" s="576" t="e">
        <f t="shared" si="229"/>
        <v>#REF!</v>
      </c>
      <c r="C2099" s="576" t="e">
        <f>IF(A2099="","",IF(#REF!+'Plano Prestação Mensal Proposta'!A2099&gt;120,0,ROUND(IF(B2099&gt;0.045,(0.045*0.5),(0.5)*B2099),7)))</f>
        <v>#REF!</v>
      </c>
      <c r="D2099" s="576" t="e">
        <f t="shared" si="224"/>
        <v>#REF!</v>
      </c>
      <c r="E2099" s="575" t="e">
        <f t="shared" si="230"/>
        <v>#REF!</v>
      </c>
      <c r="F2099" s="575" t="e">
        <f t="shared" si="225"/>
        <v>#REF!</v>
      </c>
      <c r="G2099" s="575" t="e">
        <f t="shared" si="226"/>
        <v>#REF!</v>
      </c>
      <c r="H2099" s="575" t="e">
        <f t="shared" si="227"/>
        <v>#REF!</v>
      </c>
      <c r="I2099" s="575" t="e">
        <f t="shared" si="228"/>
        <v>#REF!</v>
      </c>
      <c r="J2099" s="575" t="e">
        <f>IF(A2099="","",IF(#REF!="","",PMT((1+D2099)^(1/12)-1,(#REF!*12)-A2099+1,-E2099)))</f>
        <v>#REF!</v>
      </c>
    </row>
    <row r="2100" spans="1:10">
      <c r="A2100" s="577" t="e">
        <f>IF(A2099="","",IF(A2099=#REF!*12,"",+A2099+1))</f>
        <v>#REF!</v>
      </c>
      <c r="B2100" s="576" t="e">
        <f t="shared" si="229"/>
        <v>#REF!</v>
      </c>
      <c r="C2100" s="576" t="e">
        <f>IF(A2100="","",IF(#REF!+'Plano Prestação Mensal Proposta'!A2100&gt;120,0,ROUND(IF(B2100&gt;0.045,(0.045*0.5),(0.5)*B2100),7)))</f>
        <v>#REF!</v>
      </c>
      <c r="D2100" s="576" t="e">
        <f t="shared" si="224"/>
        <v>#REF!</v>
      </c>
      <c r="E2100" s="575" t="e">
        <f t="shared" si="230"/>
        <v>#REF!</v>
      </c>
      <c r="F2100" s="575" t="e">
        <f t="shared" si="225"/>
        <v>#REF!</v>
      </c>
      <c r="G2100" s="575" t="e">
        <f t="shared" si="226"/>
        <v>#REF!</v>
      </c>
      <c r="H2100" s="575" t="e">
        <f t="shared" si="227"/>
        <v>#REF!</v>
      </c>
      <c r="I2100" s="575" t="e">
        <f t="shared" si="228"/>
        <v>#REF!</v>
      </c>
      <c r="J2100" s="575" t="e">
        <f>IF(A2100="","",IF(#REF!="","",PMT((1+D2100)^(1/12)-1,(#REF!*12)-A2100+1,-E2100)))</f>
        <v>#REF!</v>
      </c>
    </row>
    <row r="2101" spans="1:10">
      <c r="A2101" s="577" t="e">
        <f>IF(A2100="","",IF(A2100=#REF!*12,"",+A2100+1))</f>
        <v>#REF!</v>
      </c>
      <c r="B2101" s="576" t="e">
        <f t="shared" si="229"/>
        <v>#REF!</v>
      </c>
      <c r="C2101" s="576" t="e">
        <f>IF(A2101="","",IF(#REF!+'Plano Prestação Mensal Proposta'!A2101&gt;120,0,ROUND(IF(B2101&gt;0.045,(0.045*0.5),(0.5)*B2101),7)))</f>
        <v>#REF!</v>
      </c>
      <c r="D2101" s="576" t="e">
        <f t="shared" si="224"/>
        <v>#REF!</v>
      </c>
      <c r="E2101" s="575" t="e">
        <f t="shared" si="230"/>
        <v>#REF!</v>
      </c>
      <c r="F2101" s="575" t="e">
        <f t="shared" si="225"/>
        <v>#REF!</v>
      </c>
      <c r="G2101" s="575" t="e">
        <f t="shared" si="226"/>
        <v>#REF!</v>
      </c>
      <c r="H2101" s="575" t="e">
        <f t="shared" si="227"/>
        <v>#REF!</v>
      </c>
      <c r="I2101" s="575" t="e">
        <f t="shared" si="228"/>
        <v>#REF!</v>
      </c>
      <c r="J2101" s="575" t="e">
        <f>IF(A2101="","",IF(#REF!="","",PMT((1+D2101)^(1/12)-1,(#REF!*12)-A2101+1,-E2101)))</f>
        <v>#REF!</v>
      </c>
    </row>
    <row r="2102" spans="1:10">
      <c r="A2102" s="577" t="e">
        <f>IF(A2101="","",IF(A2101=#REF!*12,"",+A2101+1))</f>
        <v>#REF!</v>
      </c>
      <c r="B2102" s="576" t="e">
        <f t="shared" si="229"/>
        <v>#REF!</v>
      </c>
      <c r="C2102" s="576" t="e">
        <f>IF(A2102="","",IF(#REF!+'Plano Prestação Mensal Proposta'!A2102&gt;120,0,ROUND(IF(B2102&gt;0.045,(0.045*0.5),(0.5)*B2102),7)))</f>
        <v>#REF!</v>
      </c>
      <c r="D2102" s="576" t="e">
        <f t="shared" si="224"/>
        <v>#REF!</v>
      </c>
      <c r="E2102" s="575" t="e">
        <f t="shared" si="230"/>
        <v>#REF!</v>
      </c>
      <c r="F2102" s="575" t="e">
        <f t="shared" si="225"/>
        <v>#REF!</v>
      </c>
      <c r="G2102" s="575" t="e">
        <f t="shared" si="226"/>
        <v>#REF!</v>
      </c>
      <c r="H2102" s="575" t="e">
        <f t="shared" si="227"/>
        <v>#REF!</v>
      </c>
      <c r="I2102" s="575" t="e">
        <f t="shared" si="228"/>
        <v>#REF!</v>
      </c>
      <c r="J2102" s="575" t="e">
        <f>IF(A2102="","",IF(#REF!="","",PMT((1+D2102)^(1/12)-1,(#REF!*12)-A2102+1,-E2102)))</f>
        <v>#REF!</v>
      </c>
    </row>
    <row r="2103" spans="1:10">
      <c r="A2103" s="577" t="e">
        <f>IF(A2102="","",IF(A2102=#REF!*12,"",+A2102+1))</f>
        <v>#REF!</v>
      </c>
      <c r="B2103" s="576" t="e">
        <f t="shared" si="229"/>
        <v>#REF!</v>
      </c>
      <c r="C2103" s="576" t="e">
        <f>IF(A2103="","",IF(#REF!+'Plano Prestação Mensal Proposta'!A2103&gt;120,0,ROUND(IF(B2103&gt;0.045,(0.045*0.5),(0.5)*B2103),7)))</f>
        <v>#REF!</v>
      </c>
      <c r="D2103" s="576" t="e">
        <f t="shared" si="224"/>
        <v>#REF!</v>
      </c>
      <c r="E2103" s="575" t="e">
        <f t="shared" si="230"/>
        <v>#REF!</v>
      </c>
      <c r="F2103" s="575" t="e">
        <f t="shared" si="225"/>
        <v>#REF!</v>
      </c>
      <c r="G2103" s="575" t="e">
        <f t="shared" si="226"/>
        <v>#REF!</v>
      </c>
      <c r="H2103" s="575" t="e">
        <f t="shared" si="227"/>
        <v>#REF!</v>
      </c>
      <c r="I2103" s="575" t="e">
        <f t="shared" si="228"/>
        <v>#REF!</v>
      </c>
      <c r="J2103" s="575" t="e">
        <f>IF(A2103="","",IF(#REF!="","",PMT((1+D2103)^(1/12)-1,(#REF!*12)-A2103+1,-E2103)))</f>
        <v>#REF!</v>
      </c>
    </row>
    <row r="2104" spans="1:10">
      <c r="A2104" s="577" t="e">
        <f>IF(A2103="","",IF(A2103=#REF!*12,"",+A2103+1))</f>
        <v>#REF!</v>
      </c>
      <c r="B2104" s="576" t="e">
        <f t="shared" si="229"/>
        <v>#REF!</v>
      </c>
      <c r="C2104" s="576" t="e">
        <f>IF(A2104="","",IF(#REF!+'Plano Prestação Mensal Proposta'!A2104&gt;120,0,ROUND(IF(B2104&gt;0.045,(0.045*0.5),(0.5)*B2104),7)))</f>
        <v>#REF!</v>
      </c>
      <c r="D2104" s="576" t="e">
        <f t="shared" si="224"/>
        <v>#REF!</v>
      </c>
      <c r="E2104" s="575" t="e">
        <f t="shared" si="230"/>
        <v>#REF!</v>
      </c>
      <c r="F2104" s="575" t="e">
        <f t="shared" si="225"/>
        <v>#REF!</v>
      </c>
      <c r="G2104" s="575" t="e">
        <f t="shared" si="226"/>
        <v>#REF!</v>
      </c>
      <c r="H2104" s="575" t="e">
        <f t="shared" si="227"/>
        <v>#REF!</v>
      </c>
      <c r="I2104" s="575" t="e">
        <f t="shared" si="228"/>
        <v>#REF!</v>
      </c>
      <c r="J2104" s="575" t="e">
        <f>IF(A2104="","",IF(#REF!="","",PMT((1+D2104)^(1/12)-1,(#REF!*12)-A2104+1,-E2104)))</f>
        <v>#REF!</v>
      </c>
    </row>
    <row r="2105" spans="1:10">
      <c r="A2105" s="577" t="e">
        <f>IF(A2104="","",IF(A2104=#REF!*12,"",+A2104+1))</f>
        <v>#REF!</v>
      </c>
      <c r="B2105" s="576" t="e">
        <f t="shared" si="229"/>
        <v>#REF!</v>
      </c>
      <c r="C2105" s="576" t="e">
        <f>IF(A2105="","",IF(#REF!+'Plano Prestação Mensal Proposta'!A2105&gt;120,0,ROUND(IF(B2105&gt;0.045,(0.045*0.5),(0.5)*B2105),7)))</f>
        <v>#REF!</v>
      </c>
      <c r="D2105" s="576" t="e">
        <f t="shared" si="224"/>
        <v>#REF!</v>
      </c>
      <c r="E2105" s="575" t="e">
        <f t="shared" si="230"/>
        <v>#REF!</v>
      </c>
      <c r="F2105" s="575" t="e">
        <f t="shared" si="225"/>
        <v>#REF!</v>
      </c>
      <c r="G2105" s="575" t="e">
        <f t="shared" si="226"/>
        <v>#REF!</v>
      </c>
      <c r="H2105" s="575" t="e">
        <f t="shared" si="227"/>
        <v>#REF!</v>
      </c>
      <c r="I2105" s="575" t="e">
        <f t="shared" si="228"/>
        <v>#REF!</v>
      </c>
      <c r="J2105" s="575" t="e">
        <f>IF(A2105="","",IF(#REF!="","",PMT((1+D2105)^(1/12)-1,(#REF!*12)-A2105+1,-E2105)))</f>
        <v>#REF!</v>
      </c>
    </row>
    <row r="2106" spans="1:10">
      <c r="A2106" s="577" t="e">
        <f>IF(A2105="","",IF(A2105=#REF!*12,"",+A2105+1))</f>
        <v>#REF!</v>
      </c>
      <c r="B2106" s="576" t="e">
        <f t="shared" si="229"/>
        <v>#REF!</v>
      </c>
      <c r="C2106" s="576" t="e">
        <f>IF(A2106="","",IF(#REF!+'Plano Prestação Mensal Proposta'!A2106&gt;120,0,ROUND(IF(B2106&gt;0.045,(0.045*0.5),(0.5)*B2106),7)))</f>
        <v>#REF!</v>
      </c>
      <c r="D2106" s="576" t="e">
        <f t="shared" si="224"/>
        <v>#REF!</v>
      </c>
      <c r="E2106" s="575" t="e">
        <f t="shared" si="230"/>
        <v>#REF!</v>
      </c>
      <c r="F2106" s="575" t="e">
        <f t="shared" si="225"/>
        <v>#REF!</v>
      </c>
      <c r="G2106" s="575" t="e">
        <f t="shared" si="226"/>
        <v>#REF!</v>
      </c>
      <c r="H2106" s="575" t="e">
        <f t="shared" si="227"/>
        <v>#REF!</v>
      </c>
      <c r="I2106" s="575" t="e">
        <f t="shared" si="228"/>
        <v>#REF!</v>
      </c>
      <c r="J2106" s="575" t="e">
        <f>IF(A2106="","",IF(#REF!="","",PMT((1+D2106)^(1/12)-1,(#REF!*12)-A2106+1,-E2106)))</f>
        <v>#REF!</v>
      </c>
    </row>
    <row r="2107" spans="1:10">
      <c r="A2107" s="577" t="e">
        <f>IF(A2106="","",IF(A2106=#REF!*12,"",+A2106+1))</f>
        <v>#REF!</v>
      </c>
      <c r="B2107" s="576" t="e">
        <f t="shared" si="229"/>
        <v>#REF!</v>
      </c>
      <c r="C2107" s="576" t="e">
        <f>IF(A2107="","",IF(#REF!+'Plano Prestação Mensal Proposta'!A2107&gt;120,0,ROUND(IF(B2107&gt;0.045,(0.045*0.5),(0.5)*B2107),7)))</f>
        <v>#REF!</v>
      </c>
      <c r="D2107" s="576" t="e">
        <f t="shared" si="224"/>
        <v>#REF!</v>
      </c>
      <c r="E2107" s="575" t="e">
        <f t="shared" si="230"/>
        <v>#REF!</v>
      </c>
      <c r="F2107" s="575" t="e">
        <f t="shared" si="225"/>
        <v>#REF!</v>
      </c>
      <c r="G2107" s="575" t="e">
        <f t="shared" si="226"/>
        <v>#REF!</v>
      </c>
      <c r="H2107" s="575" t="e">
        <f t="shared" si="227"/>
        <v>#REF!</v>
      </c>
      <c r="I2107" s="575" t="e">
        <f t="shared" si="228"/>
        <v>#REF!</v>
      </c>
      <c r="J2107" s="575" t="e">
        <f>IF(A2107="","",IF(#REF!="","",PMT((1+D2107)^(1/12)-1,(#REF!*12)-A2107+1,-E2107)))</f>
        <v>#REF!</v>
      </c>
    </row>
    <row r="2108" spans="1:10">
      <c r="A2108" s="577" t="e">
        <f>IF(A2107="","",IF(A2107=#REF!*12,"",+A2107+1))</f>
        <v>#REF!</v>
      </c>
      <c r="B2108" s="576" t="e">
        <f t="shared" si="229"/>
        <v>#REF!</v>
      </c>
      <c r="C2108" s="576" t="e">
        <f>IF(A2108="","",IF(#REF!+'Plano Prestação Mensal Proposta'!A2108&gt;120,0,ROUND(IF(B2108&gt;0.045,(0.045*0.5),(0.5)*B2108),7)))</f>
        <v>#REF!</v>
      </c>
      <c r="D2108" s="576" t="e">
        <f t="shared" si="224"/>
        <v>#REF!</v>
      </c>
      <c r="E2108" s="575" t="e">
        <f t="shared" si="230"/>
        <v>#REF!</v>
      </c>
      <c r="F2108" s="575" t="e">
        <f t="shared" si="225"/>
        <v>#REF!</v>
      </c>
      <c r="G2108" s="575" t="e">
        <f t="shared" si="226"/>
        <v>#REF!</v>
      </c>
      <c r="H2108" s="575" t="e">
        <f t="shared" si="227"/>
        <v>#REF!</v>
      </c>
      <c r="I2108" s="575" t="e">
        <f t="shared" si="228"/>
        <v>#REF!</v>
      </c>
      <c r="J2108" s="575" t="e">
        <f>IF(A2108="","",IF(#REF!="","",PMT((1+D2108)^(1/12)-1,(#REF!*12)-A2108+1,-E2108)))</f>
        <v>#REF!</v>
      </c>
    </row>
    <row r="2109" spans="1:10">
      <c r="A2109" s="577" t="e">
        <f>IF(A2108="","",IF(A2108=#REF!*12,"",+A2108+1))</f>
        <v>#REF!</v>
      </c>
      <c r="B2109" s="576" t="e">
        <f t="shared" si="229"/>
        <v>#REF!</v>
      </c>
      <c r="C2109" s="576" t="e">
        <f>IF(A2109="","",IF(#REF!+'Plano Prestação Mensal Proposta'!A2109&gt;120,0,ROUND(IF(B2109&gt;0.045,(0.045*0.5),(0.5)*B2109),7)))</f>
        <v>#REF!</v>
      </c>
      <c r="D2109" s="576" t="e">
        <f t="shared" si="224"/>
        <v>#REF!</v>
      </c>
      <c r="E2109" s="575" t="e">
        <f t="shared" si="230"/>
        <v>#REF!</v>
      </c>
      <c r="F2109" s="575" t="e">
        <f t="shared" si="225"/>
        <v>#REF!</v>
      </c>
      <c r="G2109" s="575" t="e">
        <f t="shared" si="226"/>
        <v>#REF!</v>
      </c>
      <c r="H2109" s="575" t="e">
        <f t="shared" si="227"/>
        <v>#REF!</v>
      </c>
      <c r="I2109" s="575" t="e">
        <f t="shared" si="228"/>
        <v>#REF!</v>
      </c>
      <c r="J2109" s="575" t="e">
        <f>IF(A2109="","",IF(#REF!="","",PMT((1+D2109)^(1/12)-1,(#REF!*12)-A2109+1,-E2109)))</f>
        <v>#REF!</v>
      </c>
    </row>
    <row r="2110" spans="1:10">
      <c r="A2110" s="577" t="e">
        <f>IF(A2109="","",IF(A2109=#REF!*12,"",+A2109+1))</f>
        <v>#REF!</v>
      </c>
      <c r="B2110" s="576" t="e">
        <f t="shared" si="229"/>
        <v>#REF!</v>
      </c>
      <c r="C2110" s="576" t="e">
        <f>IF(A2110="","",IF(#REF!+'Plano Prestação Mensal Proposta'!A2110&gt;120,0,ROUND(IF(B2110&gt;0.045,(0.045*0.5),(0.5)*B2110),7)))</f>
        <v>#REF!</v>
      </c>
      <c r="D2110" s="576" t="e">
        <f t="shared" si="224"/>
        <v>#REF!</v>
      </c>
      <c r="E2110" s="575" t="e">
        <f t="shared" si="230"/>
        <v>#REF!</v>
      </c>
      <c r="F2110" s="575" t="e">
        <f t="shared" si="225"/>
        <v>#REF!</v>
      </c>
      <c r="G2110" s="575" t="e">
        <f t="shared" si="226"/>
        <v>#REF!</v>
      </c>
      <c r="H2110" s="575" t="e">
        <f t="shared" si="227"/>
        <v>#REF!</v>
      </c>
      <c r="I2110" s="575" t="e">
        <f t="shared" si="228"/>
        <v>#REF!</v>
      </c>
      <c r="J2110" s="575" t="e">
        <f>IF(A2110="","",IF(#REF!="","",PMT((1+D2110)^(1/12)-1,(#REF!*12)-A2110+1,-E2110)))</f>
        <v>#REF!</v>
      </c>
    </row>
    <row r="2111" spans="1:10">
      <c r="A2111" s="577" t="e">
        <f>IF(A2110="","",IF(A2110=#REF!*12,"",+A2110+1))</f>
        <v>#REF!</v>
      </c>
      <c r="B2111" s="576" t="e">
        <f t="shared" si="229"/>
        <v>#REF!</v>
      </c>
      <c r="C2111" s="576" t="e">
        <f>IF(A2111="","",IF(#REF!+'Plano Prestação Mensal Proposta'!A2111&gt;120,0,ROUND(IF(B2111&gt;0.045,(0.045*0.5),(0.5)*B2111),7)))</f>
        <v>#REF!</v>
      </c>
      <c r="D2111" s="576" t="e">
        <f t="shared" si="224"/>
        <v>#REF!</v>
      </c>
      <c r="E2111" s="575" t="e">
        <f t="shared" si="230"/>
        <v>#REF!</v>
      </c>
      <c r="F2111" s="575" t="e">
        <f t="shared" si="225"/>
        <v>#REF!</v>
      </c>
      <c r="G2111" s="575" t="e">
        <f t="shared" si="226"/>
        <v>#REF!</v>
      </c>
      <c r="H2111" s="575" t="e">
        <f t="shared" si="227"/>
        <v>#REF!</v>
      </c>
      <c r="I2111" s="575" t="e">
        <f t="shared" si="228"/>
        <v>#REF!</v>
      </c>
      <c r="J2111" s="575" t="e">
        <f>IF(A2111="","",IF(#REF!="","",PMT((1+D2111)^(1/12)-1,(#REF!*12)-A2111+1,-E2111)))</f>
        <v>#REF!</v>
      </c>
    </row>
    <row r="2112" spans="1:10">
      <c r="A2112" s="577" t="e">
        <f>IF(A2111="","",IF(A2111=#REF!*12,"",+A2111+1))</f>
        <v>#REF!</v>
      </c>
      <c r="B2112" s="576" t="e">
        <f t="shared" si="229"/>
        <v>#REF!</v>
      </c>
      <c r="C2112" s="576" t="e">
        <f>IF(A2112="","",IF(#REF!+'Plano Prestação Mensal Proposta'!A2112&gt;120,0,ROUND(IF(B2112&gt;0.045,(0.045*0.5),(0.5)*B2112),7)))</f>
        <v>#REF!</v>
      </c>
      <c r="D2112" s="576" t="e">
        <f t="shared" si="224"/>
        <v>#REF!</v>
      </c>
      <c r="E2112" s="575" t="e">
        <f t="shared" si="230"/>
        <v>#REF!</v>
      </c>
      <c r="F2112" s="575" t="e">
        <f t="shared" si="225"/>
        <v>#REF!</v>
      </c>
      <c r="G2112" s="575" t="e">
        <f t="shared" si="226"/>
        <v>#REF!</v>
      </c>
      <c r="H2112" s="575" t="e">
        <f t="shared" si="227"/>
        <v>#REF!</v>
      </c>
      <c r="I2112" s="575" t="e">
        <f t="shared" si="228"/>
        <v>#REF!</v>
      </c>
      <c r="J2112" s="575" t="e">
        <f>IF(A2112="","",IF(#REF!="","",PMT((1+D2112)^(1/12)-1,(#REF!*12)-A2112+1,-E2112)))</f>
        <v>#REF!</v>
      </c>
    </row>
    <row r="2113" spans="1:10">
      <c r="A2113" s="577" t="e">
        <f>IF(A2112="","",IF(A2112=#REF!*12,"",+A2112+1))</f>
        <v>#REF!</v>
      </c>
      <c r="B2113" s="576" t="e">
        <f t="shared" si="229"/>
        <v>#REF!</v>
      </c>
      <c r="C2113" s="576" t="e">
        <f>IF(A2113="","",IF(#REF!+'Plano Prestação Mensal Proposta'!A2113&gt;120,0,ROUND(IF(B2113&gt;0.045,(0.045*0.5),(0.5)*B2113),7)))</f>
        <v>#REF!</v>
      </c>
      <c r="D2113" s="576" t="e">
        <f t="shared" si="224"/>
        <v>#REF!</v>
      </c>
      <c r="E2113" s="575" t="e">
        <f t="shared" si="230"/>
        <v>#REF!</v>
      </c>
      <c r="F2113" s="575" t="e">
        <f t="shared" si="225"/>
        <v>#REF!</v>
      </c>
      <c r="G2113" s="575" t="e">
        <f t="shared" si="226"/>
        <v>#REF!</v>
      </c>
      <c r="H2113" s="575" t="e">
        <f t="shared" si="227"/>
        <v>#REF!</v>
      </c>
      <c r="I2113" s="575" t="e">
        <f t="shared" si="228"/>
        <v>#REF!</v>
      </c>
      <c r="J2113" s="575" t="e">
        <f>IF(A2113="","",IF(#REF!="","",PMT((1+D2113)^(1/12)-1,(#REF!*12)-A2113+1,-E2113)))</f>
        <v>#REF!</v>
      </c>
    </row>
    <row r="2114" spans="1:10">
      <c r="A2114" s="577" t="e">
        <f>IF(A2113="","",IF(A2113=#REF!*12,"",+A2113+1))</f>
        <v>#REF!</v>
      </c>
      <c r="B2114" s="576" t="e">
        <f t="shared" si="229"/>
        <v>#REF!</v>
      </c>
      <c r="C2114" s="576" t="e">
        <f>IF(A2114="","",IF(#REF!+'Plano Prestação Mensal Proposta'!A2114&gt;120,0,ROUND(IF(B2114&gt;0.045,(0.045*0.5),(0.5)*B2114),7)))</f>
        <v>#REF!</v>
      </c>
      <c r="D2114" s="576" t="e">
        <f t="shared" si="224"/>
        <v>#REF!</v>
      </c>
      <c r="E2114" s="575" t="e">
        <f t="shared" si="230"/>
        <v>#REF!</v>
      </c>
      <c r="F2114" s="575" t="e">
        <f t="shared" si="225"/>
        <v>#REF!</v>
      </c>
      <c r="G2114" s="575" t="e">
        <f t="shared" si="226"/>
        <v>#REF!</v>
      </c>
      <c r="H2114" s="575" t="e">
        <f t="shared" si="227"/>
        <v>#REF!</v>
      </c>
      <c r="I2114" s="575" t="e">
        <f t="shared" si="228"/>
        <v>#REF!</v>
      </c>
      <c r="J2114" s="575" t="e">
        <f>IF(A2114="","",IF(#REF!="","",PMT((1+D2114)^(1/12)-1,(#REF!*12)-A2114+1,-E2114)))</f>
        <v>#REF!</v>
      </c>
    </row>
    <row r="2115" spans="1:10">
      <c r="A2115" s="577" t="e">
        <f>IF(A2114="","",IF(A2114=#REF!*12,"",+A2114+1))</f>
        <v>#REF!</v>
      </c>
      <c r="B2115" s="576" t="e">
        <f t="shared" si="229"/>
        <v>#REF!</v>
      </c>
      <c r="C2115" s="576" t="e">
        <f>IF(A2115="","",IF(#REF!+'Plano Prestação Mensal Proposta'!A2115&gt;120,0,ROUND(IF(B2115&gt;0.045,(0.045*0.5),(0.5)*B2115),7)))</f>
        <v>#REF!</v>
      </c>
      <c r="D2115" s="576" t="e">
        <f t="shared" si="224"/>
        <v>#REF!</v>
      </c>
      <c r="E2115" s="575" t="e">
        <f t="shared" si="230"/>
        <v>#REF!</v>
      </c>
      <c r="F2115" s="575" t="e">
        <f t="shared" si="225"/>
        <v>#REF!</v>
      </c>
      <c r="G2115" s="575" t="e">
        <f t="shared" si="226"/>
        <v>#REF!</v>
      </c>
      <c r="H2115" s="575" t="e">
        <f t="shared" si="227"/>
        <v>#REF!</v>
      </c>
      <c r="I2115" s="575" t="e">
        <f t="shared" si="228"/>
        <v>#REF!</v>
      </c>
      <c r="J2115" s="575" t="e">
        <f>IF(A2115="","",IF(#REF!="","",PMT((1+D2115)^(1/12)-1,(#REF!*12)-A2115+1,-E2115)))</f>
        <v>#REF!</v>
      </c>
    </row>
    <row r="2116" spans="1:10">
      <c r="A2116" s="577" t="e">
        <f>IF(A2115="","",IF(A2115=#REF!*12,"",+A2115+1))</f>
        <v>#REF!</v>
      </c>
      <c r="B2116" s="576" t="e">
        <f t="shared" si="229"/>
        <v>#REF!</v>
      </c>
      <c r="C2116" s="576" t="e">
        <f>IF(A2116="","",IF(#REF!+'Plano Prestação Mensal Proposta'!A2116&gt;120,0,ROUND(IF(B2116&gt;0.045,(0.045*0.5),(0.5)*B2116),7)))</f>
        <v>#REF!</v>
      </c>
      <c r="D2116" s="576" t="e">
        <f t="shared" si="224"/>
        <v>#REF!</v>
      </c>
      <c r="E2116" s="575" t="e">
        <f t="shared" si="230"/>
        <v>#REF!</v>
      </c>
      <c r="F2116" s="575" t="e">
        <f t="shared" si="225"/>
        <v>#REF!</v>
      </c>
      <c r="G2116" s="575" t="e">
        <f t="shared" si="226"/>
        <v>#REF!</v>
      </c>
      <c r="H2116" s="575" t="e">
        <f t="shared" si="227"/>
        <v>#REF!</v>
      </c>
      <c r="I2116" s="575" t="e">
        <f t="shared" si="228"/>
        <v>#REF!</v>
      </c>
      <c r="J2116" s="575" t="e">
        <f>IF(A2116="","",IF(#REF!="","",PMT((1+D2116)^(1/12)-1,(#REF!*12)-A2116+1,-E2116)))</f>
        <v>#REF!</v>
      </c>
    </row>
    <row r="2117" spans="1:10">
      <c r="A2117" s="577" t="e">
        <f>IF(A2116="","",IF(A2116=#REF!*12,"",+A2116+1))</f>
        <v>#REF!</v>
      </c>
      <c r="B2117" s="576" t="e">
        <f t="shared" si="229"/>
        <v>#REF!</v>
      </c>
      <c r="C2117" s="576" t="e">
        <f>IF(A2117="","",IF(#REF!+'Plano Prestação Mensal Proposta'!A2117&gt;120,0,ROUND(IF(B2117&gt;0.045,(0.045*0.5),(0.5)*B2117),7)))</f>
        <v>#REF!</v>
      </c>
      <c r="D2117" s="576" t="e">
        <f t="shared" si="224"/>
        <v>#REF!</v>
      </c>
      <c r="E2117" s="575" t="e">
        <f t="shared" si="230"/>
        <v>#REF!</v>
      </c>
      <c r="F2117" s="575" t="e">
        <f t="shared" si="225"/>
        <v>#REF!</v>
      </c>
      <c r="G2117" s="575" t="e">
        <f t="shared" si="226"/>
        <v>#REF!</v>
      </c>
      <c r="H2117" s="575" t="e">
        <f t="shared" si="227"/>
        <v>#REF!</v>
      </c>
      <c r="I2117" s="575" t="e">
        <f t="shared" si="228"/>
        <v>#REF!</v>
      </c>
      <c r="J2117" s="575" t="e">
        <f>IF(A2117="","",IF(#REF!="","",PMT((1+D2117)^(1/12)-1,(#REF!*12)-A2117+1,-E2117)))</f>
        <v>#REF!</v>
      </c>
    </row>
    <row r="2118" spans="1:10">
      <c r="A2118" s="577" t="e">
        <f>IF(A2117="","",IF(A2117=#REF!*12,"",+A2117+1))</f>
        <v>#REF!</v>
      </c>
      <c r="B2118" s="576" t="e">
        <f t="shared" si="229"/>
        <v>#REF!</v>
      </c>
      <c r="C2118" s="576" t="e">
        <f>IF(A2118="","",IF(#REF!+'Plano Prestação Mensal Proposta'!A2118&gt;120,0,ROUND(IF(B2118&gt;0.045,(0.045*0.5),(0.5)*B2118),7)))</f>
        <v>#REF!</v>
      </c>
      <c r="D2118" s="576" t="e">
        <f t="shared" ref="D2118:D2181" si="231">IF(A2118="","",+B2118-C2118)</f>
        <v>#REF!</v>
      </c>
      <c r="E2118" s="575" t="e">
        <f t="shared" si="230"/>
        <v>#REF!</v>
      </c>
      <c r="F2118" s="575" t="e">
        <f t="shared" ref="F2118:F2181" si="232">IF(A2118="","",IF(J2118="","",+J2118-H2118))</f>
        <v>#REF!</v>
      </c>
      <c r="G2118" s="575" t="e">
        <f t="shared" ref="G2118:G2181" si="233">IF(A2118="","",IF(E2118="","",ROUND(+E2118*((1+B2118)^(1/12)-1),2)))</f>
        <v>#REF!</v>
      </c>
      <c r="H2118" s="575" t="e">
        <f t="shared" ref="H2118:H2181" si="234">IF(A2118="","",IF(E2118="","",ROUND(+E2118*((1+D2118)^(1/12)-1),2)))</f>
        <v>#REF!</v>
      </c>
      <c r="I2118" s="575" t="e">
        <f t="shared" ref="I2118:I2181" si="235">IF(A2118="","",+G2118-H2118)</f>
        <v>#REF!</v>
      </c>
      <c r="J2118" s="575" t="e">
        <f>IF(A2118="","",IF(#REF!="","",PMT((1+D2118)^(1/12)-1,(#REF!*12)-A2118+1,-E2118)))</f>
        <v>#REF!</v>
      </c>
    </row>
    <row r="2119" spans="1:10">
      <c r="A2119" s="577" t="e">
        <f>IF(A2118="","",IF(A2118=#REF!*12,"",+A2118+1))</f>
        <v>#REF!</v>
      </c>
      <c r="B2119" s="576" t="e">
        <f t="shared" ref="B2119:B2182" si="236">IF(A2119="","",+B2118)</f>
        <v>#REF!</v>
      </c>
      <c r="C2119" s="576" t="e">
        <f>IF(A2119="","",IF(#REF!+'Plano Prestação Mensal Proposta'!A2119&gt;120,0,ROUND(IF(B2119&gt;0.045,(0.045*0.5),(0.5)*B2119),7)))</f>
        <v>#REF!</v>
      </c>
      <c r="D2119" s="576" t="e">
        <f t="shared" si="231"/>
        <v>#REF!</v>
      </c>
      <c r="E2119" s="575" t="e">
        <f t="shared" ref="E2119:E2182" si="237">IF(A2119="","",IF(F2118="","",+E2118-F2118))</f>
        <v>#REF!</v>
      </c>
      <c r="F2119" s="575" t="e">
        <f t="shared" si="232"/>
        <v>#REF!</v>
      </c>
      <c r="G2119" s="575" t="e">
        <f t="shared" si="233"/>
        <v>#REF!</v>
      </c>
      <c r="H2119" s="575" t="e">
        <f t="shared" si="234"/>
        <v>#REF!</v>
      </c>
      <c r="I2119" s="575" t="e">
        <f t="shared" si="235"/>
        <v>#REF!</v>
      </c>
      <c r="J2119" s="575" t="e">
        <f>IF(A2119="","",IF(#REF!="","",PMT((1+D2119)^(1/12)-1,(#REF!*12)-A2119+1,-E2119)))</f>
        <v>#REF!</v>
      </c>
    </row>
    <row r="2120" spans="1:10">
      <c r="A2120" s="577" t="e">
        <f>IF(A2119="","",IF(A2119=#REF!*12,"",+A2119+1))</f>
        <v>#REF!</v>
      </c>
      <c r="B2120" s="576" t="e">
        <f t="shared" si="236"/>
        <v>#REF!</v>
      </c>
      <c r="C2120" s="576" t="e">
        <f>IF(A2120="","",IF(#REF!+'Plano Prestação Mensal Proposta'!A2120&gt;120,0,ROUND(IF(B2120&gt;0.045,(0.045*0.5),(0.5)*B2120),7)))</f>
        <v>#REF!</v>
      </c>
      <c r="D2120" s="576" t="e">
        <f t="shared" si="231"/>
        <v>#REF!</v>
      </c>
      <c r="E2120" s="575" t="e">
        <f t="shared" si="237"/>
        <v>#REF!</v>
      </c>
      <c r="F2120" s="575" t="e">
        <f t="shared" si="232"/>
        <v>#REF!</v>
      </c>
      <c r="G2120" s="575" t="e">
        <f t="shared" si="233"/>
        <v>#REF!</v>
      </c>
      <c r="H2120" s="575" t="e">
        <f t="shared" si="234"/>
        <v>#REF!</v>
      </c>
      <c r="I2120" s="575" t="e">
        <f t="shared" si="235"/>
        <v>#REF!</v>
      </c>
      <c r="J2120" s="575" t="e">
        <f>IF(A2120="","",IF(#REF!="","",PMT((1+D2120)^(1/12)-1,(#REF!*12)-A2120+1,-E2120)))</f>
        <v>#REF!</v>
      </c>
    </row>
    <row r="2121" spans="1:10">
      <c r="A2121" s="577" t="e">
        <f>IF(A2120="","",IF(A2120=#REF!*12,"",+A2120+1))</f>
        <v>#REF!</v>
      </c>
      <c r="B2121" s="576" t="e">
        <f t="shared" si="236"/>
        <v>#REF!</v>
      </c>
      <c r="C2121" s="576" t="e">
        <f>IF(A2121="","",IF(#REF!+'Plano Prestação Mensal Proposta'!A2121&gt;120,0,ROUND(IF(B2121&gt;0.045,(0.045*0.5),(0.5)*B2121),7)))</f>
        <v>#REF!</v>
      </c>
      <c r="D2121" s="576" t="e">
        <f t="shared" si="231"/>
        <v>#REF!</v>
      </c>
      <c r="E2121" s="575" t="e">
        <f t="shared" si="237"/>
        <v>#REF!</v>
      </c>
      <c r="F2121" s="575" t="e">
        <f t="shared" si="232"/>
        <v>#REF!</v>
      </c>
      <c r="G2121" s="575" t="e">
        <f t="shared" si="233"/>
        <v>#REF!</v>
      </c>
      <c r="H2121" s="575" t="e">
        <f t="shared" si="234"/>
        <v>#REF!</v>
      </c>
      <c r="I2121" s="575" t="e">
        <f t="shared" si="235"/>
        <v>#REF!</v>
      </c>
      <c r="J2121" s="575" t="e">
        <f>IF(A2121="","",IF(#REF!="","",PMT((1+D2121)^(1/12)-1,(#REF!*12)-A2121+1,-E2121)))</f>
        <v>#REF!</v>
      </c>
    </row>
    <row r="2122" spans="1:10">
      <c r="A2122" s="577" t="e">
        <f>IF(A2121="","",IF(A2121=#REF!*12,"",+A2121+1))</f>
        <v>#REF!</v>
      </c>
      <c r="B2122" s="576" t="e">
        <f t="shared" si="236"/>
        <v>#REF!</v>
      </c>
      <c r="C2122" s="576" t="e">
        <f>IF(A2122="","",IF(#REF!+'Plano Prestação Mensal Proposta'!A2122&gt;120,0,ROUND(IF(B2122&gt;0.045,(0.045*0.5),(0.5)*B2122),7)))</f>
        <v>#REF!</v>
      </c>
      <c r="D2122" s="576" t="e">
        <f t="shared" si="231"/>
        <v>#REF!</v>
      </c>
      <c r="E2122" s="575" t="e">
        <f t="shared" si="237"/>
        <v>#REF!</v>
      </c>
      <c r="F2122" s="575" t="e">
        <f t="shared" si="232"/>
        <v>#REF!</v>
      </c>
      <c r="G2122" s="575" t="e">
        <f t="shared" si="233"/>
        <v>#REF!</v>
      </c>
      <c r="H2122" s="575" t="e">
        <f t="shared" si="234"/>
        <v>#REF!</v>
      </c>
      <c r="I2122" s="575" t="e">
        <f t="shared" si="235"/>
        <v>#REF!</v>
      </c>
      <c r="J2122" s="575" t="e">
        <f>IF(A2122="","",IF(#REF!="","",PMT((1+D2122)^(1/12)-1,(#REF!*12)-A2122+1,-E2122)))</f>
        <v>#REF!</v>
      </c>
    </row>
    <row r="2123" spans="1:10">
      <c r="A2123" s="577" t="e">
        <f>IF(A2122="","",IF(A2122=#REF!*12,"",+A2122+1))</f>
        <v>#REF!</v>
      </c>
      <c r="B2123" s="576" t="e">
        <f t="shared" si="236"/>
        <v>#REF!</v>
      </c>
      <c r="C2123" s="576" t="e">
        <f>IF(A2123="","",IF(#REF!+'Plano Prestação Mensal Proposta'!A2123&gt;120,0,ROUND(IF(B2123&gt;0.045,(0.045*0.5),(0.5)*B2123),7)))</f>
        <v>#REF!</v>
      </c>
      <c r="D2123" s="576" t="e">
        <f t="shared" si="231"/>
        <v>#REF!</v>
      </c>
      <c r="E2123" s="575" t="e">
        <f t="shared" si="237"/>
        <v>#REF!</v>
      </c>
      <c r="F2123" s="575" t="e">
        <f t="shared" si="232"/>
        <v>#REF!</v>
      </c>
      <c r="G2123" s="575" t="e">
        <f t="shared" si="233"/>
        <v>#REF!</v>
      </c>
      <c r="H2123" s="575" t="e">
        <f t="shared" si="234"/>
        <v>#REF!</v>
      </c>
      <c r="I2123" s="575" t="e">
        <f t="shared" si="235"/>
        <v>#REF!</v>
      </c>
      <c r="J2123" s="575" t="e">
        <f>IF(A2123="","",IF(#REF!="","",PMT((1+D2123)^(1/12)-1,(#REF!*12)-A2123+1,-E2123)))</f>
        <v>#REF!</v>
      </c>
    </row>
    <row r="2124" spans="1:10">
      <c r="A2124" s="577" t="e">
        <f>IF(A2123="","",IF(A2123=#REF!*12,"",+A2123+1))</f>
        <v>#REF!</v>
      </c>
      <c r="B2124" s="576" t="e">
        <f t="shared" si="236"/>
        <v>#REF!</v>
      </c>
      <c r="C2124" s="576" t="e">
        <f>IF(A2124="","",IF(#REF!+'Plano Prestação Mensal Proposta'!A2124&gt;120,0,ROUND(IF(B2124&gt;0.045,(0.045*0.5),(0.5)*B2124),7)))</f>
        <v>#REF!</v>
      </c>
      <c r="D2124" s="576" t="e">
        <f t="shared" si="231"/>
        <v>#REF!</v>
      </c>
      <c r="E2124" s="575" t="e">
        <f t="shared" si="237"/>
        <v>#REF!</v>
      </c>
      <c r="F2124" s="575" t="e">
        <f t="shared" si="232"/>
        <v>#REF!</v>
      </c>
      <c r="G2124" s="575" t="e">
        <f t="shared" si="233"/>
        <v>#REF!</v>
      </c>
      <c r="H2124" s="575" t="e">
        <f t="shared" si="234"/>
        <v>#REF!</v>
      </c>
      <c r="I2124" s="575" t="e">
        <f t="shared" si="235"/>
        <v>#REF!</v>
      </c>
      <c r="J2124" s="575" t="e">
        <f>IF(A2124="","",IF(#REF!="","",PMT((1+D2124)^(1/12)-1,(#REF!*12)-A2124+1,-E2124)))</f>
        <v>#REF!</v>
      </c>
    </row>
    <row r="2125" spans="1:10">
      <c r="A2125" s="577" t="e">
        <f>IF(A2124="","",IF(A2124=#REF!*12,"",+A2124+1))</f>
        <v>#REF!</v>
      </c>
      <c r="B2125" s="576" t="e">
        <f t="shared" si="236"/>
        <v>#REF!</v>
      </c>
      <c r="C2125" s="576" t="e">
        <f>IF(A2125="","",IF(#REF!+'Plano Prestação Mensal Proposta'!A2125&gt;120,0,ROUND(IF(B2125&gt;0.045,(0.045*0.5),(0.5)*B2125),7)))</f>
        <v>#REF!</v>
      </c>
      <c r="D2125" s="576" t="e">
        <f t="shared" si="231"/>
        <v>#REF!</v>
      </c>
      <c r="E2125" s="575" t="e">
        <f t="shared" si="237"/>
        <v>#REF!</v>
      </c>
      <c r="F2125" s="575" t="e">
        <f t="shared" si="232"/>
        <v>#REF!</v>
      </c>
      <c r="G2125" s="575" t="e">
        <f t="shared" si="233"/>
        <v>#REF!</v>
      </c>
      <c r="H2125" s="575" t="e">
        <f t="shared" si="234"/>
        <v>#REF!</v>
      </c>
      <c r="I2125" s="575" t="e">
        <f t="shared" si="235"/>
        <v>#REF!</v>
      </c>
      <c r="J2125" s="575" t="e">
        <f>IF(A2125="","",IF(#REF!="","",PMT((1+D2125)^(1/12)-1,(#REF!*12)-A2125+1,-E2125)))</f>
        <v>#REF!</v>
      </c>
    </row>
    <row r="2126" spans="1:10">
      <c r="A2126" s="577" t="e">
        <f>IF(A2125="","",IF(A2125=#REF!*12,"",+A2125+1))</f>
        <v>#REF!</v>
      </c>
      <c r="B2126" s="576" t="e">
        <f t="shared" si="236"/>
        <v>#REF!</v>
      </c>
      <c r="C2126" s="576" t="e">
        <f>IF(A2126="","",IF(#REF!+'Plano Prestação Mensal Proposta'!A2126&gt;120,0,ROUND(IF(B2126&gt;0.045,(0.045*0.5),(0.5)*B2126),7)))</f>
        <v>#REF!</v>
      </c>
      <c r="D2126" s="576" t="e">
        <f t="shared" si="231"/>
        <v>#REF!</v>
      </c>
      <c r="E2126" s="575" t="e">
        <f t="shared" si="237"/>
        <v>#REF!</v>
      </c>
      <c r="F2126" s="575" t="e">
        <f t="shared" si="232"/>
        <v>#REF!</v>
      </c>
      <c r="G2126" s="575" t="e">
        <f t="shared" si="233"/>
        <v>#REF!</v>
      </c>
      <c r="H2126" s="575" t="e">
        <f t="shared" si="234"/>
        <v>#REF!</v>
      </c>
      <c r="I2126" s="575" t="e">
        <f t="shared" si="235"/>
        <v>#REF!</v>
      </c>
      <c r="J2126" s="575" t="e">
        <f>IF(A2126="","",IF(#REF!="","",PMT((1+D2126)^(1/12)-1,(#REF!*12)-A2126+1,-E2126)))</f>
        <v>#REF!</v>
      </c>
    </row>
    <row r="2127" spans="1:10">
      <c r="A2127" s="577" t="e">
        <f>IF(A2126="","",IF(A2126=#REF!*12,"",+A2126+1))</f>
        <v>#REF!</v>
      </c>
      <c r="B2127" s="576" t="e">
        <f t="shared" si="236"/>
        <v>#REF!</v>
      </c>
      <c r="C2127" s="576" t="e">
        <f>IF(A2127="","",IF(#REF!+'Plano Prestação Mensal Proposta'!A2127&gt;120,0,ROUND(IF(B2127&gt;0.045,(0.045*0.5),(0.5)*B2127),7)))</f>
        <v>#REF!</v>
      </c>
      <c r="D2127" s="576" t="e">
        <f t="shared" si="231"/>
        <v>#REF!</v>
      </c>
      <c r="E2127" s="575" t="e">
        <f t="shared" si="237"/>
        <v>#REF!</v>
      </c>
      <c r="F2127" s="575" t="e">
        <f t="shared" si="232"/>
        <v>#REF!</v>
      </c>
      <c r="G2127" s="575" t="e">
        <f t="shared" si="233"/>
        <v>#REF!</v>
      </c>
      <c r="H2127" s="575" t="e">
        <f t="shared" si="234"/>
        <v>#REF!</v>
      </c>
      <c r="I2127" s="575" t="e">
        <f t="shared" si="235"/>
        <v>#REF!</v>
      </c>
      <c r="J2127" s="575" t="e">
        <f>IF(A2127="","",IF(#REF!="","",PMT((1+D2127)^(1/12)-1,(#REF!*12)-A2127+1,-E2127)))</f>
        <v>#REF!</v>
      </c>
    </row>
    <row r="2128" spans="1:10">
      <c r="A2128" s="577" t="e">
        <f>IF(A2127="","",IF(A2127=#REF!*12,"",+A2127+1))</f>
        <v>#REF!</v>
      </c>
      <c r="B2128" s="576" t="e">
        <f t="shared" si="236"/>
        <v>#REF!</v>
      </c>
      <c r="C2128" s="576" t="e">
        <f>IF(A2128="","",IF(#REF!+'Plano Prestação Mensal Proposta'!A2128&gt;120,0,ROUND(IF(B2128&gt;0.045,(0.045*0.5),(0.5)*B2128),7)))</f>
        <v>#REF!</v>
      </c>
      <c r="D2128" s="576" t="e">
        <f t="shared" si="231"/>
        <v>#REF!</v>
      </c>
      <c r="E2128" s="575" t="e">
        <f t="shared" si="237"/>
        <v>#REF!</v>
      </c>
      <c r="F2128" s="575" t="e">
        <f t="shared" si="232"/>
        <v>#REF!</v>
      </c>
      <c r="G2128" s="575" t="e">
        <f t="shared" si="233"/>
        <v>#REF!</v>
      </c>
      <c r="H2128" s="575" t="e">
        <f t="shared" si="234"/>
        <v>#REF!</v>
      </c>
      <c r="I2128" s="575" t="e">
        <f t="shared" si="235"/>
        <v>#REF!</v>
      </c>
      <c r="J2128" s="575" t="e">
        <f>IF(A2128="","",IF(#REF!="","",PMT((1+D2128)^(1/12)-1,(#REF!*12)-A2128+1,-E2128)))</f>
        <v>#REF!</v>
      </c>
    </row>
    <row r="2129" spans="1:10">
      <c r="A2129" s="577" t="e">
        <f>IF(A2128="","",IF(A2128=#REF!*12,"",+A2128+1))</f>
        <v>#REF!</v>
      </c>
      <c r="B2129" s="576" t="e">
        <f t="shared" si="236"/>
        <v>#REF!</v>
      </c>
      <c r="C2129" s="576" t="e">
        <f>IF(A2129="","",IF(#REF!+'Plano Prestação Mensal Proposta'!A2129&gt;120,0,ROUND(IF(B2129&gt;0.045,(0.045*0.5),(0.5)*B2129),7)))</f>
        <v>#REF!</v>
      </c>
      <c r="D2129" s="576" t="e">
        <f t="shared" si="231"/>
        <v>#REF!</v>
      </c>
      <c r="E2129" s="575" t="e">
        <f t="shared" si="237"/>
        <v>#REF!</v>
      </c>
      <c r="F2129" s="575" t="e">
        <f t="shared" si="232"/>
        <v>#REF!</v>
      </c>
      <c r="G2129" s="575" t="e">
        <f t="shared" si="233"/>
        <v>#REF!</v>
      </c>
      <c r="H2129" s="575" t="e">
        <f t="shared" si="234"/>
        <v>#REF!</v>
      </c>
      <c r="I2129" s="575" t="e">
        <f t="shared" si="235"/>
        <v>#REF!</v>
      </c>
      <c r="J2129" s="575" t="e">
        <f>IF(A2129="","",IF(#REF!="","",PMT((1+D2129)^(1/12)-1,(#REF!*12)-A2129+1,-E2129)))</f>
        <v>#REF!</v>
      </c>
    </row>
    <row r="2130" spans="1:10">
      <c r="A2130" s="577" t="e">
        <f>IF(A2129="","",IF(A2129=#REF!*12,"",+A2129+1))</f>
        <v>#REF!</v>
      </c>
      <c r="B2130" s="576" t="e">
        <f t="shared" si="236"/>
        <v>#REF!</v>
      </c>
      <c r="C2130" s="576" t="e">
        <f>IF(A2130="","",IF(#REF!+'Plano Prestação Mensal Proposta'!A2130&gt;120,0,ROUND(IF(B2130&gt;0.045,(0.045*0.5),(0.5)*B2130),7)))</f>
        <v>#REF!</v>
      </c>
      <c r="D2130" s="576" t="e">
        <f t="shared" si="231"/>
        <v>#REF!</v>
      </c>
      <c r="E2130" s="575" t="e">
        <f t="shared" si="237"/>
        <v>#REF!</v>
      </c>
      <c r="F2130" s="575" t="e">
        <f t="shared" si="232"/>
        <v>#REF!</v>
      </c>
      <c r="G2130" s="575" t="e">
        <f t="shared" si="233"/>
        <v>#REF!</v>
      </c>
      <c r="H2130" s="575" t="e">
        <f t="shared" si="234"/>
        <v>#REF!</v>
      </c>
      <c r="I2130" s="575" t="e">
        <f t="shared" si="235"/>
        <v>#REF!</v>
      </c>
      <c r="J2130" s="575" t="e">
        <f>IF(A2130="","",IF(#REF!="","",PMT((1+D2130)^(1/12)-1,(#REF!*12)-A2130+1,-E2130)))</f>
        <v>#REF!</v>
      </c>
    </row>
    <row r="2131" spans="1:10">
      <c r="A2131" s="577" t="e">
        <f>IF(A2130="","",IF(A2130=#REF!*12,"",+A2130+1))</f>
        <v>#REF!</v>
      </c>
      <c r="B2131" s="576" t="e">
        <f t="shared" si="236"/>
        <v>#REF!</v>
      </c>
      <c r="C2131" s="576" t="e">
        <f>IF(A2131="","",IF(#REF!+'Plano Prestação Mensal Proposta'!A2131&gt;120,0,ROUND(IF(B2131&gt;0.045,(0.045*0.5),(0.5)*B2131),7)))</f>
        <v>#REF!</v>
      </c>
      <c r="D2131" s="576" t="e">
        <f t="shared" si="231"/>
        <v>#REF!</v>
      </c>
      <c r="E2131" s="575" t="e">
        <f t="shared" si="237"/>
        <v>#REF!</v>
      </c>
      <c r="F2131" s="575" t="e">
        <f t="shared" si="232"/>
        <v>#REF!</v>
      </c>
      <c r="G2131" s="575" t="e">
        <f t="shared" si="233"/>
        <v>#REF!</v>
      </c>
      <c r="H2131" s="575" t="e">
        <f t="shared" si="234"/>
        <v>#REF!</v>
      </c>
      <c r="I2131" s="575" t="e">
        <f t="shared" si="235"/>
        <v>#REF!</v>
      </c>
      <c r="J2131" s="575" t="e">
        <f>IF(A2131="","",IF(#REF!="","",PMT((1+D2131)^(1/12)-1,(#REF!*12)-A2131+1,-E2131)))</f>
        <v>#REF!</v>
      </c>
    </row>
    <row r="2132" spans="1:10">
      <c r="A2132" s="577" t="e">
        <f>IF(A2131="","",IF(A2131=#REF!*12,"",+A2131+1))</f>
        <v>#REF!</v>
      </c>
      <c r="B2132" s="576" t="e">
        <f t="shared" si="236"/>
        <v>#REF!</v>
      </c>
      <c r="C2132" s="576" t="e">
        <f>IF(A2132="","",IF(#REF!+'Plano Prestação Mensal Proposta'!A2132&gt;120,0,ROUND(IF(B2132&gt;0.045,(0.045*0.5),(0.5)*B2132),7)))</f>
        <v>#REF!</v>
      </c>
      <c r="D2132" s="576" t="e">
        <f t="shared" si="231"/>
        <v>#REF!</v>
      </c>
      <c r="E2132" s="575" t="e">
        <f t="shared" si="237"/>
        <v>#REF!</v>
      </c>
      <c r="F2132" s="575" t="e">
        <f t="shared" si="232"/>
        <v>#REF!</v>
      </c>
      <c r="G2132" s="575" t="e">
        <f t="shared" si="233"/>
        <v>#REF!</v>
      </c>
      <c r="H2132" s="575" t="e">
        <f t="shared" si="234"/>
        <v>#REF!</v>
      </c>
      <c r="I2132" s="575" t="e">
        <f t="shared" si="235"/>
        <v>#REF!</v>
      </c>
      <c r="J2132" s="575" t="e">
        <f>IF(A2132="","",IF(#REF!="","",PMT((1+D2132)^(1/12)-1,(#REF!*12)-A2132+1,-E2132)))</f>
        <v>#REF!</v>
      </c>
    </row>
    <row r="2133" spans="1:10">
      <c r="A2133" s="577" t="e">
        <f>IF(A2132="","",IF(A2132=#REF!*12,"",+A2132+1))</f>
        <v>#REF!</v>
      </c>
      <c r="B2133" s="576" t="e">
        <f t="shared" si="236"/>
        <v>#REF!</v>
      </c>
      <c r="C2133" s="576" t="e">
        <f>IF(A2133="","",IF(#REF!+'Plano Prestação Mensal Proposta'!A2133&gt;120,0,ROUND(IF(B2133&gt;0.045,(0.045*0.5),(0.5)*B2133),7)))</f>
        <v>#REF!</v>
      </c>
      <c r="D2133" s="576" t="e">
        <f t="shared" si="231"/>
        <v>#REF!</v>
      </c>
      <c r="E2133" s="575" t="e">
        <f t="shared" si="237"/>
        <v>#REF!</v>
      </c>
      <c r="F2133" s="575" t="e">
        <f t="shared" si="232"/>
        <v>#REF!</v>
      </c>
      <c r="G2133" s="575" t="e">
        <f t="shared" si="233"/>
        <v>#REF!</v>
      </c>
      <c r="H2133" s="575" t="e">
        <f t="shared" si="234"/>
        <v>#REF!</v>
      </c>
      <c r="I2133" s="575" t="e">
        <f t="shared" si="235"/>
        <v>#REF!</v>
      </c>
      <c r="J2133" s="575" t="e">
        <f>IF(A2133="","",IF(#REF!="","",PMT((1+D2133)^(1/12)-1,(#REF!*12)-A2133+1,-E2133)))</f>
        <v>#REF!</v>
      </c>
    </row>
    <row r="2134" spans="1:10">
      <c r="A2134" s="577" t="e">
        <f>IF(A2133="","",IF(A2133=#REF!*12,"",+A2133+1))</f>
        <v>#REF!</v>
      </c>
      <c r="B2134" s="576" t="e">
        <f t="shared" si="236"/>
        <v>#REF!</v>
      </c>
      <c r="C2134" s="576" t="e">
        <f>IF(A2134="","",IF(#REF!+'Plano Prestação Mensal Proposta'!A2134&gt;120,0,ROUND(IF(B2134&gt;0.045,(0.045*0.5),(0.5)*B2134),7)))</f>
        <v>#REF!</v>
      </c>
      <c r="D2134" s="576" t="e">
        <f t="shared" si="231"/>
        <v>#REF!</v>
      </c>
      <c r="E2134" s="575" t="e">
        <f t="shared" si="237"/>
        <v>#REF!</v>
      </c>
      <c r="F2134" s="575" t="e">
        <f t="shared" si="232"/>
        <v>#REF!</v>
      </c>
      <c r="G2134" s="575" t="e">
        <f t="shared" si="233"/>
        <v>#REF!</v>
      </c>
      <c r="H2134" s="575" t="e">
        <f t="shared" si="234"/>
        <v>#REF!</v>
      </c>
      <c r="I2134" s="575" t="e">
        <f t="shared" si="235"/>
        <v>#REF!</v>
      </c>
      <c r="J2134" s="575" t="e">
        <f>IF(A2134="","",IF(#REF!="","",PMT((1+D2134)^(1/12)-1,(#REF!*12)-A2134+1,-E2134)))</f>
        <v>#REF!</v>
      </c>
    </row>
    <row r="2135" spans="1:10">
      <c r="A2135" s="577" t="e">
        <f>IF(A2134="","",IF(A2134=#REF!*12,"",+A2134+1))</f>
        <v>#REF!</v>
      </c>
      <c r="B2135" s="576" t="e">
        <f t="shared" si="236"/>
        <v>#REF!</v>
      </c>
      <c r="C2135" s="576" t="e">
        <f>IF(A2135="","",IF(#REF!+'Plano Prestação Mensal Proposta'!A2135&gt;120,0,ROUND(IF(B2135&gt;0.045,(0.045*0.5),(0.5)*B2135),7)))</f>
        <v>#REF!</v>
      </c>
      <c r="D2135" s="576" t="e">
        <f t="shared" si="231"/>
        <v>#REF!</v>
      </c>
      <c r="E2135" s="575" t="e">
        <f t="shared" si="237"/>
        <v>#REF!</v>
      </c>
      <c r="F2135" s="575" t="e">
        <f t="shared" si="232"/>
        <v>#REF!</v>
      </c>
      <c r="G2135" s="575" t="e">
        <f t="shared" si="233"/>
        <v>#REF!</v>
      </c>
      <c r="H2135" s="575" t="e">
        <f t="shared" si="234"/>
        <v>#REF!</v>
      </c>
      <c r="I2135" s="575" t="e">
        <f t="shared" si="235"/>
        <v>#REF!</v>
      </c>
      <c r="J2135" s="575" t="e">
        <f>IF(A2135="","",IF(#REF!="","",PMT((1+D2135)^(1/12)-1,(#REF!*12)-A2135+1,-E2135)))</f>
        <v>#REF!</v>
      </c>
    </row>
    <row r="2136" spans="1:10">
      <c r="A2136" s="577" t="e">
        <f>IF(A2135="","",IF(A2135=#REF!*12,"",+A2135+1))</f>
        <v>#REF!</v>
      </c>
      <c r="B2136" s="576" t="e">
        <f t="shared" si="236"/>
        <v>#REF!</v>
      </c>
      <c r="C2136" s="576" t="e">
        <f>IF(A2136="","",IF(#REF!+'Plano Prestação Mensal Proposta'!A2136&gt;120,0,ROUND(IF(B2136&gt;0.045,(0.045*0.5),(0.5)*B2136),7)))</f>
        <v>#REF!</v>
      </c>
      <c r="D2136" s="576" t="e">
        <f t="shared" si="231"/>
        <v>#REF!</v>
      </c>
      <c r="E2136" s="575" t="e">
        <f t="shared" si="237"/>
        <v>#REF!</v>
      </c>
      <c r="F2136" s="575" t="e">
        <f t="shared" si="232"/>
        <v>#REF!</v>
      </c>
      <c r="G2136" s="575" t="e">
        <f t="shared" si="233"/>
        <v>#REF!</v>
      </c>
      <c r="H2136" s="575" t="e">
        <f t="shared" si="234"/>
        <v>#REF!</v>
      </c>
      <c r="I2136" s="575" t="e">
        <f t="shared" si="235"/>
        <v>#REF!</v>
      </c>
      <c r="J2136" s="575" t="e">
        <f>IF(A2136="","",IF(#REF!="","",PMT((1+D2136)^(1/12)-1,(#REF!*12)-A2136+1,-E2136)))</f>
        <v>#REF!</v>
      </c>
    </row>
    <row r="2137" spans="1:10">
      <c r="A2137" s="577" t="e">
        <f>IF(A2136="","",IF(A2136=#REF!*12,"",+A2136+1))</f>
        <v>#REF!</v>
      </c>
      <c r="B2137" s="576" t="e">
        <f t="shared" si="236"/>
        <v>#REF!</v>
      </c>
      <c r="C2137" s="576" t="e">
        <f>IF(A2137="","",IF(#REF!+'Plano Prestação Mensal Proposta'!A2137&gt;120,0,ROUND(IF(B2137&gt;0.045,(0.045*0.5),(0.5)*B2137),7)))</f>
        <v>#REF!</v>
      </c>
      <c r="D2137" s="576" t="e">
        <f t="shared" si="231"/>
        <v>#REF!</v>
      </c>
      <c r="E2137" s="575" t="e">
        <f t="shared" si="237"/>
        <v>#REF!</v>
      </c>
      <c r="F2137" s="575" t="e">
        <f t="shared" si="232"/>
        <v>#REF!</v>
      </c>
      <c r="G2137" s="575" t="e">
        <f t="shared" si="233"/>
        <v>#REF!</v>
      </c>
      <c r="H2137" s="575" t="e">
        <f t="shared" si="234"/>
        <v>#REF!</v>
      </c>
      <c r="I2137" s="575" t="e">
        <f t="shared" si="235"/>
        <v>#REF!</v>
      </c>
      <c r="J2137" s="575" t="e">
        <f>IF(A2137="","",IF(#REF!="","",PMT((1+D2137)^(1/12)-1,(#REF!*12)-A2137+1,-E2137)))</f>
        <v>#REF!</v>
      </c>
    </row>
    <row r="2138" spans="1:10">
      <c r="A2138" s="577" t="e">
        <f>IF(A2137="","",IF(A2137=#REF!*12,"",+A2137+1))</f>
        <v>#REF!</v>
      </c>
      <c r="B2138" s="576" t="e">
        <f t="shared" si="236"/>
        <v>#REF!</v>
      </c>
      <c r="C2138" s="576" t="e">
        <f>IF(A2138="","",IF(#REF!+'Plano Prestação Mensal Proposta'!A2138&gt;120,0,ROUND(IF(B2138&gt;0.045,(0.045*0.5),(0.5)*B2138),7)))</f>
        <v>#REF!</v>
      </c>
      <c r="D2138" s="576" t="e">
        <f t="shared" si="231"/>
        <v>#REF!</v>
      </c>
      <c r="E2138" s="575" t="e">
        <f t="shared" si="237"/>
        <v>#REF!</v>
      </c>
      <c r="F2138" s="575" t="e">
        <f t="shared" si="232"/>
        <v>#REF!</v>
      </c>
      <c r="G2138" s="575" t="e">
        <f t="shared" si="233"/>
        <v>#REF!</v>
      </c>
      <c r="H2138" s="575" t="e">
        <f t="shared" si="234"/>
        <v>#REF!</v>
      </c>
      <c r="I2138" s="575" t="e">
        <f t="shared" si="235"/>
        <v>#REF!</v>
      </c>
      <c r="J2138" s="575" t="e">
        <f>IF(A2138="","",IF(#REF!="","",PMT((1+D2138)^(1/12)-1,(#REF!*12)-A2138+1,-E2138)))</f>
        <v>#REF!</v>
      </c>
    </row>
    <row r="2139" spans="1:10">
      <c r="A2139" s="577" t="e">
        <f>IF(A2138="","",IF(A2138=#REF!*12,"",+A2138+1))</f>
        <v>#REF!</v>
      </c>
      <c r="B2139" s="576" t="e">
        <f t="shared" si="236"/>
        <v>#REF!</v>
      </c>
      <c r="C2139" s="576" t="e">
        <f>IF(A2139="","",IF(#REF!+'Plano Prestação Mensal Proposta'!A2139&gt;120,0,ROUND(IF(B2139&gt;0.045,(0.045*0.5),(0.5)*B2139),7)))</f>
        <v>#REF!</v>
      </c>
      <c r="D2139" s="576" t="e">
        <f t="shared" si="231"/>
        <v>#REF!</v>
      </c>
      <c r="E2139" s="575" t="e">
        <f t="shared" si="237"/>
        <v>#REF!</v>
      </c>
      <c r="F2139" s="575" t="e">
        <f t="shared" si="232"/>
        <v>#REF!</v>
      </c>
      <c r="G2139" s="575" t="e">
        <f t="shared" si="233"/>
        <v>#REF!</v>
      </c>
      <c r="H2139" s="575" t="e">
        <f t="shared" si="234"/>
        <v>#REF!</v>
      </c>
      <c r="I2139" s="575" t="e">
        <f t="shared" si="235"/>
        <v>#REF!</v>
      </c>
      <c r="J2139" s="575" t="e">
        <f>IF(A2139="","",IF(#REF!="","",PMT((1+D2139)^(1/12)-1,(#REF!*12)-A2139+1,-E2139)))</f>
        <v>#REF!</v>
      </c>
    </row>
    <row r="2140" spans="1:10">
      <c r="A2140" s="577" t="e">
        <f>IF(A2139="","",IF(A2139=#REF!*12,"",+A2139+1))</f>
        <v>#REF!</v>
      </c>
      <c r="B2140" s="576" t="e">
        <f t="shared" si="236"/>
        <v>#REF!</v>
      </c>
      <c r="C2140" s="576" t="e">
        <f>IF(A2140="","",IF(#REF!+'Plano Prestação Mensal Proposta'!A2140&gt;120,0,ROUND(IF(B2140&gt;0.045,(0.045*0.5),(0.5)*B2140),7)))</f>
        <v>#REF!</v>
      </c>
      <c r="D2140" s="576" t="e">
        <f t="shared" si="231"/>
        <v>#REF!</v>
      </c>
      <c r="E2140" s="575" t="e">
        <f t="shared" si="237"/>
        <v>#REF!</v>
      </c>
      <c r="F2140" s="575" t="e">
        <f t="shared" si="232"/>
        <v>#REF!</v>
      </c>
      <c r="G2140" s="575" t="e">
        <f t="shared" si="233"/>
        <v>#REF!</v>
      </c>
      <c r="H2140" s="575" t="e">
        <f t="shared" si="234"/>
        <v>#REF!</v>
      </c>
      <c r="I2140" s="575" t="e">
        <f t="shared" si="235"/>
        <v>#REF!</v>
      </c>
      <c r="J2140" s="575" t="e">
        <f>IF(A2140="","",IF(#REF!="","",PMT((1+D2140)^(1/12)-1,(#REF!*12)-A2140+1,-E2140)))</f>
        <v>#REF!</v>
      </c>
    </row>
    <row r="2141" spans="1:10">
      <c r="A2141" s="577" t="e">
        <f>IF(A2140="","",IF(A2140=#REF!*12,"",+A2140+1))</f>
        <v>#REF!</v>
      </c>
      <c r="B2141" s="576" t="e">
        <f t="shared" si="236"/>
        <v>#REF!</v>
      </c>
      <c r="C2141" s="576" t="e">
        <f>IF(A2141="","",IF(#REF!+'Plano Prestação Mensal Proposta'!A2141&gt;120,0,ROUND(IF(B2141&gt;0.045,(0.045*0.5),(0.5)*B2141),7)))</f>
        <v>#REF!</v>
      </c>
      <c r="D2141" s="576" t="e">
        <f t="shared" si="231"/>
        <v>#REF!</v>
      </c>
      <c r="E2141" s="575" t="e">
        <f t="shared" si="237"/>
        <v>#REF!</v>
      </c>
      <c r="F2141" s="575" t="e">
        <f t="shared" si="232"/>
        <v>#REF!</v>
      </c>
      <c r="G2141" s="575" t="e">
        <f t="shared" si="233"/>
        <v>#REF!</v>
      </c>
      <c r="H2141" s="575" t="e">
        <f t="shared" si="234"/>
        <v>#REF!</v>
      </c>
      <c r="I2141" s="575" t="e">
        <f t="shared" si="235"/>
        <v>#REF!</v>
      </c>
      <c r="J2141" s="575" t="e">
        <f>IF(A2141="","",IF(#REF!="","",PMT((1+D2141)^(1/12)-1,(#REF!*12)-A2141+1,-E2141)))</f>
        <v>#REF!</v>
      </c>
    </row>
    <row r="2142" spans="1:10">
      <c r="A2142" s="577" t="e">
        <f>IF(A2141="","",IF(A2141=#REF!*12,"",+A2141+1))</f>
        <v>#REF!</v>
      </c>
      <c r="B2142" s="576" t="e">
        <f t="shared" si="236"/>
        <v>#REF!</v>
      </c>
      <c r="C2142" s="576" t="e">
        <f>IF(A2142="","",IF(#REF!+'Plano Prestação Mensal Proposta'!A2142&gt;120,0,ROUND(IF(B2142&gt;0.045,(0.045*0.5),(0.5)*B2142),7)))</f>
        <v>#REF!</v>
      </c>
      <c r="D2142" s="576" t="e">
        <f t="shared" si="231"/>
        <v>#REF!</v>
      </c>
      <c r="E2142" s="575" t="e">
        <f t="shared" si="237"/>
        <v>#REF!</v>
      </c>
      <c r="F2142" s="575" t="e">
        <f t="shared" si="232"/>
        <v>#REF!</v>
      </c>
      <c r="G2142" s="575" t="e">
        <f t="shared" si="233"/>
        <v>#REF!</v>
      </c>
      <c r="H2142" s="575" t="e">
        <f t="shared" si="234"/>
        <v>#REF!</v>
      </c>
      <c r="I2142" s="575" t="e">
        <f t="shared" si="235"/>
        <v>#REF!</v>
      </c>
      <c r="J2142" s="575" t="e">
        <f>IF(A2142="","",IF(#REF!="","",PMT((1+D2142)^(1/12)-1,(#REF!*12)-A2142+1,-E2142)))</f>
        <v>#REF!</v>
      </c>
    </row>
    <row r="2143" spans="1:10">
      <c r="A2143" s="577" t="e">
        <f>IF(A2142="","",IF(A2142=#REF!*12,"",+A2142+1))</f>
        <v>#REF!</v>
      </c>
      <c r="B2143" s="576" t="e">
        <f t="shared" si="236"/>
        <v>#REF!</v>
      </c>
      <c r="C2143" s="576" t="e">
        <f>IF(A2143="","",IF(#REF!+'Plano Prestação Mensal Proposta'!A2143&gt;120,0,ROUND(IF(B2143&gt;0.045,(0.045*0.5),(0.5)*B2143),7)))</f>
        <v>#REF!</v>
      </c>
      <c r="D2143" s="576" t="e">
        <f t="shared" si="231"/>
        <v>#REF!</v>
      </c>
      <c r="E2143" s="575" t="e">
        <f t="shared" si="237"/>
        <v>#REF!</v>
      </c>
      <c r="F2143" s="575" t="e">
        <f t="shared" si="232"/>
        <v>#REF!</v>
      </c>
      <c r="G2143" s="575" t="e">
        <f t="shared" si="233"/>
        <v>#REF!</v>
      </c>
      <c r="H2143" s="575" t="e">
        <f t="shared" si="234"/>
        <v>#REF!</v>
      </c>
      <c r="I2143" s="575" t="e">
        <f t="shared" si="235"/>
        <v>#REF!</v>
      </c>
      <c r="J2143" s="575" t="e">
        <f>IF(A2143="","",IF(#REF!="","",PMT((1+D2143)^(1/12)-1,(#REF!*12)-A2143+1,-E2143)))</f>
        <v>#REF!</v>
      </c>
    </row>
    <row r="2144" spans="1:10">
      <c r="A2144" s="577" t="e">
        <f>IF(A2143="","",IF(A2143=#REF!*12,"",+A2143+1))</f>
        <v>#REF!</v>
      </c>
      <c r="B2144" s="576" t="e">
        <f t="shared" si="236"/>
        <v>#REF!</v>
      </c>
      <c r="C2144" s="576" t="e">
        <f>IF(A2144="","",IF(#REF!+'Plano Prestação Mensal Proposta'!A2144&gt;120,0,ROUND(IF(B2144&gt;0.045,(0.045*0.5),(0.5)*B2144),7)))</f>
        <v>#REF!</v>
      </c>
      <c r="D2144" s="576" t="e">
        <f t="shared" si="231"/>
        <v>#REF!</v>
      </c>
      <c r="E2144" s="575" t="e">
        <f t="shared" si="237"/>
        <v>#REF!</v>
      </c>
      <c r="F2144" s="575" t="e">
        <f t="shared" si="232"/>
        <v>#REF!</v>
      </c>
      <c r="G2144" s="575" t="e">
        <f t="shared" si="233"/>
        <v>#REF!</v>
      </c>
      <c r="H2144" s="575" t="e">
        <f t="shared" si="234"/>
        <v>#REF!</v>
      </c>
      <c r="I2144" s="575" t="e">
        <f t="shared" si="235"/>
        <v>#REF!</v>
      </c>
      <c r="J2144" s="575" t="e">
        <f>IF(A2144="","",IF(#REF!="","",PMT((1+D2144)^(1/12)-1,(#REF!*12)-A2144+1,-E2144)))</f>
        <v>#REF!</v>
      </c>
    </row>
    <row r="2145" spans="1:10">
      <c r="A2145" s="577" t="e">
        <f>IF(A2144="","",IF(A2144=#REF!*12,"",+A2144+1))</f>
        <v>#REF!</v>
      </c>
      <c r="B2145" s="576" t="e">
        <f t="shared" si="236"/>
        <v>#REF!</v>
      </c>
      <c r="C2145" s="576" t="e">
        <f>IF(A2145="","",IF(#REF!+'Plano Prestação Mensal Proposta'!A2145&gt;120,0,ROUND(IF(B2145&gt;0.045,(0.045*0.5),(0.5)*B2145),7)))</f>
        <v>#REF!</v>
      </c>
      <c r="D2145" s="576" t="e">
        <f t="shared" si="231"/>
        <v>#REF!</v>
      </c>
      <c r="E2145" s="575" t="e">
        <f t="shared" si="237"/>
        <v>#REF!</v>
      </c>
      <c r="F2145" s="575" t="e">
        <f t="shared" si="232"/>
        <v>#REF!</v>
      </c>
      <c r="G2145" s="575" t="e">
        <f t="shared" si="233"/>
        <v>#REF!</v>
      </c>
      <c r="H2145" s="575" t="e">
        <f t="shared" si="234"/>
        <v>#REF!</v>
      </c>
      <c r="I2145" s="575" t="e">
        <f t="shared" si="235"/>
        <v>#REF!</v>
      </c>
      <c r="J2145" s="575" t="e">
        <f>IF(A2145="","",IF(#REF!="","",PMT((1+D2145)^(1/12)-1,(#REF!*12)-A2145+1,-E2145)))</f>
        <v>#REF!</v>
      </c>
    </row>
    <row r="2146" spans="1:10">
      <c r="A2146" s="577" t="e">
        <f>IF(A2145="","",IF(A2145=#REF!*12,"",+A2145+1))</f>
        <v>#REF!</v>
      </c>
      <c r="B2146" s="576" t="e">
        <f t="shared" si="236"/>
        <v>#REF!</v>
      </c>
      <c r="C2146" s="576" t="e">
        <f>IF(A2146="","",IF(#REF!+'Plano Prestação Mensal Proposta'!A2146&gt;120,0,ROUND(IF(B2146&gt;0.045,(0.045*0.5),(0.5)*B2146),7)))</f>
        <v>#REF!</v>
      </c>
      <c r="D2146" s="576" t="e">
        <f t="shared" si="231"/>
        <v>#REF!</v>
      </c>
      <c r="E2146" s="575" t="e">
        <f t="shared" si="237"/>
        <v>#REF!</v>
      </c>
      <c r="F2146" s="575" t="e">
        <f t="shared" si="232"/>
        <v>#REF!</v>
      </c>
      <c r="G2146" s="575" t="e">
        <f t="shared" si="233"/>
        <v>#REF!</v>
      </c>
      <c r="H2146" s="575" t="e">
        <f t="shared" si="234"/>
        <v>#REF!</v>
      </c>
      <c r="I2146" s="575" t="e">
        <f t="shared" si="235"/>
        <v>#REF!</v>
      </c>
      <c r="J2146" s="575" t="e">
        <f>IF(A2146="","",IF(#REF!="","",PMT((1+D2146)^(1/12)-1,(#REF!*12)-A2146+1,-E2146)))</f>
        <v>#REF!</v>
      </c>
    </row>
    <row r="2147" spans="1:10">
      <c r="A2147" s="577" t="e">
        <f>IF(A2146="","",IF(A2146=#REF!*12,"",+A2146+1))</f>
        <v>#REF!</v>
      </c>
      <c r="B2147" s="576" t="e">
        <f t="shared" si="236"/>
        <v>#REF!</v>
      </c>
      <c r="C2147" s="576" t="e">
        <f>IF(A2147="","",IF(#REF!+'Plano Prestação Mensal Proposta'!A2147&gt;120,0,ROUND(IF(B2147&gt;0.045,(0.045*0.5),(0.5)*B2147),7)))</f>
        <v>#REF!</v>
      </c>
      <c r="D2147" s="576" t="e">
        <f t="shared" si="231"/>
        <v>#REF!</v>
      </c>
      <c r="E2147" s="575" t="e">
        <f t="shared" si="237"/>
        <v>#REF!</v>
      </c>
      <c r="F2147" s="575" t="e">
        <f t="shared" si="232"/>
        <v>#REF!</v>
      </c>
      <c r="G2147" s="575" t="e">
        <f t="shared" si="233"/>
        <v>#REF!</v>
      </c>
      <c r="H2147" s="575" t="e">
        <f t="shared" si="234"/>
        <v>#REF!</v>
      </c>
      <c r="I2147" s="575" t="e">
        <f t="shared" si="235"/>
        <v>#REF!</v>
      </c>
      <c r="J2147" s="575" t="e">
        <f>IF(A2147="","",IF(#REF!="","",PMT((1+D2147)^(1/12)-1,(#REF!*12)-A2147+1,-E2147)))</f>
        <v>#REF!</v>
      </c>
    </row>
    <row r="2148" spans="1:10">
      <c r="A2148" s="577" t="e">
        <f>IF(A2147="","",IF(A2147=#REF!*12,"",+A2147+1))</f>
        <v>#REF!</v>
      </c>
      <c r="B2148" s="576" t="e">
        <f t="shared" si="236"/>
        <v>#REF!</v>
      </c>
      <c r="C2148" s="576" t="e">
        <f>IF(A2148="","",IF(#REF!+'Plano Prestação Mensal Proposta'!A2148&gt;120,0,ROUND(IF(B2148&gt;0.045,(0.045*0.5),(0.5)*B2148),7)))</f>
        <v>#REF!</v>
      </c>
      <c r="D2148" s="576" t="e">
        <f t="shared" si="231"/>
        <v>#REF!</v>
      </c>
      <c r="E2148" s="575" t="e">
        <f t="shared" si="237"/>
        <v>#REF!</v>
      </c>
      <c r="F2148" s="575" t="e">
        <f t="shared" si="232"/>
        <v>#REF!</v>
      </c>
      <c r="G2148" s="575" t="e">
        <f t="shared" si="233"/>
        <v>#REF!</v>
      </c>
      <c r="H2148" s="575" t="e">
        <f t="shared" si="234"/>
        <v>#REF!</v>
      </c>
      <c r="I2148" s="575" t="e">
        <f t="shared" si="235"/>
        <v>#REF!</v>
      </c>
      <c r="J2148" s="575" t="e">
        <f>IF(A2148="","",IF(#REF!="","",PMT((1+D2148)^(1/12)-1,(#REF!*12)-A2148+1,-E2148)))</f>
        <v>#REF!</v>
      </c>
    </row>
    <row r="2149" spans="1:10">
      <c r="A2149" s="577" t="e">
        <f>IF(A2148="","",IF(A2148=#REF!*12,"",+A2148+1))</f>
        <v>#REF!</v>
      </c>
      <c r="B2149" s="576" t="e">
        <f t="shared" si="236"/>
        <v>#REF!</v>
      </c>
      <c r="C2149" s="576" t="e">
        <f>IF(A2149="","",IF(#REF!+'Plano Prestação Mensal Proposta'!A2149&gt;120,0,ROUND(IF(B2149&gt;0.045,(0.045*0.5),(0.5)*B2149),7)))</f>
        <v>#REF!</v>
      </c>
      <c r="D2149" s="576" t="e">
        <f t="shared" si="231"/>
        <v>#REF!</v>
      </c>
      <c r="E2149" s="575" t="e">
        <f t="shared" si="237"/>
        <v>#REF!</v>
      </c>
      <c r="F2149" s="575" t="e">
        <f t="shared" si="232"/>
        <v>#REF!</v>
      </c>
      <c r="G2149" s="575" t="e">
        <f t="shared" si="233"/>
        <v>#REF!</v>
      </c>
      <c r="H2149" s="575" t="e">
        <f t="shared" si="234"/>
        <v>#REF!</v>
      </c>
      <c r="I2149" s="575" t="e">
        <f t="shared" si="235"/>
        <v>#REF!</v>
      </c>
      <c r="J2149" s="575" t="e">
        <f>IF(A2149="","",IF(#REF!="","",PMT((1+D2149)^(1/12)-1,(#REF!*12)-A2149+1,-E2149)))</f>
        <v>#REF!</v>
      </c>
    </row>
    <row r="2150" spans="1:10">
      <c r="A2150" s="577" t="e">
        <f>IF(A2149="","",IF(A2149=#REF!*12,"",+A2149+1))</f>
        <v>#REF!</v>
      </c>
      <c r="B2150" s="576" t="e">
        <f t="shared" si="236"/>
        <v>#REF!</v>
      </c>
      <c r="C2150" s="576" t="e">
        <f>IF(A2150="","",IF(#REF!+'Plano Prestação Mensal Proposta'!A2150&gt;120,0,ROUND(IF(B2150&gt;0.045,(0.045*0.5),(0.5)*B2150),7)))</f>
        <v>#REF!</v>
      </c>
      <c r="D2150" s="576" t="e">
        <f t="shared" si="231"/>
        <v>#REF!</v>
      </c>
      <c r="E2150" s="575" t="e">
        <f t="shared" si="237"/>
        <v>#REF!</v>
      </c>
      <c r="F2150" s="575" t="e">
        <f t="shared" si="232"/>
        <v>#REF!</v>
      </c>
      <c r="G2150" s="575" t="e">
        <f t="shared" si="233"/>
        <v>#REF!</v>
      </c>
      <c r="H2150" s="575" t="e">
        <f t="shared" si="234"/>
        <v>#REF!</v>
      </c>
      <c r="I2150" s="575" t="e">
        <f t="shared" si="235"/>
        <v>#REF!</v>
      </c>
      <c r="J2150" s="575" t="e">
        <f>IF(A2150="","",IF(#REF!="","",PMT((1+D2150)^(1/12)-1,(#REF!*12)-A2150+1,-E2150)))</f>
        <v>#REF!</v>
      </c>
    </row>
    <row r="2151" spans="1:10">
      <c r="A2151" s="577" t="e">
        <f>IF(A2150="","",IF(A2150=#REF!*12,"",+A2150+1))</f>
        <v>#REF!</v>
      </c>
      <c r="B2151" s="576" t="e">
        <f t="shared" si="236"/>
        <v>#REF!</v>
      </c>
      <c r="C2151" s="576" t="e">
        <f>IF(A2151="","",IF(#REF!+'Plano Prestação Mensal Proposta'!A2151&gt;120,0,ROUND(IF(B2151&gt;0.045,(0.045*0.5),(0.5)*B2151),7)))</f>
        <v>#REF!</v>
      </c>
      <c r="D2151" s="576" t="e">
        <f t="shared" si="231"/>
        <v>#REF!</v>
      </c>
      <c r="E2151" s="575" t="e">
        <f t="shared" si="237"/>
        <v>#REF!</v>
      </c>
      <c r="F2151" s="575" t="e">
        <f t="shared" si="232"/>
        <v>#REF!</v>
      </c>
      <c r="G2151" s="575" t="e">
        <f t="shared" si="233"/>
        <v>#REF!</v>
      </c>
      <c r="H2151" s="575" t="e">
        <f t="shared" si="234"/>
        <v>#REF!</v>
      </c>
      <c r="I2151" s="575" t="e">
        <f t="shared" si="235"/>
        <v>#REF!</v>
      </c>
      <c r="J2151" s="575" t="e">
        <f>IF(A2151="","",IF(#REF!="","",PMT((1+D2151)^(1/12)-1,(#REF!*12)-A2151+1,-E2151)))</f>
        <v>#REF!</v>
      </c>
    </row>
    <row r="2152" spans="1:10">
      <c r="A2152" s="577" t="e">
        <f>IF(A2151="","",IF(A2151=#REF!*12,"",+A2151+1))</f>
        <v>#REF!</v>
      </c>
      <c r="B2152" s="576" t="e">
        <f t="shared" si="236"/>
        <v>#REF!</v>
      </c>
      <c r="C2152" s="576" t="e">
        <f>IF(A2152="","",IF(#REF!+'Plano Prestação Mensal Proposta'!A2152&gt;120,0,ROUND(IF(B2152&gt;0.045,(0.045*0.5),(0.5)*B2152),7)))</f>
        <v>#REF!</v>
      </c>
      <c r="D2152" s="576" t="e">
        <f t="shared" si="231"/>
        <v>#REF!</v>
      </c>
      <c r="E2152" s="575" t="e">
        <f t="shared" si="237"/>
        <v>#REF!</v>
      </c>
      <c r="F2152" s="575" t="e">
        <f t="shared" si="232"/>
        <v>#REF!</v>
      </c>
      <c r="G2152" s="575" t="e">
        <f t="shared" si="233"/>
        <v>#REF!</v>
      </c>
      <c r="H2152" s="575" t="e">
        <f t="shared" si="234"/>
        <v>#REF!</v>
      </c>
      <c r="I2152" s="575" t="e">
        <f t="shared" si="235"/>
        <v>#REF!</v>
      </c>
      <c r="J2152" s="575" t="e">
        <f>IF(A2152="","",IF(#REF!="","",PMT((1+D2152)^(1/12)-1,(#REF!*12)-A2152+1,-E2152)))</f>
        <v>#REF!</v>
      </c>
    </row>
    <row r="2153" spans="1:10">
      <c r="A2153" s="577" t="e">
        <f>IF(A2152="","",IF(A2152=#REF!*12,"",+A2152+1))</f>
        <v>#REF!</v>
      </c>
      <c r="B2153" s="576" t="e">
        <f t="shared" si="236"/>
        <v>#REF!</v>
      </c>
      <c r="C2153" s="576" t="e">
        <f>IF(A2153="","",IF(#REF!+'Plano Prestação Mensal Proposta'!A2153&gt;120,0,ROUND(IF(B2153&gt;0.045,(0.045*0.5),(0.5)*B2153),7)))</f>
        <v>#REF!</v>
      </c>
      <c r="D2153" s="576" t="e">
        <f t="shared" si="231"/>
        <v>#REF!</v>
      </c>
      <c r="E2153" s="575" t="e">
        <f t="shared" si="237"/>
        <v>#REF!</v>
      </c>
      <c r="F2153" s="575" t="e">
        <f t="shared" si="232"/>
        <v>#REF!</v>
      </c>
      <c r="G2153" s="575" t="e">
        <f t="shared" si="233"/>
        <v>#REF!</v>
      </c>
      <c r="H2153" s="575" t="e">
        <f t="shared" si="234"/>
        <v>#REF!</v>
      </c>
      <c r="I2153" s="575" t="e">
        <f t="shared" si="235"/>
        <v>#REF!</v>
      </c>
      <c r="J2153" s="575" t="e">
        <f>IF(A2153="","",IF(#REF!="","",PMT((1+D2153)^(1/12)-1,(#REF!*12)-A2153+1,-E2153)))</f>
        <v>#REF!</v>
      </c>
    </row>
    <row r="2154" spans="1:10">
      <c r="A2154" s="577" t="e">
        <f>IF(A2153="","",IF(A2153=#REF!*12,"",+A2153+1))</f>
        <v>#REF!</v>
      </c>
      <c r="B2154" s="576" t="e">
        <f t="shared" si="236"/>
        <v>#REF!</v>
      </c>
      <c r="C2154" s="576" t="e">
        <f>IF(A2154="","",IF(#REF!+'Plano Prestação Mensal Proposta'!A2154&gt;120,0,ROUND(IF(B2154&gt;0.045,(0.045*0.5),(0.5)*B2154),7)))</f>
        <v>#REF!</v>
      </c>
      <c r="D2154" s="576" t="e">
        <f t="shared" si="231"/>
        <v>#REF!</v>
      </c>
      <c r="E2154" s="575" t="e">
        <f t="shared" si="237"/>
        <v>#REF!</v>
      </c>
      <c r="F2154" s="575" t="e">
        <f t="shared" si="232"/>
        <v>#REF!</v>
      </c>
      <c r="G2154" s="575" t="e">
        <f t="shared" si="233"/>
        <v>#REF!</v>
      </c>
      <c r="H2154" s="575" t="e">
        <f t="shared" si="234"/>
        <v>#REF!</v>
      </c>
      <c r="I2154" s="575" t="e">
        <f t="shared" si="235"/>
        <v>#REF!</v>
      </c>
      <c r="J2154" s="575" t="e">
        <f>IF(A2154="","",IF(#REF!="","",PMT((1+D2154)^(1/12)-1,(#REF!*12)-A2154+1,-E2154)))</f>
        <v>#REF!</v>
      </c>
    </row>
    <row r="2155" spans="1:10">
      <c r="A2155" s="577" t="e">
        <f>IF(A2154="","",IF(A2154=#REF!*12,"",+A2154+1))</f>
        <v>#REF!</v>
      </c>
      <c r="B2155" s="576" t="e">
        <f t="shared" si="236"/>
        <v>#REF!</v>
      </c>
      <c r="C2155" s="576" t="e">
        <f>IF(A2155="","",IF(#REF!+'Plano Prestação Mensal Proposta'!A2155&gt;120,0,ROUND(IF(B2155&gt;0.045,(0.045*0.5),(0.5)*B2155),7)))</f>
        <v>#REF!</v>
      </c>
      <c r="D2155" s="576" t="e">
        <f t="shared" si="231"/>
        <v>#REF!</v>
      </c>
      <c r="E2155" s="575" t="e">
        <f t="shared" si="237"/>
        <v>#REF!</v>
      </c>
      <c r="F2155" s="575" t="e">
        <f t="shared" si="232"/>
        <v>#REF!</v>
      </c>
      <c r="G2155" s="575" t="e">
        <f t="shared" si="233"/>
        <v>#REF!</v>
      </c>
      <c r="H2155" s="575" t="e">
        <f t="shared" si="234"/>
        <v>#REF!</v>
      </c>
      <c r="I2155" s="575" t="e">
        <f t="shared" si="235"/>
        <v>#REF!</v>
      </c>
      <c r="J2155" s="575" t="e">
        <f>IF(A2155="","",IF(#REF!="","",PMT((1+D2155)^(1/12)-1,(#REF!*12)-A2155+1,-E2155)))</f>
        <v>#REF!</v>
      </c>
    </row>
    <row r="2156" spans="1:10">
      <c r="A2156" s="577" t="e">
        <f>IF(A2155="","",IF(A2155=#REF!*12,"",+A2155+1))</f>
        <v>#REF!</v>
      </c>
      <c r="B2156" s="576" t="e">
        <f t="shared" si="236"/>
        <v>#REF!</v>
      </c>
      <c r="C2156" s="576" t="e">
        <f>IF(A2156="","",IF(#REF!+'Plano Prestação Mensal Proposta'!A2156&gt;120,0,ROUND(IF(B2156&gt;0.045,(0.045*0.5),(0.5)*B2156),7)))</f>
        <v>#REF!</v>
      </c>
      <c r="D2156" s="576" t="e">
        <f t="shared" si="231"/>
        <v>#REF!</v>
      </c>
      <c r="E2156" s="575" t="e">
        <f t="shared" si="237"/>
        <v>#REF!</v>
      </c>
      <c r="F2156" s="575" t="e">
        <f t="shared" si="232"/>
        <v>#REF!</v>
      </c>
      <c r="G2156" s="575" t="e">
        <f t="shared" si="233"/>
        <v>#REF!</v>
      </c>
      <c r="H2156" s="575" t="e">
        <f t="shared" si="234"/>
        <v>#REF!</v>
      </c>
      <c r="I2156" s="575" t="e">
        <f t="shared" si="235"/>
        <v>#REF!</v>
      </c>
      <c r="J2156" s="575" t="e">
        <f>IF(A2156="","",IF(#REF!="","",PMT((1+D2156)^(1/12)-1,(#REF!*12)-A2156+1,-E2156)))</f>
        <v>#REF!</v>
      </c>
    </row>
    <row r="2157" spans="1:10">
      <c r="A2157" s="577" t="e">
        <f>IF(A2156="","",IF(A2156=#REF!*12,"",+A2156+1))</f>
        <v>#REF!</v>
      </c>
      <c r="B2157" s="576" t="e">
        <f t="shared" si="236"/>
        <v>#REF!</v>
      </c>
      <c r="C2157" s="576" t="e">
        <f>IF(A2157="","",IF(#REF!+'Plano Prestação Mensal Proposta'!A2157&gt;120,0,ROUND(IF(B2157&gt;0.045,(0.045*0.5),(0.5)*B2157),7)))</f>
        <v>#REF!</v>
      </c>
      <c r="D2157" s="576" t="e">
        <f t="shared" si="231"/>
        <v>#REF!</v>
      </c>
      <c r="E2157" s="575" t="e">
        <f t="shared" si="237"/>
        <v>#REF!</v>
      </c>
      <c r="F2157" s="575" t="e">
        <f t="shared" si="232"/>
        <v>#REF!</v>
      </c>
      <c r="G2157" s="575" t="e">
        <f t="shared" si="233"/>
        <v>#REF!</v>
      </c>
      <c r="H2157" s="575" t="e">
        <f t="shared" si="234"/>
        <v>#REF!</v>
      </c>
      <c r="I2157" s="575" t="e">
        <f t="shared" si="235"/>
        <v>#REF!</v>
      </c>
      <c r="J2157" s="575" t="e">
        <f>IF(A2157="","",IF(#REF!="","",PMT((1+D2157)^(1/12)-1,(#REF!*12)-A2157+1,-E2157)))</f>
        <v>#REF!</v>
      </c>
    </row>
    <row r="2158" spans="1:10">
      <c r="A2158" s="577" t="e">
        <f>IF(A2157="","",IF(A2157=#REF!*12,"",+A2157+1))</f>
        <v>#REF!</v>
      </c>
      <c r="B2158" s="576" t="e">
        <f t="shared" si="236"/>
        <v>#REF!</v>
      </c>
      <c r="C2158" s="576" t="e">
        <f>IF(A2158="","",IF(#REF!+'Plano Prestação Mensal Proposta'!A2158&gt;120,0,ROUND(IF(B2158&gt;0.045,(0.045*0.5),(0.5)*B2158),7)))</f>
        <v>#REF!</v>
      </c>
      <c r="D2158" s="576" t="e">
        <f t="shared" si="231"/>
        <v>#REF!</v>
      </c>
      <c r="E2158" s="575" t="e">
        <f t="shared" si="237"/>
        <v>#REF!</v>
      </c>
      <c r="F2158" s="575" t="e">
        <f t="shared" si="232"/>
        <v>#REF!</v>
      </c>
      <c r="G2158" s="575" t="e">
        <f t="shared" si="233"/>
        <v>#REF!</v>
      </c>
      <c r="H2158" s="575" t="e">
        <f t="shared" si="234"/>
        <v>#REF!</v>
      </c>
      <c r="I2158" s="575" t="e">
        <f t="shared" si="235"/>
        <v>#REF!</v>
      </c>
      <c r="J2158" s="575" t="e">
        <f>IF(A2158="","",IF(#REF!="","",PMT((1+D2158)^(1/12)-1,(#REF!*12)-A2158+1,-E2158)))</f>
        <v>#REF!</v>
      </c>
    </row>
    <row r="2159" spans="1:10">
      <c r="A2159" s="577" t="e">
        <f>IF(A2158="","",IF(A2158=#REF!*12,"",+A2158+1))</f>
        <v>#REF!</v>
      </c>
      <c r="B2159" s="576" t="e">
        <f t="shared" si="236"/>
        <v>#REF!</v>
      </c>
      <c r="C2159" s="576" t="e">
        <f>IF(A2159="","",IF(#REF!+'Plano Prestação Mensal Proposta'!A2159&gt;120,0,ROUND(IF(B2159&gt;0.045,(0.045*0.5),(0.5)*B2159),7)))</f>
        <v>#REF!</v>
      </c>
      <c r="D2159" s="576" t="e">
        <f t="shared" si="231"/>
        <v>#REF!</v>
      </c>
      <c r="E2159" s="575" t="e">
        <f t="shared" si="237"/>
        <v>#REF!</v>
      </c>
      <c r="F2159" s="575" t="e">
        <f t="shared" si="232"/>
        <v>#REF!</v>
      </c>
      <c r="G2159" s="575" t="e">
        <f t="shared" si="233"/>
        <v>#REF!</v>
      </c>
      <c r="H2159" s="575" t="e">
        <f t="shared" si="234"/>
        <v>#REF!</v>
      </c>
      <c r="I2159" s="575" t="e">
        <f t="shared" si="235"/>
        <v>#REF!</v>
      </c>
      <c r="J2159" s="575" t="e">
        <f>IF(A2159="","",IF(#REF!="","",PMT((1+D2159)^(1/12)-1,(#REF!*12)-A2159+1,-E2159)))</f>
        <v>#REF!</v>
      </c>
    </row>
    <row r="2160" spans="1:10">
      <c r="A2160" s="577" t="e">
        <f>IF(A2159="","",IF(A2159=#REF!*12,"",+A2159+1))</f>
        <v>#REF!</v>
      </c>
      <c r="B2160" s="576" t="e">
        <f t="shared" si="236"/>
        <v>#REF!</v>
      </c>
      <c r="C2160" s="576" t="e">
        <f>IF(A2160="","",IF(#REF!+'Plano Prestação Mensal Proposta'!A2160&gt;120,0,ROUND(IF(B2160&gt;0.045,(0.045*0.5),(0.5)*B2160),7)))</f>
        <v>#REF!</v>
      </c>
      <c r="D2160" s="576" t="e">
        <f t="shared" si="231"/>
        <v>#REF!</v>
      </c>
      <c r="E2160" s="575" t="e">
        <f t="shared" si="237"/>
        <v>#REF!</v>
      </c>
      <c r="F2160" s="575" t="e">
        <f t="shared" si="232"/>
        <v>#REF!</v>
      </c>
      <c r="G2160" s="575" t="e">
        <f t="shared" si="233"/>
        <v>#REF!</v>
      </c>
      <c r="H2160" s="575" t="e">
        <f t="shared" si="234"/>
        <v>#REF!</v>
      </c>
      <c r="I2160" s="575" t="e">
        <f t="shared" si="235"/>
        <v>#REF!</v>
      </c>
      <c r="J2160" s="575" t="e">
        <f>IF(A2160="","",IF(#REF!="","",PMT((1+D2160)^(1/12)-1,(#REF!*12)-A2160+1,-E2160)))</f>
        <v>#REF!</v>
      </c>
    </row>
    <row r="2161" spans="1:10">
      <c r="A2161" s="577" t="e">
        <f>IF(A2160="","",IF(A2160=#REF!*12,"",+A2160+1))</f>
        <v>#REF!</v>
      </c>
      <c r="B2161" s="576" t="e">
        <f t="shared" si="236"/>
        <v>#REF!</v>
      </c>
      <c r="C2161" s="576" t="e">
        <f>IF(A2161="","",IF(#REF!+'Plano Prestação Mensal Proposta'!A2161&gt;120,0,ROUND(IF(B2161&gt;0.045,(0.045*0.5),(0.5)*B2161),7)))</f>
        <v>#REF!</v>
      </c>
      <c r="D2161" s="576" t="e">
        <f t="shared" si="231"/>
        <v>#REF!</v>
      </c>
      <c r="E2161" s="575" t="e">
        <f t="shared" si="237"/>
        <v>#REF!</v>
      </c>
      <c r="F2161" s="575" t="e">
        <f t="shared" si="232"/>
        <v>#REF!</v>
      </c>
      <c r="G2161" s="575" t="e">
        <f t="shared" si="233"/>
        <v>#REF!</v>
      </c>
      <c r="H2161" s="575" t="e">
        <f t="shared" si="234"/>
        <v>#REF!</v>
      </c>
      <c r="I2161" s="575" t="e">
        <f t="shared" si="235"/>
        <v>#REF!</v>
      </c>
      <c r="J2161" s="575" t="e">
        <f>IF(A2161="","",IF(#REF!="","",PMT((1+D2161)^(1/12)-1,(#REF!*12)-A2161+1,-E2161)))</f>
        <v>#REF!</v>
      </c>
    </row>
    <row r="2162" spans="1:10">
      <c r="A2162" s="577" t="e">
        <f>IF(A2161="","",IF(A2161=#REF!*12,"",+A2161+1))</f>
        <v>#REF!</v>
      </c>
      <c r="B2162" s="576" t="e">
        <f t="shared" si="236"/>
        <v>#REF!</v>
      </c>
      <c r="C2162" s="576" t="e">
        <f>IF(A2162="","",IF(#REF!+'Plano Prestação Mensal Proposta'!A2162&gt;120,0,ROUND(IF(B2162&gt;0.045,(0.045*0.5),(0.5)*B2162),7)))</f>
        <v>#REF!</v>
      </c>
      <c r="D2162" s="576" t="e">
        <f t="shared" si="231"/>
        <v>#REF!</v>
      </c>
      <c r="E2162" s="575" t="e">
        <f t="shared" si="237"/>
        <v>#REF!</v>
      </c>
      <c r="F2162" s="575" t="e">
        <f t="shared" si="232"/>
        <v>#REF!</v>
      </c>
      <c r="G2162" s="575" t="e">
        <f t="shared" si="233"/>
        <v>#REF!</v>
      </c>
      <c r="H2162" s="575" t="e">
        <f t="shared" si="234"/>
        <v>#REF!</v>
      </c>
      <c r="I2162" s="575" t="e">
        <f t="shared" si="235"/>
        <v>#REF!</v>
      </c>
      <c r="J2162" s="575" t="e">
        <f>IF(A2162="","",IF(#REF!="","",PMT((1+D2162)^(1/12)-1,(#REF!*12)-A2162+1,-E2162)))</f>
        <v>#REF!</v>
      </c>
    </row>
    <row r="2163" spans="1:10">
      <c r="A2163" s="577" t="e">
        <f>IF(A2162="","",IF(A2162=#REF!*12,"",+A2162+1))</f>
        <v>#REF!</v>
      </c>
      <c r="B2163" s="576" t="e">
        <f t="shared" si="236"/>
        <v>#REF!</v>
      </c>
      <c r="C2163" s="576" t="e">
        <f>IF(A2163="","",IF(#REF!+'Plano Prestação Mensal Proposta'!A2163&gt;120,0,ROUND(IF(B2163&gt;0.045,(0.045*0.5),(0.5)*B2163),7)))</f>
        <v>#REF!</v>
      </c>
      <c r="D2163" s="576" t="e">
        <f t="shared" si="231"/>
        <v>#REF!</v>
      </c>
      <c r="E2163" s="575" t="e">
        <f t="shared" si="237"/>
        <v>#REF!</v>
      </c>
      <c r="F2163" s="575" t="e">
        <f t="shared" si="232"/>
        <v>#REF!</v>
      </c>
      <c r="G2163" s="575" t="e">
        <f t="shared" si="233"/>
        <v>#REF!</v>
      </c>
      <c r="H2163" s="575" t="e">
        <f t="shared" si="234"/>
        <v>#REF!</v>
      </c>
      <c r="I2163" s="575" t="e">
        <f t="shared" si="235"/>
        <v>#REF!</v>
      </c>
      <c r="J2163" s="575" t="e">
        <f>IF(A2163="","",IF(#REF!="","",PMT((1+D2163)^(1/12)-1,(#REF!*12)-A2163+1,-E2163)))</f>
        <v>#REF!</v>
      </c>
    </row>
    <row r="2164" spans="1:10">
      <c r="A2164" s="577" t="e">
        <f>IF(A2163="","",IF(A2163=#REF!*12,"",+A2163+1))</f>
        <v>#REF!</v>
      </c>
      <c r="B2164" s="576" t="e">
        <f t="shared" si="236"/>
        <v>#REF!</v>
      </c>
      <c r="C2164" s="576" t="e">
        <f>IF(A2164="","",IF(#REF!+'Plano Prestação Mensal Proposta'!A2164&gt;120,0,ROUND(IF(B2164&gt;0.045,(0.045*0.5),(0.5)*B2164),7)))</f>
        <v>#REF!</v>
      </c>
      <c r="D2164" s="576" t="e">
        <f t="shared" si="231"/>
        <v>#REF!</v>
      </c>
      <c r="E2164" s="575" t="e">
        <f t="shared" si="237"/>
        <v>#REF!</v>
      </c>
      <c r="F2164" s="575" t="e">
        <f t="shared" si="232"/>
        <v>#REF!</v>
      </c>
      <c r="G2164" s="575" t="e">
        <f t="shared" si="233"/>
        <v>#REF!</v>
      </c>
      <c r="H2164" s="575" t="e">
        <f t="shared" si="234"/>
        <v>#REF!</v>
      </c>
      <c r="I2164" s="575" t="e">
        <f t="shared" si="235"/>
        <v>#REF!</v>
      </c>
      <c r="J2164" s="575" t="e">
        <f>IF(A2164="","",IF(#REF!="","",PMT((1+D2164)^(1/12)-1,(#REF!*12)-A2164+1,-E2164)))</f>
        <v>#REF!</v>
      </c>
    </row>
    <row r="2165" spans="1:10">
      <c r="A2165" s="577" t="e">
        <f>IF(A2164="","",IF(A2164=#REF!*12,"",+A2164+1))</f>
        <v>#REF!</v>
      </c>
      <c r="B2165" s="576" t="e">
        <f t="shared" si="236"/>
        <v>#REF!</v>
      </c>
      <c r="C2165" s="576" t="e">
        <f>IF(A2165="","",IF(#REF!+'Plano Prestação Mensal Proposta'!A2165&gt;120,0,ROUND(IF(B2165&gt;0.045,(0.045*0.5),(0.5)*B2165),7)))</f>
        <v>#REF!</v>
      </c>
      <c r="D2165" s="576" t="e">
        <f t="shared" si="231"/>
        <v>#REF!</v>
      </c>
      <c r="E2165" s="575" t="e">
        <f t="shared" si="237"/>
        <v>#REF!</v>
      </c>
      <c r="F2165" s="575" t="e">
        <f t="shared" si="232"/>
        <v>#REF!</v>
      </c>
      <c r="G2165" s="575" t="e">
        <f t="shared" si="233"/>
        <v>#REF!</v>
      </c>
      <c r="H2165" s="575" t="e">
        <f t="shared" si="234"/>
        <v>#REF!</v>
      </c>
      <c r="I2165" s="575" t="e">
        <f t="shared" si="235"/>
        <v>#REF!</v>
      </c>
      <c r="J2165" s="575" t="e">
        <f>IF(A2165="","",IF(#REF!="","",PMT((1+D2165)^(1/12)-1,(#REF!*12)-A2165+1,-E2165)))</f>
        <v>#REF!</v>
      </c>
    </row>
    <row r="2166" spans="1:10">
      <c r="A2166" s="577" t="e">
        <f>IF(A2165="","",IF(A2165=#REF!*12,"",+A2165+1))</f>
        <v>#REF!</v>
      </c>
      <c r="B2166" s="576" t="e">
        <f t="shared" si="236"/>
        <v>#REF!</v>
      </c>
      <c r="C2166" s="576" t="e">
        <f>IF(A2166="","",IF(#REF!+'Plano Prestação Mensal Proposta'!A2166&gt;120,0,ROUND(IF(B2166&gt;0.045,(0.045*0.5),(0.5)*B2166),7)))</f>
        <v>#REF!</v>
      </c>
      <c r="D2166" s="576" t="e">
        <f t="shared" si="231"/>
        <v>#REF!</v>
      </c>
      <c r="E2166" s="575" t="e">
        <f t="shared" si="237"/>
        <v>#REF!</v>
      </c>
      <c r="F2166" s="575" t="e">
        <f t="shared" si="232"/>
        <v>#REF!</v>
      </c>
      <c r="G2166" s="575" t="e">
        <f t="shared" si="233"/>
        <v>#REF!</v>
      </c>
      <c r="H2166" s="575" t="e">
        <f t="shared" si="234"/>
        <v>#REF!</v>
      </c>
      <c r="I2166" s="575" t="e">
        <f t="shared" si="235"/>
        <v>#REF!</v>
      </c>
      <c r="J2166" s="575" t="e">
        <f>IF(A2166="","",IF(#REF!="","",PMT((1+D2166)^(1/12)-1,(#REF!*12)-A2166+1,-E2166)))</f>
        <v>#REF!</v>
      </c>
    </row>
    <row r="2167" spans="1:10">
      <c r="A2167" s="577" t="e">
        <f>IF(A2166="","",IF(A2166=#REF!*12,"",+A2166+1))</f>
        <v>#REF!</v>
      </c>
      <c r="B2167" s="576" t="e">
        <f t="shared" si="236"/>
        <v>#REF!</v>
      </c>
      <c r="C2167" s="576" t="e">
        <f>IF(A2167="","",IF(#REF!+'Plano Prestação Mensal Proposta'!A2167&gt;120,0,ROUND(IF(B2167&gt;0.045,(0.045*0.5),(0.5)*B2167),7)))</f>
        <v>#REF!</v>
      </c>
      <c r="D2167" s="576" t="e">
        <f t="shared" si="231"/>
        <v>#REF!</v>
      </c>
      <c r="E2167" s="575" t="e">
        <f t="shared" si="237"/>
        <v>#REF!</v>
      </c>
      <c r="F2167" s="575" t="e">
        <f t="shared" si="232"/>
        <v>#REF!</v>
      </c>
      <c r="G2167" s="575" t="e">
        <f t="shared" si="233"/>
        <v>#REF!</v>
      </c>
      <c r="H2167" s="575" t="e">
        <f t="shared" si="234"/>
        <v>#REF!</v>
      </c>
      <c r="I2167" s="575" t="e">
        <f t="shared" si="235"/>
        <v>#REF!</v>
      </c>
      <c r="J2167" s="575" t="e">
        <f>IF(A2167="","",IF(#REF!="","",PMT((1+D2167)^(1/12)-1,(#REF!*12)-A2167+1,-E2167)))</f>
        <v>#REF!</v>
      </c>
    </row>
    <row r="2168" spans="1:10">
      <c r="A2168" s="577" t="e">
        <f>IF(A2167="","",IF(A2167=#REF!*12,"",+A2167+1))</f>
        <v>#REF!</v>
      </c>
      <c r="B2168" s="576" t="e">
        <f t="shared" si="236"/>
        <v>#REF!</v>
      </c>
      <c r="C2168" s="576" t="e">
        <f>IF(A2168="","",IF(#REF!+'Plano Prestação Mensal Proposta'!A2168&gt;120,0,ROUND(IF(B2168&gt;0.045,(0.045*0.5),(0.5)*B2168),7)))</f>
        <v>#REF!</v>
      </c>
      <c r="D2168" s="576" t="e">
        <f t="shared" si="231"/>
        <v>#REF!</v>
      </c>
      <c r="E2168" s="575" t="e">
        <f t="shared" si="237"/>
        <v>#REF!</v>
      </c>
      <c r="F2168" s="575" t="e">
        <f t="shared" si="232"/>
        <v>#REF!</v>
      </c>
      <c r="G2168" s="575" t="e">
        <f t="shared" si="233"/>
        <v>#REF!</v>
      </c>
      <c r="H2168" s="575" t="e">
        <f t="shared" si="234"/>
        <v>#REF!</v>
      </c>
      <c r="I2168" s="575" t="e">
        <f t="shared" si="235"/>
        <v>#REF!</v>
      </c>
      <c r="J2168" s="575" t="e">
        <f>IF(A2168="","",IF(#REF!="","",PMT((1+D2168)^(1/12)-1,(#REF!*12)-A2168+1,-E2168)))</f>
        <v>#REF!</v>
      </c>
    </row>
    <row r="2169" spans="1:10">
      <c r="A2169" s="577" t="e">
        <f>IF(A2168="","",IF(A2168=#REF!*12,"",+A2168+1))</f>
        <v>#REF!</v>
      </c>
      <c r="B2169" s="576" t="e">
        <f t="shared" si="236"/>
        <v>#REF!</v>
      </c>
      <c r="C2169" s="576" t="e">
        <f>IF(A2169="","",IF(#REF!+'Plano Prestação Mensal Proposta'!A2169&gt;120,0,ROUND(IF(B2169&gt;0.045,(0.045*0.5),(0.5)*B2169),7)))</f>
        <v>#REF!</v>
      </c>
      <c r="D2169" s="576" t="e">
        <f t="shared" si="231"/>
        <v>#REF!</v>
      </c>
      <c r="E2169" s="575" t="e">
        <f t="shared" si="237"/>
        <v>#REF!</v>
      </c>
      <c r="F2169" s="575" t="e">
        <f t="shared" si="232"/>
        <v>#REF!</v>
      </c>
      <c r="G2169" s="575" t="e">
        <f t="shared" si="233"/>
        <v>#REF!</v>
      </c>
      <c r="H2169" s="575" t="e">
        <f t="shared" si="234"/>
        <v>#REF!</v>
      </c>
      <c r="I2169" s="575" t="e">
        <f t="shared" si="235"/>
        <v>#REF!</v>
      </c>
      <c r="J2169" s="575" t="e">
        <f>IF(A2169="","",IF(#REF!="","",PMT((1+D2169)^(1/12)-1,(#REF!*12)-A2169+1,-E2169)))</f>
        <v>#REF!</v>
      </c>
    </row>
    <row r="2170" spans="1:10">
      <c r="A2170" s="577" t="e">
        <f>IF(A2169="","",IF(A2169=#REF!*12,"",+A2169+1))</f>
        <v>#REF!</v>
      </c>
      <c r="B2170" s="576" t="e">
        <f t="shared" si="236"/>
        <v>#REF!</v>
      </c>
      <c r="C2170" s="576" t="e">
        <f>IF(A2170="","",IF(#REF!+'Plano Prestação Mensal Proposta'!A2170&gt;120,0,ROUND(IF(B2170&gt;0.045,(0.045*0.5),(0.5)*B2170),7)))</f>
        <v>#REF!</v>
      </c>
      <c r="D2170" s="576" t="e">
        <f t="shared" si="231"/>
        <v>#REF!</v>
      </c>
      <c r="E2170" s="575" t="e">
        <f t="shared" si="237"/>
        <v>#REF!</v>
      </c>
      <c r="F2170" s="575" t="e">
        <f t="shared" si="232"/>
        <v>#REF!</v>
      </c>
      <c r="G2170" s="575" t="e">
        <f t="shared" si="233"/>
        <v>#REF!</v>
      </c>
      <c r="H2170" s="575" t="e">
        <f t="shared" si="234"/>
        <v>#REF!</v>
      </c>
      <c r="I2170" s="575" t="e">
        <f t="shared" si="235"/>
        <v>#REF!</v>
      </c>
      <c r="J2170" s="575" t="e">
        <f>IF(A2170="","",IF(#REF!="","",PMT((1+D2170)^(1/12)-1,(#REF!*12)-A2170+1,-E2170)))</f>
        <v>#REF!</v>
      </c>
    </row>
    <row r="2171" spans="1:10">
      <c r="A2171" s="577" t="e">
        <f>IF(A2170="","",IF(A2170=#REF!*12,"",+A2170+1))</f>
        <v>#REF!</v>
      </c>
      <c r="B2171" s="576" t="e">
        <f t="shared" si="236"/>
        <v>#REF!</v>
      </c>
      <c r="C2171" s="576" t="e">
        <f>IF(A2171="","",IF(#REF!+'Plano Prestação Mensal Proposta'!A2171&gt;120,0,ROUND(IF(B2171&gt;0.045,(0.045*0.5),(0.5)*B2171),7)))</f>
        <v>#REF!</v>
      </c>
      <c r="D2171" s="576" t="e">
        <f t="shared" si="231"/>
        <v>#REF!</v>
      </c>
      <c r="E2171" s="575" t="e">
        <f t="shared" si="237"/>
        <v>#REF!</v>
      </c>
      <c r="F2171" s="575" t="e">
        <f t="shared" si="232"/>
        <v>#REF!</v>
      </c>
      <c r="G2171" s="575" t="e">
        <f t="shared" si="233"/>
        <v>#REF!</v>
      </c>
      <c r="H2171" s="575" t="e">
        <f t="shared" si="234"/>
        <v>#REF!</v>
      </c>
      <c r="I2171" s="575" t="e">
        <f t="shared" si="235"/>
        <v>#REF!</v>
      </c>
      <c r="J2171" s="575" t="e">
        <f>IF(A2171="","",IF(#REF!="","",PMT((1+D2171)^(1/12)-1,(#REF!*12)-A2171+1,-E2171)))</f>
        <v>#REF!</v>
      </c>
    </row>
    <row r="2172" spans="1:10">
      <c r="A2172" s="577" t="e">
        <f>IF(A2171="","",IF(A2171=#REF!*12,"",+A2171+1))</f>
        <v>#REF!</v>
      </c>
      <c r="B2172" s="576" t="e">
        <f t="shared" si="236"/>
        <v>#REF!</v>
      </c>
      <c r="C2172" s="576" t="e">
        <f>IF(A2172="","",IF(#REF!+'Plano Prestação Mensal Proposta'!A2172&gt;120,0,ROUND(IF(B2172&gt;0.045,(0.045*0.5),(0.5)*B2172),7)))</f>
        <v>#REF!</v>
      </c>
      <c r="D2172" s="576" t="e">
        <f t="shared" si="231"/>
        <v>#REF!</v>
      </c>
      <c r="E2172" s="575" t="e">
        <f t="shared" si="237"/>
        <v>#REF!</v>
      </c>
      <c r="F2172" s="575" t="e">
        <f t="shared" si="232"/>
        <v>#REF!</v>
      </c>
      <c r="G2172" s="575" t="e">
        <f t="shared" si="233"/>
        <v>#REF!</v>
      </c>
      <c r="H2172" s="575" t="e">
        <f t="shared" si="234"/>
        <v>#REF!</v>
      </c>
      <c r="I2172" s="575" t="e">
        <f t="shared" si="235"/>
        <v>#REF!</v>
      </c>
      <c r="J2172" s="575" t="e">
        <f>IF(A2172="","",IF(#REF!="","",PMT((1+D2172)^(1/12)-1,(#REF!*12)-A2172+1,-E2172)))</f>
        <v>#REF!</v>
      </c>
    </row>
    <row r="2173" spans="1:10">
      <c r="A2173" s="577" t="e">
        <f>IF(A2172="","",IF(A2172=#REF!*12,"",+A2172+1))</f>
        <v>#REF!</v>
      </c>
      <c r="B2173" s="576" t="e">
        <f t="shared" si="236"/>
        <v>#REF!</v>
      </c>
      <c r="C2173" s="576" t="e">
        <f>IF(A2173="","",IF(#REF!+'Plano Prestação Mensal Proposta'!A2173&gt;120,0,ROUND(IF(B2173&gt;0.045,(0.045*0.5),(0.5)*B2173),7)))</f>
        <v>#REF!</v>
      </c>
      <c r="D2173" s="576" t="e">
        <f t="shared" si="231"/>
        <v>#REF!</v>
      </c>
      <c r="E2173" s="575" t="e">
        <f t="shared" si="237"/>
        <v>#REF!</v>
      </c>
      <c r="F2173" s="575" t="e">
        <f t="shared" si="232"/>
        <v>#REF!</v>
      </c>
      <c r="G2173" s="575" t="e">
        <f t="shared" si="233"/>
        <v>#REF!</v>
      </c>
      <c r="H2173" s="575" t="e">
        <f t="shared" si="234"/>
        <v>#REF!</v>
      </c>
      <c r="I2173" s="575" t="e">
        <f t="shared" si="235"/>
        <v>#REF!</v>
      </c>
      <c r="J2173" s="575" t="e">
        <f>IF(A2173="","",IF(#REF!="","",PMT((1+D2173)^(1/12)-1,(#REF!*12)-A2173+1,-E2173)))</f>
        <v>#REF!</v>
      </c>
    </row>
    <row r="2174" spans="1:10">
      <c r="A2174" s="577" t="e">
        <f>IF(A2173="","",IF(A2173=#REF!*12,"",+A2173+1))</f>
        <v>#REF!</v>
      </c>
      <c r="B2174" s="576" t="e">
        <f t="shared" si="236"/>
        <v>#REF!</v>
      </c>
      <c r="C2174" s="576" t="e">
        <f>IF(A2174="","",IF(#REF!+'Plano Prestação Mensal Proposta'!A2174&gt;120,0,ROUND(IF(B2174&gt;0.045,(0.045*0.5),(0.5)*B2174),7)))</f>
        <v>#REF!</v>
      </c>
      <c r="D2174" s="576" t="e">
        <f t="shared" si="231"/>
        <v>#REF!</v>
      </c>
      <c r="E2174" s="575" t="e">
        <f t="shared" si="237"/>
        <v>#REF!</v>
      </c>
      <c r="F2174" s="575" t="e">
        <f t="shared" si="232"/>
        <v>#REF!</v>
      </c>
      <c r="G2174" s="575" t="e">
        <f t="shared" si="233"/>
        <v>#REF!</v>
      </c>
      <c r="H2174" s="575" t="e">
        <f t="shared" si="234"/>
        <v>#REF!</v>
      </c>
      <c r="I2174" s="575" t="e">
        <f t="shared" si="235"/>
        <v>#REF!</v>
      </c>
      <c r="J2174" s="575" t="e">
        <f>IF(A2174="","",IF(#REF!="","",PMT((1+D2174)^(1/12)-1,(#REF!*12)-A2174+1,-E2174)))</f>
        <v>#REF!</v>
      </c>
    </row>
    <row r="2175" spans="1:10">
      <c r="A2175" s="577" t="e">
        <f>IF(A2174="","",IF(A2174=#REF!*12,"",+A2174+1))</f>
        <v>#REF!</v>
      </c>
      <c r="B2175" s="576" t="e">
        <f t="shared" si="236"/>
        <v>#REF!</v>
      </c>
      <c r="C2175" s="576" t="e">
        <f>IF(A2175="","",IF(#REF!+'Plano Prestação Mensal Proposta'!A2175&gt;120,0,ROUND(IF(B2175&gt;0.045,(0.045*0.5),(0.5)*B2175),7)))</f>
        <v>#REF!</v>
      </c>
      <c r="D2175" s="576" t="e">
        <f t="shared" si="231"/>
        <v>#REF!</v>
      </c>
      <c r="E2175" s="575" t="e">
        <f t="shared" si="237"/>
        <v>#REF!</v>
      </c>
      <c r="F2175" s="575" t="e">
        <f t="shared" si="232"/>
        <v>#REF!</v>
      </c>
      <c r="G2175" s="575" t="e">
        <f t="shared" si="233"/>
        <v>#REF!</v>
      </c>
      <c r="H2175" s="575" t="e">
        <f t="shared" si="234"/>
        <v>#REF!</v>
      </c>
      <c r="I2175" s="575" t="e">
        <f t="shared" si="235"/>
        <v>#REF!</v>
      </c>
      <c r="J2175" s="575" t="e">
        <f>IF(A2175="","",IF(#REF!="","",PMT((1+D2175)^(1/12)-1,(#REF!*12)-A2175+1,-E2175)))</f>
        <v>#REF!</v>
      </c>
    </row>
    <row r="2176" spans="1:10">
      <c r="A2176" s="577" t="e">
        <f>IF(A2175="","",IF(A2175=#REF!*12,"",+A2175+1))</f>
        <v>#REF!</v>
      </c>
      <c r="B2176" s="576" t="e">
        <f t="shared" si="236"/>
        <v>#REF!</v>
      </c>
      <c r="C2176" s="576" t="e">
        <f>IF(A2176="","",IF(#REF!+'Plano Prestação Mensal Proposta'!A2176&gt;120,0,ROUND(IF(B2176&gt;0.045,(0.045*0.5),(0.5)*B2176),7)))</f>
        <v>#REF!</v>
      </c>
      <c r="D2176" s="576" t="e">
        <f t="shared" si="231"/>
        <v>#REF!</v>
      </c>
      <c r="E2176" s="575" t="e">
        <f t="shared" si="237"/>
        <v>#REF!</v>
      </c>
      <c r="F2176" s="575" t="e">
        <f t="shared" si="232"/>
        <v>#REF!</v>
      </c>
      <c r="G2176" s="575" t="e">
        <f t="shared" si="233"/>
        <v>#REF!</v>
      </c>
      <c r="H2176" s="575" t="e">
        <f t="shared" si="234"/>
        <v>#REF!</v>
      </c>
      <c r="I2176" s="575" t="e">
        <f t="shared" si="235"/>
        <v>#REF!</v>
      </c>
      <c r="J2176" s="575" t="e">
        <f>IF(A2176="","",IF(#REF!="","",PMT((1+D2176)^(1/12)-1,(#REF!*12)-A2176+1,-E2176)))</f>
        <v>#REF!</v>
      </c>
    </row>
    <row r="2177" spans="1:10">
      <c r="A2177" s="577" t="e">
        <f>IF(A2176="","",IF(A2176=#REF!*12,"",+A2176+1))</f>
        <v>#REF!</v>
      </c>
      <c r="B2177" s="576" t="e">
        <f t="shared" si="236"/>
        <v>#REF!</v>
      </c>
      <c r="C2177" s="576" t="e">
        <f>IF(A2177="","",IF(#REF!+'Plano Prestação Mensal Proposta'!A2177&gt;120,0,ROUND(IF(B2177&gt;0.045,(0.045*0.5),(0.5)*B2177),7)))</f>
        <v>#REF!</v>
      </c>
      <c r="D2177" s="576" t="e">
        <f t="shared" si="231"/>
        <v>#REF!</v>
      </c>
      <c r="E2177" s="575" t="e">
        <f t="shared" si="237"/>
        <v>#REF!</v>
      </c>
      <c r="F2177" s="575" t="e">
        <f t="shared" si="232"/>
        <v>#REF!</v>
      </c>
      <c r="G2177" s="575" t="e">
        <f t="shared" si="233"/>
        <v>#REF!</v>
      </c>
      <c r="H2177" s="575" t="e">
        <f t="shared" si="234"/>
        <v>#REF!</v>
      </c>
      <c r="I2177" s="575" t="e">
        <f t="shared" si="235"/>
        <v>#REF!</v>
      </c>
      <c r="J2177" s="575" t="e">
        <f>IF(A2177="","",IF(#REF!="","",PMT((1+D2177)^(1/12)-1,(#REF!*12)-A2177+1,-E2177)))</f>
        <v>#REF!</v>
      </c>
    </row>
    <row r="2178" spans="1:10">
      <c r="A2178" s="577" t="e">
        <f>IF(A2177="","",IF(A2177=#REF!*12,"",+A2177+1))</f>
        <v>#REF!</v>
      </c>
      <c r="B2178" s="576" t="e">
        <f t="shared" si="236"/>
        <v>#REF!</v>
      </c>
      <c r="C2178" s="576" t="e">
        <f>IF(A2178="","",IF(#REF!+'Plano Prestação Mensal Proposta'!A2178&gt;120,0,ROUND(IF(B2178&gt;0.045,(0.045*0.5),(0.5)*B2178),7)))</f>
        <v>#REF!</v>
      </c>
      <c r="D2178" s="576" t="e">
        <f t="shared" si="231"/>
        <v>#REF!</v>
      </c>
      <c r="E2178" s="575" t="e">
        <f t="shared" si="237"/>
        <v>#REF!</v>
      </c>
      <c r="F2178" s="575" t="e">
        <f t="shared" si="232"/>
        <v>#REF!</v>
      </c>
      <c r="G2178" s="575" t="e">
        <f t="shared" si="233"/>
        <v>#REF!</v>
      </c>
      <c r="H2178" s="575" t="e">
        <f t="shared" si="234"/>
        <v>#REF!</v>
      </c>
      <c r="I2178" s="575" t="e">
        <f t="shared" si="235"/>
        <v>#REF!</v>
      </c>
      <c r="J2178" s="575" t="e">
        <f>IF(A2178="","",IF(#REF!="","",PMT((1+D2178)^(1/12)-1,(#REF!*12)-A2178+1,-E2178)))</f>
        <v>#REF!</v>
      </c>
    </row>
    <row r="2179" spans="1:10">
      <c r="A2179" s="577" t="e">
        <f>IF(A2178="","",IF(A2178=#REF!*12,"",+A2178+1))</f>
        <v>#REF!</v>
      </c>
      <c r="B2179" s="576" t="e">
        <f t="shared" si="236"/>
        <v>#REF!</v>
      </c>
      <c r="C2179" s="576" t="e">
        <f>IF(A2179="","",IF(#REF!+'Plano Prestação Mensal Proposta'!A2179&gt;120,0,ROUND(IF(B2179&gt;0.045,(0.045*0.5),(0.5)*B2179),7)))</f>
        <v>#REF!</v>
      </c>
      <c r="D2179" s="576" t="e">
        <f t="shared" si="231"/>
        <v>#REF!</v>
      </c>
      <c r="E2179" s="575" t="e">
        <f t="shared" si="237"/>
        <v>#REF!</v>
      </c>
      <c r="F2179" s="575" t="e">
        <f t="shared" si="232"/>
        <v>#REF!</v>
      </c>
      <c r="G2179" s="575" t="e">
        <f t="shared" si="233"/>
        <v>#REF!</v>
      </c>
      <c r="H2179" s="575" t="e">
        <f t="shared" si="234"/>
        <v>#REF!</v>
      </c>
      <c r="I2179" s="575" t="e">
        <f t="shared" si="235"/>
        <v>#REF!</v>
      </c>
      <c r="J2179" s="575" t="e">
        <f>IF(A2179="","",IF(#REF!="","",PMT((1+D2179)^(1/12)-1,(#REF!*12)-A2179+1,-E2179)))</f>
        <v>#REF!</v>
      </c>
    </row>
    <row r="2180" spans="1:10">
      <c r="A2180" s="577" t="e">
        <f>IF(A2179="","",IF(A2179=#REF!*12,"",+A2179+1))</f>
        <v>#REF!</v>
      </c>
      <c r="B2180" s="576" t="e">
        <f t="shared" si="236"/>
        <v>#REF!</v>
      </c>
      <c r="C2180" s="576" t="e">
        <f>IF(A2180="","",IF(#REF!+'Plano Prestação Mensal Proposta'!A2180&gt;120,0,ROUND(IF(B2180&gt;0.045,(0.045*0.5),(0.5)*B2180),7)))</f>
        <v>#REF!</v>
      </c>
      <c r="D2180" s="576" t="e">
        <f t="shared" si="231"/>
        <v>#REF!</v>
      </c>
      <c r="E2180" s="575" t="e">
        <f t="shared" si="237"/>
        <v>#REF!</v>
      </c>
      <c r="F2180" s="575" t="e">
        <f t="shared" si="232"/>
        <v>#REF!</v>
      </c>
      <c r="G2180" s="575" t="e">
        <f t="shared" si="233"/>
        <v>#REF!</v>
      </c>
      <c r="H2180" s="575" t="e">
        <f t="shared" si="234"/>
        <v>#REF!</v>
      </c>
      <c r="I2180" s="575" t="e">
        <f t="shared" si="235"/>
        <v>#REF!</v>
      </c>
      <c r="J2180" s="575" t="e">
        <f>IF(A2180="","",IF(#REF!="","",PMT((1+D2180)^(1/12)-1,(#REF!*12)-A2180+1,-E2180)))</f>
        <v>#REF!</v>
      </c>
    </row>
    <row r="2181" spans="1:10">
      <c r="A2181" s="577" t="e">
        <f>IF(A2180="","",IF(A2180=#REF!*12,"",+A2180+1))</f>
        <v>#REF!</v>
      </c>
      <c r="B2181" s="576" t="e">
        <f t="shared" si="236"/>
        <v>#REF!</v>
      </c>
      <c r="C2181" s="576" t="e">
        <f>IF(A2181="","",IF(#REF!+'Plano Prestação Mensal Proposta'!A2181&gt;120,0,ROUND(IF(B2181&gt;0.045,(0.045*0.5),(0.5)*B2181),7)))</f>
        <v>#REF!</v>
      </c>
      <c r="D2181" s="576" t="e">
        <f t="shared" si="231"/>
        <v>#REF!</v>
      </c>
      <c r="E2181" s="575" t="e">
        <f t="shared" si="237"/>
        <v>#REF!</v>
      </c>
      <c r="F2181" s="575" t="e">
        <f t="shared" si="232"/>
        <v>#REF!</v>
      </c>
      <c r="G2181" s="575" t="e">
        <f t="shared" si="233"/>
        <v>#REF!</v>
      </c>
      <c r="H2181" s="575" t="e">
        <f t="shared" si="234"/>
        <v>#REF!</v>
      </c>
      <c r="I2181" s="575" t="e">
        <f t="shared" si="235"/>
        <v>#REF!</v>
      </c>
      <c r="J2181" s="575" t="e">
        <f>IF(A2181="","",IF(#REF!="","",PMT((1+D2181)^(1/12)-1,(#REF!*12)-A2181+1,-E2181)))</f>
        <v>#REF!</v>
      </c>
    </row>
    <row r="2182" spans="1:10">
      <c r="A2182" s="577" t="e">
        <f>IF(A2181="","",IF(A2181=#REF!*12,"",+A2181+1))</f>
        <v>#REF!</v>
      </c>
      <c r="B2182" s="576" t="e">
        <f t="shared" si="236"/>
        <v>#REF!</v>
      </c>
      <c r="C2182" s="576" t="e">
        <f>IF(A2182="","",IF(#REF!+'Plano Prestação Mensal Proposta'!A2182&gt;120,0,ROUND(IF(B2182&gt;0.045,(0.045*0.5),(0.5)*B2182),7)))</f>
        <v>#REF!</v>
      </c>
      <c r="D2182" s="576" t="e">
        <f t="shared" ref="D2182:D2245" si="238">IF(A2182="","",+B2182-C2182)</f>
        <v>#REF!</v>
      </c>
      <c r="E2182" s="575" t="e">
        <f t="shared" si="237"/>
        <v>#REF!</v>
      </c>
      <c r="F2182" s="575" t="e">
        <f t="shared" ref="F2182:F2245" si="239">IF(A2182="","",IF(J2182="","",+J2182-H2182))</f>
        <v>#REF!</v>
      </c>
      <c r="G2182" s="575" t="e">
        <f t="shared" ref="G2182:G2245" si="240">IF(A2182="","",IF(E2182="","",ROUND(+E2182*((1+B2182)^(1/12)-1),2)))</f>
        <v>#REF!</v>
      </c>
      <c r="H2182" s="575" t="e">
        <f t="shared" ref="H2182:H2245" si="241">IF(A2182="","",IF(E2182="","",ROUND(+E2182*((1+D2182)^(1/12)-1),2)))</f>
        <v>#REF!</v>
      </c>
      <c r="I2182" s="575" t="e">
        <f t="shared" ref="I2182:I2245" si="242">IF(A2182="","",+G2182-H2182)</f>
        <v>#REF!</v>
      </c>
      <c r="J2182" s="575" t="e">
        <f>IF(A2182="","",IF(#REF!="","",PMT((1+D2182)^(1/12)-1,(#REF!*12)-A2182+1,-E2182)))</f>
        <v>#REF!</v>
      </c>
    </row>
    <row r="2183" spans="1:10">
      <c r="A2183" s="577" t="e">
        <f>IF(A2182="","",IF(A2182=#REF!*12,"",+A2182+1))</f>
        <v>#REF!</v>
      </c>
      <c r="B2183" s="576" t="e">
        <f t="shared" ref="B2183:B2246" si="243">IF(A2183="","",+B2182)</f>
        <v>#REF!</v>
      </c>
      <c r="C2183" s="576" t="e">
        <f>IF(A2183="","",IF(#REF!+'Plano Prestação Mensal Proposta'!A2183&gt;120,0,ROUND(IF(B2183&gt;0.045,(0.045*0.5),(0.5)*B2183),7)))</f>
        <v>#REF!</v>
      </c>
      <c r="D2183" s="576" t="e">
        <f t="shared" si="238"/>
        <v>#REF!</v>
      </c>
      <c r="E2183" s="575" t="e">
        <f t="shared" ref="E2183:E2246" si="244">IF(A2183="","",IF(F2182="","",+E2182-F2182))</f>
        <v>#REF!</v>
      </c>
      <c r="F2183" s="575" t="e">
        <f t="shared" si="239"/>
        <v>#REF!</v>
      </c>
      <c r="G2183" s="575" t="e">
        <f t="shared" si="240"/>
        <v>#REF!</v>
      </c>
      <c r="H2183" s="575" t="e">
        <f t="shared" si="241"/>
        <v>#REF!</v>
      </c>
      <c r="I2183" s="575" t="e">
        <f t="shared" si="242"/>
        <v>#REF!</v>
      </c>
      <c r="J2183" s="575" t="e">
        <f>IF(A2183="","",IF(#REF!="","",PMT((1+D2183)^(1/12)-1,(#REF!*12)-A2183+1,-E2183)))</f>
        <v>#REF!</v>
      </c>
    </row>
    <row r="2184" spans="1:10">
      <c r="A2184" s="577" t="e">
        <f>IF(A2183="","",IF(A2183=#REF!*12,"",+A2183+1))</f>
        <v>#REF!</v>
      </c>
      <c r="B2184" s="576" t="e">
        <f t="shared" si="243"/>
        <v>#REF!</v>
      </c>
      <c r="C2184" s="576" t="e">
        <f>IF(A2184="","",IF(#REF!+'Plano Prestação Mensal Proposta'!A2184&gt;120,0,ROUND(IF(B2184&gt;0.045,(0.045*0.5),(0.5)*B2184),7)))</f>
        <v>#REF!</v>
      </c>
      <c r="D2184" s="576" t="e">
        <f t="shared" si="238"/>
        <v>#REF!</v>
      </c>
      <c r="E2184" s="575" t="e">
        <f t="shared" si="244"/>
        <v>#REF!</v>
      </c>
      <c r="F2184" s="575" t="e">
        <f t="shared" si="239"/>
        <v>#REF!</v>
      </c>
      <c r="G2184" s="575" t="e">
        <f t="shared" si="240"/>
        <v>#REF!</v>
      </c>
      <c r="H2184" s="575" t="e">
        <f t="shared" si="241"/>
        <v>#REF!</v>
      </c>
      <c r="I2184" s="575" t="e">
        <f t="shared" si="242"/>
        <v>#REF!</v>
      </c>
      <c r="J2184" s="575" t="e">
        <f>IF(A2184="","",IF(#REF!="","",PMT((1+D2184)^(1/12)-1,(#REF!*12)-A2184+1,-E2184)))</f>
        <v>#REF!</v>
      </c>
    </row>
    <row r="2185" spans="1:10">
      <c r="A2185" s="577" t="e">
        <f>IF(A2184="","",IF(A2184=#REF!*12,"",+A2184+1))</f>
        <v>#REF!</v>
      </c>
      <c r="B2185" s="576" t="e">
        <f t="shared" si="243"/>
        <v>#REF!</v>
      </c>
      <c r="C2185" s="576" t="e">
        <f>IF(A2185="","",IF(#REF!+'Plano Prestação Mensal Proposta'!A2185&gt;120,0,ROUND(IF(B2185&gt;0.045,(0.045*0.5),(0.5)*B2185),7)))</f>
        <v>#REF!</v>
      </c>
      <c r="D2185" s="576" t="e">
        <f t="shared" si="238"/>
        <v>#REF!</v>
      </c>
      <c r="E2185" s="575" t="e">
        <f t="shared" si="244"/>
        <v>#REF!</v>
      </c>
      <c r="F2185" s="575" t="e">
        <f t="shared" si="239"/>
        <v>#REF!</v>
      </c>
      <c r="G2185" s="575" t="e">
        <f t="shared" si="240"/>
        <v>#REF!</v>
      </c>
      <c r="H2185" s="575" t="e">
        <f t="shared" si="241"/>
        <v>#REF!</v>
      </c>
      <c r="I2185" s="575" t="e">
        <f t="shared" si="242"/>
        <v>#REF!</v>
      </c>
      <c r="J2185" s="575" t="e">
        <f>IF(A2185="","",IF(#REF!="","",PMT((1+D2185)^(1/12)-1,(#REF!*12)-A2185+1,-E2185)))</f>
        <v>#REF!</v>
      </c>
    </row>
    <row r="2186" spans="1:10">
      <c r="A2186" s="577" t="e">
        <f>IF(A2185="","",IF(A2185=#REF!*12,"",+A2185+1))</f>
        <v>#REF!</v>
      </c>
      <c r="B2186" s="576" t="e">
        <f t="shared" si="243"/>
        <v>#REF!</v>
      </c>
      <c r="C2186" s="576" t="e">
        <f>IF(A2186="","",IF(#REF!+'Plano Prestação Mensal Proposta'!A2186&gt;120,0,ROUND(IF(B2186&gt;0.045,(0.045*0.5),(0.5)*B2186),7)))</f>
        <v>#REF!</v>
      </c>
      <c r="D2186" s="576" t="e">
        <f t="shared" si="238"/>
        <v>#REF!</v>
      </c>
      <c r="E2186" s="575" t="e">
        <f t="shared" si="244"/>
        <v>#REF!</v>
      </c>
      <c r="F2186" s="575" t="e">
        <f t="shared" si="239"/>
        <v>#REF!</v>
      </c>
      <c r="G2186" s="575" t="e">
        <f t="shared" si="240"/>
        <v>#REF!</v>
      </c>
      <c r="H2186" s="575" t="e">
        <f t="shared" si="241"/>
        <v>#REF!</v>
      </c>
      <c r="I2186" s="575" t="e">
        <f t="shared" si="242"/>
        <v>#REF!</v>
      </c>
      <c r="J2186" s="575" t="e">
        <f>IF(A2186="","",IF(#REF!="","",PMT((1+D2186)^(1/12)-1,(#REF!*12)-A2186+1,-E2186)))</f>
        <v>#REF!</v>
      </c>
    </row>
    <row r="2187" spans="1:10">
      <c r="A2187" s="577" t="e">
        <f>IF(A2186="","",IF(A2186=#REF!*12,"",+A2186+1))</f>
        <v>#REF!</v>
      </c>
      <c r="B2187" s="576" t="e">
        <f t="shared" si="243"/>
        <v>#REF!</v>
      </c>
      <c r="C2187" s="576" t="e">
        <f>IF(A2187="","",IF(#REF!+'Plano Prestação Mensal Proposta'!A2187&gt;120,0,ROUND(IF(B2187&gt;0.045,(0.045*0.5),(0.5)*B2187),7)))</f>
        <v>#REF!</v>
      </c>
      <c r="D2187" s="576" t="e">
        <f t="shared" si="238"/>
        <v>#REF!</v>
      </c>
      <c r="E2187" s="575" t="e">
        <f t="shared" si="244"/>
        <v>#REF!</v>
      </c>
      <c r="F2187" s="575" t="e">
        <f t="shared" si="239"/>
        <v>#REF!</v>
      </c>
      <c r="G2187" s="575" t="e">
        <f t="shared" si="240"/>
        <v>#REF!</v>
      </c>
      <c r="H2187" s="575" t="e">
        <f t="shared" si="241"/>
        <v>#REF!</v>
      </c>
      <c r="I2187" s="575" t="e">
        <f t="shared" si="242"/>
        <v>#REF!</v>
      </c>
      <c r="J2187" s="575" t="e">
        <f>IF(A2187="","",IF(#REF!="","",PMT((1+D2187)^(1/12)-1,(#REF!*12)-A2187+1,-E2187)))</f>
        <v>#REF!</v>
      </c>
    </row>
    <row r="2188" spans="1:10">
      <c r="A2188" s="577" t="e">
        <f>IF(A2187="","",IF(A2187=#REF!*12,"",+A2187+1))</f>
        <v>#REF!</v>
      </c>
      <c r="B2188" s="576" t="e">
        <f t="shared" si="243"/>
        <v>#REF!</v>
      </c>
      <c r="C2188" s="576" t="e">
        <f>IF(A2188="","",IF(#REF!+'Plano Prestação Mensal Proposta'!A2188&gt;120,0,ROUND(IF(B2188&gt;0.045,(0.045*0.5),(0.5)*B2188),7)))</f>
        <v>#REF!</v>
      </c>
      <c r="D2188" s="576" t="e">
        <f t="shared" si="238"/>
        <v>#REF!</v>
      </c>
      <c r="E2188" s="575" t="e">
        <f t="shared" si="244"/>
        <v>#REF!</v>
      </c>
      <c r="F2188" s="575" t="e">
        <f t="shared" si="239"/>
        <v>#REF!</v>
      </c>
      <c r="G2188" s="575" t="e">
        <f t="shared" si="240"/>
        <v>#REF!</v>
      </c>
      <c r="H2188" s="575" t="e">
        <f t="shared" si="241"/>
        <v>#REF!</v>
      </c>
      <c r="I2188" s="575" t="e">
        <f t="shared" si="242"/>
        <v>#REF!</v>
      </c>
      <c r="J2188" s="575" t="e">
        <f>IF(A2188="","",IF(#REF!="","",PMT((1+D2188)^(1/12)-1,(#REF!*12)-A2188+1,-E2188)))</f>
        <v>#REF!</v>
      </c>
    </row>
    <row r="2189" spans="1:10">
      <c r="A2189" s="577" t="e">
        <f>IF(A2188="","",IF(A2188=#REF!*12,"",+A2188+1))</f>
        <v>#REF!</v>
      </c>
      <c r="B2189" s="576" t="e">
        <f t="shared" si="243"/>
        <v>#REF!</v>
      </c>
      <c r="C2189" s="576" t="e">
        <f>IF(A2189="","",IF(#REF!+'Plano Prestação Mensal Proposta'!A2189&gt;120,0,ROUND(IF(B2189&gt;0.045,(0.045*0.5),(0.5)*B2189),7)))</f>
        <v>#REF!</v>
      </c>
      <c r="D2189" s="576" t="e">
        <f t="shared" si="238"/>
        <v>#REF!</v>
      </c>
      <c r="E2189" s="575" t="e">
        <f t="shared" si="244"/>
        <v>#REF!</v>
      </c>
      <c r="F2189" s="575" t="e">
        <f t="shared" si="239"/>
        <v>#REF!</v>
      </c>
      <c r="G2189" s="575" t="e">
        <f t="shared" si="240"/>
        <v>#REF!</v>
      </c>
      <c r="H2189" s="575" t="e">
        <f t="shared" si="241"/>
        <v>#REF!</v>
      </c>
      <c r="I2189" s="575" t="e">
        <f t="shared" si="242"/>
        <v>#REF!</v>
      </c>
      <c r="J2189" s="575" t="e">
        <f>IF(A2189="","",IF(#REF!="","",PMT((1+D2189)^(1/12)-1,(#REF!*12)-A2189+1,-E2189)))</f>
        <v>#REF!</v>
      </c>
    </row>
    <row r="2190" spans="1:10">
      <c r="A2190" s="577" t="e">
        <f>IF(A2189="","",IF(A2189=#REF!*12,"",+A2189+1))</f>
        <v>#REF!</v>
      </c>
      <c r="B2190" s="576" t="e">
        <f t="shared" si="243"/>
        <v>#REF!</v>
      </c>
      <c r="C2190" s="576" t="e">
        <f>IF(A2190="","",IF(#REF!+'Plano Prestação Mensal Proposta'!A2190&gt;120,0,ROUND(IF(B2190&gt;0.045,(0.045*0.5),(0.5)*B2190),7)))</f>
        <v>#REF!</v>
      </c>
      <c r="D2190" s="576" t="e">
        <f t="shared" si="238"/>
        <v>#REF!</v>
      </c>
      <c r="E2190" s="575" t="e">
        <f t="shared" si="244"/>
        <v>#REF!</v>
      </c>
      <c r="F2190" s="575" t="e">
        <f t="shared" si="239"/>
        <v>#REF!</v>
      </c>
      <c r="G2190" s="575" t="e">
        <f t="shared" si="240"/>
        <v>#REF!</v>
      </c>
      <c r="H2190" s="575" t="e">
        <f t="shared" si="241"/>
        <v>#REF!</v>
      </c>
      <c r="I2190" s="575" t="e">
        <f t="shared" si="242"/>
        <v>#REF!</v>
      </c>
      <c r="J2190" s="575" t="e">
        <f>IF(A2190="","",IF(#REF!="","",PMT((1+D2190)^(1/12)-1,(#REF!*12)-A2190+1,-E2190)))</f>
        <v>#REF!</v>
      </c>
    </row>
    <row r="2191" spans="1:10">
      <c r="A2191" s="577" t="e">
        <f>IF(A2190="","",IF(A2190=#REF!*12,"",+A2190+1))</f>
        <v>#REF!</v>
      </c>
      <c r="B2191" s="576" t="e">
        <f t="shared" si="243"/>
        <v>#REF!</v>
      </c>
      <c r="C2191" s="576" t="e">
        <f>IF(A2191="","",IF(#REF!+'Plano Prestação Mensal Proposta'!A2191&gt;120,0,ROUND(IF(B2191&gt;0.045,(0.045*0.5),(0.5)*B2191),7)))</f>
        <v>#REF!</v>
      </c>
      <c r="D2191" s="576" t="e">
        <f t="shared" si="238"/>
        <v>#REF!</v>
      </c>
      <c r="E2191" s="575" t="e">
        <f t="shared" si="244"/>
        <v>#REF!</v>
      </c>
      <c r="F2191" s="575" t="e">
        <f t="shared" si="239"/>
        <v>#REF!</v>
      </c>
      <c r="G2191" s="575" t="e">
        <f t="shared" si="240"/>
        <v>#REF!</v>
      </c>
      <c r="H2191" s="575" t="e">
        <f t="shared" si="241"/>
        <v>#REF!</v>
      </c>
      <c r="I2191" s="575" t="e">
        <f t="shared" si="242"/>
        <v>#REF!</v>
      </c>
      <c r="J2191" s="575" t="e">
        <f>IF(A2191="","",IF(#REF!="","",PMT((1+D2191)^(1/12)-1,(#REF!*12)-A2191+1,-E2191)))</f>
        <v>#REF!</v>
      </c>
    </row>
    <row r="2192" spans="1:10">
      <c r="A2192" s="577" t="e">
        <f>IF(A2191="","",IF(A2191=#REF!*12,"",+A2191+1))</f>
        <v>#REF!</v>
      </c>
      <c r="B2192" s="576" t="e">
        <f t="shared" si="243"/>
        <v>#REF!</v>
      </c>
      <c r="C2192" s="576" t="e">
        <f>IF(A2192="","",IF(#REF!+'Plano Prestação Mensal Proposta'!A2192&gt;120,0,ROUND(IF(B2192&gt;0.045,(0.045*0.5),(0.5)*B2192),7)))</f>
        <v>#REF!</v>
      </c>
      <c r="D2192" s="576" t="e">
        <f t="shared" si="238"/>
        <v>#REF!</v>
      </c>
      <c r="E2192" s="575" t="e">
        <f t="shared" si="244"/>
        <v>#REF!</v>
      </c>
      <c r="F2192" s="575" t="e">
        <f t="shared" si="239"/>
        <v>#REF!</v>
      </c>
      <c r="G2192" s="575" t="e">
        <f t="shared" si="240"/>
        <v>#REF!</v>
      </c>
      <c r="H2192" s="575" t="e">
        <f t="shared" si="241"/>
        <v>#REF!</v>
      </c>
      <c r="I2192" s="575" t="e">
        <f t="shared" si="242"/>
        <v>#REF!</v>
      </c>
      <c r="J2192" s="575" t="e">
        <f>IF(A2192="","",IF(#REF!="","",PMT((1+D2192)^(1/12)-1,(#REF!*12)-A2192+1,-E2192)))</f>
        <v>#REF!</v>
      </c>
    </row>
    <row r="2193" spans="1:10">
      <c r="A2193" s="577" t="e">
        <f>IF(A2192="","",IF(A2192=#REF!*12,"",+A2192+1))</f>
        <v>#REF!</v>
      </c>
      <c r="B2193" s="576" t="e">
        <f t="shared" si="243"/>
        <v>#REF!</v>
      </c>
      <c r="C2193" s="576" t="e">
        <f>IF(A2193="","",IF(#REF!+'Plano Prestação Mensal Proposta'!A2193&gt;120,0,ROUND(IF(B2193&gt;0.045,(0.045*0.5),(0.5)*B2193),7)))</f>
        <v>#REF!</v>
      </c>
      <c r="D2193" s="576" t="e">
        <f t="shared" si="238"/>
        <v>#REF!</v>
      </c>
      <c r="E2193" s="575" t="e">
        <f t="shared" si="244"/>
        <v>#REF!</v>
      </c>
      <c r="F2193" s="575" t="e">
        <f t="shared" si="239"/>
        <v>#REF!</v>
      </c>
      <c r="G2193" s="575" t="e">
        <f t="shared" si="240"/>
        <v>#REF!</v>
      </c>
      <c r="H2193" s="575" t="e">
        <f t="shared" si="241"/>
        <v>#REF!</v>
      </c>
      <c r="I2193" s="575" t="e">
        <f t="shared" si="242"/>
        <v>#REF!</v>
      </c>
      <c r="J2193" s="575" t="e">
        <f>IF(A2193="","",IF(#REF!="","",PMT((1+D2193)^(1/12)-1,(#REF!*12)-A2193+1,-E2193)))</f>
        <v>#REF!</v>
      </c>
    </row>
    <row r="2194" spans="1:10">
      <c r="A2194" s="577" t="e">
        <f>IF(A2193="","",IF(A2193=#REF!*12,"",+A2193+1))</f>
        <v>#REF!</v>
      </c>
      <c r="B2194" s="576" t="e">
        <f t="shared" si="243"/>
        <v>#REF!</v>
      </c>
      <c r="C2194" s="576" t="e">
        <f>IF(A2194="","",IF(#REF!+'Plano Prestação Mensal Proposta'!A2194&gt;120,0,ROUND(IF(B2194&gt;0.045,(0.045*0.5),(0.5)*B2194),7)))</f>
        <v>#REF!</v>
      </c>
      <c r="D2194" s="576" t="e">
        <f t="shared" si="238"/>
        <v>#REF!</v>
      </c>
      <c r="E2194" s="575" t="e">
        <f t="shared" si="244"/>
        <v>#REF!</v>
      </c>
      <c r="F2194" s="575" t="e">
        <f t="shared" si="239"/>
        <v>#REF!</v>
      </c>
      <c r="G2194" s="575" t="e">
        <f t="shared" si="240"/>
        <v>#REF!</v>
      </c>
      <c r="H2194" s="575" t="e">
        <f t="shared" si="241"/>
        <v>#REF!</v>
      </c>
      <c r="I2194" s="575" t="e">
        <f t="shared" si="242"/>
        <v>#REF!</v>
      </c>
      <c r="J2194" s="575" t="e">
        <f>IF(A2194="","",IF(#REF!="","",PMT((1+D2194)^(1/12)-1,(#REF!*12)-A2194+1,-E2194)))</f>
        <v>#REF!</v>
      </c>
    </row>
    <row r="2195" spans="1:10">
      <c r="A2195" s="577" t="e">
        <f>IF(A2194="","",IF(A2194=#REF!*12,"",+A2194+1))</f>
        <v>#REF!</v>
      </c>
      <c r="B2195" s="576" t="e">
        <f t="shared" si="243"/>
        <v>#REF!</v>
      </c>
      <c r="C2195" s="576" t="e">
        <f>IF(A2195="","",IF(#REF!+'Plano Prestação Mensal Proposta'!A2195&gt;120,0,ROUND(IF(B2195&gt;0.045,(0.045*0.5),(0.5)*B2195),7)))</f>
        <v>#REF!</v>
      </c>
      <c r="D2195" s="576" t="e">
        <f t="shared" si="238"/>
        <v>#REF!</v>
      </c>
      <c r="E2195" s="575" t="e">
        <f t="shared" si="244"/>
        <v>#REF!</v>
      </c>
      <c r="F2195" s="575" t="e">
        <f t="shared" si="239"/>
        <v>#REF!</v>
      </c>
      <c r="G2195" s="575" t="e">
        <f t="shared" si="240"/>
        <v>#REF!</v>
      </c>
      <c r="H2195" s="575" t="e">
        <f t="shared" si="241"/>
        <v>#REF!</v>
      </c>
      <c r="I2195" s="575" t="e">
        <f t="shared" si="242"/>
        <v>#REF!</v>
      </c>
      <c r="J2195" s="575" t="e">
        <f>IF(A2195="","",IF(#REF!="","",PMT((1+D2195)^(1/12)-1,(#REF!*12)-A2195+1,-E2195)))</f>
        <v>#REF!</v>
      </c>
    </row>
    <row r="2196" spans="1:10">
      <c r="A2196" s="577" t="e">
        <f>IF(A2195="","",IF(A2195=#REF!*12,"",+A2195+1))</f>
        <v>#REF!</v>
      </c>
      <c r="B2196" s="576" t="e">
        <f t="shared" si="243"/>
        <v>#REF!</v>
      </c>
      <c r="C2196" s="576" t="e">
        <f>IF(A2196="","",IF(#REF!+'Plano Prestação Mensal Proposta'!A2196&gt;120,0,ROUND(IF(B2196&gt;0.045,(0.045*0.5),(0.5)*B2196),7)))</f>
        <v>#REF!</v>
      </c>
      <c r="D2196" s="576" t="e">
        <f t="shared" si="238"/>
        <v>#REF!</v>
      </c>
      <c r="E2196" s="575" t="e">
        <f t="shared" si="244"/>
        <v>#REF!</v>
      </c>
      <c r="F2196" s="575" t="e">
        <f t="shared" si="239"/>
        <v>#REF!</v>
      </c>
      <c r="G2196" s="575" t="e">
        <f t="shared" si="240"/>
        <v>#REF!</v>
      </c>
      <c r="H2196" s="575" t="e">
        <f t="shared" si="241"/>
        <v>#REF!</v>
      </c>
      <c r="I2196" s="575" t="e">
        <f t="shared" si="242"/>
        <v>#REF!</v>
      </c>
      <c r="J2196" s="575" t="e">
        <f>IF(A2196="","",IF(#REF!="","",PMT((1+D2196)^(1/12)-1,(#REF!*12)-A2196+1,-E2196)))</f>
        <v>#REF!</v>
      </c>
    </row>
    <row r="2197" spans="1:10">
      <c r="A2197" s="577" t="e">
        <f>IF(A2196="","",IF(A2196=#REF!*12,"",+A2196+1))</f>
        <v>#REF!</v>
      </c>
      <c r="B2197" s="576" t="e">
        <f t="shared" si="243"/>
        <v>#REF!</v>
      </c>
      <c r="C2197" s="576" t="e">
        <f>IF(A2197="","",IF(#REF!+'Plano Prestação Mensal Proposta'!A2197&gt;120,0,ROUND(IF(B2197&gt;0.045,(0.045*0.5),(0.5)*B2197),7)))</f>
        <v>#REF!</v>
      </c>
      <c r="D2197" s="576" t="e">
        <f t="shared" si="238"/>
        <v>#REF!</v>
      </c>
      <c r="E2197" s="575" t="e">
        <f t="shared" si="244"/>
        <v>#REF!</v>
      </c>
      <c r="F2197" s="575" t="e">
        <f t="shared" si="239"/>
        <v>#REF!</v>
      </c>
      <c r="G2197" s="575" t="e">
        <f t="shared" si="240"/>
        <v>#REF!</v>
      </c>
      <c r="H2197" s="575" t="e">
        <f t="shared" si="241"/>
        <v>#REF!</v>
      </c>
      <c r="I2197" s="575" t="e">
        <f t="shared" si="242"/>
        <v>#REF!</v>
      </c>
      <c r="J2197" s="575" t="e">
        <f>IF(A2197="","",IF(#REF!="","",PMT((1+D2197)^(1/12)-1,(#REF!*12)-A2197+1,-E2197)))</f>
        <v>#REF!</v>
      </c>
    </row>
    <row r="2198" spans="1:10">
      <c r="A2198" s="577" t="e">
        <f>IF(A2197="","",IF(A2197=#REF!*12,"",+A2197+1))</f>
        <v>#REF!</v>
      </c>
      <c r="B2198" s="576" t="e">
        <f t="shared" si="243"/>
        <v>#REF!</v>
      </c>
      <c r="C2198" s="576" t="e">
        <f>IF(A2198="","",IF(#REF!+'Plano Prestação Mensal Proposta'!A2198&gt;120,0,ROUND(IF(B2198&gt;0.045,(0.045*0.5),(0.5)*B2198),7)))</f>
        <v>#REF!</v>
      </c>
      <c r="D2198" s="576" t="e">
        <f t="shared" si="238"/>
        <v>#REF!</v>
      </c>
      <c r="E2198" s="575" t="e">
        <f t="shared" si="244"/>
        <v>#REF!</v>
      </c>
      <c r="F2198" s="575" t="e">
        <f t="shared" si="239"/>
        <v>#REF!</v>
      </c>
      <c r="G2198" s="575" t="e">
        <f t="shared" si="240"/>
        <v>#REF!</v>
      </c>
      <c r="H2198" s="575" t="e">
        <f t="shared" si="241"/>
        <v>#REF!</v>
      </c>
      <c r="I2198" s="575" t="e">
        <f t="shared" si="242"/>
        <v>#REF!</v>
      </c>
      <c r="J2198" s="575" t="e">
        <f>IF(A2198="","",IF(#REF!="","",PMT((1+D2198)^(1/12)-1,(#REF!*12)-A2198+1,-E2198)))</f>
        <v>#REF!</v>
      </c>
    </row>
    <row r="2199" spans="1:10">
      <c r="A2199" s="577" t="e">
        <f>IF(A2198="","",IF(A2198=#REF!*12,"",+A2198+1))</f>
        <v>#REF!</v>
      </c>
      <c r="B2199" s="576" t="e">
        <f t="shared" si="243"/>
        <v>#REF!</v>
      </c>
      <c r="C2199" s="576" t="e">
        <f>IF(A2199="","",IF(#REF!+'Plano Prestação Mensal Proposta'!A2199&gt;120,0,ROUND(IF(B2199&gt;0.045,(0.045*0.5),(0.5)*B2199),7)))</f>
        <v>#REF!</v>
      </c>
      <c r="D2199" s="576" t="e">
        <f t="shared" si="238"/>
        <v>#REF!</v>
      </c>
      <c r="E2199" s="575" t="e">
        <f t="shared" si="244"/>
        <v>#REF!</v>
      </c>
      <c r="F2199" s="575" t="e">
        <f t="shared" si="239"/>
        <v>#REF!</v>
      </c>
      <c r="G2199" s="575" t="e">
        <f t="shared" si="240"/>
        <v>#REF!</v>
      </c>
      <c r="H2199" s="575" t="e">
        <f t="shared" si="241"/>
        <v>#REF!</v>
      </c>
      <c r="I2199" s="575" t="e">
        <f t="shared" si="242"/>
        <v>#REF!</v>
      </c>
      <c r="J2199" s="575" t="e">
        <f>IF(A2199="","",IF(#REF!="","",PMT((1+D2199)^(1/12)-1,(#REF!*12)-A2199+1,-E2199)))</f>
        <v>#REF!</v>
      </c>
    </row>
    <row r="2200" spans="1:10">
      <c r="A2200" s="577" t="e">
        <f>IF(A2199="","",IF(A2199=#REF!*12,"",+A2199+1))</f>
        <v>#REF!</v>
      </c>
      <c r="B2200" s="576" t="e">
        <f t="shared" si="243"/>
        <v>#REF!</v>
      </c>
      <c r="C2200" s="576" t="e">
        <f>IF(A2200="","",IF(#REF!+'Plano Prestação Mensal Proposta'!A2200&gt;120,0,ROUND(IF(B2200&gt;0.045,(0.045*0.5),(0.5)*B2200),7)))</f>
        <v>#REF!</v>
      </c>
      <c r="D2200" s="576" t="e">
        <f t="shared" si="238"/>
        <v>#REF!</v>
      </c>
      <c r="E2200" s="575" t="e">
        <f t="shared" si="244"/>
        <v>#REF!</v>
      </c>
      <c r="F2200" s="575" t="e">
        <f t="shared" si="239"/>
        <v>#REF!</v>
      </c>
      <c r="G2200" s="575" t="e">
        <f t="shared" si="240"/>
        <v>#REF!</v>
      </c>
      <c r="H2200" s="575" t="e">
        <f t="shared" si="241"/>
        <v>#REF!</v>
      </c>
      <c r="I2200" s="575" t="e">
        <f t="shared" si="242"/>
        <v>#REF!</v>
      </c>
      <c r="J2200" s="575" t="e">
        <f>IF(A2200="","",IF(#REF!="","",PMT((1+D2200)^(1/12)-1,(#REF!*12)-A2200+1,-E2200)))</f>
        <v>#REF!</v>
      </c>
    </row>
    <row r="2201" spans="1:10">
      <c r="A2201" s="577" t="e">
        <f>IF(A2200="","",IF(A2200=#REF!*12,"",+A2200+1))</f>
        <v>#REF!</v>
      </c>
      <c r="B2201" s="576" t="e">
        <f t="shared" si="243"/>
        <v>#REF!</v>
      </c>
      <c r="C2201" s="576" t="e">
        <f>IF(A2201="","",IF(#REF!+'Plano Prestação Mensal Proposta'!A2201&gt;120,0,ROUND(IF(B2201&gt;0.045,(0.045*0.5),(0.5)*B2201),7)))</f>
        <v>#REF!</v>
      </c>
      <c r="D2201" s="576" t="e">
        <f t="shared" si="238"/>
        <v>#REF!</v>
      </c>
      <c r="E2201" s="575" t="e">
        <f t="shared" si="244"/>
        <v>#REF!</v>
      </c>
      <c r="F2201" s="575" t="e">
        <f t="shared" si="239"/>
        <v>#REF!</v>
      </c>
      <c r="G2201" s="575" t="e">
        <f t="shared" si="240"/>
        <v>#REF!</v>
      </c>
      <c r="H2201" s="575" t="e">
        <f t="shared" si="241"/>
        <v>#REF!</v>
      </c>
      <c r="I2201" s="575" t="e">
        <f t="shared" si="242"/>
        <v>#REF!</v>
      </c>
      <c r="J2201" s="575" t="e">
        <f>IF(A2201="","",IF(#REF!="","",PMT((1+D2201)^(1/12)-1,(#REF!*12)-A2201+1,-E2201)))</f>
        <v>#REF!</v>
      </c>
    </row>
    <row r="2202" spans="1:10">
      <c r="A2202" s="577" t="e">
        <f>IF(A2201="","",IF(A2201=#REF!*12,"",+A2201+1))</f>
        <v>#REF!</v>
      </c>
      <c r="B2202" s="576" t="e">
        <f t="shared" si="243"/>
        <v>#REF!</v>
      </c>
      <c r="C2202" s="576" t="e">
        <f>IF(A2202="","",IF(#REF!+'Plano Prestação Mensal Proposta'!A2202&gt;120,0,ROUND(IF(B2202&gt;0.045,(0.045*0.5),(0.5)*B2202),7)))</f>
        <v>#REF!</v>
      </c>
      <c r="D2202" s="576" t="e">
        <f t="shared" si="238"/>
        <v>#REF!</v>
      </c>
      <c r="E2202" s="575" t="e">
        <f t="shared" si="244"/>
        <v>#REF!</v>
      </c>
      <c r="F2202" s="575" t="e">
        <f t="shared" si="239"/>
        <v>#REF!</v>
      </c>
      <c r="G2202" s="575" t="e">
        <f t="shared" si="240"/>
        <v>#REF!</v>
      </c>
      <c r="H2202" s="575" t="e">
        <f t="shared" si="241"/>
        <v>#REF!</v>
      </c>
      <c r="I2202" s="575" t="e">
        <f t="shared" si="242"/>
        <v>#REF!</v>
      </c>
      <c r="J2202" s="575" t="e">
        <f>IF(A2202="","",IF(#REF!="","",PMT((1+D2202)^(1/12)-1,(#REF!*12)-A2202+1,-E2202)))</f>
        <v>#REF!</v>
      </c>
    </row>
    <row r="2203" spans="1:10">
      <c r="A2203" s="577" t="e">
        <f>IF(A2202="","",IF(A2202=#REF!*12,"",+A2202+1))</f>
        <v>#REF!</v>
      </c>
      <c r="B2203" s="576" t="e">
        <f t="shared" si="243"/>
        <v>#REF!</v>
      </c>
      <c r="C2203" s="576" t="e">
        <f>IF(A2203="","",IF(#REF!+'Plano Prestação Mensal Proposta'!A2203&gt;120,0,ROUND(IF(B2203&gt;0.045,(0.045*0.5),(0.5)*B2203),7)))</f>
        <v>#REF!</v>
      </c>
      <c r="D2203" s="576" t="e">
        <f t="shared" si="238"/>
        <v>#REF!</v>
      </c>
      <c r="E2203" s="575" t="e">
        <f t="shared" si="244"/>
        <v>#REF!</v>
      </c>
      <c r="F2203" s="575" t="e">
        <f t="shared" si="239"/>
        <v>#REF!</v>
      </c>
      <c r="G2203" s="575" t="e">
        <f t="shared" si="240"/>
        <v>#REF!</v>
      </c>
      <c r="H2203" s="575" t="e">
        <f t="shared" si="241"/>
        <v>#REF!</v>
      </c>
      <c r="I2203" s="575" t="e">
        <f t="shared" si="242"/>
        <v>#REF!</v>
      </c>
      <c r="J2203" s="575" t="e">
        <f>IF(A2203="","",IF(#REF!="","",PMT((1+D2203)^(1/12)-1,(#REF!*12)-A2203+1,-E2203)))</f>
        <v>#REF!</v>
      </c>
    </row>
    <row r="2204" spans="1:10">
      <c r="A2204" s="577" t="e">
        <f>IF(A2203="","",IF(A2203=#REF!*12,"",+A2203+1))</f>
        <v>#REF!</v>
      </c>
      <c r="B2204" s="576" t="e">
        <f t="shared" si="243"/>
        <v>#REF!</v>
      </c>
      <c r="C2204" s="576" t="e">
        <f>IF(A2204="","",IF(#REF!+'Plano Prestação Mensal Proposta'!A2204&gt;120,0,ROUND(IF(B2204&gt;0.045,(0.045*0.5),(0.5)*B2204),7)))</f>
        <v>#REF!</v>
      </c>
      <c r="D2204" s="576" t="e">
        <f t="shared" si="238"/>
        <v>#REF!</v>
      </c>
      <c r="E2204" s="575" t="e">
        <f t="shared" si="244"/>
        <v>#REF!</v>
      </c>
      <c r="F2204" s="575" t="e">
        <f t="shared" si="239"/>
        <v>#REF!</v>
      </c>
      <c r="G2204" s="575" t="e">
        <f t="shared" si="240"/>
        <v>#REF!</v>
      </c>
      <c r="H2204" s="575" t="e">
        <f t="shared" si="241"/>
        <v>#REF!</v>
      </c>
      <c r="I2204" s="575" t="e">
        <f t="shared" si="242"/>
        <v>#REF!</v>
      </c>
      <c r="J2204" s="575" t="e">
        <f>IF(A2204="","",IF(#REF!="","",PMT((1+D2204)^(1/12)-1,(#REF!*12)-A2204+1,-E2204)))</f>
        <v>#REF!</v>
      </c>
    </row>
    <row r="2205" spans="1:10">
      <c r="A2205" s="577" t="e">
        <f>IF(A2204="","",IF(A2204=#REF!*12,"",+A2204+1))</f>
        <v>#REF!</v>
      </c>
      <c r="B2205" s="576" t="e">
        <f t="shared" si="243"/>
        <v>#REF!</v>
      </c>
      <c r="C2205" s="576" t="e">
        <f>IF(A2205="","",IF(#REF!+'Plano Prestação Mensal Proposta'!A2205&gt;120,0,ROUND(IF(B2205&gt;0.045,(0.045*0.5),(0.5)*B2205),7)))</f>
        <v>#REF!</v>
      </c>
      <c r="D2205" s="576" t="e">
        <f t="shared" si="238"/>
        <v>#REF!</v>
      </c>
      <c r="E2205" s="575" t="e">
        <f t="shared" si="244"/>
        <v>#REF!</v>
      </c>
      <c r="F2205" s="575" t="e">
        <f t="shared" si="239"/>
        <v>#REF!</v>
      </c>
      <c r="G2205" s="575" t="e">
        <f t="shared" si="240"/>
        <v>#REF!</v>
      </c>
      <c r="H2205" s="575" t="e">
        <f t="shared" si="241"/>
        <v>#REF!</v>
      </c>
      <c r="I2205" s="575" t="e">
        <f t="shared" si="242"/>
        <v>#REF!</v>
      </c>
      <c r="J2205" s="575" t="e">
        <f>IF(A2205="","",IF(#REF!="","",PMT((1+D2205)^(1/12)-1,(#REF!*12)-A2205+1,-E2205)))</f>
        <v>#REF!</v>
      </c>
    </row>
    <row r="2206" spans="1:10">
      <c r="A2206" s="577" t="e">
        <f>IF(A2205="","",IF(A2205=#REF!*12,"",+A2205+1))</f>
        <v>#REF!</v>
      </c>
      <c r="B2206" s="576" t="e">
        <f t="shared" si="243"/>
        <v>#REF!</v>
      </c>
      <c r="C2206" s="576" t="e">
        <f>IF(A2206="","",IF(#REF!+'Plano Prestação Mensal Proposta'!A2206&gt;120,0,ROUND(IF(B2206&gt;0.045,(0.045*0.5),(0.5)*B2206),7)))</f>
        <v>#REF!</v>
      </c>
      <c r="D2206" s="576" t="e">
        <f t="shared" si="238"/>
        <v>#REF!</v>
      </c>
      <c r="E2206" s="575" t="e">
        <f t="shared" si="244"/>
        <v>#REF!</v>
      </c>
      <c r="F2206" s="575" t="e">
        <f t="shared" si="239"/>
        <v>#REF!</v>
      </c>
      <c r="G2206" s="575" t="e">
        <f t="shared" si="240"/>
        <v>#REF!</v>
      </c>
      <c r="H2206" s="575" t="e">
        <f t="shared" si="241"/>
        <v>#REF!</v>
      </c>
      <c r="I2206" s="575" t="e">
        <f t="shared" si="242"/>
        <v>#REF!</v>
      </c>
      <c r="J2206" s="575" t="e">
        <f>IF(A2206="","",IF(#REF!="","",PMT((1+D2206)^(1/12)-1,(#REF!*12)-A2206+1,-E2206)))</f>
        <v>#REF!</v>
      </c>
    </row>
    <row r="2207" spans="1:10">
      <c r="A2207" s="577" t="e">
        <f>IF(A2206="","",IF(A2206=#REF!*12,"",+A2206+1))</f>
        <v>#REF!</v>
      </c>
      <c r="B2207" s="576" t="e">
        <f t="shared" si="243"/>
        <v>#REF!</v>
      </c>
      <c r="C2207" s="576" t="e">
        <f>IF(A2207="","",IF(#REF!+'Plano Prestação Mensal Proposta'!A2207&gt;120,0,ROUND(IF(B2207&gt;0.045,(0.045*0.5),(0.5)*B2207),7)))</f>
        <v>#REF!</v>
      </c>
      <c r="D2207" s="576" t="e">
        <f t="shared" si="238"/>
        <v>#REF!</v>
      </c>
      <c r="E2207" s="575" t="e">
        <f t="shared" si="244"/>
        <v>#REF!</v>
      </c>
      <c r="F2207" s="575" t="e">
        <f t="shared" si="239"/>
        <v>#REF!</v>
      </c>
      <c r="G2207" s="575" t="e">
        <f t="shared" si="240"/>
        <v>#REF!</v>
      </c>
      <c r="H2207" s="575" t="e">
        <f t="shared" si="241"/>
        <v>#REF!</v>
      </c>
      <c r="I2207" s="575" t="e">
        <f t="shared" si="242"/>
        <v>#REF!</v>
      </c>
      <c r="J2207" s="575" t="e">
        <f>IF(A2207="","",IF(#REF!="","",PMT((1+D2207)^(1/12)-1,(#REF!*12)-A2207+1,-E2207)))</f>
        <v>#REF!</v>
      </c>
    </row>
    <row r="2208" spans="1:10">
      <c r="A2208" s="577" t="e">
        <f>IF(A2207="","",IF(A2207=#REF!*12,"",+A2207+1))</f>
        <v>#REF!</v>
      </c>
      <c r="B2208" s="576" t="e">
        <f t="shared" si="243"/>
        <v>#REF!</v>
      </c>
      <c r="C2208" s="576" t="e">
        <f>IF(A2208="","",IF(#REF!+'Plano Prestação Mensal Proposta'!A2208&gt;120,0,ROUND(IF(B2208&gt;0.045,(0.045*0.5),(0.5)*B2208),7)))</f>
        <v>#REF!</v>
      </c>
      <c r="D2208" s="576" t="e">
        <f t="shared" si="238"/>
        <v>#REF!</v>
      </c>
      <c r="E2208" s="575" t="e">
        <f t="shared" si="244"/>
        <v>#REF!</v>
      </c>
      <c r="F2208" s="575" t="e">
        <f t="shared" si="239"/>
        <v>#REF!</v>
      </c>
      <c r="G2208" s="575" t="e">
        <f t="shared" si="240"/>
        <v>#REF!</v>
      </c>
      <c r="H2208" s="575" t="e">
        <f t="shared" si="241"/>
        <v>#REF!</v>
      </c>
      <c r="I2208" s="575" t="e">
        <f t="shared" si="242"/>
        <v>#REF!</v>
      </c>
      <c r="J2208" s="575" t="e">
        <f>IF(A2208="","",IF(#REF!="","",PMT((1+D2208)^(1/12)-1,(#REF!*12)-A2208+1,-E2208)))</f>
        <v>#REF!</v>
      </c>
    </row>
    <row r="2209" spans="1:10">
      <c r="A2209" s="577" t="e">
        <f>IF(A2208="","",IF(A2208=#REF!*12,"",+A2208+1))</f>
        <v>#REF!</v>
      </c>
      <c r="B2209" s="576" t="e">
        <f t="shared" si="243"/>
        <v>#REF!</v>
      </c>
      <c r="C2209" s="576" t="e">
        <f>IF(A2209="","",IF(#REF!+'Plano Prestação Mensal Proposta'!A2209&gt;120,0,ROUND(IF(B2209&gt;0.045,(0.045*0.5),(0.5)*B2209),7)))</f>
        <v>#REF!</v>
      </c>
      <c r="D2209" s="576" t="e">
        <f t="shared" si="238"/>
        <v>#REF!</v>
      </c>
      <c r="E2209" s="575" t="e">
        <f t="shared" si="244"/>
        <v>#REF!</v>
      </c>
      <c r="F2209" s="575" t="e">
        <f t="shared" si="239"/>
        <v>#REF!</v>
      </c>
      <c r="G2209" s="575" t="e">
        <f t="shared" si="240"/>
        <v>#REF!</v>
      </c>
      <c r="H2209" s="575" t="e">
        <f t="shared" si="241"/>
        <v>#REF!</v>
      </c>
      <c r="I2209" s="575" t="e">
        <f t="shared" si="242"/>
        <v>#REF!</v>
      </c>
      <c r="J2209" s="575" t="e">
        <f>IF(A2209="","",IF(#REF!="","",PMT((1+D2209)^(1/12)-1,(#REF!*12)-A2209+1,-E2209)))</f>
        <v>#REF!</v>
      </c>
    </row>
    <row r="2210" spans="1:10">
      <c r="A2210" s="577" t="e">
        <f>IF(A2209="","",IF(A2209=#REF!*12,"",+A2209+1))</f>
        <v>#REF!</v>
      </c>
      <c r="B2210" s="576" t="e">
        <f t="shared" si="243"/>
        <v>#REF!</v>
      </c>
      <c r="C2210" s="576" t="e">
        <f>IF(A2210="","",IF(#REF!+'Plano Prestação Mensal Proposta'!A2210&gt;120,0,ROUND(IF(B2210&gt;0.045,(0.045*0.5),(0.5)*B2210),7)))</f>
        <v>#REF!</v>
      </c>
      <c r="D2210" s="576" t="e">
        <f t="shared" si="238"/>
        <v>#REF!</v>
      </c>
      <c r="E2210" s="575" t="e">
        <f t="shared" si="244"/>
        <v>#REF!</v>
      </c>
      <c r="F2210" s="575" t="e">
        <f t="shared" si="239"/>
        <v>#REF!</v>
      </c>
      <c r="G2210" s="575" t="e">
        <f t="shared" si="240"/>
        <v>#REF!</v>
      </c>
      <c r="H2210" s="575" t="e">
        <f t="shared" si="241"/>
        <v>#REF!</v>
      </c>
      <c r="I2210" s="575" t="e">
        <f t="shared" si="242"/>
        <v>#REF!</v>
      </c>
      <c r="J2210" s="575" t="e">
        <f>IF(A2210="","",IF(#REF!="","",PMT((1+D2210)^(1/12)-1,(#REF!*12)-A2210+1,-E2210)))</f>
        <v>#REF!</v>
      </c>
    </row>
    <row r="2211" spans="1:10">
      <c r="A2211" s="577" t="e">
        <f>IF(A2210="","",IF(A2210=#REF!*12,"",+A2210+1))</f>
        <v>#REF!</v>
      </c>
      <c r="B2211" s="576" t="e">
        <f t="shared" si="243"/>
        <v>#REF!</v>
      </c>
      <c r="C2211" s="576" t="e">
        <f>IF(A2211="","",IF(#REF!+'Plano Prestação Mensal Proposta'!A2211&gt;120,0,ROUND(IF(B2211&gt;0.045,(0.045*0.5),(0.5)*B2211),7)))</f>
        <v>#REF!</v>
      </c>
      <c r="D2211" s="576" t="e">
        <f t="shared" si="238"/>
        <v>#REF!</v>
      </c>
      <c r="E2211" s="575" t="e">
        <f t="shared" si="244"/>
        <v>#REF!</v>
      </c>
      <c r="F2211" s="575" t="e">
        <f t="shared" si="239"/>
        <v>#REF!</v>
      </c>
      <c r="G2211" s="575" t="e">
        <f t="shared" si="240"/>
        <v>#REF!</v>
      </c>
      <c r="H2211" s="575" t="e">
        <f t="shared" si="241"/>
        <v>#REF!</v>
      </c>
      <c r="I2211" s="575" t="e">
        <f t="shared" si="242"/>
        <v>#REF!</v>
      </c>
      <c r="J2211" s="575" t="e">
        <f>IF(A2211="","",IF(#REF!="","",PMT((1+D2211)^(1/12)-1,(#REF!*12)-A2211+1,-E2211)))</f>
        <v>#REF!</v>
      </c>
    </row>
    <row r="2212" spans="1:10">
      <c r="A2212" s="577" t="e">
        <f>IF(A2211="","",IF(A2211=#REF!*12,"",+A2211+1))</f>
        <v>#REF!</v>
      </c>
      <c r="B2212" s="576" t="e">
        <f t="shared" si="243"/>
        <v>#REF!</v>
      </c>
      <c r="C2212" s="576" t="e">
        <f>IF(A2212="","",IF(#REF!+'Plano Prestação Mensal Proposta'!A2212&gt;120,0,ROUND(IF(B2212&gt;0.045,(0.045*0.5),(0.5)*B2212),7)))</f>
        <v>#REF!</v>
      </c>
      <c r="D2212" s="576" t="e">
        <f t="shared" si="238"/>
        <v>#REF!</v>
      </c>
      <c r="E2212" s="575" t="e">
        <f t="shared" si="244"/>
        <v>#REF!</v>
      </c>
      <c r="F2212" s="575" t="e">
        <f t="shared" si="239"/>
        <v>#REF!</v>
      </c>
      <c r="G2212" s="575" t="e">
        <f t="shared" si="240"/>
        <v>#REF!</v>
      </c>
      <c r="H2212" s="575" t="e">
        <f t="shared" si="241"/>
        <v>#REF!</v>
      </c>
      <c r="I2212" s="575" t="e">
        <f t="shared" si="242"/>
        <v>#REF!</v>
      </c>
      <c r="J2212" s="575" t="e">
        <f>IF(A2212="","",IF(#REF!="","",PMT((1+D2212)^(1/12)-1,(#REF!*12)-A2212+1,-E2212)))</f>
        <v>#REF!</v>
      </c>
    </row>
    <row r="2213" spans="1:10">
      <c r="A2213" s="577" t="e">
        <f>IF(A2212="","",IF(A2212=#REF!*12,"",+A2212+1))</f>
        <v>#REF!</v>
      </c>
      <c r="B2213" s="576" t="e">
        <f t="shared" si="243"/>
        <v>#REF!</v>
      </c>
      <c r="C2213" s="576" t="e">
        <f>IF(A2213="","",IF(#REF!+'Plano Prestação Mensal Proposta'!A2213&gt;120,0,ROUND(IF(B2213&gt;0.045,(0.045*0.5),(0.5)*B2213),7)))</f>
        <v>#REF!</v>
      </c>
      <c r="D2213" s="576" t="e">
        <f t="shared" si="238"/>
        <v>#REF!</v>
      </c>
      <c r="E2213" s="575" t="e">
        <f t="shared" si="244"/>
        <v>#REF!</v>
      </c>
      <c r="F2213" s="575" t="e">
        <f t="shared" si="239"/>
        <v>#REF!</v>
      </c>
      <c r="G2213" s="575" t="e">
        <f t="shared" si="240"/>
        <v>#REF!</v>
      </c>
      <c r="H2213" s="575" t="e">
        <f t="shared" si="241"/>
        <v>#REF!</v>
      </c>
      <c r="I2213" s="575" t="e">
        <f t="shared" si="242"/>
        <v>#REF!</v>
      </c>
      <c r="J2213" s="575" t="e">
        <f>IF(A2213="","",IF(#REF!="","",PMT((1+D2213)^(1/12)-1,(#REF!*12)-A2213+1,-E2213)))</f>
        <v>#REF!</v>
      </c>
    </row>
    <row r="2214" spans="1:10">
      <c r="A2214" s="577" t="e">
        <f>IF(A2213="","",IF(A2213=#REF!*12,"",+A2213+1))</f>
        <v>#REF!</v>
      </c>
      <c r="B2214" s="576" t="e">
        <f t="shared" si="243"/>
        <v>#REF!</v>
      </c>
      <c r="C2214" s="576" t="e">
        <f>IF(A2214="","",IF(#REF!+'Plano Prestação Mensal Proposta'!A2214&gt;120,0,ROUND(IF(B2214&gt;0.045,(0.045*0.5),(0.5)*B2214),7)))</f>
        <v>#REF!</v>
      </c>
      <c r="D2214" s="576" t="e">
        <f t="shared" si="238"/>
        <v>#REF!</v>
      </c>
      <c r="E2214" s="575" t="e">
        <f t="shared" si="244"/>
        <v>#REF!</v>
      </c>
      <c r="F2214" s="575" t="e">
        <f t="shared" si="239"/>
        <v>#REF!</v>
      </c>
      <c r="G2214" s="575" t="e">
        <f t="shared" si="240"/>
        <v>#REF!</v>
      </c>
      <c r="H2214" s="575" t="e">
        <f t="shared" si="241"/>
        <v>#REF!</v>
      </c>
      <c r="I2214" s="575" t="e">
        <f t="shared" si="242"/>
        <v>#REF!</v>
      </c>
      <c r="J2214" s="575" t="e">
        <f>IF(A2214="","",IF(#REF!="","",PMT((1+D2214)^(1/12)-1,(#REF!*12)-A2214+1,-E2214)))</f>
        <v>#REF!</v>
      </c>
    </row>
    <row r="2215" spans="1:10">
      <c r="A2215" s="577" t="e">
        <f>IF(A2214="","",IF(A2214=#REF!*12,"",+A2214+1))</f>
        <v>#REF!</v>
      </c>
      <c r="B2215" s="576" t="e">
        <f t="shared" si="243"/>
        <v>#REF!</v>
      </c>
      <c r="C2215" s="576" t="e">
        <f>IF(A2215="","",IF(#REF!+'Plano Prestação Mensal Proposta'!A2215&gt;120,0,ROUND(IF(B2215&gt;0.045,(0.045*0.5),(0.5)*B2215),7)))</f>
        <v>#REF!</v>
      </c>
      <c r="D2215" s="576" t="e">
        <f t="shared" si="238"/>
        <v>#REF!</v>
      </c>
      <c r="E2215" s="575" t="e">
        <f t="shared" si="244"/>
        <v>#REF!</v>
      </c>
      <c r="F2215" s="575" t="e">
        <f t="shared" si="239"/>
        <v>#REF!</v>
      </c>
      <c r="G2215" s="575" t="e">
        <f t="shared" si="240"/>
        <v>#REF!</v>
      </c>
      <c r="H2215" s="575" t="e">
        <f t="shared" si="241"/>
        <v>#REF!</v>
      </c>
      <c r="I2215" s="575" t="e">
        <f t="shared" si="242"/>
        <v>#REF!</v>
      </c>
      <c r="J2215" s="575" t="e">
        <f>IF(A2215="","",IF(#REF!="","",PMT((1+D2215)^(1/12)-1,(#REF!*12)-A2215+1,-E2215)))</f>
        <v>#REF!</v>
      </c>
    </row>
    <row r="2216" spans="1:10">
      <c r="A2216" s="577" t="e">
        <f>IF(A2215="","",IF(A2215=#REF!*12,"",+A2215+1))</f>
        <v>#REF!</v>
      </c>
      <c r="B2216" s="576" t="e">
        <f t="shared" si="243"/>
        <v>#REF!</v>
      </c>
      <c r="C2216" s="576" t="e">
        <f>IF(A2216="","",IF(#REF!+'Plano Prestação Mensal Proposta'!A2216&gt;120,0,ROUND(IF(B2216&gt;0.045,(0.045*0.5),(0.5)*B2216),7)))</f>
        <v>#REF!</v>
      </c>
      <c r="D2216" s="576" t="e">
        <f t="shared" si="238"/>
        <v>#REF!</v>
      </c>
      <c r="E2216" s="575" t="e">
        <f t="shared" si="244"/>
        <v>#REF!</v>
      </c>
      <c r="F2216" s="575" t="e">
        <f t="shared" si="239"/>
        <v>#REF!</v>
      </c>
      <c r="G2216" s="575" t="e">
        <f t="shared" si="240"/>
        <v>#REF!</v>
      </c>
      <c r="H2216" s="575" t="e">
        <f t="shared" si="241"/>
        <v>#REF!</v>
      </c>
      <c r="I2216" s="575" t="e">
        <f t="shared" si="242"/>
        <v>#REF!</v>
      </c>
      <c r="J2216" s="575" t="e">
        <f>IF(A2216="","",IF(#REF!="","",PMT((1+D2216)^(1/12)-1,(#REF!*12)-A2216+1,-E2216)))</f>
        <v>#REF!</v>
      </c>
    </row>
    <row r="2217" spans="1:10">
      <c r="A2217" s="577" t="e">
        <f>IF(A2216="","",IF(A2216=#REF!*12,"",+A2216+1))</f>
        <v>#REF!</v>
      </c>
      <c r="B2217" s="576" t="e">
        <f t="shared" si="243"/>
        <v>#REF!</v>
      </c>
      <c r="C2217" s="576" t="e">
        <f>IF(A2217="","",IF(#REF!+'Plano Prestação Mensal Proposta'!A2217&gt;120,0,ROUND(IF(B2217&gt;0.045,(0.045*0.5),(0.5)*B2217),7)))</f>
        <v>#REF!</v>
      </c>
      <c r="D2217" s="576" t="e">
        <f t="shared" si="238"/>
        <v>#REF!</v>
      </c>
      <c r="E2217" s="575" t="e">
        <f t="shared" si="244"/>
        <v>#REF!</v>
      </c>
      <c r="F2217" s="575" t="e">
        <f t="shared" si="239"/>
        <v>#REF!</v>
      </c>
      <c r="G2217" s="575" t="e">
        <f t="shared" si="240"/>
        <v>#REF!</v>
      </c>
      <c r="H2217" s="575" t="e">
        <f t="shared" si="241"/>
        <v>#REF!</v>
      </c>
      <c r="I2217" s="575" t="e">
        <f t="shared" si="242"/>
        <v>#REF!</v>
      </c>
      <c r="J2217" s="575" t="e">
        <f>IF(A2217="","",IF(#REF!="","",PMT((1+D2217)^(1/12)-1,(#REF!*12)-A2217+1,-E2217)))</f>
        <v>#REF!</v>
      </c>
    </row>
    <row r="2218" spans="1:10">
      <c r="A2218" s="577" t="e">
        <f>IF(A2217="","",IF(A2217=#REF!*12,"",+A2217+1))</f>
        <v>#REF!</v>
      </c>
      <c r="B2218" s="576" t="e">
        <f t="shared" si="243"/>
        <v>#REF!</v>
      </c>
      <c r="C2218" s="576" t="e">
        <f>IF(A2218="","",IF(#REF!+'Plano Prestação Mensal Proposta'!A2218&gt;120,0,ROUND(IF(B2218&gt;0.045,(0.045*0.5),(0.5)*B2218),7)))</f>
        <v>#REF!</v>
      </c>
      <c r="D2218" s="576" t="e">
        <f t="shared" si="238"/>
        <v>#REF!</v>
      </c>
      <c r="E2218" s="575" t="e">
        <f t="shared" si="244"/>
        <v>#REF!</v>
      </c>
      <c r="F2218" s="575" t="e">
        <f t="shared" si="239"/>
        <v>#REF!</v>
      </c>
      <c r="G2218" s="575" t="e">
        <f t="shared" si="240"/>
        <v>#REF!</v>
      </c>
      <c r="H2218" s="575" t="e">
        <f t="shared" si="241"/>
        <v>#REF!</v>
      </c>
      <c r="I2218" s="575" t="e">
        <f t="shared" si="242"/>
        <v>#REF!</v>
      </c>
      <c r="J2218" s="575" t="e">
        <f>IF(A2218="","",IF(#REF!="","",PMT((1+D2218)^(1/12)-1,(#REF!*12)-A2218+1,-E2218)))</f>
        <v>#REF!</v>
      </c>
    </row>
    <row r="2219" spans="1:10">
      <c r="A2219" s="577" t="e">
        <f>IF(A2218="","",IF(A2218=#REF!*12,"",+A2218+1))</f>
        <v>#REF!</v>
      </c>
      <c r="B2219" s="576" t="e">
        <f t="shared" si="243"/>
        <v>#REF!</v>
      </c>
      <c r="C2219" s="576" t="e">
        <f>IF(A2219="","",IF(#REF!+'Plano Prestação Mensal Proposta'!A2219&gt;120,0,ROUND(IF(B2219&gt;0.045,(0.045*0.5),(0.5)*B2219),7)))</f>
        <v>#REF!</v>
      </c>
      <c r="D2219" s="576" t="e">
        <f t="shared" si="238"/>
        <v>#REF!</v>
      </c>
      <c r="E2219" s="575" t="e">
        <f t="shared" si="244"/>
        <v>#REF!</v>
      </c>
      <c r="F2219" s="575" t="e">
        <f t="shared" si="239"/>
        <v>#REF!</v>
      </c>
      <c r="G2219" s="575" t="e">
        <f t="shared" si="240"/>
        <v>#REF!</v>
      </c>
      <c r="H2219" s="575" t="e">
        <f t="shared" si="241"/>
        <v>#REF!</v>
      </c>
      <c r="I2219" s="575" t="e">
        <f t="shared" si="242"/>
        <v>#REF!</v>
      </c>
      <c r="J2219" s="575" t="e">
        <f>IF(A2219="","",IF(#REF!="","",PMT((1+D2219)^(1/12)-1,(#REF!*12)-A2219+1,-E2219)))</f>
        <v>#REF!</v>
      </c>
    </row>
    <row r="2220" spans="1:10">
      <c r="A2220" s="577" t="e">
        <f>IF(A2219="","",IF(A2219=#REF!*12,"",+A2219+1))</f>
        <v>#REF!</v>
      </c>
      <c r="B2220" s="576" t="e">
        <f t="shared" si="243"/>
        <v>#REF!</v>
      </c>
      <c r="C2220" s="576" t="e">
        <f>IF(A2220="","",IF(#REF!+'Plano Prestação Mensal Proposta'!A2220&gt;120,0,ROUND(IF(B2220&gt;0.045,(0.045*0.5),(0.5)*B2220),7)))</f>
        <v>#REF!</v>
      </c>
      <c r="D2220" s="576" t="e">
        <f t="shared" si="238"/>
        <v>#REF!</v>
      </c>
      <c r="E2220" s="575" t="e">
        <f t="shared" si="244"/>
        <v>#REF!</v>
      </c>
      <c r="F2220" s="575" t="e">
        <f t="shared" si="239"/>
        <v>#REF!</v>
      </c>
      <c r="G2220" s="575" t="e">
        <f t="shared" si="240"/>
        <v>#REF!</v>
      </c>
      <c r="H2220" s="575" t="e">
        <f t="shared" si="241"/>
        <v>#REF!</v>
      </c>
      <c r="I2220" s="575" t="e">
        <f t="shared" si="242"/>
        <v>#REF!</v>
      </c>
      <c r="J2220" s="575" t="e">
        <f>IF(A2220="","",IF(#REF!="","",PMT((1+D2220)^(1/12)-1,(#REF!*12)-A2220+1,-E2220)))</f>
        <v>#REF!</v>
      </c>
    </row>
    <row r="2221" spans="1:10">
      <c r="A2221" s="577" t="e">
        <f>IF(A2220="","",IF(A2220=#REF!*12,"",+A2220+1))</f>
        <v>#REF!</v>
      </c>
      <c r="B2221" s="576" t="e">
        <f t="shared" si="243"/>
        <v>#REF!</v>
      </c>
      <c r="C2221" s="576" t="e">
        <f>IF(A2221="","",IF(#REF!+'Plano Prestação Mensal Proposta'!A2221&gt;120,0,ROUND(IF(B2221&gt;0.045,(0.045*0.5),(0.5)*B2221),7)))</f>
        <v>#REF!</v>
      </c>
      <c r="D2221" s="576" t="e">
        <f t="shared" si="238"/>
        <v>#REF!</v>
      </c>
      <c r="E2221" s="575" t="e">
        <f t="shared" si="244"/>
        <v>#REF!</v>
      </c>
      <c r="F2221" s="575" t="e">
        <f t="shared" si="239"/>
        <v>#REF!</v>
      </c>
      <c r="G2221" s="575" t="e">
        <f t="shared" si="240"/>
        <v>#REF!</v>
      </c>
      <c r="H2221" s="575" t="e">
        <f t="shared" si="241"/>
        <v>#REF!</v>
      </c>
      <c r="I2221" s="575" t="e">
        <f t="shared" si="242"/>
        <v>#REF!</v>
      </c>
      <c r="J2221" s="575" t="e">
        <f>IF(A2221="","",IF(#REF!="","",PMT((1+D2221)^(1/12)-1,(#REF!*12)-A2221+1,-E2221)))</f>
        <v>#REF!</v>
      </c>
    </row>
    <row r="2222" spans="1:10">
      <c r="A2222" s="577" t="e">
        <f>IF(A2221="","",IF(A2221=#REF!*12,"",+A2221+1))</f>
        <v>#REF!</v>
      </c>
      <c r="B2222" s="576" t="e">
        <f t="shared" si="243"/>
        <v>#REF!</v>
      </c>
      <c r="C2222" s="576" t="e">
        <f>IF(A2222="","",IF(#REF!+'Plano Prestação Mensal Proposta'!A2222&gt;120,0,ROUND(IF(B2222&gt;0.045,(0.045*0.5),(0.5)*B2222),7)))</f>
        <v>#REF!</v>
      </c>
      <c r="D2222" s="576" t="e">
        <f t="shared" si="238"/>
        <v>#REF!</v>
      </c>
      <c r="E2222" s="575" t="e">
        <f t="shared" si="244"/>
        <v>#REF!</v>
      </c>
      <c r="F2222" s="575" t="e">
        <f t="shared" si="239"/>
        <v>#REF!</v>
      </c>
      <c r="G2222" s="575" t="e">
        <f t="shared" si="240"/>
        <v>#REF!</v>
      </c>
      <c r="H2222" s="575" t="e">
        <f t="shared" si="241"/>
        <v>#REF!</v>
      </c>
      <c r="I2222" s="575" t="e">
        <f t="shared" si="242"/>
        <v>#REF!</v>
      </c>
      <c r="J2222" s="575" t="e">
        <f>IF(A2222="","",IF(#REF!="","",PMT((1+D2222)^(1/12)-1,(#REF!*12)-A2222+1,-E2222)))</f>
        <v>#REF!</v>
      </c>
    </row>
    <row r="2223" spans="1:10">
      <c r="A2223" s="577" t="e">
        <f>IF(A2222="","",IF(A2222=#REF!*12,"",+A2222+1))</f>
        <v>#REF!</v>
      </c>
      <c r="B2223" s="576" t="e">
        <f t="shared" si="243"/>
        <v>#REF!</v>
      </c>
      <c r="C2223" s="576" t="e">
        <f>IF(A2223="","",IF(#REF!+'Plano Prestação Mensal Proposta'!A2223&gt;120,0,ROUND(IF(B2223&gt;0.045,(0.045*0.5),(0.5)*B2223),7)))</f>
        <v>#REF!</v>
      </c>
      <c r="D2223" s="576" t="e">
        <f t="shared" si="238"/>
        <v>#REF!</v>
      </c>
      <c r="E2223" s="575" t="e">
        <f t="shared" si="244"/>
        <v>#REF!</v>
      </c>
      <c r="F2223" s="575" t="e">
        <f t="shared" si="239"/>
        <v>#REF!</v>
      </c>
      <c r="G2223" s="575" t="e">
        <f t="shared" si="240"/>
        <v>#REF!</v>
      </c>
      <c r="H2223" s="575" t="e">
        <f t="shared" si="241"/>
        <v>#REF!</v>
      </c>
      <c r="I2223" s="575" t="e">
        <f t="shared" si="242"/>
        <v>#REF!</v>
      </c>
      <c r="J2223" s="575" t="e">
        <f>IF(A2223="","",IF(#REF!="","",PMT((1+D2223)^(1/12)-1,(#REF!*12)-A2223+1,-E2223)))</f>
        <v>#REF!</v>
      </c>
    </row>
    <row r="2224" spans="1:10">
      <c r="A2224" s="577" t="e">
        <f>IF(A2223="","",IF(A2223=#REF!*12,"",+A2223+1))</f>
        <v>#REF!</v>
      </c>
      <c r="B2224" s="576" t="e">
        <f t="shared" si="243"/>
        <v>#REF!</v>
      </c>
      <c r="C2224" s="576" t="e">
        <f>IF(A2224="","",IF(#REF!+'Plano Prestação Mensal Proposta'!A2224&gt;120,0,ROUND(IF(B2224&gt;0.045,(0.045*0.5),(0.5)*B2224),7)))</f>
        <v>#REF!</v>
      </c>
      <c r="D2224" s="576" t="e">
        <f t="shared" si="238"/>
        <v>#REF!</v>
      </c>
      <c r="E2224" s="575" t="e">
        <f t="shared" si="244"/>
        <v>#REF!</v>
      </c>
      <c r="F2224" s="575" t="e">
        <f t="shared" si="239"/>
        <v>#REF!</v>
      </c>
      <c r="G2224" s="575" t="e">
        <f t="shared" si="240"/>
        <v>#REF!</v>
      </c>
      <c r="H2224" s="575" t="e">
        <f t="shared" si="241"/>
        <v>#REF!</v>
      </c>
      <c r="I2224" s="575" t="e">
        <f t="shared" si="242"/>
        <v>#REF!</v>
      </c>
      <c r="J2224" s="575" t="e">
        <f>IF(A2224="","",IF(#REF!="","",PMT((1+D2224)^(1/12)-1,(#REF!*12)-A2224+1,-E2224)))</f>
        <v>#REF!</v>
      </c>
    </row>
    <row r="2225" spans="1:10">
      <c r="A2225" s="577" t="e">
        <f>IF(A2224="","",IF(A2224=#REF!*12,"",+A2224+1))</f>
        <v>#REF!</v>
      </c>
      <c r="B2225" s="576" t="e">
        <f t="shared" si="243"/>
        <v>#REF!</v>
      </c>
      <c r="C2225" s="576" t="e">
        <f>IF(A2225="","",IF(#REF!+'Plano Prestação Mensal Proposta'!A2225&gt;120,0,ROUND(IF(B2225&gt;0.045,(0.045*0.5),(0.5)*B2225),7)))</f>
        <v>#REF!</v>
      </c>
      <c r="D2225" s="576" t="e">
        <f t="shared" si="238"/>
        <v>#REF!</v>
      </c>
      <c r="E2225" s="575" t="e">
        <f t="shared" si="244"/>
        <v>#REF!</v>
      </c>
      <c r="F2225" s="575" t="e">
        <f t="shared" si="239"/>
        <v>#REF!</v>
      </c>
      <c r="G2225" s="575" t="e">
        <f t="shared" si="240"/>
        <v>#REF!</v>
      </c>
      <c r="H2225" s="575" t="e">
        <f t="shared" si="241"/>
        <v>#REF!</v>
      </c>
      <c r="I2225" s="575" t="e">
        <f t="shared" si="242"/>
        <v>#REF!</v>
      </c>
      <c r="J2225" s="575" t="e">
        <f>IF(A2225="","",IF(#REF!="","",PMT((1+D2225)^(1/12)-1,(#REF!*12)-A2225+1,-E2225)))</f>
        <v>#REF!</v>
      </c>
    </row>
    <row r="2226" spans="1:10">
      <c r="A2226" s="577" t="e">
        <f>IF(A2225="","",IF(A2225=#REF!*12,"",+A2225+1))</f>
        <v>#REF!</v>
      </c>
      <c r="B2226" s="576" t="e">
        <f t="shared" si="243"/>
        <v>#REF!</v>
      </c>
      <c r="C2226" s="576" t="e">
        <f>IF(A2226="","",IF(#REF!+'Plano Prestação Mensal Proposta'!A2226&gt;120,0,ROUND(IF(B2226&gt;0.045,(0.045*0.5),(0.5)*B2226),7)))</f>
        <v>#REF!</v>
      </c>
      <c r="D2226" s="576" t="e">
        <f t="shared" si="238"/>
        <v>#REF!</v>
      </c>
      <c r="E2226" s="575" t="e">
        <f t="shared" si="244"/>
        <v>#REF!</v>
      </c>
      <c r="F2226" s="575" t="e">
        <f t="shared" si="239"/>
        <v>#REF!</v>
      </c>
      <c r="G2226" s="575" t="e">
        <f t="shared" si="240"/>
        <v>#REF!</v>
      </c>
      <c r="H2226" s="575" t="e">
        <f t="shared" si="241"/>
        <v>#REF!</v>
      </c>
      <c r="I2226" s="575" t="e">
        <f t="shared" si="242"/>
        <v>#REF!</v>
      </c>
      <c r="J2226" s="575" t="e">
        <f>IF(A2226="","",IF(#REF!="","",PMT((1+D2226)^(1/12)-1,(#REF!*12)-A2226+1,-E2226)))</f>
        <v>#REF!</v>
      </c>
    </row>
    <row r="2227" spans="1:10">
      <c r="A2227" s="577" t="e">
        <f>IF(A2226="","",IF(A2226=#REF!*12,"",+A2226+1))</f>
        <v>#REF!</v>
      </c>
      <c r="B2227" s="576" t="e">
        <f t="shared" si="243"/>
        <v>#REF!</v>
      </c>
      <c r="C2227" s="576" t="e">
        <f>IF(A2227="","",IF(#REF!+'Plano Prestação Mensal Proposta'!A2227&gt;120,0,ROUND(IF(B2227&gt;0.045,(0.045*0.5),(0.5)*B2227),7)))</f>
        <v>#REF!</v>
      </c>
      <c r="D2227" s="576" t="e">
        <f t="shared" si="238"/>
        <v>#REF!</v>
      </c>
      <c r="E2227" s="575" t="e">
        <f t="shared" si="244"/>
        <v>#REF!</v>
      </c>
      <c r="F2227" s="575" t="e">
        <f t="shared" si="239"/>
        <v>#REF!</v>
      </c>
      <c r="G2227" s="575" t="e">
        <f t="shared" si="240"/>
        <v>#REF!</v>
      </c>
      <c r="H2227" s="575" t="e">
        <f t="shared" si="241"/>
        <v>#REF!</v>
      </c>
      <c r="I2227" s="575" t="e">
        <f t="shared" si="242"/>
        <v>#REF!</v>
      </c>
      <c r="J2227" s="575" t="e">
        <f>IF(A2227="","",IF(#REF!="","",PMT((1+D2227)^(1/12)-1,(#REF!*12)-A2227+1,-E2227)))</f>
        <v>#REF!</v>
      </c>
    </row>
    <row r="2228" spans="1:10">
      <c r="A2228" s="577" t="e">
        <f>IF(A2227="","",IF(A2227=#REF!*12,"",+A2227+1))</f>
        <v>#REF!</v>
      </c>
      <c r="B2228" s="576" t="e">
        <f t="shared" si="243"/>
        <v>#REF!</v>
      </c>
      <c r="C2228" s="576" t="e">
        <f>IF(A2228="","",IF(#REF!+'Plano Prestação Mensal Proposta'!A2228&gt;120,0,ROUND(IF(B2228&gt;0.045,(0.045*0.5),(0.5)*B2228),7)))</f>
        <v>#REF!</v>
      </c>
      <c r="D2228" s="576" t="e">
        <f t="shared" si="238"/>
        <v>#REF!</v>
      </c>
      <c r="E2228" s="575" t="e">
        <f t="shared" si="244"/>
        <v>#REF!</v>
      </c>
      <c r="F2228" s="575" t="e">
        <f t="shared" si="239"/>
        <v>#REF!</v>
      </c>
      <c r="G2228" s="575" t="e">
        <f t="shared" si="240"/>
        <v>#REF!</v>
      </c>
      <c r="H2228" s="575" t="e">
        <f t="shared" si="241"/>
        <v>#REF!</v>
      </c>
      <c r="I2228" s="575" t="e">
        <f t="shared" si="242"/>
        <v>#REF!</v>
      </c>
      <c r="J2228" s="575" t="e">
        <f>IF(A2228="","",IF(#REF!="","",PMT((1+D2228)^(1/12)-1,(#REF!*12)-A2228+1,-E2228)))</f>
        <v>#REF!</v>
      </c>
    </row>
    <row r="2229" spans="1:10">
      <c r="A2229" s="577" t="e">
        <f>IF(A2228="","",IF(A2228=#REF!*12,"",+A2228+1))</f>
        <v>#REF!</v>
      </c>
      <c r="B2229" s="576" t="e">
        <f t="shared" si="243"/>
        <v>#REF!</v>
      </c>
      <c r="C2229" s="576" t="e">
        <f>IF(A2229="","",IF(#REF!+'Plano Prestação Mensal Proposta'!A2229&gt;120,0,ROUND(IF(B2229&gt;0.045,(0.045*0.5),(0.5)*B2229),7)))</f>
        <v>#REF!</v>
      </c>
      <c r="D2229" s="576" t="e">
        <f t="shared" si="238"/>
        <v>#REF!</v>
      </c>
      <c r="E2229" s="575" t="e">
        <f t="shared" si="244"/>
        <v>#REF!</v>
      </c>
      <c r="F2229" s="575" t="e">
        <f t="shared" si="239"/>
        <v>#REF!</v>
      </c>
      <c r="G2229" s="575" t="e">
        <f t="shared" si="240"/>
        <v>#REF!</v>
      </c>
      <c r="H2229" s="575" t="e">
        <f t="shared" si="241"/>
        <v>#REF!</v>
      </c>
      <c r="I2229" s="575" t="e">
        <f t="shared" si="242"/>
        <v>#REF!</v>
      </c>
      <c r="J2229" s="575" t="e">
        <f>IF(A2229="","",IF(#REF!="","",PMT((1+D2229)^(1/12)-1,(#REF!*12)-A2229+1,-E2229)))</f>
        <v>#REF!</v>
      </c>
    </row>
    <row r="2230" spans="1:10">
      <c r="A2230" s="577" t="e">
        <f>IF(A2229="","",IF(A2229=#REF!*12,"",+A2229+1))</f>
        <v>#REF!</v>
      </c>
      <c r="B2230" s="576" t="e">
        <f t="shared" si="243"/>
        <v>#REF!</v>
      </c>
      <c r="C2230" s="576" t="e">
        <f>IF(A2230="","",IF(#REF!+'Plano Prestação Mensal Proposta'!A2230&gt;120,0,ROUND(IF(B2230&gt;0.045,(0.045*0.5),(0.5)*B2230),7)))</f>
        <v>#REF!</v>
      </c>
      <c r="D2230" s="576" t="e">
        <f t="shared" si="238"/>
        <v>#REF!</v>
      </c>
      <c r="E2230" s="575" t="e">
        <f t="shared" si="244"/>
        <v>#REF!</v>
      </c>
      <c r="F2230" s="575" t="e">
        <f t="shared" si="239"/>
        <v>#REF!</v>
      </c>
      <c r="G2230" s="575" t="e">
        <f t="shared" si="240"/>
        <v>#REF!</v>
      </c>
      <c r="H2230" s="575" t="e">
        <f t="shared" si="241"/>
        <v>#REF!</v>
      </c>
      <c r="I2230" s="575" t="e">
        <f t="shared" si="242"/>
        <v>#REF!</v>
      </c>
      <c r="J2230" s="575" t="e">
        <f>IF(A2230="","",IF(#REF!="","",PMT((1+D2230)^(1/12)-1,(#REF!*12)-A2230+1,-E2230)))</f>
        <v>#REF!</v>
      </c>
    </row>
    <row r="2231" spans="1:10">
      <c r="A2231" s="577" t="e">
        <f>IF(A2230="","",IF(A2230=#REF!*12,"",+A2230+1))</f>
        <v>#REF!</v>
      </c>
      <c r="B2231" s="576" t="e">
        <f t="shared" si="243"/>
        <v>#REF!</v>
      </c>
      <c r="C2231" s="576" t="e">
        <f>IF(A2231="","",IF(#REF!+'Plano Prestação Mensal Proposta'!A2231&gt;120,0,ROUND(IF(B2231&gt;0.045,(0.045*0.5),(0.5)*B2231),7)))</f>
        <v>#REF!</v>
      </c>
      <c r="D2231" s="576" t="e">
        <f t="shared" si="238"/>
        <v>#REF!</v>
      </c>
      <c r="E2231" s="575" t="e">
        <f t="shared" si="244"/>
        <v>#REF!</v>
      </c>
      <c r="F2231" s="575" t="e">
        <f t="shared" si="239"/>
        <v>#REF!</v>
      </c>
      <c r="G2231" s="575" t="e">
        <f t="shared" si="240"/>
        <v>#REF!</v>
      </c>
      <c r="H2231" s="575" t="e">
        <f t="shared" si="241"/>
        <v>#REF!</v>
      </c>
      <c r="I2231" s="575" t="e">
        <f t="shared" si="242"/>
        <v>#REF!</v>
      </c>
      <c r="J2231" s="575" t="e">
        <f>IF(A2231="","",IF(#REF!="","",PMT((1+D2231)^(1/12)-1,(#REF!*12)-A2231+1,-E2231)))</f>
        <v>#REF!</v>
      </c>
    </row>
    <row r="2232" spans="1:10">
      <c r="A2232" s="577" t="e">
        <f>IF(A2231="","",IF(A2231=#REF!*12,"",+A2231+1))</f>
        <v>#REF!</v>
      </c>
      <c r="B2232" s="576" t="e">
        <f t="shared" si="243"/>
        <v>#REF!</v>
      </c>
      <c r="C2232" s="576" t="e">
        <f>IF(A2232="","",IF(#REF!+'Plano Prestação Mensal Proposta'!A2232&gt;120,0,ROUND(IF(B2232&gt;0.045,(0.045*0.5),(0.5)*B2232),7)))</f>
        <v>#REF!</v>
      </c>
      <c r="D2232" s="576" t="e">
        <f t="shared" si="238"/>
        <v>#REF!</v>
      </c>
      <c r="E2232" s="575" t="e">
        <f t="shared" si="244"/>
        <v>#REF!</v>
      </c>
      <c r="F2232" s="575" t="e">
        <f t="shared" si="239"/>
        <v>#REF!</v>
      </c>
      <c r="G2232" s="575" t="e">
        <f t="shared" si="240"/>
        <v>#REF!</v>
      </c>
      <c r="H2232" s="575" t="e">
        <f t="shared" si="241"/>
        <v>#REF!</v>
      </c>
      <c r="I2232" s="575" t="e">
        <f t="shared" si="242"/>
        <v>#REF!</v>
      </c>
      <c r="J2232" s="575" t="e">
        <f>IF(A2232="","",IF(#REF!="","",PMT((1+D2232)^(1/12)-1,(#REF!*12)-A2232+1,-E2232)))</f>
        <v>#REF!</v>
      </c>
    </row>
    <row r="2233" spans="1:10">
      <c r="A2233" s="577" t="e">
        <f>IF(A2232="","",IF(A2232=#REF!*12,"",+A2232+1))</f>
        <v>#REF!</v>
      </c>
      <c r="B2233" s="576" t="e">
        <f t="shared" si="243"/>
        <v>#REF!</v>
      </c>
      <c r="C2233" s="576" t="e">
        <f>IF(A2233="","",IF(#REF!+'Plano Prestação Mensal Proposta'!A2233&gt;120,0,ROUND(IF(B2233&gt;0.045,(0.045*0.5),(0.5)*B2233),7)))</f>
        <v>#REF!</v>
      </c>
      <c r="D2233" s="576" t="e">
        <f t="shared" si="238"/>
        <v>#REF!</v>
      </c>
      <c r="E2233" s="575" t="e">
        <f t="shared" si="244"/>
        <v>#REF!</v>
      </c>
      <c r="F2233" s="575" t="e">
        <f t="shared" si="239"/>
        <v>#REF!</v>
      </c>
      <c r="G2233" s="575" t="e">
        <f t="shared" si="240"/>
        <v>#REF!</v>
      </c>
      <c r="H2233" s="575" t="e">
        <f t="shared" si="241"/>
        <v>#REF!</v>
      </c>
      <c r="I2233" s="575" t="e">
        <f t="shared" si="242"/>
        <v>#REF!</v>
      </c>
      <c r="J2233" s="575" t="e">
        <f>IF(A2233="","",IF(#REF!="","",PMT((1+D2233)^(1/12)-1,(#REF!*12)-A2233+1,-E2233)))</f>
        <v>#REF!</v>
      </c>
    </row>
    <row r="2234" spans="1:10">
      <c r="A2234" s="577" t="e">
        <f>IF(A2233="","",IF(A2233=#REF!*12,"",+A2233+1))</f>
        <v>#REF!</v>
      </c>
      <c r="B2234" s="576" t="e">
        <f t="shared" si="243"/>
        <v>#REF!</v>
      </c>
      <c r="C2234" s="576" t="e">
        <f>IF(A2234="","",IF(#REF!+'Plano Prestação Mensal Proposta'!A2234&gt;120,0,ROUND(IF(B2234&gt;0.045,(0.045*0.5),(0.5)*B2234),7)))</f>
        <v>#REF!</v>
      </c>
      <c r="D2234" s="576" t="e">
        <f t="shared" si="238"/>
        <v>#REF!</v>
      </c>
      <c r="E2234" s="575" t="e">
        <f t="shared" si="244"/>
        <v>#REF!</v>
      </c>
      <c r="F2234" s="575" t="e">
        <f t="shared" si="239"/>
        <v>#REF!</v>
      </c>
      <c r="G2234" s="575" t="e">
        <f t="shared" si="240"/>
        <v>#REF!</v>
      </c>
      <c r="H2234" s="575" t="e">
        <f t="shared" si="241"/>
        <v>#REF!</v>
      </c>
      <c r="I2234" s="575" t="e">
        <f t="shared" si="242"/>
        <v>#REF!</v>
      </c>
      <c r="J2234" s="575" t="e">
        <f>IF(A2234="","",IF(#REF!="","",PMT((1+D2234)^(1/12)-1,(#REF!*12)-A2234+1,-E2234)))</f>
        <v>#REF!</v>
      </c>
    </row>
    <row r="2235" spans="1:10">
      <c r="A2235" s="577" t="e">
        <f>IF(A2234="","",IF(A2234=#REF!*12,"",+A2234+1))</f>
        <v>#REF!</v>
      </c>
      <c r="B2235" s="576" t="e">
        <f t="shared" si="243"/>
        <v>#REF!</v>
      </c>
      <c r="C2235" s="576" t="e">
        <f>IF(A2235="","",IF(#REF!+'Plano Prestação Mensal Proposta'!A2235&gt;120,0,ROUND(IF(B2235&gt;0.045,(0.045*0.5),(0.5)*B2235),7)))</f>
        <v>#REF!</v>
      </c>
      <c r="D2235" s="576" t="e">
        <f t="shared" si="238"/>
        <v>#REF!</v>
      </c>
      <c r="E2235" s="575" t="e">
        <f t="shared" si="244"/>
        <v>#REF!</v>
      </c>
      <c r="F2235" s="575" t="e">
        <f t="shared" si="239"/>
        <v>#REF!</v>
      </c>
      <c r="G2235" s="575" t="e">
        <f t="shared" si="240"/>
        <v>#REF!</v>
      </c>
      <c r="H2235" s="575" t="e">
        <f t="shared" si="241"/>
        <v>#REF!</v>
      </c>
      <c r="I2235" s="575" t="e">
        <f t="shared" si="242"/>
        <v>#REF!</v>
      </c>
      <c r="J2235" s="575" t="e">
        <f>IF(A2235="","",IF(#REF!="","",PMT((1+D2235)^(1/12)-1,(#REF!*12)-A2235+1,-E2235)))</f>
        <v>#REF!</v>
      </c>
    </row>
    <row r="2236" spans="1:10">
      <c r="A2236" s="577" t="e">
        <f>IF(A2235="","",IF(A2235=#REF!*12,"",+A2235+1))</f>
        <v>#REF!</v>
      </c>
      <c r="B2236" s="576" t="e">
        <f t="shared" si="243"/>
        <v>#REF!</v>
      </c>
      <c r="C2236" s="576" t="e">
        <f>IF(A2236="","",IF(#REF!+'Plano Prestação Mensal Proposta'!A2236&gt;120,0,ROUND(IF(B2236&gt;0.045,(0.045*0.5),(0.5)*B2236),7)))</f>
        <v>#REF!</v>
      </c>
      <c r="D2236" s="576" t="e">
        <f t="shared" si="238"/>
        <v>#REF!</v>
      </c>
      <c r="E2236" s="575" t="e">
        <f t="shared" si="244"/>
        <v>#REF!</v>
      </c>
      <c r="F2236" s="575" t="e">
        <f t="shared" si="239"/>
        <v>#REF!</v>
      </c>
      <c r="G2236" s="575" t="e">
        <f t="shared" si="240"/>
        <v>#REF!</v>
      </c>
      <c r="H2236" s="575" t="e">
        <f t="shared" si="241"/>
        <v>#REF!</v>
      </c>
      <c r="I2236" s="575" t="e">
        <f t="shared" si="242"/>
        <v>#REF!</v>
      </c>
      <c r="J2236" s="575" t="e">
        <f>IF(A2236="","",IF(#REF!="","",PMT((1+D2236)^(1/12)-1,(#REF!*12)-A2236+1,-E2236)))</f>
        <v>#REF!</v>
      </c>
    </row>
    <row r="2237" spans="1:10">
      <c r="A2237" s="577" t="e">
        <f>IF(A2236="","",IF(A2236=#REF!*12,"",+A2236+1))</f>
        <v>#REF!</v>
      </c>
      <c r="B2237" s="576" t="e">
        <f t="shared" si="243"/>
        <v>#REF!</v>
      </c>
      <c r="C2237" s="576" t="e">
        <f>IF(A2237="","",IF(#REF!+'Plano Prestação Mensal Proposta'!A2237&gt;120,0,ROUND(IF(B2237&gt;0.045,(0.045*0.5),(0.5)*B2237),7)))</f>
        <v>#REF!</v>
      </c>
      <c r="D2237" s="576" t="e">
        <f t="shared" si="238"/>
        <v>#REF!</v>
      </c>
      <c r="E2237" s="575" t="e">
        <f t="shared" si="244"/>
        <v>#REF!</v>
      </c>
      <c r="F2237" s="575" t="e">
        <f t="shared" si="239"/>
        <v>#REF!</v>
      </c>
      <c r="G2237" s="575" t="e">
        <f t="shared" si="240"/>
        <v>#REF!</v>
      </c>
      <c r="H2237" s="575" t="e">
        <f t="shared" si="241"/>
        <v>#REF!</v>
      </c>
      <c r="I2237" s="575" t="e">
        <f t="shared" si="242"/>
        <v>#REF!</v>
      </c>
      <c r="J2237" s="575" t="e">
        <f>IF(A2237="","",IF(#REF!="","",PMT((1+D2237)^(1/12)-1,(#REF!*12)-A2237+1,-E2237)))</f>
        <v>#REF!</v>
      </c>
    </row>
    <row r="2238" spans="1:10">
      <c r="A2238" s="577" t="e">
        <f>IF(A2237="","",IF(A2237=#REF!*12,"",+A2237+1))</f>
        <v>#REF!</v>
      </c>
      <c r="B2238" s="576" t="e">
        <f t="shared" si="243"/>
        <v>#REF!</v>
      </c>
      <c r="C2238" s="576" t="e">
        <f>IF(A2238="","",IF(#REF!+'Plano Prestação Mensal Proposta'!A2238&gt;120,0,ROUND(IF(B2238&gt;0.045,(0.045*0.5),(0.5)*B2238),7)))</f>
        <v>#REF!</v>
      </c>
      <c r="D2238" s="576" t="e">
        <f t="shared" si="238"/>
        <v>#REF!</v>
      </c>
      <c r="E2238" s="575" t="e">
        <f t="shared" si="244"/>
        <v>#REF!</v>
      </c>
      <c r="F2238" s="575" t="e">
        <f t="shared" si="239"/>
        <v>#REF!</v>
      </c>
      <c r="G2238" s="575" t="e">
        <f t="shared" si="240"/>
        <v>#REF!</v>
      </c>
      <c r="H2238" s="575" t="e">
        <f t="shared" si="241"/>
        <v>#REF!</v>
      </c>
      <c r="I2238" s="575" t="e">
        <f t="shared" si="242"/>
        <v>#REF!</v>
      </c>
      <c r="J2238" s="575" t="e">
        <f>IF(A2238="","",IF(#REF!="","",PMT((1+D2238)^(1/12)-1,(#REF!*12)-A2238+1,-E2238)))</f>
        <v>#REF!</v>
      </c>
    </row>
    <row r="2239" spans="1:10">
      <c r="A2239" s="577" t="e">
        <f>IF(A2238="","",IF(A2238=#REF!*12,"",+A2238+1))</f>
        <v>#REF!</v>
      </c>
      <c r="B2239" s="576" t="e">
        <f t="shared" si="243"/>
        <v>#REF!</v>
      </c>
      <c r="C2239" s="576" t="e">
        <f>IF(A2239="","",IF(#REF!+'Plano Prestação Mensal Proposta'!A2239&gt;120,0,ROUND(IF(B2239&gt;0.045,(0.045*0.5),(0.5)*B2239),7)))</f>
        <v>#REF!</v>
      </c>
      <c r="D2239" s="576" t="e">
        <f t="shared" si="238"/>
        <v>#REF!</v>
      </c>
      <c r="E2239" s="575" t="e">
        <f t="shared" si="244"/>
        <v>#REF!</v>
      </c>
      <c r="F2239" s="575" t="e">
        <f t="shared" si="239"/>
        <v>#REF!</v>
      </c>
      <c r="G2239" s="575" t="e">
        <f t="shared" si="240"/>
        <v>#REF!</v>
      </c>
      <c r="H2239" s="575" t="e">
        <f t="shared" si="241"/>
        <v>#REF!</v>
      </c>
      <c r="I2239" s="575" t="e">
        <f t="shared" si="242"/>
        <v>#REF!</v>
      </c>
      <c r="J2239" s="575" t="e">
        <f>IF(A2239="","",IF(#REF!="","",PMT((1+D2239)^(1/12)-1,(#REF!*12)-A2239+1,-E2239)))</f>
        <v>#REF!</v>
      </c>
    </row>
    <row r="2240" spans="1:10">
      <c r="A2240" s="577" t="e">
        <f>IF(A2239="","",IF(A2239=#REF!*12,"",+A2239+1))</f>
        <v>#REF!</v>
      </c>
      <c r="B2240" s="576" t="e">
        <f t="shared" si="243"/>
        <v>#REF!</v>
      </c>
      <c r="C2240" s="576" t="e">
        <f>IF(A2240="","",IF(#REF!+'Plano Prestação Mensal Proposta'!A2240&gt;120,0,ROUND(IF(B2240&gt;0.045,(0.045*0.5),(0.5)*B2240),7)))</f>
        <v>#REF!</v>
      </c>
      <c r="D2240" s="576" t="e">
        <f t="shared" si="238"/>
        <v>#REF!</v>
      </c>
      <c r="E2240" s="575" t="e">
        <f t="shared" si="244"/>
        <v>#REF!</v>
      </c>
      <c r="F2240" s="575" t="e">
        <f t="shared" si="239"/>
        <v>#REF!</v>
      </c>
      <c r="G2240" s="575" t="e">
        <f t="shared" si="240"/>
        <v>#REF!</v>
      </c>
      <c r="H2240" s="575" t="e">
        <f t="shared" si="241"/>
        <v>#REF!</v>
      </c>
      <c r="I2240" s="575" t="e">
        <f t="shared" si="242"/>
        <v>#REF!</v>
      </c>
      <c r="J2240" s="575" t="e">
        <f>IF(A2240="","",IF(#REF!="","",PMT((1+D2240)^(1/12)-1,(#REF!*12)-A2240+1,-E2240)))</f>
        <v>#REF!</v>
      </c>
    </row>
    <row r="2241" spans="1:10">
      <c r="A2241" s="577" t="e">
        <f>IF(A2240="","",IF(A2240=#REF!*12,"",+A2240+1))</f>
        <v>#REF!</v>
      </c>
      <c r="B2241" s="576" t="e">
        <f t="shared" si="243"/>
        <v>#REF!</v>
      </c>
      <c r="C2241" s="576" t="e">
        <f>IF(A2241="","",IF(#REF!+'Plano Prestação Mensal Proposta'!A2241&gt;120,0,ROUND(IF(B2241&gt;0.045,(0.045*0.5),(0.5)*B2241),7)))</f>
        <v>#REF!</v>
      </c>
      <c r="D2241" s="576" t="e">
        <f t="shared" si="238"/>
        <v>#REF!</v>
      </c>
      <c r="E2241" s="575" t="e">
        <f t="shared" si="244"/>
        <v>#REF!</v>
      </c>
      <c r="F2241" s="575" t="e">
        <f t="shared" si="239"/>
        <v>#REF!</v>
      </c>
      <c r="G2241" s="575" t="e">
        <f t="shared" si="240"/>
        <v>#REF!</v>
      </c>
      <c r="H2241" s="575" t="e">
        <f t="shared" si="241"/>
        <v>#REF!</v>
      </c>
      <c r="I2241" s="575" t="e">
        <f t="shared" si="242"/>
        <v>#REF!</v>
      </c>
      <c r="J2241" s="575" t="e">
        <f>IF(A2241="","",IF(#REF!="","",PMT((1+D2241)^(1/12)-1,(#REF!*12)-A2241+1,-E2241)))</f>
        <v>#REF!</v>
      </c>
    </row>
    <row r="2242" spans="1:10">
      <c r="A2242" s="577" t="e">
        <f>IF(A2241="","",IF(A2241=#REF!*12,"",+A2241+1))</f>
        <v>#REF!</v>
      </c>
      <c r="B2242" s="576" t="e">
        <f t="shared" si="243"/>
        <v>#REF!</v>
      </c>
      <c r="C2242" s="576" t="e">
        <f>IF(A2242="","",IF(#REF!+'Plano Prestação Mensal Proposta'!A2242&gt;120,0,ROUND(IF(B2242&gt;0.045,(0.045*0.5),(0.5)*B2242),7)))</f>
        <v>#REF!</v>
      </c>
      <c r="D2242" s="576" t="e">
        <f t="shared" si="238"/>
        <v>#REF!</v>
      </c>
      <c r="E2242" s="575" t="e">
        <f t="shared" si="244"/>
        <v>#REF!</v>
      </c>
      <c r="F2242" s="575" t="e">
        <f t="shared" si="239"/>
        <v>#REF!</v>
      </c>
      <c r="G2242" s="575" t="e">
        <f t="shared" si="240"/>
        <v>#REF!</v>
      </c>
      <c r="H2242" s="575" t="e">
        <f t="shared" si="241"/>
        <v>#REF!</v>
      </c>
      <c r="I2242" s="575" t="e">
        <f t="shared" si="242"/>
        <v>#REF!</v>
      </c>
      <c r="J2242" s="575" t="e">
        <f>IF(A2242="","",IF(#REF!="","",PMT((1+D2242)^(1/12)-1,(#REF!*12)-A2242+1,-E2242)))</f>
        <v>#REF!</v>
      </c>
    </row>
    <row r="2243" spans="1:10">
      <c r="A2243" s="577" t="e">
        <f>IF(A2242="","",IF(A2242=#REF!*12,"",+A2242+1))</f>
        <v>#REF!</v>
      </c>
      <c r="B2243" s="576" t="e">
        <f t="shared" si="243"/>
        <v>#REF!</v>
      </c>
      <c r="C2243" s="576" t="e">
        <f>IF(A2243="","",IF(#REF!+'Plano Prestação Mensal Proposta'!A2243&gt;120,0,ROUND(IF(B2243&gt;0.045,(0.045*0.5),(0.5)*B2243),7)))</f>
        <v>#REF!</v>
      </c>
      <c r="D2243" s="576" t="e">
        <f t="shared" si="238"/>
        <v>#REF!</v>
      </c>
      <c r="E2243" s="575" t="e">
        <f t="shared" si="244"/>
        <v>#REF!</v>
      </c>
      <c r="F2243" s="575" t="e">
        <f t="shared" si="239"/>
        <v>#REF!</v>
      </c>
      <c r="G2243" s="575" t="e">
        <f t="shared" si="240"/>
        <v>#REF!</v>
      </c>
      <c r="H2243" s="575" t="e">
        <f t="shared" si="241"/>
        <v>#REF!</v>
      </c>
      <c r="I2243" s="575" t="e">
        <f t="shared" si="242"/>
        <v>#REF!</v>
      </c>
      <c r="J2243" s="575" t="e">
        <f>IF(A2243="","",IF(#REF!="","",PMT((1+D2243)^(1/12)-1,(#REF!*12)-A2243+1,-E2243)))</f>
        <v>#REF!</v>
      </c>
    </row>
    <row r="2244" spans="1:10">
      <c r="A2244" s="577" t="e">
        <f>IF(A2243="","",IF(A2243=#REF!*12,"",+A2243+1))</f>
        <v>#REF!</v>
      </c>
      <c r="B2244" s="576" t="e">
        <f t="shared" si="243"/>
        <v>#REF!</v>
      </c>
      <c r="C2244" s="576" t="e">
        <f>IF(A2244="","",IF(#REF!+'Plano Prestação Mensal Proposta'!A2244&gt;120,0,ROUND(IF(B2244&gt;0.045,(0.045*0.5),(0.5)*B2244),7)))</f>
        <v>#REF!</v>
      </c>
      <c r="D2244" s="576" t="e">
        <f t="shared" si="238"/>
        <v>#REF!</v>
      </c>
      <c r="E2244" s="575" t="e">
        <f t="shared" si="244"/>
        <v>#REF!</v>
      </c>
      <c r="F2244" s="575" t="e">
        <f t="shared" si="239"/>
        <v>#REF!</v>
      </c>
      <c r="G2244" s="575" t="e">
        <f t="shared" si="240"/>
        <v>#REF!</v>
      </c>
      <c r="H2244" s="575" t="e">
        <f t="shared" si="241"/>
        <v>#REF!</v>
      </c>
      <c r="I2244" s="575" t="e">
        <f t="shared" si="242"/>
        <v>#REF!</v>
      </c>
      <c r="J2244" s="575" t="e">
        <f>IF(A2244="","",IF(#REF!="","",PMT((1+D2244)^(1/12)-1,(#REF!*12)-A2244+1,-E2244)))</f>
        <v>#REF!</v>
      </c>
    </row>
    <row r="2245" spans="1:10">
      <c r="A2245" s="577" t="e">
        <f>IF(A2244="","",IF(A2244=#REF!*12,"",+A2244+1))</f>
        <v>#REF!</v>
      </c>
      <c r="B2245" s="576" t="e">
        <f t="shared" si="243"/>
        <v>#REF!</v>
      </c>
      <c r="C2245" s="576" t="e">
        <f>IF(A2245="","",IF(#REF!+'Plano Prestação Mensal Proposta'!A2245&gt;120,0,ROUND(IF(B2245&gt;0.045,(0.045*0.5),(0.5)*B2245),7)))</f>
        <v>#REF!</v>
      </c>
      <c r="D2245" s="576" t="e">
        <f t="shared" si="238"/>
        <v>#REF!</v>
      </c>
      <c r="E2245" s="575" t="e">
        <f t="shared" si="244"/>
        <v>#REF!</v>
      </c>
      <c r="F2245" s="575" t="e">
        <f t="shared" si="239"/>
        <v>#REF!</v>
      </c>
      <c r="G2245" s="575" t="e">
        <f t="shared" si="240"/>
        <v>#REF!</v>
      </c>
      <c r="H2245" s="575" t="e">
        <f t="shared" si="241"/>
        <v>#REF!</v>
      </c>
      <c r="I2245" s="575" t="e">
        <f t="shared" si="242"/>
        <v>#REF!</v>
      </c>
      <c r="J2245" s="575" t="e">
        <f>IF(A2245="","",IF(#REF!="","",PMT((1+D2245)^(1/12)-1,(#REF!*12)-A2245+1,-E2245)))</f>
        <v>#REF!</v>
      </c>
    </row>
    <row r="2246" spans="1:10">
      <c r="A2246" s="577" t="e">
        <f>IF(A2245="","",IF(A2245=#REF!*12,"",+A2245+1))</f>
        <v>#REF!</v>
      </c>
      <c r="B2246" s="576" t="e">
        <f t="shared" si="243"/>
        <v>#REF!</v>
      </c>
      <c r="C2246" s="576" t="e">
        <f>IF(A2246="","",IF(#REF!+'Plano Prestação Mensal Proposta'!A2246&gt;120,0,ROUND(IF(B2246&gt;0.045,(0.045*0.5),(0.5)*B2246),7)))</f>
        <v>#REF!</v>
      </c>
      <c r="D2246" s="576" t="e">
        <f t="shared" ref="D2246:D2309" si="245">IF(A2246="","",+B2246-C2246)</f>
        <v>#REF!</v>
      </c>
      <c r="E2246" s="575" t="e">
        <f t="shared" si="244"/>
        <v>#REF!</v>
      </c>
      <c r="F2246" s="575" t="e">
        <f t="shared" ref="F2246:F2309" si="246">IF(A2246="","",IF(J2246="","",+J2246-H2246))</f>
        <v>#REF!</v>
      </c>
      <c r="G2246" s="575" t="e">
        <f t="shared" ref="G2246:G2309" si="247">IF(A2246="","",IF(E2246="","",ROUND(+E2246*((1+B2246)^(1/12)-1),2)))</f>
        <v>#REF!</v>
      </c>
      <c r="H2246" s="575" t="e">
        <f t="shared" ref="H2246:H2309" si="248">IF(A2246="","",IF(E2246="","",ROUND(+E2246*((1+D2246)^(1/12)-1),2)))</f>
        <v>#REF!</v>
      </c>
      <c r="I2246" s="575" t="e">
        <f t="shared" ref="I2246:I2309" si="249">IF(A2246="","",+G2246-H2246)</f>
        <v>#REF!</v>
      </c>
      <c r="J2246" s="575" t="e">
        <f>IF(A2246="","",IF(#REF!="","",PMT((1+D2246)^(1/12)-1,(#REF!*12)-A2246+1,-E2246)))</f>
        <v>#REF!</v>
      </c>
    </row>
    <row r="2247" spans="1:10">
      <c r="A2247" s="577" t="e">
        <f>IF(A2246="","",IF(A2246=#REF!*12,"",+A2246+1))</f>
        <v>#REF!</v>
      </c>
      <c r="B2247" s="576" t="e">
        <f t="shared" ref="B2247:B2310" si="250">IF(A2247="","",+B2246)</f>
        <v>#REF!</v>
      </c>
      <c r="C2247" s="576" t="e">
        <f>IF(A2247="","",IF(#REF!+'Plano Prestação Mensal Proposta'!A2247&gt;120,0,ROUND(IF(B2247&gt;0.045,(0.045*0.5),(0.5)*B2247),7)))</f>
        <v>#REF!</v>
      </c>
      <c r="D2247" s="576" t="e">
        <f t="shared" si="245"/>
        <v>#REF!</v>
      </c>
      <c r="E2247" s="575" t="e">
        <f t="shared" ref="E2247:E2310" si="251">IF(A2247="","",IF(F2246="","",+E2246-F2246))</f>
        <v>#REF!</v>
      </c>
      <c r="F2247" s="575" t="e">
        <f t="shared" si="246"/>
        <v>#REF!</v>
      </c>
      <c r="G2247" s="575" t="e">
        <f t="shared" si="247"/>
        <v>#REF!</v>
      </c>
      <c r="H2247" s="575" t="e">
        <f t="shared" si="248"/>
        <v>#REF!</v>
      </c>
      <c r="I2247" s="575" t="e">
        <f t="shared" si="249"/>
        <v>#REF!</v>
      </c>
      <c r="J2247" s="575" t="e">
        <f>IF(A2247="","",IF(#REF!="","",PMT((1+D2247)^(1/12)-1,(#REF!*12)-A2247+1,-E2247)))</f>
        <v>#REF!</v>
      </c>
    </row>
    <row r="2248" spans="1:10">
      <c r="A2248" s="577" t="e">
        <f>IF(A2247="","",IF(A2247=#REF!*12,"",+A2247+1))</f>
        <v>#REF!</v>
      </c>
      <c r="B2248" s="576" t="e">
        <f t="shared" si="250"/>
        <v>#REF!</v>
      </c>
      <c r="C2248" s="576" t="e">
        <f>IF(A2248="","",IF(#REF!+'Plano Prestação Mensal Proposta'!A2248&gt;120,0,ROUND(IF(B2248&gt;0.045,(0.045*0.5),(0.5)*B2248),7)))</f>
        <v>#REF!</v>
      </c>
      <c r="D2248" s="576" t="e">
        <f t="shared" si="245"/>
        <v>#REF!</v>
      </c>
      <c r="E2248" s="575" t="e">
        <f t="shared" si="251"/>
        <v>#REF!</v>
      </c>
      <c r="F2248" s="575" t="e">
        <f t="shared" si="246"/>
        <v>#REF!</v>
      </c>
      <c r="G2248" s="575" t="e">
        <f t="shared" si="247"/>
        <v>#REF!</v>
      </c>
      <c r="H2248" s="575" t="e">
        <f t="shared" si="248"/>
        <v>#REF!</v>
      </c>
      <c r="I2248" s="575" t="e">
        <f t="shared" si="249"/>
        <v>#REF!</v>
      </c>
      <c r="J2248" s="575" t="e">
        <f>IF(A2248="","",IF(#REF!="","",PMT((1+D2248)^(1/12)-1,(#REF!*12)-A2248+1,-E2248)))</f>
        <v>#REF!</v>
      </c>
    </row>
    <row r="2249" spans="1:10">
      <c r="A2249" s="577" t="e">
        <f>IF(A2248="","",IF(A2248=#REF!*12,"",+A2248+1))</f>
        <v>#REF!</v>
      </c>
      <c r="B2249" s="576" t="e">
        <f t="shared" si="250"/>
        <v>#REF!</v>
      </c>
      <c r="C2249" s="576" t="e">
        <f>IF(A2249="","",IF(#REF!+'Plano Prestação Mensal Proposta'!A2249&gt;120,0,ROUND(IF(B2249&gt;0.045,(0.045*0.5),(0.5)*B2249),7)))</f>
        <v>#REF!</v>
      </c>
      <c r="D2249" s="576" t="e">
        <f t="shared" si="245"/>
        <v>#REF!</v>
      </c>
      <c r="E2249" s="575" t="e">
        <f t="shared" si="251"/>
        <v>#REF!</v>
      </c>
      <c r="F2249" s="575" t="e">
        <f t="shared" si="246"/>
        <v>#REF!</v>
      </c>
      <c r="G2249" s="575" t="e">
        <f t="shared" si="247"/>
        <v>#REF!</v>
      </c>
      <c r="H2249" s="575" t="e">
        <f t="shared" si="248"/>
        <v>#REF!</v>
      </c>
      <c r="I2249" s="575" t="e">
        <f t="shared" si="249"/>
        <v>#REF!</v>
      </c>
      <c r="J2249" s="575" t="e">
        <f>IF(A2249="","",IF(#REF!="","",PMT((1+D2249)^(1/12)-1,(#REF!*12)-A2249+1,-E2249)))</f>
        <v>#REF!</v>
      </c>
    </row>
    <row r="2250" spans="1:10">
      <c r="A2250" s="577" t="e">
        <f>IF(A2249="","",IF(A2249=#REF!*12,"",+A2249+1))</f>
        <v>#REF!</v>
      </c>
      <c r="B2250" s="576" t="e">
        <f t="shared" si="250"/>
        <v>#REF!</v>
      </c>
      <c r="C2250" s="576" t="e">
        <f>IF(A2250="","",IF(#REF!+'Plano Prestação Mensal Proposta'!A2250&gt;120,0,ROUND(IF(B2250&gt;0.045,(0.045*0.5),(0.5)*B2250),7)))</f>
        <v>#REF!</v>
      </c>
      <c r="D2250" s="576" t="e">
        <f t="shared" si="245"/>
        <v>#REF!</v>
      </c>
      <c r="E2250" s="575" t="e">
        <f t="shared" si="251"/>
        <v>#REF!</v>
      </c>
      <c r="F2250" s="575" t="e">
        <f t="shared" si="246"/>
        <v>#REF!</v>
      </c>
      <c r="G2250" s="575" t="e">
        <f t="shared" si="247"/>
        <v>#REF!</v>
      </c>
      <c r="H2250" s="575" t="e">
        <f t="shared" si="248"/>
        <v>#REF!</v>
      </c>
      <c r="I2250" s="575" t="e">
        <f t="shared" si="249"/>
        <v>#REF!</v>
      </c>
      <c r="J2250" s="575" t="e">
        <f>IF(A2250="","",IF(#REF!="","",PMT((1+D2250)^(1/12)-1,(#REF!*12)-A2250+1,-E2250)))</f>
        <v>#REF!</v>
      </c>
    </row>
    <row r="2251" spans="1:10">
      <c r="A2251" s="577" t="e">
        <f>IF(A2250="","",IF(A2250=#REF!*12,"",+A2250+1))</f>
        <v>#REF!</v>
      </c>
      <c r="B2251" s="576" t="e">
        <f t="shared" si="250"/>
        <v>#REF!</v>
      </c>
      <c r="C2251" s="576" t="e">
        <f>IF(A2251="","",IF(#REF!+'Plano Prestação Mensal Proposta'!A2251&gt;120,0,ROUND(IF(B2251&gt;0.045,(0.045*0.5),(0.5)*B2251),7)))</f>
        <v>#REF!</v>
      </c>
      <c r="D2251" s="576" t="e">
        <f t="shared" si="245"/>
        <v>#REF!</v>
      </c>
      <c r="E2251" s="575" t="e">
        <f t="shared" si="251"/>
        <v>#REF!</v>
      </c>
      <c r="F2251" s="575" t="e">
        <f t="shared" si="246"/>
        <v>#REF!</v>
      </c>
      <c r="G2251" s="575" t="e">
        <f t="shared" si="247"/>
        <v>#REF!</v>
      </c>
      <c r="H2251" s="575" t="e">
        <f t="shared" si="248"/>
        <v>#REF!</v>
      </c>
      <c r="I2251" s="575" t="e">
        <f t="shared" si="249"/>
        <v>#REF!</v>
      </c>
      <c r="J2251" s="575" t="e">
        <f>IF(A2251="","",IF(#REF!="","",PMT((1+D2251)^(1/12)-1,(#REF!*12)-A2251+1,-E2251)))</f>
        <v>#REF!</v>
      </c>
    </row>
    <row r="2252" spans="1:10">
      <c r="A2252" s="577" t="e">
        <f>IF(A2251="","",IF(A2251=#REF!*12,"",+A2251+1))</f>
        <v>#REF!</v>
      </c>
      <c r="B2252" s="576" t="e">
        <f t="shared" si="250"/>
        <v>#REF!</v>
      </c>
      <c r="C2252" s="576" t="e">
        <f>IF(A2252="","",IF(#REF!+'Plano Prestação Mensal Proposta'!A2252&gt;120,0,ROUND(IF(B2252&gt;0.045,(0.045*0.5),(0.5)*B2252),7)))</f>
        <v>#REF!</v>
      </c>
      <c r="D2252" s="576" t="e">
        <f t="shared" si="245"/>
        <v>#REF!</v>
      </c>
      <c r="E2252" s="575" t="e">
        <f t="shared" si="251"/>
        <v>#REF!</v>
      </c>
      <c r="F2252" s="575" t="e">
        <f t="shared" si="246"/>
        <v>#REF!</v>
      </c>
      <c r="G2252" s="575" t="e">
        <f t="shared" si="247"/>
        <v>#REF!</v>
      </c>
      <c r="H2252" s="575" t="e">
        <f t="shared" si="248"/>
        <v>#REF!</v>
      </c>
      <c r="I2252" s="575" t="e">
        <f t="shared" si="249"/>
        <v>#REF!</v>
      </c>
      <c r="J2252" s="575" t="e">
        <f>IF(A2252="","",IF(#REF!="","",PMT((1+D2252)^(1/12)-1,(#REF!*12)-A2252+1,-E2252)))</f>
        <v>#REF!</v>
      </c>
    </row>
    <row r="2253" spans="1:10">
      <c r="A2253" s="577" t="e">
        <f>IF(A2252="","",IF(A2252=#REF!*12,"",+A2252+1))</f>
        <v>#REF!</v>
      </c>
      <c r="B2253" s="576" t="e">
        <f t="shared" si="250"/>
        <v>#REF!</v>
      </c>
      <c r="C2253" s="576" t="e">
        <f>IF(A2253="","",IF(#REF!+'Plano Prestação Mensal Proposta'!A2253&gt;120,0,ROUND(IF(B2253&gt;0.045,(0.045*0.5),(0.5)*B2253),7)))</f>
        <v>#REF!</v>
      </c>
      <c r="D2253" s="576" t="e">
        <f t="shared" si="245"/>
        <v>#REF!</v>
      </c>
      <c r="E2253" s="575" t="e">
        <f t="shared" si="251"/>
        <v>#REF!</v>
      </c>
      <c r="F2253" s="575" t="e">
        <f t="shared" si="246"/>
        <v>#REF!</v>
      </c>
      <c r="G2253" s="575" t="e">
        <f t="shared" si="247"/>
        <v>#REF!</v>
      </c>
      <c r="H2253" s="575" t="e">
        <f t="shared" si="248"/>
        <v>#REF!</v>
      </c>
      <c r="I2253" s="575" t="e">
        <f t="shared" si="249"/>
        <v>#REF!</v>
      </c>
      <c r="J2253" s="575" t="e">
        <f>IF(A2253="","",IF(#REF!="","",PMT((1+D2253)^(1/12)-1,(#REF!*12)-A2253+1,-E2253)))</f>
        <v>#REF!</v>
      </c>
    </row>
    <row r="2254" spans="1:10">
      <c r="A2254" s="577" t="e">
        <f>IF(A2253="","",IF(A2253=#REF!*12,"",+A2253+1))</f>
        <v>#REF!</v>
      </c>
      <c r="B2254" s="576" t="e">
        <f t="shared" si="250"/>
        <v>#REF!</v>
      </c>
      <c r="C2254" s="576" t="e">
        <f>IF(A2254="","",IF(#REF!+'Plano Prestação Mensal Proposta'!A2254&gt;120,0,ROUND(IF(B2254&gt;0.045,(0.045*0.5),(0.5)*B2254),7)))</f>
        <v>#REF!</v>
      </c>
      <c r="D2254" s="576" t="e">
        <f t="shared" si="245"/>
        <v>#REF!</v>
      </c>
      <c r="E2254" s="575" t="e">
        <f t="shared" si="251"/>
        <v>#REF!</v>
      </c>
      <c r="F2254" s="575" t="e">
        <f t="shared" si="246"/>
        <v>#REF!</v>
      </c>
      <c r="G2254" s="575" t="e">
        <f t="shared" si="247"/>
        <v>#REF!</v>
      </c>
      <c r="H2254" s="575" t="e">
        <f t="shared" si="248"/>
        <v>#REF!</v>
      </c>
      <c r="I2254" s="575" t="e">
        <f t="shared" si="249"/>
        <v>#REF!</v>
      </c>
      <c r="J2254" s="575" t="e">
        <f>IF(A2254="","",IF(#REF!="","",PMT((1+D2254)^(1/12)-1,(#REF!*12)-A2254+1,-E2254)))</f>
        <v>#REF!</v>
      </c>
    </row>
    <row r="2255" spans="1:10">
      <c r="A2255" s="577" t="e">
        <f>IF(A2254="","",IF(A2254=#REF!*12,"",+A2254+1))</f>
        <v>#REF!</v>
      </c>
      <c r="B2255" s="576" t="e">
        <f t="shared" si="250"/>
        <v>#REF!</v>
      </c>
      <c r="C2255" s="576" t="e">
        <f>IF(A2255="","",IF(#REF!+'Plano Prestação Mensal Proposta'!A2255&gt;120,0,ROUND(IF(B2255&gt;0.045,(0.045*0.5),(0.5)*B2255),7)))</f>
        <v>#REF!</v>
      </c>
      <c r="D2255" s="576" t="e">
        <f t="shared" si="245"/>
        <v>#REF!</v>
      </c>
      <c r="E2255" s="575" t="e">
        <f t="shared" si="251"/>
        <v>#REF!</v>
      </c>
      <c r="F2255" s="575" t="e">
        <f t="shared" si="246"/>
        <v>#REF!</v>
      </c>
      <c r="G2255" s="575" t="e">
        <f t="shared" si="247"/>
        <v>#REF!</v>
      </c>
      <c r="H2255" s="575" t="e">
        <f t="shared" si="248"/>
        <v>#REF!</v>
      </c>
      <c r="I2255" s="575" t="e">
        <f t="shared" si="249"/>
        <v>#REF!</v>
      </c>
      <c r="J2255" s="575" t="e">
        <f>IF(A2255="","",IF(#REF!="","",PMT((1+D2255)^(1/12)-1,(#REF!*12)-A2255+1,-E2255)))</f>
        <v>#REF!</v>
      </c>
    </row>
    <row r="2256" spans="1:10">
      <c r="A2256" s="577" t="e">
        <f>IF(A2255="","",IF(A2255=#REF!*12,"",+A2255+1))</f>
        <v>#REF!</v>
      </c>
      <c r="B2256" s="576" t="e">
        <f t="shared" si="250"/>
        <v>#REF!</v>
      </c>
      <c r="C2256" s="576" t="e">
        <f>IF(A2256="","",IF(#REF!+'Plano Prestação Mensal Proposta'!A2256&gt;120,0,ROUND(IF(B2256&gt;0.045,(0.045*0.5),(0.5)*B2256),7)))</f>
        <v>#REF!</v>
      </c>
      <c r="D2256" s="576" t="e">
        <f t="shared" si="245"/>
        <v>#REF!</v>
      </c>
      <c r="E2256" s="575" t="e">
        <f t="shared" si="251"/>
        <v>#REF!</v>
      </c>
      <c r="F2256" s="575" t="e">
        <f t="shared" si="246"/>
        <v>#REF!</v>
      </c>
      <c r="G2256" s="575" t="e">
        <f t="shared" si="247"/>
        <v>#REF!</v>
      </c>
      <c r="H2256" s="575" t="e">
        <f t="shared" si="248"/>
        <v>#REF!</v>
      </c>
      <c r="I2256" s="575" t="e">
        <f t="shared" si="249"/>
        <v>#REF!</v>
      </c>
      <c r="J2256" s="575" t="e">
        <f>IF(A2256="","",IF(#REF!="","",PMT((1+D2256)^(1/12)-1,(#REF!*12)-A2256+1,-E2256)))</f>
        <v>#REF!</v>
      </c>
    </row>
    <row r="2257" spans="1:10">
      <c r="A2257" s="577" t="e">
        <f>IF(A2256="","",IF(A2256=#REF!*12,"",+A2256+1))</f>
        <v>#REF!</v>
      </c>
      <c r="B2257" s="576" t="e">
        <f t="shared" si="250"/>
        <v>#REF!</v>
      </c>
      <c r="C2257" s="576" t="e">
        <f>IF(A2257="","",IF(#REF!+'Plano Prestação Mensal Proposta'!A2257&gt;120,0,ROUND(IF(B2257&gt;0.045,(0.045*0.5),(0.5)*B2257),7)))</f>
        <v>#REF!</v>
      </c>
      <c r="D2257" s="576" t="e">
        <f t="shared" si="245"/>
        <v>#REF!</v>
      </c>
      <c r="E2257" s="575" t="e">
        <f t="shared" si="251"/>
        <v>#REF!</v>
      </c>
      <c r="F2257" s="575" t="e">
        <f t="shared" si="246"/>
        <v>#REF!</v>
      </c>
      <c r="G2257" s="575" t="e">
        <f t="shared" si="247"/>
        <v>#REF!</v>
      </c>
      <c r="H2257" s="575" t="e">
        <f t="shared" si="248"/>
        <v>#REF!</v>
      </c>
      <c r="I2257" s="575" t="e">
        <f t="shared" si="249"/>
        <v>#REF!</v>
      </c>
      <c r="J2257" s="575" t="e">
        <f>IF(A2257="","",IF(#REF!="","",PMT((1+D2257)^(1/12)-1,(#REF!*12)-A2257+1,-E2257)))</f>
        <v>#REF!</v>
      </c>
    </row>
    <row r="2258" spans="1:10">
      <c r="A2258" s="577" t="e">
        <f>IF(A2257="","",IF(A2257=#REF!*12,"",+A2257+1))</f>
        <v>#REF!</v>
      </c>
      <c r="B2258" s="576" t="e">
        <f t="shared" si="250"/>
        <v>#REF!</v>
      </c>
      <c r="C2258" s="576" t="e">
        <f>IF(A2258="","",IF(#REF!+'Plano Prestação Mensal Proposta'!A2258&gt;120,0,ROUND(IF(B2258&gt;0.045,(0.045*0.5),(0.5)*B2258),7)))</f>
        <v>#REF!</v>
      </c>
      <c r="D2258" s="576" t="e">
        <f t="shared" si="245"/>
        <v>#REF!</v>
      </c>
      <c r="E2258" s="575" t="e">
        <f t="shared" si="251"/>
        <v>#REF!</v>
      </c>
      <c r="F2258" s="575" t="e">
        <f t="shared" si="246"/>
        <v>#REF!</v>
      </c>
      <c r="G2258" s="575" t="e">
        <f t="shared" si="247"/>
        <v>#REF!</v>
      </c>
      <c r="H2258" s="575" t="e">
        <f t="shared" si="248"/>
        <v>#REF!</v>
      </c>
      <c r="I2258" s="575" t="e">
        <f t="shared" si="249"/>
        <v>#REF!</v>
      </c>
      <c r="J2258" s="575" t="e">
        <f>IF(A2258="","",IF(#REF!="","",PMT((1+D2258)^(1/12)-1,(#REF!*12)-A2258+1,-E2258)))</f>
        <v>#REF!</v>
      </c>
    </row>
    <row r="2259" spans="1:10">
      <c r="A2259" s="577" t="e">
        <f>IF(A2258="","",IF(A2258=#REF!*12,"",+A2258+1))</f>
        <v>#REF!</v>
      </c>
      <c r="B2259" s="576" t="e">
        <f t="shared" si="250"/>
        <v>#REF!</v>
      </c>
      <c r="C2259" s="576" t="e">
        <f>IF(A2259="","",IF(#REF!+'Plano Prestação Mensal Proposta'!A2259&gt;120,0,ROUND(IF(B2259&gt;0.045,(0.045*0.5),(0.5)*B2259),7)))</f>
        <v>#REF!</v>
      </c>
      <c r="D2259" s="576" t="e">
        <f t="shared" si="245"/>
        <v>#REF!</v>
      </c>
      <c r="E2259" s="575" t="e">
        <f t="shared" si="251"/>
        <v>#REF!</v>
      </c>
      <c r="F2259" s="575" t="e">
        <f t="shared" si="246"/>
        <v>#REF!</v>
      </c>
      <c r="G2259" s="575" t="e">
        <f t="shared" si="247"/>
        <v>#REF!</v>
      </c>
      <c r="H2259" s="575" t="e">
        <f t="shared" si="248"/>
        <v>#REF!</v>
      </c>
      <c r="I2259" s="575" t="e">
        <f t="shared" si="249"/>
        <v>#REF!</v>
      </c>
      <c r="J2259" s="575" t="e">
        <f>IF(A2259="","",IF(#REF!="","",PMT((1+D2259)^(1/12)-1,(#REF!*12)-A2259+1,-E2259)))</f>
        <v>#REF!</v>
      </c>
    </row>
    <row r="2260" spans="1:10">
      <c r="A2260" s="577" t="e">
        <f>IF(A2259="","",IF(A2259=#REF!*12,"",+A2259+1))</f>
        <v>#REF!</v>
      </c>
      <c r="B2260" s="576" t="e">
        <f t="shared" si="250"/>
        <v>#REF!</v>
      </c>
      <c r="C2260" s="576" t="e">
        <f>IF(A2260="","",IF(#REF!+'Plano Prestação Mensal Proposta'!A2260&gt;120,0,ROUND(IF(B2260&gt;0.045,(0.045*0.5),(0.5)*B2260),7)))</f>
        <v>#REF!</v>
      </c>
      <c r="D2260" s="576" t="e">
        <f t="shared" si="245"/>
        <v>#REF!</v>
      </c>
      <c r="E2260" s="575" t="e">
        <f t="shared" si="251"/>
        <v>#REF!</v>
      </c>
      <c r="F2260" s="575" t="e">
        <f t="shared" si="246"/>
        <v>#REF!</v>
      </c>
      <c r="G2260" s="575" t="e">
        <f t="shared" si="247"/>
        <v>#REF!</v>
      </c>
      <c r="H2260" s="575" t="e">
        <f t="shared" si="248"/>
        <v>#REF!</v>
      </c>
      <c r="I2260" s="575" t="e">
        <f t="shared" si="249"/>
        <v>#REF!</v>
      </c>
      <c r="J2260" s="575" t="e">
        <f>IF(A2260="","",IF(#REF!="","",PMT((1+D2260)^(1/12)-1,(#REF!*12)-A2260+1,-E2260)))</f>
        <v>#REF!</v>
      </c>
    </row>
    <row r="2261" spans="1:10">
      <c r="A2261" s="577" t="e">
        <f>IF(A2260="","",IF(A2260=#REF!*12,"",+A2260+1))</f>
        <v>#REF!</v>
      </c>
      <c r="B2261" s="576" t="e">
        <f t="shared" si="250"/>
        <v>#REF!</v>
      </c>
      <c r="C2261" s="576" t="e">
        <f>IF(A2261="","",IF(#REF!+'Plano Prestação Mensal Proposta'!A2261&gt;120,0,ROUND(IF(B2261&gt;0.045,(0.045*0.5),(0.5)*B2261),7)))</f>
        <v>#REF!</v>
      </c>
      <c r="D2261" s="576" t="e">
        <f t="shared" si="245"/>
        <v>#REF!</v>
      </c>
      <c r="E2261" s="575" t="e">
        <f t="shared" si="251"/>
        <v>#REF!</v>
      </c>
      <c r="F2261" s="575" t="e">
        <f t="shared" si="246"/>
        <v>#REF!</v>
      </c>
      <c r="G2261" s="575" t="e">
        <f t="shared" si="247"/>
        <v>#REF!</v>
      </c>
      <c r="H2261" s="575" t="e">
        <f t="shared" si="248"/>
        <v>#REF!</v>
      </c>
      <c r="I2261" s="575" t="e">
        <f t="shared" si="249"/>
        <v>#REF!</v>
      </c>
      <c r="J2261" s="575" t="e">
        <f>IF(A2261="","",IF(#REF!="","",PMT((1+D2261)^(1/12)-1,(#REF!*12)-A2261+1,-E2261)))</f>
        <v>#REF!</v>
      </c>
    </row>
    <row r="2262" spans="1:10">
      <c r="A2262" s="577" t="e">
        <f>IF(A2261="","",IF(A2261=#REF!*12,"",+A2261+1))</f>
        <v>#REF!</v>
      </c>
      <c r="B2262" s="576" t="e">
        <f t="shared" si="250"/>
        <v>#REF!</v>
      </c>
      <c r="C2262" s="576" t="e">
        <f>IF(A2262="","",IF(#REF!+'Plano Prestação Mensal Proposta'!A2262&gt;120,0,ROUND(IF(B2262&gt;0.045,(0.045*0.5),(0.5)*B2262),7)))</f>
        <v>#REF!</v>
      </c>
      <c r="D2262" s="576" t="e">
        <f t="shared" si="245"/>
        <v>#REF!</v>
      </c>
      <c r="E2262" s="575" t="e">
        <f t="shared" si="251"/>
        <v>#REF!</v>
      </c>
      <c r="F2262" s="575" t="e">
        <f t="shared" si="246"/>
        <v>#REF!</v>
      </c>
      <c r="G2262" s="575" t="e">
        <f t="shared" si="247"/>
        <v>#REF!</v>
      </c>
      <c r="H2262" s="575" t="e">
        <f t="shared" si="248"/>
        <v>#REF!</v>
      </c>
      <c r="I2262" s="575" t="e">
        <f t="shared" si="249"/>
        <v>#REF!</v>
      </c>
      <c r="J2262" s="575" t="e">
        <f>IF(A2262="","",IF(#REF!="","",PMT((1+D2262)^(1/12)-1,(#REF!*12)-A2262+1,-E2262)))</f>
        <v>#REF!</v>
      </c>
    </row>
    <row r="2263" spans="1:10">
      <c r="A2263" s="577" t="e">
        <f>IF(A2262="","",IF(A2262=#REF!*12,"",+A2262+1))</f>
        <v>#REF!</v>
      </c>
      <c r="B2263" s="576" t="e">
        <f t="shared" si="250"/>
        <v>#REF!</v>
      </c>
      <c r="C2263" s="576" t="e">
        <f>IF(A2263="","",IF(#REF!+'Plano Prestação Mensal Proposta'!A2263&gt;120,0,ROUND(IF(B2263&gt;0.045,(0.045*0.5),(0.5)*B2263),7)))</f>
        <v>#REF!</v>
      </c>
      <c r="D2263" s="576" t="e">
        <f t="shared" si="245"/>
        <v>#REF!</v>
      </c>
      <c r="E2263" s="575" t="e">
        <f t="shared" si="251"/>
        <v>#REF!</v>
      </c>
      <c r="F2263" s="575" t="e">
        <f t="shared" si="246"/>
        <v>#REF!</v>
      </c>
      <c r="G2263" s="575" t="e">
        <f t="shared" si="247"/>
        <v>#REF!</v>
      </c>
      <c r="H2263" s="575" t="e">
        <f t="shared" si="248"/>
        <v>#REF!</v>
      </c>
      <c r="I2263" s="575" t="e">
        <f t="shared" si="249"/>
        <v>#REF!</v>
      </c>
      <c r="J2263" s="575" t="e">
        <f>IF(A2263="","",IF(#REF!="","",PMT((1+D2263)^(1/12)-1,(#REF!*12)-A2263+1,-E2263)))</f>
        <v>#REF!</v>
      </c>
    </row>
    <row r="2264" spans="1:10">
      <c r="A2264" s="577" t="e">
        <f>IF(A2263="","",IF(A2263=#REF!*12,"",+A2263+1))</f>
        <v>#REF!</v>
      </c>
      <c r="B2264" s="576" t="e">
        <f t="shared" si="250"/>
        <v>#REF!</v>
      </c>
      <c r="C2264" s="576" t="e">
        <f>IF(A2264="","",IF(#REF!+'Plano Prestação Mensal Proposta'!A2264&gt;120,0,ROUND(IF(B2264&gt;0.045,(0.045*0.5),(0.5)*B2264),7)))</f>
        <v>#REF!</v>
      </c>
      <c r="D2264" s="576" t="e">
        <f t="shared" si="245"/>
        <v>#REF!</v>
      </c>
      <c r="E2264" s="575" t="e">
        <f t="shared" si="251"/>
        <v>#REF!</v>
      </c>
      <c r="F2264" s="575" t="e">
        <f t="shared" si="246"/>
        <v>#REF!</v>
      </c>
      <c r="G2264" s="575" t="e">
        <f t="shared" si="247"/>
        <v>#REF!</v>
      </c>
      <c r="H2264" s="575" t="e">
        <f t="shared" si="248"/>
        <v>#REF!</v>
      </c>
      <c r="I2264" s="575" t="e">
        <f t="shared" si="249"/>
        <v>#REF!</v>
      </c>
      <c r="J2264" s="575" t="e">
        <f>IF(A2264="","",IF(#REF!="","",PMT((1+D2264)^(1/12)-1,(#REF!*12)-A2264+1,-E2264)))</f>
        <v>#REF!</v>
      </c>
    </row>
    <row r="2265" spans="1:10">
      <c r="A2265" s="577" t="e">
        <f>IF(A2264="","",IF(A2264=#REF!*12,"",+A2264+1))</f>
        <v>#REF!</v>
      </c>
      <c r="B2265" s="576" t="e">
        <f t="shared" si="250"/>
        <v>#REF!</v>
      </c>
      <c r="C2265" s="576" t="e">
        <f>IF(A2265="","",IF(#REF!+'Plano Prestação Mensal Proposta'!A2265&gt;120,0,ROUND(IF(B2265&gt;0.045,(0.045*0.5),(0.5)*B2265),7)))</f>
        <v>#REF!</v>
      </c>
      <c r="D2265" s="576" t="e">
        <f t="shared" si="245"/>
        <v>#REF!</v>
      </c>
      <c r="E2265" s="575" t="e">
        <f t="shared" si="251"/>
        <v>#REF!</v>
      </c>
      <c r="F2265" s="575" t="e">
        <f t="shared" si="246"/>
        <v>#REF!</v>
      </c>
      <c r="G2265" s="575" t="e">
        <f t="shared" si="247"/>
        <v>#REF!</v>
      </c>
      <c r="H2265" s="575" t="e">
        <f t="shared" si="248"/>
        <v>#REF!</v>
      </c>
      <c r="I2265" s="575" t="e">
        <f t="shared" si="249"/>
        <v>#REF!</v>
      </c>
      <c r="J2265" s="575" t="e">
        <f>IF(A2265="","",IF(#REF!="","",PMT((1+D2265)^(1/12)-1,(#REF!*12)-A2265+1,-E2265)))</f>
        <v>#REF!</v>
      </c>
    </row>
    <row r="2266" spans="1:10">
      <c r="A2266" s="577" t="e">
        <f>IF(A2265="","",IF(A2265=#REF!*12,"",+A2265+1))</f>
        <v>#REF!</v>
      </c>
      <c r="B2266" s="576" t="e">
        <f t="shared" si="250"/>
        <v>#REF!</v>
      </c>
      <c r="C2266" s="576" t="e">
        <f>IF(A2266="","",IF(#REF!+'Plano Prestação Mensal Proposta'!A2266&gt;120,0,ROUND(IF(B2266&gt;0.045,(0.045*0.5),(0.5)*B2266),7)))</f>
        <v>#REF!</v>
      </c>
      <c r="D2266" s="576" t="e">
        <f t="shared" si="245"/>
        <v>#REF!</v>
      </c>
      <c r="E2266" s="575" t="e">
        <f t="shared" si="251"/>
        <v>#REF!</v>
      </c>
      <c r="F2266" s="575" t="e">
        <f t="shared" si="246"/>
        <v>#REF!</v>
      </c>
      <c r="G2266" s="575" t="e">
        <f t="shared" si="247"/>
        <v>#REF!</v>
      </c>
      <c r="H2266" s="575" t="e">
        <f t="shared" si="248"/>
        <v>#REF!</v>
      </c>
      <c r="I2266" s="575" t="e">
        <f t="shared" si="249"/>
        <v>#REF!</v>
      </c>
      <c r="J2266" s="575" t="e">
        <f>IF(A2266="","",IF(#REF!="","",PMT((1+D2266)^(1/12)-1,(#REF!*12)-A2266+1,-E2266)))</f>
        <v>#REF!</v>
      </c>
    </row>
    <row r="2267" spans="1:10">
      <c r="A2267" s="577" t="e">
        <f>IF(A2266="","",IF(A2266=#REF!*12,"",+A2266+1))</f>
        <v>#REF!</v>
      </c>
      <c r="B2267" s="576" t="e">
        <f t="shared" si="250"/>
        <v>#REF!</v>
      </c>
      <c r="C2267" s="576" t="e">
        <f>IF(A2267="","",IF(#REF!+'Plano Prestação Mensal Proposta'!A2267&gt;120,0,ROUND(IF(B2267&gt;0.045,(0.045*0.5),(0.5)*B2267),7)))</f>
        <v>#REF!</v>
      </c>
      <c r="D2267" s="576" t="e">
        <f t="shared" si="245"/>
        <v>#REF!</v>
      </c>
      <c r="E2267" s="575" t="e">
        <f t="shared" si="251"/>
        <v>#REF!</v>
      </c>
      <c r="F2267" s="575" t="e">
        <f t="shared" si="246"/>
        <v>#REF!</v>
      </c>
      <c r="G2267" s="575" t="e">
        <f t="shared" si="247"/>
        <v>#REF!</v>
      </c>
      <c r="H2267" s="575" t="e">
        <f t="shared" si="248"/>
        <v>#REF!</v>
      </c>
      <c r="I2267" s="575" t="e">
        <f t="shared" si="249"/>
        <v>#REF!</v>
      </c>
      <c r="J2267" s="575" t="e">
        <f>IF(A2267="","",IF(#REF!="","",PMT((1+D2267)^(1/12)-1,(#REF!*12)-A2267+1,-E2267)))</f>
        <v>#REF!</v>
      </c>
    </row>
    <row r="2268" spans="1:10">
      <c r="A2268" s="577" t="e">
        <f>IF(A2267="","",IF(A2267=#REF!*12,"",+A2267+1))</f>
        <v>#REF!</v>
      </c>
      <c r="B2268" s="576" t="e">
        <f t="shared" si="250"/>
        <v>#REF!</v>
      </c>
      <c r="C2268" s="576" t="e">
        <f>IF(A2268="","",IF(#REF!+'Plano Prestação Mensal Proposta'!A2268&gt;120,0,ROUND(IF(B2268&gt;0.045,(0.045*0.5),(0.5)*B2268),7)))</f>
        <v>#REF!</v>
      </c>
      <c r="D2268" s="576" t="e">
        <f t="shared" si="245"/>
        <v>#REF!</v>
      </c>
      <c r="E2268" s="575" t="e">
        <f t="shared" si="251"/>
        <v>#REF!</v>
      </c>
      <c r="F2268" s="575" t="e">
        <f t="shared" si="246"/>
        <v>#REF!</v>
      </c>
      <c r="G2268" s="575" t="e">
        <f t="shared" si="247"/>
        <v>#REF!</v>
      </c>
      <c r="H2268" s="575" t="e">
        <f t="shared" si="248"/>
        <v>#REF!</v>
      </c>
      <c r="I2268" s="575" t="e">
        <f t="shared" si="249"/>
        <v>#REF!</v>
      </c>
      <c r="J2268" s="575" t="e">
        <f>IF(A2268="","",IF(#REF!="","",PMT((1+D2268)^(1/12)-1,(#REF!*12)-A2268+1,-E2268)))</f>
        <v>#REF!</v>
      </c>
    </row>
    <row r="2269" spans="1:10">
      <c r="A2269" s="577" t="e">
        <f>IF(A2268="","",IF(A2268=#REF!*12,"",+A2268+1))</f>
        <v>#REF!</v>
      </c>
      <c r="B2269" s="576" t="e">
        <f t="shared" si="250"/>
        <v>#REF!</v>
      </c>
      <c r="C2269" s="576" t="e">
        <f>IF(A2269="","",IF(#REF!+'Plano Prestação Mensal Proposta'!A2269&gt;120,0,ROUND(IF(B2269&gt;0.045,(0.045*0.5),(0.5)*B2269),7)))</f>
        <v>#REF!</v>
      </c>
      <c r="D2269" s="576" t="e">
        <f t="shared" si="245"/>
        <v>#REF!</v>
      </c>
      <c r="E2269" s="575" t="e">
        <f t="shared" si="251"/>
        <v>#REF!</v>
      </c>
      <c r="F2269" s="575" t="e">
        <f t="shared" si="246"/>
        <v>#REF!</v>
      </c>
      <c r="G2269" s="575" t="e">
        <f t="shared" si="247"/>
        <v>#REF!</v>
      </c>
      <c r="H2269" s="575" t="e">
        <f t="shared" si="248"/>
        <v>#REF!</v>
      </c>
      <c r="I2269" s="575" t="e">
        <f t="shared" si="249"/>
        <v>#REF!</v>
      </c>
      <c r="J2269" s="575" t="e">
        <f>IF(A2269="","",IF(#REF!="","",PMT((1+D2269)^(1/12)-1,(#REF!*12)-A2269+1,-E2269)))</f>
        <v>#REF!</v>
      </c>
    </row>
    <row r="2270" spans="1:10">
      <c r="A2270" s="577" t="e">
        <f>IF(A2269="","",IF(A2269=#REF!*12,"",+A2269+1))</f>
        <v>#REF!</v>
      </c>
      <c r="B2270" s="576" t="e">
        <f t="shared" si="250"/>
        <v>#REF!</v>
      </c>
      <c r="C2270" s="576" t="e">
        <f>IF(A2270="","",IF(#REF!+'Plano Prestação Mensal Proposta'!A2270&gt;120,0,ROUND(IF(B2270&gt;0.045,(0.045*0.5),(0.5)*B2270),7)))</f>
        <v>#REF!</v>
      </c>
      <c r="D2270" s="576" t="e">
        <f t="shared" si="245"/>
        <v>#REF!</v>
      </c>
      <c r="E2270" s="575" t="e">
        <f t="shared" si="251"/>
        <v>#REF!</v>
      </c>
      <c r="F2270" s="575" t="e">
        <f t="shared" si="246"/>
        <v>#REF!</v>
      </c>
      <c r="G2270" s="575" t="e">
        <f t="shared" si="247"/>
        <v>#REF!</v>
      </c>
      <c r="H2270" s="575" t="e">
        <f t="shared" si="248"/>
        <v>#REF!</v>
      </c>
      <c r="I2270" s="575" t="e">
        <f t="shared" si="249"/>
        <v>#REF!</v>
      </c>
      <c r="J2270" s="575" t="e">
        <f>IF(A2270="","",IF(#REF!="","",PMT((1+D2270)^(1/12)-1,(#REF!*12)-A2270+1,-E2270)))</f>
        <v>#REF!</v>
      </c>
    </row>
    <row r="2271" spans="1:10">
      <c r="A2271" s="577" t="e">
        <f>IF(A2270="","",IF(A2270=#REF!*12,"",+A2270+1))</f>
        <v>#REF!</v>
      </c>
      <c r="B2271" s="576" t="e">
        <f t="shared" si="250"/>
        <v>#REF!</v>
      </c>
      <c r="C2271" s="576" t="e">
        <f>IF(A2271="","",IF(#REF!+'Plano Prestação Mensal Proposta'!A2271&gt;120,0,ROUND(IF(B2271&gt;0.045,(0.045*0.5),(0.5)*B2271),7)))</f>
        <v>#REF!</v>
      </c>
      <c r="D2271" s="576" t="e">
        <f t="shared" si="245"/>
        <v>#REF!</v>
      </c>
      <c r="E2271" s="575" t="e">
        <f t="shared" si="251"/>
        <v>#REF!</v>
      </c>
      <c r="F2271" s="575" t="e">
        <f t="shared" si="246"/>
        <v>#REF!</v>
      </c>
      <c r="G2271" s="575" t="e">
        <f t="shared" si="247"/>
        <v>#REF!</v>
      </c>
      <c r="H2271" s="575" t="e">
        <f t="shared" si="248"/>
        <v>#REF!</v>
      </c>
      <c r="I2271" s="575" t="e">
        <f t="shared" si="249"/>
        <v>#REF!</v>
      </c>
      <c r="J2271" s="575" t="e">
        <f>IF(A2271="","",IF(#REF!="","",PMT((1+D2271)^(1/12)-1,(#REF!*12)-A2271+1,-E2271)))</f>
        <v>#REF!</v>
      </c>
    </row>
    <row r="2272" spans="1:10">
      <c r="A2272" s="577" t="e">
        <f>IF(A2271="","",IF(A2271=#REF!*12,"",+A2271+1))</f>
        <v>#REF!</v>
      </c>
      <c r="B2272" s="576" t="e">
        <f t="shared" si="250"/>
        <v>#REF!</v>
      </c>
      <c r="C2272" s="576" t="e">
        <f>IF(A2272="","",IF(#REF!+'Plano Prestação Mensal Proposta'!A2272&gt;120,0,ROUND(IF(B2272&gt;0.045,(0.045*0.5),(0.5)*B2272),7)))</f>
        <v>#REF!</v>
      </c>
      <c r="D2272" s="576" t="e">
        <f t="shared" si="245"/>
        <v>#REF!</v>
      </c>
      <c r="E2272" s="575" t="e">
        <f t="shared" si="251"/>
        <v>#REF!</v>
      </c>
      <c r="F2272" s="575" t="e">
        <f t="shared" si="246"/>
        <v>#REF!</v>
      </c>
      <c r="G2272" s="575" t="e">
        <f t="shared" si="247"/>
        <v>#REF!</v>
      </c>
      <c r="H2272" s="575" t="e">
        <f t="shared" si="248"/>
        <v>#REF!</v>
      </c>
      <c r="I2272" s="575" t="e">
        <f t="shared" si="249"/>
        <v>#REF!</v>
      </c>
      <c r="J2272" s="575" t="e">
        <f>IF(A2272="","",IF(#REF!="","",PMT((1+D2272)^(1/12)-1,(#REF!*12)-A2272+1,-E2272)))</f>
        <v>#REF!</v>
      </c>
    </row>
    <row r="2273" spans="1:10">
      <c r="A2273" s="577" t="e">
        <f>IF(A2272="","",IF(A2272=#REF!*12,"",+A2272+1))</f>
        <v>#REF!</v>
      </c>
      <c r="B2273" s="576" t="e">
        <f t="shared" si="250"/>
        <v>#REF!</v>
      </c>
      <c r="C2273" s="576" t="e">
        <f>IF(A2273="","",IF(#REF!+'Plano Prestação Mensal Proposta'!A2273&gt;120,0,ROUND(IF(B2273&gt;0.045,(0.045*0.5),(0.5)*B2273),7)))</f>
        <v>#REF!</v>
      </c>
      <c r="D2273" s="576" t="e">
        <f t="shared" si="245"/>
        <v>#REF!</v>
      </c>
      <c r="E2273" s="575" t="e">
        <f t="shared" si="251"/>
        <v>#REF!</v>
      </c>
      <c r="F2273" s="575" t="e">
        <f t="shared" si="246"/>
        <v>#REF!</v>
      </c>
      <c r="G2273" s="575" t="e">
        <f t="shared" si="247"/>
        <v>#REF!</v>
      </c>
      <c r="H2273" s="575" t="e">
        <f t="shared" si="248"/>
        <v>#REF!</v>
      </c>
      <c r="I2273" s="575" t="e">
        <f t="shared" si="249"/>
        <v>#REF!</v>
      </c>
      <c r="J2273" s="575" t="e">
        <f>IF(A2273="","",IF(#REF!="","",PMT((1+D2273)^(1/12)-1,(#REF!*12)-A2273+1,-E2273)))</f>
        <v>#REF!</v>
      </c>
    </row>
    <row r="2274" spans="1:10">
      <c r="A2274" s="577" t="e">
        <f>IF(A2273="","",IF(A2273=#REF!*12,"",+A2273+1))</f>
        <v>#REF!</v>
      </c>
      <c r="B2274" s="576" t="e">
        <f t="shared" si="250"/>
        <v>#REF!</v>
      </c>
      <c r="C2274" s="576" t="e">
        <f>IF(A2274="","",IF(#REF!+'Plano Prestação Mensal Proposta'!A2274&gt;120,0,ROUND(IF(B2274&gt;0.045,(0.045*0.5),(0.5)*B2274),7)))</f>
        <v>#REF!</v>
      </c>
      <c r="D2274" s="576" t="e">
        <f t="shared" si="245"/>
        <v>#REF!</v>
      </c>
      <c r="E2274" s="575" t="e">
        <f t="shared" si="251"/>
        <v>#REF!</v>
      </c>
      <c r="F2274" s="575" t="e">
        <f t="shared" si="246"/>
        <v>#REF!</v>
      </c>
      <c r="G2274" s="575" t="e">
        <f t="shared" si="247"/>
        <v>#REF!</v>
      </c>
      <c r="H2274" s="575" t="e">
        <f t="shared" si="248"/>
        <v>#REF!</v>
      </c>
      <c r="I2274" s="575" t="e">
        <f t="shared" si="249"/>
        <v>#REF!</v>
      </c>
      <c r="J2274" s="575" t="e">
        <f>IF(A2274="","",IF(#REF!="","",PMT((1+D2274)^(1/12)-1,(#REF!*12)-A2274+1,-E2274)))</f>
        <v>#REF!</v>
      </c>
    </row>
    <row r="2275" spans="1:10">
      <c r="A2275" s="577" t="e">
        <f>IF(A2274="","",IF(A2274=#REF!*12,"",+A2274+1))</f>
        <v>#REF!</v>
      </c>
      <c r="B2275" s="576" t="e">
        <f t="shared" si="250"/>
        <v>#REF!</v>
      </c>
      <c r="C2275" s="576" t="e">
        <f>IF(A2275="","",IF(#REF!+'Plano Prestação Mensal Proposta'!A2275&gt;120,0,ROUND(IF(B2275&gt;0.045,(0.045*0.5),(0.5)*B2275),7)))</f>
        <v>#REF!</v>
      </c>
      <c r="D2275" s="576" t="e">
        <f t="shared" si="245"/>
        <v>#REF!</v>
      </c>
      <c r="E2275" s="575" t="e">
        <f t="shared" si="251"/>
        <v>#REF!</v>
      </c>
      <c r="F2275" s="575" t="e">
        <f t="shared" si="246"/>
        <v>#REF!</v>
      </c>
      <c r="G2275" s="575" t="e">
        <f t="shared" si="247"/>
        <v>#REF!</v>
      </c>
      <c r="H2275" s="575" t="e">
        <f t="shared" si="248"/>
        <v>#REF!</v>
      </c>
      <c r="I2275" s="575" t="e">
        <f t="shared" si="249"/>
        <v>#REF!</v>
      </c>
      <c r="J2275" s="575" t="e">
        <f>IF(A2275="","",IF(#REF!="","",PMT((1+D2275)^(1/12)-1,(#REF!*12)-A2275+1,-E2275)))</f>
        <v>#REF!</v>
      </c>
    </row>
    <row r="2276" spans="1:10">
      <c r="A2276" s="577" t="e">
        <f>IF(A2275="","",IF(A2275=#REF!*12,"",+A2275+1))</f>
        <v>#REF!</v>
      </c>
      <c r="B2276" s="576" t="e">
        <f t="shared" si="250"/>
        <v>#REF!</v>
      </c>
      <c r="C2276" s="576" t="e">
        <f>IF(A2276="","",IF(#REF!+'Plano Prestação Mensal Proposta'!A2276&gt;120,0,ROUND(IF(B2276&gt;0.045,(0.045*0.5),(0.5)*B2276),7)))</f>
        <v>#REF!</v>
      </c>
      <c r="D2276" s="576" t="e">
        <f t="shared" si="245"/>
        <v>#REF!</v>
      </c>
      <c r="E2276" s="575" t="e">
        <f t="shared" si="251"/>
        <v>#REF!</v>
      </c>
      <c r="F2276" s="575" t="e">
        <f t="shared" si="246"/>
        <v>#REF!</v>
      </c>
      <c r="G2276" s="575" t="e">
        <f t="shared" si="247"/>
        <v>#REF!</v>
      </c>
      <c r="H2276" s="575" t="e">
        <f t="shared" si="248"/>
        <v>#REF!</v>
      </c>
      <c r="I2276" s="575" t="e">
        <f t="shared" si="249"/>
        <v>#REF!</v>
      </c>
      <c r="J2276" s="575" t="e">
        <f>IF(A2276="","",IF(#REF!="","",PMT((1+D2276)^(1/12)-1,(#REF!*12)-A2276+1,-E2276)))</f>
        <v>#REF!</v>
      </c>
    </row>
    <row r="2277" spans="1:10">
      <c r="A2277" s="577" t="e">
        <f>IF(A2276="","",IF(A2276=#REF!*12,"",+A2276+1))</f>
        <v>#REF!</v>
      </c>
      <c r="B2277" s="576" t="e">
        <f t="shared" si="250"/>
        <v>#REF!</v>
      </c>
      <c r="C2277" s="576" t="e">
        <f>IF(A2277="","",IF(#REF!+'Plano Prestação Mensal Proposta'!A2277&gt;120,0,ROUND(IF(B2277&gt;0.045,(0.045*0.5),(0.5)*B2277),7)))</f>
        <v>#REF!</v>
      </c>
      <c r="D2277" s="576" t="e">
        <f t="shared" si="245"/>
        <v>#REF!</v>
      </c>
      <c r="E2277" s="575" t="e">
        <f t="shared" si="251"/>
        <v>#REF!</v>
      </c>
      <c r="F2277" s="575" t="e">
        <f t="shared" si="246"/>
        <v>#REF!</v>
      </c>
      <c r="G2277" s="575" t="e">
        <f t="shared" si="247"/>
        <v>#REF!</v>
      </c>
      <c r="H2277" s="575" t="e">
        <f t="shared" si="248"/>
        <v>#REF!</v>
      </c>
      <c r="I2277" s="575" t="e">
        <f t="shared" si="249"/>
        <v>#REF!</v>
      </c>
      <c r="J2277" s="575" t="e">
        <f>IF(A2277="","",IF(#REF!="","",PMT((1+D2277)^(1/12)-1,(#REF!*12)-A2277+1,-E2277)))</f>
        <v>#REF!</v>
      </c>
    </row>
    <row r="2278" spans="1:10">
      <c r="A2278" s="577" t="e">
        <f>IF(A2277="","",IF(A2277=#REF!*12,"",+A2277+1))</f>
        <v>#REF!</v>
      </c>
      <c r="B2278" s="576" t="e">
        <f t="shared" si="250"/>
        <v>#REF!</v>
      </c>
      <c r="C2278" s="576" t="e">
        <f>IF(A2278="","",IF(#REF!+'Plano Prestação Mensal Proposta'!A2278&gt;120,0,ROUND(IF(B2278&gt;0.045,(0.045*0.5),(0.5)*B2278),7)))</f>
        <v>#REF!</v>
      </c>
      <c r="D2278" s="576" t="e">
        <f t="shared" si="245"/>
        <v>#REF!</v>
      </c>
      <c r="E2278" s="575" t="e">
        <f t="shared" si="251"/>
        <v>#REF!</v>
      </c>
      <c r="F2278" s="575" t="e">
        <f t="shared" si="246"/>
        <v>#REF!</v>
      </c>
      <c r="G2278" s="575" t="e">
        <f t="shared" si="247"/>
        <v>#REF!</v>
      </c>
      <c r="H2278" s="575" t="e">
        <f t="shared" si="248"/>
        <v>#REF!</v>
      </c>
      <c r="I2278" s="575" t="e">
        <f t="shared" si="249"/>
        <v>#REF!</v>
      </c>
      <c r="J2278" s="575" t="e">
        <f>IF(A2278="","",IF(#REF!="","",PMT((1+D2278)^(1/12)-1,(#REF!*12)-A2278+1,-E2278)))</f>
        <v>#REF!</v>
      </c>
    </row>
    <row r="2279" spans="1:10">
      <c r="A2279" s="577" t="e">
        <f>IF(A2278="","",IF(A2278=#REF!*12,"",+A2278+1))</f>
        <v>#REF!</v>
      </c>
      <c r="B2279" s="576" t="e">
        <f t="shared" si="250"/>
        <v>#REF!</v>
      </c>
      <c r="C2279" s="576" t="e">
        <f>IF(A2279="","",IF(#REF!+'Plano Prestação Mensal Proposta'!A2279&gt;120,0,ROUND(IF(B2279&gt;0.045,(0.045*0.5),(0.5)*B2279),7)))</f>
        <v>#REF!</v>
      </c>
      <c r="D2279" s="576" t="e">
        <f t="shared" si="245"/>
        <v>#REF!</v>
      </c>
      <c r="E2279" s="575" t="e">
        <f t="shared" si="251"/>
        <v>#REF!</v>
      </c>
      <c r="F2279" s="575" t="e">
        <f t="shared" si="246"/>
        <v>#REF!</v>
      </c>
      <c r="G2279" s="575" t="e">
        <f t="shared" si="247"/>
        <v>#REF!</v>
      </c>
      <c r="H2279" s="575" t="e">
        <f t="shared" si="248"/>
        <v>#REF!</v>
      </c>
      <c r="I2279" s="575" t="e">
        <f t="shared" si="249"/>
        <v>#REF!</v>
      </c>
      <c r="J2279" s="575" t="e">
        <f>IF(A2279="","",IF(#REF!="","",PMT((1+D2279)^(1/12)-1,(#REF!*12)-A2279+1,-E2279)))</f>
        <v>#REF!</v>
      </c>
    </row>
    <row r="2280" spans="1:10">
      <c r="A2280" s="577" t="e">
        <f>IF(A2279="","",IF(A2279=#REF!*12,"",+A2279+1))</f>
        <v>#REF!</v>
      </c>
      <c r="B2280" s="576" t="e">
        <f t="shared" si="250"/>
        <v>#REF!</v>
      </c>
      <c r="C2280" s="576" t="e">
        <f>IF(A2280="","",IF(#REF!+'Plano Prestação Mensal Proposta'!A2280&gt;120,0,ROUND(IF(B2280&gt;0.045,(0.045*0.5),(0.5)*B2280),7)))</f>
        <v>#REF!</v>
      </c>
      <c r="D2280" s="576" t="e">
        <f t="shared" si="245"/>
        <v>#REF!</v>
      </c>
      <c r="E2280" s="575" t="e">
        <f t="shared" si="251"/>
        <v>#REF!</v>
      </c>
      <c r="F2280" s="575" t="e">
        <f t="shared" si="246"/>
        <v>#REF!</v>
      </c>
      <c r="G2280" s="575" t="e">
        <f t="shared" si="247"/>
        <v>#REF!</v>
      </c>
      <c r="H2280" s="575" t="e">
        <f t="shared" si="248"/>
        <v>#REF!</v>
      </c>
      <c r="I2280" s="575" t="e">
        <f t="shared" si="249"/>
        <v>#REF!</v>
      </c>
      <c r="J2280" s="575" t="e">
        <f>IF(A2280="","",IF(#REF!="","",PMT((1+D2280)^(1/12)-1,(#REF!*12)-A2280+1,-E2280)))</f>
        <v>#REF!</v>
      </c>
    </row>
    <row r="2281" spans="1:10">
      <c r="A2281" s="577" t="e">
        <f>IF(A2280="","",IF(A2280=#REF!*12,"",+A2280+1))</f>
        <v>#REF!</v>
      </c>
      <c r="B2281" s="576" t="e">
        <f t="shared" si="250"/>
        <v>#REF!</v>
      </c>
      <c r="C2281" s="576" t="e">
        <f>IF(A2281="","",IF(#REF!+'Plano Prestação Mensal Proposta'!A2281&gt;120,0,ROUND(IF(B2281&gt;0.045,(0.045*0.5),(0.5)*B2281),7)))</f>
        <v>#REF!</v>
      </c>
      <c r="D2281" s="576" t="e">
        <f t="shared" si="245"/>
        <v>#REF!</v>
      </c>
      <c r="E2281" s="575" t="e">
        <f t="shared" si="251"/>
        <v>#REF!</v>
      </c>
      <c r="F2281" s="575" t="e">
        <f t="shared" si="246"/>
        <v>#REF!</v>
      </c>
      <c r="G2281" s="575" t="e">
        <f t="shared" si="247"/>
        <v>#REF!</v>
      </c>
      <c r="H2281" s="575" t="e">
        <f t="shared" si="248"/>
        <v>#REF!</v>
      </c>
      <c r="I2281" s="575" t="e">
        <f t="shared" si="249"/>
        <v>#REF!</v>
      </c>
      <c r="J2281" s="575" t="e">
        <f>IF(A2281="","",IF(#REF!="","",PMT((1+D2281)^(1/12)-1,(#REF!*12)-A2281+1,-E2281)))</f>
        <v>#REF!</v>
      </c>
    </row>
    <row r="2282" spans="1:10">
      <c r="A2282" s="577" t="e">
        <f>IF(A2281="","",IF(A2281=#REF!*12,"",+A2281+1))</f>
        <v>#REF!</v>
      </c>
      <c r="B2282" s="576" t="e">
        <f t="shared" si="250"/>
        <v>#REF!</v>
      </c>
      <c r="C2282" s="576" t="e">
        <f>IF(A2282="","",IF(#REF!+'Plano Prestação Mensal Proposta'!A2282&gt;120,0,ROUND(IF(B2282&gt;0.045,(0.045*0.5),(0.5)*B2282),7)))</f>
        <v>#REF!</v>
      </c>
      <c r="D2282" s="576" t="e">
        <f t="shared" si="245"/>
        <v>#REF!</v>
      </c>
      <c r="E2282" s="575" t="e">
        <f t="shared" si="251"/>
        <v>#REF!</v>
      </c>
      <c r="F2282" s="575" t="e">
        <f t="shared" si="246"/>
        <v>#REF!</v>
      </c>
      <c r="G2282" s="575" t="e">
        <f t="shared" si="247"/>
        <v>#REF!</v>
      </c>
      <c r="H2282" s="575" t="e">
        <f t="shared" si="248"/>
        <v>#REF!</v>
      </c>
      <c r="I2282" s="575" t="e">
        <f t="shared" si="249"/>
        <v>#REF!</v>
      </c>
      <c r="J2282" s="575" t="e">
        <f>IF(A2282="","",IF(#REF!="","",PMT((1+D2282)^(1/12)-1,(#REF!*12)-A2282+1,-E2282)))</f>
        <v>#REF!</v>
      </c>
    </row>
    <row r="2283" spans="1:10">
      <c r="A2283" s="577" t="e">
        <f>IF(A2282="","",IF(A2282=#REF!*12,"",+A2282+1))</f>
        <v>#REF!</v>
      </c>
      <c r="B2283" s="576" t="e">
        <f t="shared" si="250"/>
        <v>#REF!</v>
      </c>
      <c r="C2283" s="576" t="e">
        <f>IF(A2283="","",IF(#REF!+'Plano Prestação Mensal Proposta'!A2283&gt;120,0,ROUND(IF(B2283&gt;0.045,(0.045*0.5),(0.5)*B2283),7)))</f>
        <v>#REF!</v>
      </c>
      <c r="D2283" s="576" t="e">
        <f t="shared" si="245"/>
        <v>#REF!</v>
      </c>
      <c r="E2283" s="575" t="e">
        <f t="shared" si="251"/>
        <v>#REF!</v>
      </c>
      <c r="F2283" s="575" t="e">
        <f t="shared" si="246"/>
        <v>#REF!</v>
      </c>
      <c r="G2283" s="575" t="e">
        <f t="shared" si="247"/>
        <v>#REF!</v>
      </c>
      <c r="H2283" s="575" t="e">
        <f t="shared" si="248"/>
        <v>#REF!</v>
      </c>
      <c r="I2283" s="575" t="e">
        <f t="shared" si="249"/>
        <v>#REF!</v>
      </c>
      <c r="J2283" s="575" t="e">
        <f>IF(A2283="","",IF(#REF!="","",PMT((1+D2283)^(1/12)-1,(#REF!*12)-A2283+1,-E2283)))</f>
        <v>#REF!</v>
      </c>
    </row>
    <row r="2284" spans="1:10">
      <c r="A2284" s="577" t="e">
        <f>IF(A2283="","",IF(A2283=#REF!*12,"",+A2283+1))</f>
        <v>#REF!</v>
      </c>
      <c r="B2284" s="576" t="e">
        <f t="shared" si="250"/>
        <v>#REF!</v>
      </c>
      <c r="C2284" s="576" t="e">
        <f>IF(A2284="","",IF(#REF!+'Plano Prestação Mensal Proposta'!A2284&gt;120,0,ROUND(IF(B2284&gt;0.045,(0.045*0.5),(0.5)*B2284),7)))</f>
        <v>#REF!</v>
      </c>
      <c r="D2284" s="576" t="e">
        <f t="shared" si="245"/>
        <v>#REF!</v>
      </c>
      <c r="E2284" s="575" t="e">
        <f t="shared" si="251"/>
        <v>#REF!</v>
      </c>
      <c r="F2284" s="575" t="e">
        <f t="shared" si="246"/>
        <v>#REF!</v>
      </c>
      <c r="G2284" s="575" t="e">
        <f t="shared" si="247"/>
        <v>#REF!</v>
      </c>
      <c r="H2284" s="575" t="e">
        <f t="shared" si="248"/>
        <v>#REF!</v>
      </c>
      <c r="I2284" s="575" t="e">
        <f t="shared" si="249"/>
        <v>#REF!</v>
      </c>
      <c r="J2284" s="575" t="e">
        <f>IF(A2284="","",IF(#REF!="","",PMT((1+D2284)^(1/12)-1,(#REF!*12)-A2284+1,-E2284)))</f>
        <v>#REF!</v>
      </c>
    </row>
    <row r="2285" spans="1:10">
      <c r="A2285" s="577" t="e">
        <f>IF(A2284="","",IF(A2284=#REF!*12,"",+A2284+1))</f>
        <v>#REF!</v>
      </c>
      <c r="B2285" s="576" t="e">
        <f t="shared" si="250"/>
        <v>#REF!</v>
      </c>
      <c r="C2285" s="576" t="e">
        <f>IF(A2285="","",IF(#REF!+'Plano Prestação Mensal Proposta'!A2285&gt;120,0,ROUND(IF(B2285&gt;0.045,(0.045*0.5),(0.5)*B2285),7)))</f>
        <v>#REF!</v>
      </c>
      <c r="D2285" s="576" t="e">
        <f t="shared" si="245"/>
        <v>#REF!</v>
      </c>
      <c r="E2285" s="575" t="e">
        <f t="shared" si="251"/>
        <v>#REF!</v>
      </c>
      <c r="F2285" s="575" t="e">
        <f t="shared" si="246"/>
        <v>#REF!</v>
      </c>
      <c r="G2285" s="575" t="e">
        <f t="shared" si="247"/>
        <v>#REF!</v>
      </c>
      <c r="H2285" s="575" t="e">
        <f t="shared" si="248"/>
        <v>#REF!</v>
      </c>
      <c r="I2285" s="575" t="e">
        <f t="shared" si="249"/>
        <v>#REF!</v>
      </c>
      <c r="J2285" s="575" t="e">
        <f>IF(A2285="","",IF(#REF!="","",PMT((1+D2285)^(1/12)-1,(#REF!*12)-A2285+1,-E2285)))</f>
        <v>#REF!</v>
      </c>
    </row>
    <row r="2286" spans="1:10">
      <c r="A2286" s="577" t="e">
        <f>IF(A2285="","",IF(A2285=#REF!*12,"",+A2285+1))</f>
        <v>#REF!</v>
      </c>
      <c r="B2286" s="576" t="e">
        <f t="shared" si="250"/>
        <v>#REF!</v>
      </c>
      <c r="C2286" s="576" t="e">
        <f>IF(A2286="","",IF(#REF!+'Plano Prestação Mensal Proposta'!A2286&gt;120,0,ROUND(IF(B2286&gt;0.045,(0.045*0.5),(0.5)*B2286),7)))</f>
        <v>#REF!</v>
      </c>
      <c r="D2286" s="576" t="e">
        <f t="shared" si="245"/>
        <v>#REF!</v>
      </c>
      <c r="E2286" s="575" t="e">
        <f t="shared" si="251"/>
        <v>#REF!</v>
      </c>
      <c r="F2286" s="575" t="e">
        <f t="shared" si="246"/>
        <v>#REF!</v>
      </c>
      <c r="G2286" s="575" t="e">
        <f t="shared" si="247"/>
        <v>#REF!</v>
      </c>
      <c r="H2286" s="575" t="e">
        <f t="shared" si="248"/>
        <v>#REF!</v>
      </c>
      <c r="I2286" s="575" t="e">
        <f t="shared" si="249"/>
        <v>#REF!</v>
      </c>
      <c r="J2286" s="575" t="e">
        <f>IF(A2286="","",IF(#REF!="","",PMT((1+D2286)^(1/12)-1,(#REF!*12)-A2286+1,-E2286)))</f>
        <v>#REF!</v>
      </c>
    </row>
    <row r="2287" spans="1:10">
      <c r="A2287" s="577" t="e">
        <f>IF(A2286="","",IF(A2286=#REF!*12,"",+A2286+1))</f>
        <v>#REF!</v>
      </c>
      <c r="B2287" s="576" t="e">
        <f t="shared" si="250"/>
        <v>#REF!</v>
      </c>
      <c r="C2287" s="576" t="e">
        <f>IF(A2287="","",IF(#REF!+'Plano Prestação Mensal Proposta'!A2287&gt;120,0,ROUND(IF(B2287&gt;0.045,(0.045*0.5),(0.5)*B2287),7)))</f>
        <v>#REF!</v>
      </c>
      <c r="D2287" s="576" t="e">
        <f t="shared" si="245"/>
        <v>#REF!</v>
      </c>
      <c r="E2287" s="575" t="e">
        <f t="shared" si="251"/>
        <v>#REF!</v>
      </c>
      <c r="F2287" s="575" t="e">
        <f t="shared" si="246"/>
        <v>#REF!</v>
      </c>
      <c r="G2287" s="575" t="e">
        <f t="shared" si="247"/>
        <v>#REF!</v>
      </c>
      <c r="H2287" s="575" t="e">
        <f t="shared" si="248"/>
        <v>#REF!</v>
      </c>
      <c r="I2287" s="575" t="e">
        <f t="shared" si="249"/>
        <v>#REF!</v>
      </c>
      <c r="J2287" s="575" t="e">
        <f>IF(A2287="","",IF(#REF!="","",PMT((1+D2287)^(1/12)-1,(#REF!*12)-A2287+1,-E2287)))</f>
        <v>#REF!</v>
      </c>
    </row>
    <row r="2288" spans="1:10">
      <c r="A2288" s="577" t="e">
        <f>IF(A2287="","",IF(A2287=#REF!*12,"",+A2287+1))</f>
        <v>#REF!</v>
      </c>
      <c r="B2288" s="576" t="e">
        <f t="shared" si="250"/>
        <v>#REF!</v>
      </c>
      <c r="C2288" s="576" t="e">
        <f>IF(A2288="","",IF(#REF!+'Plano Prestação Mensal Proposta'!A2288&gt;120,0,ROUND(IF(B2288&gt;0.045,(0.045*0.5),(0.5)*B2288),7)))</f>
        <v>#REF!</v>
      </c>
      <c r="D2288" s="576" t="e">
        <f t="shared" si="245"/>
        <v>#REF!</v>
      </c>
      <c r="E2288" s="575" t="e">
        <f t="shared" si="251"/>
        <v>#REF!</v>
      </c>
      <c r="F2288" s="575" t="e">
        <f t="shared" si="246"/>
        <v>#REF!</v>
      </c>
      <c r="G2288" s="575" t="e">
        <f t="shared" si="247"/>
        <v>#REF!</v>
      </c>
      <c r="H2288" s="575" t="e">
        <f t="shared" si="248"/>
        <v>#REF!</v>
      </c>
      <c r="I2288" s="575" t="e">
        <f t="shared" si="249"/>
        <v>#REF!</v>
      </c>
      <c r="J2288" s="575" t="e">
        <f>IF(A2288="","",IF(#REF!="","",PMT((1+D2288)^(1/12)-1,(#REF!*12)-A2288+1,-E2288)))</f>
        <v>#REF!</v>
      </c>
    </row>
    <row r="2289" spans="1:10">
      <c r="A2289" s="577" t="e">
        <f>IF(A2288="","",IF(A2288=#REF!*12,"",+A2288+1))</f>
        <v>#REF!</v>
      </c>
      <c r="B2289" s="576" t="e">
        <f t="shared" si="250"/>
        <v>#REF!</v>
      </c>
      <c r="C2289" s="576" t="e">
        <f>IF(A2289="","",IF(#REF!+'Plano Prestação Mensal Proposta'!A2289&gt;120,0,ROUND(IF(B2289&gt;0.045,(0.045*0.5),(0.5)*B2289),7)))</f>
        <v>#REF!</v>
      </c>
      <c r="D2289" s="576" t="e">
        <f t="shared" si="245"/>
        <v>#REF!</v>
      </c>
      <c r="E2289" s="575" t="e">
        <f t="shared" si="251"/>
        <v>#REF!</v>
      </c>
      <c r="F2289" s="575" t="e">
        <f t="shared" si="246"/>
        <v>#REF!</v>
      </c>
      <c r="G2289" s="575" t="e">
        <f t="shared" si="247"/>
        <v>#REF!</v>
      </c>
      <c r="H2289" s="575" t="e">
        <f t="shared" si="248"/>
        <v>#REF!</v>
      </c>
      <c r="I2289" s="575" t="e">
        <f t="shared" si="249"/>
        <v>#REF!</v>
      </c>
      <c r="J2289" s="575" t="e">
        <f>IF(A2289="","",IF(#REF!="","",PMT((1+D2289)^(1/12)-1,(#REF!*12)-A2289+1,-E2289)))</f>
        <v>#REF!</v>
      </c>
    </row>
    <row r="2290" spans="1:10">
      <c r="A2290" s="577" t="e">
        <f>IF(A2289="","",IF(A2289=#REF!*12,"",+A2289+1))</f>
        <v>#REF!</v>
      </c>
      <c r="B2290" s="576" t="e">
        <f t="shared" si="250"/>
        <v>#REF!</v>
      </c>
      <c r="C2290" s="576" t="e">
        <f>IF(A2290="","",IF(#REF!+'Plano Prestação Mensal Proposta'!A2290&gt;120,0,ROUND(IF(B2290&gt;0.045,(0.045*0.5),(0.5)*B2290),7)))</f>
        <v>#REF!</v>
      </c>
      <c r="D2290" s="576" t="e">
        <f t="shared" si="245"/>
        <v>#REF!</v>
      </c>
      <c r="E2290" s="575" t="e">
        <f t="shared" si="251"/>
        <v>#REF!</v>
      </c>
      <c r="F2290" s="575" t="e">
        <f t="shared" si="246"/>
        <v>#REF!</v>
      </c>
      <c r="G2290" s="575" t="e">
        <f t="shared" si="247"/>
        <v>#REF!</v>
      </c>
      <c r="H2290" s="575" t="e">
        <f t="shared" si="248"/>
        <v>#REF!</v>
      </c>
      <c r="I2290" s="575" t="e">
        <f t="shared" si="249"/>
        <v>#REF!</v>
      </c>
      <c r="J2290" s="575" t="e">
        <f>IF(A2290="","",IF(#REF!="","",PMT((1+D2290)^(1/12)-1,(#REF!*12)-A2290+1,-E2290)))</f>
        <v>#REF!</v>
      </c>
    </row>
    <row r="2291" spans="1:10">
      <c r="A2291" s="577" t="e">
        <f>IF(A2290="","",IF(A2290=#REF!*12,"",+A2290+1))</f>
        <v>#REF!</v>
      </c>
      <c r="B2291" s="576" t="e">
        <f t="shared" si="250"/>
        <v>#REF!</v>
      </c>
      <c r="C2291" s="576" t="e">
        <f>IF(A2291="","",IF(#REF!+'Plano Prestação Mensal Proposta'!A2291&gt;120,0,ROUND(IF(B2291&gt;0.045,(0.045*0.5),(0.5)*B2291),7)))</f>
        <v>#REF!</v>
      </c>
      <c r="D2291" s="576" t="e">
        <f t="shared" si="245"/>
        <v>#REF!</v>
      </c>
      <c r="E2291" s="575" t="e">
        <f t="shared" si="251"/>
        <v>#REF!</v>
      </c>
      <c r="F2291" s="575" t="e">
        <f t="shared" si="246"/>
        <v>#REF!</v>
      </c>
      <c r="G2291" s="575" t="e">
        <f t="shared" si="247"/>
        <v>#REF!</v>
      </c>
      <c r="H2291" s="575" t="e">
        <f t="shared" si="248"/>
        <v>#REF!</v>
      </c>
      <c r="I2291" s="575" t="e">
        <f t="shared" si="249"/>
        <v>#REF!</v>
      </c>
      <c r="J2291" s="575" t="e">
        <f>IF(A2291="","",IF(#REF!="","",PMT((1+D2291)^(1/12)-1,(#REF!*12)-A2291+1,-E2291)))</f>
        <v>#REF!</v>
      </c>
    </row>
    <row r="2292" spans="1:10">
      <c r="A2292" s="577" t="e">
        <f>IF(A2291="","",IF(A2291=#REF!*12,"",+A2291+1))</f>
        <v>#REF!</v>
      </c>
      <c r="B2292" s="576" t="e">
        <f t="shared" si="250"/>
        <v>#REF!</v>
      </c>
      <c r="C2292" s="576" t="e">
        <f>IF(A2292="","",IF(#REF!+'Plano Prestação Mensal Proposta'!A2292&gt;120,0,ROUND(IF(B2292&gt;0.045,(0.045*0.5),(0.5)*B2292),7)))</f>
        <v>#REF!</v>
      </c>
      <c r="D2292" s="576" t="e">
        <f t="shared" si="245"/>
        <v>#REF!</v>
      </c>
      <c r="E2292" s="575" t="e">
        <f t="shared" si="251"/>
        <v>#REF!</v>
      </c>
      <c r="F2292" s="575" t="e">
        <f t="shared" si="246"/>
        <v>#REF!</v>
      </c>
      <c r="G2292" s="575" t="e">
        <f t="shared" si="247"/>
        <v>#REF!</v>
      </c>
      <c r="H2292" s="575" t="e">
        <f t="shared" si="248"/>
        <v>#REF!</v>
      </c>
      <c r="I2292" s="575" t="e">
        <f t="shared" si="249"/>
        <v>#REF!</v>
      </c>
      <c r="J2292" s="575" t="e">
        <f>IF(A2292="","",IF(#REF!="","",PMT((1+D2292)^(1/12)-1,(#REF!*12)-A2292+1,-E2292)))</f>
        <v>#REF!</v>
      </c>
    </row>
    <row r="2293" spans="1:10">
      <c r="A2293" s="577" t="e">
        <f>IF(A2292="","",IF(A2292=#REF!*12,"",+A2292+1))</f>
        <v>#REF!</v>
      </c>
      <c r="B2293" s="576" t="e">
        <f t="shared" si="250"/>
        <v>#REF!</v>
      </c>
      <c r="C2293" s="576" t="e">
        <f>IF(A2293="","",IF(#REF!+'Plano Prestação Mensal Proposta'!A2293&gt;120,0,ROUND(IF(B2293&gt;0.045,(0.045*0.5),(0.5)*B2293),7)))</f>
        <v>#REF!</v>
      </c>
      <c r="D2293" s="576" t="e">
        <f t="shared" si="245"/>
        <v>#REF!</v>
      </c>
      <c r="E2293" s="575" t="e">
        <f t="shared" si="251"/>
        <v>#REF!</v>
      </c>
      <c r="F2293" s="575" t="e">
        <f t="shared" si="246"/>
        <v>#REF!</v>
      </c>
      <c r="G2293" s="575" t="e">
        <f t="shared" si="247"/>
        <v>#REF!</v>
      </c>
      <c r="H2293" s="575" t="e">
        <f t="shared" si="248"/>
        <v>#REF!</v>
      </c>
      <c r="I2293" s="575" t="e">
        <f t="shared" si="249"/>
        <v>#REF!</v>
      </c>
      <c r="J2293" s="575" t="e">
        <f>IF(A2293="","",IF(#REF!="","",PMT((1+D2293)^(1/12)-1,(#REF!*12)-A2293+1,-E2293)))</f>
        <v>#REF!</v>
      </c>
    </row>
    <row r="2294" spans="1:10">
      <c r="A2294" s="577" t="e">
        <f>IF(A2293="","",IF(A2293=#REF!*12,"",+A2293+1))</f>
        <v>#REF!</v>
      </c>
      <c r="B2294" s="576" t="e">
        <f t="shared" si="250"/>
        <v>#REF!</v>
      </c>
      <c r="C2294" s="576" t="e">
        <f>IF(A2294="","",IF(#REF!+'Plano Prestação Mensal Proposta'!A2294&gt;120,0,ROUND(IF(B2294&gt;0.045,(0.045*0.5),(0.5)*B2294),7)))</f>
        <v>#REF!</v>
      </c>
      <c r="D2294" s="576" t="e">
        <f t="shared" si="245"/>
        <v>#REF!</v>
      </c>
      <c r="E2294" s="575" t="e">
        <f t="shared" si="251"/>
        <v>#REF!</v>
      </c>
      <c r="F2294" s="575" t="e">
        <f t="shared" si="246"/>
        <v>#REF!</v>
      </c>
      <c r="G2294" s="575" t="e">
        <f t="shared" si="247"/>
        <v>#REF!</v>
      </c>
      <c r="H2294" s="575" t="e">
        <f t="shared" si="248"/>
        <v>#REF!</v>
      </c>
      <c r="I2294" s="575" t="e">
        <f t="shared" si="249"/>
        <v>#REF!</v>
      </c>
      <c r="J2294" s="575" t="e">
        <f>IF(A2294="","",IF(#REF!="","",PMT((1+D2294)^(1/12)-1,(#REF!*12)-A2294+1,-E2294)))</f>
        <v>#REF!</v>
      </c>
    </row>
    <row r="2295" spans="1:10">
      <c r="A2295" s="577" t="e">
        <f>IF(A2294="","",IF(A2294=#REF!*12,"",+A2294+1))</f>
        <v>#REF!</v>
      </c>
      <c r="B2295" s="576" t="e">
        <f t="shared" si="250"/>
        <v>#REF!</v>
      </c>
      <c r="C2295" s="576" t="e">
        <f>IF(A2295="","",IF(#REF!+'Plano Prestação Mensal Proposta'!A2295&gt;120,0,ROUND(IF(B2295&gt;0.045,(0.045*0.5),(0.5)*B2295),7)))</f>
        <v>#REF!</v>
      </c>
      <c r="D2295" s="576" t="e">
        <f t="shared" si="245"/>
        <v>#REF!</v>
      </c>
      <c r="E2295" s="575" t="e">
        <f t="shared" si="251"/>
        <v>#REF!</v>
      </c>
      <c r="F2295" s="575" t="e">
        <f t="shared" si="246"/>
        <v>#REF!</v>
      </c>
      <c r="G2295" s="575" t="e">
        <f t="shared" si="247"/>
        <v>#REF!</v>
      </c>
      <c r="H2295" s="575" t="e">
        <f t="shared" si="248"/>
        <v>#REF!</v>
      </c>
      <c r="I2295" s="575" t="e">
        <f t="shared" si="249"/>
        <v>#REF!</v>
      </c>
      <c r="J2295" s="575" t="e">
        <f>IF(A2295="","",IF(#REF!="","",PMT((1+D2295)^(1/12)-1,(#REF!*12)-A2295+1,-E2295)))</f>
        <v>#REF!</v>
      </c>
    </row>
    <row r="2296" spans="1:10">
      <c r="A2296" s="577" t="e">
        <f>IF(A2295="","",IF(A2295=#REF!*12,"",+A2295+1))</f>
        <v>#REF!</v>
      </c>
      <c r="B2296" s="576" t="e">
        <f t="shared" si="250"/>
        <v>#REF!</v>
      </c>
      <c r="C2296" s="576" t="e">
        <f>IF(A2296="","",IF(#REF!+'Plano Prestação Mensal Proposta'!A2296&gt;120,0,ROUND(IF(B2296&gt;0.045,(0.045*0.5),(0.5)*B2296),7)))</f>
        <v>#REF!</v>
      </c>
      <c r="D2296" s="576" t="e">
        <f t="shared" si="245"/>
        <v>#REF!</v>
      </c>
      <c r="E2296" s="575" t="e">
        <f t="shared" si="251"/>
        <v>#REF!</v>
      </c>
      <c r="F2296" s="575" t="e">
        <f t="shared" si="246"/>
        <v>#REF!</v>
      </c>
      <c r="G2296" s="575" t="e">
        <f t="shared" si="247"/>
        <v>#REF!</v>
      </c>
      <c r="H2296" s="575" t="e">
        <f t="shared" si="248"/>
        <v>#REF!</v>
      </c>
      <c r="I2296" s="575" t="e">
        <f t="shared" si="249"/>
        <v>#REF!</v>
      </c>
      <c r="J2296" s="575" t="e">
        <f>IF(A2296="","",IF(#REF!="","",PMT((1+D2296)^(1/12)-1,(#REF!*12)-A2296+1,-E2296)))</f>
        <v>#REF!</v>
      </c>
    </row>
    <row r="2297" spans="1:10">
      <c r="A2297" s="577" t="e">
        <f>IF(A2296="","",IF(A2296=#REF!*12,"",+A2296+1))</f>
        <v>#REF!</v>
      </c>
      <c r="B2297" s="576" t="e">
        <f t="shared" si="250"/>
        <v>#REF!</v>
      </c>
      <c r="C2297" s="576" t="e">
        <f>IF(A2297="","",IF(#REF!+'Plano Prestação Mensal Proposta'!A2297&gt;120,0,ROUND(IF(B2297&gt;0.045,(0.045*0.5),(0.5)*B2297),7)))</f>
        <v>#REF!</v>
      </c>
      <c r="D2297" s="576" t="e">
        <f t="shared" si="245"/>
        <v>#REF!</v>
      </c>
      <c r="E2297" s="575" t="e">
        <f t="shared" si="251"/>
        <v>#REF!</v>
      </c>
      <c r="F2297" s="575" t="e">
        <f t="shared" si="246"/>
        <v>#REF!</v>
      </c>
      <c r="G2297" s="575" t="e">
        <f t="shared" si="247"/>
        <v>#REF!</v>
      </c>
      <c r="H2297" s="575" t="e">
        <f t="shared" si="248"/>
        <v>#REF!</v>
      </c>
      <c r="I2297" s="575" t="e">
        <f t="shared" si="249"/>
        <v>#REF!</v>
      </c>
      <c r="J2297" s="575" t="e">
        <f>IF(A2297="","",IF(#REF!="","",PMT((1+D2297)^(1/12)-1,(#REF!*12)-A2297+1,-E2297)))</f>
        <v>#REF!</v>
      </c>
    </row>
    <row r="2298" spans="1:10">
      <c r="A2298" s="577" t="e">
        <f>IF(A2297="","",IF(A2297=#REF!*12,"",+A2297+1))</f>
        <v>#REF!</v>
      </c>
      <c r="B2298" s="576" t="e">
        <f t="shared" si="250"/>
        <v>#REF!</v>
      </c>
      <c r="C2298" s="576" t="e">
        <f>IF(A2298="","",IF(#REF!+'Plano Prestação Mensal Proposta'!A2298&gt;120,0,ROUND(IF(B2298&gt;0.045,(0.045*0.5),(0.5)*B2298),7)))</f>
        <v>#REF!</v>
      </c>
      <c r="D2298" s="576" t="e">
        <f t="shared" si="245"/>
        <v>#REF!</v>
      </c>
      <c r="E2298" s="575" t="e">
        <f t="shared" si="251"/>
        <v>#REF!</v>
      </c>
      <c r="F2298" s="575" t="e">
        <f t="shared" si="246"/>
        <v>#REF!</v>
      </c>
      <c r="G2298" s="575" t="e">
        <f t="shared" si="247"/>
        <v>#REF!</v>
      </c>
      <c r="H2298" s="575" t="e">
        <f t="shared" si="248"/>
        <v>#REF!</v>
      </c>
      <c r="I2298" s="575" t="e">
        <f t="shared" si="249"/>
        <v>#REF!</v>
      </c>
      <c r="J2298" s="575" t="e">
        <f>IF(A2298="","",IF(#REF!="","",PMT((1+D2298)^(1/12)-1,(#REF!*12)-A2298+1,-E2298)))</f>
        <v>#REF!</v>
      </c>
    </row>
    <row r="2299" spans="1:10">
      <c r="A2299" s="577" t="e">
        <f>IF(A2298="","",IF(A2298=#REF!*12,"",+A2298+1))</f>
        <v>#REF!</v>
      </c>
      <c r="B2299" s="576" t="e">
        <f t="shared" si="250"/>
        <v>#REF!</v>
      </c>
      <c r="C2299" s="576" t="e">
        <f>IF(A2299="","",IF(#REF!+'Plano Prestação Mensal Proposta'!A2299&gt;120,0,ROUND(IF(B2299&gt;0.045,(0.045*0.5),(0.5)*B2299),7)))</f>
        <v>#REF!</v>
      </c>
      <c r="D2299" s="576" t="e">
        <f t="shared" si="245"/>
        <v>#REF!</v>
      </c>
      <c r="E2299" s="575" t="e">
        <f t="shared" si="251"/>
        <v>#REF!</v>
      </c>
      <c r="F2299" s="575" t="e">
        <f t="shared" si="246"/>
        <v>#REF!</v>
      </c>
      <c r="G2299" s="575" t="e">
        <f t="shared" si="247"/>
        <v>#REF!</v>
      </c>
      <c r="H2299" s="575" t="e">
        <f t="shared" si="248"/>
        <v>#REF!</v>
      </c>
      <c r="I2299" s="575" t="e">
        <f t="shared" si="249"/>
        <v>#REF!</v>
      </c>
      <c r="J2299" s="575" t="e">
        <f>IF(A2299="","",IF(#REF!="","",PMT((1+D2299)^(1/12)-1,(#REF!*12)-A2299+1,-E2299)))</f>
        <v>#REF!</v>
      </c>
    </row>
    <row r="2300" spans="1:10">
      <c r="A2300" s="577" t="e">
        <f>IF(A2299="","",IF(A2299=#REF!*12,"",+A2299+1))</f>
        <v>#REF!</v>
      </c>
      <c r="B2300" s="576" t="e">
        <f t="shared" si="250"/>
        <v>#REF!</v>
      </c>
      <c r="C2300" s="576" t="e">
        <f>IF(A2300="","",IF(#REF!+'Plano Prestação Mensal Proposta'!A2300&gt;120,0,ROUND(IF(B2300&gt;0.045,(0.045*0.5),(0.5)*B2300),7)))</f>
        <v>#REF!</v>
      </c>
      <c r="D2300" s="576" t="e">
        <f t="shared" si="245"/>
        <v>#REF!</v>
      </c>
      <c r="E2300" s="575" t="e">
        <f t="shared" si="251"/>
        <v>#REF!</v>
      </c>
      <c r="F2300" s="575" t="e">
        <f t="shared" si="246"/>
        <v>#REF!</v>
      </c>
      <c r="G2300" s="575" t="e">
        <f t="shared" si="247"/>
        <v>#REF!</v>
      </c>
      <c r="H2300" s="575" t="e">
        <f t="shared" si="248"/>
        <v>#REF!</v>
      </c>
      <c r="I2300" s="575" t="e">
        <f t="shared" si="249"/>
        <v>#REF!</v>
      </c>
      <c r="J2300" s="575" t="e">
        <f>IF(A2300="","",IF(#REF!="","",PMT((1+D2300)^(1/12)-1,(#REF!*12)-A2300+1,-E2300)))</f>
        <v>#REF!</v>
      </c>
    </row>
    <row r="2301" spans="1:10">
      <c r="A2301" s="577" t="e">
        <f>IF(A2300="","",IF(A2300=#REF!*12,"",+A2300+1))</f>
        <v>#REF!</v>
      </c>
      <c r="B2301" s="576" t="e">
        <f t="shared" si="250"/>
        <v>#REF!</v>
      </c>
      <c r="C2301" s="576" t="e">
        <f>IF(A2301="","",IF(#REF!+'Plano Prestação Mensal Proposta'!A2301&gt;120,0,ROUND(IF(B2301&gt;0.045,(0.045*0.5),(0.5)*B2301),7)))</f>
        <v>#REF!</v>
      </c>
      <c r="D2301" s="576" t="e">
        <f t="shared" si="245"/>
        <v>#REF!</v>
      </c>
      <c r="E2301" s="575" t="e">
        <f t="shared" si="251"/>
        <v>#REF!</v>
      </c>
      <c r="F2301" s="575" t="e">
        <f t="shared" si="246"/>
        <v>#REF!</v>
      </c>
      <c r="G2301" s="575" t="e">
        <f t="shared" si="247"/>
        <v>#REF!</v>
      </c>
      <c r="H2301" s="575" t="e">
        <f t="shared" si="248"/>
        <v>#REF!</v>
      </c>
      <c r="I2301" s="575" t="e">
        <f t="shared" si="249"/>
        <v>#REF!</v>
      </c>
      <c r="J2301" s="575" t="e">
        <f>IF(A2301="","",IF(#REF!="","",PMT((1+D2301)^(1/12)-1,(#REF!*12)-A2301+1,-E2301)))</f>
        <v>#REF!</v>
      </c>
    </row>
    <row r="2302" spans="1:10">
      <c r="A2302" s="577" t="e">
        <f>IF(A2301="","",IF(A2301=#REF!*12,"",+A2301+1))</f>
        <v>#REF!</v>
      </c>
      <c r="B2302" s="576" t="e">
        <f t="shared" si="250"/>
        <v>#REF!</v>
      </c>
      <c r="C2302" s="576" t="e">
        <f>IF(A2302="","",IF(#REF!+'Plano Prestação Mensal Proposta'!A2302&gt;120,0,ROUND(IF(B2302&gt;0.045,(0.045*0.5),(0.5)*B2302),7)))</f>
        <v>#REF!</v>
      </c>
      <c r="D2302" s="576" t="e">
        <f t="shared" si="245"/>
        <v>#REF!</v>
      </c>
      <c r="E2302" s="575" t="e">
        <f t="shared" si="251"/>
        <v>#REF!</v>
      </c>
      <c r="F2302" s="575" t="e">
        <f t="shared" si="246"/>
        <v>#REF!</v>
      </c>
      <c r="G2302" s="575" t="e">
        <f t="shared" si="247"/>
        <v>#REF!</v>
      </c>
      <c r="H2302" s="575" t="e">
        <f t="shared" si="248"/>
        <v>#REF!</v>
      </c>
      <c r="I2302" s="575" t="e">
        <f t="shared" si="249"/>
        <v>#REF!</v>
      </c>
      <c r="J2302" s="575" t="e">
        <f>IF(A2302="","",IF(#REF!="","",PMT((1+D2302)^(1/12)-1,(#REF!*12)-A2302+1,-E2302)))</f>
        <v>#REF!</v>
      </c>
    </row>
    <row r="2303" spans="1:10">
      <c r="A2303" s="577" t="e">
        <f>IF(A2302="","",IF(A2302=#REF!*12,"",+A2302+1))</f>
        <v>#REF!</v>
      </c>
      <c r="B2303" s="576" t="e">
        <f t="shared" si="250"/>
        <v>#REF!</v>
      </c>
      <c r="C2303" s="576" t="e">
        <f>IF(A2303="","",IF(#REF!+'Plano Prestação Mensal Proposta'!A2303&gt;120,0,ROUND(IF(B2303&gt;0.045,(0.045*0.5),(0.5)*B2303),7)))</f>
        <v>#REF!</v>
      </c>
      <c r="D2303" s="576" t="e">
        <f t="shared" si="245"/>
        <v>#REF!</v>
      </c>
      <c r="E2303" s="575" t="e">
        <f t="shared" si="251"/>
        <v>#REF!</v>
      </c>
      <c r="F2303" s="575" t="e">
        <f t="shared" si="246"/>
        <v>#REF!</v>
      </c>
      <c r="G2303" s="575" t="e">
        <f t="shared" si="247"/>
        <v>#REF!</v>
      </c>
      <c r="H2303" s="575" t="e">
        <f t="shared" si="248"/>
        <v>#REF!</v>
      </c>
      <c r="I2303" s="575" t="e">
        <f t="shared" si="249"/>
        <v>#REF!</v>
      </c>
      <c r="J2303" s="575" t="e">
        <f>IF(A2303="","",IF(#REF!="","",PMT((1+D2303)^(1/12)-1,(#REF!*12)-A2303+1,-E2303)))</f>
        <v>#REF!</v>
      </c>
    </row>
    <row r="2304" spans="1:10">
      <c r="A2304" s="577" t="e">
        <f>IF(A2303="","",IF(A2303=#REF!*12,"",+A2303+1))</f>
        <v>#REF!</v>
      </c>
      <c r="B2304" s="576" t="e">
        <f t="shared" si="250"/>
        <v>#REF!</v>
      </c>
      <c r="C2304" s="576" t="e">
        <f>IF(A2304="","",IF(#REF!+'Plano Prestação Mensal Proposta'!A2304&gt;120,0,ROUND(IF(B2304&gt;0.045,(0.045*0.5),(0.5)*B2304),7)))</f>
        <v>#REF!</v>
      </c>
      <c r="D2304" s="576" t="e">
        <f t="shared" si="245"/>
        <v>#REF!</v>
      </c>
      <c r="E2304" s="575" t="e">
        <f t="shared" si="251"/>
        <v>#REF!</v>
      </c>
      <c r="F2304" s="575" t="e">
        <f t="shared" si="246"/>
        <v>#REF!</v>
      </c>
      <c r="G2304" s="575" t="e">
        <f t="shared" si="247"/>
        <v>#REF!</v>
      </c>
      <c r="H2304" s="575" t="e">
        <f t="shared" si="248"/>
        <v>#REF!</v>
      </c>
      <c r="I2304" s="575" t="e">
        <f t="shared" si="249"/>
        <v>#REF!</v>
      </c>
      <c r="J2304" s="575" t="e">
        <f>IF(A2304="","",IF(#REF!="","",PMT((1+D2304)^(1/12)-1,(#REF!*12)-A2304+1,-E2304)))</f>
        <v>#REF!</v>
      </c>
    </row>
    <row r="2305" spans="1:10">
      <c r="A2305" s="577" t="e">
        <f>IF(A2304="","",IF(A2304=#REF!*12,"",+A2304+1))</f>
        <v>#REF!</v>
      </c>
      <c r="B2305" s="576" t="e">
        <f t="shared" si="250"/>
        <v>#REF!</v>
      </c>
      <c r="C2305" s="576" t="e">
        <f>IF(A2305="","",IF(#REF!+'Plano Prestação Mensal Proposta'!A2305&gt;120,0,ROUND(IF(B2305&gt;0.045,(0.045*0.5),(0.5)*B2305),7)))</f>
        <v>#REF!</v>
      </c>
      <c r="D2305" s="576" t="e">
        <f t="shared" si="245"/>
        <v>#REF!</v>
      </c>
      <c r="E2305" s="575" t="e">
        <f t="shared" si="251"/>
        <v>#REF!</v>
      </c>
      <c r="F2305" s="575" t="e">
        <f t="shared" si="246"/>
        <v>#REF!</v>
      </c>
      <c r="G2305" s="575" t="e">
        <f t="shared" si="247"/>
        <v>#REF!</v>
      </c>
      <c r="H2305" s="575" t="e">
        <f t="shared" si="248"/>
        <v>#REF!</v>
      </c>
      <c r="I2305" s="575" t="e">
        <f t="shared" si="249"/>
        <v>#REF!</v>
      </c>
      <c r="J2305" s="575" t="e">
        <f>IF(A2305="","",IF(#REF!="","",PMT((1+D2305)^(1/12)-1,(#REF!*12)-A2305+1,-E2305)))</f>
        <v>#REF!</v>
      </c>
    </row>
    <row r="2306" spans="1:10">
      <c r="A2306" s="577" t="e">
        <f>IF(A2305="","",IF(A2305=#REF!*12,"",+A2305+1))</f>
        <v>#REF!</v>
      </c>
      <c r="B2306" s="576" t="e">
        <f t="shared" si="250"/>
        <v>#REF!</v>
      </c>
      <c r="C2306" s="576" t="e">
        <f>IF(A2306="","",IF(#REF!+'Plano Prestação Mensal Proposta'!A2306&gt;120,0,ROUND(IF(B2306&gt;0.045,(0.045*0.5),(0.5)*B2306),7)))</f>
        <v>#REF!</v>
      </c>
      <c r="D2306" s="576" t="e">
        <f t="shared" si="245"/>
        <v>#REF!</v>
      </c>
      <c r="E2306" s="575" t="e">
        <f t="shared" si="251"/>
        <v>#REF!</v>
      </c>
      <c r="F2306" s="575" t="e">
        <f t="shared" si="246"/>
        <v>#REF!</v>
      </c>
      <c r="G2306" s="575" t="e">
        <f t="shared" si="247"/>
        <v>#REF!</v>
      </c>
      <c r="H2306" s="575" t="e">
        <f t="shared" si="248"/>
        <v>#REF!</v>
      </c>
      <c r="I2306" s="575" t="e">
        <f t="shared" si="249"/>
        <v>#REF!</v>
      </c>
      <c r="J2306" s="575" t="e">
        <f>IF(A2306="","",IF(#REF!="","",PMT((1+D2306)^(1/12)-1,(#REF!*12)-A2306+1,-E2306)))</f>
        <v>#REF!</v>
      </c>
    </row>
    <row r="2307" spans="1:10">
      <c r="A2307" s="577" t="e">
        <f>IF(A2306="","",IF(A2306=#REF!*12,"",+A2306+1))</f>
        <v>#REF!</v>
      </c>
      <c r="B2307" s="576" t="e">
        <f t="shared" si="250"/>
        <v>#REF!</v>
      </c>
      <c r="C2307" s="576" t="e">
        <f>IF(A2307="","",IF(#REF!+'Plano Prestação Mensal Proposta'!A2307&gt;120,0,ROUND(IF(B2307&gt;0.045,(0.045*0.5),(0.5)*B2307),7)))</f>
        <v>#REF!</v>
      </c>
      <c r="D2307" s="576" t="e">
        <f t="shared" si="245"/>
        <v>#REF!</v>
      </c>
      <c r="E2307" s="575" t="e">
        <f t="shared" si="251"/>
        <v>#REF!</v>
      </c>
      <c r="F2307" s="575" t="e">
        <f t="shared" si="246"/>
        <v>#REF!</v>
      </c>
      <c r="G2307" s="575" t="e">
        <f t="shared" si="247"/>
        <v>#REF!</v>
      </c>
      <c r="H2307" s="575" t="e">
        <f t="shared" si="248"/>
        <v>#REF!</v>
      </c>
      <c r="I2307" s="575" t="e">
        <f t="shared" si="249"/>
        <v>#REF!</v>
      </c>
      <c r="J2307" s="575" t="e">
        <f>IF(A2307="","",IF(#REF!="","",PMT((1+D2307)^(1/12)-1,(#REF!*12)-A2307+1,-E2307)))</f>
        <v>#REF!</v>
      </c>
    </row>
    <row r="2308" spans="1:10">
      <c r="A2308" s="577" t="e">
        <f>IF(A2307="","",IF(A2307=#REF!*12,"",+A2307+1))</f>
        <v>#REF!</v>
      </c>
      <c r="B2308" s="576" t="e">
        <f t="shared" si="250"/>
        <v>#REF!</v>
      </c>
      <c r="C2308" s="576" t="e">
        <f>IF(A2308="","",IF(#REF!+'Plano Prestação Mensal Proposta'!A2308&gt;120,0,ROUND(IF(B2308&gt;0.045,(0.045*0.5),(0.5)*B2308),7)))</f>
        <v>#REF!</v>
      </c>
      <c r="D2308" s="576" t="e">
        <f t="shared" si="245"/>
        <v>#REF!</v>
      </c>
      <c r="E2308" s="575" t="e">
        <f t="shared" si="251"/>
        <v>#REF!</v>
      </c>
      <c r="F2308" s="575" t="e">
        <f t="shared" si="246"/>
        <v>#REF!</v>
      </c>
      <c r="G2308" s="575" t="e">
        <f t="shared" si="247"/>
        <v>#REF!</v>
      </c>
      <c r="H2308" s="575" t="e">
        <f t="shared" si="248"/>
        <v>#REF!</v>
      </c>
      <c r="I2308" s="575" t="e">
        <f t="shared" si="249"/>
        <v>#REF!</v>
      </c>
      <c r="J2308" s="575" t="e">
        <f>IF(A2308="","",IF(#REF!="","",PMT((1+D2308)^(1/12)-1,(#REF!*12)-A2308+1,-E2308)))</f>
        <v>#REF!</v>
      </c>
    </row>
    <row r="2309" spans="1:10">
      <c r="A2309" s="577" t="e">
        <f>IF(A2308="","",IF(A2308=#REF!*12,"",+A2308+1))</f>
        <v>#REF!</v>
      </c>
      <c r="B2309" s="576" t="e">
        <f t="shared" si="250"/>
        <v>#REF!</v>
      </c>
      <c r="C2309" s="576" t="e">
        <f>IF(A2309="","",IF(#REF!+'Plano Prestação Mensal Proposta'!A2309&gt;120,0,ROUND(IF(B2309&gt;0.045,(0.045*0.5),(0.5)*B2309),7)))</f>
        <v>#REF!</v>
      </c>
      <c r="D2309" s="576" t="e">
        <f t="shared" si="245"/>
        <v>#REF!</v>
      </c>
      <c r="E2309" s="575" t="e">
        <f t="shared" si="251"/>
        <v>#REF!</v>
      </c>
      <c r="F2309" s="575" t="e">
        <f t="shared" si="246"/>
        <v>#REF!</v>
      </c>
      <c r="G2309" s="575" t="e">
        <f t="shared" si="247"/>
        <v>#REF!</v>
      </c>
      <c r="H2309" s="575" t="e">
        <f t="shared" si="248"/>
        <v>#REF!</v>
      </c>
      <c r="I2309" s="575" t="e">
        <f t="shared" si="249"/>
        <v>#REF!</v>
      </c>
      <c r="J2309" s="575" t="e">
        <f>IF(A2309="","",IF(#REF!="","",PMT((1+D2309)^(1/12)-1,(#REF!*12)-A2309+1,-E2309)))</f>
        <v>#REF!</v>
      </c>
    </row>
    <row r="2310" spans="1:10">
      <c r="A2310" s="577" t="e">
        <f>IF(A2309="","",IF(A2309=#REF!*12,"",+A2309+1))</f>
        <v>#REF!</v>
      </c>
      <c r="B2310" s="576" t="e">
        <f t="shared" si="250"/>
        <v>#REF!</v>
      </c>
      <c r="C2310" s="576" t="e">
        <f>IF(A2310="","",IF(#REF!+'Plano Prestação Mensal Proposta'!A2310&gt;120,0,ROUND(IF(B2310&gt;0.045,(0.045*0.5),(0.5)*B2310),7)))</f>
        <v>#REF!</v>
      </c>
      <c r="D2310" s="576" t="e">
        <f t="shared" ref="D2310:D2373" si="252">IF(A2310="","",+B2310-C2310)</f>
        <v>#REF!</v>
      </c>
      <c r="E2310" s="575" t="e">
        <f t="shared" si="251"/>
        <v>#REF!</v>
      </c>
      <c r="F2310" s="575" t="e">
        <f t="shared" ref="F2310:F2373" si="253">IF(A2310="","",IF(J2310="","",+J2310-H2310))</f>
        <v>#REF!</v>
      </c>
      <c r="G2310" s="575" t="e">
        <f t="shared" ref="G2310:G2373" si="254">IF(A2310="","",IF(E2310="","",ROUND(+E2310*((1+B2310)^(1/12)-1),2)))</f>
        <v>#REF!</v>
      </c>
      <c r="H2310" s="575" t="e">
        <f t="shared" ref="H2310:H2373" si="255">IF(A2310="","",IF(E2310="","",ROUND(+E2310*((1+D2310)^(1/12)-1),2)))</f>
        <v>#REF!</v>
      </c>
      <c r="I2310" s="575" t="e">
        <f t="shared" ref="I2310:I2373" si="256">IF(A2310="","",+G2310-H2310)</f>
        <v>#REF!</v>
      </c>
      <c r="J2310" s="575" t="e">
        <f>IF(A2310="","",IF(#REF!="","",PMT((1+D2310)^(1/12)-1,(#REF!*12)-A2310+1,-E2310)))</f>
        <v>#REF!</v>
      </c>
    </row>
    <row r="2311" spans="1:10">
      <c r="A2311" s="577" t="e">
        <f>IF(A2310="","",IF(A2310=#REF!*12,"",+A2310+1))</f>
        <v>#REF!</v>
      </c>
      <c r="B2311" s="576" t="e">
        <f t="shared" ref="B2311:B2374" si="257">IF(A2311="","",+B2310)</f>
        <v>#REF!</v>
      </c>
      <c r="C2311" s="576" t="e">
        <f>IF(A2311="","",IF(#REF!+'Plano Prestação Mensal Proposta'!A2311&gt;120,0,ROUND(IF(B2311&gt;0.045,(0.045*0.5),(0.5)*B2311),7)))</f>
        <v>#REF!</v>
      </c>
      <c r="D2311" s="576" t="e">
        <f t="shared" si="252"/>
        <v>#REF!</v>
      </c>
      <c r="E2311" s="575" t="e">
        <f t="shared" ref="E2311:E2374" si="258">IF(A2311="","",IF(F2310="","",+E2310-F2310))</f>
        <v>#REF!</v>
      </c>
      <c r="F2311" s="575" t="e">
        <f t="shared" si="253"/>
        <v>#REF!</v>
      </c>
      <c r="G2311" s="575" t="e">
        <f t="shared" si="254"/>
        <v>#REF!</v>
      </c>
      <c r="H2311" s="575" t="e">
        <f t="shared" si="255"/>
        <v>#REF!</v>
      </c>
      <c r="I2311" s="575" t="e">
        <f t="shared" si="256"/>
        <v>#REF!</v>
      </c>
      <c r="J2311" s="575" t="e">
        <f>IF(A2311="","",IF(#REF!="","",PMT((1+D2311)^(1/12)-1,(#REF!*12)-A2311+1,-E2311)))</f>
        <v>#REF!</v>
      </c>
    </row>
    <row r="2312" spans="1:10">
      <c r="A2312" s="577" t="e">
        <f>IF(A2311="","",IF(A2311=#REF!*12,"",+A2311+1))</f>
        <v>#REF!</v>
      </c>
      <c r="B2312" s="576" t="e">
        <f t="shared" si="257"/>
        <v>#REF!</v>
      </c>
      <c r="C2312" s="576" t="e">
        <f>IF(A2312="","",IF(#REF!+'Plano Prestação Mensal Proposta'!A2312&gt;120,0,ROUND(IF(B2312&gt;0.045,(0.045*0.5),(0.5)*B2312),7)))</f>
        <v>#REF!</v>
      </c>
      <c r="D2312" s="576" t="e">
        <f t="shared" si="252"/>
        <v>#REF!</v>
      </c>
      <c r="E2312" s="575" t="e">
        <f t="shared" si="258"/>
        <v>#REF!</v>
      </c>
      <c r="F2312" s="575" t="e">
        <f t="shared" si="253"/>
        <v>#REF!</v>
      </c>
      <c r="G2312" s="575" t="e">
        <f t="shared" si="254"/>
        <v>#REF!</v>
      </c>
      <c r="H2312" s="575" t="e">
        <f t="shared" si="255"/>
        <v>#REF!</v>
      </c>
      <c r="I2312" s="575" t="e">
        <f t="shared" si="256"/>
        <v>#REF!</v>
      </c>
      <c r="J2312" s="575" t="e">
        <f>IF(A2312="","",IF(#REF!="","",PMT((1+D2312)^(1/12)-1,(#REF!*12)-A2312+1,-E2312)))</f>
        <v>#REF!</v>
      </c>
    </row>
    <row r="2313" spans="1:10">
      <c r="A2313" s="577" t="e">
        <f>IF(A2312="","",IF(A2312=#REF!*12,"",+A2312+1))</f>
        <v>#REF!</v>
      </c>
      <c r="B2313" s="576" t="e">
        <f t="shared" si="257"/>
        <v>#REF!</v>
      </c>
      <c r="C2313" s="576" t="e">
        <f>IF(A2313="","",IF(#REF!+'Plano Prestação Mensal Proposta'!A2313&gt;120,0,ROUND(IF(B2313&gt;0.045,(0.045*0.5),(0.5)*B2313),7)))</f>
        <v>#REF!</v>
      </c>
      <c r="D2313" s="576" t="e">
        <f t="shared" si="252"/>
        <v>#REF!</v>
      </c>
      <c r="E2313" s="575" t="e">
        <f t="shared" si="258"/>
        <v>#REF!</v>
      </c>
      <c r="F2313" s="575" t="e">
        <f t="shared" si="253"/>
        <v>#REF!</v>
      </c>
      <c r="G2313" s="575" t="e">
        <f t="shared" si="254"/>
        <v>#REF!</v>
      </c>
      <c r="H2313" s="575" t="e">
        <f t="shared" si="255"/>
        <v>#REF!</v>
      </c>
      <c r="I2313" s="575" t="e">
        <f t="shared" si="256"/>
        <v>#REF!</v>
      </c>
      <c r="J2313" s="575" t="e">
        <f>IF(A2313="","",IF(#REF!="","",PMT((1+D2313)^(1/12)-1,(#REF!*12)-A2313+1,-E2313)))</f>
        <v>#REF!</v>
      </c>
    </row>
    <row r="2314" spans="1:10">
      <c r="A2314" s="577" t="e">
        <f>IF(A2313="","",IF(A2313=#REF!*12,"",+A2313+1))</f>
        <v>#REF!</v>
      </c>
      <c r="B2314" s="576" t="e">
        <f t="shared" si="257"/>
        <v>#REF!</v>
      </c>
      <c r="C2314" s="576" t="e">
        <f>IF(A2314="","",IF(#REF!+'Plano Prestação Mensal Proposta'!A2314&gt;120,0,ROUND(IF(B2314&gt;0.045,(0.045*0.5),(0.5)*B2314),7)))</f>
        <v>#REF!</v>
      </c>
      <c r="D2314" s="576" t="e">
        <f t="shared" si="252"/>
        <v>#REF!</v>
      </c>
      <c r="E2314" s="575" t="e">
        <f t="shared" si="258"/>
        <v>#REF!</v>
      </c>
      <c r="F2314" s="575" t="e">
        <f t="shared" si="253"/>
        <v>#REF!</v>
      </c>
      <c r="G2314" s="575" t="e">
        <f t="shared" si="254"/>
        <v>#REF!</v>
      </c>
      <c r="H2314" s="575" t="e">
        <f t="shared" si="255"/>
        <v>#REF!</v>
      </c>
      <c r="I2314" s="575" t="e">
        <f t="shared" si="256"/>
        <v>#REF!</v>
      </c>
      <c r="J2314" s="575" t="e">
        <f>IF(A2314="","",IF(#REF!="","",PMT((1+D2314)^(1/12)-1,(#REF!*12)-A2314+1,-E2314)))</f>
        <v>#REF!</v>
      </c>
    </row>
    <row r="2315" spans="1:10">
      <c r="A2315" s="577" t="e">
        <f>IF(A2314="","",IF(A2314=#REF!*12,"",+A2314+1))</f>
        <v>#REF!</v>
      </c>
      <c r="B2315" s="576" t="e">
        <f t="shared" si="257"/>
        <v>#REF!</v>
      </c>
      <c r="C2315" s="576" t="e">
        <f>IF(A2315="","",IF(#REF!+'Plano Prestação Mensal Proposta'!A2315&gt;120,0,ROUND(IF(B2315&gt;0.045,(0.045*0.5),(0.5)*B2315),7)))</f>
        <v>#REF!</v>
      </c>
      <c r="D2315" s="576" t="e">
        <f t="shared" si="252"/>
        <v>#REF!</v>
      </c>
      <c r="E2315" s="575" t="e">
        <f t="shared" si="258"/>
        <v>#REF!</v>
      </c>
      <c r="F2315" s="575" t="e">
        <f t="shared" si="253"/>
        <v>#REF!</v>
      </c>
      <c r="G2315" s="575" t="e">
        <f t="shared" si="254"/>
        <v>#REF!</v>
      </c>
      <c r="H2315" s="575" t="e">
        <f t="shared" si="255"/>
        <v>#REF!</v>
      </c>
      <c r="I2315" s="575" t="e">
        <f t="shared" si="256"/>
        <v>#REF!</v>
      </c>
      <c r="J2315" s="575" t="e">
        <f>IF(A2315="","",IF(#REF!="","",PMT((1+D2315)^(1/12)-1,(#REF!*12)-A2315+1,-E2315)))</f>
        <v>#REF!</v>
      </c>
    </row>
    <row r="2316" spans="1:10">
      <c r="A2316" s="577" t="e">
        <f>IF(A2315="","",IF(A2315=#REF!*12,"",+A2315+1))</f>
        <v>#REF!</v>
      </c>
      <c r="B2316" s="576" t="e">
        <f t="shared" si="257"/>
        <v>#REF!</v>
      </c>
      <c r="C2316" s="576" t="e">
        <f>IF(A2316="","",IF(#REF!+'Plano Prestação Mensal Proposta'!A2316&gt;120,0,ROUND(IF(B2316&gt;0.045,(0.045*0.5),(0.5)*B2316),7)))</f>
        <v>#REF!</v>
      </c>
      <c r="D2316" s="576" t="e">
        <f t="shared" si="252"/>
        <v>#REF!</v>
      </c>
      <c r="E2316" s="575" t="e">
        <f t="shared" si="258"/>
        <v>#REF!</v>
      </c>
      <c r="F2316" s="575" t="e">
        <f t="shared" si="253"/>
        <v>#REF!</v>
      </c>
      <c r="G2316" s="575" t="e">
        <f t="shared" si="254"/>
        <v>#REF!</v>
      </c>
      <c r="H2316" s="575" t="e">
        <f t="shared" si="255"/>
        <v>#REF!</v>
      </c>
      <c r="I2316" s="575" t="e">
        <f t="shared" si="256"/>
        <v>#REF!</v>
      </c>
      <c r="J2316" s="575" t="e">
        <f>IF(A2316="","",IF(#REF!="","",PMT((1+D2316)^(1/12)-1,(#REF!*12)-A2316+1,-E2316)))</f>
        <v>#REF!</v>
      </c>
    </row>
    <row r="2317" spans="1:10">
      <c r="A2317" s="577" t="e">
        <f>IF(A2316="","",IF(A2316=#REF!*12,"",+A2316+1))</f>
        <v>#REF!</v>
      </c>
      <c r="B2317" s="576" t="e">
        <f t="shared" si="257"/>
        <v>#REF!</v>
      </c>
      <c r="C2317" s="576" t="e">
        <f>IF(A2317="","",IF(#REF!+'Plano Prestação Mensal Proposta'!A2317&gt;120,0,ROUND(IF(B2317&gt;0.045,(0.045*0.5),(0.5)*B2317),7)))</f>
        <v>#REF!</v>
      </c>
      <c r="D2317" s="576" t="e">
        <f t="shared" si="252"/>
        <v>#REF!</v>
      </c>
      <c r="E2317" s="575" t="e">
        <f t="shared" si="258"/>
        <v>#REF!</v>
      </c>
      <c r="F2317" s="575" t="e">
        <f t="shared" si="253"/>
        <v>#REF!</v>
      </c>
      <c r="G2317" s="575" t="e">
        <f t="shared" si="254"/>
        <v>#REF!</v>
      </c>
      <c r="H2317" s="575" t="e">
        <f t="shared" si="255"/>
        <v>#REF!</v>
      </c>
      <c r="I2317" s="575" t="e">
        <f t="shared" si="256"/>
        <v>#REF!</v>
      </c>
      <c r="J2317" s="575" t="e">
        <f>IF(A2317="","",IF(#REF!="","",PMT((1+D2317)^(1/12)-1,(#REF!*12)-A2317+1,-E2317)))</f>
        <v>#REF!</v>
      </c>
    </row>
    <row r="2318" spans="1:10">
      <c r="A2318" s="577" t="e">
        <f>IF(A2317="","",IF(A2317=#REF!*12,"",+A2317+1))</f>
        <v>#REF!</v>
      </c>
      <c r="B2318" s="576" t="e">
        <f t="shared" si="257"/>
        <v>#REF!</v>
      </c>
      <c r="C2318" s="576" t="e">
        <f>IF(A2318="","",IF(#REF!+'Plano Prestação Mensal Proposta'!A2318&gt;120,0,ROUND(IF(B2318&gt;0.045,(0.045*0.5),(0.5)*B2318),7)))</f>
        <v>#REF!</v>
      </c>
      <c r="D2318" s="576" t="e">
        <f t="shared" si="252"/>
        <v>#REF!</v>
      </c>
      <c r="E2318" s="575" t="e">
        <f t="shared" si="258"/>
        <v>#REF!</v>
      </c>
      <c r="F2318" s="575" t="e">
        <f t="shared" si="253"/>
        <v>#REF!</v>
      </c>
      <c r="G2318" s="575" t="e">
        <f t="shared" si="254"/>
        <v>#REF!</v>
      </c>
      <c r="H2318" s="575" t="e">
        <f t="shared" si="255"/>
        <v>#REF!</v>
      </c>
      <c r="I2318" s="575" t="e">
        <f t="shared" si="256"/>
        <v>#REF!</v>
      </c>
      <c r="J2318" s="575" t="e">
        <f>IF(A2318="","",IF(#REF!="","",PMT((1+D2318)^(1/12)-1,(#REF!*12)-A2318+1,-E2318)))</f>
        <v>#REF!</v>
      </c>
    </row>
    <row r="2319" spans="1:10">
      <c r="A2319" s="577" t="e">
        <f>IF(A2318="","",IF(A2318=#REF!*12,"",+A2318+1))</f>
        <v>#REF!</v>
      </c>
      <c r="B2319" s="576" t="e">
        <f t="shared" si="257"/>
        <v>#REF!</v>
      </c>
      <c r="C2319" s="576" t="e">
        <f>IF(A2319="","",IF(#REF!+'Plano Prestação Mensal Proposta'!A2319&gt;120,0,ROUND(IF(B2319&gt;0.045,(0.045*0.5),(0.5)*B2319),7)))</f>
        <v>#REF!</v>
      </c>
      <c r="D2319" s="576" t="e">
        <f t="shared" si="252"/>
        <v>#REF!</v>
      </c>
      <c r="E2319" s="575" t="e">
        <f t="shared" si="258"/>
        <v>#REF!</v>
      </c>
      <c r="F2319" s="575" t="e">
        <f t="shared" si="253"/>
        <v>#REF!</v>
      </c>
      <c r="G2319" s="575" t="e">
        <f t="shared" si="254"/>
        <v>#REF!</v>
      </c>
      <c r="H2319" s="575" t="e">
        <f t="shared" si="255"/>
        <v>#REF!</v>
      </c>
      <c r="I2319" s="575" t="e">
        <f t="shared" si="256"/>
        <v>#REF!</v>
      </c>
      <c r="J2319" s="575" t="e">
        <f>IF(A2319="","",IF(#REF!="","",PMT((1+D2319)^(1/12)-1,(#REF!*12)-A2319+1,-E2319)))</f>
        <v>#REF!</v>
      </c>
    </row>
    <row r="2320" spans="1:10">
      <c r="A2320" s="577" t="e">
        <f>IF(A2319="","",IF(A2319=#REF!*12,"",+A2319+1))</f>
        <v>#REF!</v>
      </c>
      <c r="B2320" s="576" t="e">
        <f t="shared" si="257"/>
        <v>#REF!</v>
      </c>
      <c r="C2320" s="576" t="e">
        <f>IF(A2320="","",IF(#REF!+'Plano Prestação Mensal Proposta'!A2320&gt;120,0,ROUND(IF(B2320&gt;0.045,(0.045*0.5),(0.5)*B2320),7)))</f>
        <v>#REF!</v>
      </c>
      <c r="D2320" s="576" t="e">
        <f t="shared" si="252"/>
        <v>#REF!</v>
      </c>
      <c r="E2320" s="575" t="e">
        <f t="shared" si="258"/>
        <v>#REF!</v>
      </c>
      <c r="F2320" s="575" t="e">
        <f t="shared" si="253"/>
        <v>#REF!</v>
      </c>
      <c r="G2320" s="575" t="e">
        <f t="shared" si="254"/>
        <v>#REF!</v>
      </c>
      <c r="H2320" s="575" t="e">
        <f t="shared" si="255"/>
        <v>#REF!</v>
      </c>
      <c r="I2320" s="575" t="e">
        <f t="shared" si="256"/>
        <v>#REF!</v>
      </c>
      <c r="J2320" s="575" t="e">
        <f>IF(A2320="","",IF(#REF!="","",PMT((1+D2320)^(1/12)-1,(#REF!*12)-A2320+1,-E2320)))</f>
        <v>#REF!</v>
      </c>
    </row>
    <row r="2321" spans="1:10">
      <c r="A2321" s="577" t="e">
        <f>IF(A2320="","",IF(A2320=#REF!*12,"",+A2320+1))</f>
        <v>#REF!</v>
      </c>
      <c r="B2321" s="576" t="e">
        <f t="shared" si="257"/>
        <v>#REF!</v>
      </c>
      <c r="C2321" s="576" t="e">
        <f>IF(A2321="","",IF(#REF!+'Plano Prestação Mensal Proposta'!A2321&gt;120,0,ROUND(IF(B2321&gt;0.045,(0.045*0.5),(0.5)*B2321),7)))</f>
        <v>#REF!</v>
      </c>
      <c r="D2321" s="576" t="e">
        <f t="shared" si="252"/>
        <v>#REF!</v>
      </c>
      <c r="E2321" s="575" t="e">
        <f t="shared" si="258"/>
        <v>#REF!</v>
      </c>
      <c r="F2321" s="575" t="e">
        <f t="shared" si="253"/>
        <v>#REF!</v>
      </c>
      <c r="G2321" s="575" t="e">
        <f t="shared" si="254"/>
        <v>#REF!</v>
      </c>
      <c r="H2321" s="575" t="e">
        <f t="shared" si="255"/>
        <v>#REF!</v>
      </c>
      <c r="I2321" s="575" t="e">
        <f t="shared" si="256"/>
        <v>#REF!</v>
      </c>
      <c r="J2321" s="575" t="e">
        <f>IF(A2321="","",IF(#REF!="","",PMT((1+D2321)^(1/12)-1,(#REF!*12)-A2321+1,-E2321)))</f>
        <v>#REF!</v>
      </c>
    </row>
    <row r="2322" spans="1:10">
      <c r="A2322" s="577" t="e">
        <f>IF(A2321="","",IF(A2321=#REF!*12,"",+A2321+1))</f>
        <v>#REF!</v>
      </c>
      <c r="B2322" s="576" t="e">
        <f t="shared" si="257"/>
        <v>#REF!</v>
      </c>
      <c r="C2322" s="576" t="e">
        <f>IF(A2322="","",IF(#REF!+'Plano Prestação Mensal Proposta'!A2322&gt;120,0,ROUND(IF(B2322&gt;0.045,(0.045*0.5),(0.5)*B2322),7)))</f>
        <v>#REF!</v>
      </c>
      <c r="D2322" s="576" t="e">
        <f t="shared" si="252"/>
        <v>#REF!</v>
      </c>
      <c r="E2322" s="575" t="e">
        <f t="shared" si="258"/>
        <v>#REF!</v>
      </c>
      <c r="F2322" s="575" t="e">
        <f t="shared" si="253"/>
        <v>#REF!</v>
      </c>
      <c r="G2322" s="575" t="e">
        <f t="shared" si="254"/>
        <v>#REF!</v>
      </c>
      <c r="H2322" s="575" t="e">
        <f t="shared" si="255"/>
        <v>#REF!</v>
      </c>
      <c r="I2322" s="575" t="e">
        <f t="shared" si="256"/>
        <v>#REF!</v>
      </c>
      <c r="J2322" s="575" t="e">
        <f>IF(A2322="","",IF(#REF!="","",PMT((1+D2322)^(1/12)-1,(#REF!*12)-A2322+1,-E2322)))</f>
        <v>#REF!</v>
      </c>
    </row>
    <row r="2323" spans="1:10">
      <c r="A2323" s="577" t="e">
        <f>IF(A2322="","",IF(A2322=#REF!*12,"",+A2322+1))</f>
        <v>#REF!</v>
      </c>
      <c r="B2323" s="576" t="e">
        <f t="shared" si="257"/>
        <v>#REF!</v>
      </c>
      <c r="C2323" s="576" t="e">
        <f>IF(A2323="","",IF(#REF!+'Plano Prestação Mensal Proposta'!A2323&gt;120,0,ROUND(IF(B2323&gt;0.045,(0.045*0.5),(0.5)*B2323),7)))</f>
        <v>#REF!</v>
      </c>
      <c r="D2323" s="576" t="e">
        <f t="shared" si="252"/>
        <v>#REF!</v>
      </c>
      <c r="E2323" s="575" t="e">
        <f t="shared" si="258"/>
        <v>#REF!</v>
      </c>
      <c r="F2323" s="575" t="e">
        <f t="shared" si="253"/>
        <v>#REF!</v>
      </c>
      <c r="G2323" s="575" t="e">
        <f t="shared" si="254"/>
        <v>#REF!</v>
      </c>
      <c r="H2323" s="575" t="e">
        <f t="shared" si="255"/>
        <v>#REF!</v>
      </c>
      <c r="I2323" s="575" t="e">
        <f t="shared" si="256"/>
        <v>#REF!</v>
      </c>
      <c r="J2323" s="575" t="e">
        <f>IF(A2323="","",IF(#REF!="","",PMT((1+D2323)^(1/12)-1,(#REF!*12)-A2323+1,-E2323)))</f>
        <v>#REF!</v>
      </c>
    </row>
    <row r="2324" spans="1:10">
      <c r="A2324" s="577" t="e">
        <f>IF(A2323="","",IF(A2323=#REF!*12,"",+A2323+1))</f>
        <v>#REF!</v>
      </c>
      <c r="B2324" s="576" t="e">
        <f t="shared" si="257"/>
        <v>#REF!</v>
      </c>
      <c r="C2324" s="576" t="e">
        <f>IF(A2324="","",IF(#REF!+'Plano Prestação Mensal Proposta'!A2324&gt;120,0,ROUND(IF(B2324&gt;0.045,(0.045*0.5),(0.5)*B2324),7)))</f>
        <v>#REF!</v>
      </c>
      <c r="D2324" s="576" t="e">
        <f t="shared" si="252"/>
        <v>#REF!</v>
      </c>
      <c r="E2324" s="575" t="e">
        <f t="shared" si="258"/>
        <v>#REF!</v>
      </c>
      <c r="F2324" s="575" t="e">
        <f t="shared" si="253"/>
        <v>#REF!</v>
      </c>
      <c r="G2324" s="575" t="e">
        <f t="shared" si="254"/>
        <v>#REF!</v>
      </c>
      <c r="H2324" s="575" t="e">
        <f t="shared" si="255"/>
        <v>#REF!</v>
      </c>
      <c r="I2324" s="575" t="e">
        <f t="shared" si="256"/>
        <v>#REF!</v>
      </c>
      <c r="J2324" s="575" t="e">
        <f>IF(A2324="","",IF(#REF!="","",PMT((1+D2324)^(1/12)-1,(#REF!*12)-A2324+1,-E2324)))</f>
        <v>#REF!</v>
      </c>
    </row>
    <row r="2325" spans="1:10">
      <c r="A2325" s="577" t="e">
        <f>IF(A2324="","",IF(A2324=#REF!*12,"",+A2324+1))</f>
        <v>#REF!</v>
      </c>
      <c r="B2325" s="576" t="e">
        <f t="shared" si="257"/>
        <v>#REF!</v>
      </c>
      <c r="C2325" s="576" t="e">
        <f>IF(A2325="","",IF(#REF!+'Plano Prestação Mensal Proposta'!A2325&gt;120,0,ROUND(IF(B2325&gt;0.045,(0.045*0.5),(0.5)*B2325),7)))</f>
        <v>#REF!</v>
      </c>
      <c r="D2325" s="576" t="e">
        <f t="shared" si="252"/>
        <v>#REF!</v>
      </c>
      <c r="E2325" s="575" t="e">
        <f t="shared" si="258"/>
        <v>#REF!</v>
      </c>
      <c r="F2325" s="575" t="e">
        <f t="shared" si="253"/>
        <v>#REF!</v>
      </c>
      <c r="G2325" s="575" t="e">
        <f t="shared" si="254"/>
        <v>#REF!</v>
      </c>
      <c r="H2325" s="575" t="e">
        <f t="shared" si="255"/>
        <v>#REF!</v>
      </c>
      <c r="I2325" s="575" t="e">
        <f t="shared" si="256"/>
        <v>#REF!</v>
      </c>
      <c r="J2325" s="575" t="e">
        <f>IF(A2325="","",IF(#REF!="","",PMT((1+D2325)^(1/12)-1,(#REF!*12)-A2325+1,-E2325)))</f>
        <v>#REF!</v>
      </c>
    </row>
    <row r="2326" spans="1:10">
      <c r="A2326" s="577" t="e">
        <f>IF(A2325="","",IF(A2325=#REF!*12,"",+A2325+1))</f>
        <v>#REF!</v>
      </c>
      <c r="B2326" s="576" t="e">
        <f t="shared" si="257"/>
        <v>#REF!</v>
      </c>
      <c r="C2326" s="576" t="e">
        <f>IF(A2326="","",IF(#REF!+'Plano Prestação Mensal Proposta'!A2326&gt;120,0,ROUND(IF(B2326&gt;0.045,(0.045*0.5),(0.5)*B2326),7)))</f>
        <v>#REF!</v>
      </c>
      <c r="D2326" s="576" t="e">
        <f t="shared" si="252"/>
        <v>#REF!</v>
      </c>
      <c r="E2326" s="575" t="e">
        <f t="shared" si="258"/>
        <v>#REF!</v>
      </c>
      <c r="F2326" s="575" t="e">
        <f t="shared" si="253"/>
        <v>#REF!</v>
      </c>
      <c r="G2326" s="575" t="e">
        <f t="shared" si="254"/>
        <v>#REF!</v>
      </c>
      <c r="H2326" s="575" t="e">
        <f t="shared" si="255"/>
        <v>#REF!</v>
      </c>
      <c r="I2326" s="575" t="e">
        <f t="shared" si="256"/>
        <v>#REF!</v>
      </c>
      <c r="J2326" s="575" t="e">
        <f>IF(A2326="","",IF(#REF!="","",PMT((1+D2326)^(1/12)-1,(#REF!*12)-A2326+1,-E2326)))</f>
        <v>#REF!</v>
      </c>
    </row>
    <row r="2327" spans="1:10">
      <c r="A2327" s="577" t="e">
        <f>IF(A2326="","",IF(A2326=#REF!*12,"",+A2326+1))</f>
        <v>#REF!</v>
      </c>
      <c r="B2327" s="576" t="e">
        <f t="shared" si="257"/>
        <v>#REF!</v>
      </c>
      <c r="C2327" s="576" t="e">
        <f>IF(A2327="","",IF(#REF!+'Plano Prestação Mensal Proposta'!A2327&gt;120,0,ROUND(IF(B2327&gt;0.045,(0.045*0.5),(0.5)*B2327),7)))</f>
        <v>#REF!</v>
      </c>
      <c r="D2327" s="576" t="e">
        <f t="shared" si="252"/>
        <v>#REF!</v>
      </c>
      <c r="E2327" s="575" t="e">
        <f t="shared" si="258"/>
        <v>#REF!</v>
      </c>
      <c r="F2327" s="575" t="e">
        <f t="shared" si="253"/>
        <v>#REF!</v>
      </c>
      <c r="G2327" s="575" t="e">
        <f t="shared" si="254"/>
        <v>#REF!</v>
      </c>
      <c r="H2327" s="575" t="e">
        <f t="shared" si="255"/>
        <v>#REF!</v>
      </c>
      <c r="I2327" s="575" t="e">
        <f t="shared" si="256"/>
        <v>#REF!</v>
      </c>
      <c r="J2327" s="575" t="e">
        <f>IF(A2327="","",IF(#REF!="","",PMT((1+D2327)^(1/12)-1,(#REF!*12)-A2327+1,-E2327)))</f>
        <v>#REF!</v>
      </c>
    </row>
    <row r="2328" spans="1:10">
      <c r="A2328" s="577" t="e">
        <f>IF(A2327="","",IF(A2327=#REF!*12,"",+A2327+1))</f>
        <v>#REF!</v>
      </c>
      <c r="B2328" s="576" t="e">
        <f t="shared" si="257"/>
        <v>#REF!</v>
      </c>
      <c r="C2328" s="576" t="e">
        <f>IF(A2328="","",IF(#REF!+'Plano Prestação Mensal Proposta'!A2328&gt;120,0,ROUND(IF(B2328&gt;0.045,(0.045*0.5),(0.5)*B2328),7)))</f>
        <v>#REF!</v>
      </c>
      <c r="D2328" s="576" t="e">
        <f t="shared" si="252"/>
        <v>#REF!</v>
      </c>
      <c r="E2328" s="575" t="e">
        <f t="shared" si="258"/>
        <v>#REF!</v>
      </c>
      <c r="F2328" s="575" t="e">
        <f t="shared" si="253"/>
        <v>#REF!</v>
      </c>
      <c r="G2328" s="575" t="e">
        <f t="shared" si="254"/>
        <v>#REF!</v>
      </c>
      <c r="H2328" s="575" t="e">
        <f t="shared" si="255"/>
        <v>#REF!</v>
      </c>
      <c r="I2328" s="575" t="e">
        <f t="shared" si="256"/>
        <v>#REF!</v>
      </c>
      <c r="J2328" s="575" t="e">
        <f>IF(A2328="","",IF(#REF!="","",PMT((1+D2328)^(1/12)-1,(#REF!*12)-A2328+1,-E2328)))</f>
        <v>#REF!</v>
      </c>
    </row>
    <row r="2329" spans="1:10">
      <c r="A2329" s="577" t="e">
        <f>IF(A2328="","",IF(A2328=#REF!*12,"",+A2328+1))</f>
        <v>#REF!</v>
      </c>
      <c r="B2329" s="576" t="e">
        <f t="shared" si="257"/>
        <v>#REF!</v>
      </c>
      <c r="C2329" s="576" t="e">
        <f>IF(A2329="","",IF(#REF!+'Plano Prestação Mensal Proposta'!A2329&gt;120,0,ROUND(IF(B2329&gt;0.045,(0.045*0.5),(0.5)*B2329),7)))</f>
        <v>#REF!</v>
      </c>
      <c r="D2329" s="576" t="e">
        <f t="shared" si="252"/>
        <v>#REF!</v>
      </c>
      <c r="E2329" s="575" t="e">
        <f t="shared" si="258"/>
        <v>#REF!</v>
      </c>
      <c r="F2329" s="575" t="e">
        <f t="shared" si="253"/>
        <v>#REF!</v>
      </c>
      <c r="G2329" s="575" t="e">
        <f t="shared" si="254"/>
        <v>#REF!</v>
      </c>
      <c r="H2329" s="575" t="e">
        <f t="shared" si="255"/>
        <v>#REF!</v>
      </c>
      <c r="I2329" s="575" t="e">
        <f t="shared" si="256"/>
        <v>#REF!</v>
      </c>
      <c r="J2329" s="575" t="e">
        <f>IF(A2329="","",IF(#REF!="","",PMT((1+D2329)^(1/12)-1,(#REF!*12)-A2329+1,-E2329)))</f>
        <v>#REF!</v>
      </c>
    </row>
    <row r="2330" spans="1:10">
      <c r="A2330" s="577" t="e">
        <f>IF(A2329="","",IF(A2329=#REF!*12,"",+A2329+1))</f>
        <v>#REF!</v>
      </c>
      <c r="B2330" s="576" t="e">
        <f t="shared" si="257"/>
        <v>#REF!</v>
      </c>
      <c r="C2330" s="576" t="e">
        <f>IF(A2330="","",IF(#REF!+'Plano Prestação Mensal Proposta'!A2330&gt;120,0,ROUND(IF(B2330&gt;0.045,(0.045*0.5),(0.5)*B2330),7)))</f>
        <v>#REF!</v>
      </c>
      <c r="D2330" s="576" t="e">
        <f t="shared" si="252"/>
        <v>#REF!</v>
      </c>
      <c r="E2330" s="575" t="e">
        <f t="shared" si="258"/>
        <v>#REF!</v>
      </c>
      <c r="F2330" s="575" t="e">
        <f t="shared" si="253"/>
        <v>#REF!</v>
      </c>
      <c r="G2330" s="575" t="e">
        <f t="shared" si="254"/>
        <v>#REF!</v>
      </c>
      <c r="H2330" s="575" t="e">
        <f t="shared" si="255"/>
        <v>#REF!</v>
      </c>
      <c r="I2330" s="575" t="e">
        <f t="shared" si="256"/>
        <v>#REF!</v>
      </c>
      <c r="J2330" s="575" t="e">
        <f>IF(A2330="","",IF(#REF!="","",PMT((1+D2330)^(1/12)-1,(#REF!*12)-A2330+1,-E2330)))</f>
        <v>#REF!</v>
      </c>
    </row>
    <row r="2331" spans="1:10">
      <c r="A2331" s="577" t="e">
        <f>IF(A2330="","",IF(A2330=#REF!*12,"",+A2330+1))</f>
        <v>#REF!</v>
      </c>
      <c r="B2331" s="576" t="e">
        <f t="shared" si="257"/>
        <v>#REF!</v>
      </c>
      <c r="C2331" s="576" t="e">
        <f>IF(A2331="","",IF(#REF!+'Plano Prestação Mensal Proposta'!A2331&gt;120,0,ROUND(IF(B2331&gt;0.045,(0.045*0.5),(0.5)*B2331),7)))</f>
        <v>#REF!</v>
      </c>
      <c r="D2331" s="576" t="e">
        <f t="shared" si="252"/>
        <v>#REF!</v>
      </c>
      <c r="E2331" s="575" t="e">
        <f t="shared" si="258"/>
        <v>#REF!</v>
      </c>
      <c r="F2331" s="575" t="e">
        <f t="shared" si="253"/>
        <v>#REF!</v>
      </c>
      <c r="G2331" s="575" t="e">
        <f t="shared" si="254"/>
        <v>#REF!</v>
      </c>
      <c r="H2331" s="575" t="e">
        <f t="shared" si="255"/>
        <v>#REF!</v>
      </c>
      <c r="I2331" s="575" t="e">
        <f t="shared" si="256"/>
        <v>#REF!</v>
      </c>
      <c r="J2331" s="575" t="e">
        <f>IF(A2331="","",IF(#REF!="","",PMT((1+D2331)^(1/12)-1,(#REF!*12)-A2331+1,-E2331)))</f>
        <v>#REF!</v>
      </c>
    </row>
    <row r="2332" spans="1:10">
      <c r="A2332" s="577" t="e">
        <f>IF(A2331="","",IF(A2331=#REF!*12,"",+A2331+1))</f>
        <v>#REF!</v>
      </c>
      <c r="B2332" s="576" t="e">
        <f t="shared" si="257"/>
        <v>#REF!</v>
      </c>
      <c r="C2332" s="576" t="e">
        <f>IF(A2332="","",IF(#REF!+'Plano Prestação Mensal Proposta'!A2332&gt;120,0,ROUND(IF(B2332&gt;0.045,(0.045*0.5),(0.5)*B2332),7)))</f>
        <v>#REF!</v>
      </c>
      <c r="D2332" s="576" t="e">
        <f t="shared" si="252"/>
        <v>#REF!</v>
      </c>
      <c r="E2332" s="575" t="e">
        <f t="shared" si="258"/>
        <v>#REF!</v>
      </c>
      <c r="F2332" s="575" t="e">
        <f t="shared" si="253"/>
        <v>#REF!</v>
      </c>
      <c r="G2332" s="575" t="e">
        <f t="shared" si="254"/>
        <v>#REF!</v>
      </c>
      <c r="H2332" s="575" t="e">
        <f t="shared" si="255"/>
        <v>#REF!</v>
      </c>
      <c r="I2332" s="575" t="e">
        <f t="shared" si="256"/>
        <v>#REF!</v>
      </c>
      <c r="J2332" s="575" t="e">
        <f>IF(A2332="","",IF(#REF!="","",PMT((1+D2332)^(1/12)-1,(#REF!*12)-A2332+1,-E2332)))</f>
        <v>#REF!</v>
      </c>
    </row>
    <row r="2333" spans="1:10">
      <c r="A2333" s="577" t="e">
        <f>IF(A2332="","",IF(A2332=#REF!*12,"",+A2332+1))</f>
        <v>#REF!</v>
      </c>
      <c r="B2333" s="576" t="e">
        <f t="shared" si="257"/>
        <v>#REF!</v>
      </c>
      <c r="C2333" s="576" t="e">
        <f>IF(A2333="","",IF(#REF!+'Plano Prestação Mensal Proposta'!A2333&gt;120,0,ROUND(IF(B2333&gt;0.045,(0.045*0.5),(0.5)*B2333),7)))</f>
        <v>#REF!</v>
      </c>
      <c r="D2333" s="576" t="e">
        <f t="shared" si="252"/>
        <v>#REF!</v>
      </c>
      <c r="E2333" s="575" t="e">
        <f t="shared" si="258"/>
        <v>#REF!</v>
      </c>
      <c r="F2333" s="575" t="e">
        <f t="shared" si="253"/>
        <v>#REF!</v>
      </c>
      <c r="G2333" s="575" t="e">
        <f t="shared" si="254"/>
        <v>#REF!</v>
      </c>
      <c r="H2333" s="575" t="e">
        <f t="shared" si="255"/>
        <v>#REF!</v>
      </c>
      <c r="I2333" s="575" t="e">
        <f t="shared" si="256"/>
        <v>#REF!</v>
      </c>
      <c r="J2333" s="575" t="e">
        <f>IF(A2333="","",IF(#REF!="","",PMT((1+D2333)^(1/12)-1,(#REF!*12)-A2333+1,-E2333)))</f>
        <v>#REF!</v>
      </c>
    </row>
    <row r="2334" spans="1:10">
      <c r="A2334" s="577" t="e">
        <f>IF(A2333="","",IF(A2333=#REF!*12,"",+A2333+1))</f>
        <v>#REF!</v>
      </c>
      <c r="B2334" s="576" t="e">
        <f t="shared" si="257"/>
        <v>#REF!</v>
      </c>
      <c r="C2334" s="576" t="e">
        <f>IF(A2334="","",IF(#REF!+'Plano Prestação Mensal Proposta'!A2334&gt;120,0,ROUND(IF(B2334&gt;0.045,(0.045*0.5),(0.5)*B2334),7)))</f>
        <v>#REF!</v>
      </c>
      <c r="D2334" s="576" t="e">
        <f t="shared" si="252"/>
        <v>#REF!</v>
      </c>
      <c r="E2334" s="575" t="e">
        <f t="shared" si="258"/>
        <v>#REF!</v>
      </c>
      <c r="F2334" s="575" t="e">
        <f t="shared" si="253"/>
        <v>#REF!</v>
      </c>
      <c r="G2334" s="575" t="e">
        <f t="shared" si="254"/>
        <v>#REF!</v>
      </c>
      <c r="H2334" s="575" t="e">
        <f t="shared" si="255"/>
        <v>#REF!</v>
      </c>
      <c r="I2334" s="575" t="e">
        <f t="shared" si="256"/>
        <v>#REF!</v>
      </c>
      <c r="J2334" s="575" t="e">
        <f>IF(A2334="","",IF(#REF!="","",PMT((1+D2334)^(1/12)-1,(#REF!*12)-A2334+1,-E2334)))</f>
        <v>#REF!</v>
      </c>
    </row>
    <row r="2335" spans="1:10">
      <c r="A2335" s="577" t="e">
        <f>IF(A2334="","",IF(A2334=#REF!*12,"",+A2334+1))</f>
        <v>#REF!</v>
      </c>
      <c r="B2335" s="576" t="e">
        <f t="shared" si="257"/>
        <v>#REF!</v>
      </c>
      <c r="C2335" s="576" t="e">
        <f>IF(A2335="","",IF(#REF!+'Plano Prestação Mensal Proposta'!A2335&gt;120,0,ROUND(IF(B2335&gt;0.045,(0.045*0.5),(0.5)*B2335),7)))</f>
        <v>#REF!</v>
      </c>
      <c r="D2335" s="576" t="e">
        <f t="shared" si="252"/>
        <v>#REF!</v>
      </c>
      <c r="E2335" s="575" t="e">
        <f t="shared" si="258"/>
        <v>#REF!</v>
      </c>
      <c r="F2335" s="575" t="e">
        <f t="shared" si="253"/>
        <v>#REF!</v>
      </c>
      <c r="G2335" s="575" t="e">
        <f t="shared" si="254"/>
        <v>#REF!</v>
      </c>
      <c r="H2335" s="575" t="e">
        <f t="shared" si="255"/>
        <v>#REF!</v>
      </c>
      <c r="I2335" s="575" t="e">
        <f t="shared" si="256"/>
        <v>#REF!</v>
      </c>
      <c r="J2335" s="575" t="e">
        <f>IF(A2335="","",IF(#REF!="","",PMT((1+D2335)^(1/12)-1,(#REF!*12)-A2335+1,-E2335)))</f>
        <v>#REF!</v>
      </c>
    </row>
    <row r="2336" spans="1:10">
      <c r="A2336" s="577" t="e">
        <f>IF(A2335="","",IF(A2335=#REF!*12,"",+A2335+1))</f>
        <v>#REF!</v>
      </c>
      <c r="B2336" s="576" t="e">
        <f t="shared" si="257"/>
        <v>#REF!</v>
      </c>
      <c r="C2336" s="576" t="e">
        <f>IF(A2336="","",IF(#REF!+'Plano Prestação Mensal Proposta'!A2336&gt;120,0,ROUND(IF(B2336&gt;0.045,(0.045*0.5),(0.5)*B2336),7)))</f>
        <v>#REF!</v>
      </c>
      <c r="D2336" s="576" t="e">
        <f t="shared" si="252"/>
        <v>#REF!</v>
      </c>
      <c r="E2336" s="575" t="e">
        <f t="shared" si="258"/>
        <v>#REF!</v>
      </c>
      <c r="F2336" s="575" t="e">
        <f t="shared" si="253"/>
        <v>#REF!</v>
      </c>
      <c r="G2336" s="575" t="e">
        <f t="shared" si="254"/>
        <v>#REF!</v>
      </c>
      <c r="H2336" s="575" t="e">
        <f t="shared" si="255"/>
        <v>#REF!</v>
      </c>
      <c r="I2336" s="575" t="e">
        <f t="shared" si="256"/>
        <v>#REF!</v>
      </c>
      <c r="J2336" s="575" t="e">
        <f>IF(A2336="","",IF(#REF!="","",PMT((1+D2336)^(1/12)-1,(#REF!*12)-A2336+1,-E2336)))</f>
        <v>#REF!</v>
      </c>
    </row>
    <row r="2337" spans="1:10">
      <c r="A2337" s="577" t="e">
        <f>IF(A2336="","",IF(A2336=#REF!*12,"",+A2336+1))</f>
        <v>#REF!</v>
      </c>
      <c r="B2337" s="576" t="e">
        <f t="shared" si="257"/>
        <v>#REF!</v>
      </c>
      <c r="C2337" s="576" t="e">
        <f>IF(A2337="","",IF(#REF!+'Plano Prestação Mensal Proposta'!A2337&gt;120,0,ROUND(IF(B2337&gt;0.045,(0.045*0.5),(0.5)*B2337),7)))</f>
        <v>#REF!</v>
      </c>
      <c r="D2337" s="576" t="e">
        <f t="shared" si="252"/>
        <v>#REF!</v>
      </c>
      <c r="E2337" s="575" t="e">
        <f t="shared" si="258"/>
        <v>#REF!</v>
      </c>
      <c r="F2337" s="575" t="e">
        <f t="shared" si="253"/>
        <v>#REF!</v>
      </c>
      <c r="G2337" s="575" t="e">
        <f t="shared" si="254"/>
        <v>#REF!</v>
      </c>
      <c r="H2337" s="575" t="e">
        <f t="shared" si="255"/>
        <v>#REF!</v>
      </c>
      <c r="I2337" s="575" t="e">
        <f t="shared" si="256"/>
        <v>#REF!</v>
      </c>
      <c r="J2337" s="575" t="e">
        <f>IF(A2337="","",IF(#REF!="","",PMT((1+D2337)^(1/12)-1,(#REF!*12)-A2337+1,-E2337)))</f>
        <v>#REF!</v>
      </c>
    </row>
    <row r="2338" spans="1:10">
      <c r="A2338" s="577" t="e">
        <f>IF(A2337="","",IF(A2337=#REF!*12,"",+A2337+1))</f>
        <v>#REF!</v>
      </c>
      <c r="B2338" s="576" t="e">
        <f t="shared" si="257"/>
        <v>#REF!</v>
      </c>
      <c r="C2338" s="576" t="e">
        <f>IF(A2338="","",IF(#REF!+'Plano Prestação Mensal Proposta'!A2338&gt;120,0,ROUND(IF(B2338&gt;0.045,(0.045*0.5),(0.5)*B2338),7)))</f>
        <v>#REF!</v>
      </c>
      <c r="D2338" s="576" t="e">
        <f t="shared" si="252"/>
        <v>#REF!</v>
      </c>
      <c r="E2338" s="575" t="e">
        <f t="shared" si="258"/>
        <v>#REF!</v>
      </c>
      <c r="F2338" s="575" t="e">
        <f t="shared" si="253"/>
        <v>#REF!</v>
      </c>
      <c r="G2338" s="575" t="e">
        <f t="shared" si="254"/>
        <v>#REF!</v>
      </c>
      <c r="H2338" s="575" t="e">
        <f t="shared" si="255"/>
        <v>#REF!</v>
      </c>
      <c r="I2338" s="575" t="e">
        <f t="shared" si="256"/>
        <v>#REF!</v>
      </c>
      <c r="J2338" s="575" t="e">
        <f>IF(A2338="","",IF(#REF!="","",PMT((1+D2338)^(1/12)-1,(#REF!*12)-A2338+1,-E2338)))</f>
        <v>#REF!</v>
      </c>
    </row>
    <row r="2339" spans="1:10">
      <c r="A2339" s="577" t="e">
        <f>IF(A2338="","",IF(A2338=#REF!*12,"",+A2338+1))</f>
        <v>#REF!</v>
      </c>
      <c r="B2339" s="576" t="e">
        <f t="shared" si="257"/>
        <v>#REF!</v>
      </c>
      <c r="C2339" s="576" t="e">
        <f>IF(A2339="","",IF(#REF!+'Plano Prestação Mensal Proposta'!A2339&gt;120,0,ROUND(IF(B2339&gt;0.045,(0.045*0.5),(0.5)*B2339),7)))</f>
        <v>#REF!</v>
      </c>
      <c r="D2339" s="576" t="e">
        <f t="shared" si="252"/>
        <v>#REF!</v>
      </c>
      <c r="E2339" s="575" t="e">
        <f t="shared" si="258"/>
        <v>#REF!</v>
      </c>
      <c r="F2339" s="575" t="e">
        <f t="shared" si="253"/>
        <v>#REF!</v>
      </c>
      <c r="G2339" s="575" t="e">
        <f t="shared" si="254"/>
        <v>#REF!</v>
      </c>
      <c r="H2339" s="575" t="e">
        <f t="shared" si="255"/>
        <v>#REF!</v>
      </c>
      <c r="I2339" s="575" t="e">
        <f t="shared" si="256"/>
        <v>#REF!</v>
      </c>
      <c r="J2339" s="575" t="e">
        <f>IF(A2339="","",IF(#REF!="","",PMT((1+D2339)^(1/12)-1,(#REF!*12)-A2339+1,-E2339)))</f>
        <v>#REF!</v>
      </c>
    </row>
    <row r="2340" spans="1:10">
      <c r="A2340" s="577" t="e">
        <f>IF(A2339="","",IF(A2339=#REF!*12,"",+A2339+1))</f>
        <v>#REF!</v>
      </c>
      <c r="B2340" s="576" t="e">
        <f t="shared" si="257"/>
        <v>#REF!</v>
      </c>
      <c r="C2340" s="576" t="e">
        <f>IF(A2340="","",IF(#REF!+'Plano Prestação Mensal Proposta'!A2340&gt;120,0,ROUND(IF(B2340&gt;0.045,(0.045*0.5),(0.5)*B2340),7)))</f>
        <v>#REF!</v>
      </c>
      <c r="D2340" s="576" t="e">
        <f t="shared" si="252"/>
        <v>#REF!</v>
      </c>
      <c r="E2340" s="575" t="e">
        <f t="shared" si="258"/>
        <v>#REF!</v>
      </c>
      <c r="F2340" s="575" t="e">
        <f t="shared" si="253"/>
        <v>#REF!</v>
      </c>
      <c r="G2340" s="575" t="e">
        <f t="shared" si="254"/>
        <v>#REF!</v>
      </c>
      <c r="H2340" s="575" t="e">
        <f t="shared" si="255"/>
        <v>#REF!</v>
      </c>
      <c r="I2340" s="575" t="e">
        <f t="shared" si="256"/>
        <v>#REF!</v>
      </c>
      <c r="J2340" s="575" t="e">
        <f>IF(A2340="","",IF(#REF!="","",PMT((1+D2340)^(1/12)-1,(#REF!*12)-A2340+1,-E2340)))</f>
        <v>#REF!</v>
      </c>
    </row>
    <row r="2341" spans="1:10">
      <c r="A2341" s="577" t="e">
        <f>IF(A2340="","",IF(A2340=#REF!*12,"",+A2340+1))</f>
        <v>#REF!</v>
      </c>
      <c r="B2341" s="576" t="e">
        <f t="shared" si="257"/>
        <v>#REF!</v>
      </c>
      <c r="C2341" s="576" t="e">
        <f>IF(A2341="","",IF(#REF!+'Plano Prestação Mensal Proposta'!A2341&gt;120,0,ROUND(IF(B2341&gt;0.045,(0.045*0.5),(0.5)*B2341),7)))</f>
        <v>#REF!</v>
      </c>
      <c r="D2341" s="576" t="e">
        <f t="shared" si="252"/>
        <v>#REF!</v>
      </c>
      <c r="E2341" s="575" t="e">
        <f t="shared" si="258"/>
        <v>#REF!</v>
      </c>
      <c r="F2341" s="575" t="e">
        <f t="shared" si="253"/>
        <v>#REF!</v>
      </c>
      <c r="G2341" s="575" t="e">
        <f t="shared" si="254"/>
        <v>#REF!</v>
      </c>
      <c r="H2341" s="575" t="e">
        <f t="shared" si="255"/>
        <v>#REF!</v>
      </c>
      <c r="I2341" s="575" t="e">
        <f t="shared" si="256"/>
        <v>#REF!</v>
      </c>
      <c r="J2341" s="575" t="e">
        <f>IF(A2341="","",IF(#REF!="","",PMT((1+D2341)^(1/12)-1,(#REF!*12)-A2341+1,-E2341)))</f>
        <v>#REF!</v>
      </c>
    </row>
    <row r="2342" spans="1:10">
      <c r="A2342" s="577" t="e">
        <f>IF(A2341="","",IF(A2341=#REF!*12,"",+A2341+1))</f>
        <v>#REF!</v>
      </c>
      <c r="B2342" s="576" t="e">
        <f t="shared" si="257"/>
        <v>#REF!</v>
      </c>
      <c r="C2342" s="576" t="e">
        <f>IF(A2342="","",IF(#REF!+'Plano Prestação Mensal Proposta'!A2342&gt;120,0,ROUND(IF(B2342&gt;0.045,(0.045*0.5),(0.5)*B2342),7)))</f>
        <v>#REF!</v>
      </c>
      <c r="D2342" s="576" t="e">
        <f t="shared" si="252"/>
        <v>#REF!</v>
      </c>
      <c r="E2342" s="575" t="e">
        <f t="shared" si="258"/>
        <v>#REF!</v>
      </c>
      <c r="F2342" s="575" t="e">
        <f t="shared" si="253"/>
        <v>#REF!</v>
      </c>
      <c r="G2342" s="575" t="e">
        <f t="shared" si="254"/>
        <v>#REF!</v>
      </c>
      <c r="H2342" s="575" t="e">
        <f t="shared" si="255"/>
        <v>#REF!</v>
      </c>
      <c r="I2342" s="575" t="e">
        <f t="shared" si="256"/>
        <v>#REF!</v>
      </c>
      <c r="J2342" s="575" t="e">
        <f>IF(A2342="","",IF(#REF!="","",PMT((1+D2342)^(1/12)-1,(#REF!*12)-A2342+1,-E2342)))</f>
        <v>#REF!</v>
      </c>
    </row>
    <row r="2343" spans="1:10">
      <c r="A2343" s="577" t="e">
        <f>IF(A2342="","",IF(A2342=#REF!*12,"",+A2342+1))</f>
        <v>#REF!</v>
      </c>
      <c r="B2343" s="576" t="e">
        <f t="shared" si="257"/>
        <v>#REF!</v>
      </c>
      <c r="C2343" s="576" t="e">
        <f>IF(A2343="","",IF(#REF!+'Plano Prestação Mensal Proposta'!A2343&gt;120,0,ROUND(IF(B2343&gt;0.045,(0.045*0.5),(0.5)*B2343),7)))</f>
        <v>#REF!</v>
      </c>
      <c r="D2343" s="576" t="e">
        <f t="shared" si="252"/>
        <v>#REF!</v>
      </c>
      <c r="E2343" s="575" t="e">
        <f t="shared" si="258"/>
        <v>#REF!</v>
      </c>
      <c r="F2343" s="575" t="e">
        <f t="shared" si="253"/>
        <v>#REF!</v>
      </c>
      <c r="G2343" s="575" t="e">
        <f t="shared" si="254"/>
        <v>#REF!</v>
      </c>
      <c r="H2343" s="575" t="e">
        <f t="shared" si="255"/>
        <v>#REF!</v>
      </c>
      <c r="I2343" s="575" t="e">
        <f t="shared" si="256"/>
        <v>#REF!</v>
      </c>
      <c r="J2343" s="575" t="e">
        <f>IF(A2343="","",IF(#REF!="","",PMT((1+D2343)^(1/12)-1,(#REF!*12)-A2343+1,-E2343)))</f>
        <v>#REF!</v>
      </c>
    </row>
    <row r="2344" spans="1:10">
      <c r="A2344" s="577" t="e">
        <f>IF(A2343="","",IF(A2343=#REF!*12,"",+A2343+1))</f>
        <v>#REF!</v>
      </c>
      <c r="B2344" s="576" t="e">
        <f t="shared" si="257"/>
        <v>#REF!</v>
      </c>
      <c r="C2344" s="576" t="e">
        <f>IF(A2344="","",IF(#REF!+'Plano Prestação Mensal Proposta'!A2344&gt;120,0,ROUND(IF(B2344&gt;0.045,(0.045*0.5),(0.5)*B2344),7)))</f>
        <v>#REF!</v>
      </c>
      <c r="D2344" s="576" t="e">
        <f t="shared" si="252"/>
        <v>#REF!</v>
      </c>
      <c r="E2344" s="575" t="e">
        <f t="shared" si="258"/>
        <v>#REF!</v>
      </c>
      <c r="F2344" s="575" t="e">
        <f t="shared" si="253"/>
        <v>#REF!</v>
      </c>
      <c r="G2344" s="575" t="e">
        <f t="shared" si="254"/>
        <v>#REF!</v>
      </c>
      <c r="H2344" s="575" t="e">
        <f t="shared" si="255"/>
        <v>#REF!</v>
      </c>
      <c r="I2344" s="575" t="e">
        <f t="shared" si="256"/>
        <v>#REF!</v>
      </c>
      <c r="J2344" s="575" t="e">
        <f>IF(A2344="","",IF(#REF!="","",PMT((1+D2344)^(1/12)-1,(#REF!*12)-A2344+1,-E2344)))</f>
        <v>#REF!</v>
      </c>
    </row>
    <row r="2345" spans="1:10">
      <c r="A2345" s="577" t="e">
        <f>IF(A2344="","",IF(A2344=#REF!*12,"",+A2344+1))</f>
        <v>#REF!</v>
      </c>
      <c r="B2345" s="576" t="e">
        <f t="shared" si="257"/>
        <v>#REF!</v>
      </c>
      <c r="C2345" s="576" t="e">
        <f>IF(A2345="","",IF(#REF!+'Plano Prestação Mensal Proposta'!A2345&gt;120,0,ROUND(IF(B2345&gt;0.045,(0.045*0.5),(0.5)*B2345),7)))</f>
        <v>#REF!</v>
      </c>
      <c r="D2345" s="576" t="e">
        <f t="shared" si="252"/>
        <v>#REF!</v>
      </c>
      <c r="E2345" s="575" t="e">
        <f t="shared" si="258"/>
        <v>#REF!</v>
      </c>
      <c r="F2345" s="575" t="e">
        <f t="shared" si="253"/>
        <v>#REF!</v>
      </c>
      <c r="G2345" s="575" t="e">
        <f t="shared" si="254"/>
        <v>#REF!</v>
      </c>
      <c r="H2345" s="575" t="e">
        <f t="shared" si="255"/>
        <v>#REF!</v>
      </c>
      <c r="I2345" s="575" t="e">
        <f t="shared" si="256"/>
        <v>#REF!</v>
      </c>
      <c r="J2345" s="575" t="e">
        <f>IF(A2345="","",IF(#REF!="","",PMT((1+D2345)^(1/12)-1,(#REF!*12)-A2345+1,-E2345)))</f>
        <v>#REF!</v>
      </c>
    </row>
    <row r="2346" spans="1:10">
      <c r="A2346" s="577" t="e">
        <f>IF(A2345="","",IF(A2345=#REF!*12,"",+A2345+1))</f>
        <v>#REF!</v>
      </c>
      <c r="B2346" s="576" t="e">
        <f t="shared" si="257"/>
        <v>#REF!</v>
      </c>
      <c r="C2346" s="576" t="e">
        <f>IF(A2346="","",IF(#REF!+'Plano Prestação Mensal Proposta'!A2346&gt;120,0,ROUND(IF(B2346&gt;0.045,(0.045*0.5),(0.5)*B2346),7)))</f>
        <v>#REF!</v>
      </c>
      <c r="D2346" s="576" t="e">
        <f t="shared" si="252"/>
        <v>#REF!</v>
      </c>
      <c r="E2346" s="575" t="e">
        <f t="shared" si="258"/>
        <v>#REF!</v>
      </c>
      <c r="F2346" s="575" t="e">
        <f t="shared" si="253"/>
        <v>#REF!</v>
      </c>
      <c r="G2346" s="575" t="e">
        <f t="shared" si="254"/>
        <v>#REF!</v>
      </c>
      <c r="H2346" s="575" t="e">
        <f t="shared" si="255"/>
        <v>#REF!</v>
      </c>
      <c r="I2346" s="575" t="e">
        <f t="shared" si="256"/>
        <v>#REF!</v>
      </c>
      <c r="J2346" s="575" t="e">
        <f>IF(A2346="","",IF(#REF!="","",PMT((1+D2346)^(1/12)-1,(#REF!*12)-A2346+1,-E2346)))</f>
        <v>#REF!</v>
      </c>
    </row>
    <row r="2347" spans="1:10">
      <c r="A2347" s="577" t="e">
        <f>IF(A2346="","",IF(A2346=#REF!*12,"",+A2346+1))</f>
        <v>#REF!</v>
      </c>
      <c r="B2347" s="576" t="e">
        <f t="shared" si="257"/>
        <v>#REF!</v>
      </c>
      <c r="C2347" s="576" t="e">
        <f>IF(A2347="","",IF(#REF!+'Plano Prestação Mensal Proposta'!A2347&gt;120,0,ROUND(IF(B2347&gt;0.045,(0.045*0.5),(0.5)*B2347),7)))</f>
        <v>#REF!</v>
      </c>
      <c r="D2347" s="576" t="e">
        <f t="shared" si="252"/>
        <v>#REF!</v>
      </c>
      <c r="E2347" s="575" t="e">
        <f t="shared" si="258"/>
        <v>#REF!</v>
      </c>
      <c r="F2347" s="575" t="e">
        <f t="shared" si="253"/>
        <v>#REF!</v>
      </c>
      <c r="G2347" s="575" t="e">
        <f t="shared" si="254"/>
        <v>#REF!</v>
      </c>
      <c r="H2347" s="575" t="e">
        <f t="shared" si="255"/>
        <v>#REF!</v>
      </c>
      <c r="I2347" s="575" t="e">
        <f t="shared" si="256"/>
        <v>#REF!</v>
      </c>
      <c r="J2347" s="575" t="e">
        <f>IF(A2347="","",IF(#REF!="","",PMT((1+D2347)^(1/12)-1,(#REF!*12)-A2347+1,-E2347)))</f>
        <v>#REF!</v>
      </c>
    </row>
    <row r="2348" spans="1:10">
      <c r="A2348" s="577" t="e">
        <f>IF(A2347="","",IF(A2347=#REF!*12,"",+A2347+1))</f>
        <v>#REF!</v>
      </c>
      <c r="B2348" s="576" t="e">
        <f t="shared" si="257"/>
        <v>#REF!</v>
      </c>
      <c r="C2348" s="576" t="e">
        <f>IF(A2348="","",IF(#REF!+'Plano Prestação Mensal Proposta'!A2348&gt;120,0,ROUND(IF(B2348&gt;0.045,(0.045*0.5),(0.5)*B2348),7)))</f>
        <v>#REF!</v>
      </c>
      <c r="D2348" s="576" t="e">
        <f t="shared" si="252"/>
        <v>#REF!</v>
      </c>
      <c r="E2348" s="575" t="e">
        <f t="shared" si="258"/>
        <v>#REF!</v>
      </c>
      <c r="F2348" s="575" t="e">
        <f t="shared" si="253"/>
        <v>#REF!</v>
      </c>
      <c r="G2348" s="575" t="e">
        <f t="shared" si="254"/>
        <v>#REF!</v>
      </c>
      <c r="H2348" s="575" t="e">
        <f t="shared" si="255"/>
        <v>#REF!</v>
      </c>
      <c r="I2348" s="575" t="e">
        <f t="shared" si="256"/>
        <v>#REF!</v>
      </c>
      <c r="J2348" s="575" t="e">
        <f>IF(A2348="","",IF(#REF!="","",PMT((1+D2348)^(1/12)-1,(#REF!*12)-A2348+1,-E2348)))</f>
        <v>#REF!</v>
      </c>
    </row>
    <row r="2349" spans="1:10">
      <c r="A2349" s="577" t="e">
        <f>IF(A2348="","",IF(A2348=#REF!*12,"",+A2348+1))</f>
        <v>#REF!</v>
      </c>
      <c r="B2349" s="576" t="e">
        <f t="shared" si="257"/>
        <v>#REF!</v>
      </c>
      <c r="C2349" s="576" t="e">
        <f>IF(A2349="","",IF(#REF!+'Plano Prestação Mensal Proposta'!A2349&gt;120,0,ROUND(IF(B2349&gt;0.045,(0.045*0.5),(0.5)*B2349),7)))</f>
        <v>#REF!</v>
      </c>
      <c r="D2349" s="576" t="e">
        <f t="shared" si="252"/>
        <v>#REF!</v>
      </c>
      <c r="E2349" s="575" t="e">
        <f t="shared" si="258"/>
        <v>#REF!</v>
      </c>
      <c r="F2349" s="575" t="e">
        <f t="shared" si="253"/>
        <v>#REF!</v>
      </c>
      <c r="G2349" s="575" t="e">
        <f t="shared" si="254"/>
        <v>#REF!</v>
      </c>
      <c r="H2349" s="575" t="e">
        <f t="shared" si="255"/>
        <v>#REF!</v>
      </c>
      <c r="I2349" s="575" t="e">
        <f t="shared" si="256"/>
        <v>#REF!</v>
      </c>
      <c r="J2349" s="575" t="e">
        <f>IF(A2349="","",IF(#REF!="","",PMT((1+D2349)^(1/12)-1,(#REF!*12)-A2349+1,-E2349)))</f>
        <v>#REF!</v>
      </c>
    </row>
    <row r="2350" spans="1:10">
      <c r="A2350" s="577" t="e">
        <f>IF(A2349="","",IF(A2349=#REF!*12,"",+A2349+1))</f>
        <v>#REF!</v>
      </c>
      <c r="B2350" s="576" t="e">
        <f t="shared" si="257"/>
        <v>#REF!</v>
      </c>
      <c r="C2350" s="576" t="e">
        <f>IF(A2350="","",IF(#REF!+'Plano Prestação Mensal Proposta'!A2350&gt;120,0,ROUND(IF(B2350&gt;0.045,(0.045*0.5),(0.5)*B2350),7)))</f>
        <v>#REF!</v>
      </c>
      <c r="D2350" s="576" t="e">
        <f t="shared" si="252"/>
        <v>#REF!</v>
      </c>
      <c r="E2350" s="575" t="e">
        <f t="shared" si="258"/>
        <v>#REF!</v>
      </c>
      <c r="F2350" s="575" t="e">
        <f t="shared" si="253"/>
        <v>#REF!</v>
      </c>
      <c r="G2350" s="575" t="e">
        <f t="shared" si="254"/>
        <v>#REF!</v>
      </c>
      <c r="H2350" s="575" t="e">
        <f t="shared" si="255"/>
        <v>#REF!</v>
      </c>
      <c r="I2350" s="575" t="e">
        <f t="shared" si="256"/>
        <v>#REF!</v>
      </c>
      <c r="J2350" s="575" t="e">
        <f>IF(A2350="","",IF(#REF!="","",PMT((1+D2350)^(1/12)-1,(#REF!*12)-A2350+1,-E2350)))</f>
        <v>#REF!</v>
      </c>
    </row>
    <row r="2351" spans="1:10">
      <c r="A2351" s="577" t="e">
        <f>IF(A2350="","",IF(A2350=#REF!*12,"",+A2350+1))</f>
        <v>#REF!</v>
      </c>
      <c r="B2351" s="576" t="e">
        <f t="shared" si="257"/>
        <v>#REF!</v>
      </c>
      <c r="C2351" s="576" t="e">
        <f>IF(A2351="","",IF(#REF!+'Plano Prestação Mensal Proposta'!A2351&gt;120,0,ROUND(IF(B2351&gt;0.045,(0.045*0.5),(0.5)*B2351),7)))</f>
        <v>#REF!</v>
      </c>
      <c r="D2351" s="576" t="e">
        <f t="shared" si="252"/>
        <v>#REF!</v>
      </c>
      <c r="E2351" s="575" t="e">
        <f t="shared" si="258"/>
        <v>#REF!</v>
      </c>
      <c r="F2351" s="575" t="e">
        <f t="shared" si="253"/>
        <v>#REF!</v>
      </c>
      <c r="G2351" s="575" t="e">
        <f t="shared" si="254"/>
        <v>#REF!</v>
      </c>
      <c r="H2351" s="575" t="e">
        <f t="shared" si="255"/>
        <v>#REF!</v>
      </c>
      <c r="I2351" s="575" t="e">
        <f t="shared" si="256"/>
        <v>#REF!</v>
      </c>
      <c r="J2351" s="575" t="e">
        <f>IF(A2351="","",IF(#REF!="","",PMT((1+D2351)^(1/12)-1,(#REF!*12)-A2351+1,-E2351)))</f>
        <v>#REF!</v>
      </c>
    </row>
    <row r="2352" spans="1:10">
      <c r="A2352" s="577" t="e">
        <f>IF(A2351="","",IF(A2351=#REF!*12,"",+A2351+1))</f>
        <v>#REF!</v>
      </c>
      <c r="B2352" s="576" t="e">
        <f t="shared" si="257"/>
        <v>#REF!</v>
      </c>
      <c r="C2352" s="576" t="e">
        <f>IF(A2352="","",IF(#REF!+'Plano Prestação Mensal Proposta'!A2352&gt;120,0,ROUND(IF(B2352&gt;0.045,(0.045*0.5),(0.5)*B2352),7)))</f>
        <v>#REF!</v>
      </c>
      <c r="D2352" s="576" t="e">
        <f t="shared" si="252"/>
        <v>#REF!</v>
      </c>
      <c r="E2352" s="575" t="e">
        <f t="shared" si="258"/>
        <v>#REF!</v>
      </c>
      <c r="F2352" s="575" t="e">
        <f t="shared" si="253"/>
        <v>#REF!</v>
      </c>
      <c r="G2352" s="575" t="e">
        <f t="shared" si="254"/>
        <v>#REF!</v>
      </c>
      <c r="H2352" s="575" t="e">
        <f t="shared" si="255"/>
        <v>#REF!</v>
      </c>
      <c r="I2352" s="575" t="e">
        <f t="shared" si="256"/>
        <v>#REF!</v>
      </c>
      <c r="J2352" s="575" t="e">
        <f>IF(A2352="","",IF(#REF!="","",PMT((1+D2352)^(1/12)-1,(#REF!*12)-A2352+1,-E2352)))</f>
        <v>#REF!</v>
      </c>
    </row>
    <row r="2353" spans="1:10">
      <c r="A2353" s="577" t="e">
        <f>IF(A2352="","",IF(A2352=#REF!*12,"",+A2352+1))</f>
        <v>#REF!</v>
      </c>
      <c r="B2353" s="576" t="e">
        <f t="shared" si="257"/>
        <v>#REF!</v>
      </c>
      <c r="C2353" s="576" t="e">
        <f>IF(A2353="","",IF(#REF!+'Plano Prestação Mensal Proposta'!A2353&gt;120,0,ROUND(IF(B2353&gt;0.045,(0.045*0.5),(0.5)*B2353),7)))</f>
        <v>#REF!</v>
      </c>
      <c r="D2353" s="576" t="e">
        <f t="shared" si="252"/>
        <v>#REF!</v>
      </c>
      <c r="E2353" s="575" t="e">
        <f t="shared" si="258"/>
        <v>#REF!</v>
      </c>
      <c r="F2353" s="575" t="e">
        <f t="shared" si="253"/>
        <v>#REF!</v>
      </c>
      <c r="G2353" s="575" t="e">
        <f t="shared" si="254"/>
        <v>#REF!</v>
      </c>
      <c r="H2353" s="575" t="e">
        <f t="shared" si="255"/>
        <v>#REF!</v>
      </c>
      <c r="I2353" s="575" t="e">
        <f t="shared" si="256"/>
        <v>#REF!</v>
      </c>
      <c r="J2353" s="575" t="e">
        <f>IF(A2353="","",IF(#REF!="","",PMT((1+D2353)^(1/12)-1,(#REF!*12)-A2353+1,-E2353)))</f>
        <v>#REF!</v>
      </c>
    </row>
    <row r="2354" spans="1:10">
      <c r="A2354" s="577" t="e">
        <f>IF(A2353="","",IF(A2353=#REF!*12,"",+A2353+1))</f>
        <v>#REF!</v>
      </c>
      <c r="B2354" s="576" t="e">
        <f t="shared" si="257"/>
        <v>#REF!</v>
      </c>
      <c r="C2354" s="576" t="e">
        <f>IF(A2354="","",IF(#REF!+'Plano Prestação Mensal Proposta'!A2354&gt;120,0,ROUND(IF(B2354&gt;0.045,(0.045*0.5),(0.5)*B2354),7)))</f>
        <v>#REF!</v>
      </c>
      <c r="D2354" s="576" t="e">
        <f t="shared" si="252"/>
        <v>#REF!</v>
      </c>
      <c r="E2354" s="575" t="e">
        <f t="shared" si="258"/>
        <v>#REF!</v>
      </c>
      <c r="F2354" s="575" t="e">
        <f t="shared" si="253"/>
        <v>#REF!</v>
      </c>
      <c r="G2354" s="575" t="e">
        <f t="shared" si="254"/>
        <v>#REF!</v>
      </c>
      <c r="H2354" s="575" t="e">
        <f t="shared" si="255"/>
        <v>#REF!</v>
      </c>
      <c r="I2354" s="575" t="e">
        <f t="shared" si="256"/>
        <v>#REF!</v>
      </c>
      <c r="J2354" s="575" t="e">
        <f>IF(A2354="","",IF(#REF!="","",PMT((1+D2354)^(1/12)-1,(#REF!*12)-A2354+1,-E2354)))</f>
        <v>#REF!</v>
      </c>
    </row>
    <row r="2355" spans="1:10">
      <c r="A2355" s="577" t="e">
        <f>IF(A2354="","",IF(A2354=#REF!*12,"",+A2354+1))</f>
        <v>#REF!</v>
      </c>
      <c r="B2355" s="576" t="e">
        <f t="shared" si="257"/>
        <v>#REF!</v>
      </c>
      <c r="C2355" s="576" t="e">
        <f>IF(A2355="","",IF(#REF!+'Plano Prestação Mensal Proposta'!A2355&gt;120,0,ROUND(IF(B2355&gt;0.045,(0.045*0.5),(0.5)*B2355),7)))</f>
        <v>#REF!</v>
      </c>
      <c r="D2355" s="576" t="e">
        <f t="shared" si="252"/>
        <v>#REF!</v>
      </c>
      <c r="E2355" s="575" t="e">
        <f t="shared" si="258"/>
        <v>#REF!</v>
      </c>
      <c r="F2355" s="575" t="e">
        <f t="shared" si="253"/>
        <v>#REF!</v>
      </c>
      <c r="G2355" s="575" t="e">
        <f t="shared" si="254"/>
        <v>#REF!</v>
      </c>
      <c r="H2355" s="575" t="e">
        <f t="shared" si="255"/>
        <v>#REF!</v>
      </c>
      <c r="I2355" s="575" t="e">
        <f t="shared" si="256"/>
        <v>#REF!</v>
      </c>
      <c r="J2355" s="575" t="e">
        <f>IF(A2355="","",IF(#REF!="","",PMT((1+D2355)^(1/12)-1,(#REF!*12)-A2355+1,-E2355)))</f>
        <v>#REF!</v>
      </c>
    </row>
    <row r="2356" spans="1:10">
      <c r="A2356" s="577" t="e">
        <f>IF(A2355="","",IF(A2355=#REF!*12,"",+A2355+1))</f>
        <v>#REF!</v>
      </c>
      <c r="B2356" s="576" t="e">
        <f t="shared" si="257"/>
        <v>#REF!</v>
      </c>
      <c r="C2356" s="576" t="e">
        <f>IF(A2356="","",IF(#REF!+'Plano Prestação Mensal Proposta'!A2356&gt;120,0,ROUND(IF(B2356&gt;0.045,(0.045*0.5),(0.5)*B2356),7)))</f>
        <v>#REF!</v>
      </c>
      <c r="D2356" s="576" t="e">
        <f t="shared" si="252"/>
        <v>#REF!</v>
      </c>
      <c r="E2356" s="575" t="e">
        <f t="shared" si="258"/>
        <v>#REF!</v>
      </c>
      <c r="F2356" s="575" t="e">
        <f t="shared" si="253"/>
        <v>#REF!</v>
      </c>
      <c r="G2356" s="575" t="e">
        <f t="shared" si="254"/>
        <v>#REF!</v>
      </c>
      <c r="H2356" s="575" t="e">
        <f t="shared" si="255"/>
        <v>#REF!</v>
      </c>
      <c r="I2356" s="575" t="e">
        <f t="shared" si="256"/>
        <v>#REF!</v>
      </c>
      <c r="J2356" s="575" t="e">
        <f>IF(A2356="","",IF(#REF!="","",PMT((1+D2356)^(1/12)-1,(#REF!*12)-A2356+1,-E2356)))</f>
        <v>#REF!</v>
      </c>
    </row>
    <row r="2357" spans="1:10">
      <c r="A2357" s="577" t="e">
        <f>IF(A2356="","",IF(A2356=#REF!*12,"",+A2356+1))</f>
        <v>#REF!</v>
      </c>
      <c r="B2357" s="576" t="e">
        <f t="shared" si="257"/>
        <v>#REF!</v>
      </c>
      <c r="C2357" s="576" t="e">
        <f>IF(A2357="","",IF(#REF!+'Plano Prestação Mensal Proposta'!A2357&gt;120,0,ROUND(IF(B2357&gt;0.045,(0.045*0.5),(0.5)*B2357),7)))</f>
        <v>#REF!</v>
      </c>
      <c r="D2357" s="576" t="e">
        <f t="shared" si="252"/>
        <v>#REF!</v>
      </c>
      <c r="E2357" s="575" t="e">
        <f t="shared" si="258"/>
        <v>#REF!</v>
      </c>
      <c r="F2357" s="575" t="e">
        <f t="shared" si="253"/>
        <v>#REF!</v>
      </c>
      <c r="G2357" s="575" t="e">
        <f t="shared" si="254"/>
        <v>#REF!</v>
      </c>
      <c r="H2357" s="575" t="e">
        <f t="shared" si="255"/>
        <v>#REF!</v>
      </c>
      <c r="I2357" s="575" t="e">
        <f t="shared" si="256"/>
        <v>#REF!</v>
      </c>
      <c r="J2357" s="575" t="e">
        <f>IF(A2357="","",IF(#REF!="","",PMT((1+D2357)^(1/12)-1,(#REF!*12)-A2357+1,-E2357)))</f>
        <v>#REF!</v>
      </c>
    </row>
    <row r="2358" spans="1:10">
      <c r="A2358" s="577" t="e">
        <f>IF(A2357="","",IF(A2357=#REF!*12,"",+A2357+1))</f>
        <v>#REF!</v>
      </c>
      <c r="B2358" s="576" t="e">
        <f t="shared" si="257"/>
        <v>#REF!</v>
      </c>
      <c r="C2358" s="576" t="e">
        <f>IF(A2358="","",IF(#REF!+'Plano Prestação Mensal Proposta'!A2358&gt;120,0,ROUND(IF(B2358&gt;0.045,(0.045*0.5),(0.5)*B2358),7)))</f>
        <v>#REF!</v>
      </c>
      <c r="D2358" s="576" t="e">
        <f t="shared" si="252"/>
        <v>#REF!</v>
      </c>
      <c r="E2358" s="575" t="e">
        <f t="shared" si="258"/>
        <v>#REF!</v>
      </c>
      <c r="F2358" s="575" t="e">
        <f t="shared" si="253"/>
        <v>#REF!</v>
      </c>
      <c r="G2358" s="575" t="e">
        <f t="shared" si="254"/>
        <v>#REF!</v>
      </c>
      <c r="H2358" s="575" t="e">
        <f t="shared" si="255"/>
        <v>#REF!</v>
      </c>
      <c r="I2358" s="575" t="e">
        <f t="shared" si="256"/>
        <v>#REF!</v>
      </c>
      <c r="J2358" s="575" t="e">
        <f>IF(A2358="","",IF(#REF!="","",PMT((1+D2358)^(1/12)-1,(#REF!*12)-A2358+1,-E2358)))</f>
        <v>#REF!</v>
      </c>
    </row>
    <row r="2359" spans="1:10">
      <c r="A2359" s="577" t="e">
        <f>IF(A2358="","",IF(A2358=#REF!*12,"",+A2358+1))</f>
        <v>#REF!</v>
      </c>
      <c r="B2359" s="576" t="e">
        <f t="shared" si="257"/>
        <v>#REF!</v>
      </c>
      <c r="C2359" s="576" t="e">
        <f>IF(A2359="","",IF(#REF!+'Plano Prestação Mensal Proposta'!A2359&gt;120,0,ROUND(IF(B2359&gt;0.045,(0.045*0.5),(0.5)*B2359),7)))</f>
        <v>#REF!</v>
      </c>
      <c r="D2359" s="576" t="e">
        <f t="shared" si="252"/>
        <v>#REF!</v>
      </c>
      <c r="E2359" s="575" t="e">
        <f t="shared" si="258"/>
        <v>#REF!</v>
      </c>
      <c r="F2359" s="575" t="e">
        <f t="shared" si="253"/>
        <v>#REF!</v>
      </c>
      <c r="G2359" s="575" t="e">
        <f t="shared" si="254"/>
        <v>#REF!</v>
      </c>
      <c r="H2359" s="575" t="e">
        <f t="shared" si="255"/>
        <v>#REF!</v>
      </c>
      <c r="I2359" s="575" t="e">
        <f t="shared" si="256"/>
        <v>#REF!</v>
      </c>
      <c r="J2359" s="575" t="e">
        <f>IF(A2359="","",IF(#REF!="","",PMT((1+D2359)^(1/12)-1,(#REF!*12)-A2359+1,-E2359)))</f>
        <v>#REF!</v>
      </c>
    </row>
    <row r="2360" spans="1:10">
      <c r="A2360" s="577" t="e">
        <f>IF(A2359="","",IF(A2359=#REF!*12,"",+A2359+1))</f>
        <v>#REF!</v>
      </c>
      <c r="B2360" s="576" t="e">
        <f t="shared" si="257"/>
        <v>#REF!</v>
      </c>
      <c r="C2360" s="576" t="e">
        <f>IF(A2360="","",IF(#REF!+'Plano Prestação Mensal Proposta'!A2360&gt;120,0,ROUND(IF(B2360&gt;0.045,(0.045*0.5),(0.5)*B2360),7)))</f>
        <v>#REF!</v>
      </c>
      <c r="D2360" s="576" t="e">
        <f t="shared" si="252"/>
        <v>#REF!</v>
      </c>
      <c r="E2360" s="575" t="e">
        <f t="shared" si="258"/>
        <v>#REF!</v>
      </c>
      <c r="F2360" s="575" t="e">
        <f t="shared" si="253"/>
        <v>#REF!</v>
      </c>
      <c r="G2360" s="575" t="e">
        <f t="shared" si="254"/>
        <v>#REF!</v>
      </c>
      <c r="H2360" s="575" t="e">
        <f t="shared" si="255"/>
        <v>#REF!</v>
      </c>
      <c r="I2360" s="575" t="e">
        <f t="shared" si="256"/>
        <v>#REF!</v>
      </c>
      <c r="J2360" s="575" t="e">
        <f>IF(A2360="","",IF(#REF!="","",PMT((1+D2360)^(1/12)-1,(#REF!*12)-A2360+1,-E2360)))</f>
        <v>#REF!</v>
      </c>
    </row>
    <row r="2361" spans="1:10">
      <c r="A2361" s="577" t="e">
        <f>IF(A2360="","",IF(A2360=#REF!*12,"",+A2360+1))</f>
        <v>#REF!</v>
      </c>
      <c r="B2361" s="576" t="e">
        <f t="shared" si="257"/>
        <v>#REF!</v>
      </c>
      <c r="C2361" s="576" t="e">
        <f>IF(A2361="","",IF(#REF!+'Plano Prestação Mensal Proposta'!A2361&gt;120,0,ROUND(IF(B2361&gt;0.045,(0.045*0.5),(0.5)*B2361),7)))</f>
        <v>#REF!</v>
      </c>
      <c r="D2361" s="576" t="e">
        <f t="shared" si="252"/>
        <v>#REF!</v>
      </c>
      <c r="E2361" s="575" t="e">
        <f t="shared" si="258"/>
        <v>#REF!</v>
      </c>
      <c r="F2361" s="575" t="e">
        <f t="shared" si="253"/>
        <v>#REF!</v>
      </c>
      <c r="G2361" s="575" t="e">
        <f t="shared" si="254"/>
        <v>#REF!</v>
      </c>
      <c r="H2361" s="575" t="e">
        <f t="shared" si="255"/>
        <v>#REF!</v>
      </c>
      <c r="I2361" s="575" t="e">
        <f t="shared" si="256"/>
        <v>#REF!</v>
      </c>
      <c r="J2361" s="575" t="e">
        <f>IF(A2361="","",IF(#REF!="","",PMT((1+D2361)^(1/12)-1,(#REF!*12)-A2361+1,-E2361)))</f>
        <v>#REF!</v>
      </c>
    </row>
    <row r="2362" spans="1:10">
      <c r="A2362" s="577" t="e">
        <f>IF(A2361="","",IF(A2361=#REF!*12,"",+A2361+1))</f>
        <v>#REF!</v>
      </c>
      <c r="B2362" s="576" t="e">
        <f t="shared" si="257"/>
        <v>#REF!</v>
      </c>
      <c r="C2362" s="576" t="e">
        <f>IF(A2362="","",IF(#REF!+'Plano Prestação Mensal Proposta'!A2362&gt;120,0,ROUND(IF(B2362&gt;0.045,(0.045*0.5),(0.5)*B2362),7)))</f>
        <v>#REF!</v>
      </c>
      <c r="D2362" s="576" t="e">
        <f t="shared" si="252"/>
        <v>#REF!</v>
      </c>
      <c r="E2362" s="575" t="e">
        <f t="shared" si="258"/>
        <v>#REF!</v>
      </c>
      <c r="F2362" s="575" t="e">
        <f t="shared" si="253"/>
        <v>#REF!</v>
      </c>
      <c r="G2362" s="575" t="e">
        <f t="shared" si="254"/>
        <v>#REF!</v>
      </c>
      <c r="H2362" s="575" t="e">
        <f t="shared" si="255"/>
        <v>#REF!</v>
      </c>
      <c r="I2362" s="575" t="e">
        <f t="shared" si="256"/>
        <v>#REF!</v>
      </c>
      <c r="J2362" s="575" t="e">
        <f>IF(A2362="","",IF(#REF!="","",PMT((1+D2362)^(1/12)-1,(#REF!*12)-A2362+1,-E2362)))</f>
        <v>#REF!</v>
      </c>
    </row>
    <row r="2363" spans="1:10">
      <c r="A2363" s="577" t="e">
        <f>IF(A2362="","",IF(A2362=#REF!*12,"",+A2362+1))</f>
        <v>#REF!</v>
      </c>
      <c r="B2363" s="576" t="e">
        <f t="shared" si="257"/>
        <v>#REF!</v>
      </c>
      <c r="C2363" s="576" t="e">
        <f>IF(A2363="","",IF(#REF!+'Plano Prestação Mensal Proposta'!A2363&gt;120,0,ROUND(IF(B2363&gt;0.045,(0.045*0.5),(0.5)*B2363),7)))</f>
        <v>#REF!</v>
      </c>
      <c r="D2363" s="576" t="e">
        <f t="shared" si="252"/>
        <v>#REF!</v>
      </c>
      <c r="E2363" s="575" t="e">
        <f t="shared" si="258"/>
        <v>#REF!</v>
      </c>
      <c r="F2363" s="575" t="e">
        <f t="shared" si="253"/>
        <v>#REF!</v>
      </c>
      <c r="G2363" s="575" t="e">
        <f t="shared" si="254"/>
        <v>#REF!</v>
      </c>
      <c r="H2363" s="575" t="e">
        <f t="shared" si="255"/>
        <v>#REF!</v>
      </c>
      <c r="I2363" s="575" t="e">
        <f t="shared" si="256"/>
        <v>#REF!</v>
      </c>
      <c r="J2363" s="575" t="e">
        <f>IF(A2363="","",IF(#REF!="","",PMT((1+D2363)^(1/12)-1,(#REF!*12)-A2363+1,-E2363)))</f>
        <v>#REF!</v>
      </c>
    </row>
    <row r="2364" spans="1:10">
      <c r="A2364" s="577" t="e">
        <f>IF(A2363="","",IF(A2363=#REF!*12,"",+A2363+1))</f>
        <v>#REF!</v>
      </c>
      <c r="B2364" s="576" t="e">
        <f t="shared" si="257"/>
        <v>#REF!</v>
      </c>
      <c r="C2364" s="576" t="e">
        <f>IF(A2364="","",IF(#REF!+'Plano Prestação Mensal Proposta'!A2364&gt;120,0,ROUND(IF(B2364&gt;0.045,(0.045*0.5),(0.5)*B2364),7)))</f>
        <v>#REF!</v>
      </c>
      <c r="D2364" s="576" t="e">
        <f t="shared" si="252"/>
        <v>#REF!</v>
      </c>
      <c r="E2364" s="575" t="e">
        <f t="shared" si="258"/>
        <v>#REF!</v>
      </c>
      <c r="F2364" s="575" t="e">
        <f t="shared" si="253"/>
        <v>#REF!</v>
      </c>
      <c r="G2364" s="575" t="e">
        <f t="shared" si="254"/>
        <v>#REF!</v>
      </c>
      <c r="H2364" s="575" t="e">
        <f t="shared" si="255"/>
        <v>#REF!</v>
      </c>
      <c r="I2364" s="575" t="e">
        <f t="shared" si="256"/>
        <v>#REF!</v>
      </c>
      <c r="J2364" s="575" t="e">
        <f>IF(A2364="","",IF(#REF!="","",PMT((1+D2364)^(1/12)-1,(#REF!*12)-A2364+1,-E2364)))</f>
        <v>#REF!</v>
      </c>
    </row>
    <row r="2365" spans="1:10">
      <c r="A2365" s="577" t="e">
        <f>IF(A2364="","",IF(A2364=#REF!*12,"",+A2364+1))</f>
        <v>#REF!</v>
      </c>
      <c r="B2365" s="576" t="e">
        <f t="shared" si="257"/>
        <v>#REF!</v>
      </c>
      <c r="C2365" s="576" t="e">
        <f>IF(A2365="","",IF(#REF!+'Plano Prestação Mensal Proposta'!A2365&gt;120,0,ROUND(IF(B2365&gt;0.045,(0.045*0.5),(0.5)*B2365),7)))</f>
        <v>#REF!</v>
      </c>
      <c r="D2365" s="576" t="e">
        <f t="shared" si="252"/>
        <v>#REF!</v>
      </c>
      <c r="E2365" s="575" t="e">
        <f t="shared" si="258"/>
        <v>#REF!</v>
      </c>
      <c r="F2365" s="575" t="e">
        <f t="shared" si="253"/>
        <v>#REF!</v>
      </c>
      <c r="G2365" s="575" t="e">
        <f t="shared" si="254"/>
        <v>#REF!</v>
      </c>
      <c r="H2365" s="575" t="e">
        <f t="shared" si="255"/>
        <v>#REF!</v>
      </c>
      <c r="I2365" s="575" t="e">
        <f t="shared" si="256"/>
        <v>#REF!</v>
      </c>
      <c r="J2365" s="575" t="e">
        <f>IF(A2365="","",IF(#REF!="","",PMT((1+D2365)^(1/12)-1,(#REF!*12)-A2365+1,-E2365)))</f>
        <v>#REF!</v>
      </c>
    </row>
    <row r="2366" spans="1:10">
      <c r="A2366" s="577" t="e">
        <f>IF(A2365="","",IF(A2365=#REF!*12,"",+A2365+1))</f>
        <v>#REF!</v>
      </c>
      <c r="B2366" s="576" t="e">
        <f t="shared" si="257"/>
        <v>#REF!</v>
      </c>
      <c r="C2366" s="576" t="e">
        <f>IF(A2366="","",IF(#REF!+'Plano Prestação Mensal Proposta'!A2366&gt;120,0,ROUND(IF(B2366&gt;0.045,(0.045*0.5),(0.5)*B2366),7)))</f>
        <v>#REF!</v>
      </c>
      <c r="D2366" s="576" t="e">
        <f t="shared" si="252"/>
        <v>#REF!</v>
      </c>
      <c r="E2366" s="575" t="e">
        <f t="shared" si="258"/>
        <v>#REF!</v>
      </c>
      <c r="F2366" s="575" t="e">
        <f t="shared" si="253"/>
        <v>#REF!</v>
      </c>
      <c r="G2366" s="575" t="e">
        <f t="shared" si="254"/>
        <v>#REF!</v>
      </c>
      <c r="H2366" s="575" t="e">
        <f t="shared" si="255"/>
        <v>#REF!</v>
      </c>
      <c r="I2366" s="575" t="e">
        <f t="shared" si="256"/>
        <v>#REF!</v>
      </c>
      <c r="J2366" s="575" t="e">
        <f>IF(A2366="","",IF(#REF!="","",PMT((1+D2366)^(1/12)-1,(#REF!*12)-A2366+1,-E2366)))</f>
        <v>#REF!</v>
      </c>
    </row>
    <row r="2367" spans="1:10">
      <c r="A2367" s="577" t="e">
        <f>IF(A2366="","",IF(A2366=#REF!*12,"",+A2366+1))</f>
        <v>#REF!</v>
      </c>
      <c r="B2367" s="576" t="e">
        <f t="shared" si="257"/>
        <v>#REF!</v>
      </c>
      <c r="C2367" s="576" t="e">
        <f>IF(A2367="","",IF(#REF!+'Plano Prestação Mensal Proposta'!A2367&gt;120,0,ROUND(IF(B2367&gt;0.045,(0.045*0.5),(0.5)*B2367),7)))</f>
        <v>#REF!</v>
      </c>
      <c r="D2367" s="576" t="e">
        <f t="shared" si="252"/>
        <v>#REF!</v>
      </c>
      <c r="E2367" s="575" t="e">
        <f t="shared" si="258"/>
        <v>#REF!</v>
      </c>
      <c r="F2367" s="575" t="e">
        <f t="shared" si="253"/>
        <v>#REF!</v>
      </c>
      <c r="G2367" s="575" t="e">
        <f t="shared" si="254"/>
        <v>#REF!</v>
      </c>
      <c r="H2367" s="575" t="e">
        <f t="shared" si="255"/>
        <v>#REF!</v>
      </c>
      <c r="I2367" s="575" t="e">
        <f t="shared" si="256"/>
        <v>#REF!</v>
      </c>
      <c r="J2367" s="575" t="e">
        <f>IF(A2367="","",IF(#REF!="","",PMT((1+D2367)^(1/12)-1,(#REF!*12)-A2367+1,-E2367)))</f>
        <v>#REF!</v>
      </c>
    </row>
    <row r="2368" spans="1:10">
      <c r="A2368" s="577" t="e">
        <f>IF(A2367="","",IF(A2367=#REF!*12,"",+A2367+1))</f>
        <v>#REF!</v>
      </c>
      <c r="B2368" s="576" t="e">
        <f t="shared" si="257"/>
        <v>#REF!</v>
      </c>
      <c r="C2368" s="576" t="e">
        <f>IF(A2368="","",IF(#REF!+'Plano Prestação Mensal Proposta'!A2368&gt;120,0,ROUND(IF(B2368&gt;0.045,(0.045*0.5),(0.5)*B2368),7)))</f>
        <v>#REF!</v>
      </c>
      <c r="D2368" s="576" t="e">
        <f t="shared" si="252"/>
        <v>#REF!</v>
      </c>
      <c r="E2368" s="575" t="e">
        <f t="shared" si="258"/>
        <v>#REF!</v>
      </c>
      <c r="F2368" s="575" t="e">
        <f t="shared" si="253"/>
        <v>#REF!</v>
      </c>
      <c r="G2368" s="575" t="e">
        <f t="shared" si="254"/>
        <v>#REF!</v>
      </c>
      <c r="H2368" s="575" t="e">
        <f t="shared" si="255"/>
        <v>#REF!</v>
      </c>
      <c r="I2368" s="575" t="e">
        <f t="shared" si="256"/>
        <v>#REF!</v>
      </c>
      <c r="J2368" s="575" t="e">
        <f>IF(A2368="","",IF(#REF!="","",PMT((1+D2368)^(1/12)-1,(#REF!*12)-A2368+1,-E2368)))</f>
        <v>#REF!</v>
      </c>
    </row>
    <row r="2369" spans="1:10">
      <c r="A2369" s="577" t="e">
        <f>IF(A2368="","",IF(A2368=#REF!*12,"",+A2368+1))</f>
        <v>#REF!</v>
      </c>
      <c r="B2369" s="576" t="e">
        <f t="shared" si="257"/>
        <v>#REF!</v>
      </c>
      <c r="C2369" s="576" t="e">
        <f>IF(A2369="","",IF(#REF!+'Plano Prestação Mensal Proposta'!A2369&gt;120,0,ROUND(IF(B2369&gt;0.045,(0.045*0.5),(0.5)*B2369),7)))</f>
        <v>#REF!</v>
      </c>
      <c r="D2369" s="576" t="e">
        <f t="shared" si="252"/>
        <v>#REF!</v>
      </c>
      <c r="E2369" s="575" t="e">
        <f t="shared" si="258"/>
        <v>#REF!</v>
      </c>
      <c r="F2369" s="575" t="e">
        <f t="shared" si="253"/>
        <v>#REF!</v>
      </c>
      <c r="G2369" s="575" t="e">
        <f t="shared" si="254"/>
        <v>#REF!</v>
      </c>
      <c r="H2369" s="575" t="e">
        <f t="shared" si="255"/>
        <v>#REF!</v>
      </c>
      <c r="I2369" s="575" t="e">
        <f t="shared" si="256"/>
        <v>#REF!</v>
      </c>
      <c r="J2369" s="575" t="e">
        <f>IF(A2369="","",IF(#REF!="","",PMT((1+D2369)^(1/12)-1,(#REF!*12)-A2369+1,-E2369)))</f>
        <v>#REF!</v>
      </c>
    </row>
    <row r="2370" spans="1:10">
      <c r="A2370" s="577" t="e">
        <f>IF(A2369="","",IF(A2369=#REF!*12,"",+A2369+1))</f>
        <v>#REF!</v>
      </c>
      <c r="B2370" s="576" t="e">
        <f t="shared" si="257"/>
        <v>#REF!</v>
      </c>
      <c r="C2370" s="576" t="e">
        <f>IF(A2370="","",IF(#REF!+'Plano Prestação Mensal Proposta'!A2370&gt;120,0,ROUND(IF(B2370&gt;0.045,(0.045*0.5),(0.5)*B2370),7)))</f>
        <v>#REF!</v>
      </c>
      <c r="D2370" s="576" t="e">
        <f t="shared" si="252"/>
        <v>#REF!</v>
      </c>
      <c r="E2370" s="575" t="e">
        <f t="shared" si="258"/>
        <v>#REF!</v>
      </c>
      <c r="F2370" s="575" t="e">
        <f t="shared" si="253"/>
        <v>#REF!</v>
      </c>
      <c r="G2370" s="575" t="e">
        <f t="shared" si="254"/>
        <v>#REF!</v>
      </c>
      <c r="H2370" s="575" t="e">
        <f t="shared" si="255"/>
        <v>#REF!</v>
      </c>
      <c r="I2370" s="575" t="e">
        <f t="shared" si="256"/>
        <v>#REF!</v>
      </c>
      <c r="J2370" s="575" t="e">
        <f>IF(A2370="","",IF(#REF!="","",PMT((1+D2370)^(1/12)-1,(#REF!*12)-A2370+1,-E2370)))</f>
        <v>#REF!</v>
      </c>
    </row>
    <row r="2371" spans="1:10">
      <c r="A2371" s="577" t="e">
        <f>IF(A2370="","",IF(A2370=#REF!*12,"",+A2370+1))</f>
        <v>#REF!</v>
      </c>
      <c r="B2371" s="576" t="e">
        <f t="shared" si="257"/>
        <v>#REF!</v>
      </c>
      <c r="C2371" s="576" t="e">
        <f>IF(A2371="","",IF(#REF!+'Plano Prestação Mensal Proposta'!A2371&gt;120,0,ROUND(IF(B2371&gt;0.045,(0.045*0.5),(0.5)*B2371),7)))</f>
        <v>#REF!</v>
      </c>
      <c r="D2371" s="576" t="e">
        <f t="shared" si="252"/>
        <v>#REF!</v>
      </c>
      <c r="E2371" s="575" t="e">
        <f t="shared" si="258"/>
        <v>#REF!</v>
      </c>
      <c r="F2371" s="575" t="e">
        <f t="shared" si="253"/>
        <v>#REF!</v>
      </c>
      <c r="G2371" s="575" t="e">
        <f t="shared" si="254"/>
        <v>#REF!</v>
      </c>
      <c r="H2371" s="575" t="e">
        <f t="shared" si="255"/>
        <v>#REF!</v>
      </c>
      <c r="I2371" s="575" t="e">
        <f t="shared" si="256"/>
        <v>#REF!</v>
      </c>
      <c r="J2371" s="575" t="e">
        <f>IF(A2371="","",IF(#REF!="","",PMT((1+D2371)^(1/12)-1,(#REF!*12)-A2371+1,-E2371)))</f>
        <v>#REF!</v>
      </c>
    </row>
    <row r="2372" spans="1:10">
      <c r="A2372" s="577" t="e">
        <f>IF(A2371="","",IF(A2371=#REF!*12,"",+A2371+1))</f>
        <v>#REF!</v>
      </c>
      <c r="B2372" s="576" t="e">
        <f t="shared" si="257"/>
        <v>#REF!</v>
      </c>
      <c r="C2372" s="576" t="e">
        <f>IF(A2372="","",IF(#REF!+'Plano Prestação Mensal Proposta'!A2372&gt;120,0,ROUND(IF(B2372&gt;0.045,(0.045*0.5),(0.5)*B2372),7)))</f>
        <v>#REF!</v>
      </c>
      <c r="D2372" s="576" t="e">
        <f t="shared" si="252"/>
        <v>#REF!</v>
      </c>
      <c r="E2372" s="575" t="e">
        <f t="shared" si="258"/>
        <v>#REF!</v>
      </c>
      <c r="F2372" s="575" t="e">
        <f t="shared" si="253"/>
        <v>#REF!</v>
      </c>
      <c r="G2372" s="575" t="e">
        <f t="shared" si="254"/>
        <v>#REF!</v>
      </c>
      <c r="H2372" s="575" t="e">
        <f t="shared" si="255"/>
        <v>#REF!</v>
      </c>
      <c r="I2372" s="575" t="e">
        <f t="shared" si="256"/>
        <v>#REF!</v>
      </c>
      <c r="J2372" s="575" t="e">
        <f>IF(A2372="","",IF(#REF!="","",PMT((1+D2372)^(1/12)-1,(#REF!*12)-A2372+1,-E2372)))</f>
        <v>#REF!</v>
      </c>
    </row>
    <row r="2373" spans="1:10">
      <c r="A2373" s="577" t="e">
        <f>IF(A2372="","",IF(A2372=#REF!*12,"",+A2372+1))</f>
        <v>#REF!</v>
      </c>
      <c r="B2373" s="576" t="e">
        <f t="shared" si="257"/>
        <v>#REF!</v>
      </c>
      <c r="C2373" s="576" t="e">
        <f>IF(A2373="","",IF(#REF!+'Plano Prestação Mensal Proposta'!A2373&gt;120,0,ROUND(IF(B2373&gt;0.045,(0.045*0.5),(0.5)*B2373),7)))</f>
        <v>#REF!</v>
      </c>
      <c r="D2373" s="576" t="e">
        <f t="shared" si="252"/>
        <v>#REF!</v>
      </c>
      <c r="E2373" s="575" t="e">
        <f t="shared" si="258"/>
        <v>#REF!</v>
      </c>
      <c r="F2373" s="575" t="e">
        <f t="shared" si="253"/>
        <v>#REF!</v>
      </c>
      <c r="G2373" s="575" t="e">
        <f t="shared" si="254"/>
        <v>#REF!</v>
      </c>
      <c r="H2373" s="575" t="e">
        <f t="shared" si="255"/>
        <v>#REF!</v>
      </c>
      <c r="I2373" s="575" t="e">
        <f t="shared" si="256"/>
        <v>#REF!</v>
      </c>
      <c r="J2373" s="575" t="e">
        <f>IF(A2373="","",IF(#REF!="","",PMT((1+D2373)^(1/12)-1,(#REF!*12)-A2373+1,-E2373)))</f>
        <v>#REF!</v>
      </c>
    </row>
    <row r="2374" spans="1:10">
      <c r="A2374" s="577" t="e">
        <f>IF(A2373="","",IF(A2373=#REF!*12,"",+A2373+1))</f>
        <v>#REF!</v>
      </c>
      <c r="B2374" s="576" t="e">
        <f t="shared" si="257"/>
        <v>#REF!</v>
      </c>
      <c r="C2374" s="576" t="e">
        <f>IF(A2374="","",IF(#REF!+'Plano Prestação Mensal Proposta'!A2374&gt;120,0,ROUND(IF(B2374&gt;0.045,(0.045*0.5),(0.5)*B2374),7)))</f>
        <v>#REF!</v>
      </c>
      <c r="D2374" s="576" t="e">
        <f t="shared" ref="D2374:D2437" si="259">IF(A2374="","",+B2374-C2374)</f>
        <v>#REF!</v>
      </c>
      <c r="E2374" s="575" t="e">
        <f t="shared" si="258"/>
        <v>#REF!</v>
      </c>
      <c r="F2374" s="575" t="e">
        <f t="shared" ref="F2374:F2437" si="260">IF(A2374="","",IF(J2374="","",+J2374-H2374))</f>
        <v>#REF!</v>
      </c>
      <c r="G2374" s="575" t="e">
        <f t="shared" ref="G2374:G2437" si="261">IF(A2374="","",IF(E2374="","",ROUND(+E2374*((1+B2374)^(1/12)-1),2)))</f>
        <v>#REF!</v>
      </c>
      <c r="H2374" s="575" t="e">
        <f t="shared" ref="H2374:H2437" si="262">IF(A2374="","",IF(E2374="","",ROUND(+E2374*((1+D2374)^(1/12)-1),2)))</f>
        <v>#REF!</v>
      </c>
      <c r="I2374" s="575" t="e">
        <f t="shared" ref="I2374:I2437" si="263">IF(A2374="","",+G2374-H2374)</f>
        <v>#REF!</v>
      </c>
      <c r="J2374" s="575" t="e">
        <f>IF(A2374="","",IF(#REF!="","",PMT((1+D2374)^(1/12)-1,(#REF!*12)-A2374+1,-E2374)))</f>
        <v>#REF!</v>
      </c>
    </row>
    <row r="2375" spans="1:10">
      <c r="A2375" s="577" t="e">
        <f>IF(A2374="","",IF(A2374=#REF!*12,"",+A2374+1))</f>
        <v>#REF!</v>
      </c>
      <c r="B2375" s="576" t="e">
        <f t="shared" ref="B2375:B2438" si="264">IF(A2375="","",+B2374)</f>
        <v>#REF!</v>
      </c>
      <c r="C2375" s="576" t="e">
        <f>IF(A2375="","",IF(#REF!+'Plano Prestação Mensal Proposta'!A2375&gt;120,0,ROUND(IF(B2375&gt;0.045,(0.045*0.5),(0.5)*B2375),7)))</f>
        <v>#REF!</v>
      </c>
      <c r="D2375" s="576" t="e">
        <f t="shared" si="259"/>
        <v>#REF!</v>
      </c>
      <c r="E2375" s="575" t="e">
        <f t="shared" ref="E2375:E2438" si="265">IF(A2375="","",IF(F2374="","",+E2374-F2374))</f>
        <v>#REF!</v>
      </c>
      <c r="F2375" s="575" t="e">
        <f t="shared" si="260"/>
        <v>#REF!</v>
      </c>
      <c r="G2375" s="575" t="e">
        <f t="shared" si="261"/>
        <v>#REF!</v>
      </c>
      <c r="H2375" s="575" t="e">
        <f t="shared" si="262"/>
        <v>#REF!</v>
      </c>
      <c r="I2375" s="575" t="e">
        <f t="shared" si="263"/>
        <v>#REF!</v>
      </c>
      <c r="J2375" s="575" t="e">
        <f>IF(A2375="","",IF(#REF!="","",PMT((1+D2375)^(1/12)-1,(#REF!*12)-A2375+1,-E2375)))</f>
        <v>#REF!</v>
      </c>
    </row>
    <row r="2376" spans="1:10">
      <c r="A2376" s="577" t="e">
        <f>IF(A2375="","",IF(A2375=#REF!*12,"",+A2375+1))</f>
        <v>#REF!</v>
      </c>
      <c r="B2376" s="576" t="e">
        <f t="shared" si="264"/>
        <v>#REF!</v>
      </c>
      <c r="C2376" s="576" t="e">
        <f>IF(A2376="","",IF(#REF!+'Plano Prestação Mensal Proposta'!A2376&gt;120,0,ROUND(IF(B2376&gt;0.045,(0.045*0.5),(0.5)*B2376),7)))</f>
        <v>#REF!</v>
      </c>
      <c r="D2376" s="576" t="e">
        <f t="shared" si="259"/>
        <v>#REF!</v>
      </c>
      <c r="E2376" s="575" t="e">
        <f t="shared" si="265"/>
        <v>#REF!</v>
      </c>
      <c r="F2376" s="575" t="e">
        <f t="shared" si="260"/>
        <v>#REF!</v>
      </c>
      <c r="G2376" s="575" t="e">
        <f t="shared" si="261"/>
        <v>#REF!</v>
      </c>
      <c r="H2376" s="575" t="e">
        <f t="shared" si="262"/>
        <v>#REF!</v>
      </c>
      <c r="I2376" s="575" t="e">
        <f t="shared" si="263"/>
        <v>#REF!</v>
      </c>
      <c r="J2376" s="575" t="e">
        <f>IF(A2376="","",IF(#REF!="","",PMT((1+D2376)^(1/12)-1,(#REF!*12)-A2376+1,-E2376)))</f>
        <v>#REF!</v>
      </c>
    </row>
    <row r="2377" spans="1:10">
      <c r="A2377" s="577" t="e">
        <f>IF(A2376="","",IF(A2376=#REF!*12,"",+A2376+1))</f>
        <v>#REF!</v>
      </c>
      <c r="B2377" s="576" t="e">
        <f t="shared" si="264"/>
        <v>#REF!</v>
      </c>
      <c r="C2377" s="576" t="e">
        <f>IF(A2377="","",IF(#REF!+'Plano Prestação Mensal Proposta'!A2377&gt;120,0,ROUND(IF(B2377&gt;0.045,(0.045*0.5),(0.5)*B2377),7)))</f>
        <v>#REF!</v>
      </c>
      <c r="D2377" s="576" t="e">
        <f t="shared" si="259"/>
        <v>#REF!</v>
      </c>
      <c r="E2377" s="575" t="e">
        <f t="shared" si="265"/>
        <v>#REF!</v>
      </c>
      <c r="F2377" s="575" t="e">
        <f t="shared" si="260"/>
        <v>#REF!</v>
      </c>
      <c r="G2377" s="575" t="e">
        <f t="shared" si="261"/>
        <v>#REF!</v>
      </c>
      <c r="H2377" s="575" t="e">
        <f t="shared" si="262"/>
        <v>#REF!</v>
      </c>
      <c r="I2377" s="575" t="e">
        <f t="shared" si="263"/>
        <v>#REF!</v>
      </c>
      <c r="J2377" s="575" t="e">
        <f>IF(A2377="","",IF(#REF!="","",PMT((1+D2377)^(1/12)-1,(#REF!*12)-A2377+1,-E2377)))</f>
        <v>#REF!</v>
      </c>
    </row>
    <row r="2378" spans="1:10">
      <c r="A2378" s="577" t="e">
        <f>IF(A2377="","",IF(A2377=#REF!*12,"",+A2377+1))</f>
        <v>#REF!</v>
      </c>
      <c r="B2378" s="576" t="e">
        <f t="shared" si="264"/>
        <v>#REF!</v>
      </c>
      <c r="C2378" s="576" t="e">
        <f>IF(A2378="","",IF(#REF!+'Plano Prestação Mensal Proposta'!A2378&gt;120,0,ROUND(IF(B2378&gt;0.045,(0.045*0.5),(0.5)*B2378),7)))</f>
        <v>#REF!</v>
      </c>
      <c r="D2378" s="576" t="e">
        <f t="shared" si="259"/>
        <v>#REF!</v>
      </c>
      <c r="E2378" s="575" t="e">
        <f t="shared" si="265"/>
        <v>#REF!</v>
      </c>
      <c r="F2378" s="575" t="e">
        <f t="shared" si="260"/>
        <v>#REF!</v>
      </c>
      <c r="G2378" s="575" t="e">
        <f t="shared" si="261"/>
        <v>#REF!</v>
      </c>
      <c r="H2378" s="575" t="e">
        <f t="shared" si="262"/>
        <v>#REF!</v>
      </c>
      <c r="I2378" s="575" t="e">
        <f t="shared" si="263"/>
        <v>#REF!</v>
      </c>
      <c r="J2378" s="575" t="e">
        <f>IF(A2378="","",IF(#REF!="","",PMT((1+D2378)^(1/12)-1,(#REF!*12)-A2378+1,-E2378)))</f>
        <v>#REF!</v>
      </c>
    </row>
    <row r="2379" spans="1:10">
      <c r="A2379" s="577" t="e">
        <f>IF(A2378="","",IF(A2378=#REF!*12,"",+A2378+1))</f>
        <v>#REF!</v>
      </c>
      <c r="B2379" s="576" t="e">
        <f t="shared" si="264"/>
        <v>#REF!</v>
      </c>
      <c r="C2379" s="576" t="e">
        <f>IF(A2379="","",IF(#REF!+'Plano Prestação Mensal Proposta'!A2379&gt;120,0,ROUND(IF(B2379&gt;0.045,(0.045*0.5),(0.5)*B2379),7)))</f>
        <v>#REF!</v>
      </c>
      <c r="D2379" s="576" t="e">
        <f t="shared" si="259"/>
        <v>#REF!</v>
      </c>
      <c r="E2379" s="575" t="e">
        <f t="shared" si="265"/>
        <v>#REF!</v>
      </c>
      <c r="F2379" s="575" t="e">
        <f t="shared" si="260"/>
        <v>#REF!</v>
      </c>
      <c r="G2379" s="575" t="e">
        <f t="shared" si="261"/>
        <v>#REF!</v>
      </c>
      <c r="H2379" s="575" t="e">
        <f t="shared" si="262"/>
        <v>#REF!</v>
      </c>
      <c r="I2379" s="575" t="e">
        <f t="shared" si="263"/>
        <v>#REF!</v>
      </c>
      <c r="J2379" s="575" t="e">
        <f>IF(A2379="","",IF(#REF!="","",PMT((1+D2379)^(1/12)-1,(#REF!*12)-A2379+1,-E2379)))</f>
        <v>#REF!</v>
      </c>
    </row>
    <row r="2380" spans="1:10">
      <c r="A2380" s="577" t="e">
        <f>IF(A2379="","",IF(A2379=#REF!*12,"",+A2379+1))</f>
        <v>#REF!</v>
      </c>
      <c r="B2380" s="576" t="e">
        <f t="shared" si="264"/>
        <v>#REF!</v>
      </c>
      <c r="C2380" s="576" t="e">
        <f>IF(A2380="","",IF(#REF!+'Plano Prestação Mensal Proposta'!A2380&gt;120,0,ROUND(IF(B2380&gt;0.045,(0.045*0.5),(0.5)*B2380),7)))</f>
        <v>#REF!</v>
      </c>
      <c r="D2380" s="576" t="e">
        <f t="shared" si="259"/>
        <v>#REF!</v>
      </c>
      <c r="E2380" s="575" t="e">
        <f t="shared" si="265"/>
        <v>#REF!</v>
      </c>
      <c r="F2380" s="575" t="e">
        <f t="shared" si="260"/>
        <v>#REF!</v>
      </c>
      <c r="G2380" s="575" t="e">
        <f t="shared" si="261"/>
        <v>#REF!</v>
      </c>
      <c r="H2380" s="575" t="e">
        <f t="shared" si="262"/>
        <v>#REF!</v>
      </c>
      <c r="I2380" s="575" t="e">
        <f t="shared" si="263"/>
        <v>#REF!</v>
      </c>
      <c r="J2380" s="575" t="e">
        <f>IF(A2380="","",IF(#REF!="","",PMT((1+D2380)^(1/12)-1,(#REF!*12)-A2380+1,-E2380)))</f>
        <v>#REF!</v>
      </c>
    </row>
    <row r="2381" spans="1:10">
      <c r="A2381" s="577" t="e">
        <f>IF(A2380="","",IF(A2380=#REF!*12,"",+A2380+1))</f>
        <v>#REF!</v>
      </c>
      <c r="B2381" s="576" t="e">
        <f t="shared" si="264"/>
        <v>#REF!</v>
      </c>
      <c r="C2381" s="576" t="e">
        <f>IF(A2381="","",IF(#REF!+'Plano Prestação Mensal Proposta'!A2381&gt;120,0,ROUND(IF(B2381&gt;0.045,(0.045*0.5),(0.5)*B2381),7)))</f>
        <v>#REF!</v>
      </c>
      <c r="D2381" s="576" t="e">
        <f t="shared" si="259"/>
        <v>#REF!</v>
      </c>
      <c r="E2381" s="575" t="e">
        <f t="shared" si="265"/>
        <v>#REF!</v>
      </c>
      <c r="F2381" s="575" t="e">
        <f t="shared" si="260"/>
        <v>#REF!</v>
      </c>
      <c r="G2381" s="575" t="e">
        <f t="shared" si="261"/>
        <v>#REF!</v>
      </c>
      <c r="H2381" s="575" t="e">
        <f t="shared" si="262"/>
        <v>#REF!</v>
      </c>
      <c r="I2381" s="575" t="e">
        <f t="shared" si="263"/>
        <v>#REF!</v>
      </c>
      <c r="J2381" s="575" t="e">
        <f>IF(A2381="","",IF(#REF!="","",PMT((1+D2381)^(1/12)-1,(#REF!*12)-A2381+1,-E2381)))</f>
        <v>#REF!</v>
      </c>
    </row>
    <row r="2382" spans="1:10">
      <c r="A2382" s="577" t="e">
        <f>IF(A2381="","",IF(A2381=#REF!*12,"",+A2381+1))</f>
        <v>#REF!</v>
      </c>
      <c r="B2382" s="576" t="e">
        <f t="shared" si="264"/>
        <v>#REF!</v>
      </c>
      <c r="C2382" s="576" t="e">
        <f>IF(A2382="","",IF(#REF!+'Plano Prestação Mensal Proposta'!A2382&gt;120,0,ROUND(IF(B2382&gt;0.045,(0.045*0.5),(0.5)*B2382),7)))</f>
        <v>#REF!</v>
      </c>
      <c r="D2382" s="576" t="e">
        <f t="shared" si="259"/>
        <v>#REF!</v>
      </c>
      <c r="E2382" s="575" t="e">
        <f t="shared" si="265"/>
        <v>#REF!</v>
      </c>
      <c r="F2382" s="575" t="e">
        <f t="shared" si="260"/>
        <v>#REF!</v>
      </c>
      <c r="G2382" s="575" t="e">
        <f t="shared" si="261"/>
        <v>#REF!</v>
      </c>
      <c r="H2382" s="575" t="e">
        <f t="shared" si="262"/>
        <v>#REF!</v>
      </c>
      <c r="I2382" s="575" t="e">
        <f t="shared" si="263"/>
        <v>#REF!</v>
      </c>
      <c r="J2382" s="575" t="e">
        <f>IF(A2382="","",IF(#REF!="","",PMT((1+D2382)^(1/12)-1,(#REF!*12)-A2382+1,-E2382)))</f>
        <v>#REF!</v>
      </c>
    </row>
    <row r="2383" spans="1:10">
      <c r="A2383" s="577" t="e">
        <f>IF(A2382="","",IF(A2382=#REF!*12,"",+A2382+1))</f>
        <v>#REF!</v>
      </c>
      <c r="B2383" s="576" t="e">
        <f t="shared" si="264"/>
        <v>#REF!</v>
      </c>
      <c r="C2383" s="576" t="e">
        <f>IF(A2383="","",IF(#REF!+'Plano Prestação Mensal Proposta'!A2383&gt;120,0,ROUND(IF(B2383&gt;0.045,(0.045*0.5),(0.5)*B2383),7)))</f>
        <v>#REF!</v>
      </c>
      <c r="D2383" s="576" t="e">
        <f t="shared" si="259"/>
        <v>#REF!</v>
      </c>
      <c r="E2383" s="575" t="e">
        <f t="shared" si="265"/>
        <v>#REF!</v>
      </c>
      <c r="F2383" s="575" t="e">
        <f t="shared" si="260"/>
        <v>#REF!</v>
      </c>
      <c r="G2383" s="575" t="e">
        <f t="shared" si="261"/>
        <v>#REF!</v>
      </c>
      <c r="H2383" s="575" t="e">
        <f t="shared" si="262"/>
        <v>#REF!</v>
      </c>
      <c r="I2383" s="575" t="e">
        <f t="shared" si="263"/>
        <v>#REF!</v>
      </c>
      <c r="J2383" s="575" t="e">
        <f>IF(A2383="","",IF(#REF!="","",PMT((1+D2383)^(1/12)-1,(#REF!*12)-A2383+1,-E2383)))</f>
        <v>#REF!</v>
      </c>
    </row>
    <row r="2384" spans="1:10">
      <c r="A2384" s="577" t="e">
        <f>IF(A2383="","",IF(A2383=#REF!*12,"",+A2383+1))</f>
        <v>#REF!</v>
      </c>
      <c r="B2384" s="576" t="e">
        <f t="shared" si="264"/>
        <v>#REF!</v>
      </c>
      <c r="C2384" s="576" t="e">
        <f>IF(A2384="","",IF(#REF!+'Plano Prestação Mensal Proposta'!A2384&gt;120,0,ROUND(IF(B2384&gt;0.045,(0.045*0.5),(0.5)*B2384),7)))</f>
        <v>#REF!</v>
      </c>
      <c r="D2384" s="576" t="e">
        <f t="shared" si="259"/>
        <v>#REF!</v>
      </c>
      <c r="E2384" s="575" t="e">
        <f t="shared" si="265"/>
        <v>#REF!</v>
      </c>
      <c r="F2384" s="575" t="e">
        <f t="shared" si="260"/>
        <v>#REF!</v>
      </c>
      <c r="G2384" s="575" t="e">
        <f t="shared" si="261"/>
        <v>#REF!</v>
      </c>
      <c r="H2384" s="575" t="e">
        <f t="shared" si="262"/>
        <v>#REF!</v>
      </c>
      <c r="I2384" s="575" t="e">
        <f t="shared" si="263"/>
        <v>#REF!</v>
      </c>
      <c r="J2384" s="575" t="e">
        <f>IF(A2384="","",IF(#REF!="","",PMT((1+D2384)^(1/12)-1,(#REF!*12)-A2384+1,-E2384)))</f>
        <v>#REF!</v>
      </c>
    </row>
    <row r="2385" spans="1:10">
      <c r="A2385" s="577" t="e">
        <f>IF(A2384="","",IF(A2384=#REF!*12,"",+A2384+1))</f>
        <v>#REF!</v>
      </c>
      <c r="B2385" s="576" t="e">
        <f t="shared" si="264"/>
        <v>#REF!</v>
      </c>
      <c r="C2385" s="576" t="e">
        <f>IF(A2385="","",IF(#REF!+'Plano Prestação Mensal Proposta'!A2385&gt;120,0,ROUND(IF(B2385&gt;0.045,(0.045*0.5),(0.5)*B2385),7)))</f>
        <v>#REF!</v>
      </c>
      <c r="D2385" s="576" t="e">
        <f t="shared" si="259"/>
        <v>#REF!</v>
      </c>
      <c r="E2385" s="575" t="e">
        <f t="shared" si="265"/>
        <v>#REF!</v>
      </c>
      <c r="F2385" s="575" t="e">
        <f t="shared" si="260"/>
        <v>#REF!</v>
      </c>
      <c r="G2385" s="575" t="e">
        <f t="shared" si="261"/>
        <v>#REF!</v>
      </c>
      <c r="H2385" s="575" t="e">
        <f t="shared" si="262"/>
        <v>#REF!</v>
      </c>
      <c r="I2385" s="575" t="e">
        <f t="shared" si="263"/>
        <v>#REF!</v>
      </c>
      <c r="J2385" s="575" t="e">
        <f>IF(A2385="","",IF(#REF!="","",PMT((1+D2385)^(1/12)-1,(#REF!*12)-A2385+1,-E2385)))</f>
        <v>#REF!</v>
      </c>
    </row>
    <row r="2386" spans="1:10">
      <c r="A2386" s="577" t="e">
        <f>IF(A2385="","",IF(A2385=#REF!*12,"",+A2385+1))</f>
        <v>#REF!</v>
      </c>
      <c r="B2386" s="576" t="e">
        <f t="shared" si="264"/>
        <v>#REF!</v>
      </c>
      <c r="C2386" s="576" t="e">
        <f>IF(A2386="","",IF(#REF!+'Plano Prestação Mensal Proposta'!A2386&gt;120,0,ROUND(IF(B2386&gt;0.045,(0.045*0.5),(0.5)*B2386),7)))</f>
        <v>#REF!</v>
      </c>
      <c r="D2386" s="576" t="e">
        <f t="shared" si="259"/>
        <v>#REF!</v>
      </c>
      <c r="E2386" s="575" t="e">
        <f t="shared" si="265"/>
        <v>#REF!</v>
      </c>
      <c r="F2386" s="575" t="e">
        <f t="shared" si="260"/>
        <v>#REF!</v>
      </c>
      <c r="G2386" s="575" t="e">
        <f t="shared" si="261"/>
        <v>#REF!</v>
      </c>
      <c r="H2386" s="575" t="e">
        <f t="shared" si="262"/>
        <v>#REF!</v>
      </c>
      <c r="I2386" s="575" t="e">
        <f t="shared" si="263"/>
        <v>#REF!</v>
      </c>
      <c r="J2386" s="575" t="e">
        <f>IF(A2386="","",IF(#REF!="","",PMT((1+D2386)^(1/12)-1,(#REF!*12)-A2386+1,-E2386)))</f>
        <v>#REF!</v>
      </c>
    </row>
    <row r="2387" spans="1:10">
      <c r="A2387" s="577" t="e">
        <f>IF(A2386="","",IF(A2386=#REF!*12,"",+A2386+1))</f>
        <v>#REF!</v>
      </c>
      <c r="B2387" s="576" t="e">
        <f t="shared" si="264"/>
        <v>#REF!</v>
      </c>
      <c r="C2387" s="576" t="e">
        <f>IF(A2387="","",IF(#REF!+'Plano Prestação Mensal Proposta'!A2387&gt;120,0,ROUND(IF(B2387&gt;0.045,(0.045*0.5),(0.5)*B2387),7)))</f>
        <v>#REF!</v>
      </c>
      <c r="D2387" s="576" t="e">
        <f t="shared" si="259"/>
        <v>#REF!</v>
      </c>
      <c r="E2387" s="575" t="e">
        <f t="shared" si="265"/>
        <v>#REF!</v>
      </c>
      <c r="F2387" s="575" t="e">
        <f t="shared" si="260"/>
        <v>#REF!</v>
      </c>
      <c r="G2387" s="575" t="e">
        <f t="shared" si="261"/>
        <v>#REF!</v>
      </c>
      <c r="H2387" s="575" t="e">
        <f t="shared" si="262"/>
        <v>#REF!</v>
      </c>
      <c r="I2387" s="575" t="e">
        <f t="shared" si="263"/>
        <v>#REF!</v>
      </c>
      <c r="J2387" s="575" t="e">
        <f>IF(A2387="","",IF(#REF!="","",PMT((1+D2387)^(1/12)-1,(#REF!*12)-A2387+1,-E2387)))</f>
        <v>#REF!</v>
      </c>
    </row>
    <row r="2388" spans="1:10">
      <c r="A2388" s="577" t="e">
        <f>IF(A2387="","",IF(A2387=#REF!*12,"",+A2387+1))</f>
        <v>#REF!</v>
      </c>
      <c r="B2388" s="576" t="e">
        <f t="shared" si="264"/>
        <v>#REF!</v>
      </c>
      <c r="C2388" s="576" t="e">
        <f>IF(A2388="","",IF(#REF!+'Plano Prestação Mensal Proposta'!A2388&gt;120,0,ROUND(IF(B2388&gt;0.045,(0.045*0.5),(0.5)*B2388),7)))</f>
        <v>#REF!</v>
      </c>
      <c r="D2388" s="576" t="e">
        <f t="shared" si="259"/>
        <v>#REF!</v>
      </c>
      <c r="E2388" s="575" t="e">
        <f t="shared" si="265"/>
        <v>#REF!</v>
      </c>
      <c r="F2388" s="575" t="e">
        <f t="shared" si="260"/>
        <v>#REF!</v>
      </c>
      <c r="G2388" s="575" t="e">
        <f t="shared" si="261"/>
        <v>#REF!</v>
      </c>
      <c r="H2388" s="575" t="e">
        <f t="shared" si="262"/>
        <v>#REF!</v>
      </c>
      <c r="I2388" s="575" t="e">
        <f t="shared" si="263"/>
        <v>#REF!</v>
      </c>
      <c r="J2388" s="575" t="e">
        <f>IF(A2388="","",IF(#REF!="","",PMT((1+D2388)^(1/12)-1,(#REF!*12)-A2388+1,-E2388)))</f>
        <v>#REF!</v>
      </c>
    </row>
    <row r="2389" spans="1:10">
      <c r="A2389" s="577" t="e">
        <f>IF(A2388="","",IF(A2388=#REF!*12,"",+A2388+1))</f>
        <v>#REF!</v>
      </c>
      <c r="B2389" s="576" t="e">
        <f t="shared" si="264"/>
        <v>#REF!</v>
      </c>
      <c r="C2389" s="576" t="e">
        <f>IF(A2389="","",IF(#REF!+'Plano Prestação Mensal Proposta'!A2389&gt;120,0,ROUND(IF(B2389&gt;0.045,(0.045*0.5),(0.5)*B2389),7)))</f>
        <v>#REF!</v>
      </c>
      <c r="D2389" s="576" t="e">
        <f t="shared" si="259"/>
        <v>#REF!</v>
      </c>
      <c r="E2389" s="575" t="e">
        <f t="shared" si="265"/>
        <v>#REF!</v>
      </c>
      <c r="F2389" s="575" t="e">
        <f t="shared" si="260"/>
        <v>#REF!</v>
      </c>
      <c r="G2389" s="575" t="e">
        <f t="shared" si="261"/>
        <v>#REF!</v>
      </c>
      <c r="H2389" s="575" t="e">
        <f t="shared" si="262"/>
        <v>#REF!</v>
      </c>
      <c r="I2389" s="575" t="e">
        <f t="shared" si="263"/>
        <v>#REF!</v>
      </c>
      <c r="J2389" s="575" t="e">
        <f>IF(A2389="","",IF(#REF!="","",PMT((1+D2389)^(1/12)-1,(#REF!*12)-A2389+1,-E2389)))</f>
        <v>#REF!</v>
      </c>
    </row>
    <row r="2390" spans="1:10">
      <c r="A2390" s="577" t="e">
        <f>IF(A2389="","",IF(A2389=#REF!*12,"",+A2389+1))</f>
        <v>#REF!</v>
      </c>
      <c r="B2390" s="576" t="e">
        <f t="shared" si="264"/>
        <v>#REF!</v>
      </c>
      <c r="C2390" s="576" t="e">
        <f>IF(A2390="","",IF(#REF!+'Plano Prestação Mensal Proposta'!A2390&gt;120,0,ROUND(IF(B2390&gt;0.045,(0.045*0.5),(0.5)*B2390),7)))</f>
        <v>#REF!</v>
      </c>
      <c r="D2390" s="576" t="e">
        <f t="shared" si="259"/>
        <v>#REF!</v>
      </c>
      <c r="E2390" s="575" t="e">
        <f t="shared" si="265"/>
        <v>#REF!</v>
      </c>
      <c r="F2390" s="575" t="e">
        <f t="shared" si="260"/>
        <v>#REF!</v>
      </c>
      <c r="G2390" s="575" t="e">
        <f t="shared" si="261"/>
        <v>#REF!</v>
      </c>
      <c r="H2390" s="575" t="e">
        <f t="shared" si="262"/>
        <v>#REF!</v>
      </c>
      <c r="I2390" s="575" t="e">
        <f t="shared" si="263"/>
        <v>#REF!</v>
      </c>
      <c r="J2390" s="575" t="e">
        <f>IF(A2390="","",IF(#REF!="","",PMT((1+D2390)^(1/12)-1,(#REF!*12)-A2390+1,-E2390)))</f>
        <v>#REF!</v>
      </c>
    </row>
    <row r="2391" spans="1:10">
      <c r="A2391" s="577" t="e">
        <f>IF(A2390="","",IF(A2390=#REF!*12,"",+A2390+1))</f>
        <v>#REF!</v>
      </c>
      <c r="B2391" s="576" t="e">
        <f t="shared" si="264"/>
        <v>#REF!</v>
      </c>
      <c r="C2391" s="576" t="e">
        <f>IF(A2391="","",IF(#REF!+'Plano Prestação Mensal Proposta'!A2391&gt;120,0,ROUND(IF(B2391&gt;0.045,(0.045*0.5),(0.5)*B2391),7)))</f>
        <v>#REF!</v>
      </c>
      <c r="D2391" s="576" t="e">
        <f t="shared" si="259"/>
        <v>#REF!</v>
      </c>
      <c r="E2391" s="575" t="e">
        <f t="shared" si="265"/>
        <v>#REF!</v>
      </c>
      <c r="F2391" s="575" t="e">
        <f t="shared" si="260"/>
        <v>#REF!</v>
      </c>
      <c r="G2391" s="575" t="e">
        <f t="shared" si="261"/>
        <v>#REF!</v>
      </c>
      <c r="H2391" s="575" t="e">
        <f t="shared" si="262"/>
        <v>#REF!</v>
      </c>
      <c r="I2391" s="575" t="e">
        <f t="shared" si="263"/>
        <v>#REF!</v>
      </c>
      <c r="J2391" s="575" t="e">
        <f>IF(A2391="","",IF(#REF!="","",PMT((1+D2391)^(1/12)-1,(#REF!*12)-A2391+1,-E2391)))</f>
        <v>#REF!</v>
      </c>
    </row>
    <row r="2392" spans="1:10">
      <c r="A2392" s="577" t="e">
        <f>IF(A2391="","",IF(A2391=#REF!*12,"",+A2391+1))</f>
        <v>#REF!</v>
      </c>
      <c r="B2392" s="576" t="e">
        <f t="shared" si="264"/>
        <v>#REF!</v>
      </c>
      <c r="C2392" s="576" t="e">
        <f>IF(A2392="","",IF(#REF!+'Plano Prestação Mensal Proposta'!A2392&gt;120,0,ROUND(IF(B2392&gt;0.045,(0.045*0.5),(0.5)*B2392),7)))</f>
        <v>#REF!</v>
      </c>
      <c r="D2392" s="576" t="e">
        <f t="shared" si="259"/>
        <v>#REF!</v>
      </c>
      <c r="E2392" s="575" t="e">
        <f t="shared" si="265"/>
        <v>#REF!</v>
      </c>
      <c r="F2392" s="575" t="e">
        <f t="shared" si="260"/>
        <v>#REF!</v>
      </c>
      <c r="G2392" s="575" t="e">
        <f t="shared" si="261"/>
        <v>#REF!</v>
      </c>
      <c r="H2392" s="575" t="e">
        <f t="shared" si="262"/>
        <v>#REF!</v>
      </c>
      <c r="I2392" s="575" t="e">
        <f t="shared" si="263"/>
        <v>#REF!</v>
      </c>
      <c r="J2392" s="575" t="e">
        <f>IF(A2392="","",IF(#REF!="","",PMT((1+D2392)^(1/12)-1,(#REF!*12)-A2392+1,-E2392)))</f>
        <v>#REF!</v>
      </c>
    </row>
    <row r="2393" spans="1:10">
      <c r="A2393" s="577" t="e">
        <f>IF(A2392="","",IF(A2392=#REF!*12,"",+A2392+1))</f>
        <v>#REF!</v>
      </c>
      <c r="B2393" s="576" t="e">
        <f t="shared" si="264"/>
        <v>#REF!</v>
      </c>
      <c r="C2393" s="576" t="e">
        <f>IF(A2393="","",IF(#REF!+'Plano Prestação Mensal Proposta'!A2393&gt;120,0,ROUND(IF(B2393&gt;0.045,(0.045*0.5),(0.5)*B2393),7)))</f>
        <v>#REF!</v>
      </c>
      <c r="D2393" s="576" t="e">
        <f t="shared" si="259"/>
        <v>#REF!</v>
      </c>
      <c r="E2393" s="575" t="e">
        <f t="shared" si="265"/>
        <v>#REF!</v>
      </c>
      <c r="F2393" s="575" t="e">
        <f t="shared" si="260"/>
        <v>#REF!</v>
      </c>
      <c r="G2393" s="575" t="e">
        <f t="shared" si="261"/>
        <v>#REF!</v>
      </c>
      <c r="H2393" s="575" t="e">
        <f t="shared" si="262"/>
        <v>#REF!</v>
      </c>
      <c r="I2393" s="575" t="e">
        <f t="shared" si="263"/>
        <v>#REF!</v>
      </c>
      <c r="J2393" s="575" t="e">
        <f>IF(A2393="","",IF(#REF!="","",PMT((1+D2393)^(1/12)-1,(#REF!*12)-A2393+1,-E2393)))</f>
        <v>#REF!</v>
      </c>
    </row>
    <row r="2394" spans="1:10">
      <c r="A2394" s="577" t="e">
        <f>IF(A2393="","",IF(A2393=#REF!*12,"",+A2393+1))</f>
        <v>#REF!</v>
      </c>
      <c r="B2394" s="576" t="e">
        <f t="shared" si="264"/>
        <v>#REF!</v>
      </c>
      <c r="C2394" s="576" t="e">
        <f>IF(A2394="","",IF(#REF!+'Plano Prestação Mensal Proposta'!A2394&gt;120,0,ROUND(IF(B2394&gt;0.045,(0.045*0.5),(0.5)*B2394),7)))</f>
        <v>#REF!</v>
      </c>
      <c r="D2394" s="576" t="e">
        <f t="shared" si="259"/>
        <v>#REF!</v>
      </c>
      <c r="E2394" s="575" t="e">
        <f t="shared" si="265"/>
        <v>#REF!</v>
      </c>
      <c r="F2394" s="575" t="e">
        <f t="shared" si="260"/>
        <v>#REF!</v>
      </c>
      <c r="G2394" s="575" t="e">
        <f t="shared" si="261"/>
        <v>#REF!</v>
      </c>
      <c r="H2394" s="575" t="e">
        <f t="shared" si="262"/>
        <v>#REF!</v>
      </c>
      <c r="I2394" s="575" t="e">
        <f t="shared" si="263"/>
        <v>#REF!</v>
      </c>
      <c r="J2394" s="575" t="e">
        <f>IF(A2394="","",IF(#REF!="","",PMT((1+D2394)^(1/12)-1,(#REF!*12)-A2394+1,-E2394)))</f>
        <v>#REF!</v>
      </c>
    </row>
    <row r="2395" spans="1:10">
      <c r="A2395" s="577" t="e">
        <f>IF(A2394="","",IF(A2394=#REF!*12,"",+A2394+1))</f>
        <v>#REF!</v>
      </c>
      <c r="B2395" s="576" t="e">
        <f t="shared" si="264"/>
        <v>#REF!</v>
      </c>
      <c r="C2395" s="576" t="e">
        <f>IF(A2395="","",IF(#REF!+'Plano Prestação Mensal Proposta'!A2395&gt;120,0,ROUND(IF(B2395&gt;0.045,(0.045*0.5),(0.5)*B2395),7)))</f>
        <v>#REF!</v>
      </c>
      <c r="D2395" s="576" t="e">
        <f t="shared" si="259"/>
        <v>#REF!</v>
      </c>
      <c r="E2395" s="575" t="e">
        <f t="shared" si="265"/>
        <v>#REF!</v>
      </c>
      <c r="F2395" s="575" t="e">
        <f t="shared" si="260"/>
        <v>#REF!</v>
      </c>
      <c r="G2395" s="575" t="e">
        <f t="shared" si="261"/>
        <v>#REF!</v>
      </c>
      <c r="H2395" s="575" t="e">
        <f t="shared" si="262"/>
        <v>#REF!</v>
      </c>
      <c r="I2395" s="575" t="e">
        <f t="shared" si="263"/>
        <v>#REF!</v>
      </c>
      <c r="J2395" s="575" t="e">
        <f>IF(A2395="","",IF(#REF!="","",PMT((1+D2395)^(1/12)-1,(#REF!*12)-A2395+1,-E2395)))</f>
        <v>#REF!</v>
      </c>
    </row>
    <row r="2396" spans="1:10">
      <c r="A2396" s="577" t="e">
        <f>IF(A2395="","",IF(A2395=#REF!*12,"",+A2395+1))</f>
        <v>#REF!</v>
      </c>
      <c r="B2396" s="576" t="e">
        <f t="shared" si="264"/>
        <v>#REF!</v>
      </c>
      <c r="C2396" s="576" t="e">
        <f>IF(A2396="","",IF(#REF!+'Plano Prestação Mensal Proposta'!A2396&gt;120,0,ROUND(IF(B2396&gt;0.045,(0.045*0.5),(0.5)*B2396),7)))</f>
        <v>#REF!</v>
      </c>
      <c r="D2396" s="576" t="e">
        <f t="shared" si="259"/>
        <v>#REF!</v>
      </c>
      <c r="E2396" s="575" t="e">
        <f t="shared" si="265"/>
        <v>#REF!</v>
      </c>
      <c r="F2396" s="575" t="e">
        <f t="shared" si="260"/>
        <v>#REF!</v>
      </c>
      <c r="G2396" s="575" t="e">
        <f t="shared" si="261"/>
        <v>#REF!</v>
      </c>
      <c r="H2396" s="575" t="e">
        <f t="shared" si="262"/>
        <v>#REF!</v>
      </c>
      <c r="I2396" s="575" t="e">
        <f t="shared" si="263"/>
        <v>#REF!</v>
      </c>
      <c r="J2396" s="575" t="e">
        <f>IF(A2396="","",IF(#REF!="","",PMT((1+D2396)^(1/12)-1,(#REF!*12)-A2396+1,-E2396)))</f>
        <v>#REF!</v>
      </c>
    </row>
    <row r="2397" spans="1:10">
      <c r="A2397" s="577" t="e">
        <f>IF(A2396="","",IF(A2396=#REF!*12,"",+A2396+1))</f>
        <v>#REF!</v>
      </c>
      <c r="B2397" s="576" t="e">
        <f t="shared" si="264"/>
        <v>#REF!</v>
      </c>
      <c r="C2397" s="576" t="e">
        <f>IF(A2397="","",IF(#REF!+'Plano Prestação Mensal Proposta'!A2397&gt;120,0,ROUND(IF(B2397&gt;0.045,(0.045*0.5),(0.5)*B2397),7)))</f>
        <v>#REF!</v>
      </c>
      <c r="D2397" s="576" t="e">
        <f t="shared" si="259"/>
        <v>#REF!</v>
      </c>
      <c r="E2397" s="575" t="e">
        <f t="shared" si="265"/>
        <v>#REF!</v>
      </c>
      <c r="F2397" s="575" t="e">
        <f t="shared" si="260"/>
        <v>#REF!</v>
      </c>
      <c r="G2397" s="575" t="e">
        <f t="shared" si="261"/>
        <v>#REF!</v>
      </c>
      <c r="H2397" s="575" t="e">
        <f t="shared" si="262"/>
        <v>#REF!</v>
      </c>
      <c r="I2397" s="575" t="e">
        <f t="shared" si="263"/>
        <v>#REF!</v>
      </c>
      <c r="J2397" s="575" t="e">
        <f>IF(A2397="","",IF(#REF!="","",PMT((1+D2397)^(1/12)-1,(#REF!*12)-A2397+1,-E2397)))</f>
        <v>#REF!</v>
      </c>
    </row>
    <row r="2398" spans="1:10">
      <c r="A2398" s="577" t="e">
        <f>IF(A2397="","",IF(A2397=#REF!*12,"",+A2397+1))</f>
        <v>#REF!</v>
      </c>
      <c r="B2398" s="576" t="e">
        <f t="shared" si="264"/>
        <v>#REF!</v>
      </c>
      <c r="C2398" s="576" t="e">
        <f>IF(A2398="","",IF(#REF!+'Plano Prestação Mensal Proposta'!A2398&gt;120,0,ROUND(IF(B2398&gt;0.045,(0.045*0.5),(0.5)*B2398),7)))</f>
        <v>#REF!</v>
      </c>
      <c r="D2398" s="576" t="e">
        <f t="shared" si="259"/>
        <v>#REF!</v>
      </c>
      <c r="E2398" s="575" t="e">
        <f t="shared" si="265"/>
        <v>#REF!</v>
      </c>
      <c r="F2398" s="575" t="e">
        <f t="shared" si="260"/>
        <v>#REF!</v>
      </c>
      <c r="G2398" s="575" t="e">
        <f t="shared" si="261"/>
        <v>#REF!</v>
      </c>
      <c r="H2398" s="575" t="e">
        <f t="shared" si="262"/>
        <v>#REF!</v>
      </c>
      <c r="I2398" s="575" t="e">
        <f t="shared" si="263"/>
        <v>#REF!</v>
      </c>
      <c r="J2398" s="575" t="e">
        <f>IF(A2398="","",IF(#REF!="","",PMT((1+D2398)^(1/12)-1,(#REF!*12)-A2398+1,-E2398)))</f>
        <v>#REF!</v>
      </c>
    </row>
    <row r="2399" spans="1:10">
      <c r="A2399" s="577" t="e">
        <f>IF(A2398="","",IF(A2398=#REF!*12,"",+A2398+1))</f>
        <v>#REF!</v>
      </c>
      <c r="B2399" s="576" t="e">
        <f t="shared" si="264"/>
        <v>#REF!</v>
      </c>
      <c r="C2399" s="576" t="e">
        <f>IF(A2399="","",IF(#REF!+'Plano Prestação Mensal Proposta'!A2399&gt;120,0,ROUND(IF(B2399&gt;0.045,(0.045*0.5),(0.5)*B2399),7)))</f>
        <v>#REF!</v>
      </c>
      <c r="D2399" s="576" t="e">
        <f t="shared" si="259"/>
        <v>#REF!</v>
      </c>
      <c r="E2399" s="575" t="e">
        <f t="shared" si="265"/>
        <v>#REF!</v>
      </c>
      <c r="F2399" s="575" t="e">
        <f t="shared" si="260"/>
        <v>#REF!</v>
      </c>
      <c r="G2399" s="575" t="e">
        <f t="shared" si="261"/>
        <v>#REF!</v>
      </c>
      <c r="H2399" s="575" t="e">
        <f t="shared" si="262"/>
        <v>#REF!</v>
      </c>
      <c r="I2399" s="575" t="e">
        <f t="shared" si="263"/>
        <v>#REF!</v>
      </c>
      <c r="J2399" s="575" t="e">
        <f>IF(A2399="","",IF(#REF!="","",PMT((1+D2399)^(1/12)-1,(#REF!*12)-A2399+1,-E2399)))</f>
        <v>#REF!</v>
      </c>
    </row>
    <row r="2400" spans="1:10">
      <c r="A2400" s="577" t="e">
        <f>IF(A2399="","",IF(A2399=#REF!*12,"",+A2399+1))</f>
        <v>#REF!</v>
      </c>
      <c r="B2400" s="576" t="e">
        <f t="shared" si="264"/>
        <v>#REF!</v>
      </c>
      <c r="C2400" s="576" t="e">
        <f>IF(A2400="","",IF(#REF!+'Plano Prestação Mensal Proposta'!A2400&gt;120,0,ROUND(IF(B2400&gt;0.045,(0.045*0.5),(0.5)*B2400),7)))</f>
        <v>#REF!</v>
      </c>
      <c r="D2400" s="576" t="e">
        <f t="shared" si="259"/>
        <v>#REF!</v>
      </c>
      <c r="E2400" s="575" t="e">
        <f t="shared" si="265"/>
        <v>#REF!</v>
      </c>
      <c r="F2400" s="575" t="e">
        <f t="shared" si="260"/>
        <v>#REF!</v>
      </c>
      <c r="G2400" s="575" t="e">
        <f t="shared" si="261"/>
        <v>#REF!</v>
      </c>
      <c r="H2400" s="575" t="e">
        <f t="shared" si="262"/>
        <v>#REF!</v>
      </c>
      <c r="I2400" s="575" t="e">
        <f t="shared" si="263"/>
        <v>#REF!</v>
      </c>
      <c r="J2400" s="575" t="e">
        <f>IF(A2400="","",IF(#REF!="","",PMT((1+D2400)^(1/12)-1,(#REF!*12)-A2400+1,-E2400)))</f>
        <v>#REF!</v>
      </c>
    </row>
    <row r="2401" spans="1:10">
      <c r="A2401" s="577" t="e">
        <f>IF(A2400="","",IF(A2400=#REF!*12,"",+A2400+1))</f>
        <v>#REF!</v>
      </c>
      <c r="B2401" s="576" t="e">
        <f t="shared" si="264"/>
        <v>#REF!</v>
      </c>
      <c r="C2401" s="576" t="e">
        <f>IF(A2401="","",IF(#REF!+'Plano Prestação Mensal Proposta'!A2401&gt;120,0,ROUND(IF(B2401&gt;0.045,(0.045*0.5),(0.5)*B2401),7)))</f>
        <v>#REF!</v>
      </c>
      <c r="D2401" s="576" t="e">
        <f t="shared" si="259"/>
        <v>#REF!</v>
      </c>
      <c r="E2401" s="575" t="e">
        <f t="shared" si="265"/>
        <v>#REF!</v>
      </c>
      <c r="F2401" s="575" t="e">
        <f t="shared" si="260"/>
        <v>#REF!</v>
      </c>
      <c r="G2401" s="575" t="e">
        <f t="shared" si="261"/>
        <v>#REF!</v>
      </c>
      <c r="H2401" s="575" t="e">
        <f t="shared" si="262"/>
        <v>#REF!</v>
      </c>
      <c r="I2401" s="575" t="e">
        <f t="shared" si="263"/>
        <v>#REF!</v>
      </c>
      <c r="J2401" s="575" t="e">
        <f>IF(A2401="","",IF(#REF!="","",PMT((1+D2401)^(1/12)-1,(#REF!*12)-A2401+1,-E2401)))</f>
        <v>#REF!</v>
      </c>
    </row>
    <row r="2402" spans="1:10">
      <c r="A2402" s="577" t="e">
        <f>IF(A2401="","",IF(A2401=#REF!*12,"",+A2401+1))</f>
        <v>#REF!</v>
      </c>
      <c r="B2402" s="576" t="e">
        <f t="shared" si="264"/>
        <v>#REF!</v>
      </c>
      <c r="C2402" s="576" t="e">
        <f>IF(A2402="","",IF(#REF!+'Plano Prestação Mensal Proposta'!A2402&gt;120,0,ROUND(IF(B2402&gt;0.045,(0.045*0.5),(0.5)*B2402),7)))</f>
        <v>#REF!</v>
      </c>
      <c r="D2402" s="576" t="e">
        <f t="shared" si="259"/>
        <v>#REF!</v>
      </c>
      <c r="E2402" s="575" t="e">
        <f t="shared" si="265"/>
        <v>#REF!</v>
      </c>
      <c r="F2402" s="575" t="e">
        <f t="shared" si="260"/>
        <v>#REF!</v>
      </c>
      <c r="G2402" s="575" t="e">
        <f t="shared" si="261"/>
        <v>#REF!</v>
      </c>
      <c r="H2402" s="575" t="e">
        <f t="shared" si="262"/>
        <v>#REF!</v>
      </c>
      <c r="I2402" s="575" t="e">
        <f t="shared" si="263"/>
        <v>#REF!</v>
      </c>
      <c r="J2402" s="575" t="e">
        <f>IF(A2402="","",IF(#REF!="","",PMT((1+D2402)^(1/12)-1,(#REF!*12)-A2402+1,-E2402)))</f>
        <v>#REF!</v>
      </c>
    </row>
    <row r="2403" spans="1:10">
      <c r="A2403" s="577" t="e">
        <f>IF(A2402="","",IF(A2402=#REF!*12,"",+A2402+1))</f>
        <v>#REF!</v>
      </c>
      <c r="B2403" s="576" t="e">
        <f t="shared" si="264"/>
        <v>#REF!</v>
      </c>
      <c r="C2403" s="576" t="e">
        <f>IF(A2403="","",IF(#REF!+'Plano Prestação Mensal Proposta'!A2403&gt;120,0,ROUND(IF(B2403&gt;0.045,(0.045*0.5),(0.5)*B2403),7)))</f>
        <v>#REF!</v>
      </c>
      <c r="D2403" s="576" t="e">
        <f t="shared" si="259"/>
        <v>#REF!</v>
      </c>
      <c r="E2403" s="575" t="e">
        <f t="shared" si="265"/>
        <v>#REF!</v>
      </c>
      <c r="F2403" s="575" t="e">
        <f t="shared" si="260"/>
        <v>#REF!</v>
      </c>
      <c r="G2403" s="575" t="e">
        <f t="shared" si="261"/>
        <v>#REF!</v>
      </c>
      <c r="H2403" s="575" t="e">
        <f t="shared" si="262"/>
        <v>#REF!</v>
      </c>
      <c r="I2403" s="575" t="e">
        <f t="shared" si="263"/>
        <v>#REF!</v>
      </c>
      <c r="J2403" s="575" t="e">
        <f>IF(A2403="","",IF(#REF!="","",PMT((1+D2403)^(1/12)-1,(#REF!*12)-A2403+1,-E2403)))</f>
        <v>#REF!</v>
      </c>
    </row>
    <row r="2404" spans="1:10">
      <c r="A2404" s="577" t="e">
        <f>IF(A2403="","",IF(A2403=#REF!*12,"",+A2403+1))</f>
        <v>#REF!</v>
      </c>
      <c r="B2404" s="576" t="e">
        <f t="shared" si="264"/>
        <v>#REF!</v>
      </c>
      <c r="C2404" s="576" t="e">
        <f>IF(A2404="","",IF(#REF!+'Plano Prestação Mensal Proposta'!A2404&gt;120,0,ROUND(IF(B2404&gt;0.045,(0.045*0.5),(0.5)*B2404),7)))</f>
        <v>#REF!</v>
      </c>
      <c r="D2404" s="576" t="e">
        <f t="shared" si="259"/>
        <v>#REF!</v>
      </c>
      <c r="E2404" s="575" t="e">
        <f t="shared" si="265"/>
        <v>#REF!</v>
      </c>
      <c r="F2404" s="575" t="e">
        <f t="shared" si="260"/>
        <v>#REF!</v>
      </c>
      <c r="G2404" s="575" t="e">
        <f t="shared" si="261"/>
        <v>#REF!</v>
      </c>
      <c r="H2404" s="575" t="e">
        <f t="shared" si="262"/>
        <v>#REF!</v>
      </c>
      <c r="I2404" s="575" t="e">
        <f t="shared" si="263"/>
        <v>#REF!</v>
      </c>
      <c r="J2404" s="575" t="e">
        <f>IF(A2404="","",IF(#REF!="","",PMT((1+D2404)^(1/12)-1,(#REF!*12)-A2404+1,-E2404)))</f>
        <v>#REF!</v>
      </c>
    </row>
    <row r="2405" spans="1:10">
      <c r="A2405" s="577" t="e">
        <f>IF(A2404="","",IF(A2404=#REF!*12,"",+A2404+1))</f>
        <v>#REF!</v>
      </c>
      <c r="B2405" s="576" t="e">
        <f t="shared" si="264"/>
        <v>#REF!</v>
      </c>
      <c r="C2405" s="576" t="e">
        <f>IF(A2405="","",IF(#REF!+'Plano Prestação Mensal Proposta'!A2405&gt;120,0,ROUND(IF(B2405&gt;0.045,(0.045*0.5),(0.5)*B2405),7)))</f>
        <v>#REF!</v>
      </c>
      <c r="D2405" s="576" t="e">
        <f t="shared" si="259"/>
        <v>#REF!</v>
      </c>
      <c r="E2405" s="575" t="e">
        <f t="shared" si="265"/>
        <v>#REF!</v>
      </c>
      <c r="F2405" s="575" t="e">
        <f t="shared" si="260"/>
        <v>#REF!</v>
      </c>
      <c r="G2405" s="575" t="e">
        <f t="shared" si="261"/>
        <v>#REF!</v>
      </c>
      <c r="H2405" s="575" t="e">
        <f t="shared" si="262"/>
        <v>#REF!</v>
      </c>
      <c r="I2405" s="575" t="e">
        <f t="shared" si="263"/>
        <v>#REF!</v>
      </c>
      <c r="J2405" s="575" t="e">
        <f>IF(A2405="","",IF(#REF!="","",PMT((1+D2405)^(1/12)-1,(#REF!*12)-A2405+1,-E2405)))</f>
        <v>#REF!</v>
      </c>
    </row>
    <row r="2406" spans="1:10">
      <c r="A2406" s="577" t="e">
        <f>IF(A2405="","",IF(A2405=#REF!*12,"",+A2405+1))</f>
        <v>#REF!</v>
      </c>
      <c r="B2406" s="576" t="e">
        <f t="shared" si="264"/>
        <v>#REF!</v>
      </c>
      <c r="C2406" s="576" t="e">
        <f>IF(A2406="","",IF(#REF!+'Plano Prestação Mensal Proposta'!A2406&gt;120,0,ROUND(IF(B2406&gt;0.045,(0.045*0.5),(0.5)*B2406),7)))</f>
        <v>#REF!</v>
      </c>
      <c r="D2406" s="576" t="e">
        <f t="shared" si="259"/>
        <v>#REF!</v>
      </c>
      <c r="E2406" s="575" t="e">
        <f t="shared" si="265"/>
        <v>#REF!</v>
      </c>
      <c r="F2406" s="575" t="e">
        <f t="shared" si="260"/>
        <v>#REF!</v>
      </c>
      <c r="G2406" s="575" t="e">
        <f t="shared" si="261"/>
        <v>#REF!</v>
      </c>
      <c r="H2406" s="575" t="e">
        <f t="shared" si="262"/>
        <v>#REF!</v>
      </c>
      <c r="I2406" s="575" t="e">
        <f t="shared" si="263"/>
        <v>#REF!</v>
      </c>
      <c r="J2406" s="575" t="e">
        <f>IF(A2406="","",IF(#REF!="","",PMT((1+D2406)^(1/12)-1,(#REF!*12)-A2406+1,-E2406)))</f>
        <v>#REF!</v>
      </c>
    </row>
    <row r="2407" spans="1:10">
      <c r="A2407" s="577" t="e">
        <f>IF(A2406="","",IF(A2406=#REF!*12,"",+A2406+1))</f>
        <v>#REF!</v>
      </c>
      <c r="B2407" s="576" t="e">
        <f t="shared" si="264"/>
        <v>#REF!</v>
      </c>
      <c r="C2407" s="576" t="e">
        <f>IF(A2407="","",IF(#REF!+'Plano Prestação Mensal Proposta'!A2407&gt;120,0,ROUND(IF(B2407&gt;0.045,(0.045*0.5),(0.5)*B2407),7)))</f>
        <v>#REF!</v>
      </c>
      <c r="D2407" s="576" t="e">
        <f t="shared" si="259"/>
        <v>#REF!</v>
      </c>
      <c r="E2407" s="575" t="e">
        <f t="shared" si="265"/>
        <v>#REF!</v>
      </c>
      <c r="F2407" s="575" t="e">
        <f t="shared" si="260"/>
        <v>#REF!</v>
      </c>
      <c r="G2407" s="575" t="e">
        <f t="shared" si="261"/>
        <v>#REF!</v>
      </c>
      <c r="H2407" s="575" t="e">
        <f t="shared" si="262"/>
        <v>#REF!</v>
      </c>
      <c r="I2407" s="575" t="e">
        <f t="shared" si="263"/>
        <v>#REF!</v>
      </c>
      <c r="J2407" s="575" t="e">
        <f>IF(A2407="","",IF(#REF!="","",PMT((1+D2407)^(1/12)-1,(#REF!*12)-A2407+1,-E2407)))</f>
        <v>#REF!</v>
      </c>
    </row>
    <row r="2408" spans="1:10">
      <c r="A2408" s="577" t="e">
        <f>IF(A2407="","",IF(A2407=#REF!*12,"",+A2407+1))</f>
        <v>#REF!</v>
      </c>
      <c r="B2408" s="576" t="e">
        <f t="shared" si="264"/>
        <v>#REF!</v>
      </c>
      <c r="C2408" s="576" t="e">
        <f>IF(A2408="","",IF(#REF!+'Plano Prestação Mensal Proposta'!A2408&gt;120,0,ROUND(IF(B2408&gt;0.045,(0.045*0.5),(0.5)*B2408),7)))</f>
        <v>#REF!</v>
      </c>
      <c r="D2408" s="576" t="e">
        <f t="shared" si="259"/>
        <v>#REF!</v>
      </c>
      <c r="E2408" s="575" t="e">
        <f t="shared" si="265"/>
        <v>#REF!</v>
      </c>
      <c r="F2408" s="575" t="e">
        <f t="shared" si="260"/>
        <v>#REF!</v>
      </c>
      <c r="G2408" s="575" t="e">
        <f t="shared" si="261"/>
        <v>#REF!</v>
      </c>
      <c r="H2408" s="575" t="e">
        <f t="shared" si="262"/>
        <v>#REF!</v>
      </c>
      <c r="I2408" s="575" t="e">
        <f t="shared" si="263"/>
        <v>#REF!</v>
      </c>
      <c r="J2408" s="575" t="e">
        <f>IF(A2408="","",IF(#REF!="","",PMT((1+D2408)^(1/12)-1,(#REF!*12)-A2408+1,-E2408)))</f>
        <v>#REF!</v>
      </c>
    </row>
    <row r="2409" spans="1:10">
      <c r="A2409" s="577" t="e">
        <f>IF(A2408="","",IF(A2408=#REF!*12,"",+A2408+1))</f>
        <v>#REF!</v>
      </c>
      <c r="B2409" s="576" t="e">
        <f t="shared" si="264"/>
        <v>#REF!</v>
      </c>
      <c r="C2409" s="576" t="e">
        <f>IF(A2409="","",IF(#REF!+'Plano Prestação Mensal Proposta'!A2409&gt;120,0,ROUND(IF(B2409&gt;0.045,(0.045*0.5),(0.5)*B2409),7)))</f>
        <v>#REF!</v>
      </c>
      <c r="D2409" s="576" t="e">
        <f t="shared" si="259"/>
        <v>#REF!</v>
      </c>
      <c r="E2409" s="575" t="e">
        <f t="shared" si="265"/>
        <v>#REF!</v>
      </c>
      <c r="F2409" s="575" t="e">
        <f t="shared" si="260"/>
        <v>#REF!</v>
      </c>
      <c r="G2409" s="575" t="e">
        <f t="shared" si="261"/>
        <v>#REF!</v>
      </c>
      <c r="H2409" s="575" t="e">
        <f t="shared" si="262"/>
        <v>#REF!</v>
      </c>
      <c r="I2409" s="575" t="e">
        <f t="shared" si="263"/>
        <v>#REF!</v>
      </c>
      <c r="J2409" s="575" t="e">
        <f>IF(A2409="","",IF(#REF!="","",PMT((1+D2409)^(1/12)-1,(#REF!*12)-A2409+1,-E2409)))</f>
        <v>#REF!</v>
      </c>
    </row>
    <row r="2410" spans="1:10">
      <c r="A2410" s="577" t="e">
        <f>IF(A2409="","",IF(A2409=#REF!*12,"",+A2409+1))</f>
        <v>#REF!</v>
      </c>
      <c r="B2410" s="576" t="e">
        <f t="shared" si="264"/>
        <v>#REF!</v>
      </c>
      <c r="C2410" s="576" t="e">
        <f>IF(A2410="","",IF(#REF!+'Plano Prestação Mensal Proposta'!A2410&gt;120,0,ROUND(IF(B2410&gt;0.045,(0.045*0.5),(0.5)*B2410),7)))</f>
        <v>#REF!</v>
      </c>
      <c r="D2410" s="576" t="e">
        <f t="shared" si="259"/>
        <v>#REF!</v>
      </c>
      <c r="E2410" s="575" t="e">
        <f t="shared" si="265"/>
        <v>#REF!</v>
      </c>
      <c r="F2410" s="575" t="e">
        <f t="shared" si="260"/>
        <v>#REF!</v>
      </c>
      <c r="G2410" s="575" t="e">
        <f t="shared" si="261"/>
        <v>#REF!</v>
      </c>
      <c r="H2410" s="575" t="e">
        <f t="shared" si="262"/>
        <v>#REF!</v>
      </c>
      <c r="I2410" s="575" t="e">
        <f t="shared" si="263"/>
        <v>#REF!</v>
      </c>
      <c r="J2410" s="575" t="e">
        <f>IF(A2410="","",IF(#REF!="","",PMT((1+D2410)^(1/12)-1,(#REF!*12)-A2410+1,-E2410)))</f>
        <v>#REF!</v>
      </c>
    </row>
    <row r="2411" spans="1:10">
      <c r="A2411" s="577" t="e">
        <f>IF(A2410="","",IF(A2410=#REF!*12,"",+A2410+1))</f>
        <v>#REF!</v>
      </c>
      <c r="B2411" s="576" t="e">
        <f t="shared" si="264"/>
        <v>#REF!</v>
      </c>
      <c r="C2411" s="576" t="e">
        <f>IF(A2411="","",IF(#REF!+'Plano Prestação Mensal Proposta'!A2411&gt;120,0,ROUND(IF(B2411&gt;0.045,(0.045*0.5),(0.5)*B2411),7)))</f>
        <v>#REF!</v>
      </c>
      <c r="D2411" s="576" t="e">
        <f t="shared" si="259"/>
        <v>#REF!</v>
      </c>
      <c r="E2411" s="575" t="e">
        <f t="shared" si="265"/>
        <v>#REF!</v>
      </c>
      <c r="F2411" s="575" t="e">
        <f t="shared" si="260"/>
        <v>#REF!</v>
      </c>
      <c r="G2411" s="575" t="e">
        <f t="shared" si="261"/>
        <v>#REF!</v>
      </c>
      <c r="H2411" s="575" t="e">
        <f t="shared" si="262"/>
        <v>#REF!</v>
      </c>
      <c r="I2411" s="575" t="e">
        <f t="shared" si="263"/>
        <v>#REF!</v>
      </c>
      <c r="J2411" s="575" t="e">
        <f>IF(A2411="","",IF(#REF!="","",PMT((1+D2411)^(1/12)-1,(#REF!*12)-A2411+1,-E2411)))</f>
        <v>#REF!</v>
      </c>
    </row>
    <row r="2412" spans="1:10">
      <c r="A2412" s="577" t="e">
        <f>IF(A2411="","",IF(A2411=#REF!*12,"",+A2411+1))</f>
        <v>#REF!</v>
      </c>
      <c r="B2412" s="576" t="e">
        <f t="shared" si="264"/>
        <v>#REF!</v>
      </c>
      <c r="C2412" s="576" t="e">
        <f>IF(A2412="","",IF(#REF!+'Plano Prestação Mensal Proposta'!A2412&gt;120,0,ROUND(IF(B2412&gt;0.045,(0.045*0.5),(0.5)*B2412),7)))</f>
        <v>#REF!</v>
      </c>
      <c r="D2412" s="576" t="e">
        <f t="shared" si="259"/>
        <v>#REF!</v>
      </c>
      <c r="E2412" s="575" t="e">
        <f t="shared" si="265"/>
        <v>#REF!</v>
      </c>
      <c r="F2412" s="575" t="e">
        <f t="shared" si="260"/>
        <v>#REF!</v>
      </c>
      <c r="G2412" s="575" t="e">
        <f t="shared" si="261"/>
        <v>#REF!</v>
      </c>
      <c r="H2412" s="575" t="e">
        <f t="shared" si="262"/>
        <v>#REF!</v>
      </c>
      <c r="I2412" s="575" t="e">
        <f t="shared" si="263"/>
        <v>#REF!</v>
      </c>
      <c r="J2412" s="575" t="e">
        <f>IF(A2412="","",IF(#REF!="","",PMT((1+D2412)^(1/12)-1,(#REF!*12)-A2412+1,-E2412)))</f>
        <v>#REF!</v>
      </c>
    </row>
    <row r="2413" spans="1:10">
      <c r="A2413" s="577" t="e">
        <f>IF(A2412="","",IF(A2412=#REF!*12,"",+A2412+1))</f>
        <v>#REF!</v>
      </c>
      <c r="B2413" s="576" t="e">
        <f t="shared" si="264"/>
        <v>#REF!</v>
      </c>
      <c r="C2413" s="576" t="e">
        <f>IF(A2413="","",IF(#REF!+'Plano Prestação Mensal Proposta'!A2413&gt;120,0,ROUND(IF(B2413&gt;0.045,(0.045*0.5),(0.5)*B2413),7)))</f>
        <v>#REF!</v>
      </c>
      <c r="D2413" s="576" t="e">
        <f t="shared" si="259"/>
        <v>#REF!</v>
      </c>
      <c r="E2413" s="575" t="e">
        <f t="shared" si="265"/>
        <v>#REF!</v>
      </c>
      <c r="F2413" s="575" t="e">
        <f t="shared" si="260"/>
        <v>#REF!</v>
      </c>
      <c r="G2413" s="575" t="e">
        <f t="shared" si="261"/>
        <v>#REF!</v>
      </c>
      <c r="H2413" s="575" t="e">
        <f t="shared" si="262"/>
        <v>#REF!</v>
      </c>
      <c r="I2413" s="575" t="e">
        <f t="shared" si="263"/>
        <v>#REF!</v>
      </c>
      <c r="J2413" s="575" t="e">
        <f>IF(A2413="","",IF(#REF!="","",PMT((1+D2413)^(1/12)-1,(#REF!*12)-A2413+1,-E2413)))</f>
        <v>#REF!</v>
      </c>
    </row>
    <row r="2414" spans="1:10">
      <c r="A2414" s="577" t="e">
        <f>IF(A2413="","",IF(A2413=#REF!*12,"",+A2413+1))</f>
        <v>#REF!</v>
      </c>
      <c r="B2414" s="576" t="e">
        <f t="shared" si="264"/>
        <v>#REF!</v>
      </c>
      <c r="C2414" s="576" t="e">
        <f>IF(A2414="","",IF(#REF!+'Plano Prestação Mensal Proposta'!A2414&gt;120,0,ROUND(IF(B2414&gt;0.045,(0.045*0.5),(0.5)*B2414),7)))</f>
        <v>#REF!</v>
      </c>
      <c r="D2414" s="576" t="e">
        <f t="shared" si="259"/>
        <v>#REF!</v>
      </c>
      <c r="E2414" s="575" t="e">
        <f t="shared" si="265"/>
        <v>#REF!</v>
      </c>
      <c r="F2414" s="575" t="e">
        <f t="shared" si="260"/>
        <v>#REF!</v>
      </c>
      <c r="G2414" s="575" t="e">
        <f t="shared" si="261"/>
        <v>#REF!</v>
      </c>
      <c r="H2414" s="575" t="e">
        <f t="shared" si="262"/>
        <v>#REF!</v>
      </c>
      <c r="I2414" s="575" t="e">
        <f t="shared" si="263"/>
        <v>#REF!</v>
      </c>
      <c r="J2414" s="575" t="e">
        <f>IF(A2414="","",IF(#REF!="","",PMT((1+D2414)^(1/12)-1,(#REF!*12)-A2414+1,-E2414)))</f>
        <v>#REF!</v>
      </c>
    </row>
    <row r="2415" spans="1:10">
      <c r="A2415" s="577" t="e">
        <f>IF(A2414="","",IF(A2414=#REF!*12,"",+A2414+1))</f>
        <v>#REF!</v>
      </c>
      <c r="B2415" s="576" t="e">
        <f t="shared" si="264"/>
        <v>#REF!</v>
      </c>
      <c r="C2415" s="576" t="e">
        <f>IF(A2415="","",IF(#REF!+'Plano Prestação Mensal Proposta'!A2415&gt;120,0,ROUND(IF(B2415&gt;0.045,(0.045*0.5),(0.5)*B2415),7)))</f>
        <v>#REF!</v>
      </c>
      <c r="D2415" s="576" t="e">
        <f t="shared" si="259"/>
        <v>#REF!</v>
      </c>
      <c r="E2415" s="575" t="e">
        <f t="shared" si="265"/>
        <v>#REF!</v>
      </c>
      <c r="F2415" s="575" t="e">
        <f t="shared" si="260"/>
        <v>#REF!</v>
      </c>
      <c r="G2415" s="575" t="e">
        <f t="shared" si="261"/>
        <v>#REF!</v>
      </c>
      <c r="H2415" s="575" t="e">
        <f t="shared" si="262"/>
        <v>#REF!</v>
      </c>
      <c r="I2415" s="575" t="e">
        <f t="shared" si="263"/>
        <v>#REF!</v>
      </c>
      <c r="J2415" s="575" t="e">
        <f>IF(A2415="","",IF(#REF!="","",PMT((1+D2415)^(1/12)-1,(#REF!*12)-A2415+1,-E2415)))</f>
        <v>#REF!</v>
      </c>
    </row>
    <row r="2416" spans="1:10">
      <c r="A2416" s="577" t="e">
        <f>IF(A2415="","",IF(A2415=#REF!*12,"",+A2415+1))</f>
        <v>#REF!</v>
      </c>
      <c r="B2416" s="576" t="e">
        <f t="shared" si="264"/>
        <v>#REF!</v>
      </c>
      <c r="C2416" s="576" t="e">
        <f>IF(A2416="","",IF(#REF!+'Plano Prestação Mensal Proposta'!A2416&gt;120,0,ROUND(IF(B2416&gt;0.045,(0.045*0.5),(0.5)*B2416),7)))</f>
        <v>#REF!</v>
      </c>
      <c r="D2416" s="576" t="e">
        <f t="shared" si="259"/>
        <v>#REF!</v>
      </c>
      <c r="E2416" s="575" t="e">
        <f t="shared" si="265"/>
        <v>#REF!</v>
      </c>
      <c r="F2416" s="575" t="e">
        <f t="shared" si="260"/>
        <v>#REF!</v>
      </c>
      <c r="G2416" s="575" t="e">
        <f t="shared" si="261"/>
        <v>#REF!</v>
      </c>
      <c r="H2416" s="575" t="e">
        <f t="shared" si="262"/>
        <v>#REF!</v>
      </c>
      <c r="I2416" s="575" t="e">
        <f t="shared" si="263"/>
        <v>#REF!</v>
      </c>
      <c r="J2416" s="575" t="e">
        <f>IF(A2416="","",IF(#REF!="","",PMT((1+D2416)^(1/12)-1,(#REF!*12)-A2416+1,-E2416)))</f>
        <v>#REF!</v>
      </c>
    </row>
    <row r="2417" spans="1:10">
      <c r="A2417" s="577" t="e">
        <f>IF(A2416="","",IF(A2416=#REF!*12,"",+A2416+1))</f>
        <v>#REF!</v>
      </c>
      <c r="B2417" s="576" t="e">
        <f t="shared" si="264"/>
        <v>#REF!</v>
      </c>
      <c r="C2417" s="576" t="e">
        <f>IF(A2417="","",IF(#REF!+'Plano Prestação Mensal Proposta'!A2417&gt;120,0,ROUND(IF(B2417&gt;0.045,(0.045*0.5),(0.5)*B2417),7)))</f>
        <v>#REF!</v>
      </c>
      <c r="D2417" s="576" t="e">
        <f t="shared" si="259"/>
        <v>#REF!</v>
      </c>
      <c r="E2417" s="575" t="e">
        <f t="shared" si="265"/>
        <v>#REF!</v>
      </c>
      <c r="F2417" s="575" t="e">
        <f t="shared" si="260"/>
        <v>#REF!</v>
      </c>
      <c r="G2417" s="575" t="e">
        <f t="shared" si="261"/>
        <v>#REF!</v>
      </c>
      <c r="H2417" s="575" t="e">
        <f t="shared" si="262"/>
        <v>#REF!</v>
      </c>
      <c r="I2417" s="575" t="e">
        <f t="shared" si="263"/>
        <v>#REF!</v>
      </c>
      <c r="J2417" s="575" t="e">
        <f>IF(A2417="","",IF(#REF!="","",PMT((1+D2417)^(1/12)-1,(#REF!*12)-A2417+1,-E2417)))</f>
        <v>#REF!</v>
      </c>
    </row>
    <row r="2418" spans="1:10">
      <c r="A2418" s="577" t="e">
        <f>IF(A2417="","",IF(A2417=#REF!*12,"",+A2417+1))</f>
        <v>#REF!</v>
      </c>
      <c r="B2418" s="576" t="e">
        <f t="shared" si="264"/>
        <v>#REF!</v>
      </c>
      <c r="C2418" s="576" t="e">
        <f>IF(A2418="","",IF(#REF!+'Plano Prestação Mensal Proposta'!A2418&gt;120,0,ROUND(IF(B2418&gt;0.045,(0.045*0.5),(0.5)*B2418),7)))</f>
        <v>#REF!</v>
      </c>
      <c r="D2418" s="576" t="e">
        <f t="shared" si="259"/>
        <v>#REF!</v>
      </c>
      <c r="E2418" s="575" t="e">
        <f t="shared" si="265"/>
        <v>#REF!</v>
      </c>
      <c r="F2418" s="575" t="e">
        <f t="shared" si="260"/>
        <v>#REF!</v>
      </c>
      <c r="G2418" s="575" t="e">
        <f t="shared" si="261"/>
        <v>#REF!</v>
      </c>
      <c r="H2418" s="575" t="e">
        <f t="shared" si="262"/>
        <v>#REF!</v>
      </c>
      <c r="I2418" s="575" t="e">
        <f t="shared" si="263"/>
        <v>#REF!</v>
      </c>
      <c r="J2418" s="575" t="e">
        <f>IF(A2418="","",IF(#REF!="","",PMT((1+D2418)^(1/12)-1,(#REF!*12)-A2418+1,-E2418)))</f>
        <v>#REF!</v>
      </c>
    </row>
    <row r="2419" spans="1:10">
      <c r="A2419" s="577" t="e">
        <f>IF(A2418="","",IF(A2418=#REF!*12,"",+A2418+1))</f>
        <v>#REF!</v>
      </c>
      <c r="B2419" s="576" t="e">
        <f t="shared" si="264"/>
        <v>#REF!</v>
      </c>
      <c r="C2419" s="576" t="e">
        <f>IF(A2419="","",IF(#REF!+'Plano Prestação Mensal Proposta'!A2419&gt;120,0,ROUND(IF(B2419&gt;0.045,(0.045*0.5),(0.5)*B2419),7)))</f>
        <v>#REF!</v>
      </c>
      <c r="D2419" s="576" t="e">
        <f t="shared" si="259"/>
        <v>#REF!</v>
      </c>
      <c r="E2419" s="575" t="e">
        <f t="shared" si="265"/>
        <v>#REF!</v>
      </c>
      <c r="F2419" s="575" t="e">
        <f t="shared" si="260"/>
        <v>#REF!</v>
      </c>
      <c r="G2419" s="575" t="e">
        <f t="shared" si="261"/>
        <v>#REF!</v>
      </c>
      <c r="H2419" s="575" t="e">
        <f t="shared" si="262"/>
        <v>#REF!</v>
      </c>
      <c r="I2419" s="575" t="e">
        <f t="shared" si="263"/>
        <v>#REF!</v>
      </c>
      <c r="J2419" s="575" t="e">
        <f>IF(A2419="","",IF(#REF!="","",PMT((1+D2419)^(1/12)-1,(#REF!*12)-A2419+1,-E2419)))</f>
        <v>#REF!</v>
      </c>
    </row>
    <row r="2420" spans="1:10">
      <c r="A2420" s="577" t="e">
        <f>IF(A2419="","",IF(A2419=#REF!*12,"",+A2419+1))</f>
        <v>#REF!</v>
      </c>
      <c r="B2420" s="576" t="e">
        <f t="shared" si="264"/>
        <v>#REF!</v>
      </c>
      <c r="C2420" s="576" t="e">
        <f>IF(A2420="","",IF(#REF!+'Plano Prestação Mensal Proposta'!A2420&gt;120,0,ROUND(IF(B2420&gt;0.045,(0.045*0.5),(0.5)*B2420),7)))</f>
        <v>#REF!</v>
      </c>
      <c r="D2420" s="576" t="e">
        <f t="shared" si="259"/>
        <v>#REF!</v>
      </c>
      <c r="E2420" s="575" t="e">
        <f t="shared" si="265"/>
        <v>#REF!</v>
      </c>
      <c r="F2420" s="575" t="e">
        <f t="shared" si="260"/>
        <v>#REF!</v>
      </c>
      <c r="G2420" s="575" t="e">
        <f t="shared" si="261"/>
        <v>#REF!</v>
      </c>
      <c r="H2420" s="575" t="e">
        <f t="shared" si="262"/>
        <v>#REF!</v>
      </c>
      <c r="I2420" s="575" t="e">
        <f t="shared" si="263"/>
        <v>#REF!</v>
      </c>
      <c r="J2420" s="575" t="e">
        <f>IF(A2420="","",IF(#REF!="","",PMT((1+D2420)^(1/12)-1,(#REF!*12)-A2420+1,-E2420)))</f>
        <v>#REF!</v>
      </c>
    </row>
    <row r="2421" spans="1:10">
      <c r="A2421" s="577" t="e">
        <f>IF(A2420="","",IF(A2420=#REF!*12,"",+A2420+1))</f>
        <v>#REF!</v>
      </c>
      <c r="B2421" s="576" t="e">
        <f t="shared" si="264"/>
        <v>#REF!</v>
      </c>
      <c r="C2421" s="576" t="e">
        <f>IF(A2421="","",IF(#REF!+'Plano Prestação Mensal Proposta'!A2421&gt;120,0,ROUND(IF(B2421&gt;0.045,(0.045*0.5),(0.5)*B2421),7)))</f>
        <v>#REF!</v>
      </c>
      <c r="D2421" s="576" t="e">
        <f t="shared" si="259"/>
        <v>#REF!</v>
      </c>
      <c r="E2421" s="575" t="e">
        <f t="shared" si="265"/>
        <v>#REF!</v>
      </c>
      <c r="F2421" s="575" t="e">
        <f t="shared" si="260"/>
        <v>#REF!</v>
      </c>
      <c r="G2421" s="575" t="e">
        <f t="shared" si="261"/>
        <v>#REF!</v>
      </c>
      <c r="H2421" s="575" t="e">
        <f t="shared" si="262"/>
        <v>#REF!</v>
      </c>
      <c r="I2421" s="575" t="e">
        <f t="shared" si="263"/>
        <v>#REF!</v>
      </c>
      <c r="J2421" s="575" t="e">
        <f>IF(A2421="","",IF(#REF!="","",PMT((1+D2421)^(1/12)-1,(#REF!*12)-A2421+1,-E2421)))</f>
        <v>#REF!</v>
      </c>
    </row>
    <row r="2422" spans="1:10">
      <c r="A2422" s="577" t="e">
        <f>IF(A2421="","",IF(A2421=#REF!*12,"",+A2421+1))</f>
        <v>#REF!</v>
      </c>
      <c r="B2422" s="576" t="e">
        <f t="shared" si="264"/>
        <v>#REF!</v>
      </c>
      <c r="C2422" s="576" t="e">
        <f>IF(A2422="","",IF(#REF!+'Plano Prestação Mensal Proposta'!A2422&gt;120,0,ROUND(IF(B2422&gt;0.045,(0.045*0.5),(0.5)*B2422),7)))</f>
        <v>#REF!</v>
      </c>
      <c r="D2422" s="576" t="e">
        <f t="shared" si="259"/>
        <v>#REF!</v>
      </c>
      <c r="E2422" s="575" t="e">
        <f t="shared" si="265"/>
        <v>#REF!</v>
      </c>
      <c r="F2422" s="575" t="e">
        <f t="shared" si="260"/>
        <v>#REF!</v>
      </c>
      <c r="G2422" s="575" t="e">
        <f t="shared" si="261"/>
        <v>#REF!</v>
      </c>
      <c r="H2422" s="575" t="e">
        <f t="shared" si="262"/>
        <v>#REF!</v>
      </c>
      <c r="I2422" s="575" t="e">
        <f t="shared" si="263"/>
        <v>#REF!</v>
      </c>
      <c r="J2422" s="575" t="e">
        <f>IF(A2422="","",IF(#REF!="","",PMT((1+D2422)^(1/12)-1,(#REF!*12)-A2422+1,-E2422)))</f>
        <v>#REF!</v>
      </c>
    </row>
    <row r="2423" spans="1:10">
      <c r="A2423" s="577" t="e">
        <f>IF(A2422="","",IF(A2422=#REF!*12,"",+A2422+1))</f>
        <v>#REF!</v>
      </c>
      <c r="B2423" s="576" t="e">
        <f t="shared" si="264"/>
        <v>#REF!</v>
      </c>
      <c r="C2423" s="576" t="e">
        <f>IF(A2423="","",IF(#REF!+'Plano Prestação Mensal Proposta'!A2423&gt;120,0,ROUND(IF(B2423&gt;0.045,(0.045*0.5),(0.5)*B2423),7)))</f>
        <v>#REF!</v>
      </c>
      <c r="D2423" s="576" t="e">
        <f t="shared" si="259"/>
        <v>#REF!</v>
      </c>
      <c r="E2423" s="575" t="e">
        <f t="shared" si="265"/>
        <v>#REF!</v>
      </c>
      <c r="F2423" s="575" t="e">
        <f t="shared" si="260"/>
        <v>#REF!</v>
      </c>
      <c r="G2423" s="575" t="e">
        <f t="shared" si="261"/>
        <v>#REF!</v>
      </c>
      <c r="H2423" s="575" t="e">
        <f t="shared" si="262"/>
        <v>#REF!</v>
      </c>
      <c r="I2423" s="575" t="e">
        <f t="shared" si="263"/>
        <v>#REF!</v>
      </c>
      <c r="J2423" s="575" t="e">
        <f>IF(A2423="","",IF(#REF!="","",PMT((1+D2423)^(1/12)-1,(#REF!*12)-A2423+1,-E2423)))</f>
        <v>#REF!</v>
      </c>
    </row>
    <row r="2424" spans="1:10">
      <c r="A2424" s="577" t="e">
        <f>IF(A2423="","",IF(A2423=#REF!*12,"",+A2423+1))</f>
        <v>#REF!</v>
      </c>
      <c r="B2424" s="576" t="e">
        <f t="shared" si="264"/>
        <v>#REF!</v>
      </c>
      <c r="C2424" s="576" t="e">
        <f>IF(A2424="","",IF(#REF!+'Plano Prestação Mensal Proposta'!A2424&gt;120,0,ROUND(IF(B2424&gt;0.045,(0.045*0.5),(0.5)*B2424),7)))</f>
        <v>#REF!</v>
      </c>
      <c r="D2424" s="576" t="e">
        <f t="shared" si="259"/>
        <v>#REF!</v>
      </c>
      <c r="E2424" s="575" t="e">
        <f t="shared" si="265"/>
        <v>#REF!</v>
      </c>
      <c r="F2424" s="575" t="e">
        <f t="shared" si="260"/>
        <v>#REF!</v>
      </c>
      <c r="G2424" s="575" t="e">
        <f t="shared" si="261"/>
        <v>#REF!</v>
      </c>
      <c r="H2424" s="575" t="e">
        <f t="shared" si="262"/>
        <v>#REF!</v>
      </c>
      <c r="I2424" s="575" t="e">
        <f t="shared" si="263"/>
        <v>#REF!</v>
      </c>
      <c r="J2424" s="575" t="e">
        <f>IF(A2424="","",IF(#REF!="","",PMT((1+D2424)^(1/12)-1,(#REF!*12)-A2424+1,-E2424)))</f>
        <v>#REF!</v>
      </c>
    </row>
    <row r="2425" spans="1:10">
      <c r="A2425" s="577" t="e">
        <f>IF(A2424="","",IF(A2424=#REF!*12,"",+A2424+1))</f>
        <v>#REF!</v>
      </c>
      <c r="B2425" s="576" t="e">
        <f t="shared" si="264"/>
        <v>#REF!</v>
      </c>
      <c r="C2425" s="576" t="e">
        <f>IF(A2425="","",IF(#REF!+'Plano Prestação Mensal Proposta'!A2425&gt;120,0,ROUND(IF(B2425&gt;0.045,(0.045*0.5),(0.5)*B2425),7)))</f>
        <v>#REF!</v>
      </c>
      <c r="D2425" s="576" t="e">
        <f t="shared" si="259"/>
        <v>#REF!</v>
      </c>
      <c r="E2425" s="575" t="e">
        <f t="shared" si="265"/>
        <v>#REF!</v>
      </c>
      <c r="F2425" s="575" t="e">
        <f t="shared" si="260"/>
        <v>#REF!</v>
      </c>
      <c r="G2425" s="575" t="e">
        <f t="shared" si="261"/>
        <v>#REF!</v>
      </c>
      <c r="H2425" s="575" t="e">
        <f t="shared" si="262"/>
        <v>#REF!</v>
      </c>
      <c r="I2425" s="575" t="e">
        <f t="shared" si="263"/>
        <v>#REF!</v>
      </c>
      <c r="J2425" s="575" t="e">
        <f>IF(A2425="","",IF(#REF!="","",PMT((1+D2425)^(1/12)-1,(#REF!*12)-A2425+1,-E2425)))</f>
        <v>#REF!</v>
      </c>
    </row>
    <row r="2426" spans="1:10">
      <c r="A2426" s="577" t="e">
        <f>IF(A2425="","",IF(A2425=#REF!*12,"",+A2425+1))</f>
        <v>#REF!</v>
      </c>
      <c r="B2426" s="576" t="e">
        <f t="shared" si="264"/>
        <v>#REF!</v>
      </c>
      <c r="C2426" s="576" t="e">
        <f>IF(A2426="","",IF(#REF!+'Plano Prestação Mensal Proposta'!A2426&gt;120,0,ROUND(IF(B2426&gt;0.045,(0.045*0.5),(0.5)*B2426),7)))</f>
        <v>#REF!</v>
      </c>
      <c r="D2426" s="576" t="e">
        <f t="shared" si="259"/>
        <v>#REF!</v>
      </c>
      <c r="E2426" s="575" t="e">
        <f t="shared" si="265"/>
        <v>#REF!</v>
      </c>
      <c r="F2426" s="575" t="e">
        <f t="shared" si="260"/>
        <v>#REF!</v>
      </c>
      <c r="G2426" s="575" t="e">
        <f t="shared" si="261"/>
        <v>#REF!</v>
      </c>
      <c r="H2426" s="575" t="e">
        <f t="shared" si="262"/>
        <v>#REF!</v>
      </c>
      <c r="I2426" s="575" t="e">
        <f t="shared" si="263"/>
        <v>#REF!</v>
      </c>
      <c r="J2426" s="575" t="e">
        <f>IF(A2426="","",IF(#REF!="","",PMT((1+D2426)^(1/12)-1,(#REF!*12)-A2426+1,-E2426)))</f>
        <v>#REF!</v>
      </c>
    </row>
    <row r="2427" spans="1:10">
      <c r="A2427" s="577" t="e">
        <f>IF(A2426="","",IF(A2426=#REF!*12,"",+A2426+1))</f>
        <v>#REF!</v>
      </c>
      <c r="B2427" s="576" t="e">
        <f t="shared" si="264"/>
        <v>#REF!</v>
      </c>
      <c r="C2427" s="576" t="e">
        <f>IF(A2427="","",IF(#REF!+'Plano Prestação Mensal Proposta'!A2427&gt;120,0,ROUND(IF(B2427&gt;0.045,(0.045*0.5),(0.5)*B2427),7)))</f>
        <v>#REF!</v>
      </c>
      <c r="D2427" s="576" t="e">
        <f t="shared" si="259"/>
        <v>#REF!</v>
      </c>
      <c r="E2427" s="575" t="e">
        <f t="shared" si="265"/>
        <v>#REF!</v>
      </c>
      <c r="F2427" s="575" t="e">
        <f t="shared" si="260"/>
        <v>#REF!</v>
      </c>
      <c r="G2427" s="575" t="e">
        <f t="shared" si="261"/>
        <v>#REF!</v>
      </c>
      <c r="H2427" s="575" t="e">
        <f t="shared" si="262"/>
        <v>#REF!</v>
      </c>
      <c r="I2427" s="575" t="e">
        <f t="shared" si="263"/>
        <v>#REF!</v>
      </c>
      <c r="J2427" s="575" t="e">
        <f>IF(A2427="","",IF(#REF!="","",PMT((1+D2427)^(1/12)-1,(#REF!*12)-A2427+1,-E2427)))</f>
        <v>#REF!</v>
      </c>
    </row>
    <row r="2428" spans="1:10">
      <c r="A2428" s="577" t="e">
        <f>IF(A2427="","",IF(A2427=#REF!*12,"",+A2427+1))</f>
        <v>#REF!</v>
      </c>
      <c r="B2428" s="576" t="e">
        <f t="shared" si="264"/>
        <v>#REF!</v>
      </c>
      <c r="C2428" s="576" t="e">
        <f>IF(A2428="","",IF(#REF!+'Plano Prestação Mensal Proposta'!A2428&gt;120,0,ROUND(IF(B2428&gt;0.045,(0.045*0.5),(0.5)*B2428),7)))</f>
        <v>#REF!</v>
      </c>
      <c r="D2428" s="576" t="e">
        <f t="shared" si="259"/>
        <v>#REF!</v>
      </c>
      <c r="E2428" s="575" t="e">
        <f t="shared" si="265"/>
        <v>#REF!</v>
      </c>
      <c r="F2428" s="575" t="e">
        <f t="shared" si="260"/>
        <v>#REF!</v>
      </c>
      <c r="G2428" s="575" t="e">
        <f t="shared" si="261"/>
        <v>#REF!</v>
      </c>
      <c r="H2428" s="575" t="e">
        <f t="shared" si="262"/>
        <v>#REF!</v>
      </c>
      <c r="I2428" s="575" t="e">
        <f t="shared" si="263"/>
        <v>#REF!</v>
      </c>
      <c r="J2428" s="575" t="e">
        <f>IF(A2428="","",IF(#REF!="","",PMT((1+D2428)^(1/12)-1,(#REF!*12)-A2428+1,-E2428)))</f>
        <v>#REF!</v>
      </c>
    </row>
    <row r="2429" spans="1:10">
      <c r="A2429" s="577" t="e">
        <f>IF(A2428="","",IF(A2428=#REF!*12,"",+A2428+1))</f>
        <v>#REF!</v>
      </c>
      <c r="B2429" s="576" t="e">
        <f t="shared" si="264"/>
        <v>#REF!</v>
      </c>
      <c r="C2429" s="576" t="e">
        <f>IF(A2429="","",IF(#REF!+'Plano Prestação Mensal Proposta'!A2429&gt;120,0,ROUND(IF(B2429&gt;0.045,(0.045*0.5),(0.5)*B2429),7)))</f>
        <v>#REF!</v>
      </c>
      <c r="D2429" s="576" t="e">
        <f t="shared" si="259"/>
        <v>#REF!</v>
      </c>
      <c r="E2429" s="575" t="e">
        <f t="shared" si="265"/>
        <v>#REF!</v>
      </c>
      <c r="F2429" s="575" t="e">
        <f t="shared" si="260"/>
        <v>#REF!</v>
      </c>
      <c r="G2429" s="575" t="e">
        <f t="shared" si="261"/>
        <v>#REF!</v>
      </c>
      <c r="H2429" s="575" t="e">
        <f t="shared" si="262"/>
        <v>#REF!</v>
      </c>
      <c r="I2429" s="575" t="e">
        <f t="shared" si="263"/>
        <v>#REF!</v>
      </c>
      <c r="J2429" s="575" t="e">
        <f>IF(A2429="","",IF(#REF!="","",PMT((1+D2429)^(1/12)-1,(#REF!*12)-A2429+1,-E2429)))</f>
        <v>#REF!</v>
      </c>
    </row>
    <row r="2430" spans="1:10">
      <c r="A2430" s="577" t="e">
        <f>IF(A2429="","",IF(A2429=#REF!*12,"",+A2429+1))</f>
        <v>#REF!</v>
      </c>
      <c r="B2430" s="576" t="e">
        <f t="shared" si="264"/>
        <v>#REF!</v>
      </c>
      <c r="C2430" s="576" t="e">
        <f>IF(A2430="","",IF(#REF!+'Plano Prestação Mensal Proposta'!A2430&gt;120,0,ROUND(IF(B2430&gt;0.045,(0.045*0.5),(0.5)*B2430),7)))</f>
        <v>#REF!</v>
      </c>
      <c r="D2430" s="576" t="e">
        <f t="shared" si="259"/>
        <v>#REF!</v>
      </c>
      <c r="E2430" s="575" t="e">
        <f t="shared" si="265"/>
        <v>#REF!</v>
      </c>
      <c r="F2430" s="575" t="e">
        <f t="shared" si="260"/>
        <v>#REF!</v>
      </c>
      <c r="G2430" s="575" t="e">
        <f t="shared" si="261"/>
        <v>#REF!</v>
      </c>
      <c r="H2430" s="575" t="e">
        <f t="shared" si="262"/>
        <v>#REF!</v>
      </c>
      <c r="I2430" s="575" t="e">
        <f t="shared" si="263"/>
        <v>#REF!</v>
      </c>
      <c r="J2430" s="575" t="e">
        <f>IF(A2430="","",IF(#REF!="","",PMT((1+D2430)^(1/12)-1,(#REF!*12)-A2430+1,-E2430)))</f>
        <v>#REF!</v>
      </c>
    </row>
    <row r="2431" spans="1:10">
      <c r="A2431" s="577" t="e">
        <f>IF(A2430="","",IF(A2430=#REF!*12,"",+A2430+1))</f>
        <v>#REF!</v>
      </c>
      <c r="B2431" s="576" t="e">
        <f t="shared" si="264"/>
        <v>#REF!</v>
      </c>
      <c r="C2431" s="576" t="e">
        <f>IF(A2431="","",IF(#REF!+'Plano Prestação Mensal Proposta'!A2431&gt;120,0,ROUND(IF(B2431&gt;0.045,(0.045*0.5),(0.5)*B2431),7)))</f>
        <v>#REF!</v>
      </c>
      <c r="D2431" s="576" t="e">
        <f t="shared" si="259"/>
        <v>#REF!</v>
      </c>
      <c r="E2431" s="575" t="e">
        <f t="shared" si="265"/>
        <v>#REF!</v>
      </c>
      <c r="F2431" s="575" t="e">
        <f t="shared" si="260"/>
        <v>#REF!</v>
      </c>
      <c r="G2431" s="575" t="e">
        <f t="shared" si="261"/>
        <v>#REF!</v>
      </c>
      <c r="H2431" s="575" t="e">
        <f t="shared" si="262"/>
        <v>#REF!</v>
      </c>
      <c r="I2431" s="575" t="e">
        <f t="shared" si="263"/>
        <v>#REF!</v>
      </c>
      <c r="J2431" s="575" t="e">
        <f>IF(A2431="","",IF(#REF!="","",PMT((1+D2431)^(1/12)-1,(#REF!*12)-A2431+1,-E2431)))</f>
        <v>#REF!</v>
      </c>
    </row>
    <row r="2432" spans="1:10">
      <c r="A2432" s="577" t="e">
        <f>IF(A2431="","",IF(A2431=#REF!*12,"",+A2431+1))</f>
        <v>#REF!</v>
      </c>
      <c r="B2432" s="576" t="e">
        <f t="shared" si="264"/>
        <v>#REF!</v>
      </c>
      <c r="C2432" s="576" t="e">
        <f>IF(A2432="","",IF(#REF!+'Plano Prestação Mensal Proposta'!A2432&gt;120,0,ROUND(IF(B2432&gt;0.045,(0.045*0.5),(0.5)*B2432),7)))</f>
        <v>#REF!</v>
      </c>
      <c r="D2432" s="576" t="e">
        <f t="shared" si="259"/>
        <v>#REF!</v>
      </c>
      <c r="E2432" s="575" t="e">
        <f t="shared" si="265"/>
        <v>#REF!</v>
      </c>
      <c r="F2432" s="575" t="e">
        <f t="shared" si="260"/>
        <v>#REF!</v>
      </c>
      <c r="G2432" s="575" t="e">
        <f t="shared" si="261"/>
        <v>#REF!</v>
      </c>
      <c r="H2432" s="575" t="e">
        <f t="shared" si="262"/>
        <v>#REF!</v>
      </c>
      <c r="I2432" s="575" t="e">
        <f t="shared" si="263"/>
        <v>#REF!</v>
      </c>
      <c r="J2432" s="575" t="e">
        <f>IF(A2432="","",IF(#REF!="","",PMT((1+D2432)^(1/12)-1,(#REF!*12)-A2432+1,-E2432)))</f>
        <v>#REF!</v>
      </c>
    </row>
    <row r="2433" spans="1:10">
      <c r="A2433" s="577" t="e">
        <f>IF(A2432="","",IF(A2432=#REF!*12,"",+A2432+1))</f>
        <v>#REF!</v>
      </c>
      <c r="B2433" s="576" t="e">
        <f t="shared" si="264"/>
        <v>#REF!</v>
      </c>
      <c r="C2433" s="576" t="e">
        <f>IF(A2433="","",IF(#REF!+'Plano Prestação Mensal Proposta'!A2433&gt;120,0,ROUND(IF(B2433&gt;0.045,(0.045*0.5),(0.5)*B2433),7)))</f>
        <v>#REF!</v>
      </c>
      <c r="D2433" s="576" t="e">
        <f t="shared" si="259"/>
        <v>#REF!</v>
      </c>
      <c r="E2433" s="575" t="e">
        <f t="shared" si="265"/>
        <v>#REF!</v>
      </c>
      <c r="F2433" s="575" t="e">
        <f t="shared" si="260"/>
        <v>#REF!</v>
      </c>
      <c r="G2433" s="575" t="e">
        <f t="shared" si="261"/>
        <v>#REF!</v>
      </c>
      <c r="H2433" s="575" t="e">
        <f t="shared" si="262"/>
        <v>#REF!</v>
      </c>
      <c r="I2433" s="575" t="e">
        <f t="shared" si="263"/>
        <v>#REF!</v>
      </c>
      <c r="J2433" s="575" t="e">
        <f>IF(A2433="","",IF(#REF!="","",PMT((1+D2433)^(1/12)-1,(#REF!*12)-A2433+1,-E2433)))</f>
        <v>#REF!</v>
      </c>
    </row>
    <row r="2434" spans="1:10">
      <c r="A2434" s="577" t="e">
        <f>IF(A2433="","",IF(A2433=#REF!*12,"",+A2433+1))</f>
        <v>#REF!</v>
      </c>
      <c r="B2434" s="576" t="e">
        <f t="shared" si="264"/>
        <v>#REF!</v>
      </c>
      <c r="C2434" s="576" t="e">
        <f>IF(A2434="","",IF(#REF!+'Plano Prestação Mensal Proposta'!A2434&gt;120,0,ROUND(IF(B2434&gt;0.045,(0.045*0.5),(0.5)*B2434),7)))</f>
        <v>#REF!</v>
      </c>
      <c r="D2434" s="576" t="e">
        <f t="shared" si="259"/>
        <v>#REF!</v>
      </c>
      <c r="E2434" s="575" t="e">
        <f t="shared" si="265"/>
        <v>#REF!</v>
      </c>
      <c r="F2434" s="575" t="e">
        <f t="shared" si="260"/>
        <v>#REF!</v>
      </c>
      <c r="G2434" s="575" t="e">
        <f t="shared" si="261"/>
        <v>#REF!</v>
      </c>
      <c r="H2434" s="575" t="e">
        <f t="shared" si="262"/>
        <v>#REF!</v>
      </c>
      <c r="I2434" s="575" t="e">
        <f t="shared" si="263"/>
        <v>#REF!</v>
      </c>
      <c r="J2434" s="575" t="e">
        <f>IF(A2434="","",IF(#REF!="","",PMT((1+D2434)^(1/12)-1,(#REF!*12)-A2434+1,-E2434)))</f>
        <v>#REF!</v>
      </c>
    </row>
    <row r="2435" spans="1:10">
      <c r="A2435" s="577" t="e">
        <f>IF(A2434="","",IF(A2434=#REF!*12,"",+A2434+1))</f>
        <v>#REF!</v>
      </c>
      <c r="B2435" s="576" t="e">
        <f t="shared" si="264"/>
        <v>#REF!</v>
      </c>
      <c r="C2435" s="576" t="e">
        <f>IF(A2435="","",IF(#REF!+'Plano Prestação Mensal Proposta'!A2435&gt;120,0,ROUND(IF(B2435&gt;0.045,(0.045*0.5),(0.5)*B2435),7)))</f>
        <v>#REF!</v>
      </c>
      <c r="D2435" s="576" t="e">
        <f t="shared" si="259"/>
        <v>#REF!</v>
      </c>
      <c r="E2435" s="575" t="e">
        <f t="shared" si="265"/>
        <v>#REF!</v>
      </c>
      <c r="F2435" s="575" t="e">
        <f t="shared" si="260"/>
        <v>#REF!</v>
      </c>
      <c r="G2435" s="575" t="e">
        <f t="shared" si="261"/>
        <v>#REF!</v>
      </c>
      <c r="H2435" s="575" t="e">
        <f t="shared" si="262"/>
        <v>#REF!</v>
      </c>
      <c r="I2435" s="575" t="e">
        <f t="shared" si="263"/>
        <v>#REF!</v>
      </c>
      <c r="J2435" s="575" t="e">
        <f>IF(A2435="","",IF(#REF!="","",PMT((1+D2435)^(1/12)-1,(#REF!*12)-A2435+1,-E2435)))</f>
        <v>#REF!</v>
      </c>
    </row>
    <row r="2436" spans="1:10">
      <c r="A2436" s="577" t="e">
        <f>IF(A2435="","",IF(A2435=#REF!*12,"",+A2435+1))</f>
        <v>#REF!</v>
      </c>
      <c r="B2436" s="576" t="e">
        <f t="shared" si="264"/>
        <v>#REF!</v>
      </c>
      <c r="C2436" s="576" t="e">
        <f>IF(A2436="","",IF(#REF!+'Plano Prestação Mensal Proposta'!A2436&gt;120,0,ROUND(IF(B2436&gt;0.045,(0.045*0.5),(0.5)*B2436),7)))</f>
        <v>#REF!</v>
      </c>
      <c r="D2436" s="576" t="e">
        <f t="shared" si="259"/>
        <v>#REF!</v>
      </c>
      <c r="E2436" s="575" t="e">
        <f t="shared" si="265"/>
        <v>#REF!</v>
      </c>
      <c r="F2436" s="575" t="e">
        <f t="shared" si="260"/>
        <v>#REF!</v>
      </c>
      <c r="G2436" s="575" t="e">
        <f t="shared" si="261"/>
        <v>#REF!</v>
      </c>
      <c r="H2436" s="575" t="e">
        <f t="shared" si="262"/>
        <v>#REF!</v>
      </c>
      <c r="I2436" s="575" t="e">
        <f t="shared" si="263"/>
        <v>#REF!</v>
      </c>
      <c r="J2436" s="575" t="e">
        <f>IF(A2436="","",IF(#REF!="","",PMT((1+D2436)^(1/12)-1,(#REF!*12)-A2436+1,-E2436)))</f>
        <v>#REF!</v>
      </c>
    </row>
    <row r="2437" spans="1:10">
      <c r="A2437" s="577" t="e">
        <f>IF(A2436="","",IF(A2436=#REF!*12,"",+A2436+1))</f>
        <v>#REF!</v>
      </c>
      <c r="B2437" s="576" t="e">
        <f t="shared" si="264"/>
        <v>#REF!</v>
      </c>
      <c r="C2437" s="576" t="e">
        <f>IF(A2437="","",IF(#REF!+'Plano Prestação Mensal Proposta'!A2437&gt;120,0,ROUND(IF(B2437&gt;0.045,(0.045*0.5),(0.5)*B2437),7)))</f>
        <v>#REF!</v>
      </c>
      <c r="D2437" s="576" t="e">
        <f t="shared" si="259"/>
        <v>#REF!</v>
      </c>
      <c r="E2437" s="575" t="e">
        <f t="shared" si="265"/>
        <v>#REF!</v>
      </c>
      <c r="F2437" s="575" t="e">
        <f t="shared" si="260"/>
        <v>#REF!</v>
      </c>
      <c r="G2437" s="575" t="e">
        <f t="shared" si="261"/>
        <v>#REF!</v>
      </c>
      <c r="H2437" s="575" t="e">
        <f t="shared" si="262"/>
        <v>#REF!</v>
      </c>
      <c r="I2437" s="575" t="e">
        <f t="shared" si="263"/>
        <v>#REF!</v>
      </c>
      <c r="J2437" s="575" t="e">
        <f>IF(A2437="","",IF(#REF!="","",PMT((1+D2437)^(1/12)-1,(#REF!*12)-A2437+1,-E2437)))</f>
        <v>#REF!</v>
      </c>
    </row>
    <row r="2438" spans="1:10">
      <c r="A2438" s="577" t="e">
        <f>IF(A2437="","",IF(A2437=#REF!*12,"",+A2437+1))</f>
        <v>#REF!</v>
      </c>
      <c r="B2438" s="576" t="e">
        <f t="shared" si="264"/>
        <v>#REF!</v>
      </c>
      <c r="C2438" s="576" t="e">
        <f>IF(A2438="","",IF(#REF!+'Plano Prestação Mensal Proposta'!A2438&gt;120,0,ROUND(IF(B2438&gt;0.045,(0.045*0.5),(0.5)*B2438),7)))</f>
        <v>#REF!</v>
      </c>
      <c r="D2438" s="576" t="e">
        <f t="shared" ref="D2438:D2501" si="266">IF(A2438="","",+B2438-C2438)</f>
        <v>#REF!</v>
      </c>
      <c r="E2438" s="575" t="e">
        <f t="shared" si="265"/>
        <v>#REF!</v>
      </c>
      <c r="F2438" s="575" t="e">
        <f t="shared" ref="F2438:F2501" si="267">IF(A2438="","",IF(J2438="","",+J2438-H2438))</f>
        <v>#REF!</v>
      </c>
      <c r="G2438" s="575" t="e">
        <f t="shared" ref="G2438:G2501" si="268">IF(A2438="","",IF(E2438="","",ROUND(+E2438*((1+B2438)^(1/12)-1),2)))</f>
        <v>#REF!</v>
      </c>
      <c r="H2438" s="575" t="e">
        <f t="shared" ref="H2438:H2501" si="269">IF(A2438="","",IF(E2438="","",ROUND(+E2438*((1+D2438)^(1/12)-1),2)))</f>
        <v>#REF!</v>
      </c>
      <c r="I2438" s="575" t="e">
        <f t="shared" ref="I2438:I2501" si="270">IF(A2438="","",+G2438-H2438)</f>
        <v>#REF!</v>
      </c>
      <c r="J2438" s="575" t="e">
        <f>IF(A2438="","",IF(#REF!="","",PMT((1+D2438)^(1/12)-1,(#REF!*12)-A2438+1,-E2438)))</f>
        <v>#REF!</v>
      </c>
    </row>
    <row r="2439" spans="1:10">
      <c r="A2439" s="577" t="e">
        <f>IF(A2438="","",IF(A2438=#REF!*12,"",+A2438+1))</f>
        <v>#REF!</v>
      </c>
      <c r="B2439" s="576" t="e">
        <f t="shared" ref="B2439:B2502" si="271">IF(A2439="","",+B2438)</f>
        <v>#REF!</v>
      </c>
      <c r="C2439" s="576" t="e">
        <f>IF(A2439="","",IF(#REF!+'Plano Prestação Mensal Proposta'!A2439&gt;120,0,ROUND(IF(B2439&gt;0.045,(0.045*0.5),(0.5)*B2439),7)))</f>
        <v>#REF!</v>
      </c>
      <c r="D2439" s="576" t="e">
        <f t="shared" si="266"/>
        <v>#REF!</v>
      </c>
      <c r="E2439" s="575" t="e">
        <f t="shared" ref="E2439:E2502" si="272">IF(A2439="","",IF(F2438="","",+E2438-F2438))</f>
        <v>#REF!</v>
      </c>
      <c r="F2439" s="575" t="e">
        <f t="shared" si="267"/>
        <v>#REF!</v>
      </c>
      <c r="G2439" s="575" t="e">
        <f t="shared" si="268"/>
        <v>#REF!</v>
      </c>
      <c r="H2439" s="575" t="e">
        <f t="shared" si="269"/>
        <v>#REF!</v>
      </c>
      <c r="I2439" s="575" t="e">
        <f t="shared" si="270"/>
        <v>#REF!</v>
      </c>
      <c r="J2439" s="575" t="e">
        <f>IF(A2439="","",IF(#REF!="","",PMT((1+D2439)^(1/12)-1,(#REF!*12)-A2439+1,-E2439)))</f>
        <v>#REF!</v>
      </c>
    </row>
    <row r="2440" spans="1:10">
      <c r="A2440" s="577" t="e">
        <f>IF(A2439="","",IF(A2439=#REF!*12,"",+A2439+1))</f>
        <v>#REF!</v>
      </c>
      <c r="B2440" s="576" t="e">
        <f t="shared" si="271"/>
        <v>#REF!</v>
      </c>
      <c r="C2440" s="576" t="e">
        <f>IF(A2440="","",IF(#REF!+'Plano Prestação Mensal Proposta'!A2440&gt;120,0,ROUND(IF(B2440&gt;0.045,(0.045*0.5),(0.5)*B2440),7)))</f>
        <v>#REF!</v>
      </c>
      <c r="D2440" s="576" t="e">
        <f t="shared" si="266"/>
        <v>#REF!</v>
      </c>
      <c r="E2440" s="575" t="e">
        <f t="shared" si="272"/>
        <v>#REF!</v>
      </c>
      <c r="F2440" s="575" t="e">
        <f t="shared" si="267"/>
        <v>#REF!</v>
      </c>
      <c r="G2440" s="575" t="e">
        <f t="shared" si="268"/>
        <v>#REF!</v>
      </c>
      <c r="H2440" s="575" t="e">
        <f t="shared" si="269"/>
        <v>#REF!</v>
      </c>
      <c r="I2440" s="575" t="e">
        <f t="shared" si="270"/>
        <v>#REF!</v>
      </c>
      <c r="J2440" s="575" t="e">
        <f>IF(A2440="","",IF(#REF!="","",PMT((1+D2440)^(1/12)-1,(#REF!*12)-A2440+1,-E2440)))</f>
        <v>#REF!</v>
      </c>
    </row>
    <row r="2441" spans="1:10">
      <c r="A2441" s="577" t="e">
        <f>IF(A2440="","",IF(A2440=#REF!*12,"",+A2440+1))</f>
        <v>#REF!</v>
      </c>
      <c r="B2441" s="576" t="e">
        <f t="shared" si="271"/>
        <v>#REF!</v>
      </c>
      <c r="C2441" s="576" t="e">
        <f>IF(A2441="","",IF(#REF!+'Plano Prestação Mensal Proposta'!A2441&gt;120,0,ROUND(IF(B2441&gt;0.045,(0.045*0.5),(0.5)*B2441),7)))</f>
        <v>#REF!</v>
      </c>
      <c r="D2441" s="576" t="e">
        <f t="shared" si="266"/>
        <v>#REF!</v>
      </c>
      <c r="E2441" s="575" t="e">
        <f t="shared" si="272"/>
        <v>#REF!</v>
      </c>
      <c r="F2441" s="575" t="e">
        <f t="shared" si="267"/>
        <v>#REF!</v>
      </c>
      <c r="G2441" s="575" t="e">
        <f t="shared" si="268"/>
        <v>#REF!</v>
      </c>
      <c r="H2441" s="575" t="e">
        <f t="shared" si="269"/>
        <v>#REF!</v>
      </c>
      <c r="I2441" s="575" t="e">
        <f t="shared" si="270"/>
        <v>#REF!</v>
      </c>
      <c r="J2441" s="575" t="e">
        <f>IF(A2441="","",IF(#REF!="","",PMT((1+D2441)^(1/12)-1,(#REF!*12)-A2441+1,-E2441)))</f>
        <v>#REF!</v>
      </c>
    </row>
    <row r="2442" spans="1:10">
      <c r="A2442" s="577" t="e">
        <f>IF(A2441="","",IF(A2441=#REF!*12,"",+A2441+1))</f>
        <v>#REF!</v>
      </c>
      <c r="B2442" s="576" t="e">
        <f t="shared" si="271"/>
        <v>#REF!</v>
      </c>
      <c r="C2442" s="576" t="e">
        <f>IF(A2442="","",IF(#REF!+'Plano Prestação Mensal Proposta'!A2442&gt;120,0,ROUND(IF(B2442&gt;0.045,(0.045*0.5),(0.5)*B2442),7)))</f>
        <v>#REF!</v>
      </c>
      <c r="D2442" s="576" t="e">
        <f t="shared" si="266"/>
        <v>#REF!</v>
      </c>
      <c r="E2442" s="575" t="e">
        <f t="shared" si="272"/>
        <v>#REF!</v>
      </c>
      <c r="F2442" s="575" t="e">
        <f t="shared" si="267"/>
        <v>#REF!</v>
      </c>
      <c r="G2442" s="575" t="e">
        <f t="shared" si="268"/>
        <v>#REF!</v>
      </c>
      <c r="H2442" s="575" t="e">
        <f t="shared" si="269"/>
        <v>#REF!</v>
      </c>
      <c r="I2442" s="575" t="e">
        <f t="shared" si="270"/>
        <v>#REF!</v>
      </c>
      <c r="J2442" s="575" t="e">
        <f>IF(A2442="","",IF(#REF!="","",PMT((1+D2442)^(1/12)-1,(#REF!*12)-A2442+1,-E2442)))</f>
        <v>#REF!</v>
      </c>
    </row>
    <row r="2443" spans="1:10">
      <c r="A2443" s="577" t="e">
        <f>IF(A2442="","",IF(A2442=#REF!*12,"",+A2442+1))</f>
        <v>#REF!</v>
      </c>
      <c r="B2443" s="576" t="e">
        <f t="shared" si="271"/>
        <v>#REF!</v>
      </c>
      <c r="C2443" s="576" t="e">
        <f>IF(A2443="","",IF(#REF!+'Plano Prestação Mensal Proposta'!A2443&gt;120,0,ROUND(IF(B2443&gt;0.045,(0.045*0.5),(0.5)*B2443),7)))</f>
        <v>#REF!</v>
      </c>
      <c r="D2443" s="576" t="e">
        <f t="shared" si="266"/>
        <v>#REF!</v>
      </c>
      <c r="E2443" s="575" t="e">
        <f t="shared" si="272"/>
        <v>#REF!</v>
      </c>
      <c r="F2443" s="575" t="e">
        <f t="shared" si="267"/>
        <v>#REF!</v>
      </c>
      <c r="G2443" s="575" t="e">
        <f t="shared" si="268"/>
        <v>#REF!</v>
      </c>
      <c r="H2443" s="575" t="e">
        <f t="shared" si="269"/>
        <v>#REF!</v>
      </c>
      <c r="I2443" s="575" t="e">
        <f t="shared" si="270"/>
        <v>#REF!</v>
      </c>
      <c r="J2443" s="575" t="e">
        <f>IF(A2443="","",IF(#REF!="","",PMT((1+D2443)^(1/12)-1,(#REF!*12)-A2443+1,-E2443)))</f>
        <v>#REF!</v>
      </c>
    </row>
    <row r="2444" spans="1:10">
      <c r="A2444" s="577" t="e">
        <f>IF(A2443="","",IF(A2443=#REF!*12,"",+A2443+1))</f>
        <v>#REF!</v>
      </c>
      <c r="B2444" s="576" t="e">
        <f t="shared" si="271"/>
        <v>#REF!</v>
      </c>
      <c r="C2444" s="576" t="e">
        <f>IF(A2444="","",IF(#REF!+'Plano Prestação Mensal Proposta'!A2444&gt;120,0,ROUND(IF(B2444&gt;0.045,(0.045*0.5),(0.5)*B2444),7)))</f>
        <v>#REF!</v>
      </c>
      <c r="D2444" s="576" t="e">
        <f t="shared" si="266"/>
        <v>#REF!</v>
      </c>
      <c r="E2444" s="575" t="e">
        <f t="shared" si="272"/>
        <v>#REF!</v>
      </c>
      <c r="F2444" s="575" t="e">
        <f t="shared" si="267"/>
        <v>#REF!</v>
      </c>
      <c r="G2444" s="575" t="e">
        <f t="shared" si="268"/>
        <v>#REF!</v>
      </c>
      <c r="H2444" s="575" t="e">
        <f t="shared" si="269"/>
        <v>#REF!</v>
      </c>
      <c r="I2444" s="575" t="e">
        <f t="shared" si="270"/>
        <v>#REF!</v>
      </c>
      <c r="J2444" s="575" t="e">
        <f>IF(A2444="","",IF(#REF!="","",PMT((1+D2444)^(1/12)-1,(#REF!*12)-A2444+1,-E2444)))</f>
        <v>#REF!</v>
      </c>
    </row>
    <row r="2445" spans="1:10">
      <c r="A2445" s="577" t="e">
        <f>IF(A2444="","",IF(A2444=#REF!*12,"",+A2444+1))</f>
        <v>#REF!</v>
      </c>
      <c r="B2445" s="576" t="e">
        <f t="shared" si="271"/>
        <v>#REF!</v>
      </c>
      <c r="C2445" s="576" t="e">
        <f>IF(A2445="","",IF(#REF!+'Plano Prestação Mensal Proposta'!A2445&gt;120,0,ROUND(IF(B2445&gt;0.045,(0.045*0.5),(0.5)*B2445),7)))</f>
        <v>#REF!</v>
      </c>
      <c r="D2445" s="576" t="e">
        <f t="shared" si="266"/>
        <v>#REF!</v>
      </c>
      <c r="E2445" s="575" t="e">
        <f t="shared" si="272"/>
        <v>#REF!</v>
      </c>
      <c r="F2445" s="575" t="e">
        <f t="shared" si="267"/>
        <v>#REF!</v>
      </c>
      <c r="G2445" s="575" t="e">
        <f t="shared" si="268"/>
        <v>#REF!</v>
      </c>
      <c r="H2445" s="575" t="e">
        <f t="shared" si="269"/>
        <v>#REF!</v>
      </c>
      <c r="I2445" s="575" t="e">
        <f t="shared" si="270"/>
        <v>#REF!</v>
      </c>
      <c r="J2445" s="575" t="e">
        <f>IF(A2445="","",IF(#REF!="","",PMT((1+D2445)^(1/12)-1,(#REF!*12)-A2445+1,-E2445)))</f>
        <v>#REF!</v>
      </c>
    </row>
    <row r="2446" spans="1:10">
      <c r="A2446" s="577" t="e">
        <f>IF(A2445="","",IF(A2445=#REF!*12,"",+A2445+1))</f>
        <v>#REF!</v>
      </c>
      <c r="B2446" s="576" t="e">
        <f t="shared" si="271"/>
        <v>#REF!</v>
      </c>
      <c r="C2446" s="576" t="e">
        <f>IF(A2446="","",IF(#REF!+'Plano Prestação Mensal Proposta'!A2446&gt;120,0,ROUND(IF(B2446&gt;0.045,(0.045*0.5),(0.5)*B2446),7)))</f>
        <v>#REF!</v>
      </c>
      <c r="D2446" s="576" t="e">
        <f t="shared" si="266"/>
        <v>#REF!</v>
      </c>
      <c r="E2446" s="575" t="e">
        <f t="shared" si="272"/>
        <v>#REF!</v>
      </c>
      <c r="F2446" s="575" t="e">
        <f t="shared" si="267"/>
        <v>#REF!</v>
      </c>
      <c r="G2446" s="575" t="e">
        <f t="shared" si="268"/>
        <v>#REF!</v>
      </c>
      <c r="H2446" s="575" t="e">
        <f t="shared" si="269"/>
        <v>#REF!</v>
      </c>
      <c r="I2446" s="575" t="e">
        <f t="shared" si="270"/>
        <v>#REF!</v>
      </c>
      <c r="J2446" s="575" t="e">
        <f>IF(A2446="","",IF(#REF!="","",PMT((1+D2446)^(1/12)-1,(#REF!*12)-A2446+1,-E2446)))</f>
        <v>#REF!</v>
      </c>
    </row>
    <row r="2447" spans="1:10">
      <c r="A2447" s="577" t="e">
        <f>IF(A2446="","",IF(A2446=#REF!*12,"",+A2446+1))</f>
        <v>#REF!</v>
      </c>
      <c r="B2447" s="576" t="e">
        <f t="shared" si="271"/>
        <v>#REF!</v>
      </c>
      <c r="C2447" s="576" t="e">
        <f>IF(A2447="","",IF(#REF!+'Plano Prestação Mensal Proposta'!A2447&gt;120,0,ROUND(IF(B2447&gt;0.045,(0.045*0.5),(0.5)*B2447),7)))</f>
        <v>#REF!</v>
      </c>
      <c r="D2447" s="576" t="e">
        <f t="shared" si="266"/>
        <v>#REF!</v>
      </c>
      <c r="E2447" s="575" t="e">
        <f t="shared" si="272"/>
        <v>#REF!</v>
      </c>
      <c r="F2447" s="575" t="e">
        <f t="shared" si="267"/>
        <v>#REF!</v>
      </c>
      <c r="G2447" s="575" t="e">
        <f t="shared" si="268"/>
        <v>#REF!</v>
      </c>
      <c r="H2447" s="575" t="e">
        <f t="shared" si="269"/>
        <v>#REF!</v>
      </c>
      <c r="I2447" s="575" t="e">
        <f t="shared" si="270"/>
        <v>#REF!</v>
      </c>
      <c r="J2447" s="575" t="e">
        <f>IF(A2447="","",IF(#REF!="","",PMT((1+D2447)^(1/12)-1,(#REF!*12)-A2447+1,-E2447)))</f>
        <v>#REF!</v>
      </c>
    </row>
    <row r="2448" spans="1:10">
      <c r="A2448" s="577" t="e">
        <f>IF(A2447="","",IF(A2447=#REF!*12,"",+A2447+1))</f>
        <v>#REF!</v>
      </c>
      <c r="B2448" s="576" t="e">
        <f t="shared" si="271"/>
        <v>#REF!</v>
      </c>
      <c r="C2448" s="576" t="e">
        <f>IF(A2448="","",IF(#REF!+'Plano Prestação Mensal Proposta'!A2448&gt;120,0,ROUND(IF(B2448&gt;0.045,(0.045*0.5),(0.5)*B2448),7)))</f>
        <v>#REF!</v>
      </c>
      <c r="D2448" s="576" t="e">
        <f t="shared" si="266"/>
        <v>#REF!</v>
      </c>
      <c r="E2448" s="575" t="e">
        <f t="shared" si="272"/>
        <v>#REF!</v>
      </c>
      <c r="F2448" s="575" t="e">
        <f t="shared" si="267"/>
        <v>#REF!</v>
      </c>
      <c r="G2448" s="575" t="e">
        <f t="shared" si="268"/>
        <v>#REF!</v>
      </c>
      <c r="H2448" s="575" t="e">
        <f t="shared" si="269"/>
        <v>#REF!</v>
      </c>
      <c r="I2448" s="575" t="e">
        <f t="shared" si="270"/>
        <v>#REF!</v>
      </c>
      <c r="J2448" s="575" t="e">
        <f>IF(A2448="","",IF(#REF!="","",PMT((1+D2448)^(1/12)-1,(#REF!*12)-A2448+1,-E2448)))</f>
        <v>#REF!</v>
      </c>
    </row>
    <row r="2449" spans="1:10">
      <c r="A2449" s="577" t="e">
        <f>IF(A2448="","",IF(A2448=#REF!*12,"",+A2448+1))</f>
        <v>#REF!</v>
      </c>
      <c r="B2449" s="576" t="e">
        <f t="shared" si="271"/>
        <v>#REF!</v>
      </c>
      <c r="C2449" s="576" t="e">
        <f>IF(A2449="","",IF(#REF!+'Plano Prestação Mensal Proposta'!A2449&gt;120,0,ROUND(IF(B2449&gt;0.045,(0.045*0.5),(0.5)*B2449),7)))</f>
        <v>#REF!</v>
      </c>
      <c r="D2449" s="576" t="e">
        <f t="shared" si="266"/>
        <v>#REF!</v>
      </c>
      <c r="E2449" s="575" t="e">
        <f t="shared" si="272"/>
        <v>#REF!</v>
      </c>
      <c r="F2449" s="575" t="e">
        <f t="shared" si="267"/>
        <v>#REF!</v>
      </c>
      <c r="G2449" s="575" t="e">
        <f t="shared" si="268"/>
        <v>#REF!</v>
      </c>
      <c r="H2449" s="575" t="e">
        <f t="shared" si="269"/>
        <v>#REF!</v>
      </c>
      <c r="I2449" s="575" t="e">
        <f t="shared" si="270"/>
        <v>#REF!</v>
      </c>
      <c r="J2449" s="575" t="e">
        <f>IF(A2449="","",IF(#REF!="","",PMT((1+D2449)^(1/12)-1,(#REF!*12)-A2449+1,-E2449)))</f>
        <v>#REF!</v>
      </c>
    </row>
    <row r="2450" spans="1:10">
      <c r="A2450" s="577" t="e">
        <f>IF(A2449="","",IF(A2449=#REF!*12,"",+A2449+1))</f>
        <v>#REF!</v>
      </c>
      <c r="B2450" s="576" t="e">
        <f t="shared" si="271"/>
        <v>#REF!</v>
      </c>
      <c r="C2450" s="576" t="e">
        <f>IF(A2450="","",IF(#REF!+'Plano Prestação Mensal Proposta'!A2450&gt;120,0,ROUND(IF(B2450&gt;0.045,(0.045*0.5),(0.5)*B2450),7)))</f>
        <v>#REF!</v>
      </c>
      <c r="D2450" s="576" t="e">
        <f t="shared" si="266"/>
        <v>#REF!</v>
      </c>
      <c r="E2450" s="575" t="e">
        <f t="shared" si="272"/>
        <v>#REF!</v>
      </c>
      <c r="F2450" s="575" t="e">
        <f t="shared" si="267"/>
        <v>#REF!</v>
      </c>
      <c r="G2450" s="575" t="e">
        <f t="shared" si="268"/>
        <v>#REF!</v>
      </c>
      <c r="H2450" s="575" t="e">
        <f t="shared" si="269"/>
        <v>#REF!</v>
      </c>
      <c r="I2450" s="575" t="e">
        <f t="shared" si="270"/>
        <v>#REF!</v>
      </c>
      <c r="J2450" s="575" t="e">
        <f>IF(A2450="","",IF(#REF!="","",PMT((1+D2450)^(1/12)-1,(#REF!*12)-A2450+1,-E2450)))</f>
        <v>#REF!</v>
      </c>
    </row>
    <row r="2451" spans="1:10">
      <c r="A2451" s="577" t="e">
        <f>IF(A2450="","",IF(A2450=#REF!*12,"",+A2450+1))</f>
        <v>#REF!</v>
      </c>
      <c r="B2451" s="576" t="e">
        <f t="shared" si="271"/>
        <v>#REF!</v>
      </c>
      <c r="C2451" s="576" t="e">
        <f>IF(A2451="","",IF(#REF!+'Plano Prestação Mensal Proposta'!A2451&gt;120,0,ROUND(IF(B2451&gt;0.045,(0.045*0.5),(0.5)*B2451),7)))</f>
        <v>#REF!</v>
      </c>
      <c r="D2451" s="576" t="e">
        <f t="shared" si="266"/>
        <v>#REF!</v>
      </c>
      <c r="E2451" s="575" t="e">
        <f t="shared" si="272"/>
        <v>#REF!</v>
      </c>
      <c r="F2451" s="575" t="e">
        <f t="shared" si="267"/>
        <v>#REF!</v>
      </c>
      <c r="G2451" s="575" t="e">
        <f t="shared" si="268"/>
        <v>#REF!</v>
      </c>
      <c r="H2451" s="575" t="e">
        <f t="shared" si="269"/>
        <v>#REF!</v>
      </c>
      <c r="I2451" s="575" t="e">
        <f t="shared" si="270"/>
        <v>#REF!</v>
      </c>
      <c r="J2451" s="575" t="e">
        <f>IF(A2451="","",IF(#REF!="","",PMT((1+D2451)^(1/12)-1,(#REF!*12)-A2451+1,-E2451)))</f>
        <v>#REF!</v>
      </c>
    </row>
    <row r="2452" spans="1:10">
      <c r="A2452" s="577" t="e">
        <f>IF(A2451="","",IF(A2451=#REF!*12,"",+A2451+1))</f>
        <v>#REF!</v>
      </c>
      <c r="B2452" s="576" t="e">
        <f t="shared" si="271"/>
        <v>#REF!</v>
      </c>
      <c r="C2452" s="576" t="e">
        <f>IF(A2452="","",IF(#REF!+'Plano Prestação Mensal Proposta'!A2452&gt;120,0,ROUND(IF(B2452&gt;0.045,(0.045*0.5),(0.5)*B2452),7)))</f>
        <v>#REF!</v>
      </c>
      <c r="D2452" s="576" t="e">
        <f t="shared" si="266"/>
        <v>#REF!</v>
      </c>
      <c r="E2452" s="575" t="e">
        <f t="shared" si="272"/>
        <v>#REF!</v>
      </c>
      <c r="F2452" s="575" t="e">
        <f t="shared" si="267"/>
        <v>#REF!</v>
      </c>
      <c r="G2452" s="575" t="e">
        <f t="shared" si="268"/>
        <v>#REF!</v>
      </c>
      <c r="H2452" s="575" t="e">
        <f t="shared" si="269"/>
        <v>#REF!</v>
      </c>
      <c r="I2452" s="575" t="e">
        <f t="shared" si="270"/>
        <v>#REF!</v>
      </c>
      <c r="J2452" s="575" t="e">
        <f>IF(A2452="","",IF(#REF!="","",PMT((1+D2452)^(1/12)-1,(#REF!*12)-A2452+1,-E2452)))</f>
        <v>#REF!</v>
      </c>
    </row>
    <row r="2453" spans="1:10">
      <c r="A2453" s="577" t="e">
        <f>IF(A2452="","",IF(A2452=#REF!*12,"",+A2452+1))</f>
        <v>#REF!</v>
      </c>
      <c r="B2453" s="576" t="e">
        <f t="shared" si="271"/>
        <v>#REF!</v>
      </c>
      <c r="C2453" s="576" t="e">
        <f>IF(A2453="","",IF(#REF!+'Plano Prestação Mensal Proposta'!A2453&gt;120,0,ROUND(IF(B2453&gt;0.045,(0.045*0.5),(0.5)*B2453),7)))</f>
        <v>#REF!</v>
      </c>
      <c r="D2453" s="576" t="e">
        <f t="shared" si="266"/>
        <v>#REF!</v>
      </c>
      <c r="E2453" s="575" t="e">
        <f t="shared" si="272"/>
        <v>#REF!</v>
      </c>
      <c r="F2453" s="575" t="e">
        <f t="shared" si="267"/>
        <v>#REF!</v>
      </c>
      <c r="G2453" s="575" t="e">
        <f t="shared" si="268"/>
        <v>#REF!</v>
      </c>
      <c r="H2453" s="575" t="e">
        <f t="shared" si="269"/>
        <v>#REF!</v>
      </c>
      <c r="I2453" s="575" t="e">
        <f t="shared" si="270"/>
        <v>#REF!</v>
      </c>
      <c r="J2453" s="575" t="e">
        <f>IF(A2453="","",IF(#REF!="","",PMT((1+D2453)^(1/12)-1,(#REF!*12)-A2453+1,-E2453)))</f>
        <v>#REF!</v>
      </c>
    </row>
    <row r="2454" spans="1:10">
      <c r="A2454" s="577" t="e">
        <f>IF(A2453="","",IF(A2453=#REF!*12,"",+A2453+1))</f>
        <v>#REF!</v>
      </c>
      <c r="B2454" s="576" t="e">
        <f t="shared" si="271"/>
        <v>#REF!</v>
      </c>
      <c r="C2454" s="576" t="e">
        <f>IF(A2454="","",IF(#REF!+'Plano Prestação Mensal Proposta'!A2454&gt;120,0,ROUND(IF(B2454&gt;0.045,(0.045*0.5),(0.5)*B2454),7)))</f>
        <v>#REF!</v>
      </c>
      <c r="D2454" s="576" t="e">
        <f t="shared" si="266"/>
        <v>#REF!</v>
      </c>
      <c r="E2454" s="575" t="e">
        <f t="shared" si="272"/>
        <v>#REF!</v>
      </c>
      <c r="F2454" s="575" t="e">
        <f t="shared" si="267"/>
        <v>#REF!</v>
      </c>
      <c r="G2454" s="575" t="e">
        <f t="shared" si="268"/>
        <v>#REF!</v>
      </c>
      <c r="H2454" s="575" t="e">
        <f t="shared" si="269"/>
        <v>#REF!</v>
      </c>
      <c r="I2454" s="575" t="e">
        <f t="shared" si="270"/>
        <v>#REF!</v>
      </c>
      <c r="J2454" s="575" t="e">
        <f>IF(A2454="","",IF(#REF!="","",PMT((1+D2454)^(1/12)-1,(#REF!*12)-A2454+1,-E2454)))</f>
        <v>#REF!</v>
      </c>
    </row>
    <row r="2455" spans="1:10">
      <c r="A2455" s="577" t="e">
        <f>IF(A2454="","",IF(A2454=#REF!*12,"",+A2454+1))</f>
        <v>#REF!</v>
      </c>
      <c r="B2455" s="576" t="e">
        <f t="shared" si="271"/>
        <v>#REF!</v>
      </c>
      <c r="C2455" s="576" t="e">
        <f>IF(A2455="","",IF(#REF!+'Plano Prestação Mensal Proposta'!A2455&gt;120,0,ROUND(IF(B2455&gt;0.045,(0.045*0.5),(0.5)*B2455),7)))</f>
        <v>#REF!</v>
      </c>
      <c r="D2455" s="576" t="e">
        <f t="shared" si="266"/>
        <v>#REF!</v>
      </c>
      <c r="E2455" s="575" t="e">
        <f t="shared" si="272"/>
        <v>#REF!</v>
      </c>
      <c r="F2455" s="575" t="e">
        <f t="shared" si="267"/>
        <v>#REF!</v>
      </c>
      <c r="G2455" s="575" t="e">
        <f t="shared" si="268"/>
        <v>#REF!</v>
      </c>
      <c r="H2455" s="575" t="e">
        <f t="shared" si="269"/>
        <v>#REF!</v>
      </c>
      <c r="I2455" s="575" t="e">
        <f t="shared" si="270"/>
        <v>#REF!</v>
      </c>
      <c r="J2455" s="575" t="e">
        <f>IF(A2455="","",IF(#REF!="","",PMT((1+D2455)^(1/12)-1,(#REF!*12)-A2455+1,-E2455)))</f>
        <v>#REF!</v>
      </c>
    </row>
    <row r="2456" spans="1:10">
      <c r="A2456" s="577" t="e">
        <f>IF(A2455="","",IF(A2455=#REF!*12,"",+A2455+1))</f>
        <v>#REF!</v>
      </c>
      <c r="B2456" s="576" t="e">
        <f t="shared" si="271"/>
        <v>#REF!</v>
      </c>
      <c r="C2456" s="576" t="e">
        <f>IF(A2456="","",IF(#REF!+'Plano Prestação Mensal Proposta'!A2456&gt;120,0,ROUND(IF(B2456&gt;0.045,(0.045*0.5),(0.5)*B2456),7)))</f>
        <v>#REF!</v>
      </c>
      <c r="D2456" s="576" t="e">
        <f t="shared" si="266"/>
        <v>#REF!</v>
      </c>
      <c r="E2456" s="575" t="e">
        <f t="shared" si="272"/>
        <v>#REF!</v>
      </c>
      <c r="F2456" s="575" t="e">
        <f t="shared" si="267"/>
        <v>#REF!</v>
      </c>
      <c r="G2456" s="575" t="e">
        <f t="shared" si="268"/>
        <v>#REF!</v>
      </c>
      <c r="H2456" s="575" t="e">
        <f t="shared" si="269"/>
        <v>#REF!</v>
      </c>
      <c r="I2456" s="575" t="e">
        <f t="shared" si="270"/>
        <v>#REF!</v>
      </c>
      <c r="J2456" s="575" t="e">
        <f>IF(A2456="","",IF(#REF!="","",PMT((1+D2456)^(1/12)-1,(#REF!*12)-A2456+1,-E2456)))</f>
        <v>#REF!</v>
      </c>
    </row>
    <row r="2457" spans="1:10">
      <c r="A2457" s="577" t="e">
        <f>IF(A2456="","",IF(A2456=#REF!*12,"",+A2456+1))</f>
        <v>#REF!</v>
      </c>
      <c r="B2457" s="576" t="e">
        <f t="shared" si="271"/>
        <v>#REF!</v>
      </c>
      <c r="C2457" s="576" t="e">
        <f>IF(A2457="","",IF(#REF!+'Plano Prestação Mensal Proposta'!A2457&gt;120,0,ROUND(IF(B2457&gt;0.045,(0.045*0.5),(0.5)*B2457),7)))</f>
        <v>#REF!</v>
      </c>
      <c r="D2457" s="576" t="e">
        <f t="shared" si="266"/>
        <v>#REF!</v>
      </c>
      <c r="E2457" s="575" t="e">
        <f t="shared" si="272"/>
        <v>#REF!</v>
      </c>
      <c r="F2457" s="575" t="e">
        <f t="shared" si="267"/>
        <v>#REF!</v>
      </c>
      <c r="G2457" s="575" t="e">
        <f t="shared" si="268"/>
        <v>#REF!</v>
      </c>
      <c r="H2457" s="575" t="e">
        <f t="shared" si="269"/>
        <v>#REF!</v>
      </c>
      <c r="I2457" s="575" t="e">
        <f t="shared" si="270"/>
        <v>#REF!</v>
      </c>
      <c r="J2457" s="575" t="e">
        <f>IF(A2457="","",IF(#REF!="","",PMT((1+D2457)^(1/12)-1,(#REF!*12)-A2457+1,-E2457)))</f>
        <v>#REF!</v>
      </c>
    </row>
    <row r="2458" spans="1:10">
      <c r="A2458" s="577" t="e">
        <f>IF(A2457="","",IF(A2457=#REF!*12,"",+A2457+1))</f>
        <v>#REF!</v>
      </c>
      <c r="B2458" s="576" t="e">
        <f t="shared" si="271"/>
        <v>#REF!</v>
      </c>
      <c r="C2458" s="576" t="e">
        <f>IF(A2458="","",IF(#REF!+'Plano Prestação Mensal Proposta'!A2458&gt;120,0,ROUND(IF(B2458&gt;0.045,(0.045*0.5),(0.5)*B2458),7)))</f>
        <v>#REF!</v>
      </c>
      <c r="D2458" s="576" t="e">
        <f t="shared" si="266"/>
        <v>#REF!</v>
      </c>
      <c r="E2458" s="575" t="e">
        <f t="shared" si="272"/>
        <v>#REF!</v>
      </c>
      <c r="F2458" s="575" t="e">
        <f t="shared" si="267"/>
        <v>#REF!</v>
      </c>
      <c r="G2458" s="575" t="e">
        <f t="shared" si="268"/>
        <v>#REF!</v>
      </c>
      <c r="H2458" s="575" t="e">
        <f t="shared" si="269"/>
        <v>#REF!</v>
      </c>
      <c r="I2458" s="575" t="e">
        <f t="shared" si="270"/>
        <v>#REF!</v>
      </c>
      <c r="J2458" s="575" t="e">
        <f>IF(A2458="","",IF(#REF!="","",PMT((1+D2458)^(1/12)-1,(#REF!*12)-A2458+1,-E2458)))</f>
        <v>#REF!</v>
      </c>
    </row>
    <row r="2459" spans="1:10">
      <c r="A2459" s="577" t="e">
        <f>IF(A2458="","",IF(A2458=#REF!*12,"",+A2458+1))</f>
        <v>#REF!</v>
      </c>
      <c r="B2459" s="576" t="e">
        <f t="shared" si="271"/>
        <v>#REF!</v>
      </c>
      <c r="C2459" s="576" t="e">
        <f>IF(A2459="","",IF(#REF!+'Plano Prestação Mensal Proposta'!A2459&gt;120,0,ROUND(IF(B2459&gt;0.045,(0.045*0.5),(0.5)*B2459),7)))</f>
        <v>#REF!</v>
      </c>
      <c r="D2459" s="576" t="e">
        <f t="shared" si="266"/>
        <v>#REF!</v>
      </c>
      <c r="E2459" s="575" t="e">
        <f t="shared" si="272"/>
        <v>#REF!</v>
      </c>
      <c r="F2459" s="575" t="e">
        <f t="shared" si="267"/>
        <v>#REF!</v>
      </c>
      <c r="G2459" s="575" t="e">
        <f t="shared" si="268"/>
        <v>#REF!</v>
      </c>
      <c r="H2459" s="575" t="e">
        <f t="shared" si="269"/>
        <v>#REF!</v>
      </c>
      <c r="I2459" s="575" t="e">
        <f t="shared" si="270"/>
        <v>#REF!</v>
      </c>
      <c r="J2459" s="575" t="e">
        <f>IF(A2459="","",IF(#REF!="","",PMT((1+D2459)^(1/12)-1,(#REF!*12)-A2459+1,-E2459)))</f>
        <v>#REF!</v>
      </c>
    </row>
    <row r="2460" spans="1:10">
      <c r="A2460" s="577" t="e">
        <f>IF(A2459="","",IF(A2459=#REF!*12,"",+A2459+1))</f>
        <v>#REF!</v>
      </c>
      <c r="B2460" s="576" t="e">
        <f t="shared" si="271"/>
        <v>#REF!</v>
      </c>
      <c r="C2460" s="576" t="e">
        <f>IF(A2460="","",IF(#REF!+'Plano Prestação Mensal Proposta'!A2460&gt;120,0,ROUND(IF(B2460&gt;0.045,(0.045*0.5),(0.5)*B2460),7)))</f>
        <v>#REF!</v>
      </c>
      <c r="D2460" s="576" t="e">
        <f t="shared" si="266"/>
        <v>#REF!</v>
      </c>
      <c r="E2460" s="575" t="e">
        <f t="shared" si="272"/>
        <v>#REF!</v>
      </c>
      <c r="F2460" s="575" t="e">
        <f t="shared" si="267"/>
        <v>#REF!</v>
      </c>
      <c r="G2460" s="575" t="e">
        <f t="shared" si="268"/>
        <v>#REF!</v>
      </c>
      <c r="H2460" s="575" t="e">
        <f t="shared" si="269"/>
        <v>#REF!</v>
      </c>
      <c r="I2460" s="575" t="e">
        <f t="shared" si="270"/>
        <v>#REF!</v>
      </c>
      <c r="J2460" s="575" t="e">
        <f>IF(A2460="","",IF(#REF!="","",PMT((1+D2460)^(1/12)-1,(#REF!*12)-A2460+1,-E2460)))</f>
        <v>#REF!</v>
      </c>
    </row>
    <row r="2461" spans="1:10">
      <c r="A2461" s="577" t="e">
        <f>IF(A2460="","",IF(A2460=#REF!*12,"",+A2460+1))</f>
        <v>#REF!</v>
      </c>
      <c r="B2461" s="576" t="e">
        <f t="shared" si="271"/>
        <v>#REF!</v>
      </c>
      <c r="C2461" s="576" t="e">
        <f>IF(A2461="","",IF(#REF!+'Plano Prestação Mensal Proposta'!A2461&gt;120,0,ROUND(IF(B2461&gt;0.045,(0.045*0.5),(0.5)*B2461),7)))</f>
        <v>#REF!</v>
      </c>
      <c r="D2461" s="576" t="e">
        <f t="shared" si="266"/>
        <v>#REF!</v>
      </c>
      <c r="E2461" s="575" t="e">
        <f t="shared" si="272"/>
        <v>#REF!</v>
      </c>
      <c r="F2461" s="575" t="e">
        <f t="shared" si="267"/>
        <v>#REF!</v>
      </c>
      <c r="G2461" s="575" t="e">
        <f t="shared" si="268"/>
        <v>#REF!</v>
      </c>
      <c r="H2461" s="575" t="e">
        <f t="shared" si="269"/>
        <v>#REF!</v>
      </c>
      <c r="I2461" s="575" t="e">
        <f t="shared" si="270"/>
        <v>#REF!</v>
      </c>
      <c r="J2461" s="575" t="e">
        <f>IF(A2461="","",IF(#REF!="","",PMT((1+D2461)^(1/12)-1,(#REF!*12)-A2461+1,-E2461)))</f>
        <v>#REF!</v>
      </c>
    </row>
    <row r="2462" spans="1:10">
      <c r="A2462" s="577" t="e">
        <f>IF(A2461="","",IF(A2461=#REF!*12,"",+A2461+1))</f>
        <v>#REF!</v>
      </c>
      <c r="B2462" s="576" t="e">
        <f t="shared" si="271"/>
        <v>#REF!</v>
      </c>
      <c r="C2462" s="576" t="e">
        <f>IF(A2462="","",IF(#REF!+'Plano Prestação Mensal Proposta'!A2462&gt;120,0,ROUND(IF(B2462&gt;0.045,(0.045*0.5),(0.5)*B2462),7)))</f>
        <v>#REF!</v>
      </c>
      <c r="D2462" s="576" t="e">
        <f t="shared" si="266"/>
        <v>#REF!</v>
      </c>
      <c r="E2462" s="575" t="e">
        <f t="shared" si="272"/>
        <v>#REF!</v>
      </c>
      <c r="F2462" s="575" t="e">
        <f t="shared" si="267"/>
        <v>#REF!</v>
      </c>
      <c r="G2462" s="575" t="e">
        <f t="shared" si="268"/>
        <v>#REF!</v>
      </c>
      <c r="H2462" s="575" t="e">
        <f t="shared" si="269"/>
        <v>#REF!</v>
      </c>
      <c r="I2462" s="575" t="e">
        <f t="shared" si="270"/>
        <v>#REF!</v>
      </c>
      <c r="J2462" s="575" t="e">
        <f>IF(A2462="","",IF(#REF!="","",PMT((1+D2462)^(1/12)-1,(#REF!*12)-A2462+1,-E2462)))</f>
        <v>#REF!</v>
      </c>
    </row>
    <row r="2463" spans="1:10">
      <c r="A2463" s="577" t="e">
        <f>IF(A2462="","",IF(A2462=#REF!*12,"",+A2462+1))</f>
        <v>#REF!</v>
      </c>
      <c r="B2463" s="576" t="e">
        <f t="shared" si="271"/>
        <v>#REF!</v>
      </c>
      <c r="C2463" s="576" t="e">
        <f>IF(A2463="","",IF(#REF!+'Plano Prestação Mensal Proposta'!A2463&gt;120,0,ROUND(IF(B2463&gt;0.045,(0.045*0.5),(0.5)*B2463),7)))</f>
        <v>#REF!</v>
      </c>
      <c r="D2463" s="576" t="e">
        <f t="shared" si="266"/>
        <v>#REF!</v>
      </c>
      <c r="E2463" s="575" t="e">
        <f t="shared" si="272"/>
        <v>#REF!</v>
      </c>
      <c r="F2463" s="575" t="e">
        <f t="shared" si="267"/>
        <v>#REF!</v>
      </c>
      <c r="G2463" s="575" t="e">
        <f t="shared" si="268"/>
        <v>#REF!</v>
      </c>
      <c r="H2463" s="575" t="e">
        <f t="shared" si="269"/>
        <v>#REF!</v>
      </c>
      <c r="I2463" s="575" t="e">
        <f t="shared" si="270"/>
        <v>#REF!</v>
      </c>
      <c r="J2463" s="575" t="e">
        <f>IF(A2463="","",IF(#REF!="","",PMT((1+D2463)^(1/12)-1,(#REF!*12)-A2463+1,-E2463)))</f>
        <v>#REF!</v>
      </c>
    </row>
    <row r="2464" spans="1:10">
      <c r="A2464" s="577" t="e">
        <f>IF(A2463="","",IF(A2463=#REF!*12,"",+A2463+1))</f>
        <v>#REF!</v>
      </c>
      <c r="B2464" s="576" t="e">
        <f t="shared" si="271"/>
        <v>#REF!</v>
      </c>
      <c r="C2464" s="576" t="e">
        <f>IF(A2464="","",IF(#REF!+'Plano Prestação Mensal Proposta'!A2464&gt;120,0,ROUND(IF(B2464&gt;0.045,(0.045*0.5),(0.5)*B2464),7)))</f>
        <v>#REF!</v>
      </c>
      <c r="D2464" s="576" t="e">
        <f t="shared" si="266"/>
        <v>#REF!</v>
      </c>
      <c r="E2464" s="575" t="e">
        <f t="shared" si="272"/>
        <v>#REF!</v>
      </c>
      <c r="F2464" s="575" t="e">
        <f t="shared" si="267"/>
        <v>#REF!</v>
      </c>
      <c r="G2464" s="575" t="e">
        <f t="shared" si="268"/>
        <v>#REF!</v>
      </c>
      <c r="H2464" s="575" t="e">
        <f t="shared" si="269"/>
        <v>#REF!</v>
      </c>
      <c r="I2464" s="575" t="e">
        <f t="shared" si="270"/>
        <v>#REF!</v>
      </c>
      <c r="J2464" s="575" t="e">
        <f>IF(A2464="","",IF(#REF!="","",PMT((1+D2464)^(1/12)-1,(#REF!*12)-A2464+1,-E2464)))</f>
        <v>#REF!</v>
      </c>
    </row>
    <row r="2465" spans="1:10">
      <c r="A2465" s="577" t="e">
        <f>IF(A2464="","",IF(A2464=#REF!*12,"",+A2464+1))</f>
        <v>#REF!</v>
      </c>
      <c r="B2465" s="576" t="e">
        <f t="shared" si="271"/>
        <v>#REF!</v>
      </c>
      <c r="C2465" s="576" t="e">
        <f>IF(A2465="","",IF(#REF!+'Plano Prestação Mensal Proposta'!A2465&gt;120,0,ROUND(IF(B2465&gt;0.045,(0.045*0.5),(0.5)*B2465),7)))</f>
        <v>#REF!</v>
      </c>
      <c r="D2465" s="576" t="e">
        <f t="shared" si="266"/>
        <v>#REF!</v>
      </c>
      <c r="E2465" s="575" t="e">
        <f t="shared" si="272"/>
        <v>#REF!</v>
      </c>
      <c r="F2465" s="575" t="e">
        <f t="shared" si="267"/>
        <v>#REF!</v>
      </c>
      <c r="G2465" s="575" t="e">
        <f t="shared" si="268"/>
        <v>#REF!</v>
      </c>
      <c r="H2465" s="575" t="e">
        <f t="shared" si="269"/>
        <v>#REF!</v>
      </c>
      <c r="I2465" s="575" t="e">
        <f t="shared" si="270"/>
        <v>#REF!</v>
      </c>
      <c r="J2465" s="575" t="e">
        <f>IF(A2465="","",IF(#REF!="","",PMT((1+D2465)^(1/12)-1,(#REF!*12)-A2465+1,-E2465)))</f>
        <v>#REF!</v>
      </c>
    </row>
    <row r="2466" spans="1:10">
      <c r="A2466" s="577" t="e">
        <f>IF(A2465="","",IF(A2465=#REF!*12,"",+A2465+1))</f>
        <v>#REF!</v>
      </c>
      <c r="B2466" s="576" t="e">
        <f t="shared" si="271"/>
        <v>#REF!</v>
      </c>
      <c r="C2466" s="576" t="e">
        <f>IF(A2466="","",IF(#REF!+'Plano Prestação Mensal Proposta'!A2466&gt;120,0,ROUND(IF(B2466&gt;0.045,(0.045*0.5),(0.5)*B2466),7)))</f>
        <v>#REF!</v>
      </c>
      <c r="D2466" s="576" t="e">
        <f t="shared" si="266"/>
        <v>#REF!</v>
      </c>
      <c r="E2466" s="575" t="e">
        <f t="shared" si="272"/>
        <v>#REF!</v>
      </c>
      <c r="F2466" s="575" t="e">
        <f t="shared" si="267"/>
        <v>#REF!</v>
      </c>
      <c r="G2466" s="575" t="e">
        <f t="shared" si="268"/>
        <v>#REF!</v>
      </c>
      <c r="H2466" s="575" t="e">
        <f t="shared" si="269"/>
        <v>#REF!</v>
      </c>
      <c r="I2466" s="575" t="e">
        <f t="shared" si="270"/>
        <v>#REF!</v>
      </c>
      <c r="J2466" s="575" t="e">
        <f>IF(A2466="","",IF(#REF!="","",PMT((1+D2466)^(1/12)-1,(#REF!*12)-A2466+1,-E2466)))</f>
        <v>#REF!</v>
      </c>
    </row>
    <row r="2467" spans="1:10">
      <c r="A2467" s="577" t="e">
        <f>IF(A2466="","",IF(A2466=#REF!*12,"",+A2466+1))</f>
        <v>#REF!</v>
      </c>
      <c r="B2467" s="576" t="e">
        <f t="shared" si="271"/>
        <v>#REF!</v>
      </c>
      <c r="C2467" s="576" t="e">
        <f>IF(A2467="","",IF(#REF!+'Plano Prestação Mensal Proposta'!A2467&gt;120,0,ROUND(IF(B2467&gt;0.045,(0.045*0.5),(0.5)*B2467),7)))</f>
        <v>#REF!</v>
      </c>
      <c r="D2467" s="576" t="e">
        <f t="shared" si="266"/>
        <v>#REF!</v>
      </c>
      <c r="E2467" s="575" t="e">
        <f t="shared" si="272"/>
        <v>#REF!</v>
      </c>
      <c r="F2467" s="575" t="e">
        <f t="shared" si="267"/>
        <v>#REF!</v>
      </c>
      <c r="G2467" s="575" t="e">
        <f t="shared" si="268"/>
        <v>#REF!</v>
      </c>
      <c r="H2467" s="575" t="e">
        <f t="shared" si="269"/>
        <v>#REF!</v>
      </c>
      <c r="I2467" s="575" t="e">
        <f t="shared" si="270"/>
        <v>#REF!</v>
      </c>
      <c r="J2467" s="575" t="e">
        <f>IF(A2467="","",IF(#REF!="","",PMT((1+D2467)^(1/12)-1,(#REF!*12)-A2467+1,-E2467)))</f>
        <v>#REF!</v>
      </c>
    </row>
    <row r="2468" spans="1:10">
      <c r="A2468" s="577" t="e">
        <f>IF(A2467="","",IF(A2467=#REF!*12,"",+A2467+1))</f>
        <v>#REF!</v>
      </c>
      <c r="B2468" s="576" t="e">
        <f t="shared" si="271"/>
        <v>#REF!</v>
      </c>
      <c r="C2468" s="576" t="e">
        <f>IF(A2468="","",IF(#REF!+'Plano Prestação Mensal Proposta'!A2468&gt;120,0,ROUND(IF(B2468&gt;0.045,(0.045*0.5),(0.5)*B2468),7)))</f>
        <v>#REF!</v>
      </c>
      <c r="D2468" s="576" t="e">
        <f t="shared" si="266"/>
        <v>#REF!</v>
      </c>
      <c r="E2468" s="575" t="e">
        <f t="shared" si="272"/>
        <v>#REF!</v>
      </c>
      <c r="F2468" s="575" t="e">
        <f t="shared" si="267"/>
        <v>#REF!</v>
      </c>
      <c r="G2468" s="575" t="e">
        <f t="shared" si="268"/>
        <v>#REF!</v>
      </c>
      <c r="H2468" s="575" t="e">
        <f t="shared" si="269"/>
        <v>#REF!</v>
      </c>
      <c r="I2468" s="575" t="e">
        <f t="shared" si="270"/>
        <v>#REF!</v>
      </c>
      <c r="J2468" s="575" t="e">
        <f>IF(A2468="","",IF(#REF!="","",PMT((1+D2468)^(1/12)-1,(#REF!*12)-A2468+1,-E2468)))</f>
        <v>#REF!</v>
      </c>
    </row>
    <row r="2469" spans="1:10">
      <c r="A2469" s="577" t="e">
        <f>IF(A2468="","",IF(A2468=#REF!*12,"",+A2468+1))</f>
        <v>#REF!</v>
      </c>
      <c r="B2469" s="576" t="e">
        <f t="shared" si="271"/>
        <v>#REF!</v>
      </c>
      <c r="C2469" s="576" t="e">
        <f>IF(A2469="","",IF(#REF!+'Plano Prestação Mensal Proposta'!A2469&gt;120,0,ROUND(IF(B2469&gt;0.045,(0.045*0.5),(0.5)*B2469),7)))</f>
        <v>#REF!</v>
      </c>
      <c r="D2469" s="576" t="e">
        <f t="shared" si="266"/>
        <v>#REF!</v>
      </c>
      <c r="E2469" s="575" t="e">
        <f t="shared" si="272"/>
        <v>#REF!</v>
      </c>
      <c r="F2469" s="575" t="e">
        <f t="shared" si="267"/>
        <v>#REF!</v>
      </c>
      <c r="G2469" s="575" t="e">
        <f t="shared" si="268"/>
        <v>#REF!</v>
      </c>
      <c r="H2469" s="575" t="e">
        <f t="shared" si="269"/>
        <v>#REF!</v>
      </c>
      <c r="I2469" s="575" t="e">
        <f t="shared" si="270"/>
        <v>#REF!</v>
      </c>
      <c r="J2469" s="575" t="e">
        <f>IF(A2469="","",IF(#REF!="","",PMT((1+D2469)^(1/12)-1,(#REF!*12)-A2469+1,-E2469)))</f>
        <v>#REF!</v>
      </c>
    </row>
    <row r="2470" spans="1:10">
      <c r="A2470" s="577" t="e">
        <f>IF(A2469="","",IF(A2469=#REF!*12,"",+A2469+1))</f>
        <v>#REF!</v>
      </c>
      <c r="B2470" s="576" t="e">
        <f t="shared" si="271"/>
        <v>#REF!</v>
      </c>
      <c r="C2470" s="576" t="e">
        <f>IF(A2470="","",IF(#REF!+'Plano Prestação Mensal Proposta'!A2470&gt;120,0,ROUND(IF(B2470&gt;0.045,(0.045*0.5),(0.5)*B2470),7)))</f>
        <v>#REF!</v>
      </c>
      <c r="D2470" s="576" t="e">
        <f t="shared" si="266"/>
        <v>#REF!</v>
      </c>
      <c r="E2470" s="575" t="e">
        <f t="shared" si="272"/>
        <v>#REF!</v>
      </c>
      <c r="F2470" s="575" t="e">
        <f t="shared" si="267"/>
        <v>#REF!</v>
      </c>
      <c r="G2470" s="575" t="e">
        <f t="shared" si="268"/>
        <v>#REF!</v>
      </c>
      <c r="H2470" s="575" t="e">
        <f t="shared" si="269"/>
        <v>#REF!</v>
      </c>
      <c r="I2470" s="575" t="e">
        <f t="shared" si="270"/>
        <v>#REF!</v>
      </c>
      <c r="J2470" s="575" t="e">
        <f>IF(A2470="","",IF(#REF!="","",PMT((1+D2470)^(1/12)-1,(#REF!*12)-A2470+1,-E2470)))</f>
        <v>#REF!</v>
      </c>
    </row>
    <row r="2471" spans="1:10">
      <c r="A2471" s="577" t="e">
        <f>IF(A2470="","",IF(A2470=#REF!*12,"",+A2470+1))</f>
        <v>#REF!</v>
      </c>
      <c r="B2471" s="576" t="e">
        <f t="shared" si="271"/>
        <v>#REF!</v>
      </c>
      <c r="C2471" s="576" t="e">
        <f>IF(A2471="","",IF(#REF!+'Plano Prestação Mensal Proposta'!A2471&gt;120,0,ROUND(IF(B2471&gt;0.045,(0.045*0.5),(0.5)*B2471),7)))</f>
        <v>#REF!</v>
      </c>
      <c r="D2471" s="576" t="e">
        <f t="shared" si="266"/>
        <v>#REF!</v>
      </c>
      <c r="E2471" s="575" t="e">
        <f t="shared" si="272"/>
        <v>#REF!</v>
      </c>
      <c r="F2471" s="575" t="e">
        <f t="shared" si="267"/>
        <v>#REF!</v>
      </c>
      <c r="G2471" s="575" t="e">
        <f t="shared" si="268"/>
        <v>#REF!</v>
      </c>
      <c r="H2471" s="575" t="e">
        <f t="shared" si="269"/>
        <v>#REF!</v>
      </c>
      <c r="I2471" s="575" t="e">
        <f t="shared" si="270"/>
        <v>#REF!</v>
      </c>
      <c r="J2471" s="575" t="e">
        <f>IF(A2471="","",IF(#REF!="","",PMT((1+D2471)^(1/12)-1,(#REF!*12)-A2471+1,-E2471)))</f>
        <v>#REF!</v>
      </c>
    </row>
    <row r="2472" spans="1:10">
      <c r="A2472" s="577" t="e">
        <f>IF(A2471="","",IF(A2471=#REF!*12,"",+A2471+1))</f>
        <v>#REF!</v>
      </c>
      <c r="B2472" s="576" t="e">
        <f t="shared" si="271"/>
        <v>#REF!</v>
      </c>
      <c r="C2472" s="576" t="e">
        <f>IF(A2472="","",IF(#REF!+'Plano Prestação Mensal Proposta'!A2472&gt;120,0,ROUND(IF(B2472&gt;0.045,(0.045*0.5),(0.5)*B2472),7)))</f>
        <v>#REF!</v>
      </c>
      <c r="D2472" s="576" t="e">
        <f t="shared" si="266"/>
        <v>#REF!</v>
      </c>
      <c r="E2472" s="575" t="e">
        <f t="shared" si="272"/>
        <v>#REF!</v>
      </c>
      <c r="F2472" s="575" t="e">
        <f t="shared" si="267"/>
        <v>#REF!</v>
      </c>
      <c r="G2472" s="575" t="e">
        <f t="shared" si="268"/>
        <v>#REF!</v>
      </c>
      <c r="H2472" s="575" t="e">
        <f t="shared" si="269"/>
        <v>#REF!</v>
      </c>
      <c r="I2472" s="575" t="e">
        <f t="shared" si="270"/>
        <v>#REF!</v>
      </c>
      <c r="J2472" s="575" t="e">
        <f>IF(A2472="","",IF(#REF!="","",PMT((1+D2472)^(1/12)-1,(#REF!*12)-A2472+1,-E2472)))</f>
        <v>#REF!</v>
      </c>
    </row>
    <row r="2473" spans="1:10">
      <c r="A2473" s="577" t="e">
        <f>IF(A2472="","",IF(A2472=#REF!*12,"",+A2472+1))</f>
        <v>#REF!</v>
      </c>
      <c r="B2473" s="576" t="e">
        <f t="shared" si="271"/>
        <v>#REF!</v>
      </c>
      <c r="C2473" s="576" t="e">
        <f>IF(A2473="","",IF(#REF!+'Plano Prestação Mensal Proposta'!A2473&gt;120,0,ROUND(IF(B2473&gt;0.045,(0.045*0.5),(0.5)*B2473),7)))</f>
        <v>#REF!</v>
      </c>
      <c r="D2473" s="576" t="e">
        <f t="shared" si="266"/>
        <v>#REF!</v>
      </c>
      <c r="E2473" s="575" t="e">
        <f t="shared" si="272"/>
        <v>#REF!</v>
      </c>
      <c r="F2473" s="575" t="e">
        <f t="shared" si="267"/>
        <v>#REF!</v>
      </c>
      <c r="G2473" s="575" t="e">
        <f t="shared" si="268"/>
        <v>#REF!</v>
      </c>
      <c r="H2473" s="575" t="e">
        <f t="shared" si="269"/>
        <v>#REF!</v>
      </c>
      <c r="I2473" s="575" t="e">
        <f t="shared" si="270"/>
        <v>#REF!</v>
      </c>
      <c r="J2473" s="575" t="e">
        <f>IF(A2473="","",IF(#REF!="","",PMT((1+D2473)^(1/12)-1,(#REF!*12)-A2473+1,-E2473)))</f>
        <v>#REF!</v>
      </c>
    </row>
    <row r="2474" spans="1:10">
      <c r="A2474" s="577" t="e">
        <f>IF(A2473="","",IF(A2473=#REF!*12,"",+A2473+1))</f>
        <v>#REF!</v>
      </c>
      <c r="B2474" s="576" t="e">
        <f t="shared" si="271"/>
        <v>#REF!</v>
      </c>
      <c r="C2474" s="576" t="e">
        <f>IF(A2474="","",IF(#REF!+'Plano Prestação Mensal Proposta'!A2474&gt;120,0,ROUND(IF(B2474&gt;0.045,(0.045*0.5),(0.5)*B2474),7)))</f>
        <v>#REF!</v>
      </c>
      <c r="D2474" s="576" t="e">
        <f t="shared" si="266"/>
        <v>#REF!</v>
      </c>
      <c r="E2474" s="575" t="e">
        <f t="shared" si="272"/>
        <v>#REF!</v>
      </c>
      <c r="F2474" s="575" t="e">
        <f t="shared" si="267"/>
        <v>#REF!</v>
      </c>
      <c r="G2474" s="575" t="e">
        <f t="shared" si="268"/>
        <v>#REF!</v>
      </c>
      <c r="H2474" s="575" t="e">
        <f t="shared" si="269"/>
        <v>#REF!</v>
      </c>
      <c r="I2474" s="575" t="e">
        <f t="shared" si="270"/>
        <v>#REF!</v>
      </c>
      <c r="J2474" s="575" t="e">
        <f>IF(A2474="","",IF(#REF!="","",PMT((1+D2474)^(1/12)-1,(#REF!*12)-A2474+1,-E2474)))</f>
        <v>#REF!</v>
      </c>
    </row>
    <row r="2475" spans="1:10">
      <c r="A2475" s="577" t="e">
        <f>IF(A2474="","",IF(A2474=#REF!*12,"",+A2474+1))</f>
        <v>#REF!</v>
      </c>
      <c r="B2475" s="576" t="e">
        <f t="shared" si="271"/>
        <v>#REF!</v>
      </c>
      <c r="C2475" s="576" t="e">
        <f>IF(A2475="","",IF(#REF!+'Plano Prestação Mensal Proposta'!A2475&gt;120,0,ROUND(IF(B2475&gt;0.045,(0.045*0.5),(0.5)*B2475),7)))</f>
        <v>#REF!</v>
      </c>
      <c r="D2475" s="576" t="e">
        <f t="shared" si="266"/>
        <v>#REF!</v>
      </c>
      <c r="E2475" s="575" t="e">
        <f t="shared" si="272"/>
        <v>#REF!</v>
      </c>
      <c r="F2475" s="575" t="e">
        <f t="shared" si="267"/>
        <v>#REF!</v>
      </c>
      <c r="G2475" s="575" t="e">
        <f t="shared" si="268"/>
        <v>#REF!</v>
      </c>
      <c r="H2475" s="575" t="e">
        <f t="shared" si="269"/>
        <v>#REF!</v>
      </c>
      <c r="I2475" s="575" t="e">
        <f t="shared" si="270"/>
        <v>#REF!</v>
      </c>
      <c r="J2475" s="575" t="e">
        <f>IF(A2475="","",IF(#REF!="","",PMT((1+D2475)^(1/12)-1,(#REF!*12)-A2475+1,-E2475)))</f>
        <v>#REF!</v>
      </c>
    </row>
    <row r="2476" spans="1:10">
      <c r="A2476" s="577" t="e">
        <f>IF(A2475="","",IF(A2475=#REF!*12,"",+A2475+1))</f>
        <v>#REF!</v>
      </c>
      <c r="B2476" s="576" t="e">
        <f t="shared" si="271"/>
        <v>#REF!</v>
      </c>
      <c r="C2476" s="576" t="e">
        <f>IF(A2476="","",IF(#REF!+'Plano Prestação Mensal Proposta'!A2476&gt;120,0,ROUND(IF(B2476&gt;0.045,(0.045*0.5),(0.5)*B2476),7)))</f>
        <v>#REF!</v>
      </c>
      <c r="D2476" s="576" t="e">
        <f t="shared" si="266"/>
        <v>#REF!</v>
      </c>
      <c r="E2476" s="575" t="e">
        <f t="shared" si="272"/>
        <v>#REF!</v>
      </c>
      <c r="F2476" s="575" t="e">
        <f t="shared" si="267"/>
        <v>#REF!</v>
      </c>
      <c r="G2476" s="575" t="e">
        <f t="shared" si="268"/>
        <v>#REF!</v>
      </c>
      <c r="H2476" s="575" t="e">
        <f t="shared" si="269"/>
        <v>#REF!</v>
      </c>
      <c r="I2476" s="575" t="e">
        <f t="shared" si="270"/>
        <v>#REF!</v>
      </c>
      <c r="J2476" s="575" t="e">
        <f>IF(A2476="","",IF(#REF!="","",PMT((1+D2476)^(1/12)-1,(#REF!*12)-A2476+1,-E2476)))</f>
        <v>#REF!</v>
      </c>
    </row>
    <row r="2477" spans="1:10">
      <c r="A2477" s="577" t="e">
        <f>IF(A2476="","",IF(A2476=#REF!*12,"",+A2476+1))</f>
        <v>#REF!</v>
      </c>
      <c r="B2477" s="576" t="e">
        <f t="shared" si="271"/>
        <v>#REF!</v>
      </c>
      <c r="C2477" s="576" t="e">
        <f>IF(A2477="","",IF(#REF!+'Plano Prestação Mensal Proposta'!A2477&gt;120,0,ROUND(IF(B2477&gt;0.045,(0.045*0.5),(0.5)*B2477),7)))</f>
        <v>#REF!</v>
      </c>
      <c r="D2477" s="576" t="e">
        <f t="shared" si="266"/>
        <v>#REF!</v>
      </c>
      <c r="E2477" s="575" t="e">
        <f t="shared" si="272"/>
        <v>#REF!</v>
      </c>
      <c r="F2477" s="575" t="e">
        <f t="shared" si="267"/>
        <v>#REF!</v>
      </c>
      <c r="G2477" s="575" t="e">
        <f t="shared" si="268"/>
        <v>#REF!</v>
      </c>
      <c r="H2477" s="575" t="e">
        <f t="shared" si="269"/>
        <v>#REF!</v>
      </c>
      <c r="I2477" s="575" t="e">
        <f t="shared" si="270"/>
        <v>#REF!</v>
      </c>
      <c r="J2477" s="575" t="e">
        <f>IF(A2477="","",IF(#REF!="","",PMT((1+D2477)^(1/12)-1,(#REF!*12)-A2477+1,-E2477)))</f>
        <v>#REF!</v>
      </c>
    </row>
    <row r="2478" spans="1:10">
      <c r="A2478" s="577" t="e">
        <f>IF(A2477="","",IF(A2477=#REF!*12,"",+A2477+1))</f>
        <v>#REF!</v>
      </c>
      <c r="B2478" s="576" t="e">
        <f t="shared" si="271"/>
        <v>#REF!</v>
      </c>
      <c r="C2478" s="576" t="e">
        <f>IF(A2478="","",IF(#REF!+'Plano Prestação Mensal Proposta'!A2478&gt;120,0,ROUND(IF(B2478&gt;0.045,(0.045*0.5),(0.5)*B2478),7)))</f>
        <v>#REF!</v>
      </c>
      <c r="D2478" s="576" t="e">
        <f t="shared" si="266"/>
        <v>#REF!</v>
      </c>
      <c r="E2478" s="575" t="e">
        <f t="shared" si="272"/>
        <v>#REF!</v>
      </c>
      <c r="F2478" s="575" t="e">
        <f t="shared" si="267"/>
        <v>#REF!</v>
      </c>
      <c r="G2478" s="575" t="e">
        <f t="shared" si="268"/>
        <v>#REF!</v>
      </c>
      <c r="H2478" s="575" t="e">
        <f t="shared" si="269"/>
        <v>#REF!</v>
      </c>
      <c r="I2478" s="575" t="e">
        <f t="shared" si="270"/>
        <v>#REF!</v>
      </c>
      <c r="J2478" s="575" t="e">
        <f>IF(A2478="","",IF(#REF!="","",PMT((1+D2478)^(1/12)-1,(#REF!*12)-A2478+1,-E2478)))</f>
        <v>#REF!</v>
      </c>
    </row>
    <row r="2479" spans="1:10">
      <c r="A2479" s="577" t="e">
        <f>IF(A2478="","",IF(A2478=#REF!*12,"",+A2478+1))</f>
        <v>#REF!</v>
      </c>
      <c r="B2479" s="576" t="e">
        <f t="shared" si="271"/>
        <v>#REF!</v>
      </c>
      <c r="C2479" s="576" t="e">
        <f>IF(A2479="","",IF(#REF!+'Plano Prestação Mensal Proposta'!A2479&gt;120,0,ROUND(IF(B2479&gt;0.045,(0.045*0.5),(0.5)*B2479),7)))</f>
        <v>#REF!</v>
      </c>
      <c r="D2479" s="576" t="e">
        <f t="shared" si="266"/>
        <v>#REF!</v>
      </c>
      <c r="E2479" s="575" t="e">
        <f t="shared" si="272"/>
        <v>#REF!</v>
      </c>
      <c r="F2479" s="575" t="e">
        <f t="shared" si="267"/>
        <v>#REF!</v>
      </c>
      <c r="G2479" s="575" t="e">
        <f t="shared" si="268"/>
        <v>#REF!</v>
      </c>
      <c r="H2479" s="575" t="e">
        <f t="shared" si="269"/>
        <v>#REF!</v>
      </c>
      <c r="I2479" s="575" t="e">
        <f t="shared" si="270"/>
        <v>#REF!</v>
      </c>
      <c r="J2479" s="575" t="e">
        <f>IF(A2479="","",IF(#REF!="","",PMT((1+D2479)^(1/12)-1,(#REF!*12)-A2479+1,-E2479)))</f>
        <v>#REF!</v>
      </c>
    </row>
    <row r="2480" spans="1:10">
      <c r="A2480" s="577" t="e">
        <f>IF(A2479="","",IF(A2479=#REF!*12,"",+A2479+1))</f>
        <v>#REF!</v>
      </c>
      <c r="B2480" s="576" t="e">
        <f t="shared" si="271"/>
        <v>#REF!</v>
      </c>
      <c r="C2480" s="576" t="e">
        <f>IF(A2480="","",IF(#REF!+'Plano Prestação Mensal Proposta'!A2480&gt;120,0,ROUND(IF(B2480&gt;0.045,(0.045*0.5),(0.5)*B2480),7)))</f>
        <v>#REF!</v>
      </c>
      <c r="D2480" s="576" t="e">
        <f t="shared" si="266"/>
        <v>#REF!</v>
      </c>
      <c r="E2480" s="575" t="e">
        <f t="shared" si="272"/>
        <v>#REF!</v>
      </c>
      <c r="F2480" s="575" t="e">
        <f t="shared" si="267"/>
        <v>#REF!</v>
      </c>
      <c r="G2480" s="575" t="e">
        <f t="shared" si="268"/>
        <v>#REF!</v>
      </c>
      <c r="H2480" s="575" t="e">
        <f t="shared" si="269"/>
        <v>#REF!</v>
      </c>
      <c r="I2480" s="575" t="e">
        <f t="shared" si="270"/>
        <v>#REF!</v>
      </c>
      <c r="J2480" s="575" t="e">
        <f>IF(A2480="","",IF(#REF!="","",PMT((1+D2480)^(1/12)-1,(#REF!*12)-A2480+1,-E2480)))</f>
        <v>#REF!</v>
      </c>
    </row>
    <row r="2481" spans="1:10">
      <c r="A2481" s="577" t="e">
        <f>IF(A2480="","",IF(A2480=#REF!*12,"",+A2480+1))</f>
        <v>#REF!</v>
      </c>
      <c r="B2481" s="576" t="e">
        <f t="shared" si="271"/>
        <v>#REF!</v>
      </c>
      <c r="C2481" s="576" t="e">
        <f>IF(A2481="","",IF(#REF!+'Plano Prestação Mensal Proposta'!A2481&gt;120,0,ROUND(IF(B2481&gt;0.045,(0.045*0.5),(0.5)*B2481),7)))</f>
        <v>#REF!</v>
      </c>
      <c r="D2481" s="576" t="e">
        <f t="shared" si="266"/>
        <v>#REF!</v>
      </c>
      <c r="E2481" s="575" t="e">
        <f t="shared" si="272"/>
        <v>#REF!</v>
      </c>
      <c r="F2481" s="575" t="e">
        <f t="shared" si="267"/>
        <v>#REF!</v>
      </c>
      <c r="G2481" s="575" t="e">
        <f t="shared" si="268"/>
        <v>#REF!</v>
      </c>
      <c r="H2481" s="575" t="e">
        <f t="shared" si="269"/>
        <v>#REF!</v>
      </c>
      <c r="I2481" s="575" t="e">
        <f t="shared" si="270"/>
        <v>#REF!</v>
      </c>
      <c r="J2481" s="575" t="e">
        <f>IF(A2481="","",IF(#REF!="","",PMT((1+D2481)^(1/12)-1,(#REF!*12)-A2481+1,-E2481)))</f>
        <v>#REF!</v>
      </c>
    </row>
    <row r="2482" spans="1:10">
      <c r="A2482" s="577" t="e">
        <f>IF(A2481="","",IF(A2481=#REF!*12,"",+A2481+1))</f>
        <v>#REF!</v>
      </c>
      <c r="B2482" s="576" t="e">
        <f t="shared" si="271"/>
        <v>#REF!</v>
      </c>
      <c r="C2482" s="576" t="e">
        <f>IF(A2482="","",IF(#REF!+'Plano Prestação Mensal Proposta'!A2482&gt;120,0,ROUND(IF(B2482&gt;0.045,(0.045*0.5),(0.5)*B2482),7)))</f>
        <v>#REF!</v>
      </c>
      <c r="D2482" s="576" t="e">
        <f t="shared" si="266"/>
        <v>#REF!</v>
      </c>
      <c r="E2482" s="575" t="e">
        <f t="shared" si="272"/>
        <v>#REF!</v>
      </c>
      <c r="F2482" s="575" t="e">
        <f t="shared" si="267"/>
        <v>#REF!</v>
      </c>
      <c r="G2482" s="575" t="e">
        <f t="shared" si="268"/>
        <v>#REF!</v>
      </c>
      <c r="H2482" s="575" t="e">
        <f t="shared" si="269"/>
        <v>#REF!</v>
      </c>
      <c r="I2482" s="575" t="e">
        <f t="shared" si="270"/>
        <v>#REF!</v>
      </c>
      <c r="J2482" s="575" t="e">
        <f>IF(A2482="","",IF(#REF!="","",PMT((1+D2482)^(1/12)-1,(#REF!*12)-A2482+1,-E2482)))</f>
        <v>#REF!</v>
      </c>
    </row>
    <row r="2483" spans="1:10">
      <c r="A2483" s="577" t="e">
        <f>IF(A2482="","",IF(A2482=#REF!*12,"",+A2482+1))</f>
        <v>#REF!</v>
      </c>
      <c r="B2483" s="576" t="e">
        <f t="shared" si="271"/>
        <v>#REF!</v>
      </c>
      <c r="C2483" s="576" t="e">
        <f>IF(A2483="","",IF(#REF!+'Plano Prestação Mensal Proposta'!A2483&gt;120,0,ROUND(IF(B2483&gt;0.045,(0.045*0.5),(0.5)*B2483),7)))</f>
        <v>#REF!</v>
      </c>
      <c r="D2483" s="576" t="e">
        <f t="shared" si="266"/>
        <v>#REF!</v>
      </c>
      <c r="E2483" s="575" t="e">
        <f t="shared" si="272"/>
        <v>#REF!</v>
      </c>
      <c r="F2483" s="575" t="e">
        <f t="shared" si="267"/>
        <v>#REF!</v>
      </c>
      <c r="G2483" s="575" t="e">
        <f t="shared" si="268"/>
        <v>#REF!</v>
      </c>
      <c r="H2483" s="575" t="e">
        <f t="shared" si="269"/>
        <v>#REF!</v>
      </c>
      <c r="I2483" s="575" t="e">
        <f t="shared" si="270"/>
        <v>#REF!</v>
      </c>
      <c r="J2483" s="575" t="e">
        <f>IF(A2483="","",IF(#REF!="","",PMT((1+D2483)^(1/12)-1,(#REF!*12)-A2483+1,-E2483)))</f>
        <v>#REF!</v>
      </c>
    </row>
    <row r="2484" spans="1:10">
      <c r="A2484" s="577" t="e">
        <f>IF(A2483="","",IF(A2483=#REF!*12,"",+A2483+1))</f>
        <v>#REF!</v>
      </c>
      <c r="B2484" s="576" t="e">
        <f t="shared" si="271"/>
        <v>#REF!</v>
      </c>
      <c r="C2484" s="576" t="e">
        <f>IF(A2484="","",IF(#REF!+'Plano Prestação Mensal Proposta'!A2484&gt;120,0,ROUND(IF(B2484&gt;0.045,(0.045*0.5),(0.5)*B2484),7)))</f>
        <v>#REF!</v>
      </c>
      <c r="D2484" s="576" t="e">
        <f t="shared" si="266"/>
        <v>#REF!</v>
      </c>
      <c r="E2484" s="575" t="e">
        <f t="shared" si="272"/>
        <v>#REF!</v>
      </c>
      <c r="F2484" s="575" t="e">
        <f t="shared" si="267"/>
        <v>#REF!</v>
      </c>
      <c r="G2484" s="575" t="e">
        <f t="shared" si="268"/>
        <v>#REF!</v>
      </c>
      <c r="H2484" s="575" t="e">
        <f t="shared" si="269"/>
        <v>#REF!</v>
      </c>
      <c r="I2484" s="575" t="e">
        <f t="shared" si="270"/>
        <v>#REF!</v>
      </c>
      <c r="J2484" s="575" t="e">
        <f>IF(A2484="","",IF(#REF!="","",PMT((1+D2484)^(1/12)-1,(#REF!*12)-A2484+1,-E2484)))</f>
        <v>#REF!</v>
      </c>
    </row>
    <row r="2485" spans="1:10">
      <c r="A2485" s="577" t="e">
        <f>IF(A2484="","",IF(A2484=#REF!*12,"",+A2484+1))</f>
        <v>#REF!</v>
      </c>
      <c r="B2485" s="576" t="e">
        <f t="shared" si="271"/>
        <v>#REF!</v>
      </c>
      <c r="C2485" s="576" t="e">
        <f>IF(A2485="","",IF(#REF!+'Plano Prestação Mensal Proposta'!A2485&gt;120,0,ROUND(IF(B2485&gt;0.045,(0.045*0.5),(0.5)*B2485),7)))</f>
        <v>#REF!</v>
      </c>
      <c r="D2485" s="576" t="e">
        <f t="shared" si="266"/>
        <v>#REF!</v>
      </c>
      <c r="E2485" s="575" t="e">
        <f t="shared" si="272"/>
        <v>#REF!</v>
      </c>
      <c r="F2485" s="575" t="e">
        <f t="shared" si="267"/>
        <v>#REF!</v>
      </c>
      <c r="G2485" s="575" t="e">
        <f t="shared" si="268"/>
        <v>#REF!</v>
      </c>
      <c r="H2485" s="575" t="e">
        <f t="shared" si="269"/>
        <v>#REF!</v>
      </c>
      <c r="I2485" s="575" t="e">
        <f t="shared" si="270"/>
        <v>#REF!</v>
      </c>
      <c r="J2485" s="575" t="e">
        <f>IF(A2485="","",IF(#REF!="","",PMT((1+D2485)^(1/12)-1,(#REF!*12)-A2485+1,-E2485)))</f>
        <v>#REF!</v>
      </c>
    </row>
    <row r="2486" spans="1:10">
      <c r="A2486" s="577" t="e">
        <f>IF(A2485="","",IF(A2485=#REF!*12,"",+A2485+1))</f>
        <v>#REF!</v>
      </c>
      <c r="B2486" s="576" t="e">
        <f t="shared" si="271"/>
        <v>#REF!</v>
      </c>
      <c r="C2486" s="576" t="e">
        <f>IF(A2486="","",IF(#REF!+'Plano Prestação Mensal Proposta'!A2486&gt;120,0,ROUND(IF(B2486&gt;0.045,(0.045*0.5),(0.5)*B2486),7)))</f>
        <v>#REF!</v>
      </c>
      <c r="D2486" s="576" t="e">
        <f t="shared" si="266"/>
        <v>#REF!</v>
      </c>
      <c r="E2486" s="575" t="e">
        <f t="shared" si="272"/>
        <v>#REF!</v>
      </c>
      <c r="F2486" s="575" t="e">
        <f t="shared" si="267"/>
        <v>#REF!</v>
      </c>
      <c r="G2486" s="575" t="e">
        <f t="shared" si="268"/>
        <v>#REF!</v>
      </c>
      <c r="H2486" s="575" t="e">
        <f t="shared" si="269"/>
        <v>#REF!</v>
      </c>
      <c r="I2486" s="575" t="e">
        <f t="shared" si="270"/>
        <v>#REF!</v>
      </c>
      <c r="J2486" s="575" t="e">
        <f>IF(A2486="","",IF(#REF!="","",PMT((1+D2486)^(1/12)-1,(#REF!*12)-A2486+1,-E2486)))</f>
        <v>#REF!</v>
      </c>
    </row>
    <row r="2487" spans="1:10">
      <c r="A2487" s="577" t="e">
        <f>IF(A2486="","",IF(A2486=#REF!*12,"",+A2486+1))</f>
        <v>#REF!</v>
      </c>
      <c r="B2487" s="576" t="e">
        <f t="shared" si="271"/>
        <v>#REF!</v>
      </c>
      <c r="C2487" s="576" t="e">
        <f>IF(A2487="","",IF(#REF!+'Plano Prestação Mensal Proposta'!A2487&gt;120,0,ROUND(IF(B2487&gt;0.045,(0.045*0.5),(0.5)*B2487),7)))</f>
        <v>#REF!</v>
      </c>
      <c r="D2487" s="576" t="e">
        <f t="shared" si="266"/>
        <v>#REF!</v>
      </c>
      <c r="E2487" s="575" t="e">
        <f t="shared" si="272"/>
        <v>#REF!</v>
      </c>
      <c r="F2487" s="575" t="e">
        <f t="shared" si="267"/>
        <v>#REF!</v>
      </c>
      <c r="G2487" s="575" t="e">
        <f t="shared" si="268"/>
        <v>#REF!</v>
      </c>
      <c r="H2487" s="575" t="e">
        <f t="shared" si="269"/>
        <v>#REF!</v>
      </c>
      <c r="I2487" s="575" t="e">
        <f t="shared" si="270"/>
        <v>#REF!</v>
      </c>
      <c r="J2487" s="575" t="e">
        <f>IF(A2487="","",IF(#REF!="","",PMT((1+D2487)^(1/12)-1,(#REF!*12)-A2487+1,-E2487)))</f>
        <v>#REF!</v>
      </c>
    </row>
    <row r="2488" spans="1:10">
      <c r="A2488" s="577" t="e">
        <f>IF(A2487="","",IF(A2487=#REF!*12,"",+A2487+1))</f>
        <v>#REF!</v>
      </c>
      <c r="B2488" s="576" t="e">
        <f t="shared" si="271"/>
        <v>#REF!</v>
      </c>
      <c r="C2488" s="576" t="e">
        <f>IF(A2488="","",IF(#REF!+'Plano Prestação Mensal Proposta'!A2488&gt;120,0,ROUND(IF(B2488&gt;0.045,(0.045*0.5),(0.5)*B2488),7)))</f>
        <v>#REF!</v>
      </c>
      <c r="D2488" s="576" t="e">
        <f t="shared" si="266"/>
        <v>#REF!</v>
      </c>
      <c r="E2488" s="575" t="e">
        <f t="shared" si="272"/>
        <v>#REF!</v>
      </c>
      <c r="F2488" s="575" t="e">
        <f t="shared" si="267"/>
        <v>#REF!</v>
      </c>
      <c r="G2488" s="575" t="e">
        <f t="shared" si="268"/>
        <v>#REF!</v>
      </c>
      <c r="H2488" s="575" t="e">
        <f t="shared" si="269"/>
        <v>#REF!</v>
      </c>
      <c r="I2488" s="575" t="e">
        <f t="shared" si="270"/>
        <v>#REF!</v>
      </c>
      <c r="J2488" s="575" t="e">
        <f>IF(A2488="","",IF(#REF!="","",PMT((1+D2488)^(1/12)-1,(#REF!*12)-A2488+1,-E2488)))</f>
        <v>#REF!</v>
      </c>
    </row>
    <row r="2489" spans="1:10">
      <c r="A2489" s="577" t="e">
        <f>IF(A2488="","",IF(A2488=#REF!*12,"",+A2488+1))</f>
        <v>#REF!</v>
      </c>
      <c r="B2489" s="576" t="e">
        <f t="shared" si="271"/>
        <v>#REF!</v>
      </c>
      <c r="C2489" s="576" t="e">
        <f>IF(A2489="","",IF(#REF!+'Plano Prestação Mensal Proposta'!A2489&gt;120,0,ROUND(IF(B2489&gt;0.045,(0.045*0.5),(0.5)*B2489),7)))</f>
        <v>#REF!</v>
      </c>
      <c r="D2489" s="576" t="e">
        <f t="shared" si="266"/>
        <v>#REF!</v>
      </c>
      <c r="E2489" s="575" t="e">
        <f t="shared" si="272"/>
        <v>#REF!</v>
      </c>
      <c r="F2489" s="575" t="e">
        <f t="shared" si="267"/>
        <v>#REF!</v>
      </c>
      <c r="G2489" s="575" t="e">
        <f t="shared" si="268"/>
        <v>#REF!</v>
      </c>
      <c r="H2489" s="575" t="e">
        <f t="shared" si="269"/>
        <v>#REF!</v>
      </c>
      <c r="I2489" s="575" t="e">
        <f t="shared" si="270"/>
        <v>#REF!</v>
      </c>
      <c r="J2489" s="575" t="e">
        <f>IF(A2489="","",IF(#REF!="","",PMT((1+D2489)^(1/12)-1,(#REF!*12)-A2489+1,-E2489)))</f>
        <v>#REF!</v>
      </c>
    </row>
    <row r="2490" spans="1:10">
      <c r="A2490" s="577" t="e">
        <f>IF(A2489="","",IF(A2489=#REF!*12,"",+A2489+1))</f>
        <v>#REF!</v>
      </c>
      <c r="B2490" s="576" t="e">
        <f t="shared" si="271"/>
        <v>#REF!</v>
      </c>
      <c r="C2490" s="576" t="e">
        <f>IF(A2490="","",IF(#REF!+'Plano Prestação Mensal Proposta'!A2490&gt;120,0,ROUND(IF(B2490&gt;0.045,(0.045*0.5),(0.5)*B2490),7)))</f>
        <v>#REF!</v>
      </c>
      <c r="D2490" s="576" t="e">
        <f t="shared" si="266"/>
        <v>#REF!</v>
      </c>
      <c r="E2490" s="575" t="e">
        <f t="shared" si="272"/>
        <v>#REF!</v>
      </c>
      <c r="F2490" s="575" t="e">
        <f t="shared" si="267"/>
        <v>#REF!</v>
      </c>
      <c r="G2490" s="575" t="e">
        <f t="shared" si="268"/>
        <v>#REF!</v>
      </c>
      <c r="H2490" s="575" t="e">
        <f t="shared" si="269"/>
        <v>#REF!</v>
      </c>
      <c r="I2490" s="575" t="e">
        <f t="shared" si="270"/>
        <v>#REF!</v>
      </c>
      <c r="J2490" s="575" t="e">
        <f>IF(A2490="","",IF(#REF!="","",PMT((1+D2490)^(1/12)-1,(#REF!*12)-A2490+1,-E2490)))</f>
        <v>#REF!</v>
      </c>
    </row>
    <row r="2491" spans="1:10">
      <c r="A2491" s="577" t="e">
        <f>IF(A2490="","",IF(A2490=#REF!*12,"",+A2490+1))</f>
        <v>#REF!</v>
      </c>
      <c r="B2491" s="576" t="e">
        <f t="shared" si="271"/>
        <v>#REF!</v>
      </c>
      <c r="C2491" s="576" t="e">
        <f>IF(A2491="","",IF(#REF!+'Plano Prestação Mensal Proposta'!A2491&gt;120,0,ROUND(IF(B2491&gt;0.045,(0.045*0.5),(0.5)*B2491),7)))</f>
        <v>#REF!</v>
      </c>
      <c r="D2491" s="576" t="e">
        <f t="shared" si="266"/>
        <v>#REF!</v>
      </c>
      <c r="E2491" s="575" t="e">
        <f t="shared" si="272"/>
        <v>#REF!</v>
      </c>
      <c r="F2491" s="575" t="e">
        <f t="shared" si="267"/>
        <v>#REF!</v>
      </c>
      <c r="G2491" s="575" t="e">
        <f t="shared" si="268"/>
        <v>#REF!</v>
      </c>
      <c r="H2491" s="575" t="e">
        <f t="shared" si="269"/>
        <v>#REF!</v>
      </c>
      <c r="I2491" s="575" t="e">
        <f t="shared" si="270"/>
        <v>#REF!</v>
      </c>
      <c r="J2491" s="575" t="e">
        <f>IF(A2491="","",IF(#REF!="","",PMT((1+D2491)^(1/12)-1,(#REF!*12)-A2491+1,-E2491)))</f>
        <v>#REF!</v>
      </c>
    </row>
    <row r="2492" spans="1:10">
      <c r="A2492" s="577" t="e">
        <f>IF(A2491="","",IF(A2491=#REF!*12,"",+A2491+1))</f>
        <v>#REF!</v>
      </c>
      <c r="B2492" s="576" t="e">
        <f t="shared" si="271"/>
        <v>#REF!</v>
      </c>
      <c r="C2492" s="576" t="e">
        <f>IF(A2492="","",IF(#REF!+'Plano Prestação Mensal Proposta'!A2492&gt;120,0,ROUND(IF(B2492&gt;0.045,(0.045*0.5),(0.5)*B2492),7)))</f>
        <v>#REF!</v>
      </c>
      <c r="D2492" s="576" t="e">
        <f t="shared" si="266"/>
        <v>#REF!</v>
      </c>
      <c r="E2492" s="575" t="e">
        <f t="shared" si="272"/>
        <v>#REF!</v>
      </c>
      <c r="F2492" s="575" t="e">
        <f t="shared" si="267"/>
        <v>#REF!</v>
      </c>
      <c r="G2492" s="575" t="e">
        <f t="shared" si="268"/>
        <v>#REF!</v>
      </c>
      <c r="H2492" s="575" t="e">
        <f t="shared" si="269"/>
        <v>#REF!</v>
      </c>
      <c r="I2492" s="575" t="e">
        <f t="shared" si="270"/>
        <v>#REF!</v>
      </c>
      <c r="J2492" s="575" t="e">
        <f>IF(A2492="","",IF(#REF!="","",PMT((1+D2492)^(1/12)-1,(#REF!*12)-A2492+1,-E2492)))</f>
        <v>#REF!</v>
      </c>
    </row>
    <row r="2493" spans="1:10">
      <c r="A2493" s="577" t="e">
        <f>IF(A2492="","",IF(A2492=#REF!*12,"",+A2492+1))</f>
        <v>#REF!</v>
      </c>
      <c r="B2493" s="576" t="e">
        <f t="shared" si="271"/>
        <v>#REF!</v>
      </c>
      <c r="C2493" s="576" t="e">
        <f>IF(A2493="","",IF(#REF!+'Plano Prestação Mensal Proposta'!A2493&gt;120,0,ROUND(IF(B2493&gt;0.045,(0.045*0.5),(0.5)*B2493),7)))</f>
        <v>#REF!</v>
      </c>
      <c r="D2493" s="576" t="e">
        <f t="shared" si="266"/>
        <v>#REF!</v>
      </c>
      <c r="E2493" s="575" t="e">
        <f t="shared" si="272"/>
        <v>#REF!</v>
      </c>
      <c r="F2493" s="575" t="e">
        <f t="shared" si="267"/>
        <v>#REF!</v>
      </c>
      <c r="G2493" s="575" t="e">
        <f t="shared" si="268"/>
        <v>#REF!</v>
      </c>
      <c r="H2493" s="575" t="e">
        <f t="shared" si="269"/>
        <v>#REF!</v>
      </c>
      <c r="I2493" s="575" t="e">
        <f t="shared" si="270"/>
        <v>#REF!</v>
      </c>
      <c r="J2493" s="575" t="e">
        <f>IF(A2493="","",IF(#REF!="","",PMT((1+D2493)^(1/12)-1,(#REF!*12)-A2493+1,-E2493)))</f>
        <v>#REF!</v>
      </c>
    </row>
    <row r="2494" spans="1:10">
      <c r="A2494" s="577" t="e">
        <f>IF(A2493="","",IF(A2493=#REF!*12,"",+A2493+1))</f>
        <v>#REF!</v>
      </c>
      <c r="B2494" s="576" t="e">
        <f t="shared" si="271"/>
        <v>#REF!</v>
      </c>
      <c r="C2494" s="576" t="e">
        <f>IF(A2494="","",IF(#REF!+'Plano Prestação Mensal Proposta'!A2494&gt;120,0,ROUND(IF(B2494&gt;0.045,(0.045*0.5),(0.5)*B2494),7)))</f>
        <v>#REF!</v>
      </c>
      <c r="D2494" s="576" t="e">
        <f t="shared" si="266"/>
        <v>#REF!</v>
      </c>
      <c r="E2494" s="575" t="e">
        <f t="shared" si="272"/>
        <v>#REF!</v>
      </c>
      <c r="F2494" s="575" t="e">
        <f t="shared" si="267"/>
        <v>#REF!</v>
      </c>
      <c r="G2494" s="575" t="e">
        <f t="shared" si="268"/>
        <v>#REF!</v>
      </c>
      <c r="H2494" s="575" t="e">
        <f t="shared" si="269"/>
        <v>#REF!</v>
      </c>
      <c r="I2494" s="575" t="e">
        <f t="shared" si="270"/>
        <v>#REF!</v>
      </c>
      <c r="J2494" s="575" t="e">
        <f>IF(A2494="","",IF(#REF!="","",PMT((1+D2494)^(1/12)-1,(#REF!*12)-A2494+1,-E2494)))</f>
        <v>#REF!</v>
      </c>
    </row>
    <row r="2495" spans="1:10">
      <c r="A2495" s="577" t="e">
        <f>IF(A2494="","",IF(A2494=#REF!*12,"",+A2494+1))</f>
        <v>#REF!</v>
      </c>
      <c r="B2495" s="576" t="e">
        <f t="shared" si="271"/>
        <v>#REF!</v>
      </c>
      <c r="C2495" s="576" t="e">
        <f>IF(A2495="","",IF(#REF!+'Plano Prestação Mensal Proposta'!A2495&gt;120,0,ROUND(IF(B2495&gt;0.045,(0.045*0.5),(0.5)*B2495),7)))</f>
        <v>#REF!</v>
      </c>
      <c r="D2495" s="576" t="e">
        <f t="shared" si="266"/>
        <v>#REF!</v>
      </c>
      <c r="E2495" s="575" t="e">
        <f t="shared" si="272"/>
        <v>#REF!</v>
      </c>
      <c r="F2495" s="575" t="e">
        <f t="shared" si="267"/>
        <v>#REF!</v>
      </c>
      <c r="G2495" s="575" t="e">
        <f t="shared" si="268"/>
        <v>#REF!</v>
      </c>
      <c r="H2495" s="575" t="e">
        <f t="shared" si="269"/>
        <v>#REF!</v>
      </c>
      <c r="I2495" s="575" t="e">
        <f t="shared" si="270"/>
        <v>#REF!</v>
      </c>
      <c r="J2495" s="575" t="e">
        <f>IF(A2495="","",IF(#REF!="","",PMT((1+D2495)^(1/12)-1,(#REF!*12)-A2495+1,-E2495)))</f>
        <v>#REF!</v>
      </c>
    </row>
    <row r="2496" spans="1:10">
      <c r="A2496" s="577" t="e">
        <f>IF(A2495="","",IF(A2495=#REF!*12,"",+A2495+1))</f>
        <v>#REF!</v>
      </c>
      <c r="B2496" s="576" t="e">
        <f t="shared" si="271"/>
        <v>#REF!</v>
      </c>
      <c r="C2496" s="576" t="e">
        <f>IF(A2496="","",IF(#REF!+'Plano Prestação Mensal Proposta'!A2496&gt;120,0,ROUND(IF(B2496&gt;0.045,(0.045*0.5),(0.5)*B2496),7)))</f>
        <v>#REF!</v>
      </c>
      <c r="D2496" s="576" t="e">
        <f t="shared" si="266"/>
        <v>#REF!</v>
      </c>
      <c r="E2496" s="575" t="e">
        <f t="shared" si="272"/>
        <v>#REF!</v>
      </c>
      <c r="F2496" s="575" t="e">
        <f t="shared" si="267"/>
        <v>#REF!</v>
      </c>
      <c r="G2496" s="575" t="e">
        <f t="shared" si="268"/>
        <v>#REF!</v>
      </c>
      <c r="H2496" s="575" t="e">
        <f t="shared" si="269"/>
        <v>#REF!</v>
      </c>
      <c r="I2496" s="575" t="e">
        <f t="shared" si="270"/>
        <v>#REF!</v>
      </c>
      <c r="J2496" s="575" t="e">
        <f>IF(A2496="","",IF(#REF!="","",PMT((1+D2496)^(1/12)-1,(#REF!*12)-A2496+1,-E2496)))</f>
        <v>#REF!</v>
      </c>
    </row>
    <row r="2497" spans="1:10">
      <c r="A2497" s="577" t="e">
        <f>IF(A2496="","",IF(A2496=#REF!*12,"",+A2496+1))</f>
        <v>#REF!</v>
      </c>
      <c r="B2497" s="576" t="e">
        <f t="shared" si="271"/>
        <v>#REF!</v>
      </c>
      <c r="C2497" s="576" t="e">
        <f>IF(A2497="","",IF(#REF!+'Plano Prestação Mensal Proposta'!A2497&gt;120,0,ROUND(IF(B2497&gt;0.045,(0.045*0.5),(0.5)*B2497),7)))</f>
        <v>#REF!</v>
      </c>
      <c r="D2497" s="576" t="e">
        <f t="shared" si="266"/>
        <v>#REF!</v>
      </c>
      <c r="E2497" s="575" t="e">
        <f t="shared" si="272"/>
        <v>#REF!</v>
      </c>
      <c r="F2497" s="575" t="e">
        <f t="shared" si="267"/>
        <v>#REF!</v>
      </c>
      <c r="G2497" s="575" t="e">
        <f t="shared" si="268"/>
        <v>#REF!</v>
      </c>
      <c r="H2497" s="575" t="e">
        <f t="shared" si="269"/>
        <v>#REF!</v>
      </c>
      <c r="I2497" s="575" t="e">
        <f t="shared" si="270"/>
        <v>#REF!</v>
      </c>
      <c r="J2497" s="575" t="e">
        <f>IF(A2497="","",IF(#REF!="","",PMT((1+D2497)^(1/12)-1,(#REF!*12)-A2497+1,-E2497)))</f>
        <v>#REF!</v>
      </c>
    </row>
    <row r="2498" spans="1:10">
      <c r="A2498" s="577" t="e">
        <f>IF(A2497="","",IF(A2497=#REF!*12,"",+A2497+1))</f>
        <v>#REF!</v>
      </c>
      <c r="B2498" s="576" t="e">
        <f t="shared" si="271"/>
        <v>#REF!</v>
      </c>
      <c r="C2498" s="576" t="e">
        <f>IF(A2498="","",IF(#REF!+'Plano Prestação Mensal Proposta'!A2498&gt;120,0,ROUND(IF(B2498&gt;0.045,(0.045*0.5),(0.5)*B2498),7)))</f>
        <v>#REF!</v>
      </c>
      <c r="D2498" s="576" t="e">
        <f t="shared" si="266"/>
        <v>#REF!</v>
      </c>
      <c r="E2498" s="575" t="e">
        <f t="shared" si="272"/>
        <v>#REF!</v>
      </c>
      <c r="F2498" s="575" t="e">
        <f t="shared" si="267"/>
        <v>#REF!</v>
      </c>
      <c r="G2498" s="575" t="e">
        <f t="shared" si="268"/>
        <v>#REF!</v>
      </c>
      <c r="H2498" s="575" t="e">
        <f t="shared" si="269"/>
        <v>#REF!</v>
      </c>
      <c r="I2498" s="575" t="e">
        <f t="shared" si="270"/>
        <v>#REF!</v>
      </c>
      <c r="J2498" s="575" t="e">
        <f>IF(A2498="","",IF(#REF!="","",PMT((1+D2498)^(1/12)-1,(#REF!*12)-A2498+1,-E2498)))</f>
        <v>#REF!</v>
      </c>
    </row>
    <row r="2499" spans="1:10">
      <c r="A2499" s="577" t="e">
        <f>IF(A2498="","",IF(A2498=#REF!*12,"",+A2498+1))</f>
        <v>#REF!</v>
      </c>
      <c r="B2499" s="576" t="e">
        <f t="shared" si="271"/>
        <v>#REF!</v>
      </c>
      <c r="C2499" s="576" t="e">
        <f>IF(A2499="","",IF(#REF!+'Plano Prestação Mensal Proposta'!A2499&gt;120,0,ROUND(IF(B2499&gt;0.045,(0.045*0.5),(0.5)*B2499),7)))</f>
        <v>#REF!</v>
      </c>
      <c r="D2499" s="576" t="e">
        <f t="shared" si="266"/>
        <v>#REF!</v>
      </c>
      <c r="E2499" s="575" t="e">
        <f t="shared" si="272"/>
        <v>#REF!</v>
      </c>
      <c r="F2499" s="575" t="e">
        <f t="shared" si="267"/>
        <v>#REF!</v>
      </c>
      <c r="G2499" s="575" t="e">
        <f t="shared" si="268"/>
        <v>#REF!</v>
      </c>
      <c r="H2499" s="575" t="e">
        <f t="shared" si="269"/>
        <v>#REF!</v>
      </c>
      <c r="I2499" s="575" t="e">
        <f t="shared" si="270"/>
        <v>#REF!</v>
      </c>
      <c r="J2499" s="575" t="e">
        <f>IF(A2499="","",IF(#REF!="","",PMT((1+D2499)^(1/12)-1,(#REF!*12)-A2499+1,-E2499)))</f>
        <v>#REF!</v>
      </c>
    </row>
    <row r="2500" spans="1:10">
      <c r="A2500" s="577" t="e">
        <f>IF(A2499="","",IF(A2499=#REF!*12,"",+A2499+1))</f>
        <v>#REF!</v>
      </c>
      <c r="B2500" s="576" t="e">
        <f t="shared" si="271"/>
        <v>#REF!</v>
      </c>
      <c r="C2500" s="576" t="e">
        <f>IF(A2500="","",IF(#REF!+'Plano Prestação Mensal Proposta'!A2500&gt;120,0,ROUND(IF(B2500&gt;0.045,(0.045*0.5),(0.5)*B2500),7)))</f>
        <v>#REF!</v>
      </c>
      <c r="D2500" s="576" t="e">
        <f t="shared" si="266"/>
        <v>#REF!</v>
      </c>
      <c r="E2500" s="575" t="e">
        <f t="shared" si="272"/>
        <v>#REF!</v>
      </c>
      <c r="F2500" s="575" t="e">
        <f t="shared" si="267"/>
        <v>#REF!</v>
      </c>
      <c r="G2500" s="575" t="e">
        <f t="shared" si="268"/>
        <v>#REF!</v>
      </c>
      <c r="H2500" s="575" t="e">
        <f t="shared" si="269"/>
        <v>#REF!</v>
      </c>
      <c r="I2500" s="575" t="e">
        <f t="shared" si="270"/>
        <v>#REF!</v>
      </c>
      <c r="J2500" s="575" t="e">
        <f>IF(A2500="","",IF(#REF!="","",PMT((1+D2500)^(1/12)-1,(#REF!*12)-A2500+1,-E2500)))</f>
        <v>#REF!</v>
      </c>
    </row>
    <row r="2501" spans="1:10">
      <c r="A2501" s="577" t="e">
        <f>IF(A2500="","",IF(A2500=#REF!*12,"",+A2500+1))</f>
        <v>#REF!</v>
      </c>
      <c r="B2501" s="576" t="e">
        <f t="shared" si="271"/>
        <v>#REF!</v>
      </c>
      <c r="C2501" s="576" t="e">
        <f>IF(A2501="","",IF(#REF!+'Plano Prestação Mensal Proposta'!A2501&gt;120,0,ROUND(IF(B2501&gt;0.045,(0.045*0.5),(0.5)*B2501),7)))</f>
        <v>#REF!</v>
      </c>
      <c r="D2501" s="576" t="e">
        <f t="shared" si="266"/>
        <v>#REF!</v>
      </c>
      <c r="E2501" s="575" t="e">
        <f t="shared" si="272"/>
        <v>#REF!</v>
      </c>
      <c r="F2501" s="575" t="e">
        <f t="shared" si="267"/>
        <v>#REF!</v>
      </c>
      <c r="G2501" s="575" t="e">
        <f t="shared" si="268"/>
        <v>#REF!</v>
      </c>
      <c r="H2501" s="575" t="e">
        <f t="shared" si="269"/>
        <v>#REF!</v>
      </c>
      <c r="I2501" s="575" t="e">
        <f t="shared" si="270"/>
        <v>#REF!</v>
      </c>
      <c r="J2501" s="575" t="e">
        <f>IF(A2501="","",IF(#REF!="","",PMT((1+D2501)^(1/12)-1,(#REF!*12)-A2501+1,-E2501)))</f>
        <v>#REF!</v>
      </c>
    </row>
    <row r="2502" spans="1:10">
      <c r="A2502" s="577" t="e">
        <f>IF(A2501="","",IF(A2501=#REF!*12,"",+A2501+1))</f>
        <v>#REF!</v>
      </c>
      <c r="B2502" s="576" t="e">
        <f t="shared" si="271"/>
        <v>#REF!</v>
      </c>
      <c r="C2502" s="576" t="e">
        <f>IF(A2502="","",IF(#REF!+'Plano Prestação Mensal Proposta'!A2502&gt;120,0,ROUND(IF(B2502&gt;0.045,(0.045*0.5),(0.5)*B2502),7)))</f>
        <v>#REF!</v>
      </c>
      <c r="D2502" s="576" t="e">
        <f t="shared" ref="D2502:D2565" si="273">IF(A2502="","",+B2502-C2502)</f>
        <v>#REF!</v>
      </c>
      <c r="E2502" s="575" t="e">
        <f t="shared" si="272"/>
        <v>#REF!</v>
      </c>
      <c r="F2502" s="575" t="e">
        <f t="shared" ref="F2502:F2565" si="274">IF(A2502="","",IF(J2502="","",+J2502-H2502))</f>
        <v>#REF!</v>
      </c>
      <c r="G2502" s="575" t="e">
        <f t="shared" ref="G2502:G2565" si="275">IF(A2502="","",IF(E2502="","",ROUND(+E2502*((1+B2502)^(1/12)-1),2)))</f>
        <v>#REF!</v>
      </c>
      <c r="H2502" s="575" t="e">
        <f t="shared" ref="H2502:H2565" si="276">IF(A2502="","",IF(E2502="","",ROUND(+E2502*((1+D2502)^(1/12)-1),2)))</f>
        <v>#REF!</v>
      </c>
      <c r="I2502" s="575" t="e">
        <f t="shared" ref="I2502:I2565" si="277">IF(A2502="","",+G2502-H2502)</f>
        <v>#REF!</v>
      </c>
      <c r="J2502" s="575" t="e">
        <f>IF(A2502="","",IF(#REF!="","",PMT((1+D2502)^(1/12)-1,(#REF!*12)-A2502+1,-E2502)))</f>
        <v>#REF!</v>
      </c>
    </row>
    <row r="2503" spans="1:10">
      <c r="A2503" s="577" t="e">
        <f>IF(A2502="","",IF(A2502=#REF!*12,"",+A2502+1))</f>
        <v>#REF!</v>
      </c>
      <c r="B2503" s="576" t="e">
        <f t="shared" ref="B2503:B2566" si="278">IF(A2503="","",+B2502)</f>
        <v>#REF!</v>
      </c>
      <c r="C2503" s="576" t="e">
        <f>IF(A2503="","",IF(#REF!+'Plano Prestação Mensal Proposta'!A2503&gt;120,0,ROUND(IF(B2503&gt;0.045,(0.045*0.5),(0.5)*B2503),7)))</f>
        <v>#REF!</v>
      </c>
      <c r="D2503" s="576" t="e">
        <f t="shared" si="273"/>
        <v>#REF!</v>
      </c>
      <c r="E2503" s="575" t="e">
        <f t="shared" ref="E2503:E2566" si="279">IF(A2503="","",IF(F2502="","",+E2502-F2502))</f>
        <v>#REF!</v>
      </c>
      <c r="F2503" s="575" t="e">
        <f t="shared" si="274"/>
        <v>#REF!</v>
      </c>
      <c r="G2503" s="575" t="e">
        <f t="shared" si="275"/>
        <v>#REF!</v>
      </c>
      <c r="H2503" s="575" t="e">
        <f t="shared" si="276"/>
        <v>#REF!</v>
      </c>
      <c r="I2503" s="575" t="e">
        <f t="shared" si="277"/>
        <v>#REF!</v>
      </c>
      <c r="J2503" s="575" t="e">
        <f>IF(A2503="","",IF(#REF!="","",PMT((1+D2503)^(1/12)-1,(#REF!*12)-A2503+1,-E2503)))</f>
        <v>#REF!</v>
      </c>
    </row>
    <row r="2504" spans="1:10">
      <c r="A2504" s="577" t="e">
        <f>IF(A2503="","",IF(A2503=#REF!*12,"",+A2503+1))</f>
        <v>#REF!</v>
      </c>
      <c r="B2504" s="576" t="e">
        <f t="shared" si="278"/>
        <v>#REF!</v>
      </c>
      <c r="C2504" s="576" t="e">
        <f>IF(A2504="","",IF(#REF!+'Plano Prestação Mensal Proposta'!A2504&gt;120,0,ROUND(IF(B2504&gt;0.045,(0.045*0.5),(0.5)*B2504),7)))</f>
        <v>#REF!</v>
      </c>
      <c r="D2504" s="576" t="e">
        <f t="shared" si="273"/>
        <v>#REF!</v>
      </c>
      <c r="E2504" s="575" t="e">
        <f t="shared" si="279"/>
        <v>#REF!</v>
      </c>
      <c r="F2504" s="575" t="e">
        <f t="shared" si="274"/>
        <v>#REF!</v>
      </c>
      <c r="G2504" s="575" t="e">
        <f t="shared" si="275"/>
        <v>#REF!</v>
      </c>
      <c r="H2504" s="575" t="e">
        <f t="shared" si="276"/>
        <v>#REF!</v>
      </c>
      <c r="I2504" s="575" t="e">
        <f t="shared" si="277"/>
        <v>#REF!</v>
      </c>
      <c r="J2504" s="575" t="e">
        <f>IF(A2504="","",IF(#REF!="","",PMT((1+D2504)^(1/12)-1,(#REF!*12)-A2504+1,-E2504)))</f>
        <v>#REF!</v>
      </c>
    </row>
    <row r="2505" spans="1:10">
      <c r="A2505" s="577" t="e">
        <f>IF(A2504="","",IF(A2504=#REF!*12,"",+A2504+1))</f>
        <v>#REF!</v>
      </c>
      <c r="B2505" s="576" t="e">
        <f t="shared" si="278"/>
        <v>#REF!</v>
      </c>
      <c r="C2505" s="576" t="e">
        <f>IF(A2505="","",IF(#REF!+'Plano Prestação Mensal Proposta'!A2505&gt;120,0,ROUND(IF(B2505&gt;0.045,(0.045*0.5),(0.5)*B2505),7)))</f>
        <v>#REF!</v>
      </c>
      <c r="D2505" s="576" t="e">
        <f t="shared" si="273"/>
        <v>#REF!</v>
      </c>
      <c r="E2505" s="575" t="e">
        <f t="shared" si="279"/>
        <v>#REF!</v>
      </c>
      <c r="F2505" s="575" t="e">
        <f t="shared" si="274"/>
        <v>#REF!</v>
      </c>
      <c r="G2505" s="575" t="e">
        <f t="shared" si="275"/>
        <v>#REF!</v>
      </c>
      <c r="H2505" s="575" t="e">
        <f t="shared" si="276"/>
        <v>#REF!</v>
      </c>
      <c r="I2505" s="575" t="e">
        <f t="shared" si="277"/>
        <v>#REF!</v>
      </c>
      <c r="J2505" s="575" t="e">
        <f>IF(A2505="","",IF(#REF!="","",PMT((1+D2505)^(1/12)-1,(#REF!*12)-A2505+1,-E2505)))</f>
        <v>#REF!</v>
      </c>
    </row>
    <row r="2506" spans="1:10">
      <c r="A2506" s="577" t="e">
        <f>IF(A2505="","",IF(A2505=#REF!*12,"",+A2505+1))</f>
        <v>#REF!</v>
      </c>
      <c r="B2506" s="576" t="e">
        <f t="shared" si="278"/>
        <v>#REF!</v>
      </c>
      <c r="C2506" s="576" t="e">
        <f>IF(A2506="","",IF(#REF!+'Plano Prestação Mensal Proposta'!A2506&gt;120,0,ROUND(IF(B2506&gt;0.045,(0.045*0.5),(0.5)*B2506),7)))</f>
        <v>#REF!</v>
      </c>
      <c r="D2506" s="576" t="e">
        <f t="shared" si="273"/>
        <v>#REF!</v>
      </c>
      <c r="E2506" s="575" t="e">
        <f t="shared" si="279"/>
        <v>#REF!</v>
      </c>
      <c r="F2506" s="575" t="e">
        <f t="shared" si="274"/>
        <v>#REF!</v>
      </c>
      <c r="G2506" s="575" t="e">
        <f t="shared" si="275"/>
        <v>#REF!</v>
      </c>
      <c r="H2506" s="575" t="e">
        <f t="shared" si="276"/>
        <v>#REF!</v>
      </c>
      <c r="I2506" s="575" t="e">
        <f t="shared" si="277"/>
        <v>#REF!</v>
      </c>
      <c r="J2506" s="575" t="e">
        <f>IF(A2506="","",IF(#REF!="","",PMT((1+D2506)^(1/12)-1,(#REF!*12)-A2506+1,-E2506)))</f>
        <v>#REF!</v>
      </c>
    </row>
    <row r="2507" spans="1:10">
      <c r="A2507" s="577" t="e">
        <f>IF(A2506="","",IF(A2506=#REF!*12,"",+A2506+1))</f>
        <v>#REF!</v>
      </c>
      <c r="B2507" s="576" t="e">
        <f t="shared" si="278"/>
        <v>#REF!</v>
      </c>
      <c r="C2507" s="576" t="e">
        <f>IF(A2507="","",IF(#REF!+'Plano Prestação Mensal Proposta'!A2507&gt;120,0,ROUND(IF(B2507&gt;0.045,(0.045*0.5),(0.5)*B2507),7)))</f>
        <v>#REF!</v>
      </c>
      <c r="D2507" s="576" t="e">
        <f t="shared" si="273"/>
        <v>#REF!</v>
      </c>
      <c r="E2507" s="575" t="e">
        <f t="shared" si="279"/>
        <v>#REF!</v>
      </c>
      <c r="F2507" s="575" t="e">
        <f t="shared" si="274"/>
        <v>#REF!</v>
      </c>
      <c r="G2507" s="575" t="e">
        <f t="shared" si="275"/>
        <v>#REF!</v>
      </c>
      <c r="H2507" s="575" t="e">
        <f t="shared" si="276"/>
        <v>#REF!</v>
      </c>
      <c r="I2507" s="575" t="e">
        <f t="shared" si="277"/>
        <v>#REF!</v>
      </c>
      <c r="J2507" s="575" t="e">
        <f>IF(A2507="","",IF(#REF!="","",PMT((1+D2507)^(1/12)-1,(#REF!*12)-A2507+1,-E2507)))</f>
        <v>#REF!</v>
      </c>
    </row>
    <row r="2508" spans="1:10">
      <c r="A2508" s="577" t="e">
        <f>IF(A2507="","",IF(A2507=#REF!*12,"",+A2507+1))</f>
        <v>#REF!</v>
      </c>
      <c r="B2508" s="576" t="e">
        <f t="shared" si="278"/>
        <v>#REF!</v>
      </c>
      <c r="C2508" s="576" t="e">
        <f>IF(A2508="","",IF(#REF!+'Plano Prestação Mensal Proposta'!A2508&gt;120,0,ROUND(IF(B2508&gt;0.045,(0.045*0.5),(0.5)*B2508),7)))</f>
        <v>#REF!</v>
      </c>
      <c r="D2508" s="576" t="e">
        <f t="shared" si="273"/>
        <v>#REF!</v>
      </c>
      <c r="E2508" s="575" t="e">
        <f t="shared" si="279"/>
        <v>#REF!</v>
      </c>
      <c r="F2508" s="575" t="e">
        <f t="shared" si="274"/>
        <v>#REF!</v>
      </c>
      <c r="G2508" s="575" t="e">
        <f t="shared" si="275"/>
        <v>#REF!</v>
      </c>
      <c r="H2508" s="575" t="e">
        <f t="shared" si="276"/>
        <v>#REF!</v>
      </c>
      <c r="I2508" s="575" t="e">
        <f t="shared" si="277"/>
        <v>#REF!</v>
      </c>
      <c r="J2508" s="575" t="e">
        <f>IF(A2508="","",IF(#REF!="","",PMT((1+D2508)^(1/12)-1,(#REF!*12)-A2508+1,-E2508)))</f>
        <v>#REF!</v>
      </c>
    </row>
    <row r="2509" spans="1:10">
      <c r="A2509" s="577" t="e">
        <f>IF(A2508="","",IF(A2508=#REF!*12,"",+A2508+1))</f>
        <v>#REF!</v>
      </c>
      <c r="B2509" s="576" t="e">
        <f t="shared" si="278"/>
        <v>#REF!</v>
      </c>
      <c r="C2509" s="576" t="e">
        <f>IF(A2509="","",IF(#REF!+'Plano Prestação Mensal Proposta'!A2509&gt;120,0,ROUND(IF(B2509&gt;0.045,(0.045*0.5),(0.5)*B2509),7)))</f>
        <v>#REF!</v>
      </c>
      <c r="D2509" s="576" t="e">
        <f t="shared" si="273"/>
        <v>#REF!</v>
      </c>
      <c r="E2509" s="575" t="e">
        <f t="shared" si="279"/>
        <v>#REF!</v>
      </c>
      <c r="F2509" s="575" t="e">
        <f t="shared" si="274"/>
        <v>#REF!</v>
      </c>
      <c r="G2509" s="575" t="e">
        <f t="shared" si="275"/>
        <v>#REF!</v>
      </c>
      <c r="H2509" s="575" t="e">
        <f t="shared" si="276"/>
        <v>#REF!</v>
      </c>
      <c r="I2509" s="575" t="e">
        <f t="shared" si="277"/>
        <v>#REF!</v>
      </c>
      <c r="J2509" s="575" t="e">
        <f>IF(A2509="","",IF(#REF!="","",PMT((1+D2509)^(1/12)-1,(#REF!*12)-A2509+1,-E2509)))</f>
        <v>#REF!</v>
      </c>
    </row>
    <row r="2510" spans="1:10">
      <c r="A2510" s="577" t="e">
        <f>IF(A2509="","",IF(A2509=#REF!*12,"",+A2509+1))</f>
        <v>#REF!</v>
      </c>
      <c r="B2510" s="576" t="e">
        <f t="shared" si="278"/>
        <v>#REF!</v>
      </c>
      <c r="C2510" s="576" t="e">
        <f>IF(A2510="","",IF(#REF!+'Plano Prestação Mensal Proposta'!A2510&gt;120,0,ROUND(IF(B2510&gt;0.045,(0.045*0.5),(0.5)*B2510),7)))</f>
        <v>#REF!</v>
      </c>
      <c r="D2510" s="576" t="e">
        <f t="shared" si="273"/>
        <v>#REF!</v>
      </c>
      <c r="E2510" s="575" t="e">
        <f t="shared" si="279"/>
        <v>#REF!</v>
      </c>
      <c r="F2510" s="575" t="e">
        <f t="shared" si="274"/>
        <v>#REF!</v>
      </c>
      <c r="G2510" s="575" t="e">
        <f t="shared" si="275"/>
        <v>#REF!</v>
      </c>
      <c r="H2510" s="575" t="e">
        <f t="shared" si="276"/>
        <v>#REF!</v>
      </c>
      <c r="I2510" s="575" t="e">
        <f t="shared" si="277"/>
        <v>#REF!</v>
      </c>
      <c r="J2510" s="575" t="e">
        <f>IF(A2510="","",IF(#REF!="","",PMT((1+D2510)^(1/12)-1,(#REF!*12)-A2510+1,-E2510)))</f>
        <v>#REF!</v>
      </c>
    </row>
    <row r="2511" spans="1:10">
      <c r="A2511" s="577" t="e">
        <f>IF(A2510="","",IF(A2510=#REF!*12,"",+A2510+1))</f>
        <v>#REF!</v>
      </c>
      <c r="B2511" s="576" t="e">
        <f t="shared" si="278"/>
        <v>#REF!</v>
      </c>
      <c r="C2511" s="576" t="e">
        <f>IF(A2511="","",IF(#REF!+'Plano Prestação Mensal Proposta'!A2511&gt;120,0,ROUND(IF(B2511&gt;0.045,(0.045*0.5),(0.5)*B2511),7)))</f>
        <v>#REF!</v>
      </c>
      <c r="D2511" s="576" t="e">
        <f t="shared" si="273"/>
        <v>#REF!</v>
      </c>
      <c r="E2511" s="575" t="e">
        <f t="shared" si="279"/>
        <v>#REF!</v>
      </c>
      <c r="F2511" s="575" t="e">
        <f t="shared" si="274"/>
        <v>#REF!</v>
      </c>
      <c r="G2511" s="575" t="e">
        <f t="shared" si="275"/>
        <v>#REF!</v>
      </c>
      <c r="H2511" s="575" t="e">
        <f t="shared" si="276"/>
        <v>#REF!</v>
      </c>
      <c r="I2511" s="575" t="e">
        <f t="shared" si="277"/>
        <v>#REF!</v>
      </c>
      <c r="J2511" s="575" t="e">
        <f>IF(A2511="","",IF(#REF!="","",PMT((1+D2511)^(1/12)-1,(#REF!*12)-A2511+1,-E2511)))</f>
        <v>#REF!</v>
      </c>
    </row>
    <row r="2512" spans="1:10">
      <c r="A2512" s="577" t="e">
        <f>IF(A2511="","",IF(A2511=#REF!*12,"",+A2511+1))</f>
        <v>#REF!</v>
      </c>
      <c r="B2512" s="576" t="e">
        <f t="shared" si="278"/>
        <v>#REF!</v>
      </c>
      <c r="C2512" s="576" t="e">
        <f>IF(A2512="","",IF(#REF!+'Plano Prestação Mensal Proposta'!A2512&gt;120,0,ROUND(IF(B2512&gt;0.045,(0.045*0.5),(0.5)*B2512),7)))</f>
        <v>#REF!</v>
      </c>
      <c r="D2512" s="576" t="e">
        <f t="shared" si="273"/>
        <v>#REF!</v>
      </c>
      <c r="E2512" s="575" t="e">
        <f t="shared" si="279"/>
        <v>#REF!</v>
      </c>
      <c r="F2512" s="575" t="e">
        <f t="shared" si="274"/>
        <v>#REF!</v>
      </c>
      <c r="G2512" s="575" t="e">
        <f t="shared" si="275"/>
        <v>#REF!</v>
      </c>
      <c r="H2512" s="575" t="e">
        <f t="shared" si="276"/>
        <v>#REF!</v>
      </c>
      <c r="I2512" s="575" t="e">
        <f t="shared" si="277"/>
        <v>#REF!</v>
      </c>
      <c r="J2512" s="575" t="e">
        <f>IF(A2512="","",IF(#REF!="","",PMT((1+D2512)^(1/12)-1,(#REF!*12)-A2512+1,-E2512)))</f>
        <v>#REF!</v>
      </c>
    </row>
    <row r="2513" spans="1:10">
      <c r="A2513" s="577" t="e">
        <f>IF(A2512="","",IF(A2512=#REF!*12,"",+A2512+1))</f>
        <v>#REF!</v>
      </c>
      <c r="B2513" s="576" t="e">
        <f t="shared" si="278"/>
        <v>#REF!</v>
      </c>
      <c r="C2513" s="576" t="e">
        <f>IF(A2513="","",IF(#REF!+'Plano Prestação Mensal Proposta'!A2513&gt;120,0,ROUND(IF(B2513&gt;0.045,(0.045*0.5),(0.5)*B2513),7)))</f>
        <v>#REF!</v>
      </c>
      <c r="D2513" s="576" t="e">
        <f t="shared" si="273"/>
        <v>#REF!</v>
      </c>
      <c r="E2513" s="575" t="e">
        <f t="shared" si="279"/>
        <v>#REF!</v>
      </c>
      <c r="F2513" s="575" t="e">
        <f t="shared" si="274"/>
        <v>#REF!</v>
      </c>
      <c r="G2513" s="575" t="e">
        <f t="shared" si="275"/>
        <v>#REF!</v>
      </c>
      <c r="H2513" s="575" t="e">
        <f t="shared" si="276"/>
        <v>#REF!</v>
      </c>
      <c r="I2513" s="575" t="e">
        <f t="shared" si="277"/>
        <v>#REF!</v>
      </c>
      <c r="J2513" s="575" t="e">
        <f>IF(A2513="","",IF(#REF!="","",PMT((1+D2513)^(1/12)-1,(#REF!*12)-A2513+1,-E2513)))</f>
        <v>#REF!</v>
      </c>
    </row>
    <row r="2514" spans="1:10">
      <c r="A2514" s="577" t="e">
        <f>IF(A2513="","",IF(A2513=#REF!*12,"",+A2513+1))</f>
        <v>#REF!</v>
      </c>
      <c r="B2514" s="576" t="e">
        <f t="shared" si="278"/>
        <v>#REF!</v>
      </c>
      <c r="C2514" s="576" t="e">
        <f>IF(A2514="","",IF(#REF!+'Plano Prestação Mensal Proposta'!A2514&gt;120,0,ROUND(IF(B2514&gt;0.045,(0.045*0.5),(0.5)*B2514),7)))</f>
        <v>#REF!</v>
      </c>
      <c r="D2514" s="576" t="e">
        <f t="shared" si="273"/>
        <v>#REF!</v>
      </c>
      <c r="E2514" s="575" t="e">
        <f t="shared" si="279"/>
        <v>#REF!</v>
      </c>
      <c r="F2514" s="575" t="e">
        <f t="shared" si="274"/>
        <v>#REF!</v>
      </c>
      <c r="G2514" s="575" t="e">
        <f t="shared" si="275"/>
        <v>#REF!</v>
      </c>
      <c r="H2514" s="575" t="e">
        <f t="shared" si="276"/>
        <v>#REF!</v>
      </c>
      <c r="I2514" s="575" t="e">
        <f t="shared" si="277"/>
        <v>#REF!</v>
      </c>
      <c r="J2514" s="575" t="e">
        <f>IF(A2514="","",IF(#REF!="","",PMT((1+D2514)^(1/12)-1,(#REF!*12)-A2514+1,-E2514)))</f>
        <v>#REF!</v>
      </c>
    </row>
    <row r="2515" spans="1:10">
      <c r="A2515" s="577" t="e">
        <f>IF(A2514="","",IF(A2514=#REF!*12,"",+A2514+1))</f>
        <v>#REF!</v>
      </c>
      <c r="B2515" s="576" t="e">
        <f t="shared" si="278"/>
        <v>#REF!</v>
      </c>
      <c r="C2515" s="576" t="e">
        <f>IF(A2515="","",IF(#REF!+'Plano Prestação Mensal Proposta'!A2515&gt;120,0,ROUND(IF(B2515&gt;0.045,(0.045*0.5),(0.5)*B2515),7)))</f>
        <v>#REF!</v>
      </c>
      <c r="D2515" s="576" t="e">
        <f t="shared" si="273"/>
        <v>#REF!</v>
      </c>
      <c r="E2515" s="575" t="e">
        <f t="shared" si="279"/>
        <v>#REF!</v>
      </c>
      <c r="F2515" s="575" t="e">
        <f t="shared" si="274"/>
        <v>#REF!</v>
      </c>
      <c r="G2515" s="575" t="e">
        <f t="shared" si="275"/>
        <v>#REF!</v>
      </c>
      <c r="H2515" s="575" t="e">
        <f t="shared" si="276"/>
        <v>#REF!</v>
      </c>
      <c r="I2515" s="575" t="e">
        <f t="shared" si="277"/>
        <v>#REF!</v>
      </c>
      <c r="J2515" s="575" t="e">
        <f>IF(A2515="","",IF(#REF!="","",PMT((1+D2515)^(1/12)-1,(#REF!*12)-A2515+1,-E2515)))</f>
        <v>#REF!</v>
      </c>
    </row>
    <row r="2516" spans="1:10">
      <c r="A2516" s="577" t="e">
        <f>IF(A2515="","",IF(A2515=#REF!*12,"",+A2515+1))</f>
        <v>#REF!</v>
      </c>
      <c r="B2516" s="576" t="e">
        <f t="shared" si="278"/>
        <v>#REF!</v>
      </c>
      <c r="C2516" s="576" t="e">
        <f>IF(A2516="","",IF(#REF!+'Plano Prestação Mensal Proposta'!A2516&gt;120,0,ROUND(IF(B2516&gt;0.045,(0.045*0.5),(0.5)*B2516),7)))</f>
        <v>#REF!</v>
      </c>
      <c r="D2516" s="576" t="e">
        <f t="shared" si="273"/>
        <v>#REF!</v>
      </c>
      <c r="E2516" s="575" t="e">
        <f t="shared" si="279"/>
        <v>#REF!</v>
      </c>
      <c r="F2516" s="575" t="e">
        <f t="shared" si="274"/>
        <v>#REF!</v>
      </c>
      <c r="G2516" s="575" t="e">
        <f t="shared" si="275"/>
        <v>#REF!</v>
      </c>
      <c r="H2516" s="575" t="e">
        <f t="shared" si="276"/>
        <v>#REF!</v>
      </c>
      <c r="I2516" s="575" t="e">
        <f t="shared" si="277"/>
        <v>#REF!</v>
      </c>
      <c r="J2516" s="575" t="e">
        <f>IF(A2516="","",IF(#REF!="","",PMT((1+D2516)^(1/12)-1,(#REF!*12)-A2516+1,-E2516)))</f>
        <v>#REF!</v>
      </c>
    </row>
    <row r="2517" spans="1:10">
      <c r="A2517" s="577" t="e">
        <f>IF(A2516="","",IF(A2516=#REF!*12,"",+A2516+1))</f>
        <v>#REF!</v>
      </c>
      <c r="B2517" s="576" t="e">
        <f t="shared" si="278"/>
        <v>#REF!</v>
      </c>
      <c r="C2517" s="576" t="e">
        <f>IF(A2517="","",IF(#REF!+'Plano Prestação Mensal Proposta'!A2517&gt;120,0,ROUND(IF(B2517&gt;0.045,(0.045*0.5),(0.5)*B2517),7)))</f>
        <v>#REF!</v>
      </c>
      <c r="D2517" s="576" t="e">
        <f t="shared" si="273"/>
        <v>#REF!</v>
      </c>
      <c r="E2517" s="575" t="e">
        <f t="shared" si="279"/>
        <v>#REF!</v>
      </c>
      <c r="F2517" s="575" t="e">
        <f t="shared" si="274"/>
        <v>#REF!</v>
      </c>
      <c r="G2517" s="575" t="e">
        <f t="shared" si="275"/>
        <v>#REF!</v>
      </c>
      <c r="H2517" s="575" t="e">
        <f t="shared" si="276"/>
        <v>#REF!</v>
      </c>
      <c r="I2517" s="575" t="e">
        <f t="shared" si="277"/>
        <v>#REF!</v>
      </c>
      <c r="J2517" s="575" t="e">
        <f>IF(A2517="","",IF(#REF!="","",PMT((1+D2517)^(1/12)-1,(#REF!*12)-A2517+1,-E2517)))</f>
        <v>#REF!</v>
      </c>
    </row>
    <row r="2518" spans="1:10">
      <c r="A2518" s="577" t="e">
        <f>IF(A2517="","",IF(A2517=#REF!*12,"",+A2517+1))</f>
        <v>#REF!</v>
      </c>
      <c r="B2518" s="576" t="e">
        <f t="shared" si="278"/>
        <v>#REF!</v>
      </c>
      <c r="C2518" s="576" t="e">
        <f>IF(A2518="","",IF(#REF!+'Plano Prestação Mensal Proposta'!A2518&gt;120,0,ROUND(IF(B2518&gt;0.045,(0.045*0.5),(0.5)*B2518),7)))</f>
        <v>#REF!</v>
      </c>
      <c r="D2518" s="576" t="e">
        <f t="shared" si="273"/>
        <v>#REF!</v>
      </c>
      <c r="E2518" s="575" t="e">
        <f t="shared" si="279"/>
        <v>#REF!</v>
      </c>
      <c r="F2518" s="575" t="e">
        <f t="shared" si="274"/>
        <v>#REF!</v>
      </c>
      <c r="G2518" s="575" t="e">
        <f t="shared" si="275"/>
        <v>#REF!</v>
      </c>
      <c r="H2518" s="575" t="e">
        <f t="shared" si="276"/>
        <v>#REF!</v>
      </c>
      <c r="I2518" s="575" t="e">
        <f t="shared" si="277"/>
        <v>#REF!</v>
      </c>
      <c r="J2518" s="575" t="e">
        <f>IF(A2518="","",IF(#REF!="","",PMT((1+D2518)^(1/12)-1,(#REF!*12)-A2518+1,-E2518)))</f>
        <v>#REF!</v>
      </c>
    </row>
    <row r="2519" spans="1:10">
      <c r="A2519" s="577" t="e">
        <f>IF(A2518="","",IF(A2518=#REF!*12,"",+A2518+1))</f>
        <v>#REF!</v>
      </c>
      <c r="B2519" s="576" t="e">
        <f t="shared" si="278"/>
        <v>#REF!</v>
      </c>
      <c r="C2519" s="576" t="e">
        <f>IF(A2519="","",IF(#REF!+'Plano Prestação Mensal Proposta'!A2519&gt;120,0,ROUND(IF(B2519&gt;0.045,(0.045*0.5),(0.5)*B2519),7)))</f>
        <v>#REF!</v>
      </c>
      <c r="D2519" s="576" t="e">
        <f t="shared" si="273"/>
        <v>#REF!</v>
      </c>
      <c r="E2519" s="575" t="e">
        <f t="shared" si="279"/>
        <v>#REF!</v>
      </c>
      <c r="F2519" s="575" t="e">
        <f t="shared" si="274"/>
        <v>#REF!</v>
      </c>
      <c r="G2519" s="575" t="e">
        <f t="shared" si="275"/>
        <v>#REF!</v>
      </c>
      <c r="H2519" s="575" t="e">
        <f t="shared" si="276"/>
        <v>#REF!</v>
      </c>
      <c r="I2519" s="575" t="e">
        <f t="shared" si="277"/>
        <v>#REF!</v>
      </c>
      <c r="J2519" s="575" t="e">
        <f>IF(A2519="","",IF(#REF!="","",PMT((1+D2519)^(1/12)-1,(#REF!*12)-A2519+1,-E2519)))</f>
        <v>#REF!</v>
      </c>
    </row>
    <row r="2520" spans="1:10">
      <c r="A2520" s="577" t="e">
        <f>IF(A2519="","",IF(A2519=#REF!*12,"",+A2519+1))</f>
        <v>#REF!</v>
      </c>
      <c r="B2520" s="576" t="e">
        <f t="shared" si="278"/>
        <v>#REF!</v>
      </c>
      <c r="C2520" s="576" t="e">
        <f>IF(A2520="","",IF(#REF!+'Plano Prestação Mensal Proposta'!A2520&gt;120,0,ROUND(IF(B2520&gt;0.045,(0.045*0.5),(0.5)*B2520),7)))</f>
        <v>#REF!</v>
      </c>
      <c r="D2520" s="576" t="e">
        <f t="shared" si="273"/>
        <v>#REF!</v>
      </c>
      <c r="E2520" s="575" t="e">
        <f t="shared" si="279"/>
        <v>#REF!</v>
      </c>
      <c r="F2520" s="575" t="e">
        <f t="shared" si="274"/>
        <v>#REF!</v>
      </c>
      <c r="G2520" s="575" t="e">
        <f t="shared" si="275"/>
        <v>#REF!</v>
      </c>
      <c r="H2520" s="575" t="e">
        <f t="shared" si="276"/>
        <v>#REF!</v>
      </c>
      <c r="I2520" s="575" t="e">
        <f t="shared" si="277"/>
        <v>#REF!</v>
      </c>
      <c r="J2520" s="575" t="e">
        <f>IF(A2520="","",IF(#REF!="","",PMT((1+D2520)^(1/12)-1,(#REF!*12)-A2520+1,-E2520)))</f>
        <v>#REF!</v>
      </c>
    </row>
    <row r="2521" spans="1:10">
      <c r="A2521" s="577" t="e">
        <f>IF(A2520="","",IF(A2520=#REF!*12,"",+A2520+1))</f>
        <v>#REF!</v>
      </c>
      <c r="B2521" s="576" t="e">
        <f t="shared" si="278"/>
        <v>#REF!</v>
      </c>
      <c r="C2521" s="576" t="e">
        <f>IF(A2521="","",IF(#REF!+'Plano Prestação Mensal Proposta'!A2521&gt;120,0,ROUND(IF(B2521&gt;0.045,(0.045*0.5),(0.5)*B2521),7)))</f>
        <v>#REF!</v>
      </c>
      <c r="D2521" s="576" t="e">
        <f t="shared" si="273"/>
        <v>#REF!</v>
      </c>
      <c r="E2521" s="575" t="e">
        <f t="shared" si="279"/>
        <v>#REF!</v>
      </c>
      <c r="F2521" s="575" t="e">
        <f t="shared" si="274"/>
        <v>#REF!</v>
      </c>
      <c r="G2521" s="575" t="e">
        <f t="shared" si="275"/>
        <v>#REF!</v>
      </c>
      <c r="H2521" s="575" t="e">
        <f t="shared" si="276"/>
        <v>#REF!</v>
      </c>
      <c r="I2521" s="575" t="e">
        <f t="shared" si="277"/>
        <v>#REF!</v>
      </c>
      <c r="J2521" s="575" t="e">
        <f>IF(A2521="","",IF(#REF!="","",PMT((1+D2521)^(1/12)-1,(#REF!*12)-A2521+1,-E2521)))</f>
        <v>#REF!</v>
      </c>
    </row>
    <row r="2522" spans="1:10">
      <c r="A2522" s="577" t="e">
        <f>IF(A2521="","",IF(A2521=#REF!*12,"",+A2521+1))</f>
        <v>#REF!</v>
      </c>
      <c r="B2522" s="576" t="e">
        <f t="shared" si="278"/>
        <v>#REF!</v>
      </c>
      <c r="C2522" s="576" t="e">
        <f>IF(A2522="","",IF(#REF!+'Plano Prestação Mensal Proposta'!A2522&gt;120,0,ROUND(IF(B2522&gt;0.045,(0.045*0.5),(0.5)*B2522),7)))</f>
        <v>#REF!</v>
      </c>
      <c r="D2522" s="576" t="e">
        <f t="shared" si="273"/>
        <v>#REF!</v>
      </c>
      <c r="E2522" s="575" t="e">
        <f t="shared" si="279"/>
        <v>#REF!</v>
      </c>
      <c r="F2522" s="575" t="e">
        <f t="shared" si="274"/>
        <v>#REF!</v>
      </c>
      <c r="G2522" s="575" t="e">
        <f t="shared" si="275"/>
        <v>#REF!</v>
      </c>
      <c r="H2522" s="575" t="e">
        <f t="shared" si="276"/>
        <v>#REF!</v>
      </c>
      <c r="I2522" s="575" t="e">
        <f t="shared" si="277"/>
        <v>#REF!</v>
      </c>
      <c r="J2522" s="575" t="e">
        <f>IF(A2522="","",IF(#REF!="","",PMT((1+D2522)^(1/12)-1,(#REF!*12)-A2522+1,-E2522)))</f>
        <v>#REF!</v>
      </c>
    </row>
    <row r="2523" spans="1:10">
      <c r="A2523" s="577" t="e">
        <f>IF(A2522="","",IF(A2522=#REF!*12,"",+A2522+1))</f>
        <v>#REF!</v>
      </c>
      <c r="B2523" s="576" t="e">
        <f t="shared" si="278"/>
        <v>#REF!</v>
      </c>
      <c r="C2523" s="576" t="e">
        <f>IF(A2523="","",IF(#REF!+'Plano Prestação Mensal Proposta'!A2523&gt;120,0,ROUND(IF(B2523&gt;0.045,(0.045*0.5),(0.5)*B2523),7)))</f>
        <v>#REF!</v>
      </c>
      <c r="D2523" s="576" t="e">
        <f t="shared" si="273"/>
        <v>#REF!</v>
      </c>
      <c r="E2523" s="575" t="e">
        <f t="shared" si="279"/>
        <v>#REF!</v>
      </c>
      <c r="F2523" s="575" t="e">
        <f t="shared" si="274"/>
        <v>#REF!</v>
      </c>
      <c r="G2523" s="575" t="e">
        <f t="shared" si="275"/>
        <v>#REF!</v>
      </c>
      <c r="H2523" s="575" t="e">
        <f t="shared" si="276"/>
        <v>#REF!</v>
      </c>
      <c r="I2523" s="575" t="e">
        <f t="shared" si="277"/>
        <v>#REF!</v>
      </c>
      <c r="J2523" s="575" t="e">
        <f>IF(A2523="","",IF(#REF!="","",PMT((1+D2523)^(1/12)-1,(#REF!*12)-A2523+1,-E2523)))</f>
        <v>#REF!</v>
      </c>
    </row>
    <row r="2524" spans="1:10">
      <c r="A2524" s="577" t="e">
        <f>IF(A2523="","",IF(A2523=#REF!*12,"",+A2523+1))</f>
        <v>#REF!</v>
      </c>
      <c r="B2524" s="576" t="e">
        <f t="shared" si="278"/>
        <v>#REF!</v>
      </c>
      <c r="C2524" s="576" t="e">
        <f>IF(A2524="","",IF(#REF!+'Plano Prestação Mensal Proposta'!A2524&gt;120,0,ROUND(IF(B2524&gt;0.045,(0.045*0.5),(0.5)*B2524),7)))</f>
        <v>#REF!</v>
      </c>
      <c r="D2524" s="576" t="e">
        <f t="shared" si="273"/>
        <v>#REF!</v>
      </c>
      <c r="E2524" s="575" t="e">
        <f t="shared" si="279"/>
        <v>#REF!</v>
      </c>
      <c r="F2524" s="575" t="e">
        <f t="shared" si="274"/>
        <v>#REF!</v>
      </c>
      <c r="G2524" s="575" t="e">
        <f t="shared" si="275"/>
        <v>#REF!</v>
      </c>
      <c r="H2524" s="575" t="e">
        <f t="shared" si="276"/>
        <v>#REF!</v>
      </c>
      <c r="I2524" s="575" t="e">
        <f t="shared" si="277"/>
        <v>#REF!</v>
      </c>
      <c r="J2524" s="575" t="e">
        <f>IF(A2524="","",IF(#REF!="","",PMT((1+D2524)^(1/12)-1,(#REF!*12)-A2524+1,-E2524)))</f>
        <v>#REF!</v>
      </c>
    </row>
    <row r="2525" spans="1:10">
      <c r="A2525" s="577" t="e">
        <f>IF(A2524="","",IF(A2524=#REF!*12,"",+A2524+1))</f>
        <v>#REF!</v>
      </c>
      <c r="B2525" s="576" t="e">
        <f t="shared" si="278"/>
        <v>#REF!</v>
      </c>
      <c r="C2525" s="576" t="e">
        <f>IF(A2525="","",IF(#REF!+'Plano Prestação Mensal Proposta'!A2525&gt;120,0,ROUND(IF(B2525&gt;0.045,(0.045*0.5),(0.5)*B2525),7)))</f>
        <v>#REF!</v>
      </c>
      <c r="D2525" s="576" t="e">
        <f t="shared" si="273"/>
        <v>#REF!</v>
      </c>
      <c r="E2525" s="575" t="e">
        <f t="shared" si="279"/>
        <v>#REF!</v>
      </c>
      <c r="F2525" s="575" t="e">
        <f t="shared" si="274"/>
        <v>#REF!</v>
      </c>
      <c r="G2525" s="575" t="e">
        <f t="shared" si="275"/>
        <v>#REF!</v>
      </c>
      <c r="H2525" s="575" t="e">
        <f t="shared" si="276"/>
        <v>#REF!</v>
      </c>
      <c r="I2525" s="575" t="e">
        <f t="shared" si="277"/>
        <v>#REF!</v>
      </c>
      <c r="J2525" s="575" t="e">
        <f>IF(A2525="","",IF(#REF!="","",PMT((1+D2525)^(1/12)-1,(#REF!*12)-A2525+1,-E2525)))</f>
        <v>#REF!</v>
      </c>
    </row>
    <row r="2526" spans="1:10">
      <c r="A2526" s="577" t="e">
        <f>IF(A2525="","",IF(A2525=#REF!*12,"",+A2525+1))</f>
        <v>#REF!</v>
      </c>
      <c r="B2526" s="576" t="e">
        <f t="shared" si="278"/>
        <v>#REF!</v>
      </c>
      <c r="C2526" s="576" t="e">
        <f>IF(A2526="","",IF(#REF!+'Plano Prestação Mensal Proposta'!A2526&gt;120,0,ROUND(IF(B2526&gt;0.045,(0.045*0.5),(0.5)*B2526),7)))</f>
        <v>#REF!</v>
      </c>
      <c r="D2526" s="576" t="e">
        <f t="shared" si="273"/>
        <v>#REF!</v>
      </c>
      <c r="E2526" s="575" t="e">
        <f t="shared" si="279"/>
        <v>#REF!</v>
      </c>
      <c r="F2526" s="575" t="e">
        <f t="shared" si="274"/>
        <v>#REF!</v>
      </c>
      <c r="G2526" s="575" t="e">
        <f t="shared" si="275"/>
        <v>#REF!</v>
      </c>
      <c r="H2526" s="575" t="e">
        <f t="shared" si="276"/>
        <v>#REF!</v>
      </c>
      <c r="I2526" s="575" t="e">
        <f t="shared" si="277"/>
        <v>#REF!</v>
      </c>
      <c r="J2526" s="575" t="e">
        <f>IF(A2526="","",IF(#REF!="","",PMT((1+D2526)^(1/12)-1,(#REF!*12)-A2526+1,-E2526)))</f>
        <v>#REF!</v>
      </c>
    </row>
    <row r="2527" spans="1:10">
      <c r="A2527" s="577" t="e">
        <f>IF(A2526="","",IF(A2526=#REF!*12,"",+A2526+1))</f>
        <v>#REF!</v>
      </c>
      <c r="B2527" s="576" t="e">
        <f t="shared" si="278"/>
        <v>#REF!</v>
      </c>
      <c r="C2527" s="576" t="e">
        <f>IF(A2527="","",IF(#REF!+'Plano Prestação Mensal Proposta'!A2527&gt;120,0,ROUND(IF(B2527&gt;0.045,(0.045*0.5),(0.5)*B2527),7)))</f>
        <v>#REF!</v>
      </c>
      <c r="D2527" s="576" t="e">
        <f t="shared" si="273"/>
        <v>#REF!</v>
      </c>
      <c r="E2527" s="575" t="e">
        <f t="shared" si="279"/>
        <v>#REF!</v>
      </c>
      <c r="F2527" s="575" t="e">
        <f t="shared" si="274"/>
        <v>#REF!</v>
      </c>
      <c r="G2527" s="575" t="e">
        <f t="shared" si="275"/>
        <v>#REF!</v>
      </c>
      <c r="H2527" s="575" t="e">
        <f t="shared" si="276"/>
        <v>#REF!</v>
      </c>
      <c r="I2527" s="575" t="e">
        <f t="shared" si="277"/>
        <v>#REF!</v>
      </c>
      <c r="J2527" s="575" t="e">
        <f>IF(A2527="","",IF(#REF!="","",PMT((1+D2527)^(1/12)-1,(#REF!*12)-A2527+1,-E2527)))</f>
        <v>#REF!</v>
      </c>
    </row>
    <row r="2528" spans="1:10">
      <c r="A2528" s="577" t="e">
        <f>IF(A2527="","",IF(A2527=#REF!*12,"",+A2527+1))</f>
        <v>#REF!</v>
      </c>
      <c r="B2528" s="576" t="e">
        <f t="shared" si="278"/>
        <v>#REF!</v>
      </c>
      <c r="C2528" s="576" t="e">
        <f>IF(A2528="","",IF(#REF!+'Plano Prestação Mensal Proposta'!A2528&gt;120,0,ROUND(IF(B2528&gt;0.045,(0.045*0.5),(0.5)*B2528),7)))</f>
        <v>#REF!</v>
      </c>
      <c r="D2528" s="576" t="e">
        <f t="shared" si="273"/>
        <v>#REF!</v>
      </c>
      <c r="E2528" s="575" t="e">
        <f t="shared" si="279"/>
        <v>#REF!</v>
      </c>
      <c r="F2528" s="575" t="e">
        <f t="shared" si="274"/>
        <v>#REF!</v>
      </c>
      <c r="G2528" s="575" t="e">
        <f t="shared" si="275"/>
        <v>#REF!</v>
      </c>
      <c r="H2528" s="575" t="e">
        <f t="shared" si="276"/>
        <v>#REF!</v>
      </c>
      <c r="I2528" s="575" t="e">
        <f t="shared" si="277"/>
        <v>#REF!</v>
      </c>
      <c r="J2528" s="575" t="e">
        <f>IF(A2528="","",IF(#REF!="","",PMT((1+D2528)^(1/12)-1,(#REF!*12)-A2528+1,-E2528)))</f>
        <v>#REF!</v>
      </c>
    </row>
    <row r="2529" spans="1:10">
      <c r="A2529" s="577" t="e">
        <f>IF(A2528="","",IF(A2528=#REF!*12,"",+A2528+1))</f>
        <v>#REF!</v>
      </c>
      <c r="B2529" s="576" t="e">
        <f t="shared" si="278"/>
        <v>#REF!</v>
      </c>
      <c r="C2529" s="576" t="e">
        <f>IF(A2529="","",IF(#REF!+'Plano Prestação Mensal Proposta'!A2529&gt;120,0,ROUND(IF(B2529&gt;0.045,(0.045*0.5),(0.5)*B2529),7)))</f>
        <v>#REF!</v>
      </c>
      <c r="D2529" s="576" t="e">
        <f t="shared" si="273"/>
        <v>#REF!</v>
      </c>
      <c r="E2529" s="575" t="e">
        <f t="shared" si="279"/>
        <v>#REF!</v>
      </c>
      <c r="F2529" s="575" t="e">
        <f t="shared" si="274"/>
        <v>#REF!</v>
      </c>
      <c r="G2529" s="575" t="e">
        <f t="shared" si="275"/>
        <v>#REF!</v>
      </c>
      <c r="H2529" s="575" t="e">
        <f t="shared" si="276"/>
        <v>#REF!</v>
      </c>
      <c r="I2529" s="575" t="e">
        <f t="shared" si="277"/>
        <v>#REF!</v>
      </c>
      <c r="J2529" s="575" t="e">
        <f>IF(A2529="","",IF(#REF!="","",PMT((1+D2529)^(1/12)-1,(#REF!*12)-A2529+1,-E2529)))</f>
        <v>#REF!</v>
      </c>
    </row>
    <row r="2530" spans="1:10">
      <c r="A2530" s="577" t="e">
        <f>IF(A2529="","",IF(A2529=#REF!*12,"",+A2529+1))</f>
        <v>#REF!</v>
      </c>
      <c r="B2530" s="576" t="e">
        <f t="shared" si="278"/>
        <v>#REF!</v>
      </c>
      <c r="C2530" s="576" t="e">
        <f>IF(A2530="","",IF(#REF!+'Plano Prestação Mensal Proposta'!A2530&gt;120,0,ROUND(IF(B2530&gt;0.045,(0.045*0.5),(0.5)*B2530),7)))</f>
        <v>#REF!</v>
      </c>
      <c r="D2530" s="576" t="e">
        <f t="shared" si="273"/>
        <v>#REF!</v>
      </c>
      <c r="E2530" s="575" t="e">
        <f t="shared" si="279"/>
        <v>#REF!</v>
      </c>
      <c r="F2530" s="575" t="e">
        <f t="shared" si="274"/>
        <v>#REF!</v>
      </c>
      <c r="G2530" s="575" t="e">
        <f t="shared" si="275"/>
        <v>#REF!</v>
      </c>
      <c r="H2530" s="575" t="e">
        <f t="shared" si="276"/>
        <v>#REF!</v>
      </c>
      <c r="I2530" s="575" t="e">
        <f t="shared" si="277"/>
        <v>#REF!</v>
      </c>
      <c r="J2530" s="575" t="e">
        <f>IF(A2530="","",IF(#REF!="","",PMT((1+D2530)^(1/12)-1,(#REF!*12)-A2530+1,-E2530)))</f>
        <v>#REF!</v>
      </c>
    </row>
    <row r="2531" spans="1:10">
      <c r="A2531" s="577" t="e">
        <f>IF(A2530="","",IF(A2530=#REF!*12,"",+A2530+1))</f>
        <v>#REF!</v>
      </c>
      <c r="B2531" s="576" t="e">
        <f t="shared" si="278"/>
        <v>#REF!</v>
      </c>
      <c r="C2531" s="576" t="e">
        <f>IF(A2531="","",IF(#REF!+'Plano Prestação Mensal Proposta'!A2531&gt;120,0,ROUND(IF(B2531&gt;0.045,(0.045*0.5),(0.5)*B2531),7)))</f>
        <v>#REF!</v>
      </c>
      <c r="D2531" s="576" t="e">
        <f t="shared" si="273"/>
        <v>#REF!</v>
      </c>
      <c r="E2531" s="575" t="e">
        <f t="shared" si="279"/>
        <v>#REF!</v>
      </c>
      <c r="F2531" s="575" t="e">
        <f t="shared" si="274"/>
        <v>#REF!</v>
      </c>
      <c r="G2531" s="575" t="e">
        <f t="shared" si="275"/>
        <v>#REF!</v>
      </c>
      <c r="H2531" s="575" t="e">
        <f t="shared" si="276"/>
        <v>#REF!</v>
      </c>
      <c r="I2531" s="575" t="e">
        <f t="shared" si="277"/>
        <v>#REF!</v>
      </c>
      <c r="J2531" s="575" t="e">
        <f>IF(A2531="","",IF(#REF!="","",PMT((1+D2531)^(1/12)-1,(#REF!*12)-A2531+1,-E2531)))</f>
        <v>#REF!</v>
      </c>
    </row>
    <row r="2532" spans="1:10">
      <c r="A2532" s="577" t="e">
        <f>IF(A2531="","",IF(A2531=#REF!*12,"",+A2531+1))</f>
        <v>#REF!</v>
      </c>
      <c r="B2532" s="576" t="e">
        <f t="shared" si="278"/>
        <v>#REF!</v>
      </c>
      <c r="C2532" s="576" t="e">
        <f>IF(A2532="","",IF(#REF!+'Plano Prestação Mensal Proposta'!A2532&gt;120,0,ROUND(IF(B2532&gt;0.045,(0.045*0.5),(0.5)*B2532),7)))</f>
        <v>#REF!</v>
      </c>
      <c r="D2532" s="576" t="e">
        <f t="shared" si="273"/>
        <v>#REF!</v>
      </c>
      <c r="E2532" s="575" t="e">
        <f t="shared" si="279"/>
        <v>#REF!</v>
      </c>
      <c r="F2532" s="575" t="e">
        <f t="shared" si="274"/>
        <v>#REF!</v>
      </c>
      <c r="G2532" s="575" t="e">
        <f t="shared" si="275"/>
        <v>#REF!</v>
      </c>
      <c r="H2532" s="575" t="e">
        <f t="shared" si="276"/>
        <v>#REF!</v>
      </c>
      <c r="I2532" s="575" t="e">
        <f t="shared" si="277"/>
        <v>#REF!</v>
      </c>
      <c r="J2532" s="575" t="e">
        <f>IF(A2532="","",IF(#REF!="","",PMT((1+D2532)^(1/12)-1,(#REF!*12)-A2532+1,-E2532)))</f>
        <v>#REF!</v>
      </c>
    </row>
    <row r="2533" spans="1:10">
      <c r="A2533" s="577" t="e">
        <f>IF(A2532="","",IF(A2532=#REF!*12,"",+A2532+1))</f>
        <v>#REF!</v>
      </c>
      <c r="B2533" s="576" t="e">
        <f t="shared" si="278"/>
        <v>#REF!</v>
      </c>
      <c r="C2533" s="576" t="e">
        <f>IF(A2533="","",IF(#REF!+'Plano Prestação Mensal Proposta'!A2533&gt;120,0,ROUND(IF(B2533&gt;0.045,(0.045*0.5),(0.5)*B2533),7)))</f>
        <v>#REF!</v>
      </c>
      <c r="D2533" s="576" t="e">
        <f t="shared" si="273"/>
        <v>#REF!</v>
      </c>
      <c r="E2533" s="575" t="e">
        <f t="shared" si="279"/>
        <v>#REF!</v>
      </c>
      <c r="F2533" s="575" t="e">
        <f t="shared" si="274"/>
        <v>#REF!</v>
      </c>
      <c r="G2533" s="575" t="e">
        <f t="shared" si="275"/>
        <v>#REF!</v>
      </c>
      <c r="H2533" s="575" t="e">
        <f t="shared" si="276"/>
        <v>#REF!</v>
      </c>
      <c r="I2533" s="575" t="e">
        <f t="shared" si="277"/>
        <v>#REF!</v>
      </c>
      <c r="J2533" s="575" t="e">
        <f>IF(A2533="","",IF(#REF!="","",PMT((1+D2533)^(1/12)-1,(#REF!*12)-A2533+1,-E2533)))</f>
        <v>#REF!</v>
      </c>
    </row>
    <row r="2534" spans="1:10">
      <c r="A2534" s="577" t="e">
        <f>IF(A2533="","",IF(A2533=#REF!*12,"",+A2533+1))</f>
        <v>#REF!</v>
      </c>
      <c r="B2534" s="576" t="e">
        <f t="shared" si="278"/>
        <v>#REF!</v>
      </c>
      <c r="C2534" s="576" t="e">
        <f>IF(A2534="","",IF(#REF!+'Plano Prestação Mensal Proposta'!A2534&gt;120,0,ROUND(IF(B2534&gt;0.045,(0.045*0.5),(0.5)*B2534),7)))</f>
        <v>#REF!</v>
      </c>
      <c r="D2534" s="576" t="e">
        <f t="shared" si="273"/>
        <v>#REF!</v>
      </c>
      <c r="E2534" s="575" t="e">
        <f t="shared" si="279"/>
        <v>#REF!</v>
      </c>
      <c r="F2534" s="575" t="e">
        <f t="shared" si="274"/>
        <v>#REF!</v>
      </c>
      <c r="G2534" s="575" t="e">
        <f t="shared" si="275"/>
        <v>#REF!</v>
      </c>
      <c r="H2534" s="575" t="e">
        <f t="shared" si="276"/>
        <v>#REF!</v>
      </c>
      <c r="I2534" s="575" t="e">
        <f t="shared" si="277"/>
        <v>#REF!</v>
      </c>
      <c r="J2534" s="575" t="e">
        <f>IF(A2534="","",IF(#REF!="","",PMT((1+D2534)^(1/12)-1,(#REF!*12)-A2534+1,-E2534)))</f>
        <v>#REF!</v>
      </c>
    </row>
    <row r="2535" spans="1:10">
      <c r="A2535" s="577" t="e">
        <f>IF(A2534="","",IF(A2534=#REF!*12,"",+A2534+1))</f>
        <v>#REF!</v>
      </c>
      <c r="B2535" s="576" t="e">
        <f t="shared" si="278"/>
        <v>#REF!</v>
      </c>
      <c r="C2535" s="576" t="e">
        <f>IF(A2535="","",IF(#REF!+'Plano Prestação Mensal Proposta'!A2535&gt;120,0,ROUND(IF(B2535&gt;0.045,(0.045*0.5),(0.5)*B2535),7)))</f>
        <v>#REF!</v>
      </c>
      <c r="D2535" s="576" t="e">
        <f t="shared" si="273"/>
        <v>#REF!</v>
      </c>
      <c r="E2535" s="575" t="e">
        <f t="shared" si="279"/>
        <v>#REF!</v>
      </c>
      <c r="F2535" s="575" t="e">
        <f t="shared" si="274"/>
        <v>#REF!</v>
      </c>
      <c r="G2535" s="575" t="e">
        <f t="shared" si="275"/>
        <v>#REF!</v>
      </c>
      <c r="H2535" s="575" t="e">
        <f t="shared" si="276"/>
        <v>#REF!</v>
      </c>
      <c r="I2535" s="575" t="e">
        <f t="shared" si="277"/>
        <v>#REF!</v>
      </c>
      <c r="J2535" s="575" t="e">
        <f>IF(A2535="","",IF(#REF!="","",PMT((1+D2535)^(1/12)-1,(#REF!*12)-A2535+1,-E2535)))</f>
        <v>#REF!</v>
      </c>
    </row>
    <row r="2536" spans="1:10">
      <c r="A2536" s="577" t="e">
        <f>IF(A2535="","",IF(A2535=#REF!*12,"",+A2535+1))</f>
        <v>#REF!</v>
      </c>
      <c r="B2536" s="576" t="e">
        <f t="shared" si="278"/>
        <v>#REF!</v>
      </c>
      <c r="C2536" s="576" t="e">
        <f>IF(A2536="","",IF(#REF!+'Plano Prestação Mensal Proposta'!A2536&gt;120,0,ROUND(IF(B2536&gt;0.045,(0.045*0.5),(0.5)*B2536),7)))</f>
        <v>#REF!</v>
      </c>
      <c r="D2536" s="576" t="e">
        <f t="shared" si="273"/>
        <v>#REF!</v>
      </c>
      <c r="E2536" s="575" t="e">
        <f t="shared" si="279"/>
        <v>#REF!</v>
      </c>
      <c r="F2536" s="575" t="e">
        <f t="shared" si="274"/>
        <v>#REF!</v>
      </c>
      <c r="G2536" s="575" t="e">
        <f t="shared" si="275"/>
        <v>#REF!</v>
      </c>
      <c r="H2536" s="575" t="e">
        <f t="shared" si="276"/>
        <v>#REF!</v>
      </c>
      <c r="I2536" s="575" t="e">
        <f t="shared" si="277"/>
        <v>#REF!</v>
      </c>
      <c r="J2536" s="575" t="e">
        <f>IF(A2536="","",IF(#REF!="","",PMT((1+D2536)^(1/12)-1,(#REF!*12)-A2536+1,-E2536)))</f>
        <v>#REF!</v>
      </c>
    </row>
    <row r="2537" spans="1:10">
      <c r="A2537" s="577" t="e">
        <f>IF(A2536="","",IF(A2536=#REF!*12,"",+A2536+1))</f>
        <v>#REF!</v>
      </c>
      <c r="B2537" s="576" t="e">
        <f t="shared" si="278"/>
        <v>#REF!</v>
      </c>
      <c r="C2537" s="576" t="e">
        <f>IF(A2537="","",IF(#REF!+'Plano Prestação Mensal Proposta'!A2537&gt;120,0,ROUND(IF(B2537&gt;0.045,(0.045*0.5),(0.5)*B2537),7)))</f>
        <v>#REF!</v>
      </c>
      <c r="D2537" s="576" t="e">
        <f t="shared" si="273"/>
        <v>#REF!</v>
      </c>
      <c r="E2537" s="575" t="e">
        <f t="shared" si="279"/>
        <v>#REF!</v>
      </c>
      <c r="F2537" s="575" t="e">
        <f t="shared" si="274"/>
        <v>#REF!</v>
      </c>
      <c r="G2537" s="575" t="e">
        <f t="shared" si="275"/>
        <v>#REF!</v>
      </c>
      <c r="H2537" s="575" t="e">
        <f t="shared" si="276"/>
        <v>#REF!</v>
      </c>
      <c r="I2537" s="575" t="e">
        <f t="shared" si="277"/>
        <v>#REF!</v>
      </c>
      <c r="J2537" s="575" t="e">
        <f>IF(A2537="","",IF(#REF!="","",PMT((1+D2537)^(1/12)-1,(#REF!*12)-A2537+1,-E2537)))</f>
        <v>#REF!</v>
      </c>
    </row>
    <row r="2538" spans="1:10">
      <c r="A2538" s="577" t="e">
        <f>IF(A2537="","",IF(A2537=#REF!*12,"",+A2537+1))</f>
        <v>#REF!</v>
      </c>
      <c r="B2538" s="576" t="e">
        <f t="shared" si="278"/>
        <v>#REF!</v>
      </c>
      <c r="C2538" s="576" t="e">
        <f>IF(A2538="","",IF(#REF!+'Plano Prestação Mensal Proposta'!A2538&gt;120,0,ROUND(IF(B2538&gt;0.045,(0.045*0.5),(0.5)*B2538),7)))</f>
        <v>#REF!</v>
      </c>
      <c r="D2538" s="576" t="e">
        <f t="shared" si="273"/>
        <v>#REF!</v>
      </c>
      <c r="E2538" s="575" t="e">
        <f t="shared" si="279"/>
        <v>#REF!</v>
      </c>
      <c r="F2538" s="575" t="e">
        <f t="shared" si="274"/>
        <v>#REF!</v>
      </c>
      <c r="G2538" s="575" t="e">
        <f t="shared" si="275"/>
        <v>#REF!</v>
      </c>
      <c r="H2538" s="575" t="e">
        <f t="shared" si="276"/>
        <v>#REF!</v>
      </c>
      <c r="I2538" s="575" t="e">
        <f t="shared" si="277"/>
        <v>#REF!</v>
      </c>
      <c r="J2538" s="575" t="e">
        <f>IF(A2538="","",IF(#REF!="","",PMT((1+D2538)^(1/12)-1,(#REF!*12)-A2538+1,-E2538)))</f>
        <v>#REF!</v>
      </c>
    </row>
    <row r="2539" spans="1:10">
      <c r="A2539" s="577" t="e">
        <f>IF(A2538="","",IF(A2538=#REF!*12,"",+A2538+1))</f>
        <v>#REF!</v>
      </c>
      <c r="B2539" s="576" t="e">
        <f t="shared" si="278"/>
        <v>#REF!</v>
      </c>
      <c r="C2539" s="576" t="e">
        <f>IF(A2539="","",IF(#REF!+'Plano Prestação Mensal Proposta'!A2539&gt;120,0,ROUND(IF(B2539&gt;0.045,(0.045*0.5),(0.5)*B2539),7)))</f>
        <v>#REF!</v>
      </c>
      <c r="D2539" s="576" t="e">
        <f t="shared" si="273"/>
        <v>#REF!</v>
      </c>
      <c r="E2539" s="575" t="e">
        <f t="shared" si="279"/>
        <v>#REF!</v>
      </c>
      <c r="F2539" s="575" t="e">
        <f t="shared" si="274"/>
        <v>#REF!</v>
      </c>
      <c r="G2539" s="575" t="e">
        <f t="shared" si="275"/>
        <v>#REF!</v>
      </c>
      <c r="H2539" s="575" t="e">
        <f t="shared" si="276"/>
        <v>#REF!</v>
      </c>
      <c r="I2539" s="575" t="e">
        <f t="shared" si="277"/>
        <v>#REF!</v>
      </c>
      <c r="J2539" s="575" t="e">
        <f>IF(A2539="","",IF(#REF!="","",PMT((1+D2539)^(1/12)-1,(#REF!*12)-A2539+1,-E2539)))</f>
        <v>#REF!</v>
      </c>
    </row>
    <row r="2540" spans="1:10">
      <c r="A2540" s="577" t="e">
        <f>IF(A2539="","",IF(A2539=#REF!*12,"",+A2539+1))</f>
        <v>#REF!</v>
      </c>
      <c r="B2540" s="576" t="e">
        <f t="shared" si="278"/>
        <v>#REF!</v>
      </c>
      <c r="C2540" s="576" t="e">
        <f>IF(A2540="","",IF(#REF!+'Plano Prestação Mensal Proposta'!A2540&gt;120,0,ROUND(IF(B2540&gt;0.045,(0.045*0.5),(0.5)*B2540),7)))</f>
        <v>#REF!</v>
      </c>
      <c r="D2540" s="576" t="e">
        <f t="shared" si="273"/>
        <v>#REF!</v>
      </c>
      <c r="E2540" s="575" t="e">
        <f t="shared" si="279"/>
        <v>#REF!</v>
      </c>
      <c r="F2540" s="575" t="e">
        <f t="shared" si="274"/>
        <v>#REF!</v>
      </c>
      <c r="G2540" s="575" t="e">
        <f t="shared" si="275"/>
        <v>#REF!</v>
      </c>
      <c r="H2540" s="575" t="e">
        <f t="shared" si="276"/>
        <v>#REF!</v>
      </c>
      <c r="I2540" s="575" t="e">
        <f t="shared" si="277"/>
        <v>#REF!</v>
      </c>
      <c r="J2540" s="575" t="e">
        <f>IF(A2540="","",IF(#REF!="","",PMT((1+D2540)^(1/12)-1,(#REF!*12)-A2540+1,-E2540)))</f>
        <v>#REF!</v>
      </c>
    </row>
    <row r="2541" spans="1:10">
      <c r="A2541" s="577" t="e">
        <f>IF(A2540="","",IF(A2540=#REF!*12,"",+A2540+1))</f>
        <v>#REF!</v>
      </c>
      <c r="B2541" s="576" t="e">
        <f t="shared" si="278"/>
        <v>#REF!</v>
      </c>
      <c r="C2541" s="576" t="e">
        <f>IF(A2541="","",IF(#REF!+'Plano Prestação Mensal Proposta'!A2541&gt;120,0,ROUND(IF(B2541&gt;0.045,(0.045*0.5),(0.5)*B2541),7)))</f>
        <v>#REF!</v>
      </c>
      <c r="D2541" s="576" t="e">
        <f t="shared" si="273"/>
        <v>#REF!</v>
      </c>
      <c r="E2541" s="575" t="e">
        <f t="shared" si="279"/>
        <v>#REF!</v>
      </c>
      <c r="F2541" s="575" t="e">
        <f t="shared" si="274"/>
        <v>#REF!</v>
      </c>
      <c r="G2541" s="575" t="e">
        <f t="shared" si="275"/>
        <v>#REF!</v>
      </c>
      <c r="H2541" s="575" t="e">
        <f t="shared" si="276"/>
        <v>#REF!</v>
      </c>
      <c r="I2541" s="575" t="e">
        <f t="shared" si="277"/>
        <v>#REF!</v>
      </c>
      <c r="J2541" s="575" t="e">
        <f>IF(A2541="","",IF(#REF!="","",PMT((1+D2541)^(1/12)-1,(#REF!*12)-A2541+1,-E2541)))</f>
        <v>#REF!</v>
      </c>
    </row>
    <row r="2542" spans="1:10">
      <c r="A2542" s="577" t="e">
        <f>IF(A2541="","",IF(A2541=#REF!*12,"",+A2541+1))</f>
        <v>#REF!</v>
      </c>
      <c r="B2542" s="576" t="e">
        <f t="shared" si="278"/>
        <v>#REF!</v>
      </c>
      <c r="C2542" s="576" t="e">
        <f>IF(A2542="","",IF(#REF!+'Plano Prestação Mensal Proposta'!A2542&gt;120,0,ROUND(IF(B2542&gt;0.045,(0.045*0.5),(0.5)*B2542),7)))</f>
        <v>#REF!</v>
      </c>
      <c r="D2542" s="576" t="e">
        <f t="shared" si="273"/>
        <v>#REF!</v>
      </c>
      <c r="E2542" s="575" t="e">
        <f t="shared" si="279"/>
        <v>#REF!</v>
      </c>
      <c r="F2542" s="575" t="e">
        <f t="shared" si="274"/>
        <v>#REF!</v>
      </c>
      <c r="G2542" s="575" t="e">
        <f t="shared" si="275"/>
        <v>#REF!</v>
      </c>
      <c r="H2542" s="575" t="e">
        <f t="shared" si="276"/>
        <v>#REF!</v>
      </c>
      <c r="I2542" s="575" t="e">
        <f t="shared" si="277"/>
        <v>#REF!</v>
      </c>
      <c r="J2542" s="575" t="e">
        <f>IF(A2542="","",IF(#REF!="","",PMT((1+D2542)^(1/12)-1,(#REF!*12)-A2542+1,-E2542)))</f>
        <v>#REF!</v>
      </c>
    </row>
    <row r="2543" spans="1:10">
      <c r="A2543" s="577" t="e">
        <f>IF(A2542="","",IF(A2542=#REF!*12,"",+A2542+1))</f>
        <v>#REF!</v>
      </c>
      <c r="B2543" s="576" t="e">
        <f t="shared" si="278"/>
        <v>#REF!</v>
      </c>
      <c r="C2543" s="576" t="e">
        <f>IF(A2543="","",IF(#REF!+'Plano Prestação Mensal Proposta'!A2543&gt;120,0,ROUND(IF(B2543&gt;0.045,(0.045*0.5),(0.5)*B2543),7)))</f>
        <v>#REF!</v>
      </c>
      <c r="D2543" s="576" t="e">
        <f t="shared" si="273"/>
        <v>#REF!</v>
      </c>
      <c r="E2543" s="575" t="e">
        <f t="shared" si="279"/>
        <v>#REF!</v>
      </c>
      <c r="F2543" s="575" t="e">
        <f t="shared" si="274"/>
        <v>#REF!</v>
      </c>
      <c r="G2543" s="575" t="e">
        <f t="shared" si="275"/>
        <v>#REF!</v>
      </c>
      <c r="H2543" s="575" t="e">
        <f t="shared" si="276"/>
        <v>#REF!</v>
      </c>
      <c r="I2543" s="575" t="e">
        <f t="shared" si="277"/>
        <v>#REF!</v>
      </c>
      <c r="J2543" s="575" t="e">
        <f>IF(A2543="","",IF(#REF!="","",PMT((1+D2543)^(1/12)-1,(#REF!*12)-A2543+1,-E2543)))</f>
        <v>#REF!</v>
      </c>
    </row>
    <row r="2544" spans="1:10">
      <c r="A2544" s="577" t="e">
        <f>IF(A2543="","",IF(A2543=#REF!*12,"",+A2543+1))</f>
        <v>#REF!</v>
      </c>
      <c r="B2544" s="576" t="e">
        <f t="shared" si="278"/>
        <v>#REF!</v>
      </c>
      <c r="C2544" s="576" t="e">
        <f>IF(A2544="","",IF(#REF!+'Plano Prestação Mensal Proposta'!A2544&gt;120,0,ROUND(IF(B2544&gt;0.045,(0.045*0.5),(0.5)*B2544),7)))</f>
        <v>#REF!</v>
      </c>
      <c r="D2544" s="576" t="e">
        <f t="shared" si="273"/>
        <v>#REF!</v>
      </c>
      <c r="E2544" s="575" t="e">
        <f t="shared" si="279"/>
        <v>#REF!</v>
      </c>
      <c r="F2544" s="575" t="e">
        <f t="shared" si="274"/>
        <v>#REF!</v>
      </c>
      <c r="G2544" s="575" t="e">
        <f t="shared" si="275"/>
        <v>#REF!</v>
      </c>
      <c r="H2544" s="575" t="e">
        <f t="shared" si="276"/>
        <v>#REF!</v>
      </c>
      <c r="I2544" s="575" t="e">
        <f t="shared" si="277"/>
        <v>#REF!</v>
      </c>
      <c r="J2544" s="575" t="e">
        <f>IF(A2544="","",IF(#REF!="","",PMT((1+D2544)^(1/12)-1,(#REF!*12)-A2544+1,-E2544)))</f>
        <v>#REF!</v>
      </c>
    </row>
    <row r="2545" spans="1:10">
      <c r="A2545" s="577" t="e">
        <f>IF(A2544="","",IF(A2544=#REF!*12,"",+A2544+1))</f>
        <v>#REF!</v>
      </c>
      <c r="B2545" s="576" t="e">
        <f t="shared" si="278"/>
        <v>#REF!</v>
      </c>
      <c r="C2545" s="576" t="e">
        <f>IF(A2545="","",IF(#REF!+'Plano Prestação Mensal Proposta'!A2545&gt;120,0,ROUND(IF(B2545&gt;0.045,(0.045*0.5),(0.5)*B2545),7)))</f>
        <v>#REF!</v>
      </c>
      <c r="D2545" s="576" t="e">
        <f t="shared" si="273"/>
        <v>#REF!</v>
      </c>
      <c r="E2545" s="575" t="e">
        <f t="shared" si="279"/>
        <v>#REF!</v>
      </c>
      <c r="F2545" s="575" t="e">
        <f t="shared" si="274"/>
        <v>#REF!</v>
      </c>
      <c r="G2545" s="575" t="e">
        <f t="shared" si="275"/>
        <v>#REF!</v>
      </c>
      <c r="H2545" s="575" t="e">
        <f t="shared" si="276"/>
        <v>#REF!</v>
      </c>
      <c r="I2545" s="575" t="e">
        <f t="shared" si="277"/>
        <v>#REF!</v>
      </c>
      <c r="J2545" s="575" t="e">
        <f>IF(A2545="","",IF(#REF!="","",PMT((1+D2545)^(1/12)-1,(#REF!*12)-A2545+1,-E2545)))</f>
        <v>#REF!</v>
      </c>
    </row>
    <row r="2546" spans="1:10">
      <c r="A2546" s="577" t="e">
        <f>IF(A2545="","",IF(A2545=#REF!*12,"",+A2545+1))</f>
        <v>#REF!</v>
      </c>
      <c r="B2546" s="576" t="e">
        <f t="shared" si="278"/>
        <v>#REF!</v>
      </c>
      <c r="C2546" s="576" t="e">
        <f>IF(A2546="","",IF(#REF!+'Plano Prestação Mensal Proposta'!A2546&gt;120,0,ROUND(IF(B2546&gt;0.045,(0.045*0.5),(0.5)*B2546),7)))</f>
        <v>#REF!</v>
      </c>
      <c r="D2546" s="576" t="e">
        <f t="shared" si="273"/>
        <v>#REF!</v>
      </c>
      <c r="E2546" s="575" t="e">
        <f t="shared" si="279"/>
        <v>#REF!</v>
      </c>
      <c r="F2546" s="575" t="e">
        <f t="shared" si="274"/>
        <v>#REF!</v>
      </c>
      <c r="G2546" s="575" t="e">
        <f t="shared" si="275"/>
        <v>#REF!</v>
      </c>
      <c r="H2546" s="575" t="e">
        <f t="shared" si="276"/>
        <v>#REF!</v>
      </c>
      <c r="I2546" s="575" t="e">
        <f t="shared" si="277"/>
        <v>#REF!</v>
      </c>
      <c r="J2546" s="575" t="e">
        <f>IF(A2546="","",IF(#REF!="","",PMT((1+D2546)^(1/12)-1,(#REF!*12)-A2546+1,-E2546)))</f>
        <v>#REF!</v>
      </c>
    </row>
    <row r="2547" spans="1:10">
      <c r="A2547" s="577" t="e">
        <f>IF(A2546="","",IF(A2546=#REF!*12,"",+A2546+1))</f>
        <v>#REF!</v>
      </c>
      <c r="B2547" s="576" t="e">
        <f t="shared" si="278"/>
        <v>#REF!</v>
      </c>
      <c r="C2547" s="576" t="e">
        <f>IF(A2547="","",IF(#REF!+'Plano Prestação Mensal Proposta'!A2547&gt;120,0,ROUND(IF(B2547&gt;0.045,(0.045*0.5),(0.5)*B2547),7)))</f>
        <v>#REF!</v>
      </c>
      <c r="D2547" s="576" t="e">
        <f t="shared" si="273"/>
        <v>#REF!</v>
      </c>
      <c r="E2547" s="575" t="e">
        <f t="shared" si="279"/>
        <v>#REF!</v>
      </c>
      <c r="F2547" s="575" t="e">
        <f t="shared" si="274"/>
        <v>#REF!</v>
      </c>
      <c r="G2547" s="575" t="e">
        <f t="shared" si="275"/>
        <v>#REF!</v>
      </c>
      <c r="H2547" s="575" t="e">
        <f t="shared" si="276"/>
        <v>#REF!</v>
      </c>
      <c r="I2547" s="575" t="e">
        <f t="shared" si="277"/>
        <v>#REF!</v>
      </c>
      <c r="J2547" s="575" t="e">
        <f>IF(A2547="","",IF(#REF!="","",PMT((1+D2547)^(1/12)-1,(#REF!*12)-A2547+1,-E2547)))</f>
        <v>#REF!</v>
      </c>
    </row>
    <row r="2548" spans="1:10">
      <c r="A2548" s="577" t="e">
        <f>IF(A2547="","",IF(A2547=#REF!*12,"",+A2547+1))</f>
        <v>#REF!</v>
      </c>
      <c r="B2548" s="576" t="e">
        <f t="shared" si="278"/>
        <v>#REF!</v>
      </c>
      <c r="C2548" s="576" t="e">
        <f>IF(A2548="","",IF(#REF!+'Plano Prestação Mensal Proposta'!A2548&gt;120,0,ROUND(IF(B2548&gt;0.045,(0.045*0.5),(0.5)*B2548),7)))</f>
        <v>#REF!</v>
      </c>
      <c r="D2548" s="576" t="e">
        <f t="shared" si="273"/>
        <v>#REF!</v>
      </c>
      <c r="E2548" s="575" t="e">
        <f t="shared" si="279"/>
        <v>#REF!</v>
      </c>
      <c r="F2548" s="575" t="e">
        <f t="shared" si="274"/>
        <v>#REF!</v>
      </c>
      <c r="G2548" s="575" t="e">
        <f t="shared" si="275"/>
        <v>#REF!</v>
      </c>
      <c r="H2548" s="575" t="e">
        <f t="shared" si="276"/>
        <v>#REF!</v>
      </c>
      <c r="I2548" s="575" t="e">
        <f t="shared" si="277"/>
        <v>#REF!</v>
      </c>
      <c r="J2548" s="575" t="e">
        <f>IF(A2548="","",IF(#REF!="","",PMT((1+D2548)^(1/12)-1,(#REF!*12)-A2548+1,-E2548)))</f>
        <v>#REF!</v>
      </c>
    </row>
    <row r="2549" spans="1:10">
      <c r="A2549" s="577" t="e">
        <f>IF(A2548="","",IF(A2548=#REF!*12,"",+A2548+1))</f>
        <v>#REF!</v>
      </c>
      <c r="B2549" s="576" t="e">
        <f t="shared" si="278"/>
        <v>#REF!</v>
      </c>
      <c r="C2549" s="576" t="e">
        <f>IF(A2549="","",IF(#REF!+'Plano Prestação Mensal Proposta'!A2549&gt;120,0,ROUND(IF(B2549&gt;0.045,(0.045*0.5),(0.5)*B2549),7)))</f>
        <v>#REF!</v>
      </c>
      <c r="D2549" s="576" t="e">
        <f t="shared" si="273"/>
        <v>#REF!</v>
      </c>
      <c r="E2549" s="575" t="e">
        <f t="shared" si="279"/>
        <v>#REF!</v>
      </c>
      <c r="F2549" s="575" t="e">
        <f t="shared" si="274"/>
        <v>#REF!</v>
      </c>
      <c r="G2549" s="575" t="e">
        <f t="shared" si="275"/>
        <v>#REF!</v>
      </c>
      <c r="H2549" s="575" t="e">
        <f t="shared" si="276"/>
        <v>#REF!</v>
      </c>
      <c r="I2549" s="575" t="e">
        <f t="shared" si="277"/>
        <v>#REF!</v>
      </c>
      <c r="J2549" s="575" t="e">
        <f>IF(A2549="","",IF(#REF!="","",PMT((1+D2549)^(1/12)-1,(#REF!*12)-A2549+1,-E2549)))</f>
        <v>#REF!</v>
      </c>
    </row>
    <row r="2550" spans="1:10">
      <c r="A2550" s="577" t="e">
        <f>IF(A2549="","",IF(A2549=#REF!*12,"",+A2549+1))</f>
        <v>#REF!</v>
      </c>
      <c r="B2550" s="576" t="e">
        <f t="shared" si="278"/>
        <v>#REF!</v>
      </c>
      <c r="C2550" s="576" t="e">
        <f>IF(A2550="","",IF(#REF!+'Plano Prestação Mensal Proposta'!A2550&gt;120,0,ROUND(IF(B2550&gt;0.045,(0.045*0.5),(0.5)*B2550),7)))</f>
        <v>#REF!</v>
      </c>
      <c r="D2550" s="576" t="e">
        <f t="shared" si="273"/>
        <v>#REF!</v>
      </c>
      <c r="E2550" s="575" t="e">
        <f t="shared" si="279"/>
        <v>#REF!</v>
      </c>
      <c r="F2550" s="575" t="e">
        <f t="shared" si="274"/>
        <v>#REF!</v>
      </c>
      <c r="G2550" s="575" t="e">
        <f t="shared" si="275"/>
        <v>#REF!</v>
      </c>
      <c r="H2550" s="575" t="e">
        <f t="shared" si="276"/>
        <v>#REF!</v>
      </c>
      <c r="I2550" s="575" t="e">
        <f t="shared" si="277"/>
        <v>#REF!</v>
      </c>
      <c r="J2550" s="575" t="e">
        <f>IF(A2550="","",IF(#REF!="","",PMT((1+D2550)^(1/12)-1,(#REF!*12)-A2550+1,-E2550)))</f>
        <v>#REF!</v>
      </c>
    </row>
    <row r="2551" spans="1:10">
      <c r="A2551" s="577" t="e">
        <f>IF(A2550="","",IF(A2550=#REF!*12,"",+A2550+1))</f>
        <v>#REF!</v>
      </c>
      <c r="B2551" s="576" t="e">
        <f t="shared" si="278"/>
        <v>#REF!</v>
      </c>
      <c r="C2551" s="576" t="e">
        <f>IF(A2551="","",IF(#REF!+'Plano Prestação Mensal Proposta'!A2551&gt;120,0,ROUND(IF(B2551&gt;0.045,(0.045*0.5),(0.5)*B2551),7)))</f>
        <v>#REF!</v>
      </c>
      <c r="D2551" s="576" t="e">
        <f t="shared" si="273"/>
        <v>#REF!</v>
      </c>
      <c r="E2551" s="575" t="e">
        <f t="shared" si="279"/>
        <v>#REF!</v>
      </c>
      <c r="F2551" s="575" t="e">
        <f t="shared" si="274"/>
        <v>#REF!</v>
      </c>
      <c r="G2551" s="575" t="e">
        <f t="shared" si="275"/>
        <v>#REF!</v>
      </c>
      <c r="H2551" s="575" t="e">
        <f t="shared" si="276"/>
        <v>#REF!</v>
      </c>
      <c r="I2551" s="575" t="e">
        <f t="shared" si="277"/>
        <v>#REF!</v>
      </c>
      <c r="J2551" s="575" t="e">
        <f>IF(A2551="","",IF(#REF!="","",PMT((1+D2551)^(1/12)-1,(#REF!*12)-A2551+1,-E2551)))</f>
        <v>#REF!</v>
      </c>
    </row>
    <row r="2552" spans="1:10">
      <c r="A2552" s="577" t="e">
        <f>IF(A2551="","",IF(A2551=#REF!*12,"",+A2551+1))</f>
        <v>#REF!</v>
      </c>
      <c r="B2552" s="576" t="e">
        <f t="shared" si="278"/>
        <v>#REF!</v>
      </c>
      <c r="C2552" s="576" t="e">
        <f>IF(A2552="","",IF(#REF!+'Plano Prestação Mensal Proposta'!A2552&gt;120,0,ROUND(IF(B2552&gt;0.045,(0.045*0.5),(0.5)*B2552),7)))</f>
        <v>#REF!</v>
      </c>
      <c r="D2552" s="576" t="e">
        <f t="shared" si="273"/>
        <v>#REF!</v>
      </c>
      <c r="E2552" s="575" t="e">
        <f t="shared" si="279"/>
        <v>#REF!</v>
      </c>
      <c r="F2552" s="575" t="e">
        <f t="shared" si="274"/>
        <v>#REF!</v>
      </c>
      <c r="G2552" s="575" t="e">
        <f t="shared" si="275"/>
        <v>#REF!</v>
      </c>
      <c r="H2552" s="575" t="e">
        <f t="shared" si="276"/>
        <v>#REF!</v>
      </c>
      <c r="I2552" s="575" t="e">
        <f t="shared" si="277"/>
        <v>#REF!</v>
      </c>
      <c r="J2552" s="575" t="e">
        <f>IF(A2552="","",IF(#REF!="","",PMT((1+D2552)^(1/12)-1,(#REF!*12)-A2552+1,-E2552)))</f>
        <v>#REF!</v>
      </c>
    </row>
    <row r="2553" spans="1:10">
      <c r="A2553" s="577" t="e">
        <f>IF(A2552="","",IF(A2552=#REF!*12,"",+A2552+1))</f>
        <v>#REF!</v>
      </c>
      <c r="B2553" s="576" t="e">
        <f t="shared" si="278"/>
        <v>#REF!</v>
      </c>
      <c r="C2553" s="576" t="e">
        <f>IF(A2553="","",IF(#REF!+'Plano Prestação Mensal Proposta'!A2553&gt;120,0,ROUND(IF(B2553&gt;0.045,(0.045*0.5),(0.5)*B2553),7)))</f>
        <v>#REF!</v>
      </c>
      <c r="D2553" s="576" t="e">
        <f t="shared" si="273"/>
        <v>#REF!</v>
      </c>
      <c r="E2553" s="575" t="e">
        <f t="shared" si="279"/>
        <v>#REF!</v>
      </c>
      <c r="F2553" s="575" t="e">
        <f t="shared" si="274"/>
        <v>#REF!</v>
      </c>
      <c r="G2553" s="575" t="e">
        <f t="shared" si="275"/>
        <v>#REF!</v>
      </c>
      <c r="H2553" s="575" t="e">
        <f t="shared" si="276"/>
        <v>#REF!</v>
      </c>
      <c r="I2553" s="575" t="e">
        <f t="shared" si="277"/>
        <v>#REF!</v>
      </c>
      <c r="J2553" s="575" t="e">
        <f>IF(A2553="","",IF(#REF!="","",PMT((1+D2553)^(1/12)-1,(#REF!*12)-A2553+1,-E2553)))</f>
        <v>#REF!</v>
      </c>
    </row>
    <row r="2554" spans="1:10">
      <c r="A2554" s="577" t="e">
        <f>IF(A2553="","",IF(A2553=#REF!*12,"",+A2553+1))</f>
        <v>#REF!</v>
      </c>
      <c r="B2554" s="576" t="e">
        <f t="shared" si="278"/>
        <v>#REF!</v>
      </c>
      <c r="C2554" s="576" t="e">
        <f>IF(A2554="","",IF(#REF!+'Plano Prestação Mensal Proposta'!A2554&gt;120,0,ROUND(IF(B2554&gt;0.045,(0.045*0.5),(0.5)*B2554),7)))</f>
        <v>#REF!</v>
      </c>
      <c r="D2554" s="576" t="e">
        <f t="shared" si="273"/>
        <v>#REF!</v>
      </c>
      <c r="E2554" s="575" t="e">
        <f t="shared" si="279"/>
        <v>#REF!</v>
      </c>
      <c r="F2554" s="575" t="e">
        <f t="shared" si="274"/>
        <v>#REF!</v>
      </c>
      <c r="G2554" s="575" t="e">
        <f t="shared" si="275"/>
        <v>#REF!</v>
      </c>
      <c r="H2554" s="575" t="e">
        <f t="shared" si="276"/>
        <v>#REF!</v>
      </c>
      <c r="I2554" s="575" t="e">
        <f t="shared" si="277"/>
        <v>#REF!</v>
      </c>
      <c r="J2554" s="575" t="e">
        <f>IF(A2554="","",IF(#REF!="","",PMT((1+D2554)^(1/12)-1,(#REF!*12)-A2554+1,-E2554)))</f>
        <v>#REF!</v>
      </c>
    </row>
    <row r="2555" spans="1:10">
      <c r="A2555" s="577" t="e">
        <f>IF(A2554="","",IF(A2554=#REF!*12,"",+A2554+1))</f>
        <v>#REF!</v>
      </c>
      <c r="B2555" s="576" t="e">
        <f t="shared" si="278"/>
        <v>#REF!</v>
      </c>
      <c r="C2555" s="576" t="e">
        <f>IF(A2555="","",IF(#REF!+'Plano Prestação Mensal Proposta'!A2555&gt;120,0,ROUND(IF(B2555&gt;0.045,(0.045*0.5),(0.5)*B2555),7)))</f>
        <v>#REF!</v>
      </c>
      <c r="D2555" s="576" t="e">
        <f t="shared" si="273"/>
        <v>#REF!</v>
      </c>
      <c r="E2555" s="575" t="e">
        <f t="shared" si="279"/>
        <v>#REF!</v>
      </c>
      <c r="F2555" s="575" t="e">
        <f t="shared" si="274"/>
        <v>#REF!</v>
      </c>
      <c r="G2555" s="575" t="e">
        <f t="shared" si="275"/>
        <v>#REF!</v>
      </c>
      <c r="H2555" s="575" t="e">
        <f t="shared" si="276"/>
        <v>#REF!</v>
      </c>
      <c r="I2555" s="575" t="e">
        <f t="shared" si="277"/>
        <v>#REF!</v>
      </c>
      <c r="J2555" s="575" t="e">
        <f>IF(A2555="","",IF(#REF!="","",PMT((1+D2555)^(1/12)-1,(#REF!*12)-A2555+1,-E2555)))</f>
        <v>#REF!</v>
      </c>
    </row>
    <row r="2556" spans="1:10">
      <c r="A2556" s="577" t="e">
        <f>IF(A2555="","",IF(A2555=#REF!*12,"",+A2555+1))</f>
        <v>#REF!</v>
      </c>
      <c r="B2556" s="576" t="e">
        <f t="shared" si="278"/>
        <v>#REF!</v>
      </c>
      <c r="C2556" s="576" t="e">
        <f>IF(A2556="","",IF(#REF!+'Plano Prestação Mensal Proposta'!A2556&gt;120,0,ROUND(IF(B2556&gt;0.045,(0.045*0.5),(0.5)*B2556),7)))</f>
        <v>#REF!</v>
      </c>
      <c r="D2556" s="576" t="e">
        <f t="shared" si="273"/>
        <v>#REF!</v>
      </c>
      <c r="E2556" s="575" t="e">
        <f t="shared" si="279"/>
        <v>#REF!</v>
      </c>
      <c r="F2556" s="575" t="e">
        <f t="shared" si="274"/>
        <v>#REF!</v>
      </c>
      <c r="G2556" s="575" t="e">
        <f t="shared" si="275"/>
        <v>#REF!</v>
      </c>
      <c r="H2556" s="575" t="e">
        <f t="shared" si="276"/>
        <v>#REF!</v>
      </c>
      <c r="I2556" s="575" t="e">
        <f t="shared" si="277"/>
        <v>#REF!</v>
      </c>
      <c r="J2556" s="575" t="e">
        <f>IF(A2556="","",IF(#REF!="","",PMT((1+D2556)^(1/12)-1,(#REF!*12)-A2556+1,-E2556)))</f>
        <v>#REF!</v>
      </c>
    </row>
    <row r="2557" spans="1:10">
      <c r="A2557" s="577" t="e">
        <f>IF(A2556="","",IF(A2556=#REF!*12,"",+A2556+1))</f>
        <v>#REF!</v>
      </c>
      <c r="B2557" s="576" t="e">
        <f t="shared" si="278"/>
        <v>#REF!</v>
      </c>
      <c r="C2557" s="576" t="e">
        <f>IF(A2557="","",IF(#REF!+'Plano Prestação Mensal Proposta'!A2557&gt;120,0,ROUND(IF(B2557&gt;0.045,(0.045*0.5),(0.5)*B2557),7)))</f>
        <v>#REF!</v>
      </c>
      <c r="D2557" s="576" t="e">
        <f t="shared" si="273"/>
        <v>#REF!</v>
      </c>
      <c r="E2557" s="575" t="e">
        <f t="shared" si="279"/>
        <v>#REF!</v>
      </c>
      <c r="F2557" s="575" t="e">
        <f t="shared" si="274"/>
        <v>#REF!</v>
      </c>
      <c r="G2557" s="575" t="e">
        <f t="shared" si="275"/>
        <v>#REF!</v>
      </c>
      <c r="H2557" s="575" t="e">
        <f t="shared" si="276"/>
        <v>#REF!</v>
      </c>
      <c r="I2557" s="575" t="e">
        <f t="shared" si="277"/>
        <v>#REF!</v>
      </c>
      <c r="J2557" s="575" t="e">
        <f>IF(A2557="","",IF(#REF!="","",PMT((1+D2557)^(1/12)-1,(#REF!*12)-A2557+1,-E2557)))</f>
        <v>#REF!</v>
      </c>
    </row>
    <row r="2558" spans="1:10">
      <c r="A2558" s="577" t="e">
        <f>IF(A2557="","",IF(A2557=#REF!*12,"",+A2557+1))</f>
        <v>#REF!</v>
      </c>
      <c r="B2558" s="576" t="e">
        <f t="shared" si="278"/>
        <v>#REF!</v>
      </c>
      <c r="C2558" s="576" t="e">
        <f>IF(A2558="","",IF(#REF!+'Plano Prestação Mensal Proposta'!A2558&gt;120,0,ROUND(IF(B2558&gt;0.045,(0.045*0.5),(0.5)*B2558),7)))</f>
        <v>#REF!</v>
      </c>
      <c r="D2558" s="576" t="e">
        <f t="shared" si="273"/>
        <v>#REF!</v>
      </c>
      <c r="E2558" s="575" t="e">
        <f t="shared" si="279"/>
        <v>#REF!</v>
      </c>
      <c r="F2558" s="575" t="e">
        <f t="shared" si="274"/>
        <v>#REF!</v>
      </c>
      <c r="G2558" s="575" t="e">
        <f t="shared" si="275"/>
        <v>#REF!</v>
      </c>
      <c r="H2558" s="575" t="e">
        <f t="shared" si="276"/>
        <v>#REF!</v>
      </c>
      <c r="I2558" s="575" t="e">
        <f t="shared" si="277"/>
        <v>#REF!</v>
      </c>
      <c r="J2558" s="575" t="e">
        <f>IF(A2558="","",IF(#REF!="","",PMT((1+D2558)^(1/12)-1,(#REF!*12)-A2558+1,-E2558)))</f>
        <v>#REF!</v>
      </c>
    </row>
    <row r="2559" spans="1:10">
      <c r="A2559" s="577" t="e">
        <f>IF(A2558="","",IF(A2558=#REF!*12,"",+A2558+1))</f>
        <v>#REF!</v>
      </c>
      <c r="B2559" s="576" t="e">
        <f t="shared" si="278"/>
        <v>#REF!</v>
      </c>
      <c r="C2559" s="576" t="e">
        <f>IF(A2559="","",IF(#REF!+'Plano Prestação Mensal Proposta'!A2559&gt;120,0,ROUND(IF(B2559&gt;0.045,(0.045*0.5),(0.5)*B2559),7)))</f>
        <v>#REF!</v>
      </c>
      <c r="D2559" s="576" t="e">
        <f t="shared" si="273"/>
        <v>#REF!</v>
      </c>
      <c r="E2559" s="575" t="e">
        <f t="shared" si="279"/>
        <v>#REF!</v>
      </c>
      <c r="F2559" s="575" t="e">
        <f t="shared" si="274"/>
        <v>#REF!</v>
      </c>
      <c r="G2559" s="575" t="e">
        <f t="shared" si="275"/>
        <v>#REF!</v>
      </c>
      <c r="H2559" s="575" t="e">
        <f t="shared" si="276"/>
        <v>#REF!</v>
      </c>
      <c r="I2559" s="575" t="e">
        <f t="shared" si="277"/>
        <v>#REF!</v>
      </c>
      <c r="J2559" s="575" t="e">
        <f>IF(A2559="","",IF(#REF!="","",PMT((1+D2559)^(1/12)-1,(#REF!*12)-A2559+1,-E2559)))</f>
        <v>#REF!</v>
      </c>
    </row>
    <row r="2560" spans="1:10">
      <c r="A2560" s="577" t="e">
        <f>IF(A2559="","",IF(A2559=#REF!*12,"",+A2559+1))</f>
        <v>#REF!</v>
      </c>
      <c r="B2560" s="576" t="e">
        <f t="shared" si="278"/>
        <v>#REF!</v>
      </c>
      <c r="C2560" s="576" t="e">
        <f>IF(A2560="","",IF(#REF!+'Plano Prestação Mensal Proposta'!A2560&gt;120,0,ROUND(IF(B2560&gt;0.045,(0.045*0.5),(0.5)*B2560),7)))</f>
        <v>#REF!</v>
      </c>
      <c r="D2560" s="576" t="e">
        <f t="shared" si="273"/>
        <v>#REF!</v>
      </c>
      <c r="E2560" s="575" t="e">
        <f t="shared" si="279"/>
        <v>#REF!</v>
      </c>
      <c r="F2560" s="575" t="e">
        <f t="shared" si="274"/>
        <v>#REF!</v>
      </c>
      <c r="G2560" s="575" t="e">
        <f t="shared" si="275"/>
        <v>#REF!</v>
      </c>
      <c r="H2560" s="575" t="e">
        <f t="shared" si="276"/>
        <v>#REF!</v>
      </c>
      <c r="I2560" s="575" t="e">
        <f t="shared" si="277"/>
        <v>#REF!</v>
      </c>
      <c r="J2560" s="575" t="e">
        <f>IF(A2560="","",IF(#REF!="","",PMT((1+D2560)^(1/12)-1,(#REF!*12)-A2560+1,-E2560)))</f>
        <v>#REF!</v>
      </c>
    </row>
    <row r="2561" spans="1:10">
      <c r="A2561" s="577" t="e">
        <f>IF(A2560="","",IF(A2560=#REF!*12,"",+A2560+1))</f>
        <v>#REF!</v>
      </c>
      <c r="B2561" s="576" t="e">
        <f t="shared" si="278"/>
        <v>#REF!</v>
      </c>
      <c r="C2561" s="576" t="e">
        <f>IF(A2561="","",IF(#REF!+'Plano Prestação Mensal Proposta'!A2561&gt;120,0,ROUND(IF(B2561&gt;0.045,(0.045*0.5),(0.5)*B2561),7)))</f>
        <v>#REF!</v>
      </c>
      <c r="D2561" s="576" t="e">
        <f t="shared" si="273"/>
        <v>#REF!</v>
      </c>
      <c r="E2561" s="575" t="e">
        <f t="shared" si="279"/>
        <v>#REF!</v>
      </c>
      <c r="F2561" s="575" t="e">
        <f t="shared" si="274"/>
        <v>#REF!</v>
      </c>
      <c r="G2561" s="575" t="e">
        <f t="shared" si="275"/>
        <v>#REF!</v>
      </c>
      <c r="H2561" s="575" t="e">
        <f t="shared" si="276"/>
        <v>#REF!</v>
      </c>
      <c r="I2561" s="575" t="e">
        <f t="shared" si="277"/>
        <v>#REF!</v>
      </c>
      <c r="J2561" s="575" t="e">
        <f>IF(A2561="","",IF(#REF!="","",PMT((1+D2561)^(1/12)-1,(#REF!*12)-A2561+1,-E2561)))</f>
        <v>#REF!</v>
      </c>
    </row>
    <row r="2562" spans="1:10">
      <c r="A2562" s="577" t="e">
        <f>IF(A2561="","",IF(A2561=#REF!*12,"",+A2561+1))</f>
        <v>#REF!</v>
      </c>
      <c r="B2562" s="576" t="e">
        <f t="shared" si="278"/>
        <v>#REF!</v>
      </c>
      <c r="C2562" s="576" t="e">
        <f>IF(A2562="","",IF(#REF!+'Plano Prestação Mensal Proposta'!A2562&gt;120,0,ROUND(IF(B2562&gt;0.045,(0.045*0.5),(0.5)*B2562),7)))</f>
        <v>#REF!</v>
      </c>
      <c r="D2562" s="576" t="e">
        <f t="shared" si="273"/>
        <v>#REF!</v>
      </c>
      <c r="E2562" s="575" t="e">
        <f t="shared" si="279"/>
        <v>#REF!</v>
      </c>
      <c r="F2562" s="575" t="e">
        <f t="shared" si="274"/>
        <v>#REF!</v>
      </c>
      <c r="G2562" s="575" t="e">
        <f t="shared" si="275"/>
        <v>#REF!</v>
      </c>
      <c r="H2562" s="575" t="e">
        <f t="shared" si="276"/>
        <v>#REF!</v>
      </c>
      <c r="I2562" s="575" t="e">
        <f t="shared" si="277"/>
        <v>#REF!</v>
      </c>
      <c r="J2562" s="575" t="e">
        <f>IF(A2562="","",IF(#REF!="","",PMT((1+D2562)^(1/12)-1,(#REF!*12)-A2562+1,-E2562)))</f>
        <v>#REF!</v>
      </c>
    </row>
    <row r="2563" spans="1:10">
      <c r="A2563" s="577" t="e">
        <f>IF(A2562="","",IF(A2562=#REF!*12,"",+A2562+1))</f>
        <v>#REF!</v>
      </c>
      <c r="B2563" s="576" t="e">
        <f t="shared" si="278"/>
        <v>#REF!</v>
      </c>
      <c r="C2563" s="576" t="e">
        <f>IF(A2563="","",IF(#REF!+'Plano Prestação Mensal Proposta'!A2563&gt;120,0,ROUND(IF(B2563&gt;0.045,(0.045*0.5),(0.5)*B2563),7)))</f>
        <v>#REF!</v>
      </c>
      <c r="D2563" s="576" t="e">
        <f t="shared" si="273"/>
        <v>#REF!</v>
      </c>
      <c r="E2563" s="575" t="e">
        <f t="shared" si="279"/>
        <v>#REF!</v>
      </c>
      <c r="F2563" s="575" t="e">
        <f t="shared" si="274"/>
        <v>#REF!</v>
      </c>
      <c r="G2563" s="575" t="e">
        <f t="shared" si="275"/>
        <v>#REF!</v>
      </c>
      <c r="H2563" s="575" t="e">
        <f t="shared" si="276"/>
        <v>#REF!</v>
      </c>
      <c r="I2563" s="575" t="e">
        <f t="shared" si="277"/>
        <v>#REF!</v>
      </c>
      <c r="J2563" s="575" t="e">
        <f>IF(A2563="","",IF(#REF!="","",PMT((1+D2563)^(1/12)-1,(#REF!*12)-A2563+1,-E2563)))</f>
        <v>#REF!</v>
      </c>
    </row>
    <row r="2564" spans="1:10">
      <c r="A2564" s="577" t="e">
        <f>IF(A2563="","",IF(A2563=#REF!*12,"",+A2563+1))</f>
        <v>#REF!</v>
      </c>
      <c r="B2564" s="576" t="e">
        <f t="shared" si="278"/>
        <v>#REF!</v>
      </c>
      <c r="C2564" s="576" t="e">
        <f>IF(A2564="","",IF(#REF!+'Plano Prestação Mensal Proposta'!A2564&gt;120,0,ROUND(IF(B2564&gt;0.045,(0.045*0.5),(0.5)*B2564),7)))</f>
        <v>#REF!</v>
      </c>
      <c r="D2564" s="576" t="e">
        <f t="shared" si="273"/>
        <v>#REF!</v>
      </c>
      <c r="E2564" s="575" t="e">
        <f t="shared" si="279"/>
        <v>#REF!</v>
      </c>
      <c r="F2564" s="575" t="e">
        <f t="shared" si="274"/>
        <v>#REF!</v>
      </c>
      <c r="G2564" s="575" t="e">
        <f t="shared" si="275"/>
        <v>#REF!</v>
      </c>
      <c r="H2564" s="575" t="e">
        <f t="shared" si="276"/>
        <v>#REF!</v>
      </c>
      <c r="I2564" s="575" t="e">
        <f t="shared" si="277"/>
        <v>#REF!</v>
      </c>
      <c r="J2564" s="575" t="e">
        <f>IF(A2564="","",IF(#REF!="","",PMT((1+D2564)^(1/12)-1,(#REF!*12)-A2564+1,-E2564)))</f>
        <v>#REF!</v>
      </c>
    </row>
    <row r="2565" spans="1:10">
      <c r="A2565" s="577" t="e">
        <f>IF(A2564="","",IF(A2564=#REF!*12,"",+A2564+1))</f>
        <v>#REF!</v>
      </c>
      <c r="B2565" s="576" t="e">
        <f t="shared" si="278"/>
        <v>#REF!</v>
      </c>
      <c r="C2565" s="576" t="e">
        <f>IF(A2565="","",IF(#REF!+'Plano Prestação Mensal Proposta'!A2565&gt;120,0,ROUND(IF(B2565&gt;0.045,(0.045*0.5),(0.5)*B2565),7)))</f>
        <v>#REF!</v>
      </c>
      <c r="D2565" s="576" t="e">
        <f t="shared" si="273"/>
        <v>#REF!</v>
      </c>
      <c r="E2565" s="575" t="e">
        <f t="shared" si="279"/>
        <v>#REF!</v>
      </c>
      <c r="F2565" s="575" t="e">
        <f t="shared" si="274"/>
        <v>#REF!</v>
      </c>
      <c r="G2565" s="575" t="e">
        <f t="shared" si="275"/>
        <v>#REF!</v>
      </c>
      <c r="H2565" s="575" t="e">
        <f t="shared" si="276"/>
        <v>#REF!</v>
      </c>
      <c r="I2565" s="575" t="e">
        <f t="shared" si="277"/>
        <v>#REF!</v>
      </c>
      <c r="J2565" s="575" t="e">
        <f>IF(A2565="","",IF(#REF!="","",PMT((1+D2565)^(1/12)-1,(#REF!*12)-A2565+1,-E2565)))</f>
        <v>#REF!</v>
      </c>
    </row>
    <row r="2566" spans="1:10">
      <c r="A2566" s="577" t="e">
        <f>IF(A2565="","",IF(A2565=#REF!*12,"",+A2565+1))</f>
        <v>#REF!</v>
      </c>
      <c r="B2566" s="576" t="e">
        <f t="shared" si="278"/>
        <v>#REF!</v>
      </c>
      <c r="C2566" s="576" t="e">
        <f>IF(A2566="","",IF(#REF!+'Plano Prestação Mensal Proposta'!A2566&gt;120,0,ROUND(IF(B2566&gt;0.045,(0.045*0.5),(0.5)*B2566),7)))</f>
        <v>#REF!</v>
      </c>
      <c r="D2566" s="576" t="e">
        <f t="shared" ref="D2566:D2629" si="280">IF(A2566="","",+B2566-C2566)</f>
        <v>#REF!</v>
      </c>
      <c r="E2566" s="575" t="e">
        <f t="shared" si="279"/>
        <v>#REF!</v>
      </c>
      <c r="F2566" s="575" t="e">
        <f t="shared" ref="F2566:F2629" si="281">IF(A2566="","",IF(J2566="","",+J2566-H2566))</f>
        <v>#REF!</v>
      </c>
      <c r="G2566" s="575" t="e">
        <f t="shared" ref="G2566:G2629" si="282">IF(A2566="","",IF(E2566="","",ROUND(+E2566*((1+B2566)^(1/12)-1),2)))</f>
        <v>#REF!</v>
      </c>
      <c r="H2566" s="575" t="e">
        <f t="shared" ref="H2566:H2629" si="283">IF(A2566="","",IF(E2566="","",ROUND(+E2566*((1+D2566)^(1/12)-1),2)))</f>
        <v>#REF!</v>
      </c>
      <c r="I2566" s="575" t="e">
        <f t="shared" ref="I2566:I2629" si="284">IF(A2566="","",+G2566-H2566)</f>
        <v>#REF!</v>
      </c>
      <c r="J2566" s="575" t="e">
        <f>IF(A2566="","",IF(#REF!="","",PMT((1+D2566)^(1/12)-1,(#REF!*12)-A2566+1,-E2566)))</f>
        <v>#REF!</v>
      </c>
    </row>
    <row r="2567" spans="1:10">
      <c r="A2567" s="577" t="e">
        <f>IF(A2566="","",IF(A2566=#REF!*12,"",+A2566+1))</f>
        <v>#REF!</v>
      </c>
      <c r="B2567" s="576" t="e">
        <f t="shared" ref="B2567:B2630" si="285">IF(A2567="","",+B2566)</f>
        <v>#REF!</v>
      </c>
      <c r="C2567" s="576" t="e">
        <f>IF(A2567="","",IF(#REF!+'Plano Prestação Mensal Proposta'!A2567&gt;120,0,ROUND(IF(B2567&gt;0.045,(0.045*0.5),(0.5)*B2567),7)))</f>
        <v>#REF!</v>
      </c>
      <c r="D2567" s="576" t="e">
        <f t="shared" si="280"/>
        <v>#REF!</v>
      </c>
      <c r="E2567" s="575" t="e">
        <f t="shared" ref="E2567:E2630" si="286">IF(A2567="","",IF(F2566="","",+E2566-F2566))</f>
        <v>#REF!</v>
      </c>
      <c r="F2567" s="575" t="e">
        <f t="shared" si="281"/>
        <v>#REF!</v>
      </c>
      <c r="G2567" s="575" t="e">
        <f t="shared" si="282"/>
        <v>#REF!</v>
      </c>
      <c r="H2567" s="575" t="e">
        <f t="shared" si="283"/>
        <v>#REF!</v>
      </c>
      <c r="I2567" s="575" t="e">
        <f t="shared" si="284"/>
        <v>#REF!</v>
      </c>
      <c r="J2567" s="575" t="e">
        <f>IF(A2567="","",IF(#REF!="","",PMT((1+D2567)^(1/12)-1,(#REF!*12)-A2567+1,-E2567)))</f>
        <v>#REF!</v>
      </c>
    </row>
    <row r="2568" spans="1:10">
      <c r="A2568" s="577" t="e">
        <f>IF(A2567="","",IF(A2567=#REF!*12,"",+A2567+1))</f>
        <v>#REF!</v>
      </c>
      <c r="B2568" s="576" t="e">
        <f t="shared" si="285"/>
        <v>#REF!</v>
      </c>
      <c r="C2568" s="576" t="e">
        <f>IF(A2568="","",IF(#REF!+'Plano Prestação Mensal Proposta'!A2568&gt;120,0,ROUND(IF(B2568&gt;0.045,(0.045*0.5),(0.5)*B2568),7)))</f>
        <v>#REF!</v>
      </c>
      <c r="D2568" s="576" t="e">
        <f t="shared" si="280"/>
        <v>#REF!</v>
      </c>
      <c r="E2568" s="575" t="e">
        <f t="shared" si="286"/>
        <v>#REF!</v>
      </c>
      <c r="F2568" s="575" t="e">
        <f t="shared" si="281"/>
        <v>#REF!</v>
      </c>
      <c r="G2568" s="575" t="e">
        <f t="shared" si="282"/>
        <v>#REF!</v>
      </c>
      <c r="H2568" s="575" t="e">
        <f t="shared" si="283"/>
        <v>#REF!</v>
      </c>
      <c r="I2568" s="575" t="e">
        <f t="shared" si="284"/>
        <v>#REF!</v>
      </c>
      <c r="J2568" s="575" t="e">
        <f>IF(A2568="","",IF(#REF!="","",PMT((1+D2568)^(1/12)-1,(#REF!*12)-A2568+1,-E2568)))</f>
        <v>#REF!</v>
      </c>
    </row>
    <row r="2569" spans="1:10">
      <c r="A2569" s="577" t="e">
        <f>IF(A2568="","",IF(A2568=#REF!*12,"",+A2568+1))</f>
        <v>#REF!</v>
      </c>
      <c r="B2569" s="576" t="e">
        <f t="shared" si="285"/>
        <v>#REF!</v>
      </c>
      <c r="C2569" s="576" t="e">
        <f>IF(A2569="","",IF(#REF!+'Plano Prestação Mensal Proposta'!A2569&gt;120,0,ROUND(IF(B2569&gt;0.045,(0.045*0.5),(0.5)*B2569),7)))</f>
        <v>#REF!</v>
      </c>
      <c r="D2569" s="576" t="e">
        <f t="shared" si="280"/>
        <v>#REF!</v>
      </c>
      <c r="E2569" s="575" t="e">
        <f t="shared" si="286"/>
        <v>#REF!</v>
      </c>
      <c r="F2569" s="575" t="e">
        <f t="shared" si="281"/>
        <v>#REF!</v>
      </c>
      <c r="G2569" s="575" t="e">
        <f t="shared" si="282"/>
        <v>#REF!</v>
      </c>
      <c r="H2569" s="575" t="e">
        <f t="shared" si="283"/>
        <v>#REF!</v>
      </c>
      <c r="I2569" s="575" t="e">
        <f t="shared" si="284"/>
        <v>#REF!</v>
      </c>
      <c r="J2569" s="575" t="e">
        <f>IF(A2569="","",IF(#REF!="","",PMT((1+D2569)^(1/12)-1,(#REF!*12)-A2569+1,-E2569)))</f>
        <v>#REF!</v>
      </c>
    </row>
    <row r="2570" spans="1:10">
      <c r="A2570" s="577" t="e">
        <f>IF(A2569="","",IF(A2569=#REF!*12,"",+A2569+1))</f>
        <v>#REF!</v>
      </c>
      <c r="B2570" s="576" t="e">
        <f t="shared" si="285"/>
        <v>#REF!</v>
      </c>
      <c r="C2570" s="576" t="e">
        <f>IF(A2570="","",IF(#REF!+'Plano Prestação Mensal Proposta'!A2570&gt;120,0,ROUND(IF(B2570&gt;0.045,(0.045*0.5),(0.5)*B2570),7)))</f>
        <v>#REF!</v>
      </c>
      <c r="D2570" s="576" t="e">
        <f t="shared" si="280"/>
        <v>#REF!</v>
      </c>
      <c r="E2570" s="575" t="e">
        <f t="shared" si="286"/>
        <v>#REF!</v>
      </c>
      <c r="F2570" s="575" t="e">
        <f t="shared" si="281"/>
        <v>#REF!</v>
      </c>
      <c r="G2570" s="575" t="e">
        <f t="shared" si="282"/>
        <v>#REF!</v>
      </c>
      <c r="H2570" s="575" t="e">
        <f t="shared" si="283"/>
        <v>#REF!</v>
      </c>
      <c r="I2570" s="575" t="e">
        <f t="shared" si="284"/>
        <v>#REF!</v>
      </c>
      <c r="J2570" s="575" t="e">
        <f>IF(A2570="","",IF(#REF!="","",PMT((1+D2570)^(1/12)-1,(#REF!*12)-A2570+1,-E2570)))</f>
        <v>#REF!</v>
      </c>
    </row>
    <row r="2571" spans="1:10">
      <c r="A2571" s="577" t="e">
        <f>IF(A2570="","",IF(A2570=#REF!*12,"",+A2570+1))</f>
        <v>#REF!</v>
      </c>
      <c r="B2571" s="576" t="e">
        <f t="shared" si="285"/>
        <v>#REF!</v>
      </c>
      <c r="C2571" s="576" t="e">
        <f>IF(A2571="","",IF(#REF!+'Plano Prestação Mensal Proposta'!A2571&gt;120,0,ROUND(IF(B2571&gt;0.045,(0.045*0.5),(0.5)*B2571),7)))</f>
        <v>#REF!</v>
      </c>
      <c r="D2571" s="576" t="e">
        <f t="shared" si="280"/>
        <v>#REF!</v>
      </c>
      <c r="E2571" s="575" t="e">
        <f t="shared" si="286"/>
        <v>#REF!</v>
      </c>
      <c r="F2571" s="575" t="e">
        <f t="shared" si="281"/>
        <v>#REF!</v>
      </c>
      <c r="G2571" s="575" t="e">
        <f t="shared" si="282"/>
        <v>#REF!</v>
      </c>
      <c r="H2571" s="575" t="e">
        <f t="shared" si="283"/>
        <v>#REF!</v>
      </c>
      <c r="I2571" s="575" t="e">
        <f t="shared" si="284"/>
        <v>#REF!</v>
      </c>
      <c r="J2571" s="575" t="e">
        <f>IF(A2571="","",IF(#REF!="","",PMT((1+D2571)^(1/12)-1,(#REF!*12)-A2571+1,-E2571)))</f>
        <v>#REF!</v>
      </c>
    </row>
    <row r="2572" spans="1:10">
      <c r="A2572" s="577" t="e">
        <f>IF(A2571="","",IF(A2571=#REF!*12,"",+A2571+1))</f>
        <v>#REF!</v>
      </c>
      <c r="B2572" s="576" t="e">
        <f t="shared" si="285"/>
        <v>#REF!</v>
      </c>
      <c r="C2572" s="576" t="e">
        <f>IF(A2572="","",IF(#REF!+'Plano Prestação Mensal Proposta'!A2572&gt;120,0,ROUND(IF(B2572&gt;0.045,(0.045*0.5),(0.5)*B2572),7)))</f>
        <v>#REF!</v>
      </c>
      <c r="D2572" s="576" t="e">
        <f t="shared" si="280"/>
        <v>#REF!</v>
      </c>
      <c r="E2572" s="575" t="e">
        <f t="shared" si="286"/>
        <v>#REF!</v>
      </c>
      <c r="F2572" s="575" t="e">
        <f t="shared" si="281"/>
        <v>#REF!</v>
      </c>
      <c r="G2572" s="575" t="e">
        <f t="shared" si="282"/>
        <v>#REF!</v>
      </c>
      <c r="H2572" s="575" t="e">
        <f t="shared" si="283"/>
        <v>#REF!</v>
      </c>
      <c r="I2572" s="575" t="e">
        <f t="shared" si="284"/>
        <v>#REF!</v>
      </c>
      <c r="J2572" s="575" t="e">
        <f>IF(A2572="","",IF(#REF!="","",PMT((1+D2572)^(1/12)-1,(#REF!*12)-A2572+1,-E2572)))</f>
        <v>#REF!</v>
      </c>
    </row>
    <row r="2573" spans="1:10">
      <c r="A2573" s="577" t="e">
        <f>IF(A2572="","",IF(A2572=#REF!*12,"",+A2572+1))</f>
        <v>#REF!</v>
      </c>
      <c r="B2573" s="576" t="e">
        <f t="shared" si="285"/>
        <v>#REF!</v>
      </c>
      <c r="C2573" s="576" t="e">
        <f>IF(A2573="","",IF(#REF!+'Plano Prestação Mensal Proposta'!A2573&gt;120,0,ROUND(IF(B2573&gt;0.045,(0.045*0.5),(0.5)*B2573),7)))</f>
        <v>#REF!</v>
      </c>
      <c r="D2573" s="576" t="e">
        <f t="shared" si="280"/>
        <v>#REF!</v>
      </c>
      <c r="E2573" s="575" t="e">
        <f t="shared" si="286"/>
        <v>#REF!</v>
      </c>
      <c r="F2573" s="575" t="e">
        <f t="shared" si="281"/>
        <v>#REF!</v>
      </c>
      <c r="G2573" s="575" t="e">
        <f t="shared" si="282"/>
        <v>#REF!</v>
      </c>
      <c r="H2573" s="575" t="e">
        <f t="shared" si="283"/>
        <v>#REF!</v>
      </c>
      <c r="I2573" s="575" t="e">
        <f t="shared" si="284"/>
        <v>#REF!</v>
      </c>
      <c r="J2573" s="575" t="e">
        <f>IF(A2573="","",IF(#REF!="","",PMT((1+D2573)^(1/12)-1,(#REF!*12)-A2573+1,-E2573)))</f>
        <v>#REF!</v>
      </c>
    </row>
    <row r="2574" spans="1:10">
      <c r="A2574" s="577" t="e">
        <f>IF(A2573="","",IF(A2573=#REF!*12,"",+A2573+1))</f>
        <v>#REF!</v>
      </c>
      <c r="B2574" s="576" t="e">
        <f t="shared" si="285"/>
        <v>#REF!</v>
      </c>
      <c r="C2574" s="576" t="e">
        <f>IF(A2574="","",IF(#REF!+'Plano Prestação Mensal Proposta'!A2574&gt;120,0,ROUND(IF(B2574&gt;0.045,(0.045*0.5),(0.5)*B2574),7)))</f>
        <v>#REF!</v>
      </c>
      <c r="D2574" s="576" t="e">
        <f t="shared" si="280"/>
        <v>#REF!</v>
      </c>
      <c r="E2574" s="575" t="e">
        <f t="shared" si="286"/>
        <v>#REF!</v>
      </c>
      <c r="F2574" s="575" t="e">
        <f t="shared" si="281"/>
        <v>#REF!</v>
      </c>
      <c r="G2574" s="575" t="e">
        <f t="shared" si="282"/>
        <v>#REF!</v>
      </c>
      <c r="H2574" s="575" t="e">
        <f t="shared" si="283"/>
        <v>#REF!</v>
      </c>
      <c r="I2574" s="575" t="e">
        <f t="shared" si="284"/>
        <v>#REF!</v>
      </c>
      <c r="J2574" s="575" t="e">
        <f>IF(A2574="","",IF(#REF!="","",PMT((1+D2574)^(1/12)-1,(#REF!*12)-A2574+1,-E2574)))</f>
        <v>#REF!</v>
      </c>
    </row>
    <row r="2575" spans="1:10">
      <c r="A2575" s="577" t="e">
        <f>IF(A2574="","",IF(A2574=#REF!*12,"",+A2574+1))</f>
        <v>#REF!</v>
      </c>
      <c r="B2575" s="576" t="e">
        <f t="shared" si="285"/>
        <v>#REF!</v>
      </c>
      <c r="C2575" s="576" t="e">
        <f>IF(A2575="","",IF(#REF!+'Plano Prestação Mensal Proposta'!A2575&gt;120,0,ROUND(IF(B2575&gt;0.045,(0.045*0.5),(0.5)*B2575),7)))</f>
        <v>#REF!</v>
      </c>
      <c r="D2575" s="576" t="e">
        <f t="shared" si="280"/>
        <v>#REF!</v>
      </c>
      <c r="E2575" s="575" t="e">
        <f t="shared" si="286"/>
        <v>#REF!</v>
      </c>
      <c r="F2575" s="575" t="e">
        <f t="shared" si="281"/>
        <v>#REF!</v>
      </c>
      <c r="G2575" s="575" t="e">
        <f t="shared" si="282"/>
        <v>#REF!</v>
      </c>
      <c r="H2575" s="575" t="e">
        <f t="shared" si="283"/>
        <v>#REF!</v>
      </c>
      <c r="I2575" s="575" t="e">
        <f t="shared" si="284"/>
        <v>#REF!</v>
      </c>
      <c r="J2575" s="575" t="e">
        <f>IF(A2575="","",IF(#REF!="","",PMT((1+D2575)^(1/12)-1,(#REF!*12)-A2575+1,-E2575)))</f>
        <v>#REF!</v>
      </c>
    </row>
    <row r="2576" spans="1:10">
      <c r="A2576" s="577" t="e">
        <f>IF(A2575="","",IF(A2575=#REF!*12,"",+A2575+1))</f>
        <v>#REF!</v>
      </c>
      <c r="B2576" s="576" t="e">
        <f t="shared" si="285"/>
        <v>#REF!</v>
      </c>
      <c r="C2576" s="576" t="e">
        <f>IF(A2576="","",IF(#REF!+'Plano Prestação Mensal Proposta'!A2576&gt;120,0,ROUND(IF(B2576&gt;0.045,(0.045*0.5),(0.5)*B2576),7)))</f>
        <v>#REF!</v>
      </c>
      <c r="D2576" s="576" t="e">
        <f t="shared" si="280"/>
        <v>#REF!</v>
      </c>
      <c r="E2576" s="575" t="e">
        <f t="shared" si="286"/>
        <v>#REF!</v>
      </c>
      <c r="F2576" s="575" t="e">
        <f t="shared" si="281"/>
        <v>#REF!</v>
      </c>
      <c r="G2576" s="575" t="e">
        <f t="shared" si="282"/>
        <v>#REF!</v>
      </c>
      <c r="H2576" s="575" t="e">
        <f t="shared" si="283"/>
        <v>#REF!</v>
      </c>
      <c r="I2576" s="575" t="e">
        <f t="shared" si="284"/>
        <v>#REF!</v>
      </c>
      <c r="J2576" s="575" t="e">
        <f>IF(A2576="","",IF(#REF!="","",PMT((1+D2576)^(1/12)-1,(#REF!*12)-A2576+1,-E2576)))</f>
        <v>#REF!</v>
      </c>
    </row>
    <row r="2577" spans="1:10">
      <c r="A2577" s="577" t="e">
        <f>IF(A2576="","",IF(A2576=#REF!*12,"",+A2576+1))</f>
        <v>#REF!</v>
      </c>
      <c r="B2577" s="576" t="e">
        <f t="shared" si="285"/>
        <v>#REF!</v>
      </c>
      <c r="C2577" s="576" t="e">
        <f>IF(A2577="","",IF(#REF!+'Plano Prestação Mensal Proposta'!A2577&gt;120,0,ROUND(IF(B2577&gt;0.045,(0.045*0.5),(0.5)*B2577),7)))</f>
        <v>#REF!</v>
      </c>
      <c r="D2577" s="576" t="e">
        <f t="shared" si="280"/>
        <v>#REF!</v>
      </c>
      <c r="E2577" s="575" t="e">
        <f t="shared" si="286"/>
        <v>#REF!</v>
      </c>
      <c r="F2577" s="575" t="e">
        <f t="shared" si="281"/>
        <v>#REF!</v>
      </c>
      <c r="G2577" s="575" t="e">
        <f t="shared" si="282"/>
        <v>#REF!</v>
      </c>
      <c r="H2577" s="575" t="e">
        <f t="shared" si="283"/>
        <v>#REF!</v>
      </c>
      <c r="I2577" s="575" t="e">
        <f t="shared" si="284"/>
        <v>#REF!</v>
      </c>
      <c r="J2577" s="575" t="e">
        <f>IF(A2577="","",IF(#REF!="","",PMT((1+D2577)^(1/12)-1,(#REF!*12)-A2577+1,-E2577)))</f>
        <v>#REF!</v>
      </c>
    </row>
    <row r="2578" spans="1:10">
      <c r="A2578" s="577" t="e">
        <f>IF(A2577="","",IF(A2577=#REF!*12,"",+A2577+1))</f>
        <v>#REF!</v>
      </c>
      <c r="B2578" s="576" t="e">
        <f t="shared" si="285"/>
        <v>#REF!</v>
      </c>
      <c r="C2578" s="576" t="e">
        <f>IF(A2578="","",IF(#REF!+'Plano Prestação Mensal Proposta'!A2578&gt;120,0,ROUND(IF(B2578&gt;0.045,(0.045*0.5),(0.5)*B2578),7)))</f>
        <v>#REF!</v>
      </c>
      <c r="D2578" s="576" t="e">
        <f t="shared" si="280"/>
        <v>#REF!</v>
      </c>
      <c r="E2578" s="575" t="e">
        <f t="shared" si="286"/>
        <v>#REF!</v>
      </c>
      <c r="F2578" s="575" t="e">
        <f t="shared" si="281"/>
        <v>#REF!</v>
      </c>
      <c r="G2578" s="575" t="e">
        <f t="shared" si="282"/>
        <v>#REF!</v>
      </c>
      <c r="H2578" s="575" t="e">
        <f t="shared" si="283"/>
        <v>#REF!</v>
      </c>
      <c r="I2578" s="575" t="e">
        <f t="shared" si="284"/>
        <v>#REF!</v>
      </c>
      <c r="J2578" s="575" t="e">
        <f>IF(A2578="","",IF(#REF!="","",PMT((1+D2578)^(1/12)-1,(#REF!*12)-A2578+1,-E2578)))</f>
        <v>#REF!</v>
      </c>
    </row>
    <row r="2579" spans="1:10">
      <c r="A2579" s="577" t="e">
        <f>IF(A2578="","",IF(A2578=#REF!*12,"",+A2578+1))</f>
        <v>#REF!</v>
      </c>
      <c r="B2579" s="576" t="e">
        <f t="shared" si="285"/>
        <v>#REF!</v>
      </c>
      <c r="C2579" s="576" t="e">
        <f>IF(A2579="","",IF(#REF!+'Plano Prestação Mensal Proposta'!A2579&gt;120,0,ROUND(IF(B2579&gt;0.045,(0.045*0.5),(0.5)*B2579),7)))</f>
        <v>#REF!</v>
      </c>
      <c r="D2579" s="576" t="e">
        <f t="shared" si="280"/>
        <v>#REF!</v>
      </c>
      <c r="E2579" s="575" t="e">
        <f t="shared" si="286"/>
        <v>#REF!</v>
      </c>
      <c r="F2579" s="575" t="e">
        <f t="shared" si="281"/>
        <v>#REF!</v>
      </c>
      <c r="G2579" s="575" t="e">
        <f t="shared" si="282"/>
        <v>#REF!</v>
      </c>
      <c r="H2579" s="575" t="e">
        <f t="shared" si="283"/>
        <v>#REF!</v>
      </c>
      <c r="I2579" s="575" t="e">
        <f t="shared" si="284"/>
        <v>#REF!</v>
      </c>
      <c r="J2579" s="575" t="e">
        <f>IF(A2579="","",IF(#REF!="","",PMT((1+D2579)^(1/12)-1,(#REF!*12)-A2579+1,-E2579)))</f>
        <v>#REF!</v>
      </c>
    </row>
    <row r="2580" spans="1:10">
      <c r="A2580" s="577" t="e">
        <f>IF(A2579="","",IF(A2579=#REF!*12,"",+A2579+1))</f>
        <v>#REF!</v>
      </c>
      <c r="B2580" s="576" t="e">
        <f t="shared" si="285"/>
        <v>#REF!</v>
      </c>
      <c r="C2580" s="576" t="e">
        <f>IF(A2580="","",IF(#REF!+'Plano Prestação Mensal Proposta'!A2580&gt;120,0,ROUND(IF(B2580&gt;0.045,(0.045*0.5),(0.5)*B2580),7)))</f>
        <v>#REF!</v>
      </c>
      <c r="D2580" s="576" t="e">
        <f t="shared" si="280"/>
        <v>#REF!</v>
      </c>
      <c r="E2580" s="575" t="e">
        <f t="shared" si="286"/>
        <v>#REF!</v>
      </c>
      <c r="F2580" s="575" t="e">
        <f t="shared" si="281"/>
        <v>#REF!</v>
      </c>
      <c r="G2580" s="575" t="e">
        <f t="shared" si="282"/>
        <v>#REF!</v>
      </c>
      <c r="H2580" s="575" t="e">
        <f t="shared" si="283"/>
        <v>#REF!</v>
      </c>
      <c r="I2580" s="575" t="e">
        <f t="shared" si="284"/>
        <v>#REF!</v>
      </c>
      <c r="J2580" s="575" t="e">
        <f>IF(A2580="","",IF(#REF!="","",PMT((1+D2580)^(1/12)-1,(#REF!*12)-A2580+1,-E2580)))</f>
        <v>#REF!</v>
      </c>
    </row>
    <row r="2581" spans="1:10">
      <c r="A2581" s="577" t="e">
        <f>IF(A2580="","",IF(A2580=#REF!*12,"",+A2580+1))</f>
        <v>#REF!</v>
      </c>
      <c r="B2581" s="576" t="e">
        <f t="shared" si="285"/>
        <v>#REF!</v>
      </c>
      <c r="C2581" s="576" t="e">
        <f>IF(A2581="","",IF(#REF!+'Plano Prestação Mensal Proposta'!A2581&gt;120,0,ROUND(IF(B2581&gt;0.045,(0.045*0.5),(0.5)*B2581),7)))</f>
        <v>#REF!</v>
      </c>
      <c r="D2581" s="576" t="e">
        <f t="shared" si="280"/>
        <v>#REF!</v>
      </c>
      <c r="E2581" s="575" t="e">
        <f t="shared" si="286"/>
        <v>#REF!</v>
      </c>
      <c r="F2581" s="575" t="e">
        <f t="shared" si="281"/>
        <v>#REF!</v>
      </c>
      <c r="G2581" s="575" t="e">
        <f t="shared" si="282"/>
        <v>#REF!</v>
      </c>
      <c r="H2581" s="575" t="e">
        <f t="shared" si="283"/>
        <v>#REF!</v>
      </c>
      <c r="I2581" s="575" t="e">
        <f t="shared" si="284"/>
        <v>#REF!</v>
      </c>
      <c r="J2581" s="575" t="e">
        <f>IF(A2581="","",IF(#REF!="","",PMT((1+D2581)^(1/12)-1,(#REF!*12)-A2581+1,-E2581)))</f>
        <v>#REF!</v>
      </c>
    </row>
    <row r="2582" spans="1:10">
      <c r="A2582" s="577" t="e">
        <f>IF(A2581="","",IF(A2581=#REF!*12,"",+A2581+1))</f>
        <v>#REF!</v>
      </c>
      <c r="B2582" s="576" t="e">
        <f t="shared" si="285"/>
        <v>#REF!</v>
      </c>
      <c r="C2582" s="576" t="e">
        <f>IF(A2582="","",IF(#REF!+'Plano Prestação Mensal Proposta'!A2582&gt;120,0,ROUND(IF(B2582&gt;0.045,(0.045*0.5),(0.5)*B2582),7)))</f>
        <v>#REF!</v>
      </c>
      <c r="D2582" s="576" t="e">
        <f t="shared" si="280"/>
        <v>#REF!</v>
      </c>
      <c r="E2582" s="575" t="e">
        <f t="shared" si="286"/>
        <v>#REF!</v>
      </c>
      <c r="F2582" s="575" t="e">
        <f t="shared" si="281"/>
        <v>#REF!</v>
      </c>
      <c r="G2582" s="575" t="e">
        <f t="shared" si="282"/>
        <v>#REF!</v>
      </c>
      <c r="H2582" s="575" t="e">
        <f t="shared" si="283"/>
        <v>#REF!</v>
      </c>
      <c r="I2582" s="575" t="e">
        <f t="shared" si="284"/>
        <v>#REF!</v>
      </c>
      <c r="J2582" s="575" t="e">
        <f>IF(A2582="","",IF(#REF!="","",PMT((1+D2582)^(1/12)-1,(#REF!*12)-A2582+1,-E2582)))</f>
        <v>#REF!</v>
      </c>
    </row>
    <row r="2583" spans="1:10">
      <c r="A2583" s="577" t="e">
        <f>IF(A2582="","",IF(A2582=#REF!*12,"",+A2582+1))</f>
        <v>#REF!</v>
      </c>
      <c r="B2583" s="576" t="e">
        <f t="shared" si="285"/>
        <v>#REF!</v>
      </c>
      <c r="C2583" s="576" t="e">
        <f>IF(A2583="","",IF(#REF!+'Plano Prestação Mensal Proposta'!A2583&gt;120,0,ROUND(IF(B2583&gt;0.045,(0.045*0.5),(0.5)*B2583),7)))</f>
        <v>#REF!</v>
      </c>
      <c r="D2583" s="576" t="e">
        <f t="shared" si="280"/>
        <v>#REF!</v>
      </c>
      <c r="E2583" s="575" t="e">
        <f t="shared" si="286"/>
        <v>#REF!</v>
      </c>
      <c r="F2583" s="575" t="e">
        <f t="shared" si="281"/>
        <v>#REF!</v>
      </c>
      <c r="G2583" s="575" t="e">
        <f t="shared" si="282"/>
        <v>#REF!</v>
      </c>
      <c r="H2583" s="575" t="e">
        <f t="shared" si="283"/>
        <v>#REF!</v>
      </c>
      <c r="I2583" s="575" t="e">
        <f t="shared" si="284"/>
        <v>#REF!</v>
      </c>
      <c r="J2583" s="575" t="e">
        <f>IF(A2583="","",IF(#REF!="","",PMT((1+D2583)^(1/12)-1,(#REF!*12)-A2583+1,-E2583)))</f>
        <v>#REF!</v>
      </c>
    </row>
    <row r="2584" spans="1:10">
      <c r="A2584" s="577" t="e">
        <f>IF(A2583="","",IF(A2583=#REF!*12,"",+A2583+1))</f>
        <v>#REF!</v>
      </c>
      <c r="B2584" s="576" t="e">
        <f t="shared" si="285"/>
        <v>#REF!</v>
      </c>
      <c r="C2584" s="576" t="e">
        <f>IF(A2584="","",IF(#REF!+'Plano Prestação Mensal Proposta'!A2584&gt;120,0,ROUND(IF(B2584&gt;0.045,(0.045*0.5),(0.5)*B2584),7)))</f>
        <v>#REF!</v>
      </c>
      <c r="D2584" s="576" t="e">
        <f t="shared" si="280"/>
        <v>#REF!</v>
      </c>
      <c r="E2584" s="575" t="e">
        <f t="shared" si="286"/>
        <v>#REF!</v>
      </c>
      <c r="F2584" s="575" t="e">
        <f t="shared" si="281"/>
        <v>#REF!</v>
      </c>
      <c r="G2584" s="575" t="e">
        <f t="shared" si="282"/>
        <v>#REF!</v>
      </c>
      <c r="H2584" s="575" t="e">
        <f t="shared" si="283"/>
        <v>#REF!</v>
      </c>
      <c r="I2584" s="575" t="e">
        <f t="shared" si="284"/>
        <v>#REF!</v>
      </c>
      <c r="J2584" s="575" t="e">
        <f>IF(A2584="","",IF(#REF!="","",PMT((1+D2584)^(1/12)-1,(#REF!*12)-A2584+1,-E2584)))</f>
        <v>#REF!</v>
      </c>
    </row>
    <row r="2585" spans="1:10">
      <c r="A2585" s="577" t="e">
        <f>IF(A2584="","",IF(A2584=#REF!*12,"",+A2584+1))</f>
        <v>#REF!</v>
      </c>
      <c r="B2585" s="576" t="e">
        <f t="shared" si="285"/>
        <v>#REF!</v>
      </c>
      <c r="C2585" s="576" t="e">
        <f>IF(A2585="","",IF(#REF!+'Plano Prestação Mensal Proposta'!A2585&gt;120,0,ROUND(IF(B2585&gt;0.045,(0.045*0.5),(0.5)*B2585),7)))</f>
        <v>#REF!</v>
      </c>
      <c r="D2585" s="576" t="e">
        <f t="shared" si="280"/>
        <v>#REF!</v>
      </c>
      <c r="E2585" s="575" t="e">
        <f t="shared" si="286"/>
        <v>#REF!</v>
      </c>
      <c r="F2585" s="575" t="e">
        <f t="shared" si="281"/>
        <v>#REF!</v>
      </c>
      <c r="G2585" s="575" t="e">
        <f t="shared" si="282"/>
        <v>#REF!</v>
      </c>
      <c r="H2585" s="575" t="e">
        <f t="shared" si="283"/>
        <v>#REF!</v>
      </c>
      <c r="I2585" s="575" t="e">
        <f t="shared" si="284"/>
        <v>#REF!</v>
      </c>
      <c r="J2585" s="575" t="e">
        <f>IF(A2585="","",IF(#REF!="","",PMT((1+D2585)^(1/12)-1,(#REF!*12)-A2585+1,-E2585)))</f>
        <v>#REF!</v>
      </c>
    </row>
    <row r="2586" spans="1:10">
      <c r="A2586" s="577" t="e">
        <f>IF(A2585="","",IF(A2585=#REF!*12,"",+A2585+1))</f>
        <v>#REF!</v>
      </c>
      <c r="B2586" s="576" t="e">
        <f t="shared" si="285"/>
        <v>#REF!</v>
      </c>
      <c r="C2586" s="576" t="e">
        <f>IF(A2586="","",IF(#REF!+'Plano Prestação Mensal Proposta'!A2586&gt;120,0,ROUND(IF(B2586&gt;0.045,(0.045*0.5),(0.5)*B2586),7)))</f>
        <v>#REF!</v>
      </c>
      <c r="D2586" s="576" t="e">
        <f t="shared" si="280"/>
        <v>#REF!</v>
      </c>
      <c r="E2586" s="575" t="e">
        <f t="shared" si="286"/>
        <v>#REF!</v>
      </c>
      <c r="F2586" s="575" t="e">
        <f t="shared" si="281"/>
        <v>#REF!</v>
      </c>
      <c r="G2586" s="575" t="e">
        <f t="shared" si="282"/>
        <v>#REF!</v>
      </c>
      <c r="H2586" s="575" t="e">
        <f t="shared" si="283"/>
        <v>#REF!</v>
      </c>
      <c r="I2586" s="575" t="e">
        <f t="shared" si="284"/>
        <v>#REF!</v>
      </c>
      <c r="J2586" s="575" t="e">
        <f>IF(A2586="","",IF(#REF!="","",PMT((1+D2586)^(1/12)-1,(#REF!*12)-A2586+1,-E2586)))</f>
        <v>#REF!</v>
      </c>
    </row>
    <row r="2587" spans="1:10">
      <c r="A2587" s="577" t="e">
        <f>IF(A2586="","",IF(A2586=#REF!*12,"",+A2586+1))</f>
        <v>#REF!</v>
      </c>
      <c r="B2587" s="576" t="e">
        <f t="shared" si="285"/>
        <v>#REF!</v>
      </c>
      <c r="C2587" s="576" t="e">
        <f>IF(A2587="","",IF(#REF!+'Plano Prestação Mensal Proposta'!A2587&gt;120,0,ROUND(IF(B2587&gt;0.045,(0.045*0.5),(0.5)*B2587),7)))</f>
        <v>#REF!</v>
      </c>
      <c r="D2587" s="576" t="e">
        <f t="shared" si="280"/>
        <v>#REF!</v>
      </c>
      <c r="E2587" s="575" t="e">
        <f t="shared" si="286"/>
        <v>#REF!</v>
      </c>
      <c r="F2587" s="575" t="e">
        <f t="shared" si="281"/>
        <v>#REF!</v>
      </c>
      <c r="G2587" s="575" t="e">
        <f t="shared" si="282"/>
        <v>#REF!</v>
      </c>
      <c r="H2587" s="575" t="e">
        <f t="shared" si="283"/>
        <v>#REF!</v>
      </c>
      <c r="I2587" s="575" t="e">
        <f t="shared" si="284"/>
        <v>#REF!</v>
      </c>
      <c r="J2587" s="575" t="e">
        <f>IF(A2587="","",IF(#REF!="","",PMT((1+D2587)^(1/12)-1,(#REF!*12)-A2587+1,-E2587)))</f>
        <v>#REF!</v>
      </c>
    </row>
    <row r="2588" spans="1:10">
      <c r="A2588" s="577" t="e">
        <f>IF(A2587="","",IF(A2587=#REF!*12,"",+A2587+1))</f>
        <v>#REF!</v>
      </c>
      <c r="B2588" s="576" t="e">
        <f t="shared" si="285"/>
        <v>#REF!</v>
      </c>
      <c r="C2588" s="576" t="e">
        <f>IF(A2588="","",IF(#REF!+'Plano Prestação Mensal Proposta'!A2588&gt;120,0,ROUND(IF(B2588&gt;0.045,(0.045*0.5),(0.5)*B2588),7)))</f>
        <v>#REF!</v>
      </c>
      <c r="D2588" s="576" t="e">
        <f t="shared" si="280"/>
        <v>#REF!</v>
      </c>
      <c r="E2588" s="575" t="e">
        <f t="shared" si="286"/>
        <v>#REF!</v>
      </c>
      <c r="F2588" s="575" t="e">
        <f t="shared" si="281"/>
        <v>#REF!</v>
      </c>
      <c r="G2588" s="575" t="e">
        <f t="shared" si="282"/>
        <v>#REF!</v>
      </c>
      <c r="H2588" s="575" t="e">
        <f t="shared" si="283"/>
        <v>#REF!</v>
      </c>
      <c r="I2588" s="575" t="e">
        <f t="shared" si="284"/>
        <v>#REF!</v>
      </c>
      <c r="J2588" s="575" t="e">
        <f>IF(A2588="","",IF(#REF!="","",PMT((1+D2588)^(1/12)-1,(#REF!*12)-A2588+1,-E2588)))</f>
        <v>#REF!</v>
      </c>
    </row>
    <row r="2589" spans="1:10">
      <c r="A2589" s="577" t="e">
        <f>IF(A2588="","",IF(A2588=#REF!*12,"",+A2588+1))</f>
        <v>#REF!</v>
      </c>
      <c r="B2589" s="576" t="e">
        <f t="shared" si="285"/>
        <v>#REF!</v>
      </c>
      <c r="C2589" s="576" t="e">
        <f>IF(A2589="","",IF(#REF!+'Plano Prestação Mensal Proposta'!A2589&gt;120,0,ROUND(IF(B2589&gt;0.045,(0.045*0.5),(0.5)*B2589),7)))</f>
        <v>#REF!</v>
      </c>
      <c r="D2589" s="576" t="e">
        <f t="shared" si="280"/>
        <v>#REF!</v>
      </c>
      <c r="E2589" s="575" t="e">
        <f t="shared" si="286"/>
        <v>#REF!</v>
      </c>
      <c r="F2589" s="575" t="e">
        <f t="shared" si="281"/>
        <v>#REF!</v>
      </c>
      <c r="G2589" s="575" t="e">
        <f t="shared" si="282"/>
        <v>#REF!</v>
      </c>
      <c r="H2589" s="575" t="e">
        <f t="shared" si="283"/>
        <v>#REF!</v>
      </c>
      <c r="I2589" s="575" t="e">
        <f t="shared" si="284"/>
        <v>#REF!</v>
      </c>
      <c r="J2589" s="575" t="e">
        <f>IF(A2589="","",IF(#REF!="","",PMT((1+D2589)^(1/12)-1,(#REF!*12)-A2589+1,-E2589)))</f>
        <v>#REF!</v>
      </c>
    </row>
    <row r="2590" spans="1:10">
      <c r="A2590" s="577" t="e">
        <f>IF(A2589="","",IF(A2589=#REF!*12,"",+A2589+1))</f>
        <v>#REF!</v>
      </c>
      <c r="B2590" s="576" t="e">
        <f t="shared" si="285"/>
        <v>#REF!</v>
      </c>
      <c r="C2590" s="576" t="e">
        <f>IF(A2590="","",IF(#REF!+'Plano Prestação Mensal Proposta'!A2590&gt;120,0,ROUND(IF(B2590&gt;0.045,(0.045*0.5),(0.5)*B2590),7)))</f>
        <v>#REF!</v>
      </c>
      <c r="D2590" s="576" t="e">
        <f t="shared" si="280"/>
        <v>#REF!</v>
      </c>
      <c r="E2590" s="575" t="e">
        <f t="shared" si="286"/>
        <v>#REF!</v>
      </c>
      <c r="F2590" s="575" t="e">
        <f t="shared" si="281"/>
        <v>#REF!</v>
      </c>
      <c r="G2590" s="575" t="e">
        <f t="shared" si="282"/>
        <v>#REF!</v>
      </c>
      <c r="H2590" s="575" t="e">
        <f t="shared" si="283"/>
        <v>#REF!</v>
      </c>
      <c r="I2590" s="575" t="e">
        <f t="shared" si="284"/>
        <v>#REF!</v>
      </c>
      <c r="J2590" s="575" t="e">
        <f>IF(A2590="","",IF(#REF!="","",PMT((1+D2590)^(1/12)-1,(#REF!*12)-A2590+1,-E2590)))</f>
        <v>#REF!</v>
      </c>
    </row>
    <row r="2591" spans="1:10">
      <c r="A2591" s="577" t="e">
        <f>IF(A2590="","",IF(A2590=#REF!*12,"",+A2590+1))</f>
        <v>#REF!</v>
      </c>
      <c r="B2591" s="576" t="e">
        <f t="shared" si="285"/>
        <v>#REF!</v>
      </c>
      <c r="C2591" s="576" t="e">
        <f>IF(A2591="","",IF(#REF!+'Plano Prestação Mensal Proposta'!A2591&gt;120,0,ROUND(IF(B2591&gt;0.045,(0.045*0.5),(0.5)*B2591),7)))</f>
        <v>#REF!</v>
      </c>
      <c r="D2591" s="576" t="e">
        <f t="shared" si="280"/>
        <v>#REF!</v>
      </c>
      <c r="E2591" s="575" t="e">
        <f t="shared" si="286"/>
        <v>#REF!</v>
      </c>
      <c r="F2591" s="575" t="e">
        <f t="shared" si="281"/>
        <v>#REF!</v>
      </c>
      <c r="G2591" s="575" t="e">
        <f t="shared" si="282"/>
        <v>#REF!</v>
      </c>
      <c r="H2591" s="575" t="e">
        <f t="shared" si="283"/>
        <v>#REF!</v>
      </c>
      <c r="I2591" s="575" t="e">
        <f t="shared" si="284"/>
        <v>#REF!</v>
      </c>
      <c r="J2591" s="575" t="e">
        <f>IF(A2591="","",IF(#REF!="","",PMT((1+D2591)^(1/12)-1,(#REF!*12)-A2591+1,-E2591)))</f>
        <v>#REF!</v>
      </c>
    </row>
    <row r="2592" spans="1:10">
      <c r="A2592" s="577" t="e">
        <f>IF(A2591="","",IF(A2591=#REF!*12,"",+A2591+1))</f>
        <v>#REF!</v>
      </c>
      <c r="B2592" s="576" t="e">
        <f t="shared" si="285"/>
        <v>#REF!</v>
      </c>
      <c r="C2592" s="576" t="e">
        <f>IF(A2592="","",IF(#REF!+'Plano Prestação Mensal Proposta'!A2592&gt;120,0,ROUND(IF(B2592&gt;0.045,(0.045*0.5),(0.5)*B2592),7)))</f>
        <v>#REF!</v>
      </c>
      <c r="D2592" s="576" t="e">
        <f t="shared" si="280"/>
        <v>#REF!</v>
      </c>
      <c r="E2592" s="575" t="e">
        <f t="shared" si="286"/>
        <v>#REF!</v>
      </c>
      <c r="F2592" s="575" t="e">
        <f t="shared" si="281"/>
        <v>#REF!</v>
      </c>
      <c r="G2592" s="575" t="e">
        <f t="shared" si="282"/>
        <v>#REF!</v>
      </c>
      <c r="H2592" s="575" t="e">
        <f t="shared" si="283"/>
        <v>#REF!</v>
      </c>
      <c r="I2592" s="575" t="e">
        <f t="shared" si="284"/>
        <v>#REF!</v>
      </c>
      <c r="J2592" s="575" t="e">
        <f>IF(A2592="","",IF(#REF!="","",PMT((1+D2592)^(1/12)-1,(#REF!*12)-A2592+1,-E2592)))</f>
        <v>#REF!</v>
      </c>
    </row>
    <row r="2593" spans="1:10">
      <c r="A2593" s="577" t="e">
        <f>IF(A2592="","",IF(A2592=#REF!*12,"",+A2592+1))</f>
        <v>#REF!</v>
      </c>
      <c r="B2593" s="576" t="e">
        <f t="shared" si="285"/>
        <v>#REF!</v>
      </c>
      <c r="C2593" s="576" t="e">
        <f>IF(A2593="","",IF(#REF!+'Plano Prestação Mensal Proposta'!A2593&gt;120,0,ROUND(IF(B2593&gt;0.045,(0.045*0.5),(0.5)*B2593),7)))</f>
        <v>#REF!</v>
      </c>
      <c r="D2593" s="576" t="e">
        <f t="shared" si="280"/>
        <v>#REF!</v>
      </c>
      <c r="E2593" s="575" t="e">
        <f t="shared" si="286"/>
        <v>#REF!</v>
      </c>
      <c r="F2593" s="575" t="e">
        <f t="shared" si="281"/>
        <v>#REF!</v>
      </c>
      <c r="G2593" s="575" t="e">
        <f t="shared" si="282"/>
        <v>#REF!</v>
      </c>
      <c r="H2593" s="575" t="e">
        <f t="shared" si="283"/>
        <v>#REF!</v>
      </c>
      <c r="I2593" s="575" t="e">
        <f t="shared" si="284"/>
        <v>#REF!</v>
      </c>
      <c r="J2593" s="575" t="e">
        <f>IF(A2593="","",IF(#REF!="","",PMT((1+D2593)^(1/12)-1,(#REF!*12)-A2593+1,-E2593)))</f>
        <v>#REF!</v>
      </c>
    </row>
    <row r="2594" spans="1:10">
      <c r="A2594" s="577" t="e">
        <f>IF(A2593="","",IF(A2593=#REF!*12,"",+A2593+1))</f>
        <v>#REF!</v>
      </c>
      <c r="B2594" s="576" t="e">
        <f t="shared" si="285"/>
        <v>#REF!</v>
      </c>
      <c r="C2594" s="576" t="e">
        <f>IF(A2594="","",IF(#REF!+'Plano Prestação Mensal Proposta'!A2594&gt;120,0,ROUND(IF(B2594&gt;0.045,(0.045*0.5),(0.5)*B2594),7)))</f>
        <v>#REF!</v>
      </c>
      <c r="D2594" s="576" t="e">
        <f t="shared" si="280"/>
        <v>#REF!</v>
      </c>
      <c r="E2594" s="575" t="e">
        <f t="shared" si="286"/>
        <v>#REF!</v>
      </c>
      <c r="F2594" s="575" t="e">
        <f t="shared" si="281"/>
        <v>#REF!</v>
      </c>
      <c r="G2594" s="575" t="e">
        <f t="shared" si="282"/>
        <v>#REF!</v>
      </c>
      <c r="H2594" s="575" t="e">
        <f t="shared" si="283"/>
        <v>#REF!</v>
      </c>
      <c r="I2594" s="575" t="e">
        <f t="shared" si="284"/>
        <v>#REF!</v>
      </c>
      <c r="J2594" s="575" t="e">
        <f>IF(A2594="","",IF(#REF!="","",PMT((1+D2594)^(1/12)-1,(#REF!*12)-A2594+1,-E2594)))</f>
        <v>#REF!</v>
      </c>
    </row>
    <row r="2595" spans="1:10">
      <c r="A2595" s="577" t="e">
        <f>IF(A2594="","",IF(A2594=#REF!*12,"",+A2594+1))</f>
        <v>#REF!</v>
      </c>
      <c r="B2595" s="576" t="e">
        <f t="shared" si="285"/>
        <v>#REF!</v>
      </c>
      <c r="C2595" s="576" t="e">
        <f>IF(A2595="","",IF(#REF!+'Plano Prestação Mensal Proposta'!A2595&gt;120,0,ROUND(IF(B2595&gt;0.045,(0.045*0.5),(0.5)*B2595),7)))</f>
        <v>#REF!</v>
      </c>
      <c r="D2595" s="576" t="e">
        <f t="shared" si="280"/>
        <v>#REF!</v>
      </c>
      <c r="E2595" s="575" t="e">
        <f t="shared" si="286"/>
        <v>#REF!</v>
      </c>
      <c r="F2595" s="575" t="e">
        <f t="shared" si="281"/>
        <v>#REF!</v>
      </c>
      <c r="G2595" s="575" t="e">
        <f t="shared" si="282"/>
        <v>#REF!</v>
      </c>
      <c r="H2595" s="575" t="e">
        <f t="shared" si="283"/>
        <v>#REF!</v>
      </c>
      <c r="I2595" s="575" t="e">
        <f t="shared" si="284"/>
        <v>#REF!</v>
      </c>
      <c r="J2595" s="575" t="e">
        <f>IF(A2595="","",IF(#REF!="","",PMT((1+D2595)^(1/12)-1,(#REF!*12)-A2595+1,-E2595)))</f>
        <v>#REF!</v>
      </c>
    </row>
    <row r="2596" spans="1:10">
      <c r="A2596" s="577" t="e">
        <f>IF(A2595="","",IF(A2595=#REF!*12,"",+A2595+1))</f>
        <v>#REF!</v>
      </c>
      <c r="B2596" s="576" t="e">
        <f t="shared" si="285"/>
        <v>#REF!</v>
      </c>
      <c r="C2596" s="576" t="e">
        <f>IF(A2596="","",IF(#REF!+'Plano Prestação Mensal Proposta'!A2596&gt;120,0,ROUND(IF(B2596&gt;0.045,(0.045*0.5),(0.5)*B2596),7)))</f>
        <v>#REF!</v>
      </c>
      <c r="D2596" s="576" t="e">
        <f t="shared" si="280"/>
        <v>#REF!</v>
      </c>
      <c r="E2596" s="575" t="e">
        <f t="shared" si="286"/>
        <v>#REF!</v>
      </c>
      <c r="F2596" s="575" t="e">
        <f t="shared" si="281"/>
        <v>#REF!</v>
      </c>
      <c r="G2596" s="575" t="e">
        <f t="shared" si="282"/>
        <v>#REF!</v>
      </c>
      <c r="H2596" s="575" t="e">
        <f t="shared" si="283"/>
        <v>#REF!</v>
      </c>
      <c r="I2596" s="575" t="e">
        <f t="shared" si="284"/>
        <v>#REF!</v>
      </c>
      <c r="J2596" s="575" t="e">
        <f>IF(A2596="","",IF(#REF!="","",PMT((1+D2596)^(1/12)-1,(#REF!*12)-A2596+1,-E2596)))</f>
        <v>#REF!</v>
      </c>
    </row>
    <row r="2597" spans="1:10">
      <c r="A2597" s="577" t="e">
        <f>IF(A2596="","",IF(A2596=#REF!*12,"",+A2596+1))</f>
        <v>#REF!</v>
      </c>
      <c r="B2597" s="576" t="e">
        <f t="shared" si="285"/>
        <v>#REF!</v>
      </c>
      <c r="C2597" s="576" t="e">
        <f>IF(A2597="","",IF(#REF!+'Plano Prestação Mensal Proposta'!A2597&gt;120,0,ROUND(IF(B2597&gt;0.045,(0.045*0.5),(0.5)*B2597),7)))</f>
        <v>#REF!</v>
      </c>
      <c r="D2597" s="576" t="e">
        <f t="shared" si="280"/>
        <v>#REF!</v>
      </c>
      <c r="E2597" s="575" t="e">
        <f t="shared" si="286"/>
        <v>#REF!</v>
      </c>
      <c r="F2597" s="575" t="e">
        <f t="shared" si="281"/>
        <v>#REF!</v>
      </c>
      <c r="G2597" s="575" t="e">
        <f t="shared" si="282"/>
        <v>#REF!</v>
      </c>
      <c r="H2597" s="575" t="e">
        <f t="shared" si="283"/>
        <v>#REF!</v>
      </c>
      <c r="I2597" s="575" t="e">
        <f t="shared" si="284"/>
        <v>#REF!</v>
      </c>
      <c r="J2597" s="575" t="e">
        <f>IF(A2597="","",IF(#REF!="","",PMT((1+D2597)^(1/12)-1,(#REF!*12)-A2597+1,-E2597)))</f>
        <v>#REF!</v>
      </c>
    </row>
    <row r="2598" spans="1:10">
      <c r="A2598" s="577" t="e">
        <f>IF(A2597="","",IF(A2597=#REF!*12,"",+A2597+1))</f>
        <v>#REF!</v>
      </c>
      <c r="B2598" s="576" t="e">
        <f t="shared" si="285"/>
        <v>#REF!</v>
      </c>
      <c r="C2598" s="576" t="e">
        <f>IF(A2598="","",IF(#REF!+'Plano Prestação Mensal Proposta'!A2598&gt;120,0,ROUND(IF(B2598&gt;0.045,(0.045*0.5),(0.5)*B2598),7)))</f>
        <v>#REF!</v>
      </c>
      <c r="D2598" s="576" t="e">
        <f t="shared" si="280"/>
        <v>#REF!</v>
      </c>
      <c r="E2598" s="575" t="e">
        <f t="shared" si="286"/>
        <v>#REF!</v>
      </c>
      <c r="F2598" s="575" t="e">
        <f t="shared" si="281"/>
        <v>#REF!</v>
      </c>
      <c r="G2598" s="575" t="e">
        <f t="shared" si="282"/>
        <v>#REF!</v>
      </c>
      <c r="H2598" s="575" t="e">
        <f t="shared" si="283"/>
        <v>#REF!</v>
      </c>
      <c r="I2598" s="575" t="e">
        <f t="shared" si="284"/>
        <v>#REF!</v>
      </c>
      <c r="J2598" s="575" t="e">
        <f>IF(A2598="","",IF(#REF!="","",PMT((1+D2598)^(1/12)-1,(#REF!*12)-A2598+1,-E2598)))</f>
        <v>#REF!</v>
      </c>
    </row>
    <row r="2599" spans="1:10">
      <c r="A2599" s="577" t="e">
        <f>IF(A2598="","",IF(A2598=#REF!*12,"",+A2598+1))</f>
        <v>#REF!</v>
      </c>
      <c r="B2599" s="576" t="e">
        <f t="shared" si="285"/>
        <v>#REF!</v>
      </c>
      <c r="C2599" s="576" t="e">
        <f>IF(A2599="","",IF(#REF!+'Plano Prestação Mensal Proposta'!A2599&gt;120,0,ROUND(IF(B2599&gt;0.045,(0.045*0.5),(0.5)*B2599),7)))</f>
        <v>#REF!</v>
      </c>
      <c r="D2599" s="576" t="e">
        <f t="shared" si="280"/>
        <v>#REF!</v>
      </c>
      <c r="E2599" s="575" t="e">
        <f t="shared" si="286"/>
        <v>#REF!</v>
      </c>
      <c r="F2599" s="575" t="e">
        <f t="shared" si="281"/>
        <v>#REF!</v>
      </c>
      <c r="G2599" s="575" t="e">
        <f t="shared" si="282"/>
        <v>#REF!</v>
      </c>
      <c r="H2599" s="575" t="e">
        <f t="shared" si="283"/>
        <v>#REF!</v>
      </c>
      <c r="I2599" s="575" t="e">
        <f t="shared" si="284"/>
        <v>#REF!</v>
      </c>
      <c r="J2599" s="575" t="e">
        <f>IF(A2599="","",IF(#REF!="","",PMT((1+D2599)^(1/12)-1,(#REF!*12)-A2599+1,-E2599)))</f>
        <v>#REF!</v>
      </c>
    </row>
    <row r="2600" spans="1:10">
      <c r="A2600" s="577" t="e">
        <f>IF(A2599="","",IF(A2599=#REF!*12,"",+A2599+1))</f>
        <v>#REF!</v>
      </c>
      <c r="B2600" s="576" t="e">
        <f t="shared" si="285"/>
        <v>#REF!</v>
      </c>
      <c r="C2600" s="576" t="e">
        <f>IF(A2600="","",IF(#REF!+'Plano Prestação Mensal Proposta'!A2600&gt;120,0,ROUND(IF(B2600&gt;0.045,(0.045*0.5),(0.5)*B2600),7)))</f>
        <v>#REF!</v>
      </c>
      <c r="D2600" s="576" t="e">
        <f t="shared" si="280"/>
        <v>#REF!</v>
      </c>
      <c r="E2600" s="575" t="e">
        <f t="shared" si="286"/>
        <v>#REF!</v>
      </c>
      <c r="F2600" s="575" t="e">
        <f t="shared" si="281"/>
        <v>#REF!</v>
      </c>
      <c r="G2600" s="575" t="e">
        <f t="shared" si="282"/>
        <v>#REF!</v>
      </c>
      <c r="H2600" s="575" t="e">
        <f t="shared" si="283"/>
        <v>#REF!</v>
      </c>
      <c r="I2600" s="575" t="e">
        <f t="shared" si="284"/>
        <v>#REF!</v>
      </c>
      <c r="J2600" s="575" t="e">
        <f>IF(A2600="","",IF(#REF!="","",PMT((1+D2600)^(1/12)-1,(#REF!*12)-A2600+1,-E2600)))</f>
        <v>#REF!</v>
      </c>
    </row>
    <row r="2601" spans="1:10">
      <c r="A2601" s="577" t="e">
        <f>IF(A2600="","",IF(A2600=#REF!*12,"",+A2600+1))</f>
        <v>#REF!</v>
      </c>
      <c r="B2601" s="576" t="e">
        <f t="shared" si="285"/>
        <v>#REF!</v>
      </c>
      <c r="C2601" s="576" t="e">
        <f>IF(A2601="","",IF(#REF!+'Plano Prestação Mensal Proposta'!A2601&gt;120,0,ROUND(IF(B2601&gt;0.045,(0.045*0.5),(0.5)*B2601),7)))</f>
        <v>#REF!</v>
      </c>
      <c r="D2601" s="576" t="e">
        <f t="shared" si="280"/>
        <v>#REF!</v>
      </c>
      <c r="E2601" s="575" t="e">
        <f t="shared" si="286"/>
        <v>#REF!</v>
      </c>
      <c r="F2601" s="575" t="e">
        <f t="shared" si="281"/>
        <v>#REF!</v>
      </c>
      <c r="G2601" s="575" t="e">
        <f t="shared" si="282"/>
        <v>#REF!</v>
      </c>
      <c r="H2601" s="575" t="e">
        <f t="shared" si="283"/>
        <v>#REF!</v>
      </c>
      <c r="I2601" s="575" t="e">
        <f t="shared" si="284"/>
        <v>#REF!</v>
      </c>
      <c r="J2601" s="575" t="e">
        <f>IF(A2601="","",IF(#REF!="","",PMT((1+D2601)^(1/12)-1,(#REF!*12)-A2601+1,-E2601)))</f>
        <v>#REF!</v>
      </c>
    </row>
    <row r="2602" spans="1:10">
      <c r="A2602" s="577" t="e">
        <f>IF(A2601="","",IF(A2601=#REF!*12,"",+A2601+1))</f>
        <v>#REF!</v>
      </c>
      <c r="B2602" s="576" t="e">
        <f t="shared" si="285"/>
        <v>#REF!</v>
      </c>
      <c r="C2602" s="576" t="e">
        <f>IF(A2602="","",IF(#REF!+'Plano Prestação Mensal Proposta'!A2602&gt;120,0,ROUND(IF(B2602&gt;0.045,(0.045*0.5),(0.5)*B2602),7)))</f>
        <v>#REF!</v>
      </c>
      <c r="D2602" s="576" t="e">
        <f t="shared" si="280"/>
        <v>#REF!</v>
      </c>
      <c r="E2602" s="575" t="e">
        <f t="shared" si="286"/>
        <v>#REF!</v>
      </c>
      <c r="F2602" s="575" t="e">
        <f t="shared" si="281"/>
        <v>#REF!</v>
      </c>
      <c r="G2602" s="575" t="e">
        <f t="shared" si="282"/>
        <v>#REF!</v>
      </c>
      <c r="H2602" s="575" t="e">
        <f t="shared" si="283"/>
        <v>#REF!</v>
      </c>
      <c r="I2602" s="575" t="e">
        <f t="shared" si="284"/>
        <v>#REF!</v>
      </c>
      <c r="J2602" s="575" t="e">
        <f>IF(A2602="","",IF(#REF!="","",PMT((1+D2602)^(1/12)-1,(#REF!*12)-A2602+1,-E2602)))</f>
        <v>#REF!</v>
      </c>
    </row>
    <row r="2603" spans="1:10">
      <c r="A2603" s="577" t="e">
        <f>IF(A2602="","",IF(A2602=#REF!*12,"",+A2602+1))</f>
        <v>#REF!</v>
      </c>
      <c r="B2603" s="576" t="e">
        <f t="shared" si="285"/>
        <v>#REF!</v>
      </c>
      <c r="C2603" s="576" t="e">
        <f>IF(A2603="","",IF(#REF!+'Plano Prestação Mensal Proposta'!A2603&gt;120,0,ROUND(IF(B2603&gt;0.045,(0.045*0.5),(0.5)*B2603),7)))</f>
        <v>#REF!</v>
      </c>
      <c r="D2603" s="576" t="e">
        <f t="shared" si="280"/>
        <v>#REF!</v>
      </c>
      <c r="E2603" s="575" t="e">
        <f t="shared" si="286"/>
        <v>#REF!</v>
      </c>
      <c r="F2603" s="575" t="e">
        <f t="shared" si="281"/>
        <v>#REF!</v>
      </c>
      <c r="G2603" s="575" t="e">
        <f t="shared" si="282"/>
        <v>#REF!</v>
      </c>
      <c r="H2603" s="575" t="e">
        <f t="shared" si="283"/>
        <v>#REF!</v>
      </c>
      <c r="I2603" s="575" t="e">
        <f t="shared" si="284"/>
        <v>#REF!</v>
      </c>
      <c r="J2603" s="575" t="e">
        <f>IF(A2603="","",IF(#REF!="","",PMT((1+D2603)^(1/12)-1,(#REF!*12)-A2603+1,-E2603)))</f>
        <v>#REF!</v>
      </c>
    </row>
    <row r="2604" spans="1:10">
      <c r="A2604" s="577" t="e">
        <f>IF(A2603="","",IF(A2603=#REF!*12,"",+A2603+1))</f>
        <v>#REF!</v>
      </c>
      <c r="B2604" s="576" t="e">
        <f t="shared" si="285"/>
        <v>#REF!</v>
      </c>
      <c r="C2604" s="576" t="e">
        <f>IF(A2604="","",IF(#REF!+'Plano Prestação Mensal Proposta'!A2604&gt;120,0,ROUND(IF(B2604&gt;0.045,(0.045*0.5),(0.5)*B2604),7)))</f>
        <v>#REF!</v>
      </c>
      <c r="D2604" s="576" t="e">
        <f t="shared" si="280"/>
        <v>#REF!</v>
      </c>
      <c r="E2604" s="575" t="e">
        <f t="shared" si="286"/>
        <v>#REF!</v>
      </c>
      <c r="F2604" s="575" t="e">
        <f t="shared" si="281"/>
        <v>#REF!</v>
      </c>
      <c r="G2604" s="575" t="e">
        <f t="shared" si="282"/>
        <v>#REF!</v>
      </c>
      <c r="H2604" s="575" t="e">
        <f t="shared" si="283"/>
        <v>#REF!</v>
      </c>
      <c r="I2604" s="575" t="e">
        <f t="shared" si="284"/>
        <v>#REF!</v>
      </c>
      <c r="J2604" s="575" t="e">
        <f>IF(A2604="","",IF(#REF!="","",PMT((1+D2604)^(1/12)-1,(#REF!*12)-A2604+1,-E2604)))</f>
        <v>#REF!</v>
      </c>
    </row>
    <row r="2605" spans="1:10">
      <c r="A2605" s="577" t="e">
        <f>IF(A2604="","",IF(A2604=#REF!*12,"",+A2604+1))</f>
        <v>#REF!</v>
      </c>
      <c r="B2605" s="576" t="e">
        <f t="shared" si="285"/>
        <v>#REF!</v>
      </c>
      <c r="C2605" s="576" t="e">
        <f>IF(A2605="","",IF(#REF!+'Plano Prestação Mensal Proposta'!A2605&gt;120,0,ROUND(IF(B2605&gt;0.045,(0.045*0.5),(0.5)*B2605),7)))</f>
        <v>#REF!</v>
      </c>
      <c r="D2605" s="576" t="e">
        <f t="shared" si="280"/>
        <v>#REF!</v>
      </c>
      <c r="E2605" s="575" t="e">
        <f t="shared" si="286"/>
        <v>#REF!</v>
      </c>
      <c r="F2605" s="575" t="e">
        <f t="shared" si="281"/>
        <v>#REF!</v>
      </c>
      <c r="G2605" s="575" t="e">
        <f t="shared" si="282"/>
        <v>#REF!</v>
      </c>
      <c r="H2605" s="575" t="e">
        <f t="shared" si="283"/>
        <v>#REF!</v>
      </c>
      <c r="I2605" s="575" t="e">
        <f t="shared" si="284"/>
        <v>#REF!</v>
      </c>
      <c r="J2605" s="575" t="e">
        <f>IF(A2605="","",IF(#REF!="","",PMT((1+D2605)^(1/12)-1,(#REF!*12)-A2605+1,-E2605)))</f>
        <v>#REF!</v>
      </c>
    </row>
    <row r="2606" spans="1:10">
      <c r="A2606" s="577" t="e">
        <f>IF(A2605="","",IF(A2605=#REF!*12,"",+A2605+1))</f>
        <v>#REF!</v>
      </c>
      <c r="B2606" s="576" t="e">
        <f t="shared" si="285"/>
        <v>#REF!</v>
      </c>
      <c r="C2606" s="576" t="e">
        <f>IF(A2606="","",IF(#REF!+'Plano Prestação Mensal Proposta'!A2606&gt;120,0,ROUND(IF(B2606&gt;0.045,(0.045*0.5),(0.5)*B2606),7)))</f>
        <v>#REF!</v>
      </c>
      <c r="D2606" s="576" t="e">
        <f t="shared" si="280"/>
        <v>#REF!</v>
      </c>
      <c r="E2606" s="575" t="e">
        <f t="shared" si="286"/>
        <v>#REF!</v>
      </c>
      <c r="F2606" s="575" t="e">
        <f t="shared" si="281"/>
        <v>#REF!</v>
      </c>
      <c r="G2606" s="575" t="e">
        <f t="shared" si="282"/>
        <v>#REF!</v>
      </c>
      <c r="H2606" s="575" t="e">
        <f t="shared" si="283"/>
        <v>#REF!</v>
      </c>
      <c r="I2606" s="575" t="e">
        <f t="shared" si="284"/>
        <v>#REF!</v>
      </c>
      <c r="J2606" s="575" t="e">
        <f>IF(A2606="","",IF(#REF!="","",PMT((1+D2606)^(1/12)-1,(#REF!*12)-A2606+1,-E2606)))</f>
        <v>#REF!</v>
      </c>
    </row>
    <row r="2607" spans="1:10">
      <c r="A2607" s="577" t="e">
        <f>IF(A2606="","",IF(A2606=#REF!*12,"",+A2606+1))</f>
        <v>#REF!</v>
      </c>
      <c r="B2607" s="576" t="e">
        <f t="shared" si="285"/>
        <v>#REF!</v>
      </c>
      <c r="C2607" s="576" t="e">
        <f>IF(A2607="","",IF(#REF!+'Plano Prestação Mensal Proposta'!A2607&gt;120,0,ROUND(IF(B2607&gt;0.045,(0.045*0.5),(0.5)*B2607),7)))</f>
        <v>#REF!</v>
      </c>
      <c r="D2607" s="576" t="e">
        <f t="shared" si="280"/>
        <v>#REF!</v>
      </c>
      <c r="E2607" s="575" t="e">
        <f t="shared" si="286"/>
        <v>#REF!</v>
      </c>
      <c r="F2607" s="575" t="e">
        <f t="shared" si="281"/>
        <v>#REF!</v>
      </c>
      <c r="G2607" s="575" t="e">
        <f t="shared" si="282"/>
        <v>#REF!</v>
      </c>
      <c r="H2607" s="575" t="e">
        <f t="shared" si="283"/>
        <v>#REF!</v>
      </c>
      <c r="I2607" s="575" t="e">
        <f t="shared" si="284"/>
        <v>#REF!</v>
      </c>
      <c r="J2607" s="575" t="e">
        <f>IF(A2607="","",IF(#REF!="","",PMT((1+D2607)^(1/12)-1,(#REF!*12)-A2607+1,-E2607)))</f>
        <v>#REF!</v>
      </c>
    </row>
    <row r="2608" spans="1:10">
      <c r="A2608" s="577" t="e">
        <f>IF(A2607="","",IF(A2607=#REF!*12,"",+A2607+1))</f>
        <v>#REF!</v>
      </c>
      <c r="B2608" s="576" t="e">
        <f t="shared" si="285"/>
        <v>#REF!</v>
      </c>
      <c r="C2608" s="576" t="e">
        <f>IF(A2608="","",IF(#REF!+'Plano Prestação Mensal Proposta'!A2608&gt;120,0,ROUND(IF(B2608&gt;0.045,(0.045*0.5),(0.5)*B2608),7)))</f>
        <v>#REF!</v>
      </c>
      <c r="D2608" s="576" t="e">
        <f t="shared" si="280"/>
        <v>#REF!</v>
      </c>
      <c r="E2608" s="575" t="e">
        <f t="shared" si="286"/>
        <v>#REF!</v>
      </c>
      <c r="F2608" s="575" t="e">
        <f t="shared" si="281"/>
        <v>#REF!</v>
      </c>
      <c r="G2608" s="575" t="e">
        <f t="shared" si="282"/>
        <v>#REF!</v>
      </c>
      <c r="H2608" s="575" t="e">
        <f t="shared" si="283"/>
        <v>#REF!</v>
      </c>
      <c r="I2608" s="575" t="e">
        <f t="shared" si="284"/>
        <v>#REF!</v>
      </c>
      <c r="J2608" s="575" t="e">
        <f>IF(A2608="","",IF(#REF!="","",PMT((1+D2608)^(1/12)-1,(#REF!*12)-A2608+1,-E2608)))</f>
        <v>#REF!</v>
      </c>
    </row>
    <row r="2609" spans="1:10">
      <c r="A2609" s="577" t="e">
        <f>IF(A2608="","",IF(A2608=#REF!*12,"",+A2608+1))</f>
        <v>#REF!</v>
      </c>
      <c r="B2609" s="576" t="e">
        <f t="shared" si="285"/>
        <v>#REF!</v>
      </c>
      <c r="C2609" s="576" t="e">
        <f>IF(A2609="","",IF(#REF!+'Plano Prestação Mensal Proposta'!A2609&gt;120,0,ROUND(IF(B2609&gt;0.045,(0.045*0.5),(0.5)*B2609),7)))</f>
        <v>#REF!</v>
      </c>
      <c r="D2609" s="576" t="e">
        <f t="shared" si="280"/>
        <v>#REF!</v>
      </c>
      <c r="E2609" s="575" t="e">
        <f t="shared" si="286"/>
        <v>#REF!</v>
      </c>
      <c r="F2609" s="575" t="e">
        <f t="shared" si="281"/>
        <v>#REF!</v>
      </c>
      <c r="G2609" s="575" t="e">
        <f t="shared" si="282"/>
        <v>#REF!</v>
      </c>
      <c r="H2609" s="575" t="e">
        <f t="shared" si="283"/>
        <v>#REF!</v>
      </c>
      <c r="I2609" s="575" t="e">
        <f t="shared" si="284"/>
        <v>#REF!</v>
      </c>
      <c r="J2609" s="575" t="e">
        <f>IF(A2609="","",IF(#REF!="","",PMT((1+D2609)^(1/12)-1,(#REF!*12)-A2609+1,-E2609)))</f>
        <v>#REF!</v>
      </c>
    </row>
    <row r="2610" spans="1:10">
      <c r="A2610" s="577" t="e">
        <f>IF(A2609="","",IF(A2609=#REF!*12,"",+A2609+1))</f>
        <v>#REF!</v>
      </c>
      <c r="B2610" s="576" t="e">
        <f t="shared" si="285"/>
        <v>#REF!</v>
      </c>
      <c r="C2610" s="576" t="e">
        <f>IF(A2610="","",IF(#REF!+'Plano Prestação Mensal Proposta'!A2610&gt;120,0,ROUND(IF(B2610&gt;0.045,(0.045*0.5),(0.5)*B2610),7)))</f>
        <v>#REF!</v>
      </c>
      <c r="D2610" s="576" t="e">
        <f t="shared" si="280"/>
        <v>#REF!</v>
      </c>
      <c r="E2610" s="575" t="e">
        <f t="shared" si="286"/>
        <v>#REF!</v>
      </c>
      <c r="F2610" s="575" t="e">
        <f t="shared" si="281"/>
        <v>#REF!</v>
      </c>
      <c r="G2610" s="575" t="e">
        <f t="shared" si="282"/>
        <v>#REF!</v>
      </c>
      <c r="H2610" s="575" t="e">
        <f t="shared" si="283"/>
        <v>#REF!</v>
      </c>
      <c r="I2610" s="575" t="e">
        <f t="shared" si="284"/>
        <v>#REF!</v>
      </c>
      <c r="J2610" s="575" t="e">
        <f>IF(A2610="","",IF(#REF!="","",PMT((1+D2610)^(1/12)-1,(#REF!*12)-A2610+1,-E2610)))</f>
        <v>#REF!</v>
      </c>
    </row>
    <row r="2611" spans="1:10">
      <c r="A2611" s="577" t="e">
        <f>IF(A2610="","",IF(A2610=#REF!*12,"",+A2610+1))</f>
        <v>#REF!</v>
      </c>
      <c r="B2611" s="576" t="e">
        <f t="shared" si="285"/>
        <v>#REF!</v>
      </c>
      <c r="C2611" s="576" t="e">
        <f>IF(A2611="","",IF(#REF!+'Plano Prestação Mensal Proposta'!A2611&gt;120,0,ROUND(IF(B2611&gt;0.045,(0.045*0.5),(0.5)*B2611),7)))</f>
        <v>#REF!</v>
      </c>
      <c r="D2611" s="576" t="e">
        <f t="shared" si="280"/>
        <v>#REF!</v>
      </c>
      <c r="E2611" s="575" t="e">
        <f t="shared" si="286"/>
        <v>#REF!</v>
      </c>
      <c r="F2611" s="575" t="e">
        <f t="shared" si="281"/>
        <v>#REF!</v>
      </c>
      <c r="G2611" s="575" t="e">
        <f t="shared" si="282"/>
        <v>#REF!</v>
      </c>
      <c r="H2611" s="575" t="e">
        <f t="shared" si="283"/>
        <v>#REF!</v>
      </c>
      <c r="I2611" s="575" t="e">
        <f t="shared" si="284"/>
        <v>#REF!</v>
      </c>
      <c r="J2611" s="575" t="e">
        <f>IF(A2611="","",IF(#REF!="","",PMT((1+D2611)^(1/12)-1,(#REF!*12)-A2611+1,-E2611)))</f>
        <v>#REF!</v>
      </c>
    </row>
    <row r="2612" spans="1:10">
      <c r="A2612" s="577" t="e">
        <f>IF(A2611="","",IF(A2611=#REF!*12,"",+A2611+1))</f>
        <v>#REF!</v>
      </c>
      <c r="B2612" s="576" t="e">
        <f t="shared" si="285"/>
        <v>#REF!</v>
      </c>
      <c r="C2612" s="576" t="e">
        <f>IF(A2612="","",IF(#REF!+'Plano Prestação Mensal Proposta'!A2612&gt;120,0,ROUND(IF(B2612&gt;0.045,(0.045*0.5),(0.5)*B2612),7)))</f>
        <v>#REF!</v>
      </c>
      <c r="D2612" s="576" t="e">
        <f t="shared" si="280"/>
        <v>#REF!</v>
      </c>
      <c r="E2612" s="575" t="e">
        <f t="shared" si="286"/>
        <v>#REF!</v>
      </c>
      <c r="F2612" s="575" t="e">
        <f t="shared" si="281"/>
        <v>#REF!</v>
      </c>
      <c r="G2612" s="575" t="e">
        <f t="shared" si="282"/>
        <v>#REF!</v>
      </c>
      <c r="H2612" s="575" t="e">
        <f t="shared" si="283"/>
        <v>#REF!</v>
      </c>
      <c r="I2612" s="575" t="e">
        <f t="shared" si="284"/>
        <v>#REF!</v>
      </c>
      <c r="J2612" s="575" t="e">
        <f>IF(A2612="","",IF(#REF!="","",PMT((1+D2612)^(1/12)-1,(#REF!*12)-A2612+1,-E2612)))</f>
        <v>#REF!</v>
      </c>
    </row>
    <row r="2613" spans="1:10">
      <c r="A2613" s="577" t="e">
        <f>IF(A2612="","",IF(A2612=#REF!*12,"",+A2612+1))</f>
        <v>#REF!</v>
      </c>
      <c r="B2613" s="576" t="e">
        <f t="shared" si="285"/>
        <v>#REF!</v>
      </c>
      <c r="C2613" s="576" t="e">
        <f>IF(A2613="","",IF(#REF!+'Plano Prestação Mensal Proposta'!A2613&gt;120,0,ROUND(IF(B2613&gt;0.045,(0.045*0.5),(0.5)*B2613),7)))</f>
        <v>#REF!</v>
      </c>
      <c r="D2613" s="576" t="e">
        <f t="shared" si="280"/>
        <v>#REF!</v>
      </c>
      <c r="E2613" s="575" t="e">
        <f t="shared" si="286"/>
        <v>#REF!</v>
      </c>
      <c r="F2613" s="575" t="e">
        <f t="shared" si="281"/>
        <v>#REF!</v>
      </c>
      <c r="G2613" s="575" t="e">
        <f t="shared" si="282"/>
        <v>#REF!</v>
      </c>
      <c r="H2613" s="575" t="e">
        <f t="shared" si="283"/>
        <v>#REF!</v>
      </c>
      <c r="I2613" s="575" t="e">
        <f t="shared" si="284"/>
        <v>#REF!</v>
      </c>
      <c r="J2613" s="575" t="e">
        <f>IF(A2613="","",IF(#REF!="","",PMT((1+D2613)^(1/12)-1,(#REF!*12)-A2613+1,-E2613)))</f>
        <v>#REF!</v>
      </c>
    </row>
    <row r="2614" spans="1:10">
      <c r="A2614" s="577" t="e">
        <f>IF(A2613="","",IF(A2613=#REF!*12,"",+A2613+1))</f>
        <v>#REF!</v>
      </c>
      <c r="B2614" s="576" t="e">
        <f t="shared" si="285"/>
        <v>#REF!</v>
      </c>
      <c r="C2614" s="576" t="e">
        <f>IF(A2614="","",IF(#REF!+'Plano Prestação Mensal Proposta'!A2614&gt;120,0,ROUND(IF(B2614&gt;0.045,(0.045*0.5),(0.5)*B2614),7)))</f>
        <v>#REF!</v>
      </c>
      <c r="D2614" s="576" t="e">
        <f t="shared" si="280"/>
        <v>#REF!</v>
      </c>
      <c r="E2614" s="575" t="e">
        <f t="shared" si="286"/>
        <v>#REF!</v>
      </c>
      <c r="F2614" s="575" t="e">
        <f t="shared" si="281"/>
        <v>#REF!</v>
      </c>
      <c r="G2614" s="575" t="e">
        <f t="shared" si="282"/>
        <v>#REF!</v>
      </c>
      <c r="H2614" s="575" t="e">
        <f t="shared" si="283"/>
        <v>#REF!</v>
      </c>
      <c r="I2614" s="575" t="e">
        <f t="shared" si="284"/>
        <v>#REF!</v>
      </c>
      <c r="J2614" s="575" t="e">
        <f>IF(A2614="","",IF(#REF!="","",PMT((1+D2614)^(1/12)-1,(#REF!*12)-A2614+1,-E2614)))</f>
        <v>#REF!</v>
      </c>
    </row>
    <row r="2615" spans="1:10">
      <c r="A2615" s="577" t="e">
        <f>IF(A2614="","",IF(A2614=#REF!*12,"",+A2614+1))</f>
        <v>#REF!</v>
      </c>
      <c r="B2615" s="576" t="e">
        <f t="shared" si="285"/>
        <v>#REF!</v>
      </c>
      <c r="C2615" s="576" t="e">
        <f>IF(A2615="","",IF(#REF!+'Plano Prestação Mensal Proposta'!A2615&gt;120,0,ROUND(IF(B2615&gt;0.045,(0.045*0.5),(0.5)*B2615),7)))</f>
        <v>#REF!</v>
      </c>
      <c r="D2615" s="576" t="e">
        <f t="shared" si="280"/>
        <v>#REF!</v>
      </c>
      <c r="E2615" s="575" t="e">
        <f t="shared" si="286"/>
        <v>#REF!</v>
      </c>
      <c r="F2615" s="575" t="e">
        <f t="shared" si="281"/>
        <v>#REF!</v>
      </c>
      <c r="G2615" s="575" t="e">
        <f t="shared" si="282"/>
        <v>#REF!</v>
      </c>
      <c r="H2615" s="575" t="e">
        <f t="shared" si="283"/>
        <v>#REF!</v>
      </c>
      <c r="I2615" s="575" t="e">
        <f t="shared" si="284"/>
        <v>#REF!</v>
      </c>
      <c r="J2615" s="575" t="e">
        <f>IF(A2615="","",IF(#REF!="","",PMT((1+D2615)^(1/12)-1,(#REF!*12)-A2615+1,-E2615)))</f>
        <v>#REF!</v>
      </c>
    </row>
    <row r="2616" spans="1:10">
      <c r="A2616" s="577" t="e">
        <f>IF(A2615="","",IF(A2615=#REF!*12,"",+A2615+1))</f>
        <v>#REF!</v>
      </c>
      <c r="B2616" s="576" t="e">
        <f t="shared" si="285"/>
        <v>#REF!</v>
      </c>
      <c r="C2616" s="576" t="e">
        <f>IF(A2616="","",IF(#REF!+'Plano Prestação Mensal Proposta'!A2616&gt;120,0,ROUND(IF(B2616&gt;0.045,(0.045*0.5),(0.5)*B2616),7)))</f>
        <v>#REF!</v>
      </c>
      <c r="D2616" s="576" t="e">
        <f t="shared" si="280"/>
        <v>#REF!</v>
      </c>
      <c r="E2616" s="575" t="e">
        <f t="shared" si="286"/>
        <v>#REF!</v>
      </c>
      <c r="F2616" s="575" t="e">
        <f t="shared" si="281"/>
        <v>#REF!</v>
      </c>
      <c r="G2616" s="575" t="e">
        <f t="shared" si="282"/>
        <v>#REF!</v>
      </c>
      <c r="H2616" s="575" t="e">
        <f t="shared" si="283"/>
        <v>#REF!</v>
      </c>
      <c r="I2616" s="575" t="e">
        <f t="shared" si="284"/>
        <v>#REF!</v>
      </c>
      <c r="J2616" s="575" t="e">
        <f>IF(A2616="","",IF(#REF!="","",PMT((1+D2616)^(1/12)-1,(#REF!*12)-A2616+1,-E2616)))</f>
        <v>#REF!</v>
      </c>
    </row>
    <row r="2617" spans="1:10">
      <c r="A2617" s="577" t="e">
        <f>IF(A2616="","",IF(A2616=#REF!*12,"",+A2616+1))</f>
        <v>#REF!</v>
      </c>
      <c r="B2617" s="576" t="e">
        <f t="shared" si="285"/>
        <v>#REF!</v>
      </c>
      <c r="C2617" s="576" t="e">
        <f>IF(A2617="","",IF(#REF!+'Plano Prestação Mensal Proposta'!A2617&gt;120,0,ROUND(IF(B2617&gt;0.045,(0.045*0.5),(0.5)*B2617),7)))</f>
        <v>#REF!</v>
      </c>
      <c r="D2617" s="576" t="e">
        <f t="shared" si="280"/>
        <v>#REF!</v>
      </c>
      <c r="E2617" s="575" t="e">
        <f t="shared" si="286"/>
        <v>#REF!</v>
      </c>
      <c r="F2617" s="575" t="e">
        <f t="shared" si="281"/>
        <v>#REF!</v>
      </c>
      <c r="G2617" s="575" t="e">
        <f t="shared" si="282"/>
        <v>#REF!</v>
      </c>
      <c r="H2617" s="575" t="e">
        <f t="shared" si="283"/>
        <v>#REF!</v>
      </c>
      <c r="I2617" s="575" t="e">
        <f t="shared" si="284"/>
        <v>#REF!</v>
      </c>
      <c r="J2617" s="575" t="e">
        <f>IF(A2617="","",IF(#REF!="","",PMT((1+D2617)^(1/12)-1,(#REF!*12)-A2617+1,-E2617)))</f>
        <v>#REF!</v>
      </c>
    </row>
    <row r="2618" spans="1:10">
      <c r="A2618" s="577" t="e">
        <f>IF(A2617="","",IF(A2617=#REF!*12,"",+A2617+1))</f>
        <v>#REF!</v>
      </c>
      <c r="B2618" s="576" t="e">
        <f t="shared" si="285"/>
        <v>#REF!</v>
      </c>
      <c r="C2618" s="576" t="e">
        <f>IF(A2618="","",IF(#REF!+'Plano Prestação Mensal Proposta'!A2618&gt;120,0,ROUND(IF(B2618&gt;0.045,(0.045*0.5),(0.5)*B2618),7)))</f>
        <v>#REF!</v>
      </c>
      <c r="D2618" s="576" t="e">
        <f t="shared" si="280"/>
        <v>#REF!</v>
      </c>
      <c r="E2618" s="575" t="e">
        <f t="shared" si="286"/>
        <v>#REF!</v>
      </c>
      <c r="F2618" s="575" t="e">
        <f t="shared" si="281"/>
        <v>#REF!</v>
      </c>
      <c r="G2618" s="575" t="e">
        <f t="shared" si="282"/>
        <v>#REF!</v>
      </c>
      <c r="H2618" s="575" t="e">
        <f t="shared" si="283"/>
        <v>#REF!</v>
      </c>
      <c r="I2618" s="575" t="e">
        <f t="shared" si="284"/>
        <v>#REF!</v>
      </c>
      <c r="J2618" s="575" t="e">
        <f>IF(A2618="","",IF(#REF!="","",PMT((1+D2618)^(1/12)-1,(#REF!*12)-A2618+1,-E2618)))</f>
        <v>#REF!</v>
      </c>
    </row>
    <row r="2619" spans="1:10">
      <c r="A2619" s="577" t="e">
        <f>IF(A2618="","",IF(A2618=#REF!*12,"",+A2618+1))</f>
        <v>#REF!</v>
      </c>
      <c r="B2619" s="576" t="e">
        <f t="shared" si="285"/>
        <v>#REF!</v>
      </c>
      <c r="C2619" s="576" t="e">
        <f>IF(A2619="","",IF(#REF!+'Plano Prestação Mensal Proposta'!A2619&gt;120,0,ROUND(IF(B2619&gt;0.045,(0.045*0.5),(0.5)*B2619),7)))</f>
        <v>#REF!</v>
      </c>
      <c r="D2619" s="576" t="e">
        <f t="shared" si="280"/>
        <v>#REF!</v>
      </c>
      <c r="E2619" s="575" t="e">
        <f t="shared" si="286"/>
        <v>#REF!</v>
      </c>
      <c r="F2619" s="575" t="e">
        <f t="shared" si="281"/>
        <v>#REF!</v>
      </c>
      <c r="G2619" s="575" t="e">
        <f t="shared" si="282"/>
        <v>#REF!</v>
      </c>
      <c r="H2619" s="575" t="e">
        <f t="shared" si="283"/>
        <v>#REF!</v>
      </c>
      <c r="I2619" s="575" t="e">
        <f t="shared" si="284"/>
        <v>#REF!</v>
      </c>
      <c r="J2619" s="575" t="e">
        <f>IF(A2619="","",IF(#REF!="","",PMT((1+D2619)^(1/12)-1,(#REF!*12)-A2619+1,-E2619)))</f>
        <v>#REF!</v>
      </c>
    </row>
    <row r="2620" spans="1:10">
      <c r="A2620" s="577" t="e">
        <f>IF(A2619="","",IF(A2619=#REF!*12,"",+A2619+1))</f>
        <v>#REF!</v>
      </c>
      <c r="B2620" s="576" t="e">
        <f t="shared" si="285"/>
        <v>#REF!</v>
      </c>
      <c r="C2620" s="576" t="e">
        <f>IF(A2620="","",IF(#REF!+'Plano Prestação Mensal Proposta'!A2620&gt;120,0,ROUND(IF(B2620&gt;0.045,(0.045*0.5),(0.5)*B2620),7)))</f>
        <v>#REF!</v>
      </c>
      <c r="D2620" s="576" t="e">
        <f t="shared" si="280"/>
        <v>#REF!</v>
      </c>
      <c r="E2620" s="575" t="e">
        <f t="shared" si="286"/>
        <v>#REF!</v>
      </c>
      <c r="F2620" s="575" t="e">
        <f t="shared" si="281"/>
        <v>#REF!</v>
      </c>
      <c r="G2620" s="575" t="e">
        <f t="shared" si="282"/>
        <v>#REF!</v>
      </c>
      <c r="H2620" s="575" t="e">
        <f t="shared" si="283"/>
        <v>#REF!</v>
      </c>
      <c r="I2620" s="575" t="e">
        <f t="shared" si="284"/>
        <v>#REF!</v>
      </c>
      <c r="J2620" s="575" t="e">
        <f>IF(A2620="","",IF(#REF!="","",PMT((1+D2620)^(1/12)-1,(#REF!*12)-A2620+1,-E2620)))</f>
        <v>#REF!</v>
      </c>
    </row>
    <row r="2621" spans="1:10">
      <c r="A2621" s="577" t="e">
        <f>IF(A2620="","",IF(A2620=#REF!*12,"",+A2620+1))</f>
        <v>#REF!</v>
      </c>
      <c r="B2621" s="576" t="e">
        <f t="shared" si="285"/>
        <v>#REF!</v>
      </c>
      <c r="C2621" s="576" t="e">
        <f>IF(A2621="","",IF(#REF!+'Plano Prestação Mensal Proposta'!A2621&gt;120,0,ROUND(IF(B2621&gt;0.045,(0.045*0.5),(0.5)*B2621),7)))</f>
        <v>#REF!</v>
      </c>
      <c r="D2621" s="576" t="e">
        <f t="shared" si="280"/>
        <v>#REF!</v>
      </c>
      <c r="E2621" s="575" t="e">
        <f t="shared" si="286"/>
        <v>#REF!</v>
      </c>
      <c r="F2621" s="575" t="e">
        <f t="shared" si="281"/>
        <v>#REF!</v>
      </c>
      <c r="G2621" s="575" t="e">
        <f t="shared" si="282"/>
        <v>#REF!</v>
      </c>
      <c r="H2621" s="575" t="e">
        <f t="shared" si="283"/>
        <v>#REF!</v>
      </c>
      <c r="I2621" s="575" t="e">
        <f t="shared" si="284"/>
        <v>#REF!</v>
      </c>
      <c r="J2621" s="575" t="e">
        <f>IF(A2621="","",IF(#REF!="","",PMT((1+D2621)^(1/12)-1,(#REF!*12)-A2621+1,-E2621)))</f>
        <v>#REF!</v>
      </c>
    </row>
    <row r="2622" spans="1:10">
      <c r="A2622" s="577" t="e">
        <f>IF(A2621="","",IF(A2621=#REF!*12,"",+A2621+1))</f>
        <v>#REF!</v>
      </c>
      <c r="B2622" s="576" t="e">
        <f t="shared" si="285"/>
        <v>#REF!</v>
      </c>
      <c r="C2622" s="576" t="e">
        <f>IF(A2622="","",IF(#REF!+'Plano Prestação Mensal Proposta'!A2622&gt;120,0,ROUND(IF(B2622&gt;0.045,(0.045*0.5),(0.5)*B2622),7)))</f>
        <v>#REF!</v>
      </c>
      <c r="D2622" s="576" t="e">
        <f t="shared" si="280"/>
        <v>#REF!</v>
      </c>
      <c r="E2622" s="575" t="e">
        <f t="shared" si="286"/>
        <v>#REF!</v>
      </c>
      <c r="F2622" s="575" t="e">
        <f t="shared" si="281"/>
        <v>#REF!</v>
      </c>
      <c r="G2622" s="575" t="e">
        <f t="shared" si="282"/>
        <v>#REF!</v>
      </c>
      <c r="H2622" s="575" t="e">
        <f t="shared" si="283"/>
        <v>#REF!</v>
      </c>
      <c r="I2622" s="575" t="e">
        <f t="shared" si="284"/>
        <v>#REF!</v>
      </c>
      <c r="J2622" s="575" t="e">
        <f>IF(A2622="","",IF(#REF!="","",PMT((1+D2622)^(1/12)-1,(#REF!*12)-A2622+1,-E2622)))</f>
        <v>#REF!</v>
      </c>
    </row>
    <row r="2623" spans="1:10">
      <c r="A2623" s="577" t="e">
        <f>IF(A2622="","",IF(A2622=#REF!*12,"",+A2622+1))</f>
        <v>#REF!</v>
      </c>
      <c r="B2623" s="576" t="e">
        <f t="shared" si="285"/>
        <v>#REF!</v>
      </c>
      <c r="C2623" s="576" t="e">
        <f>IF(A2623="","",IF(#REF!+'Plano Prestação Mensal Proposta'!A2623&gt;120,0,ROUND(IF(B2623&gt;0.045,(0.045*0.5),(0.5)*B2623),7)))</f>
        <v>#REF!</v>
      </c>
      <c r="D2623" s="576" t="e">
        <f t="shared" si="280"/>
        <v>#REF!</v>
      </c>
      <c r="E2623" s="575" t="e">
        <f t="shared" si="286"/>
        <v>#REF!</v>
      </c>
      <c r="F2623" s="575" t="e">
        <f t="shared" si="281"/>
        <v>#REF!</v>
      </c>
      <c r="G2623" s="575" t="e">
        <f t="shared" si="282"/>
        <v>#REF!</v>
      </c>
      <c r="H2623" s="575" t="e">
        <f t="shared" si="283"/>
        <v>#REF!</v>
      </c>
      <c r="I2623" s="575" t="e">
        <f t="shared" si="284"/>
        <v>#REF!</v>
      </c>
      <c r="J2623" s="575" t="e">
        <f>IF(A2623="","",IF(#REF!="","",PMT((1+D2623)^(1/12)-1,(#REF!*12)-A2623+1,-E2623)))</f>
        <v>#REF!</v>
      </c>
    </row>
    <row r="2624" spans="1:10">
      <c r="A2624" s="577" t="e">
        <f>IF(A2623="","",IF(A2623=#REF!*12,"",+A2623+1))</f>
        <v>#REF!</v>
      </c>
      <c r="B2624" s="576" t="e">
        <f t="shared" si="285"/>
        <v>#REF!</v>
      </c>
      <c r="C2624" s="576" t="e">
        <f>IF(A2624="","",IF(#REF!+'Plano Prestação Mensal Proposta'!A2624&gt;120,0,ROUND(IF(B2624&gt;0.045,(0.045*0.5),(0.5)*B2624),7)))</f>
        <v>#REF!</v>
      </c>
      <c r="D2624" s="576" t="e">
        <f t="shared" si="280"/>
        <v>#REF!</v>
      </c>
      <c r="E2624" s="575" t="e">
        <f t="shared" si="286"/>
        <v>#REF!</v>
      </c>
      <c r="F2624" s="575" t="e">
        <f t="shared" si="281"/>
        <v>#REF!</v>
      </c>
      <c r="G2624" s="575" t="e">
        <f t="shared" si="282"/>
        <v>#REF!</v>
      </c>
      <c r="H2624" s="575" t="e">
        <f t="shared" si="283"/>
        <v>#REF!</v>
      </c>
      <c r="I2624" s="575" t="e">
        <f t="shared" si="284"/>
        <v>#REF!</v>
      </c>
      <c r="J2624" s="575" t="e">
        <f>IF(A2624="","",IF(#REF!="","",PMT((1+D2624)^(1/12)-1,(#REF!*12)-A2624+1,-E2624)))</f>
        <v>#REF!</v>
      </c>
    </row>
    <row r="2625" spans="1:10">
      <c r="A2625" s="577" t="e">
        <f>IF(A2624="","",IF(A2624=#REF!*12,"",+A2624+1))</f>
        <v>#REF!</v>
      </c>
      <c r="B2625" s="576" t="e">
        <f t="shared" si="285"/>
        <v>#REF!</v>
      </c>
      <c r="C2625" s="576" t="e">
        <f>IF(A2625="","",IF(#REF!+'Plano Prestação Mensal Proposta'!A2625&gt;120,0,ROUND(IF(B2625&gt;0.045,(0.045*0.5),(0.5)*B2625),7)))</f>
        <v>#REF!</v>
      </c>
      <c r="D2625" s="576" t="e">
        <f t="shared" si="280"/>
        <v>#REF!</v>
      </c>
      <c r="E2625" s="575" t="e">
        <f t="shared" si="286"/>
        <v>#REF!</v>
      </c>
      <c r="F2625" s="575" t="e">
        <f t="shared" si="281"/>
        <v>#REF!</v>
      </c>
      <c r="G2625" s="575" t="e">
        <f t="shared" si="282"/>
        <v>#REF!</v>
      </c>
      <c r="H2625" s="575" t="e">
        <f t="shared" si="283"/>
        <v>#REF!</v>
      </c>
      <c r="I2625" s="575" t="e">
        <f t="shared" si="284"/>
        <v>#REF!</v>
      </c>
      <c r="J2625" s="575" t="e">
        <f>IF(A2625="","",IF(#REF!="","",PMT((1+D2625)^(1/12)-1,(#REF!*12)-A2625+1,-E2625)))</f>
        <v>#REF!</v>
      </c>
    </row>
    <row r="2626" spans="1:10">
      <c r="A2626" s="577" t="e">
        <f>IF(A2625="","",IF(A2625=#REF!*12,"",+A2625+1))</f>
        <v>#REF!</v>
      </c>
      <c r="B2626" s="576" t="e">
        <f t="shared" si="285"/>
        <v>#REF!</v>
      </c>
      <c r="C2626" s="576" t="e">
        <f>IF(A2626="","",IF(#REF!+'Plano Prestação Mensal Proposta'!A2626&gt;120,0,ROUND(IF(B2626&gt;0.045,(0.045*0.5),(0.5)*B2626),7)))</f>
        <v>#REF!</v>
      </c>
      <c r="D2626" s="576" t="e">
        <f t="shared" si="280"/>
        <v>#REF!</v>
      </c>
      <c r="E2626" s="575" t="e">
        <f t="shared" si="286"/>
        <v>#REF!</v>
      </c>
      <c r="F2626" s="575" t="e">
        <f t="shared" si="281"/>
        <v>#REF!</v>
      </c>
      <c r="G2626" s="575" t="e">
        <f t="shared" si="282"/>
        <v>#REF!</v>
      </c>
      <c r="H2626" s="575" t="e">
        <f t="shared" si="283"/>
        <v>#REF!</v>
      </c>
      <c r="I2626" s="575" t="e">
        <f t="shared" si="284"/>
        <v>#REF!</v>
      </c>
      <c r="J2626" s="575" t="e">
        <f>IF(A2626="","",IF(#REF!="","",PMT((1+D2626)^(1/12)-1,(#REF!*12)-A2626+1,-E2626)))</f>
        <v>#REF!</v>
      </c>
    </row>
    <row r="2627" spans="1:10">
      <c r="A2627" s="577" t="e">
        <f>IF(A2626="","",IF(A2626=#REF!*12,"",+A2626+1))</f>
        <v>#REF!</v>
      </c>
      <c r="B2627" s="576" t="e">
        <f t="shared" si="285"/>
        <v>#REF!</v>
      </c>
      <c r="C2627" s="576" t="e">
        <f>IF(A2627="","",IF(#REF!+'Plano Prestação Mensal Proposta'!A2627&gt;120,0,ROUND(IF(B2627&gt;0.045,(0.045*0.5),(0.5)*B2627),7)))</f>
        <v>#REF!</v>
      </c>
      <c r="D2627" s="576" t="e">
        <f t="shared" si="280"/>
        <v>#REF!</v>
      </c>
      <c r="E2627" s="575" t="e">
        <f t="shared" si="286"/>
        <v>#REF!</v>
      </c>
      <c r="F2627" s="575" t="e">
        <f t="shared" si="281"/>
        <v>#REF!</v>
      </c>
      <c r="G2627" s="575" t="e">
        <f t="shared" si="282"/>
        <v>#REF!</v>
      </c>
      <c r="H2627" s="575" t="e">
        <f t="shared" si="283"/>
        <v>#REF!</v>
      </c>
      <c r="I2627" s="575" t="e">
        <f t="shared" si="284"/>
        <v>#REF!</v>
      </c>
      <c r="J2627" s="575" t="e">
        <f>IF(A2627="","",IF(#REF!="","",PMT((1+D2627)^(1/12)-1,(#REF!*12)-A2627+1,-E2627)))</f>
        <v>#REF!</v>
      </c>
    </row>
    <row r="2628" spans="1:10">
      <c r="A2628" s="577" t="e">
        <f>IF(A2627="","",IF(A2627=#REF!*12,"",+A2627+1))</f>
        <v>#REF!</v>
      </c>
      <c r="B2628" s="576" t="e">
        <f t="shared" si="285"/>
        <v>#REF!</v>
      </c>
      <c r="C2628" s="576" t="e">
        <f>IF(A2628="","",IF(#REF!+'Plano Prestação Mensal Proposta'!A2628&gt;120,0,ROUND(IF(B2628&gt;0.045,(0.045*0.5),(0.5)*B2628),7)))</f>
        <v>#REF!</v>
      </c>
      <c r="D2628" s="576" t="e">
        <f t="shared" si="280"/>
        <v>#REF!</v>
      </c>
      <c r="E2628" s="575" t="e">
        <f t="shared" si="286"/>
        <v>#REF!</v>
      </c>
      <c r="F2628" s="575" t="e">
        <f t="shared" si="281"/>
        <v>#REF!</v>
      </c>
      <c r="G2628" s="575" t="e">
        <f t="shared" si="282"/>
        <v>#REF!</v>
      </c>
      <c r="H2628" s="575" t="e">
        <f t="shared" si="283"/>
        <v>#REF!</v>
      </c>
      <c r="I2628" s="575" t="e">
        <f t="shared" si="284"/>
        <v>#REF!</v>
      </c>
      <c r="J2628" s="575" t="e">
        <f>IF(A2628="","",IF(#REF!="","",PMT((1+D2628)^(1/12)-1,(#REF!*12)-A2628+1,-E2628)))</f>
        <v>#REF!</v>
      </c>
    </row>
    <row r="2629" spans="1:10">
      <c r="A2629" s="577" t="e">
        <f>IF(A2628="","",IF(A2628=#REF!*12,"",+A2628+1))</f>
        <v>#REF!</v>
      </c>
      <c r="B2629" s="576" t="e">
        <f t="shared" si="285"/>
        <v>#REF!</v>
      </c>
      <c r="C2629" s="576" t="e">
        <f>IF(A2629="","",IF(#REF!+'Plano Prestação Mensal Proposta'!A2629&gt;120,0,ROUND(IF(B2629&gt;0.045,(0.045*0.5),(0.5)*B2629),7)))</f>
        <v>#REF!</v>
      </c>
      <c r="D2629" s="576" t="e">
        <f t="shared" si="280"/>
        <v>#REF!</v>
      </c>
      <c r="E2629" s="575" t="e">
        <f t="shared" si="286"/>
        <v>#REF!</v>
      </c>
      <c r="F2629" s="575" t="e">
        <f t="shared" si="281"/>
        <v>#REF!</v>
      </c>
      <c r="G2629" s="575" t="e">
        <f t="shared" si="282"/>
        <v>#REF!</v>
      </c>
      <c r="H2629" s="575" t="e">
        <f t="shared" si="283"/>
        <v>#REF!</v>
      </c>
      <c r="I2629" s="575" t="e">
        <f t="shared" si="284"/>
        <v>#REF!</v>
      </c>
      <c r="J2629" s="575" t="e">
        <f>IF(A2629="","",IF(#REF!="","",PMT((1+D2629)^(1/12)-1,(#REF!*12)-A2629+1,-E2629)))</f>
        <v>#REF!</v>
      </c>
    </row>
    <row r="2630" spans="1:10">
      <c r="A2630" s="577" t="e">
        <f>IF(A2629="","",IF(A2629=#REF!*12,"",+A2629+1))</f>
        <v>#REF!</v>
      </c>
      <c r="B2630" s="576" t="e">
        <f t="shared" si="285"/>
        <v>#REF!</v>
      </c>
      <c r="C2630" s="576" t="e">
        <f>IF(A2630="","",IF(#REF!+'Plano Prestação Mensal Proposta'!A2630&gt;120,0,ROUND(IF(B2630&gt;0.045,(0.045*0.5),(0.5)*B2630),7)))</f>
        <v>#REF!</v>
      </c>
      <c r="D2630" s="576" t="e">
        <f t="shared" ref="D2630:D2693" si="287">IF(A2630="","",+B2630-C2630)</f>
        <v>#REF!</v>
      </c>
      <c r="E2630" s="575" t="e">
        <f t="shared" si="286"/>
        <v>#REF!</v>
      </c>
      <c r="F2630" s="575" t="e">
        <f t="shared" ref="F2630:F2693" si="288">IF(A2630="","",IF(J2630="","",+J2630-H2630))</f>
        <v>#REF!</v>
      </c>
      <c r="G2630" s="575" t="e">
        <f t="shared" ref="G2630:G2693" si="289">IF(A2630="","",IF(E2630="","",ROUND(+E2630*((1+B2630)^(1/12)-1),2)))</f>
        <v>#REF!</v>
      </c>
      <c r="H2630" s="575" t="e">
        <f t="shared" ref="H2630:H2693" si="290">IF(A2630="","",IF(E2630="","",ROUND(+E2630*((1+D2630)^(1/12)-1),2)))</f>
        <v>#REF!</v>
      </c>
      <c r="I2630" s="575" t="e">
        <f t="shared" ref="I2630:I2693" si="291">IF(A2630="","",+G2630-H2630)</f>
        <v>#REF!</v>
      </c>
      <c r="J2630" s="575" t="e">
        <f>IF(A2630="","",IF(#REF!="","",PMT((1+D2630)^(1/12)-1,(#REF!*12)-A2630+1,-E2630)))</f>
        <v>#REF!</v>
      </c>
    </row>
    <row r="2631" spans="1:10">
      <c r="A2631" s="577" t="e">
        <f>IF(A2630="","",IF(A2630=#REF!*12,"",+A2630+1))</f>
        <v>#REF!</v>
      </c>
      <c r="B2631" s="576" t="e">
        <f t="shared" ref="B2631:B2694" si="292">IF(A2631="","",+B2630)</f>
        <v>#REF!</v>
      </c>
      <c r="C2631" s="576" t="e">
        <f>IF(A2631="","",IF(#REF!+'Plano Prestação Mensal Proposta'!A2631&gt;120,0,ROUND(IF(B2631&gt;0.045,(0.045*0.5),(0.5)*B2631),7)))</f>
        <v>#REF!</v>
      </c>
      <c r="D2631" s="576" t="e">
        <f t="shared" si="287"/>
        <v>#REF!</v>
      </c>
      <c r="E2631" s="575" t="e">
        <f t="shared" ref="E2631:E2694" si="293">IF(A2631="","",IF(F2630="","",+E2630-F2630))</f>
        <v>#REF!</v>
      </c>
      <c r="F2631" s="575" t="e">
        <f t="shared" si="288"/>
        <v>#REF!</v>
      </c>
      <c r="G2631" s="575" t="e">
        <f t="shared" si="289"/>
        <v>#REF!</v>
      </c>
      <c r="H2631" s="575" t="e">
        <f t="shared" si="290"/>
        <v>#REF!</v>
      </c>
      <c r="I2631" s="575" t="e">
        <f t="shared" si="291"/>
        <v>#REF!</v>
      </c>
      <c r="J2631" s="575" t="e">
        <f>IF(A2631="","",IF(#REF!="","",PMT((1+D2631)^(1/12)-1,(#REF!*12)-A2631+1,-E2631)))</f>
        <v>#REF!</v>
      </c>
    </row>
    <row r="2632" spans="1:10">
      <c r="A2632" s="577" t="e">
        <f>IF(A2631="","",IF(A2631=#REF!*12,"",+A2631+1))</f>
        <v>#REF!</v>
      </c>
      <c r="B2632" s="576" t="e">
        <f t="shared" si="292"/>
        <v>#REF!</v>
      </c>
      <c r="C2632" s="576" t="e">
        <f>IF(A2632="","",IF(#REF!+'Plano Prestação Mensal Proposta'!A2632&gt;120,0,ROUND(IF(B2632&gt;0.045,(0.045*0.5),(0.5)*B2632),7)))</f>
        <v>#REF!</v>
      </c>
      <c r="D2632" s="576" t="e">
        <f t="shared" si="287"/>
        <v>#REF!</v>
      </c>
      <c r="E2632" s="575" t="e">
        <f t="shared" si="293"/>
        <v>#REF!</v>
      </c>
      <c r="F2632" s="575" t="e">
        <f t="shared" si="288"/>
        <v>#REF!</v>
      </c>
      <c r="G2632" s="575" t="e">
        <f t="shared" si="289"/>
        <v>#REF!</v>
      </c>
      <c r="H2632" s="575" t="e">
        <f t="shared" si="290"/>
        <v>#REF!</v>
      </c>
      <c r="I2632" s="575" t="e">
        <f t="shared" si="291"/>
        <v>#REF!</v>
      </c>
      <c r="J2632" s="575" t="e">
        <f>IF(A2632="","",IF(#REF!="","",PMT((1+D2632)^(1/12)-1,(#REF!*12)-A2632+1,-E2632)))</f>
        <v>#REF!</v>
      </c>
    </row>
    <row r="2633" spans="1:10">
      <c r="A2633" s="577" t="e">
        <f>IF(A2632="","",IF(A2632=#REF!*12,"",+A2632+1))</f>
        <v>#REF!</v>
      </c>
      <c r="B2633" s="576" t="e">
        <f t="shared" si="292"/>
        <v>#REF!</v>
      </c>
      <c r="C2633" s="576" t="e">
        <f>IF(A2633="","",IF(#REF!+'Plano Prestação Mensal Proposta'!A2633&gt;120,0,ROUND(IF(B2633&gt;0.045,(0.045*0.5),(0.5)*B2633),7)))</f>
        <v>#REF!</v>
      </c>
      <c r="D2633" s="576" t="e">
        <f t="shared" si="287"/>
        <v>#REF!</v>
      </c>
      <c r="E2633" s="575" t="e">
        <f t="shared" si="293"/>
        <v>#REF!</v>
      </c>
      <c r="F2633" s="575" t="e">
        <f t="shared" si="288"/>
        <v>#REF!</v>
      </c>
      <c r="G2633" s="575" t="e">
        <f t="shared" si="289"/>
        <v>#REF!</v>
      </c>
      <c r="H2633" s="575" t="e">
        <f t="shared" si="290"/>
        <v>#REF!</v>
      </c>
      <c r="I2633" s="575" t="e">
        <f t="shared" si="291"/>
        <v>#REF!</v>
      </c>
      <c r="J2633" s="575" t="e">
        <f>IF(A2633="","",IF(#REF!="","",PMT((1+D2633)^(1/12)-1,(#REF!*12)-A2633+1,-E2633)))</f>
        <v>#REF!</v>
      </c>
    </row>
    <row r="2634" spans="1:10">
      <c r="A2634" s="577" t="e">
        <f>IF(A2633="","",IF(A2633=#REF!*12,"",+A2633+1))</f>
        <v>#REF!</v>
      </c>
      <c r="B2634" s="576" t="e">
        <f t="shared" si="292"/>
        <v>#REF!</v>
      </c>
      <c r="C2634" s="576" t="e">
        <f>IF(A2634="","",IF(#REF!+'Plano Prestação Mensal Proposta'!A2634&gt;120,0,ROUND(IF(B2634&gt;0.045,(0.045*0.5),(0.5)*B2634),7)))</f>
        <v>#REF!</v>
      </c>
      <c r="D2634" s="576" t="e">
        <f t="shared" si="287"/>
        <v>#REF!</v>
      </c>
      <c r="E2634" s="575" t="e">
        <f t="shared" si="293"/>
        <v>#REF!</v>
      </c>
      <c r="F2634" s="575" t="e">
        <f t="shared" si="288"/>
        <v>#REF!</v>
      </c>
      <c r="G2634" s="575" t="e">
        <f t="shared" si="289"/>
        <v>#REF!</v>
      </c>
      <c r="H2634" s="575" t="e">
        <f t="shared" si="290"/>
        <v>#REF!</v>
      </c>
      <c r="I2634" s="575" t="e">
        <f t="shared" si="291"/>
        <v>#REF!</v>
      </c>
      <c r="J2634" s="575" t="e">
        <f>IF(A2634="","",IF(#REF!="","",PMT((1+D2634)^(1/12)-1,(#REF!*12)-A2634+1,-E2634)))</f>
        <v>#REF!</v>
      </c>
    </row>
    <row r="2635" spans="1:10">
      <c r="A2635" s="577" t="e">
        <f>IF(A2634="","",IF(A2634=#REF!*12,"",+A2634+1))</f>
        <v>#REF!</v>
      </c>
      <c r="B2635" s="576" t="e">
        <f t="shared" si="292"/>
        <v>#REF!</v>
      </c>
      <c r="C2635" s="576" t="e">
        <f>IF(A2635="","",IF(#REF!+'Plano Prestação Mensal Proposta'!A2635&gt;120,0,ROUND(IF(B2635&gt;0.045,(0.045*0.5),(0.5)*B2635),7)))</f>
        <v>#REF!</v>
      </c>
      <c r="D2635" s="576" t="e">
        <f t="shared" si="287"/>
        <v>#REF!</v>
      </c>
      <c r="E2635" s="575" t="e">
        <f t="shared" si="293"/>
        <v>#REF!</v>
      </c>
      <c r="F2635" s="575" t="e">
        <f t="shared" si="288"/>
        <v>#REF!</v>
      </c>
      <c r="G2635" s="575" t="e">
        <f t="shared" si="289"/>
        <v>#REF!</v>
      </c>
      <c r="H2635" s="575" t="e">
        <f t="shared" si="290"/>
        <v>#REF!</v>
      </c>
      <c r="I2635" s="575" t="e">
        <f t="shared" si="291"/>
        <v>#REF!</v>
      </c>
      <c r="J2635" s="575" t="e">
        <f>IF(A2635="","",IF(#REF!="","",PMT((1+D2635)^(1/12)-1,(#REF!*12)-A2635+1,-E2635)))</f>
        <v>#REF!</v>
      </c>
    </row>
    <row r="2636" spans="1:10">
      <c r="A2636" s="577" t="e">
        <f>IF(A2635="","",IF(A2635=#REF!*12,"",+A2635+1))</f>
        <v>#REF!</v>
      </c>
      <c r="B2636" s="576" t="e">
        <f t="shared" si="292"/>
        <v>#REF!</v>
      </c>
      <c r="C2636" s="576" t="e">
        <f>IF(A2636="","",IF(#REF!+'Plano Prestação Mensal Proposta'!A2636&gt;120,0,ROUND(IF(B2636&gt;0.045,(0.045*0.5),(0.5)*B2636),7)))</f>
        <v>#REF!</v>
      </c>
      <c r="D2636" s="576" t="e">
        <f t="shared" si="287"/>
        <v>#REF!</v>
      </c>
      <c r="E2636" s="575" t="e">
        <f t="shared" si="293"/>
        <v>#REF!</v>
      </c>
      <c r="F2636" s="575" t="e">
        <f t="shared" si="288"/>
        <v>#REF!</v>
      </c>
      <c r="G2636" s="575" t="e">
        <f t="shared" si="289"/>
        <v>#REF!</v>
      </c>
      <c r="H2636" s="575" t="e">
        <f t="shared" si="290"/>
        <v>#REF!</v>
      </c>
      <c r="I2636" s="575" t="e">
        <f t="shared" si="291"/>
        <v>#REF!</v>
      </c>
      <c r="J2636" s="575" t="e">
        <f>IF(A2636="","",IF(#REF!="","",PMT((1+D2636)^(1/12)-1,(#REF!*12)-A2636+1,-E2636)))</f>
        <v>#REF!</v>
      </c>
    </row>
    <row r="2637" spans="1:10">
      <c r="A2637" s="577" t="e">
        <f>IF(A2636="","",IF(A2636=#REF!*12,"",+A2636+1))</f>
        <v>#REF!</v>
      </c>
      <c r="B2637" s="576" t="e">
        <f t="shared" si="292"/>
        <v>#REF!</v>
      </c>
      <c r="C2637" s="576" t="e">
        <f>IF(A2637="","",IF(#REF!+'Plano Prestação Mensal Proposta'!A2637&gt;120,0,ROUND(IF(B2637&gt;0.045,(0.045*0.5),(0.5)*B2637),7)))</f>
        <v>#REF!</v>
      </c>
      <c r="D2637" s="576" t="e">
        <f t="shared" si="287"/>
        <v>#REF!</v>
      </c>
      <c r="E2637" s="575" t="e">
        <f t="shared" si="293"/>
        <v>#REF!</v>
      </c>
      <c r="F2637" s="575" t="e">
        <f t="shared" si="288"/>
        <v>#REF!</v>
      </c>
      <c r="G2637" s="575" t="e">
        <f t="shared" si="289"/>
        <v>#REF!</v>
      </c>
      <c r="H2637" s="575" t="e">
        <f t="shared" si="290"/>
        <v>#REF!</v>
      </c>
      <c r="I2637" s="575" t="e">
        <f t="shared" si="291"/>
        <v>#REF!</v>
      </c>
      <c r="J2637" s="575" t="e">
        <f>IF(A2637="","",IF(#REF!="","",PMT((1+D2637)^(1/12)-1,(#REF!*12)-A2637+1,-E2637)))</f>
        <v>#REF!</v>
      </c>
    </row>
    <row r="2638" spans="1:10">
      <c r="A2638" s="577" t="e">
        <f>IF(A2637="","",IF(A2637=#REF!*12,"",+A2637+1))</f>
        <v>#REF!</v>
      </c>
      <c r="B2638" s="576" t="e">
        <f t="shared" si="292"/>
        <v>#REF!</v>
      </c>
      <c r="C2638" s="576" t="e">
        <f>IF(A2638="","",IF(#REF!+'Plano Prestação Mensal Proposta'!A2638&gt;120,0,ROUND(IF(B2638&gt;0.045,(0.045*0.5),(0.5)*B2638),7)))</f>
        <v>#REF!</v>
      </c>
      <c r="D2638" s="576" t="e">
        <f t="shared" si="287"/>
        <v>#REF!</v>
      </c>
      <c r="E2638" s="575" t="e">
        <f t="shared" si="293"/>
        <v>#REF!</v>
      </c>
      <c r="F2638" s="575" t="e">
        <f t="shared" si="288"/>
        <v>#REF!</v>
      </c>
      <c r="G2638" s="575" t="e">
        <f t="shared" si="289"/>
        <v>#REF!</v>
      </c>
      <c r="H2638" s="575" t="e">
        <f t="shared" si="290"/>
        <v>#REF!</v>
      </c>
      <c r="I2638" s="575" t="e">
        <f t="shared" si="291"/>
        <v>#REF!</v>
      </c>
      <c r="J2638" s="575" t="e">
        <f>IF(A2638="","",IF(#REF!="","",PMT((1+D2638)^(1/12)-1,(#REF!*12)-A2638+1,-E2638)))</f>
        <v>#REF!</v>
      </c>
    </row>
    <row r="2639" spans="1:10">
      <c r="A2639" s="577" t="e">
        <f>IF(A2638="","",IF(A2638=#REF!*12,"",+A2638+1))</f>
        <v>#REF!</v>
      </c>
      <c r="B2639" s="576" t="e">
        <f t="shared" si="292"/>
        <v>#REF!</v>
      </c>
      <c r="C2639" s="576" t="e">
        <f>IF(A2639="","",IF(#REF!+'Plano Prestação Mensal Proposta'!A2639&gt;120,0,ROUND(IF(B2639&gt;0.045,(0.045*0.5),(0.5)*B2639),7)))</f>
        <v>#REF!</v>
      </c>
      <c r="D2639" s="576" t="e">
        <f t="shared" si="287"/>
        <v>#REF!</v>
      </c>
      <c r="E2639" s="575" t="e">
        <f t="shared" si="293"/>
        <v>#REF!</v>
      </c>
      <c r="F2639" s="575" t="e">
        <f t="shared" si="288"/>
        <v>#REF!</v>
      </c>
      <c r="G2639" s="575" t="e">
        <f t="shared" si="289"/>
        <v>#REF!</v>
      </c>
      <c r="H2639" s="575" t="e">
        <f t="shared" si="290"/>
        <v>#REF!</v>
      </c>
      <c r="I2639" s="575" t="e">
        <f t="shared" si="291"/>
        <v>#REF!</v>
      </c>
      <c r="J2639" s="575" t="e">
        <f>IF(A2639="","",IF(#REF!="","",PMT((1+D2639)^(1/12)-1,(#REF!*12)-A2639+1,-E2639)))</f>
        <v>#REF!</v>
      </c>
    </row>
    <row r="2640" spans="1:10">
      <c r="A2640" s="577" t="e">
        <f>IF(A2639="","",IF(A2639=#REF!*12,"",+A2639+1))</f>
        <v>#REF!</v>
      </c>
      <c r="B2640" s="576" t="e">
        <f t="shared" si="292"/>
        <v>#REF!</v>
      </c>
      <c r="C2640" s="576" t="e">
        <f>IF(A2640="","",IF(#REF!+'Plano Prestação Mensal Proposta'!A2640&gt;120,0,ROUND(IF(B2640&gt;0.045,(0.045*0.5),(0.5)*B2640),7)))</f>
        <v>#REF!</v>
      </c>
      <c r="D2640" s="576" t="e">
        <f t="shared" si="287"/>
        <v>#REF!</v>
      </c>
      <c r="E2640" s="575" t="e">
        <f t="shared" si="293"/>
        <v>#REF!</v>
      </c>
      <c r="F2640" s="575" t="e">
        <f t="shared" si="288"/>
        <v>#REF!</v>
      </c>
      <c r="G2640" s="575" t="e">
        <f t="shared" si="289"/>
        <v>#REF!</v>
      </c>
      <c r="H2640" s="575" t="e">
        <f t="shared" si="290"/>
        <v>#REF!</v>
      </c>
      <c r="I2640" s="575" t="e">
        <f t="shared" si="291"/>
        <v>#REF!</v>
      </c>
      <c r="J2640" s="575" t="e">
        <f>IF(A2640="","",IF(#REF!="","",PMT((1+D2640)^(1/12)-1,(#REF!*12)-A2640+1,-E2640)))</f>
        <v>#REF!</v>
      </c>
    </row>
    <row r="2641" spans="1:10">
      <c r="A2641" s="577" t="e">
        <f>IF(A2640="","",IF(A2640=#REF!*12,"",+A2640+1))</f>
        <v>#REF!</v>
      </c>
      <c r="B2641" s="576" t="e">
        <f t="shared" si="292"/>
        <v>#REF!</v>
      </c>
      <c r="C2641" s="576" t="e">
        <f>IF(A2641="","",IF(#REF!+'Plano Prestação Mensal Proposta'!A2641&gt;120,0,ROUND(IF(B2641&gt;0.045,(0.045*0.5),(0.5)*B2641),7)))</f>
        <v>#REF!</v>
      </c>
      <c r="D2641" s="576" t="e">
        <f t="shared" si="287"/>
        <v>#REF!</v>
      </c>
      <c r="E2641" s="575" t="e">
        <f t="shared" si="293"/>
        <v>#REF!</v>
      </c>
      <c r="F2641" s="575" t="e">
        <f t="shared" si="288"/>
        <v>#REF!</v>
      </c>
      <c r="G2641" s="575" t="e">
        <f t="shared" si="289"/>
        <v>#REF!</v>
      </c>
      <c r="H2641" s="575" t="e">
        <f t="shared" si="290"/>
        <v>#REF!</v>
      </c>
      <c r="I2641" s="575" t="e">
        <f t="shared" si="291"/>
        <v>#REF!</v>
      </c>
      <c r="J2641" s="575" t="e">
        <f>IF(A2641="","",IF(#REF!="","",PMT((1+D2641)^(1/12)-1,(#REF!*12)-A2641+1,-E2641)))</f>
        <v>#REF!</v>
      </c>
    </row>
    <row r="2642" spans="1:10">
      <c r="A2642" s="577" t="e">
        <f>IF(A2641="","",IF(A2641=#REF!*12,"",+A2641+1))</f>
        <v>#REF!</v>
      </c>
      <c r="B2642" s="576" t="e">
        <f t="shared" si="292"/>
        <v>#REF!</v>
      </c>
      <c r="C2642" s="576" t="e">
        <f>IF(A2642="","",IF(#REF!+'Plano Prestação Mensal Proposta'!A2642&gt;120,0,ROUND(IF(B2642&gt;0.045,(0.045*0.5),(0.5)*B2642),7)))</f>
        <v>#REF!</v>
      </c>
      <c r="D2642" s="576" t="e">
        <f t="shared" si="287"/>
        <v>#REF!</v>
      </c>
      <c r="E2642" s="575" t="e">
        <f t="shared" si="293"/>
        <v>#REF!</v>
      </c>
      <c r="F2642" s="575" t="e">
        <f t="shared" si="288"/>
        <v>#REF!</v>
      </c>
      <c r="G2642" s="575" t="e">
        <f t="shared" si="289"/>
        <v>#REF!</v>
      </c>
      <c r="H2642" s="575" t="e">
        <f t="shared" si="290"/>
        <v>#REF!</v>
      </c>
      <c r="I2642" s="575" t="e">
        <f t="shared" si="291"/>
        <v>#REF!</v>
      </c>
      <c r="J2642" s="575" t="e">
        <f>IF(A2642="","",IF(#REF!="","",PMT((1+D2642)^(1/12)-1,(#REF!*12)-A2642+1,-E2642)))</f>
        <v>#REF!</v>
      </c>
    </row>
    <row r="2643" spans="1:10">
      <c r="A2643" s="577" t="e">
        <f>IF(A2642="","",IF(A2642=#REF!*12,"",+A2642+1))</f>
        <v>#REF!</v>
      </c>
      <c r="B2643" s="576" t="e">
        <f t="shared" si="292"/>
        <v>#REF!</v>
      </c>
      <c r="C2643" s="576" t="e">
        <f>IF(A2643="","",IF(#REF!+'Plano Prestação Mensal Proposta'!A2643&gt;120,0,ROUND(IF(B2643&gt;0.045,(0.045*0.5),(0.5)*B2643),7)))</f>
        <v>#REF!</v>
      </c>
      <c r="D2643" s="576" t="e">
        <f t="shared" si="287"/>
        <v>#REF!</v>
      </c>
      <c r="E2643" s="575" t="e">
        <f t="shared" si="293"/>
        <v>#REF!</v>
      </c>
      <c r="F2643" s="575" t="e">
        <f t="shared" si="288"/>
        <v>#REF!</v>
      </c>
      <c r="G2643" s="575" t="e">
        <f t="shared" si="289"/>
        <v>#REF!</v>
      </c>
      <c r="H2643" s="575" t="e">
        <f t="shared" si="290"/>
        <v>#REF!</v>
      </c>
      <c r="I2643" s="575" t="e">
        <f t="shared" si="291"/>
        <v>#REF!</v>
      </c>
      <c r="J2643" s="575" t="e">
        <f>IF(A2643="","",IF(#REF!="","",PMT((1+D2643)^(1/12)-1,(#REF!*12)-A2643+1,-E2643)))</f>
        <v>#REF!</v>
      </c>
    </row>
    <row r="2644" spans="1:10">
      <c r="A2644" s="577" t="e">
        <f>IF(A2643="","",IF(A2643=#REF!*12,"",+A2643+1))</f>
        <v>#REF!</v>
      </c>
      <c r="B2644" s="576" t="e">
        <f t="shared" si="292"/>
        <v>#REF!</v>
      </c>
      <c r="C2644" s="576" t="e">
        <f>IF(A2644="","",IF(#REF!+'Plano Prestação Mensal Proposta'!A2644&gt;120,0,ROUND(IF(B2644&gt;0.045,(0.045*0.5),(0.5)*B2644),7)))</f>
        <v>#REF!</v>
      </c>
      <c r="D2644" s="576" t="e">
        <f t="shared" si="287"/>
        <v>#REF!</v>
      </c>
      <c r="E2644" s="575" t="e">
        <f t="shared" si="293"/>
        <v>#REF!</v>
      </c>
      <c r="F2644" s="575" t="e">
        <f t="shared" si="288"/>
        <v>#REF!</v>
      </c>
      <c r="G2644" s="575" t="e">
        <f t="shared" si="289"/>
        <v>#REF!</v>
      </c>
      <c r="H2644" s="575" t="e">
        <f t="shared" si="290"/>
        <v>#REF!</v>
      </c>
      <c r="I2644" s="575" t="e">
        <f t="shared" si="291"/>
        <v>#REF!</v>
      </c>
      <c r="J2644" s="575" t="e">
        <f>IF(A2644="","",IF(#REF!="","",PMT((1+D2644)^(1/12)-1,(#REF!*12)-A2644+1,-E2644)))</f>
        <v>#REF!</v>
      </c>
    </row>
    <row r="2645" spans="1:10">
      <c r="A2645" s="577" t="e">
        <f>IF(A2644="","",IF(A2644=#REF!*12,"",+A2644+1))</f>
        <v>#REF!</v>
      </c>
      <c r="B2645" s="576" t="e">
        <f t="shared" si="292"/>
        <v>#REF!</v>
      </c>
      <c r="C2645" s="576" t="e">
        <f>IF(A2645="","",IF(#REF!+'Plano Prestação Mensal Proposta'!A2645&gt;120,0,ROUND(IF(B2645&gt;0.045,(0.045*0.5),(0.5)*B2645),7)))</f>
        <v>#REF!</v>
      </c>
      <c r="D2645" s="576" t="e">
        <f t="shared" si="287"/>
        <v>#REF!</v>
      </c>
      <c r="E2645" s="575" t="e">
        <f t="shared" si="293"/>
        <v>#REF!</v>
      </c>
      <c r="F2645" s="575" t="e">
        <f t="shared" si="288"/>
        <v>#REF!</v>
      </c>
      <c r="G2645" s="575" t="e">
        <f t="shared" si="289"/>
        <v>#REF!</v>
      </c>
      <c r="H2645" s="575" t="e">
        <f t="shared" si="290"/>
        <v>#REF!</v>
      </c>
      <c r="I2645" s="575" t="e">
        <f t="shared" si="291"/>
        <v>#REF!</v>
      </c>
      <c r="J2645" s="575" t="e">
        <f>IF(A2645="","",IF(#REF!="","",PMT((1+D2645)^(1/12)-1,(#REF!*12)-A2645+1,-E2645)))</f>
        <v>#REF!</v>
      </c>
    </row>
    <row r="2646" spans="1:10">
      <c r="A2646" s="577" t="e">
        <f>IF(A2645="","",IF(A2645=#REF!*12,"",+A2645+1))</f>
        <v>#REF!</v>
      </c>
      <c r="B2646" s="576" t="e">
        <f t="shared" si="292"/>
        <v>#REF!</v>
      </c>
      <c r="C2646" s="576" t="e">
        <f>IF(A2646="","",IF(#REF!+'Plano Prestação Mensal Proposta'!A2646&gt;120,0,ROUND(IF(B2646&gt;0.045,(0.045*0.5),(0.5)*B2646),7)))</f>
        <v>#REF!</v>
      </c>
      <c r="D2646" s="576" t="e">
        <f t="shared" si="287"/>
        <v>#REF!</v>
      </c>
      <c r="E2646" s="575" t="e">
        <f t="shared" si="293"/>
        <v>#REF!</v>
      </c>
      <c r="F2646" s="575" t="e">
        <f t="shared" si="288"/>
        <v>#REF!</v>
      </c>
      <c r="G2646" s="575" t="e">
        <f t="shared" si="289"/>
        <v>#REF!</v>
      </c>
      <c r="H2646" s="575" t="e">
        <f t="shared" si="290"/>
        <v>#REF!</v>
      </c>
      <c r="I2646" s="575" t="e">
        <f t="shared" si="291"/>
        <v>#REF!</v>
      </c>
      <c r="J2646" s="575" t="e">
        <f>IF(A2646="","",IF(#REF!="","",PMT((1+D2646)^(1/12)-1,(#REF!*12)-A2646+1,-E2646)))</f>
        <v>#REF!</v>
      </c>
    </row>
    <row r="2647" spans="1:10">
      <c r="A2647" s="577" t="e">
        <f>IF(A2646="","",IF(A2646=#REF!*12,"",+A2646+1))</f>
        <v>#REF!</v>
      </c>
      <c r="B2647" s="576" t="e">
        <f t="shared" si="292"/>
        <v>#REF!</v>
      </c>
      <c r="C2647" s="576" t="e">
        <f>IF(A2647="","",IF(#REF!+'Plano Prestação Mensal Proposta'!A2647&gt;120,0,ROUND(IF(B2647&gt;0.045,(0.045*0.5),(0.5)*B2647),7)))</f>
        <v>#REF!</v>
      </c>
      <c r="D2647" s="576" t="e">
        <f t="shared" si="287"/>
        <v>#REF!</v>
      </c>
      <c r="E2647" s="575" t="e">
        <f t="shared" si="293"/>
        <v>#REF!</v>
      </c>
      <c r="F2647" s="575" t="e">
        <f t="shared" si="288"/>
        <v>#REF!</v>
      </c>
      <c r="G2647" s="575" t="e">
        <f t="shared" si="289"/>
        <v>#REF!</v>
      </c>
      <c r="H2647" s="575" t="e">
        <f t="shared" si="290"/>
        <v>#REF!</v>
      </c>
      <c r="I2647" s="575" t="e">
        <f t="shared" si="291"/>
        <v>#REF!</v>
      </c>
      <c r="J2647" s="575" t="e">
        <f>IF(A2647="","",IF(#REF!="","",PMT((1+D2647)^(1/12)-1,(#REF!*12)-A2647+1,-E2647)))</f>
        <v>#REF!</v>
      </c>
    </row>
    <row r="2648" spans="1:10">
      <c r="A2648" s="577" t="e">
        <f>IF(A2647="","",IF(A2647=#REF!*12,"",+A2647+1))</f>
        <v>#REF!</v>
      </c>
      <c r="B2648" s="576" t="e">
        <f t="shared" si="292"/>
        <v>#REF!</v>
      </c>
      <c r="C2648" s="576" t="e">
        <f>IF(A2648="","",IF(#REF!+'Plano Prestação Mensal Proposta'!A2648&gt;120,0,ROUND(IF(B2648&gt;0.045,(0.045*0.5),(0.5)*B2648),7)))</f>
        <v>#REF!</v>
      </c>
      <c r="D2648" s="576" t="e">
        <f t="shared" si="287"/>
        <v>#REF!</v>
      </c>
      <c r="E2648" s="575" t="e">
        <f t="shared" si="293"/>
        <v>#REF!</v>
      </c>
      <c r="F2648" s="575" t="e">
        <f t="shared" si="288"/>
        <v>#REF!</v>
      </c>
      <c r="G2648" s="575" t="e">
        <f t="shared" si="289"/>
        <v>#REF!</v>
      </c>
      <c r="H2648" s="575" t="e">
        <f t="shared" si="290"/>
        <v>#REF!</v>
      </c>
      <c r="I2648" s="575" t="e">
        <f t="shared" si="291"/>
        <v>#REF!</v>
      </c>
      <c r="J2648" s="575" t="e">
        <f>IF(A2648="","",IF(#REF!="","",PMT((1+D2648)^(1/12)-1,(#REF!*12)-A2648+1,-E2648)))</f>
        <v>#REF!</v>
      </c>
    </row>
    <row r="2649" spans="1:10">
      <c r="A2649" s="577" t="e">
        <f>IF(A2648="","",IF(A2648=#REF!*12,"",+A2648+1))</f>
        <v>#REF!</v>
      </c>
      <c r="B2649" s="576" t="e">
        <f t="shared" si="292"/>
        <v>#REF!</v>
      </c>
      <c r="C2649" s="576" t="e">
        <f>IF(A2649="","",IF(#REF!+'Plano Prestação Mensal Proposta'!A2649&gt;120,0,ROUND(IF(B2649&gt;0.045,(0.045*0.5),(0.5)*B2649),7)))</f>
        <v>#REF!</v>
      </c>
      <c r="D2649" s="576" t="e">
        <f t="shared" si="287"/>
        <v>#REF!</v>
      </c>
      <c r="E2649" s="575" t="e">
        <f t="shared" si="293"/>
        <v>#REF!</v>
      </c>
      <c r="F2649" s="575" t="e">
        <f t="shared" si="288"/>
        <v>#REF!</v>
      </c>
      <c r="G2649" s="575" t="e">
        <f t="shared" si="289"/>
        <v>#REF!</v>
      </c>
      <c r="H2649" s="575" t="e">
        <f t="shared" si="290"/>
        <v>#REF!</v>
      </c>
      <c r="I2649" s="575" t="e">
        <f t="shared" si="291"/>
        <v>#REF!</v>
      </c>
      <c r="J2649" s="575" t="e">
        <f>IF(A2649="","",IF(#REF!="","",PMT((1+D2649)^(1/12)-1,(#REF!*12)-A2649+1,-E2649)))</f>
        <v>#REF!</v>
      </c>
    </row>
    <row r="2650" spans="1:10">
      <c r="A2650" s="577" t="e">
        <f>IF(A2649="","",IF(A2649=#REF!*12,"",+A2649+1))</f>
        <v>#REF!</v>
      </c>
      <c r="B2650" s="576" t="e">
        <f t="shared" si="292"/>
        <v>#REF!</v>
      </c>
      <c r="C2650" s="576" t="e">
        <f>IF(A2650="","",IF(#REF!+'Plano Prestação Mensal Proposta'!A2650&gt;120,0,ROUND(IF(B2650&gt;0.045,(0.045*0.5),(0.5)*B2650),7)))</f>
        <v>#REF!</v>
      </c>
      <c r="D2650" s="576" t="e">
        <f t="shared" si="287"/>
        <v>#REF!</v>
      </c>
      <c r="E2650" s="575" t="e">
        <f t="shared" si="293"/>
        <v>#REF!</v>
      </c>
      <c r="F2650" s="575" t="e">
        <f t="shared" si="288"/>
        <v>#REF!</v>
      </c>
      <c r="G2650" s="575" t="e">
        <f t="shared" si="289"/>
        <v>#REF!</v>
      </c>
      <c r="H2650" s="575" t="e">
        <f t="shared" si="290"/>
        <v>#REF!</v>
      </c>
      <c r="I2650" s="575" t="e">
        <f t="shared" si="291"/>
        <v>#REF!</v>
      </c>
      <c r="J2650" s="575" t="e">
        <f>IF(A2650="","",IF(#REF!="","",PMT((1+D2650)^(1/12)-1,(#REF!*12)-A2650+1,-E2650)))</f>
        <v>#REF!</v>
      </c>
    </row>
    <row r="2651" spans="1:10">
      <c r="A2651" s="577" t="e">
        <f>IF(A2650="","",IF(A2650=#REF!*12,"",+A2650+1))</f>
        <v>#REF!</v>
      </c>
      <c r="B2651" s="576" t="e">
        <f t="shared" si="292"/>
        <v>#REF!</v>
      </c>
      <c r="C2651" s="576" t="e">
        <f>IF(A2651="","",IF(#REF!+'Plano Prestação Mensal Proposta'!A2651&gt;120,0,ROUND(IF(B2651&gt;0.045,(0.045*0.5),(0.5)*B2651),7)))</f>
        <v>#REF!</v>
      </c>
      <c r="D2651" s="576" t="e">
        <f t="shared" si="287"/>
        <v>#REF!</v>
      </c>
      <c r="E2651" s="575" t="e">
        <f t="shared" si="293"/>
        <v>#REF!</v>
      </c>
      <c r="F2651" s="575" t="e">
        <f t="shared" si="288"/>
        <v>#REF!</v>
      </c>
      <c r="G2651" s="575" t="e">
        <f t="shared" si="289"/>
        <v>#REF!</v>
      </c>
      <c r="H2651" s="575" t="e">
        <f t="shared" si="290"/>
        <v>#REF!</v>
      </c>
      <c r="I2651" s="575" t="e">
        <f t="shared" si="291"/>
        <v>#REF!</v>
      </c>
      <c r="J2651" s="575" t="e">
        <f>IF(A2651="","",IF(#REF!="","",PMT((1+D2651)^(1/12)-1,(#REF!*12)-A2651+1,-E2651)))</f>
        <v>#REF!</v>
      </c>
    </row>
    <row r="2652" spans="1:10">
      <c r="A2652" s="577" t="e">
        <f>IF(A2651="","",IF(A2651=#REF!*12,"",+A2651+1))</f>
        <v>#REF!</v>
      </c>
      <c r="B2652" s="576" t="e">
        <f t="shared" si="292"/>
        <v>#REF!</v>
      </c>
      <c r="C2652" s="576" t="e">
        <f>IF(A2652="","",IF(#REF!+'Plano Prestação Mensal Proposta'!A2652&gt;120,0,ROUND(IF(B2652&gt;0.045,(0.045*0.5),(0.5)*B2652),7)))</f>
        <v>#REF!</v>
      </c>
      <c r="D2652" s="576" t="e">
        <f t="shared" si="287"/>
        <v>#REF!</v>
      </c>
      <c r="E2652" s="575" t="e">
        <f t="shared" si="293"/>
        <v>#REF!</v>
      </c>
      <c r="F2652" s="575" t="e">
        <f t="shared" si="288"/>
        <v>#REF!</v>
      </c>
      <c r="G2652" s="575" t="e">
        <f t="shared" si="289"/>
        <v>#REF!</v>
      </c>
      <c r="H2652" s="575" t="e">
        <f t="shared" si="290"/>
        <v>#REF!</v>
      </c>
      <c r="I2652" s="575" t="e">
        <f t="shared" si="291"/>
        <v>#REF!</v>
      </c>
      <c r="J2652" s="575" t="e">
        <f>IF(A2652="","",IF(#REF!="","",PMT((1+D2652)^(1/12)-1,(#REF!*12)-A2652+1,-E2652)))</f>
        <v>#REF!</v>
      </c>
    </row>
    <row r="2653" spans="1:10">
      <c r="A2653" s="577" t="e">
        <f>IF(A2652="","",IF(A2652=#REF!*12,"",+A2652+1))</f>
        <v>#REF!</v>
      </c>
      <c r="B2653" s="576" t="e">
        <f t="shared" si="292"/>
        <v>#REF!</v>
      </c>
      <c r="C2653" s="576" t="e">
        <f>IF(A2653="","",IF(#REF!+'Plano Prestação Mensal Proposta'!A2653&gt;120,0,ROUND(IF(B2653&gt;0.045,(0.045*0.5),(0.5)*B2653),7)))</f>
        <v>#REF!</v>
      </c>
      <c r="D2653" s="576" t="e">
        <f t="shared" si="287"/>
        <v>#REF!</v>
      </c>
      <c r="E2653" s="575" t="e">
        <f t="shared" si="293"/>
        <v>#REF!</v>
      </c>
      <c r="F2653" s="575" t="e">
        <f t="shared" si="288"/>
        <v>#REF!</v>
      </c>
      <c r="G2653" s="575" t="e">
        <f t="shared" si="289"/>
        <v>#REF!</v>
      </c>
      <c r="H2653" s="575" t="e">
        <f t="shared" si="290"/>
        <v>#REF!</v>
      </c>
      <c r="I2653" s="575" t="e">
        <f t="shared" si="291"/>
        <v>#REF!</v>
      </c>
      <c r="J2653" s="575" t="e">
        <f>IF(A2653="","",IF(#REF!="","",PMT((1+D2653)^(1/12)-1,(#REF!*12)-A2653+1,-E2653)))</f>
        <v>#REF!</v>
      </c>
    </row>
    <row r="2654" spans="1:10">
      <c r="A2654" s="577" t="e">
        <f>IF(A2653="","",IF(A2653=#REF!*12,"",+A2653+1))</f>
        <v>#REF!</v>
      </c>
      <c r="B2654" s="576" t="e">
        <f t="shared" si="292"/>
        <v>#REF!</v>
      </c>
      <c r="C2654" s="576" t="e">
        <f>IF(A2654="","",IF(#REF!+'Plano Prestação Mensal Proposta'!A2654&gt;120,0,ROUND(IF(B2654&gt;0.045,(0.045*0.5),(0.5)*B2654),7)))</f>
        <v>#REF!</v>
      </c>
      <c r="D2654" s="576" t="e">
        <f t="shared" si="287"/>
        <v>#REF!</v>
      </c>
      <c r="E2654" s="575" t="e">
        <f t="shared" si="293"/>
        <v>#REF!</v>
      </c>
      <c r="F2654" s="575" t="e">
        <f t="shared" si="288"/>
        <v>#REF!</v>
      </c>
      <c r="G2654" s="575" t="e">
        <f t="shared" si="289"/>
        <v>#REF!</v>
      </c>
      <c r="H2654" s="575" t="e">
        <f t="shared" si="290"/>
        <v>#REF!</v>
      </c>
      <c r="I2654" s="575" t="e">
        <f t="shared" si="291"/>
        <v>#REF!</v>
      </c>
      <c r="J2654" s="575" t="e">
        <f>IF(A2654="","",IF(#REF!="","",PMT((1+D2654)^(1/12)-1,(#REF!*12)-A2654+1,-E2654)))</f>
        <v>#REF!</v>
      </c>
    </row>
    <row r="2655" spans="1:10">
      <c r="A2655" s="577" t="e">
        <f>IF(A2654="","",IF(A2654=#REF!*12,"",+A2654+1))</f>
        <v>#REF!</v>
      </c>
      <c r="B2655" s="576" t="e">
        <f t="shared" si="292"/>
        <v>#REF!</v>
      </c>
      <c r="C2655" s="576" t="e">
        <f>IF(A2655="","",IF(#REF!+'Plano Prestação Mensal Proposta'!A2655&gt;120,0,ROUND(IF(B2655&gt;0.045,(0.045*0.5),(0.5)*B2655),7)))</f>
        <v>#REF!</v>
      </c>
      <c r="D2655" s="576" t="e">
        <f t="shared" si="287"/>
        <v>#REF!</v>
      </c>
      <c r="E2655" s="575" t="e">
        <f t="shared" si="293"/>
        <v>#REF!</v>
      </c>
      <c r="F2655" s="575" t="e">
        <f t="shared" si="288"/>
        <v>#REF!</v>
      </c>
      <c r="G2655" s="575" t="e">
        <f t="shared" si="289"/>
        <v>#REF!</v>
      </c>
      <c r="H2655" s="575" t="e">
        <f t="shared" si="290"/>
        <v>#REF!</v>
      </c>
      <c r="I2655" s="575" t="e">
        <f t="shared" si="291"/>
        <v>#REF!</v>
      </c>
      <c r="J2655" s="575" t="e">
        <f>IF(A2655="","",IF(#REF!="","",PMT((1+D2655)^(1/12)-1,(#REF!*12)-A2655+1,-E2655)))</f>
        <v>#REF!</v>
      </c>
    </row>
    <row r="2656" spans="1:10">
      <c r="A2656" s="577" t="e">
        <f>IF(A2655="","",IF(A2655=#REF!*12,"",+A2655+1))</f>
        <v>#REF!</v>
      </c>
      <c r="B2656" s="576" t="e">
        <f t="shared" si="292"/>
        <v>#REF!</v>
      </c>
      <c r="C2656" s="576" t="e">
        <f>IF(A2656="","",IF(#REF!+'Plano Prestação Mensal Proposta'!A2656&gt;120,0,ROUND(IF(B2656&gt;0.045,(0.045*0.5),(0.5)*B2656),7)))</f>
        <v>#REF!</v>
      </c>
      <c r="D2656" s="576" t="e">
        <f t="shared" si="287"/>
        <v>#REF!</v>
      </c>
      <c r="E2656" s="575" t="e">
        <f t="shared" si="293"/>
        <v>#REF!</v>
      </c>
      <c r="F2656" s="575" t="e">
        <f t="shared" si="288"/>
        <v>#REF!</v>
      </c>
      <c r="G2656" s="575" t="e">
        <f t="shared" si="289"/>
        <v>#REF!</v>
      </c>
      <c r="H2656" s="575" t="e">
        <f t="shared" si="290"/>
        <v>#REF!</v>
      </c>
      <c r="I2656" s="575" t="e">
        <f t="shared" si="291"/>
        <v>#REF!</v>
      </c>
      <c r="J2656" s="575" t="e">
        <f>IF(A2656="","",IF(#REF!="","",PMT((1+D2656)^(1/12)-1,(#REF!*12)-A2656+1,-E2656)))</f>
        <v>#REF!</v>
      </c>
    </row>
    <row r="2657" spans="1:10">
      <c r="A2657" s="577" t="e">
        <f>IF(A2656="","",IF(A2656=#REF!*12,"",+A2656+1))</f>
        <v>#REF!</v>
      </c>
      <c r="B2657" s="576" t="e">
        <f t="shared" si="292"/>
        <v>#REF!</v>
      </c>
      <c r="C2657" s="576" t="e">
        <f>IF(A2657="","",IF(#REF!+'Plano Prestação Mensal Proposta'!A2657&gt;120,0,ROUND(IF(B2657&gt;0.045,(0.045*0.5),(0.5)*B2657),7)))</f>
        <v>#REF!</v>
      </c>
      <c r="D2657" s="576" t="e">
        <f t="shared" si="287"/>
        <v>#REF!</v>
      </c>
      <c r="E2657" s="575" t="e">
        <f t="shared" si="293"/>
        <v>#REF!</v>
      </c>
      <c r="F2657" s="575" t="e">
        <f t="shared" si="288"/>
        <v>#REF!</v>
      </c>
      <c r="G2657" s="575" t="e">
        <f t="shared" si="289"/>
        <v>#REF!</v>
      </c>
      <c r="H2657" s="575" t="e">
        <f t="shared" si="290"/>
        <v>#REF!</v>
      </c>
      <c r="I2657" s="575" t="e">
        <f t="shared" si="291"/>
        <v>#REF!</v>
      </c>
      <c r="J2657" s="575" t="e">
        <f>IF(A2657="","",IF(#REF!="","",PMT((1+D2657)^(1/12)-1,(#REF!*12)-A2657+1,-E2657)))</f>
        <v>#REF!</v>
      </c>
    </row>
    <row r="2658" spans="1:10">
      <c r="A2658" s="577" t="e">
        <f>IF(A2657="","",IF(A2657=#REF!*12,"",+A2657+1))</f>
        <v>#REF!</v>
      </c>
      <c r="B2658" s="576" t="e">
        <f t="shared" si="292"/>
        <v>#REF!</v>
      </c>
      <c r="C2658" s="576" t="e">
        <f>IF(A2658="","",IF(#REF!+'Plano Prestação Mensal Proposta'!A2658&gt;120,0,ROUND(IF(B2658&gt;0.045,(0.045*0.5),(0.5)*B2658),7)))</f>
        <v>#REF!</v>
      </c>
      <c r="D2658" s="576" t="e">
        <f t="shared" si="287"/>
        <v>#REF!</v>
      </c>
      <c r="E2658" s="575" t="e">
        <f t="shared" si="293"/>
        <v>#REF!</v>
      </c>
      <c r="F2658" s="575" t="e">
        <f t="shared" si="288"/>
        <v>#REF!</v>
      </c>
      <c r="G2658" s="575" t="e">
        <f t="shared" si="289"/>
        <v>#REF!</v>
      </c>
      <c r="H2658" s="575" t="e">
        <f t="shared" si="290"/>
        <v>#REF!</v>
      </c>
      <c r="I2658" s="575" t="e">
        <f t="shared" si="291"/>
        <v>#REF!</v>
      </c>
      <c r="J2658" s="575" t="e">
        <f>IF(A2658="","",IF(#REF!="","",PMT((1+D2658)^(1/12)-1,(#REF!*12)-A2658+1,-E2658)))</f>
        <v>#REF!</v>
      </c>
    </row>
    <row r="2659" spans="1:10">
      <c r="A2659" s="577" t="e">
        <f>IF(A2658="","",IF(A2658=#REF!*12,"",+A2658+1))</f>
        <v>#REF!</v>
      </c>
      <c r="B2659" s="576" t="e">
        <f t="shared" si="292"/>
        <v>#REF!</v>
      </c>
      <c r="C2659" s="576" t="e">
        <f>IF(A2659="","",IF(#REF!+'Plano Prestação Mensal Proposta'!A2659&gt;120,0,ROUND(IF(B2659&gt;0.045,(0.045*0.5),(0.5)*B2659),7)))</f>
        <v>#REF!</v>
      </c>
      <c r="D2659" s="576" t="e">
        <f t="shared" si="287"/>
        <v>#REF!</v>
      </c>
      <c r="E2659" s="575" t="e">
        <f t="shared" si="293"/>
        <v>#REF!</v>
      </c>
      <c r="F2659" s="575" t="e">
        <f t="shared" si="288"/>
        <v>#REF!</v>
      </c>
      <c r="G2659" s="575" t="e">
        <f t="shared" si="289"/>
        <v>#REF!</v>
      </c>
      <c r="H2659" s="575" t="e">
        <f t="shared" si="290"/>
        <v>#REF!</v>
      </c>
      <c r="I2659" s="575" t="e">
        <f t="shared" si="291"/>
        <v>#REF!</v>
      </c>
      <c r="J2659" s="575" t="e">
        <f>IF(A2659="","",IF(#REF!="","",PMT((1+D2659)^(1/12)-1,(#REF!*12)-A2659+1,-E2659)))</f>
        <v>#REF!</v>
      </c>
    </row>
    <row r="2660" spans="1:10">
      <c r="A2660" s="577" t="e">
        <f>IF(A2659="","",IF(A2659=#REF!*12,"",+A2659+1))</f>
        <v>#REF!</v>
      </c>
      <c r="B2660" s="576" t="e">
        <f t="shared" si="292"/>
        <v>#REF!</v>
      </c>
      <c r="C2660" s="576" t="e">
        <f>IF(A2660="","",IF(#REF!+'Plano Prestação Mensal Proposta'!A2660&gt;120,0,ROUND(IF(B2660&gt;0.045,(0.045*0.5),(0.5)*B2660),7)))</f>
        <v>#REF!</v>
      </c>
      <c r="D2660" s="576" t="e">
        <f t="shared" si="287"/>
        <v>#REF!</v>
      </c>
      <c r="E2660" s="575" t="e">
        <f t="shared" si="293"/>
        <v>#REF!</v>
      </c>
      <c r="F2660" s="575" t="e">
        <f t="shared" si="288"/>
        <v>#REF!</v>
      </c>
      <c r="G2660" s="575" t="e">
        <f t="shared" si="289"/>
        <v>#REF!</v>
      </c>
      <c r="H2660" s="575" t="e">
        <f t="shared" si="290"/>
        <v>#REF!</v>
      </c>
      <c r="I2660" s="575" t="e">
        <f t="shared" si="291"/>
        <v>#REF!</v>
      </c>
      <c r="J2660" s="575" t="e">
        <f>IF(A2660="","",IF(#REF!="","",PMT((1+D2660)^(1/12)-1,(#REF!*12)-A2660+1,-E2660)))</f>
        <v>#REF!</v>
      </c>
    </row>
    <row r="2661" spans="1:10">
      <c r="A2661" s="577" t="e">
        <f>IF(A2660="","",IF(A2660=#REF!*12,"",+A2660+1))</f>
        <v>#REF!</v>
      </c>
      <c r="B2661" s="576" t="e">
        <f t="shared" si="292"/>
        <v>#REF!</v>
      </c>
      <c r="C2661" s="576" t="e">
        <f>IF(A2661="","",IF(#REF!+'Plano Prestação Mensal Proposta'!A2661&gt;120,0,ROUND(IF(B2661&gt;0.045,(0.045*0.5),(0.5)*B2661),7)))</f>
        <v>#REF!</v>
      </c>
      <c r="D2661" s="576" t="e">
        <f t="shared" si="287"/>
        <v>#REF!</v>
      </c>
      <c r="E2661" s="575" t="e">
        <f t="shared" si="293"/>
        <v>#REF!</v>
      </c>
      <c r="F2661" s="575" t="e">
        <f t="shared" si="288"/>
        <v>#REF!</v>
      </c>
      <c r="G2661" s="575" t="e">
        <f t="shared" si="289"/>
        <v>#REF!</v>
      </c>
      <c r="H2661" s="575" t="e">
        <f t="shared" si="290"/>
        <v>#REF!</v>
      </c>
      <c r="I2661" s="575" t="e">
        <f t="shared" si="291"/>
        <v>#REF!</v>
      </c>
      <c r="J2661" s="575" t="e">
        <f>IF(A2661="","",IF(#REF!="","",PMT((1+D2661)^(1/12)-1,(#REF!*12)-A2661+1,-E2661)))</f>
        <v>#REF!</v>
      </c>
    </row>
    <row r="2662" spans="1:10">
      <c r="A2662" s="577" t="e">
        <f>IF(A2661="","",IF(A2661=#REF!*12,"",+A2661+1))</f>
        <v>#REF!</v>
      </c>
      <c r="B2662" s="576" t="e">
        <f t="shared" si="292"/>
        <v>#REF!</v>
      </c>
      <c r="C2662" s="576" t="e">
        <f>IF(A2662="","",IF(#REF!+'Plano Prestação Mensal Proposta'!A2662&gt;120,0,ROUND(IF(B2662&gt;0.045,(0.045*0.5),(0.5)*B2662),7)))</f>
        <v>#REF!</v>
      </c>
      <c r="D2662" s="576" t="e">
        <f t="shared" si="287"/>
        <v>#REF!</v>
      </c>
      <c r="E2662" s="575" t="e">
        <f t="shared" si="293"/>
        <v>#REF!</v>
      </c>
      <c r="F2662" s="575" t="e">
        <f t="shared" si="288"/>
        <v>#REF!</v>
      </c>
      <c r="G2662" s="575" t="e">
        <f t="shared" si="289"/>
        <v>#REF!</v>
      </c>
      <c r="H2662" s="575" t="e">
        <f t="shared" si="290"/>
        <v>#REF!</v>
      </c>
      <c r="I2662" s="575" t="e">
        <f t="shared" si="291"/>
        <v>#REF!</v>
      </c>
      <c r="J2662" s="575" t="e">
        <f>IF(A2662="","",IF(#REF!="","",PMT((1+D2662)^(1/12)-1,(#REF!*12)-A2662+1,-E2662)))</f>
        <v>#REF!</v>
      </c>
    </row>
    <row r="2663" spans="1:10">
      <c r="A2663" s="577" t="e">
        <f>IF(A2662="","",IF(A2662=#REF!*12,"",+A2662+1))</f>
        <v>#REF!</v>
      </c>
      <c r="B2663" s="576" t="e">
        <f t="shared" si="292"/>
        <v>#REF!</v>
      </c>
      <c r="C2663" s="576" t="e">
        <f>IF(A2663="","",IF(#REF!+'Plano Prestação Mensal Proposta'!A2663&gt;120,0,ROUND(IF(B2663&gt;0.045,(0.045*0.5),(0.5)*B2663),7)))</f>
        <v>#REF!</v>
      </c>
      <c r="D2663" s="576" t="e">
        <f t="shared" si="287"/>
        <v>#REF!</v>
      </c>
      <c r="E2663" s="575" t="e">
        <f t="shared" si="293"/>
        <v>#REF!</v>
      </c>
      <c r="F2663" s="575" t="e">
        <f t="shared" si="288"/>
        <v>#REF!</v>
      </c>
      <c r="G2663" s="575" t="e">
        <f t="shared" si="289"/>
        <v>#REF!</v>
      </c>
      <c r="H2663" s="575" t="e">
        <f t="shared" si="290"/>
        <v>#REF!</v>
      </c>
      <c r="I2663" s="575" t="e">
        <f t="shared" si="291"/>
        <v>#REF!</v>
      </c>
      <c r="J2663" s="575" t="e">
        <f>IF(A2663="","",IF(#REF!="","",PMT((1+D2663)^(1/12)-1,(#REF!*12)-A2663+1,-E2663)))</f>
        <v>#REF!</v>
      </c>
    </row>
    <row r="2664" spans="1:10">
      <c r="A2664" s="577" t="e">
        <f>IF(A2663="","",IF(A2663=#REF!*12,"",+A2663+1))</f>
        <v>#REF!</v>
      </c>
      <c r="B2664" s="576" t="e">
        <f t="shared" si="292"/>
        <v>#REF!</v>
      </c>
      <c r="C2664" s="576" t="e">
        <f>IF(A2664="","",IF(#REF!+'Plano Prestação Mensal Proposta'!A2664&gt;120,0,ROUND(IF(B2664&gt;0.045,(0.045*0.5),(0.5)*B2664),7)))</f>
        <v>#REF!</v>
      </c>
      <c r="D2664" s="576" t="e">
        <f t="shared" si="287"/>
        <v>#REF!</v>
      </c>
      <c r="E2664" s="575" t="e">
        <f t="shared" si="293"/>
        <v>#REF!</v>
      </c>
      <c r="F2664" s="575" t="e">
        <f t="shared" si="288"/>
        <v>#REF!</v>
      </c>
      <c r="G2664" s="575" t="e">
        <f t="shared" si="289"/>
        <v>#REF!</v>
      </c>
      <c r="H2664" s="575" t="e">
        <f t="shared" si="290"/>
        <v>#REF!</v>
      </c>
      <c r="I2664" s="575" t="e">
        <f t="shared" si="291"/>
        <v>#REF!</v>
      </c>
      <c r="J2664" s="575" t="e">
        <f>IF(A2664="","",IF(#REF!="","",PMT((1+D2664)^(1/12)-1,(#REF!*12)-A2664+1,-E2664)))</f>
        <v>#REF!</v>
      </c>
    </row>
    <row r="2665" spans="1:10">
      <c r="A2665" s="577" t="e">
        <f>IF(A2664="","",IF(A2664=#REF!*12,"",+A2664+1))</f>
        <v>#REF!</v>
      </c>
      <c r="B2665" s="576" t="e">
        <f t="shared" si="292"/>
        <v>#REF!</v>
      </c>
      <c r="C2665" s="576" t="e">
        <f>IF(A2665="","",IF(#REF!+'Plano Prestação Mensal Proposta'!A2665&gt;120,0,ROUND(IF(B2665&gt;0.045,(0.045*0.5),(0.5)*B2665),7)))</f>
        <v>#REF!</v>
      </c>
      <c r="D2665" s="576" t="e">
        <f t="shared" si="287"/>
        <v>#REF!</v>
      </c>
      <c r="E2665" s="575" t="e">
        <f t="shared" si="293"/>
        <v>#REF!</v>
      </c>
      <c r="F2665" s="575" t="e">
        <f t="shared" si="288"/>
        <v>#REF!</v>
      </c>
      <c r="G2665" s="575" t="e">
        <f t="shared" si="289"/>
        <v>#REF!</v>
      </c>
      <c r="H2665" s="575" t="e">
        <f t="shared" si="290"/>
        <v>#REF!</v>
      </c>
      <c r="I2665" s="575" t="e">
        <f t="shared" si="291"/>
        <v>#REF!</v>
      </c>
      <c r="J2665" s="575" t="e">
        <f>IF(A2665="","",IF(#REF!="","",PMT((1+D2665)^(1/12)-1,(#REF!*12)-A2665+1,-E2665)))</f>
        <v>#REF!</v>
      </c>
    </row>
    <row r="2666" spans="1:10">
      <c r="A2666" s="577" t="e">
        <f>IF(A2665="","",IF(A2665=#REF!*12,"",+A2665+1))</f>
        <v>#REF!</v>
      </c>
      <c r="B2666" s="576" t="e">
        <f t="shared" si="292"/>
        <v>#REF!</v>
      </c>
      <c r="C2666" s="576" t="e">
        <f>IF(A2666="","",IF(#REF!+'Plano Prestação Mensal Proposta'!A2666&gt;120,0,ROUND(IF(B2666&gt;0.045,(0.045*0.5),(0.5)*B2666),7)))</f>
        <v>#REF!</v>
      </c>
      <c r="D2666" s="576" t="e">
        <f t="shared" si="287"/>
        <v>#REF!</v>
      </c>
      <c r="E2666" s="575" t="e">
        <f t="shared" si="293"/>
        <v>#REF!</v>
      </c>
      <c r="F2666" s="575" t="e">
        <f t="shared" si="288"/>
        <v>#REF!</v>
      </c>
      <c r="G2666" s="575" t="e">
        <f t="shared" si="289"/>
        <v>#REF!</v>
      </c>
      <c r="H2666" s="575" t="e">
        <f t="shared" si="290"/>
        <v>#REF!</v>
      </c>
      <c r="I2666" s="575" t="e">
        <f t="shared" si="291"/>
        <v>#REF!</v>
      </c>
      <c r="J2666" s="575" t="e">
        <f>IF(A2666="","",IF(#REF!="","",PMT((1+D2666)^(1/12)-1,(#REF!*12)-A2666+1,-E2666)))</f>
        <v>#REF!</v>
      </c>
    </row>
    <row r="2667" spans="1:10">
      <c r="A2667" s="577" t="e">
        <f>IF(A2666="","",IF(A2666=#REF!*12,"",+A2666+1))</f>
        <v>#REF!</v>
      </c>
      <c r="B2667" s="576" t="e">
        <f t="shared" si="292"/>
        <v>#REF!</v>
      </c>
      <c r="C2667" s="576" t="e">
        <f>IF(A2667="","",IF(#REF!+'Plano Prestação Mensal Proposta'!A2667&gt;120,0,ROUND(IF(B2667&gt;0.045,(0.045*0.5),(0.5)*B2667),7)))</f>
        <v>#REF!</v>
      </c>
      <c r="D2667" s="576" t="e">
        <f t="shared" si="287"/>
        <v>#REF!</v>
      </c>
      <c r="E2667" s="575" t="e">
        <f t="shared" si="293"/>
        <v>#REF!</v>
      </c>
      <c r="F2667" s="575" t="e">
        <f t="shared" si="288"/>
        <v>#REF!</v>
      </c>
      <c r="G2667" s="575" t="e">
        <f t="shared" si="289"/>
        <v>#REF!</v>
      </c>
      <c r="H2667" s="575" t="e">
        <f t="shared" si="290"/>
        <v>#REF!</v>
      </c>
      <c r="I2667" s="575" t="e">
        <f t="shared" si="291"/>
        <v>#REF!</v>
      </c>
      <c r="J2667" s="575" t="e">
        <f>IF(A2667="","",IF(#REF!="","",PMT((1+D2667)^(1/12)-1,(#REF!*12)-A2667+1,-E2667)))</f>
        <v>#REF!</v>
      </c>
    </row>
    <row r="2668" spans="1:10">
      <c r="A2668" s="577" t="e">
        <f>IF(A2667="","",IF(A2667=#REF!*12,"",+A2667+1))</f>
        <v>#REF!</v>
      </c>
      <c r="B2668" s="576" t="e">
        <f t="shared" si="292"/>
        <v>#REF!</v>
      </c>
      <c r="C2668" s="576" t="e">
        <f>IF(A2668="","",IF(#REF!+'Plano Prestação Mensal Proposta'!A2668&gt;120,0,ROUND(IF(B2668&gt;0.045,(0.045*0.5),(0.5)*B2668),7)))</f>
        <v>#REF!</v>
      </c>
      <c r="D2668" s="576" t="e">
        <f t="shared" si="287"/>
        <v>#REF!</v>
      </c>
      <c r="E2668" s="575" t="e">
        <f t="shared" si="293"/>
        <v>#REF!</v>
      </c>
      <c r="F2668" s="575" t="e">
        <f t="shared" si="288"/>
        <v>#REF!</v>
      </c>
      <c r="G2668" s="575" t="e">
        <f t="shared" si="289"/>
        <v>#REF!</v>
      </c>
      <c r="H2668" s="575" t="e">
        <f t="shared" si="290"/>
        <v>#REF!</v>
      </c>
      <c r="I2668" s="575" t="e">
        <f t="shared" si="291"/>
        <v>#REF!</v>
      </c>
      <c r="J2668" s="575" t="e">
        <f>IF(A2668="","",IF(#REF!="","",PMT((1+D2668)^(1/12)-1,(#REF!*12)-A2668+1,-E2668)))</f>
        <v>#REF!</v>
      </c>
    </row>
    <row r="2669" spans="1:10">
      <c r="A2669" s="577" t="e">
        <f>IF(A2668="","",IF(A2668=#REF!*12,"",+A2668+1))</f>
        <v>#REF!</v>
      </c>
      <c r="B2669" s="576" t="e">
        <f t="shared" si="292"/>
        <v>#REF!</v>
      </c>
      <c r="C2669" s="576" t="e">
        <f>IF(A2669="","",IF(#REF!+'Plano Prestação Mensal Proposta'!A2669&gt;120,0,ROUND(IF(B2669&gt;0.045,(0.045*0.5),(0.5)*B2669),7)))</f>
        <v>#REF!</v>
      </c>
      <c r="D2669" s="576" t="e">
        <f t="shared" si="287"/>
        <v>#REF!</v>
      </c>
      <c r="E2669" s="575" t="e">
        <f t="shared" si="293"/>
        <v>#REF!</v>
      </c>
      <c r="F2669" s="575" t="e">
        <f t="shared" si="288"/>
        <v>#REF!</v>
      </c>
      <c r="G2669" s="575" t="e">
        <f t="shared" si="289"/>
        <v>#REF!</v>
      </c>
      <c r="H2669" s="575" t="e">
        <f t="shared" si="290"/>
        <v>#REF!</v>
      </c>
      <c r="I2669" s="575" t="e">
        <f t="shared" si="291"/>
        <v>#REF!</v>
      </c>
      <c r="J2669" s="575" t="e">
        <f>IF(A2669="","",IF(#REF!="","",PMT((1+D2669)^(1/12)-1,(#REF!*12)-A2669+1,-E2669)))</f>
        <v>#REF!</v>
      </c>
    </row>
    <row r="2670" spans="1:10">
      <c r="A2670" s="577" t="e">
        <f>IF(A2669="","",IF(A2669=#REF!*12,"",+A2669+1))</f>
        <v>#REF!</v>
      </c>
      <c r="B2670" s="576" t="e">
        <f t="shared" si="292"/>
        <v>#REF!</v>
      </c>
      <c r="C2670" s="576" t="e">
        <f>IF(A2670="","",IF(#REF!+'Plano Prestação Mensal Proposta'!A2670&gt;120,0,ROUND(IF(B2670&gt;0.045,(0.045*0.5),(0.5)*B2670),7)))</f>
        <v>#REF!</v>
      </c>
      <c r="D2670" s="576" t="e">
        <f t="shared" si="287"/>
        <v>#REF!</v>
      </c>
      <c r="E2670" s="575" t="e">
        <f t="shared" si="293"/>
        <v>#REF!</v>
      </c>
      <c r="F2670" s="575" t="e">
        <f t="shared" si="288"/>
        <v>#REF!</v>
      </c>
      <c r="G2670" s="575" t="e">
        <f t="shared" si="289"/>
        <v>#REF!</v>
      </c>
      <c r="H2670" s="575" t="e">
        <f t="shared" si="290"/>
        <v>#REF!</v>
      </c>
      <c r="I2670" s="575" t="e">
        <f t="shared" si="291"/>
        <v>#REF!</v>
      </c>
      <c r="J2670" s="575" t="e">
        <f>IF(A2670="","",IF(#REF!="","",PMT((1+D2670)^(1/12)-1,(#REF!*12)-A2670+1,-E2670)))</f>
        <v>#REF!</v>
      </c>
    </row>
    <row r="2671" spans="1:10">
      <c r="A2671" s="577" t="e">
        <f>IF(A2670="","",IF(A2670=#REF!*12,"",+A2670+1))</f>
        <v>#REF!</v>
      </c>
      <c r="B2671" s="576" t="e">
        <f t="shared" si="292"/>
        <v>#REF!</v>
      </c>
      <c r="C2671" s="576" t="e">
        <f>IF(A2671="","",IF(#REF!+'Plano Prestação Mensal Proposta'!A2671&gt;120,0,ROUND(IF(B2671&gt;0.045,(0.045*0.5),(0.5)*B2671),7)))</f>
        <v>#REF!</v>
      </c>
      <c r="D2671" s="576" t="e">
        <f t="shared" si="287"/>
        <v>#REF!</v>
      </c>
      <c r="E2671" s="575" t="e">
        <f t="shared" si="293"/>
        <v>#REF!</v>
      </c>
      <c r="F2671" s="575" t="e">
        <f t="shared" si="288"/>
        <v>#REF!</v>
      </c>
      <c r="G2671" s="575" t="e">
        <f t="shared" si="289"/>
        <v>#REF!</v>
      </c>
      <c r="H2671" s="575" t="e">
        <f t="shared" si="290"/>
        <v>#REF!</v>
      </c>
      <c r="I2671" s="575" t="e">
        <f t="shared" si="291"/>
        <v>#REF!</v>
      </c>
      <c r="J2671" s="575" t="e">
        <f>IF(A2671="","",IF(#REF!="","",PMT((1+D2671)^(1/12)-1,(#REF!*12)-A2671+1,-E2671)))</f>
        <v>#REF!</v>
      </c>
    </row>
    <row r="2672" spans="1:10">
      <c r="A2672" s="577" t="e">
        <f>IF(A2671="","",IF(A2671=#REF!*12,"",+A2671+1))</f>
        <v>#REF!</v>
      </c>
      <c r="B2672" s="576" t="e">
        <f t="shared" si="292"/>
        <v>#REF!</v>
      </c>
      <c r="C2672" s="576" t="e">
        <f>IF(A2672="","",IF(#REF!+'Plano Prestação Mensal Proposta'!A2672&gt;120,0,ROUND(IF(B2672&gt;0.045,(0.045*0.5),(0.5)*B2672),7)))</f>
        <v>#REF!</v>
      </c>
      <c r="D2672" s="576" t="e">
        <f t="shared" si="287"/>
        <v>#REF!</v>
      </c>
      <c r="E2672" s="575" t="e">
        <f t="shared" si="293"/>
        <v>#REF!</v>
      </c>
      <c r="F2672" s="575" t="e">
        <f t="shared" si="288"/>
        <v>#REF!</v>
      </c>
      <c r="G2672" s="575" t="e">
        <f t="shared" si="289"/>
        <v>#REF!</v>
      </c>
      <c r="H2672" s="575" t="e">
        <f t="shared" si="290"/>
        <v>#REF!</v>
      </c>
      <c r="I2672" s="575" t="e">
        <f t="shared" si="291"/>
        <v>#REF!</v>
      </c>
      <c r="J2672" s="575" t="e">
        <f>IF(A2672="","",IF(#REF!="","",PMT((1+D2672)^(1/12)-1,(#REF!*12)-A2672+1,-E2672)))</f>
        <v>#REF!</v>
      </c>
    </row>
    <row r="2673" spans="1:10">
      <c r="A2673" s="577" t="e">
        <f>IF(A2672="","",IF(A2672=#REF!*12,"",+A2672+1))</f>
        <v>#REF!</v>
      </c>
      <c r="B2673" s="576" t="e">
        <f t="shared" si="292"/>
        <v>#REF!</v>
      </c>
      <c r="C2673" s="576" t="e">
        <f>IF(A2673="","",IF(#REF!+'Plano Prestação Mensal Proposta'!A2673&gt;120,0,ROUND(IF(B2673&gt;0.045,(0.045*0.5),(0.5)*B2673),7)))</f>
        <v>#REF!</v>
      </c>
      <c r="D2673" s="576" t="e">
        <f t="shared" si="287"/>
        <v>#REF!</v>
      </c>
      <c r="E2673" s="575" t="e">
        <f t="shared" si="293"/>
        <v>#REF!</v>
      </c>
      <c r="F2673" s="575" t="e">
        <f t="shared" si="288"/>
        <v>#REF!</v>
      </c>
      <c r="G2673" s="575" t="e">
        <f t="shared" si="289"/>
        <v>#REF!</v>
      </c>
      <c r="H2673" s="575" t="e">
        <f t="shared" si="290"/>
        <v>#REF!</v>
      </c>
      <c r="I2673" s="575" t="e">
        <f t="shared" si="291"/>
        <v>#REF!</v>
      </c>
      <c r="J2673" s="575" t="e">
        <f>IF(A2673="","",IF(#REF!="","",PMT((1+D2673)^(1/12)-1,(#REF!*12)-A2673+1,-E2673)))</f>
        <v>#REF!</v>
      </c>
    </row>
    <row r="2674" spans="1:10">
      <c r="A2674" s="577" t="e">
        <f>IF(A2673="","",IF(A2673=#REF!*12,"",+A2673+1))</f>
        <v>#REF!</v>
      </c>
      <c r="B2674" s="576" t="e">
        <f t="shared" si="292"/>
        <v>#REF!</v>
      </c>
      <c r="C2674" s="576" t="e">
        <f>IF(A2674="","",IF(#REF!+'Plano Prestação Mensal Proposta'!A2674&gt;120,0,ROUND(IF(B2674&gt;0.045,(0.045*0.5),(0.5)*B2674),7)))</f>
        <v>#REF!</v>
      </c>
      <c r="D2674" s="576" t="e">
        <f t="shared" si="287"/>
        <v>#REF!</v>
      </c>
      <c r="E2674" s="575" t="e">
        <f t="shared" si="293"/>
        <v>#REF!</v>
      </c>
      <c r="F2674" s="575" t="e">
        <f t="shared" si="288"/>
        <v>#REF!</v>
      </c>
      <c r="G2674" s="575" t="e">
        <f t="shared" si="289"/>
        <v>#REF!</v>
      </c>
      <c r="H2674" s="575" t="e">
        <f t="shared" si="290"/>
        <v>#REF!</v>
      </c>
      <c r="I2674" s="575" t="e">
        <f t="shared" si="291"/>
        <v>#REF!</v>
      </c>
      <c r="J2674" s="575" t="e">
        <f>IF(A2674="","",IF(#REF!="","",PMT((1+D2674)^(1/12)-1,(#REF!*12)-A2674+1,-E2674)))</f>
        <v>#REF!</v>
      </c>
    </row>
    <row r="2675" spans="1:10">
      <c r="A2675" s="577" t="e">
        <f>IF(A2674="","",IF(A2674=#REF!*12,"",+A2674+1))</f>
        <v>#REF!</v>
      </c>
      <c r="B2675" s="576" t="e">
        <f t="shared" si="292"/>
        <v>#REF!</v>
      </c>
      <c r="C2675" s="576" t="e">
        <f>IF(A2675="","",IF(#REF!+'Plano Prestação Mensal Proposta'!A2675&gt;120,0,ROUND(IF(B2675&gt;0.045,(0.045*0.5),(0.5)*B2675),7)))</f>
        <v>#REF!</v>
      </c>
      <c r="D2675" s="576" t="e">
        <f t="shared" si="287"/>
        <v>#REF!</v>
      </c>
      <c r="E2675" s="575" t="e">
        <f t="shared" si="293"/>
        <v>#REF!</v>
      </c>
      <c r="F2675" s="575" t="e">
        <f t="shared" si="288"/>
        <v>#REF!</v>
      </c>
      <c r="G2675" s="575" t="e">
        <f t="shared" si="289"/>
        <v>#REF!</v>
      </c>
      <c r="H2675" s="575" t="e">
        <f t="shared" si="290"/>
        <v>#REF!</v>
      </c>
      <c r="I2675" s="575" t="e">
        <f t="shared" si="291"/>
        <v>#REF!</v>
      </c>
      <c r="J2675" s="575" t="e">
        <f>IF(A2675="","",IF(#REF!="","",PMT((1+D2675)^(1/12)-1,(#REF!*12)-A2675+1,-E2675)))</f>
        <v>#REF!</v>
      </c>
    </row>
    <row r="2676" spans="1:10">
      <c r="A2676" s="577" t="e">
        <f>IF(A2675="","",IF(A2675=#REF!*12,"",+A2675+1))</f>
        <v>#REF!</v>
      </c>
      <c r="B2676" s="576" t="e">
        <f t="shared" si="292"/>
        <v>#REF!</v>
      </c>
      <c r="C2676" s="576" t="e">
        <f>IF(A2676="","",IF(#REF!+'Plano Prestação Mensal Proposta'!A2676&gt;120,0,ROUND(IF(B2676&gt;0.045,(0.045*0.5),(0.5)*B2676),7)))</f>
        <v>#REF!</v>
      </c>
      <c r="D2676" s="576" t="e">
        <f t="shared" si="287"/>
        <v>#REF!</v>
      </c>
      <c r="E2676" s="575" t="e">
        <f t="shared" si="293"/>
        <v>#REF!</v>
      </c>
      <c r="F2676" s="575" t="e">
        <f t="shared" si="288"/>
        <v>#REF!</v>
      </c>
      <c r="G2676" s="575" t="e">
        <f t="shared" si="289"/>
        <v>#REF!</v>
      </c>
      <c r="H2676" s="575" t="e">
        <f t="shared" si="290"/>
        <v>#REF!</v>
      </c>
      <c r="I2676" s="575" t="e">
        <f t="shared" si="291"/>
        <v>#REF!</v>
      </c>
      <c r="J2676" s="575" t="e">
        <f>IF(A2676="","",IF(#REF!="","",PMT((1+D2676)^(1/12)-1,(#REF!*12)-A2676+1,-E2676)))</f>
        <v>#REF!</v>
      </c>
    </row>
    <row r="2677" spans="1:10">
      <c r="A2677" s="577" t="e">
        <f>IF(A2676="","",IF(A2676=#REF!*12,"",+A2676+1))</f>
        <v>#REF!</v>
      </c>
      <c r="B2677" s="576" t="e">
        <f t="shared" si="292"/>
        <v>#REF!</v>
      </c>
      <c r="C2677" s="576" t="e">
        <f>IF(A2677="","",IF(#REF!+'Plano Prestação Mensal Proposta'!A2677&gt;120,0,ROUND(IF(B2677&gt;0.045,(0.045*0.5),(0.5)*B2677),7)))</f>
        <v>#REF!</v>
      </c>
      <c r="D2677" s="576" t="e">
        <f t="shared" si="287"/>
        <v>#REF!</v>
      </c>
      <c r="E2677" s="575" t="e">
        <f t="shared" si="293"/>
        <v>#REF!</v>
      </c>
      <c r="F2677" s="575" t="e">
        <f t="shared" si="288"/>
        <v>#REF!</v>
      </c>
      <c r="G2677" s="575" t="e">
        <f t="shared" si="289"/>
        <v>#REF!</v>
      </c>
      <c r="H2677" s="575" t="e">
        <f t="shared" si="290"/>
        <v>#REF!</v>
      </c>
      <c r="I2677" s="575" t="e">
        <f t="shared" si="291"/>
        <v>#REF!</v>
      </c>
      <c r="J2677" s="575" t="e">
        <f>IF(A2677="","",IF(#REF!="","",PMT((1+D2677)^(1/12)-1,(#REF!*12)-A2677+1,-E2677)))</f>
        <v>#REF!</v>
      </c>
    </row>
    <row r="2678" spans="1:10">
      <c r="A2678" s="577" t="e">
        <f>IF(A2677="","",IF(A2677=#REF!*12,"",+A2677+1))</f>
        <v>#REF!</v>
      </c>
      <c r="B2678" s="576" t="e">
        <f t="shared" si="292"/>
        <v>#REF!</v>
      </c>
      <c r="C2678" s="576" t="e">
        <f>IF(A2678="","",IF(#REF!+'Plano Prestação Mensal Proposta'!A2678&gt;120,0,ROUND(IF(B2678&gt;0.045,(0.045*0.5),(0.5)*B2678),7)))</f>
        <v>#REF!</v>
      </c>
      <c r="D2678" s="576" t="e">
        <f t="shared" si="287"/>
        <v>#REF!</v>
      </c>
      <c r="E2678" s="575" t="e">
        <f t="shared" si="293"/>
        <v>#REF!</v>
      </c>
      <c r="F2678" s="575" t="e">
        <f t="shared" si="288"/>
        <v>#REF!</v>
      </c>
      <c r="G2678" s="575" t="e">
        <f t="shared" si="289"/>
        <v>#REF!</v>
      </c>
      <c r="H2678" s="575" t="e">
        <f t="shared" si="290"/>
        <v>#REF!</v>
      </c>
      <c r="I2678" s="575" t="e">
        <f t="shared" si="291"/>
        <v>#REF!</v>
      </c>
      <c r="J2678" s="575" t="e">
        <f>IF(A2678="","",IF(#REF!="","",PMT((1+D2678)^(1/12)-1,(#REF!*12)-A2678+1,-E2678)))</f>
        <v>#REF!</v>
      </c>
    </row>
    <row r="2679" spans="1:10">
      <c r="A2679" s="577" t="e">
        <f>IF(A2678="","",IF(A2678=#REF!*12,"",+A2678+1))</f>
        <v>#REF!</v>
      </c>
      <c r="B2679" s="576" t="e">
        <f t="shared" si="292"/>
        <v>#REF!</v>
      </c>
      <c r="C2679" s="576" t="e">
        <f>IF(A2679="","",IF(#REF!+'Plano Prestação Mensal Proposta'!A2679&gt;120,0,ROUND(IF(B2679&gt;0.045,(0.045*0.5),(0.5)*B2679),7)))</f>
        <v>#REF!</v>
      </c>
      <c r="D2679" s="576" t="e">
        <f t="shared" si="287"/>
        <v>#REF!</v>
      </c>
      <c r="E2679" s="575" t="e">
        <f t="shared" si="293"/>
        <v>#REF!</v>
      </c>
      <c r="F2679" s="575" t="e">
        <f t="shared" si="288"/>
        <v>#REF!</v>
      </c>
      <c r="G2679" s="575" t="e">
        <f t="shared" si="289"/>
        <v>#REF!</v>
      </c>
      <c r="H2679" s="575" t="e">
        <f t="shared" si="290"/>
        <v>#REF!</v>
      </c>
      <c r="I2679" s="575" t="e">
        <f t="shared" si="291"/>
        <v>#REF!</v>
      </c>
      <c r="J2679" s="575" t="e">
        <f>IF(A2679="","",IF(#REF!="","",PMT((1+D2679)^(1/12)-1,(#REF!*12)-A2679+1,-E2679)))</f>
        <v>#REF!</v>
      </c>
    </row>
    <row r="2680" spans="1:10">
      <c r="A2680" s="577" t="e">
        <f>IF(A2679="","",IF(A2679=#REF!*12,"",+A2679+1))</f>
        <v>#REF!</v>
      </c>
      <c r="B2680" s="576" t="e">
        <f t="shared" si="292"/>
        <v>#REF!</v>
      </c>
      <c r="C2680" s="576" t="e">
        <f>IF(A2680="","",IF(#REF!+'Plano Prestação Mensal Proposta'!A2680&gt;120,0,ROUND(IF(B2680&gt;0.045,(0.045*0.5),(0.5)*B2680),7)))</f>
        <v>#REF!</v>
      </c>
      <c r="D2680" s="576" t="e">
        <f t="shared" si="287"/>
        <v>#REF!</v>
      </c>
      <c r="E2680" s="575" t="e">
        <f t="shared" si="293"/>
        <v>#REF!</v>
      </c>
      <c r="F2680" s="575" t="e">
        <f t="shared" si="288"/>
        <v>#REF!</v>
      </c>
      <c r="G2680" s="575" t="e">
        <f t="shared" si="289"/>
        <v>#REF!</v>
      </c>
      <c r="H2680" s="575" t="e">
        <f t="shared" si="290"/>
        <v>#REF!</v>
      </c>
      <c r="I2680" s="575" t="e">
        <f t="shared" si="291"/>
        <v>#REF!</v>
      </c>
      <c r="J2680" s="575" t="e">
        <f>IF(A2680="","",IF(#REF!="","",PMT((1+D2680)^(1/12)-1,(#REF!*12)-A2680+1,-E2680)))</f>
        <v>#REF!</v>
      </c>
    </row>
    <row r="2681" spans="1:10">
      <c r="A2681" s="577" t="e">
        <f>IF(A2680="","",IF(A2680=#REF!*12,"",+A2680+1))</f>
        <v>#REF!</v>
      </c>
      <c r="B2681" s="576" t="e">
        <f t="shared" si="292"/>
        <v>#REF!</v>
      </c>
      <c r="C2681" s="576" t="e">
        <f>IF(A2681="","",IF(#REF!+'Plano Prestação Mensal Proposta'!A2681&gt;120,0,ROUND(IF(B2681&gt;0.045,(0.045*0.5),(0.5)*B2681),7)))</f>
        <v>#REF!</v>
      </c>
      <c r="D2681" s="576" t="e">
        <f t="shared" si="287"/>
        <v>#REF!</v>
      </c>
      <c r="E2681" s="575" t="e">
        <f t="shared" si="293"/>
        <v>#REF!</v>
      </c>
      <c r="F2681" s="575" t="e">
        <f t="shared" si="288"/>
        <v>#REF!</v>
      </c>
      <c r="G2681" s="575" t="e">
        <f t="shared" si="289"/>
        <v>#REF!</v>
      </c>
      <c r="H2681" s="575" t="e">
        <f t="shared" si="290"/>
        <v>#REF!</v>
      </c>
      <c r="I2681" s="575" t="e">
        <f t="shared" si="291"/>
        <v>#REF!</v>
      </c>
      <c r="J2681" s="575" t="e">
        <f>IF(A2681="","",IF(#REF!="","",PMT((1+D2681)^(1/12)-1,(#REF!*12)-A2681+1,-E2681)))</f>
        <v>#REF!</v>
      </c>
    </row>
    <row r="2682" spans="1:10">
      <c r="A2682" s="577" t="e">
        <f>IF(A2681="","",IF(A2681=#REF!*12,"",+A2681+1))</f>
        <v>#REF!</v>
      </c>
      <c r="B2682" s="576" t="e">
        <f t="shared" si="292"/>
        <v>#REF!</v>
      </c>
      <c r="C2682" s="576" t="e">
        <f>IF(A2682="","",IF(#REF!+'Plano Prestação Mensal Proposta'!A2682&gt;120,0,ROUND(IF(B2682&gt;0.045,(0.045*0.5),(0.5)*B2682),7)))</f>
        <v>#REF!</v>
      </c>
      <c r="D2682" s="576" t="e">
        <f t="shared" si="287"/>
        <v>#REF!</v>
      </c>
      <c r="E2682" s="575" t="e">
        <f t="shared" si="293"/>
        <v>#REF!</v>
      </c>
      <c r="F2682" s="575" t="e">
        <f t="shared" si="288"/>
        <v>#REF!</v>
      </c>
      <c r="G2682" s="575" t="e">
        <f t="shared" si="289"/>
        <v>#REF!</v>
      </c>
      <c r="H2682" s="575" t="e">
        <f t="shared" si="290"/>
        <v>#REF!</v>
      </c>
      <c r="I2682" s="575" t="e">
        <f t="shared" si="291"/>
        <v>#REF!</v>
      </c>
      <c r="J2682" s="575" t="e">
        <f>IF(A2682="","",IF(#REF!="","",PMT((1+D2682)^(1/12)-1,(#REF!*12)-A2682+1,-E2682)))</f>
        <v>#REF!</v>
      </c>
    </row>
    <row r="2683" spans="1:10">
      <c r="A2683" s="577" t="e">
        <f>IF(A2682="","",IF(A2682=#REF!*12,"",+A2682+1))</f>
        <v>#REF!</v>
      </c>
      <c r="B2683" s="576" t="e">
        <f t="shared" si="292"/>
        <v>#REF!</v>
      </c>
      <c r="C2683" s="576" t="e">
        <f>IF(A2683="","",IF(#REF!+'Plano Prestação Mensal Proposta'!A2683&gt;120,0,ROUND(IF(B2683&gt;0.045,(0.045*0.5),(0.5)*B2683),7)))</f>
        <v>#REF!</v>
      </c>
      <c r="D2683" s="576" t="e">
        <f t="shared" si="287"/>
        <v>#REF!</v>
      </c>
      <c r="E2683" s="575" t="e">
        <f t="shared" si="293"/>
        <v>#REF!</v>
      </c>
      <c r="F2683" s="575" t="e">
        <f t="shared" si="288"/>
        <v>#REF!</v>
      </c>
      <c r="G2683" s="575" t="e">
        <f t="shared" si="289"/>
        <v>#REF!</v>
      </c>
      <c r="H2683" s="575" t="e">
        <f t="shared" si="290"/>
        <v>#REF!</v>
      </c>
      <c r="I2683" s="575" t="e">
        <f t="shared" si="291"/>
        <v>#REF!</v>
      </c>
      <c r="J2683" s="575" t="e">
        <f>IF(A2683="","",IF(#REF!="","",PMT((1+D2683)^(1/12)-1,(#REF!*12)-A2683+1,-E2683)))</f>
        <v>#REF!</v>
      </c>
    </row>
    <row r="2684" spans="1:10">
      <c r="A2684" s="577" t="e">
        <f>IF(A2683="","",IF(A2683=#REF!*12,"",+A2683+1))</f>
        <v>#REF!</v>
      </c>
      <c r="B2684" s="576" t="e">
        <f t="shared" si="292"/>
        <v>#REF!</v>
      </c>
      <c r="C2684" s="576" t="e">
        <f>IF(A2684="","",IF(#REF!+'Plano Prestação Mensal Proposta'!A2684&gt;120,0,ROUND(IF(B2684&gt;0.045,(0.045*0.5),(0.5)*B2684),7)))</f>
        <v>#REF!</v>
      </c>
      <c r="D2684" s="576" t="e">
        <f t="shared" si="287"/>
        <v>#REF!</v>
      </c>
      <c r="E2684" s="575" t="e">
        <f t="shared" si="293"/>
        <v>#REF!</v>
      </c>
      <c r="F2684" s="575" t="e">
        <f t="shared" si="288"/>
        <v>#REF!</v>
      </c>
      <c r="G2684" s="575" t="e">
        <f t="shared" si="289"/>
        <v>#REF!</v>
      </c>
      <c r="H2684" s="575" t="e">
        <f t="shared" si="290"/>
        <v>#REF!</v>
      </c>
      <c r="I2684" s="575" t="e">
        <f t="shared" si="291"/>
        <v>#REF!</v>
      </c>
      <c r="J2684" s="575" t="e">
        <f>IF(A2684="","",IF(#REF!="","",PMT((1+D2684)^(1/12)-1,(#REF!*12)-A2684+1,-E2684)))</f>
        <v>#REF!</v>
      </c>
    </row>
    <row r="2685" spans="1:10">
      <c r="A2685" s="577" t="e">
        <f>IF(A2684="","",IF(A2684=#REF!*12,"",+A2684+1))</f>
        <v>#REF!</v>
      </c>
      <c r="B2685" s="576" t="e">
        <f t="shared" si="292"/>
        <v>#REF!</v>
      </c>
      <c r="C2685" s="576" t="e">
        <f>IF(A2685="","",IF(#REF!+'Plano Prestação Mensal Proposta'!A2685&gt;120,0,ROUND(IF(B2685&gt;0.045,(0.045*0.5),(0.5)*B2685),7)))</f>
        <v>#REF!</v>
      </c>
      <c r="D2685" s="576" t="e">
        <f t="shared" si="287"/>
        <v>#REF!</v>
      </c>
      <c r="E2685" s="575" t="e">
        <f t="shared" si="293"/>
        <v>#REF!</v>
      </c>
      <c r="F2685" s="575" t="e">
        <f t="shared" si="288"/>
        <v>#REF!</v>
      </c>
      <c r="G2685" s="575" t="e">
        <f t="shared" si="289"/>
        <v>#REF!</v>
      </c>
      <c r="H2685" s="575" t="e">
        <f t="shared" si="290"/>
        <v>#REF!</v>
      </c>
      <c r="I2685" s="575" t="e">
        <f t="shared" si="291"/>
        <v>#REF!</v>
      </c>
      <c r="J2685" s="575" t="e">
        <f>IF(A2685="","",IF(#REF!="","",PMT((1+D2685)^(1/12)-1,(#REF!*12)-A2685+1,-E2685)))</f>
        <v>#REF!</v>
      </c>
    </row>
    <row r="2686" spans="1:10">
      <c r="A2686" s="577" t="e">
        <f>IF(A2685="","",IF(A2685=#REF!*12,"",+A2685+1))</f>
        <v>#REF!</v>
      </c>
      <c r="B2686" s="576" t="e">
        <f t="shared" si="292"/>
        <v>#REF!</v>
      </c>
      <c r="C2686" s="576" t="e">
        <f>IF(A2686="","",IF(#REF!+'Plano Prestação Mensal Proposta'!A2686&gt;120,0,ROUND(IF(B2686&gt;0.045,(0.045*0.5),(0.5)*B2686),7)))</f>
        <v>#REF!</v>
      </c>
      <c r="D2686" s="576" t="e">
        <f t="shared" si="287"/>
        <v>#REF!</v>
      </c>
      <c r="E2686" s="575" t="e">
        <f t="shared" si="293"/>
        <v>#REF!</v>
      </c>
      <c r="F2686" s="575" t="e">
        <f t="shared" si="288"/>
        <v>#REF!</v>
      </c>
      <c r="G2686" s="575" t="e">
        <f t="shared" si="289"/>
        <v>#REF!</v>
      </c>
      <c r="H2686" s="575" t="e">
        <f t="shared" si="290"/>
        <v>#REF!</v>
      </c>
      <c r="I2686" s="575" t="e">
        <f t="shared" si="291"/>
        <v>#REF!</v>
      </c>
      <c r="J2686" s="575" t="e">
        <f>IF(A2686="","",IF(#REF!="","",PMT((1+D2686)^(1/12)-1,(#REF!*12)-A2686+1,-E2686)))</f>
        <v>#REF!</v>
      </c>
    </row>
    <row r="2687" spans="1:10">
      <c r="A2687" s="577" t="e">
        <f>IF(A2686="","",IF(A2686=#REF!*12,"",+A2686+1))</f>
        <v>#REF!</v>
      </c>
      <c r="B2687" s="576" t="e">
        <f t="shared" si="292"/>
        <v>#REF!</v>
      </c>
      <c r="C2687" s="576" t="e">
        <f>IF(A2687="","",IF(#REF!+'Plano Prestação Mensal Proposta'!A2687&gt;120,0,ROUND(IF(B2687&gt;0.045,(0.045*0.5),(0.5)*B2687),7)))</f>
        <v>#REF!</v>
      </c>
      <c r="D2687" s="576" t="e">
        <f t="shared" si="287"/>
        <v>#REF!</v>
      </c>
      <c r="E2687" s="575" t="e">
        <f t="shared" si="293"/>
        <v>#REF!</v>
      </c>
      <c r="F2687" s="575" t="e">
        <f t="shared" si="288"/>
        <v>#REF!</v>
      </c>
      <c r="G2687" s="575" t="e">
        <f t="shared" si="289"/>
        <v>#REF!</v>
      </c>
      <c r="H2687" s="575" t="e">
        <f t="shared" si="290"/>
        <v>#REF!</v>
      </c>
      <c r="I2687" s="575" t="e">
        <f t="shared" si="291"/>
        <v>#REF!</v>
      </c>
      <c r="J2687" s="575" t="e">
        <f>IF(A2687="","",IF(#REF!="","",PMT((1+D2687)^(1/12)-1,(#REF!*12)-A2687+1,-E2687)))</f>
        <v>#REF!</v>
      </c>
    </row>
    <row r="2688" spans="1:10">
      <c r="A2688" s="577" t="e">
        <f>IF(A2687="","",IF(A2687=#REF!*12,"",+A2687+1))</f>
        <v>#REF!</v>
      </c>
      <c r="B2688" s="576" t="e">
        <f t="shared" si="292"/>
        <v>#REF!</v>
      </c>
      <c r="C2688" s="576" t="e">
        <f>IF(A2688="","",IF(#REF!+'Plano Prestação Mensal Proposta'!A2688&gt;120,0,ROUND(IF(B2688&gt;0.045,(0.045*0.5),(0.5)*B2688),7)))</f>
        <v>#REF!</v>
      </c>
      <c r="D2688" s="576" t="e">
        <f t="shared" si="287"/>
        <v>#REF!</v>
      </c>
      <c r="E2688" s="575" t="e">
        <f t="shared" si="293"/>
        <v>#REF!</v>
      </c>
      <c r="F2688" s="575" t="e">
        <f t="shared" si="288"/>
        <v>#REF!</v>
      </c>
      <c r="G2688" s="575" t="e">
        <f t="shared" si="289"/>
        <v>#REF!</v>
      </c>
      <c r="H2688" s="575" t="e">
        <f t="shared" si="290"/>
        <v>#REF!</v>
      </c>
      <c r="I2688" s="575" t="e">
        <f t="shared" si="291"/>
        <v>#REF!</v>
      </c>
      <c r="J2688" s="575" t="e">
        <f>IF(A2688="","",IF(#REF!="","",PMT((1+D2688)^(1/12)-1,(#REF!*12)-A2688+1,-E2688)))</f>
        <v>#REF!</v>
      </c>
    </row>
    <row r="2689" spans="1:10">
      <c r="A2689" s="577" t="e">
        <f>IF(A2688="","",IF(A2688=#REF!*12,"",+A2688+1))</f>
        <v>#REF!</v>
      </c>
      <c r="B2689" s="576" t="e">
        <f t="shared" si="292"/>
        <v>#REF!</v>
      </c>
      <c r="C2689" s="576" t="e">
        <f>IF(A2689="","",IF(#REF!+'Plano Prestação Mensal Proposta'!A2689&gt;120,0,ROUND(IF(B2689&gt;0.045,(0.045*0.5),(0.5)*B2689),7)))</f>
        <v>#REF!</v>
      </c>
      <c r="D2689" s="576" t="e">
        <f t="shared" si="287"/>
        <v>#REF!</v>
      </c>
      <c r="E2689" s="575" t="e">
        <f t="shared" si="293"/>
        <v>#REF!</v>
      </c>
      <c r="F2689" s="575" t="e">
        <f t="shared" si="288"/>
        <v>#REF!</v>
      </c>
      <c r="G2689" s="575" t="e">
        <f t="shared" si="289"/>
        <v>#REF!</v>
      </c>
      <c r="H2689" s="575" t="e">
        <f t="shared" si="290"/>
        <v>#REF!</v>
      </c>
      <c r="I2689" s="575" t="e">
        <f t="shared" si="291"/>
        <v>#REF!</v>
      </c>
      <c r="J2689" s="575" t="e">
        <f>IF(A2689="","",IF(#REF!="","",PMT((1+D2689)^(1/12)-1,(#REF!*12)-A2689+1,-E2689)))</f>
        <v>#REF!</v>
      </c>
    </row>
    <row r="2690" spans="1:10">
      <c r="A2690" s="577" t="e">
        <f>IF(A2689="","",IF(A2689=#REF!*12,"",+A2689+1))</f>
        <v>#REF!</v>
      </c>
      <c r="B2690" s="576" t="e">
        <f t="shared" si="292"/>
        <v>#REF!</v>
      </c>
      <c r="C2690" s="576" t="e">
        <f>IF(A2690="","",IF(#REF!+'Plano Prestação Mensal Proposta'!A2690&gt;120,0,ROUND(IF(B2690&gt;0.045,(0.045*0.5),(0.5)*B2690),7)))</f>
        <v>#REF!</v>
      </c>
      <c r="D2690" s="576" t="e">
        <f t="shared" si="287"/>
        <v>#REF!</v>
      </c>
      <c r="E2690" s="575" t="e">
        <f t="shared" si="293"/>
        <v>#REF!</v>
      </c>
      <c r="F2690" s="575" t="e">
        <f t="shared" si="288"/>
        <v>#REF!</v>
      </c>
      <c r="G2690" s="575" t="e">
        <f t="shared" si="289"/>
        <v>#REF!</v>
      </c>
      <c r="H2690" s="575" t="e">
        <f t="shared" si="290"/>
        <v>#REF!</v>
      </c>
      <c r="I2690" s="575" t="e">
        <f t="shared" si="291"/>
        <v>#REF!</v>
      </c>
      <c r="J2690" s="575" t="e">
        <f>IF(A2690="","",IF(#REF!="","",PMT((1+D2690)^(1/12)-1,(#REF!*12)-A2690+1,-E2690)))</f>
        <v>#REF!</v>
      </c>
    </row>
    <row r="2691" spans="1:10">
      <c r="A2691" s="577" t="e">
        <f>IF(A2690="","",IF(A2690=#REF!*12,"",+A2690+1))</f>
        <v>#REF!</v>
      </c>
      <c r="B2691" s="576" t="e">
        <f t="shared" si="292"/>
        <v>#REF!</v>
      </c>
      <c r="C2691" s="576" t="e">
        <f>IF(A2691="","",IF(#REF!+'Plano Prestação Mensal Proposta'!A2691&gt;120,0,ROUND(IF(B2691&gt;0.045,(0.045*0.5),(0.5)*B2691),7)))</f>
        <v>#REF!</v>
      </c>
      <c r="D2691" s="576" t="e">
        <f t="shared" si="287"/>
        <v>#REF!</v>
      </c>
      <c r="E2691" s="575" t="e">
        <f t="shared" si="293"/>
        <v>#REF!</v>
      </c>
      <c r="F2691" s="575" t="e">
        <f t="shared" si="288"/>
        <v>#REF!</v>
      </c>
      <c r="G2691" s="575" t="e">
        <f t="shared" si="289"/>
        <v>#REF!</v>
      </c>
      <c r="H2691" s="575" t="e">
        <f t="shared" si="290"/>
        <v>#REF!</v>
      </c>
      <c r="I2691" s="575" t="e">
        <f t="shared" si="291"/>
        <v>#REF!</v>
      </c>
      <c r="J2691" s="575" t="e">
        <f>IF(A2691="","",IF(#REF!="","",PMT((1+D2691)^(1/12)-1,(#REF!*12)-A2691+1,-E2691)))</f>
        <v>#REF!</v>
      </c>
    </row>
    <row r="2692" spans="1:10">
      <c r="A2692" s="577" t="e">
        <f>IF(A2691="","",IF(A2691=#REF!*12,"",+A2691+1))</f>
        <v>#REF!</v>
      </c>
      <c r="B2692" s="576" t="e">
        <f t="shared" si="292"/>
        <v>#REF!</v>
      </c>
      <c r="C2692" s="576" t="e">
        <f>IF(A2692="","",IF(#REF!+'Plano Prestação Mensal Proposta'!A2692&gt;120,0,ROUND(IF(B2692&gt;0.045,(0.045*0.5),(0.5)*B2692),7)))</f>
        <v>#REF!</v>
      </c>
      <c r="D2692" s="576" t="e">
        <f t="shared" si="287"/>
        <v>#REF!</v>
      </c>
      <c r="E2692" s="575" t="e">
        <f t="shared" si="293"/>
        <v>#REF!</v>
      </c>
      <c r="F2692" s="575" t="e">
        <f t="shared" si="288"/>
        <v>#REF!</v>
      </c>
      <c r="G2692" s="575" t="e">
        <f t="shared" si="289"/>
        <v>#REF!</v>
      </c>
      <c r="H2692" s="575" t="e">
        <f t="shared" si="290"/>
        <v>#REF!</v>
      </c>
      <c r="I2692" s="575" t="e">
        <f t="shared" si="291"/>
        <v>#REF!</v>
      </c>
      <c r="J2692" s="575" t="e">
        <f>IF(A2692="","",IF(#REF!="","",PMT((1+D2692)^(1/12)-1,(#REF!*12)-A2692+1,-E2692)))</f>
        <v>#REF!</v>
      </c>
    </row>
    <row r="2693" spans="1:10">
      <c r="A2693" s="577" t="e">
        <f>IF(A2692="","",IF(A2692=#REF!*12,"",+A2692+1))</f>
        <v>#REF!</v>
      </c>
      <c r="B2693" s="576" t="e">
        <f t="shared" si="292"/>
        <v>#REF!</v>
      </c>
      <c r="C2693" s="576" t="e">
        <f>IF(A2693="","",IF(#REF!+'Plano Prestação Mensal Proposta'!A2693&gt;120,0,ROUND(IF(B2693&gt;0.045,(0.045*0.5),(0.5)*B2693),7)))</f>
        <v>#REF!</v>
      </c>
      <c r="D2693" s="576" t="e">
        <f t="shared" si="287"/>
        <v>#REF!</v>
      </c>
      <c r="E2693" s="575" t="e">
        <f t="shared" si="293"/>
        <v>#REF!</v>
      </c>
      <c r="F2693" s="575" t="e">
        <f t="shared" si="288"/>
        <v>#REF!</v>
      </c>
      <c r="G2693" s="575" t="e">
        <f t="shared" si="289"/>
        <v>#REF!</v>
      </c>
      <c r="H2693" s="575" t="e">
        <f t="shared" si="290"/>
        <v>#REF!</v>
      </c>
      <c r="I2693" s="575" t="e">
        <f t="shared" si="291"/>
        <v>#REF!</v>
      </c>
      <c r="J2693" s="575" t="e">
        <f>IF(A2693="","",IF(#REF!="","",PMT((1+D2693)^(1/12)-1,(#REF!*12)-A2693+1,-E2693)))</f>
        <v>#REF!</v>
      </c>
    </row>
    <row r="2694" spans="1:10">
      <c r="A2694" s="577" t="e">
        <f>IF(A2693="","",IF(A2693=#REF!*12,"",+A2693+1))</f>
        <v>#REF!</v>
      </c>
      <c r="B2694" s="576" t="e">
        <f t="shared" si="292"/>
        <v>#REF!</v>
      </c>
      <c r="C2694" s="576" t="e">
        <f>IF(A2694="","",IF(#REF!+'Plano Prestação Mensal Proposta'!A2694&gt;120,0,ROUND(IF(B2694&gt;0.045,(0.045*0.5),(0.5)*B2694),7)))</f>
        <v>#REF!</v>
      </c>
      <c r="D2694" s="576" t="e">
        <f t="shared" ref="D2694:D2757" si="294">IF(A2694="","",+B2694-C2694)</f>
        <v>#REF!</v>
      </c>
      <c r="E2694" s="575" t="e">
        <f t="shared" si="293"/>
        <v>#REF!</v>
      </c>
      <c r="F2694" s="575" t="e">
        <f t="shared" ref="F2694:F2757" si="295">IF(A2694="","",IF(J2694="","",+J2694-H2694))</f>
        <v>#REF!</v>
      </c>
      <c r="G2694" s="575" t="e">
        <f t="shared" ref="G2694:G2757" si="296">IF(A2694="","",IF(E2694="","",ROUND(+E2694*((1+B2694)^(1/12)-1),2)))</f>
        <v>#REF!</v>
      </c>
      <c r="H2694" s="575" t="e">
        <f t="shared" ref="H2694:H2757" si="297">IF(A2694="","",IF(E2694="","",ROUND(+E2694*((1+D2694)^(1/12)-1),2)))</f>
        <v>#REF!</v>
      </c>
      <c r="I2694" s="575" t="e">
        <f t="shared" ref="I2694:I2757" si="298">IF(A2694="","",+G2694-H2694)</f>
        <v>#REF!</v>
      </c>
      <c r="J2694" s="575" t="e">
        <f>IF(A2694="","",IF(#REF!="","",PMT((1+D2694)^(1/12)-1,(#REF!*12)-A2694+1,-E2694)))</f>
        <v>#REF!</v>
      </c>
    </row>
    <row r="2695" spans="1:10">
      <c r="A2695" s="577" t="e">
        <f>IF(A2694="","",IF(A2694=#REF!*12,"",+A2694+1))</f>
        <v>#REF!</v>
      </c>
      <c r="B2695" s="576" t="e">
        <f t="shared" ref="B2695:B2758" si="299">IF(A2695="","",+B2694)</f>
        <v>#REF!</v>
      </c>
      <c r="C2695" s="576" t="e">
        <f>IF(A2695="","",IF(#REF!+'Plano Prestação Mensal Proposta'!A2695&gt;120,0,ROUND(IF(B2695&gt;0.045,(0.045*0.5),(0.5)*B2695),7)))</f>
        <v>#REF!</v>
      </c>
      <c r="D2695" s="576" t="e">
        <f t="shared" si="294"/>
        <v>#REF!</v>
      </c>
      <c r="E2695" s="575" t="e">
        <f t="shared" ref="E2695:E2758" si="300">IF(A2695="","",IF(F2694="","",+E2694-F2694))</f>
        <v>#REF!</v>
      </c>
      <c r="F2695" s="575" t="e">
        <f t="shared" si="295"/>
        <v>#REF!</v>
      </c>
      <c r="G2695" s="575" t="e">
        <f t="shared" si="296"/>
        <v>#REF!</v>
      </c>
      <c r="H2695" s="575" t="e">
        <f t="shared" si="297"/>
        <v>#REF!</v>
      </c>
      <c r="I2695" s="575" t="e">
        <f t="shared" si="298"/>
        <v>#REF!</v>
      </c>
      <c r="J2695" s="575" t="e">
        <f>IF(A2695="","",IF(#REF!="","",PMT((1+D2695)^(1/12)-1,(#REF!*12)-A2695+1,-E2695)))</f>
        <v>#REF!</v>
      </c>
    </row>
    <row r="2696" spans="1:10">
      <c r="A2696" s="577" t="e">
        <f>IF(A2695="","",IF(A2695=#REF!*12,"",+A2695+1))</f>
        <v>#REF!</v>
      </c>
      <c r="B2696" s="576" t="e">
        <f t="shared" si="299"/>
        <v>#REF!</v>
      </c>
      <c r="C2696" s="576" t="e">
        <f>IF(A2696="","",IF(#REF!+'Plano Prestação Mensal Proposta'!A2696&gt;120,0,ROUND(IF(B2696&gt;0.045,(0.045*0.5),(0.5)*B2696),7)))</f>
        <v>#REF!</v>
      </c>
      <c r="D2696" s="576" t="e">
        <f t="shared" si="294"/>
        <v>#REF!</v>
      </c>
      <c r="E2696" s="575" t="e">
        <f t="shared" si="300"/>
        <v>#REF!</v>
      </c>
      <c r="F2696" s="575" t="e">
        <f t="shared" si="295"/>
        <v>#REF!</v>
      </c>
      <c r="G2696" s="575" t="e">
        <f t="shared" si="296"/>
        <v>#REF!</v>
      </c>
      <c r="H2696" s="575" t="e">
        <f t="shared" si="297"/>
        <v>#REF!</v>
      </c>
      <c r="I2696" s="575" t="e">
        <f t="shared" si="298"/>
        <v>#REF!</v>
      </c>
      <c r="J2696" s="575" t="e">
        <f>IF(A2696="","",IF(#REF!="","",PMT((1+D2696)^(1/12)-1,(#REF!*12)-A2696+1,-E2696)))</f>
        <v>#REF!</v>
      </c>
    </row>
    <row r="2697" spans="1:10">
      <c r="A2697" s="577" t="e">
        <f>IF(A2696="","",IF(A2696=#REF!*12,"",+A2696+1))</f>
        <v>#REF!</v>
      </c>
      <c r="B2697" s="576" t="e">
        <f t="shared" si="299"/>
        <v>#REF!</v>
      </c>
      <c r="C2697" s="576" t="e">
        <f>IF(A2697="","",IF(#REF!+'Plano Prestação Mensal Proposta'!A2697&gt;120,0,ROUND(IF(B2697&gt;0.045,(0.045*0.5),(0.5)*B2697),7)))</f>
        <v>#REF!</v>
      </c>
      <c r="D2697" s="576" t="e">
        <f t="shared" si="294"/>
        <v>#REF!</v>
      </c>
      <c r="E2697" s="575" t="e">
        <f t="shared" si="300"/>
        <v>#REF!</v>
      </c>
      <c r="F2697" s="575" t="e">
        <f t="shared" si="295"/>
        <v>#REF!</v>
      </c>
      <c r="G2697" s="575" t="e">
        <f t="shared" si="296"/>
        <v>#REF!</v>
      </c>
      <c r="H2697" s="575" t="e">
        <f t="shared" si="297"/>
        <v>#REF!</v>
      </c>
      <c r="I2697" s="575" t="e">
        <f t="shared" si="298"/>
        <v>#REF!</v>
      </c>
      <c r="J2697" s="575" t="e">
        <f>IF(A2697="","",IF(#REF!="","",PMT((1+D2697)^(1/12)-1,(#REF!*12)-A2697+1,-E2697)))</f>
        <v>#REF!</v>
      </c>
    </row>
    <row r="2698" spans="1:10">
      <c r="A2698" s="577" t="e">
        <f>IF(A2697="","",IF(A2697=#REF!*12,"",+A2697+1))</f>
        <v>#REF!</v>
      </c>
      <c r="B2698" s="576" t="e">
        <f t="shared" si="299"/>
        <v>#REF!</v>
      </c>
      <c r="C2698" s="576" t="e">
        <f>IF(A2698="","",IF(#REF!+'Plano Prestação Mensal Proposta'!A2698&gt;120,0,ROUND(IF(B2698&gt;0.045,(0.045*0.5),(0.5)*B2698),7)))</f>
        <v>#REF!</v>
      </c>
      <c r="D2698" s="576" t="e">
        <f t="shared" si="294"/>
        <v>#REF!</v>
      </c>
      <c r="E2698" s="575" t="e">
        <f t="shared" si="300"/>
        <v>#REF!</v>
      </c>
      <c r="F2698" s="575" t="e">
        <f t="shared" si="295"/>
        <v>#REF!</v>
      </c>
      <c r="G2698" s="575" t="e">
        <f t="shared" si="296"/>
        <v>#REF!</v>
      </c>
      <c r="H2698" s="575" t="e">
        <f t="shared" si="297"/>
        <v>#REF!</v>
      </c>
      <c r="I2698" s="575" t="e">
        <f t="shared" si="298"/>
        <v>#REF!</v>
      </c>
      <c r="J2698" s="575" t="e">
        <f>IF(A2698="","",IF(#REF!="","",PMT((1+D2698)^(1/12)-1,(#REF!*12)-A2698+1,-E2698)))</f>
        <v>#REF!</v>
      </c>
    </row>
    <row r="2699" spans="1:10">
      <c r="A2699" s="577" t="e">
        <f>IF(A2698="","",IF(A2698=#REF!*12,"",+A2698+1))</f>
        <v>#REF!</v>
      </c>
      <c r="B2699" s="576" t="e">
        <f t="shared" si="299"/>
        <v>#REF!</v>
      </c>
      <c r="C2699" s="576" t="e">
        <f>IF(A2699="","",IF(#REF!+'Plano Prestação Mensal Proposta'!A2699&gt;120,0,ROUND(IF(B2699&gt;0.045,(0.045*0.5),(0.5)*B2699),7)))</f>
        <v>#REF!</v>
      </c>
      <c r="D2699" s="576" t="e">
        <f t="shared" si="294"/>
        <v>#REF!</v>
      </c>
      <c r="E2699" s="575" t="e">
        <f t="shared" si="300"/>
        <v>#REF!</v>
      </c>
      <c r="F2699" s="575" t="e">
        <f t="shared" si="295"/>
        <v>#REF!</v>
      </c>
      <c r="G2699" s="575" t="e">
        <f t="shared" si="296"/>
        <v>#REF!</v>
      </c>
      <c r="H2699" s="575" t="e">
        <f t="shared" si="297"/>
        <v>#REF!</v>
      </c>
      <c r="I2699" s="575" t="e">
        <f t="shared" si="298"/>
        <v>#REF!</v>
      </c>
      <c r="J2699" s="575" t="e">
        <f>IF(A2699="","",IF(#REF!="","",PMT((1+D2699)^(1/12)-1,(#REF!*12)-A2699+1,-E2699)))</f>
        <v>#REF!</v>
      </c>
    </row>
    <row r="2700" spans="1:10">
      <c r="A2700" s="577" t="e">
        <f>IF(A2699="","",IF(A2699=#REF!*12,"",+A2699+1))</f>
        <v>#REF!</v>
      </c>
      <c r="B2700" s="576" t="e">
        <f t="shared" si="299"/>
        <v>#REF!</v>
      </c>
      <c r="C2700" s="576" t="e">
        <f>IF(A2700="","",IF(#REF!+'Plano Prestação Mensal Proposta'!A2700&gt;120,0,ROUND(IF(B2700&gt;0.045,(0.045*0.5),(0.5)*B2700),7)))</f>
        <v>#REF!</v>
      </c>
      <c r="D2700" s="576" t="e">
        <f t="shared" si="294"/>
        <v>#REF!</v>
      </c>
      <c r="E2700" s="575" t="e">
        <f t="shared" si="300"/>
        <v>#REF!</v>
      </c>
      <c r="F2700" s="575" t="e">
        <f t="shared" si="295"/>
        <v>#REF!</v>
      </c>
      <c r="G2700" s="575" t="e">
        <f t="shared" si="296"/>
        <v>#REF!</v>
      </c>
      <c r="H2700" s="575" t="e">
        <f t="shared" si="297"/>
        <v>#REF!</v>
      </c>
      <c r="I2700" s="575" t="e">
        <f t="shared" si="298"/>
        <v>#REF!</v>
      </c>
      <c r="J2700" s="575" t="e">
        <f>IF(A2700="","",IF(#REF!="","",PMT((1+D2700)^(1/12)-1,(#REF!*12)-A2700+1,-E2700)))</f>
        <v>#REF!</v>
      </c>
    </row>
    <row r="2701" spans="1:10">
      <c r="A2701" s="577" t="e">
        <f>IF(A2700="","",IF(A2700=#REF!*12,"",+A2700+1))</f>
        <v>#REF!</v>
      </c>
      <c r="B2701" s="576" t="e">
        <f t="shared" si="299"/>
        <v>#REF!</v>
      </c>
      <c r="C2701" s="576" t="e">
        <f>IF(A2701="","",IF(#REF!+'Plano Prestação Mensal Proposta'!A2701&gt;120,0,ROUND(IF(B2701&gt;0.045,(0.045*0.5),(0.5)*B2701),7)))</f>
        <v>#REF!</v>
      </c>
      <c r="D2701" s="576" t="e">
        <f t="shared" si="294"/>
        <v>#REF!</v>
      </c>
      <c r="E2701" s="575" t="e">
        <f t="shared" si="300"/>
        <v>#REF!</v>
      </c>
      <c r="F2701" s="575" t="e">
        <f t="shared" si="295"/>
        <v>#REF!</v>
      </c>
      <c r="G2701" s="575" t="e">
        <f t="shared" si="296"/>
        <v>#REF!</v>
      </c>
      <c r="H2701" s="575" t="e">
        <f t="shared" si="297"/>
        <v>#REF!</v>
      </c>
      <c r="I2701" s="575" t="e">
        <f t="shared" si="298"/>
        <v>#REF!</v>
      </c>
      <c r="J2701" s="575" t="e">
        <f>IF(A2701="","",IF(#REF!="","",PMT((1+D2701)^(1/12)-1,(#REF!*12)-A2701+1,-E2701)))</f>
        <v>#REF!</v>
      </c>
    </row>
    <row r="2702" spans="1:10">
      <c r="A2702" s="577" t="e">
        <f>IF(A2701="","",IF(A2701=#REF!*12,"",+A2701+1))</f>
        <v>#REF!</v>
      </c>
      <c r="B2702" s="576" t="e">
        <f t="shared" si="299"/>
        <v>#REF!</v>
      </c>
      <c r="C2702" s="576" t="e">
        <f>IF(A2702="","",IF(#REF!+'Plano Prestação Mensal Proposta'!A2702&gt;120,0,ROUND(IF(B2702&gt;0.045,(0.045*0.5),(0.5)*B2702),7)))</f>
        <v>#REF!</v>
      </c>
      <c r="D2702" s="576" t="e">
        <f t="shared" si="294"/>
        <v>#REF!</v>
      </c>
      <c r="E2702" s="575" t="e">
        <f t="shared" si="300"/>
        <v>#REF!</v>
      </c>
      <c r="F2702" s="575" t="e">
        <f t="shared" si="295"/>
        <v>#REF!</v>
      </c>
      <c r="G2702" s="575" t="e">
        <f t="shared" si="296"/>
        <v>#REF!</v>
      </c>
      <c r="H2702" s="575" t="e">
        <f t="shared" si="297"/>
        <v>#REF!</v>
      </c>
      <c r="I2702" s="575" t="e">
        <f t="shared" si="298"/>
        <v>#REF!</v>
      </c>
      <c r="J2702" s="575" t="e">
        <f>IF(A2702="","",IF(#REF!="","",PMT((1+D2702)^(1/12)-1,(#REF!*12)-A2702+1,-E2702)))</f>
        <v>#REF!</v>
      </c>
    </row>
    <row r="2703" spans="1:10">
      <c r="A2703" s="577" t="e">
        <f>IF(A2702="","",IF(A2702=#REF!*12,"",+A2702+1))</f>
        <v>#REF!</v>
      </c>
      <c r="B2703" s="576" t="e">
        <f t="shared" si="299"/>
        <v>#REF!</v>
      </c>
      <c r="C2703" s="576" t="e">
        <f>IF(A2703="","",IF(#REF!+'Plano Prestação Mensal Proposta'!A2703&gt;120,0,ROUND(IF(B2703&gt;0.045,(0.045*0.5),(0.5)*B2703),7)))</f>
        <v>#REF!</v>
      </c>
      <c r="D2703" s="576" t="e">
        <f t="shared" si="294"/>
        <v>#REF!</v>
      </c>
      <c r="E2703" s="575" t="e">
        <f t="shared" si="300"/>
        <v>#REF!</v>
      </c>
      <c r="F2703" s="575" t="e">
        <f t="shared" si="295"/>
        <v>#REF!</v>
      </c>
      <c r="G2703" s="575" t="e">
        <f t="shared" si="296"/>
        <v>#REF!</v>
      </c>
      <c r="H2703" s="575" t="e">
        <f t="shared" si="297"/>
        <v>#REF!</v>
      </c>
      <c r="I2703" s="575" t="e">
        <f t="shared" si="298"/>
        <v>#REF!</v>
      </c>
      <c r="J2703" s="575" t="e">
        <f>IF(A2703="","",IF(#REF!="","",PMT((1+D2703)^(1/12)-1,(#REF!*12)-A2703+1,-E2703)))</f>
        <v>#REF!</v>
      </c>
    </row>
    <row r="2704" spans="1:10">
      <c r="A2704" s="577" t="e">
        <f>IF(A2703="","",IF(A2703=#REF!*12,"",+A2703+1))</f>
        <v>#REF!</v>
      </c>
      <c r="B2704" s="576" t="e">
        <f t="shared" si="299"/>
        <v>#REF!</v>
      </c>
      <c r="C2704" s="576" t="e">
        <f>IF(A2704="","",IF(#REF!+'Plano Prestação Mensal Proposta'!A2704&gt;120,0,ROUND(IF(B2704&gt;0.045,(0.045*0.5),(0.5)*B2704),7)))</f>
        <v>#REF!</v>
      </c>
      <c r="D2704" s="576" t="e">
        <f t="shared" si="294"/>
        <v>#REF!</v>
      </c>
      <c r="E2704" s="575" t="e">
        <f t="shared" si="300"/>
        <v>#REF!</v>
      </c>
      <c r="F2704" s="575" t="e">
        <f t="shared" si="295"/>
        <v>#REF!</v>
      </c>
      <c r="G2704" s="575" t="e">
        <f t="shared" si="296"/>
        <v>#REF!</v>
      </c>
      <c r="H2704" s="575" t="e">
        <f t="shared" si="297"/>
        <v>#REF!</v>
      </c>
      <c r="I2704" s="575" t="e">
        <f t="shared" si="298"/>
        <v>#REF!</v>
      </c>
      <c r="J2704" s="575" t="e">
        <f>IF(A2704="","",IF(#REF!="","",PMT((1+D2704)^(1/12)-1,(#REF!*12)-A2704+1,-E2704)))</f>
        <v>#REF!</v>
      </c>
    </row>
    <row r="2705" spans="1:10">
      <c r="A2705" s="577" t="e">
        <f>IF(A2704="","",IF(A2704=#REF!*12,"",+A2704+1))</f>
        <v>#REF!</v>
      </c>
      <c r="B2705" s="576" t="e">
        <f t="shared" si="299"/>
        <v>#REF!</v>
      </c>
      <c r="C2705" s="576" t="e">
        <f>IF(A2705="","",IF(#REF!+'Plano Prestação Mensal Proposta'!A2705&gt;120,0,ROUND(IF(B2705&gt;0.045,(0.045*0.5),(0.5)*B2705),7)))</f>
        <v>#REF!</v>
      </c>
      <c r="D2705" s="576" t="e">
        <f t="shared" si="294"/>
        <v>#REF!</v>
      </c>
      <c r="E2705" s="575" t="e">
        <f t="shared" si="300"/>
        <v>#REF!</v>
      </c>
      <c r="F2705" s="575" t="e">
        <f t="shared" si="295"/>
        <v>#REF!</v>
      </c>
      <c r="G2705" s="575" t="e">
        <f t="shared" si="296"/>
        <v>#REF!</v>
      </c>
      <c r="H2705" s="575" t="e">
        <f t="shared" si="297"/>
        <v>#REF!</v>
      </c>
      <c r="I2705" s="575" t="e">
        <f t="shared" si="298"/>
        <v>#REF!</v>
      </c>
      <c r="J2705" s="575" t="e">
        <f>IF(A2705="","",IF(#REF!="","",PMT((1+D2705)^(1/12)-1,(#REF!*12)-A2705+1,-E2705)))</f>
        <v>#REF!</v>
      </c>
    </row>
    <row r="2706" spans="1:10">
      <c r="A2706" s="577" t="e">
        <f>IF(A2705="","",IF(A2705=#REF!*12,"",+A2705+1))</f>
        <v>#REF!</v>
      </c>
      <c r="B2706" s="576" t="e">
        <f t="shared" si="299"/>
        <v>#REF!</v>
      </c>
      <c r="C2706" s="576" t="e">
        <f>IF(A2706="","",IF(#REF!+'Plano Prestação Mensal Proposta'!A2706&gt;120,0,ROUND(IF(B2706&gt;0.045,(0.045*0.5),(0.5)*B2706),7)))</f>
        <v>#REF!</v>
      </c>
      <c r="D2706" s="576" t="e">
        <f t="shared" si="294"/>
        <v>#REF!</v>
      </c>
      <c r="E2706" s="575" t="e">
        <f t="shared" si="300"/>
        <v>#REF!</v>
      </c>
      <c r="F2706" s="575" t="e">
        <f t="shared" si="295"/>
        <v>#REF!</v>
      </c>
      <c r="G2706" s="575" t="e">
        <f t="shared" si="296"/>
        <v>#REF!</v>
      </c>
      <c r="H2706" s="575" t="e">
        <f t="shared" si="297"/>
        <v>#REF!</v>
      </c>
      <c r="I2706" s="575" t="e">
        <f t="shared" si="298"/>
        <v>#REF!</v>
      </c>
      <c r="J2706" s="575" t="e">
        <f>IF(A2706="","",IF(#REF!="","",PMT((1+D2706)^(1/12)-1,(#REF!*12)-A2706+1,-E2706)))</f>
        <v>#REF!</v>
      </c>
    </row>
    <row r="2707" spans="1:10">
      <c r="A2707" s="577" t="e">
        <f>IF(A2706="","",IF(A2706=#REF!*12,"",+A2706+1))</f>
        <v>#REF!</v>
      </c>
      <c r="B2707" s="576" t="e">
        <f t="shared" si="299"/>
        <v>#REF!</v>
      </c>
      <c r="C2707" s="576" t="e">
        <f>IF(A2707="","",IF(#REF!+'Plano Prestação Mensal Proposta'!A2707&gt;120,0,ROUND(IF(B2707&gt;0.045,(0.045*0.5),(0.5)*B2707),7)))</f>
        <v>#REF!</v>
      </c>
      <c r="D2707" s="576" t="e">
        <f t="shared" si="294"/>
        <v>#REF!</v>
      </c>
      <c r="E2707" s="575" t="e">
        <f t="shared" si="300"/>
        <v>#REF!</v>
      </c>
      <c r="F2707" s="575" t="e">
        <f t="shared" si="295"/>
        <v>#REF!</v>
      </c>
      <c r="G2707" s="575" t="e">
        <f t="shared" si="296"/>
        <v>#REF!</v>
      </c>
      <c r="H2707" s="575" t="e">
        <f t="shared" si="297"/>
        <v>#REF!</v>
      </c>
      <c r="I2707" s="575" t="e">
        <f t="shared" si="298"/>
        <v>#REF!</v>
      </c>
      <c r="J2707" s="575" t="e">
        <f>IF(A2707="","",IF(#REF!="","",PMT((1+D2707)^(1/12)-1,(#REF!*12)-A2707+1,-E2707)))</f>
        <v>#REF!</v>
      </c>
    </row>
    <row r="2708" spans="1:10">
      <c r="A2708" s="577" t="e">
        <f>IF(A2707="","",IF(A2707=#REF!*12,"",+A2707+1))</f>
        <v>#REF!</v>
      </c>
      <c r="B2708" s="576" t="e">
        <f t="shared" si="299"/>
        <v>#REF!</v>
      </c>
      <c r="C2708" s="576" t="e">
        <f>IF(A2708="","",IF(#REF!+'Plano Prestação Mensal Proposta'!A2708&gt;120,0,ROUND(IF(B2708&gt;0.045,(0.045*0.5),(0.5)*B2708),7)))</f>
        <v>#REF!</v>
      </c>
      <c r="D2708" s="576" t="e">
        <f t="shared" si="294"/>
        <v>#REF!</v>
      </c>
      <c r="E2708" s="575" t="e">
        <f t="shared" si="300"/>
        <v>#REF!</v>
      </c>
      <c r="F2708" s="575" t="e">
        <f t="shared" si="295"/>
        <v>#REF!</v>
      </c>
      <c r="G2708" s="575" t="e">
        <f t="shared" si="296"/>
        <v>#REF!</v>
      </c>
      <c r="H2708" s="575" t="e">
        <f t="shared" si="297"/>
        <v>#REF!</v>
      </c>
      <c r="I2708" s="575" t="e">
        <f t="shared" si="298"/>
        <v>#REF!</v>
      </c>
      <c r="J2708" s="575" t="e">
        <f>IF(A2708="","",IF(#REF!="","",PMT((1+D2708)^(1/12)-1,(#REF!*12)-A2708+1,-E2708)))</f>
        <v>#REF!</v>
      </c>
    </row>
    <row r="2709" spans="1:10">
      <c r="A2709" s="577" t="e">
        <f>IF(A2708="","",IF(A2708=#REF!*12,"",+A2708+1))</f>
        <v>#REF!</v>
      </c>
      <c r="B2709" s="576" t="e">
        <f t="shared" si="299"/>
        <v>#REF!</v>
      </c>
      <c r="C2709" s="576" t="e">
        <f>IF(A2709="","",IF(#REF!+'Plano Prestação Mensal Proposta'!A2709&gt;120,0,ROUND(IF(B2709&gt;0.045,(0.045*0.5),(0.5)*B2709),7)))</f>
        <v>#REF!</v>
      </c>
      <c r="D2709" s="576" t="e">
        <f t="shared" si="294"/>
        <v>#REF!</v>
      </c>
      <c r="E2709" s="575" t="e">
        <f t="shared" si="300"/>
        <v>#REF!</v>
      </c>
      <c r="F2709" s="575" t="e">
        <f t="shared" si="295"/>
        <v>#REF!</v>
      </c>
      <c r="G2709" s="575" t="e">
        <f t="shared" si="296"/>
        <v>#REF!</v>
      </c>
      <c r="H2709" s="575" t="e">
        <f t="shared" si="297"/>
        <v>#REF!</v>
      </c>
      <c r="I2709" s="575" t="e">
        <f t="shared" si="298"/>
        <v>#REF!</v>
      </c>
      <c r="J2709" s="575" t="e">
        <f>IF(A2709="","",IF(#REF!="","",PMT((1+D2709)^(1/12)-1,(#REF!*12)-A2709+1,-E2709)))</f>
        <v>#REF!</v>
      </c>
    </row>
    <row r="2710" spans="1:10">
      <c r="A2710" s="577" t="e">
        <f>IF(A2709="","",IF(A2709=#REF!*12,"",+A2709+1))</f>
        <v>#REF!</v>
      </c>
      <c r="B2710" s="576" t="e">
        <f t="shared" si="299"/>
        <v>#REF!</v>
      </c>
      <c r="C2710" s="576" t="e">
        <f>IF(A2710="","",IF(#REF!+'Plano Prestação Mensal Proposta'!A2710&gt;120,0,ROUND(IF(B2710&gt;0.045,(0.045*0.5),(0.5)*B2710),7)))</f>
        <v>#REF!</v>
      </c>
      <c r="D2710" s="576" t="e">
        <f t="shared" si="294"/>
        <v>#REF!</v>
      </c>
      <c r="E2710" s="575" t="e">
        <f t="shared" si="300"/>
        <v>#REF!</v>
      </c>
      <c r="F2710" s="575" t="e">
        <f t="shared" si="295"/>
        <v>#REF!</v>
      </c>
      <c r="G2710" s="575" t="e">
        <f t="shared" si="296"/>
        <v>#REF!</v>
      </c>
      <c r="H2710" s="575" t="e">
        <f t="shared" si="297"/>
        <v>#REF!</v>
      </c>
      <c r="I2710" s="575" t="e">
        <f t="shared" si="298"/>
        <v>#REF!</v>
      </c>
      <c r="J2710" s="575" t="e">
        <f>IF(A2710="","",IF(#REF!="","",PMT((1+D2710)^(1/12)-1,(#REF!*12)-A2710+1,-E2710)))</f>
        <v>#REF!</v>
      </c>
    </row>
    <row r="2711" spans="1:10">
      <c r="A2711" s="577" t="e">
        <f>IF(A2710="","",IF(A2710=#REF!*12,"",+A2710+1))</f>
        <v>#REF!</v>
      </c>
      <c r="B2711" s="576" t="e">
        <f t="shared" si="299"/>
        <v>#REF!</v>
      </c>
      <c r="C2711" s="576" t="e">
        <f>IF(A2711="","",IF(#REF!+'Plano Prestação Mensal Proposta'!A2711&gt;120,0,ROUND(IF(B2711&gt;0.045,(0.045*0.5),(0.5)*B2711),7)))</f>
        <v>#REF!</v>
      </c>
      <c r="D2711" s="576" t="e">
        <f t="shared" si="294"/>
        <v>#REF!</v>
      </c>
      <c r="E2711" s="575" t="e">
        <f t="shared" si="300"/>
        <v>#REF!</v>
      </c>
      <c r="F2711" s="575" t="e">
        <f t="shared" si="295"/>
        <v>#REF!</v>
      </c>
      <c r="G2711" s="575" t="e">
        <f t="shared" si="296"/>
        <v>#REF!</v>
      </c>
      <c r="H2711" s="575" t="e">
        <f t="shared" si="297"/>
        <v>#REF!</v>
      </c>
      <c r="I2711" s="575" t="e">
        <f t="shared" si="298"/>
        <v>#REF!</v>
      </c>
      <c r="J2711" s="575" t="e">
        <f>IF(A2711="","",IF(#REF!="","",PMT((1+D2711)^(1/12)-1,(#REF!*12)-A2711+1,-E2711)))</f>
        <v>#REF!</v>
      </c>
    </row>
    <row r="2712" spans="1:10">
      <c r="A2712" s="577" t="e">
        <f>IF(A2711="","",IF(A2711=#REF!*12,"",+A2711+1))</f>
        <v>#REF!</v>
      </c>
      <c r="B2712" s="576" t="e">
        <f t="shared" si="299"/>
        <v>#REF!</v>
      </c>
      <c r="C2712" s="576" t="e">
        <f>IF(A2712="","",IF(#REF!+'Plano Prestação Mensal Proposta'!A2712&gt;120,0,ROUND(IF(B2712&gt;0.045,(0.045*0.5),(0.5)*B2712),7)))</f>
        <v>#REF!</v>
      </c>
      <c r="D2712" s="576" t="e">
        <f t="shared" si="294"/>
        <v>#REF!</v>
      </c>
      <c r="E2712" s="575" t="e">
        <f t="shared" si="300"/>
        <v>#REF!</v>
      </c>
      <c r="F2712" s="575" t="e">
        <f t="shared" si="295"/>
        <v>#REF!</v>
      </c>
      <c r="G2712" s="575" t="e">
        <f t="shared" si="296"/>
        <v>#REF!</v>
      </c>
      <c r="H2712" s="575" t="e">
        <f t="shared" si="297"/>
        <v>#REF!</v>
      </c>
      <c r="I2712" s="575" t="e">
        <f t="shared" si="298"/>
        <v>#REF!</v>
      </c>
      <c r="J2712" s="575" t="e">
        <f>IF(A2712="","",IF(#REF!="","",PMT((1+D2712)^(1/12)-1,(#REF!*12)-A2712+1,-E2712)))</f>
        <v>#REF!</v>
      </c>
    </row>
    <row r="2713" spans="1:10">
      <c r="A2713" s="577" t="e">
        <f>IF(A2712="","",IF(A2712=#REF!*12,"",+A2712+1))</f>
        <v>#REF!</v>
      </c>
      <c r="B2713" s="576" t="e">
        <f t="shared" si="299"/>
        <v>#REF!</v>
      </c>
      <c r="C2713" s="576" t="e">
        <f>IF(A2713="","",IF(#REF!+'Plano Prestação Mensal Proposta'!A2713&gt;120,0,ROUND(IF(B2713&gt;0.045,(0.045*0.5),(0.5)*B2713),7)))</f>
        <v>#REF!</v>
      </c>
      <c r="D2713" s="576" t="e">
        <f t="shared" si="294"/>
        <v>#REF!</v>
      </c>
      <c r="E2713" s="575" t="e">
        <f t="shared" si="300"/>
        <v>#REF!</v>
      </c>
      <c r="F2713" s="575" t="e">
        <f t="shared" si="295"/>
        <v>#REF!</v>
      </c>
      <c r="G2713" s="575" t="e">
        <f t="shared" si="296"/>
        <v>#REF!</v>
      </c>
      <c r="H2713" s="575" t="e">
        <f t="shared" si="297"/>
        <v>#REF!</v>
      </c>
      <c r="I2713" s="575" t="e">
        <f t="shared" si="298"/>
        <v>#REF!</v>
      </c>
      <c r="J2713" s="575" t="e">
        <f>IF(A2713="","",IF(#REF!="","",PMT((1+D2713)^(1/12)-1,(#REF!*12)-A2713+1,-E2713)))</f>
        <v>#REF!</v>
      </c>
    </row>
    <row r="2714" spans="1:10">
      <c r="A2714" s="577" t="e">
        <f>IF(A2713="","",IF(A2713=#REF!*12,"",+A2713+1))</f>
        <v>#REF!</v>
      </c>
      <c r="B2714" s="576" t="e">
        <f t="shared" si="299"/>
        <v>#REF!</v>
      </c>
      <c r="C2714" s="576" t="e">
        <f>IF(A2714="","",IF(#REF!+'Plano Prestação Mensal Proposta'!A2714&gt;120,0,ROUND(IF(B2714&gt;0.045,(0.045*0.5),(0.5)*B2714),7)))</f>
        <v>#REF!</v>
      </c>
      <c r="D2714" s="576" t="e">
        <f t="shared" si="294"/>
        <v>#REF!</v>
      </c>
      <c r="E2714" s="575" t="e">
        <f t="shared" si="300"/>
        <v>#REF!</v>
      </c>
      <c r="F2714" s="575" t="e">
        <f t="shared" si="295"/>
        <v>#REF!</v>
      </c>
      <c r="G2714" s="575" t="e">
        <f t="shared" si="296"/>
        <v>#REF!</v>
      </c>
      <c r="H2714" s="575" t="e">
        <f t="shared" si="297"/>
        <v>#REF!</v>
      </c>
      <c r="I2714" s="575" t="e">
        <f t="shared" si="298"/>
        <v>#REF!</v>
      </c>
      <c r="J2714" s="575" t="e">
        <f>IF(A2714="","",IF(#REF!="","",PMT((1+D2714)^(1/12)-1,(#REF!*12)-A2714+1,-E2714)))</f>
        <v>#REF!</v>
      </c>
    </row>
    <row r="2715" spans="1:10">
      <c r="A2715" s="577" t="e">
        <f>IF(A2714="","",IF(A2714=#REF!*12,"",+A2714+1))</f>
        <v>#REF!</v>
      </c>
      <c r="B2715" s="576" t="e">
        <f t="shared" si="299"/>
        <v>#REF!</v>
      </c>
      <c r="C2715" s="576" t="e">
        <f>IF(A2715="","",IF(#REF!+'Plano Prestação Mensal Proposta'!A2715&gt;120,0,ROUND(IF(B2715&gt;0.045,(0.045*0.5),(0.5)*B2715),7)))</f>
        <v>#REF!</v>
      </c>
      <c r="D2715" s="576" t="e">
        <f t="shared" si="294"/>
        <v>#REF!</v>
      </c>
      <c r="E2715" s="575" t="e">
        <f t="shared" si="300"/>
        <v>#REF!</v>
      </c>
      <c r="F2715" s="575" t="e">
        <f t="shared" si="295"/>
        <v>#REF!</v>
      </c>
      <c r="G2715" s="575" t="e">
        <f t="shared" si="296"/>
        <v>#REF!</v>
      </c>
      <c r="H2715" s="575" t="e">
        <f t="shared" si="297"/>
        <v>#REF!</v>
      </c>
      <c r="I2715" s="575" t="e">
        <f t="shared" si="298"/>
        <v>#REF!</v>
      </c>
      <c r="J2715" s="575" t="e">
        <f>IF(A2715="","",IF(#REF!="","",PMT((1+D2715)^(1/12)-1,(#REF!*12)-A2715+1,-E2715)))</f>
        <v>#REF!</v>
      </c>
    </row>
    <row r="2716" spans="1:10">
      <c r="A2716" s="577" t="e">
        <f>IF(A2715="","",IF(A2715=#REF!*12,"",+A2715+1))</f>
        <v>#REF!</v>
      </c>
      <c r="B2716" s="576" t="e">
        <f t="shared" si="299"/>
        <v>#REF!</v>
      </c>
      <c r="C2716" s="576" t="e">
        <f>IF(A2716="","",IF(#REF!+'Plano Prestação Mensal Proposta'!A2716&gt;120,0,ROUND(IF(B2716&gt;0.045,(0.045*0.5),(0.5)*B2716),7)))</f>
        <v>#REF!</v>
      </c>
      <c r="D2716" s="576" t="e">
        <f t="shared" si="294"/>
        <v>#REF!</v>
      </c>
      <c r="E2716" s="575" t="e">
        <f t="shared" si="300"/>
        <v>#REF!</v>
      </c>
      <c r="F2716" s="575" t="e">
        <f t="shared" si="295"/>
        <v>#REF!</v>
      </c>
      <c r="G2716" s="575" t="e">
        <f t="shared" si="296"/>
        <v>#REF!</v>
      </c>
      <c r="H2716" s="575" t="e">
        <f t="shared" si="297"/>
        <v>#REF!</v>
      </c>
      <c r="I2716" s="575" t="e">
        <f t="shared" si="298"/>
        <v>#REF!</v>
      </c>
      <c r="J2716" s="575" t="e">
        <f>IF(A2716="","",IF(#REF!="","",PMT((1+D2716)^(1/12)-1,(#REF!*12)-A2716+1,-E2716)))</f>
        <v>#REF!</v>
      </c>
    </row>
    <row r="2717" spans="1:10">
      <c r="A2717" s="577" t="e">
        <f>IF(A2716="","",IF(A2716=#REF!*12,"",+A2716+1))</f>
        <v>#REF!</v>
      </c>
      <c r="B2717" s="576" t="e">
        <f t="shared" si="299"/>
        <v>#REF!</v>
      </c>
      <c r="C2717" s="576" t="e">
        <f>IF(A2717="","",IF(#REF!+'Plano Prestação Mensal Proposta'!A2717&gt;120,0,ROUND(IF(B2717&gt;0.045,(0.045*0.5),(0.5)*B2717),7)))</f>
        <v>#REF!</v>
      </c>
      <c r="D2717" s="576" t="e">
        <f t="shared" si="294"/>
        <v>#REF!</v>
      </c>
      <c r="E2717" s="575" t="e">
        <f t="shared" si="300"/>
        <v>#REF!</v>
      </c>
      <c r="F2717" s="575" t="e">
        <f t="shared" si="295"/>
        <v>#REF!</v>
      </c>
      <c r="G2717" s="575" t="e">
        <f t="shared" si="296"/>
        <v>#REF!</v>
      </c>
      <c r="H2717" s="575" t="e">
        <f t="shared" si="297"/>
        <v>#REF!</v>
      </c>
      <c r="I2717" s="575" t="e">
        <f t="shared" si="298"/>
        <v>#REF!</v>
      </c>
      <c r="J2717" s="575" t="e">
        <f>IF(A2717="","",IF(#REF!="","",PMT((1+D2717)^(1/12)-1,(#REF!*12)-A2717+1,-E2717)))</f>
        <v>#REF!</v>
      </c>
    </row>
    <row r="2718" spans="1:10">
      <c r="A2718" s="577" t="e">
        <f>IF(A2717="","",IF(A2717=#REF!*12,"",+A2717+1))</f>
        <v>#REF!</v>
      </c>
      <c r="B2718" s="576" t="e">
        <f t="shared" si="299"/>
        <v>#REF!</v>
      </c>
      <c r="C2718" s="576" t="e">
        <f>IF(A2718="","",IF(#REF!+'Plano Prestação Mensal Proposta'!A2718&gt;120,0,ROUND(IF(B2718&gt;0.045,(0.045*0.5),(0.5)*B2718),7)))</f>
        <v>#REF!</v>
      </c>
      <c r="D2718" s="576" t="e">
        <f t="shared" si="294"/>
        <v>#REF!</v>
      </c>
      <c r="E2718" s="575" t="e">
        <f t="shared" si="300"/>
        <v>#REF!</v>
      </c>
      <c r="F2718" s="575" t="e">
        <f t="shared" si="295"/>
        <v>#REF!</v>
      </c>
      <c r="G2718" s="575" t="e">
        <f t="shared" si="296"/>
        <v>#REF!</v>
      </c>
      <c r="H2718" s="575" t="e">
        <f t="shared" si="297"/>
        <v>#REF!</v>
      </c>
      <c r="I2718" s="575" t="e">
        <f t="shared" si="298"/>
        <v>#REF!</v>
      </c>
      <c r="J2718" s="575" t="e">
        <f>IF(A2718="","",IF(#REF!="","",PMT((1+D2718)^(1/12)-1,(#REF!*12)-A2718+1,-E2718)))</f>
        <v>#REF!</v>
      </c>
    </row>
    <row r="2719" spans="1:10">
      <c r="A2719" s="577" t="e">
        <f>IF(A2718="","",IF(A2718=#REF!*12,"",+A2718+1))</f>
        <v>#REF!</v>
      </c>
      <c r="B2719" s="576" t="e">
        <f t="shared" si="299"/>
        <v>#REF!</v>
      </c>
      <c r="C2719" s="576" t="e">
        <f>IF(A2719="","",IF(#REF!+'Plano Prestação Mensal Proposta'!A2719&gt;120,0,ROUND(IF(B2719&gt;0.045,(0.045*0.5),(0.5)*B2719),7)))</f>
        <v>#REF!</v>
      </c>
      <c r="D2719" s="576" t="e">
        <f t="shared" si="294"/>
        <v>#REF!</v>
      </c>
      <c r="E2719" s="575" t="e">
        <f t="shared" si="300"/>
        <v>#REF!</v>
      </c>
      <c r="F2719" s="575" t="e">
        <f t="shared" si="295"/>
        <v>#REF!</v>
      </c>
      <c r="G2719" s="575" t="e">
        <f t="shared" si="296"/>
        <v>#REF!</v>
      </c>
      <c r="H2719" s="575" t="e">
        <f t="shared" si="297"/>
        <v>#REF!</v>
      </c>
      <c r="I2719" s="575" t="e">
        <f t="shared" si="298"/>
        <v>#REF!</v>
      </c>
      <c r="J2719" s="575" t="e">
        <f>IF(A2719="","",IF(#REF!="","",PMT((1+D2719)^(1/12)-1,(#REF!*12)-A2719+1,-E2719)))</f>
        <v>#REF!</v>
      </c>
    </row>
    <row r="2720" spans="1:10">
      <c r="A2720" s="577" t="e">
        <f>IF(A2719="","",IF(A2719=#REF!*12,"",+A2719+1))</f>
        <v>#REF!</v>
      </c>
      <c r="B2720" s="576" t="e">
        <f t="shared" si="299"/>
        <v>#REF!</v>
      </c>
      <c r="C2720" s="576" t="e">
        <f>IF(A2720="","",IF(#REF!+'Plano Prestação Mensal Proposta'!A2720&gt;120,0,ROUND(IF(B2720&gt;0.045,(0.045*0.5),(0.5)*B2720),7)))</f>
        <v>#REF!</v>
      </c>
      <c r="D2720" s="576" t="e">
        <f t="shared" si="294"/>
        <v>#REF!</v>
      </c>
      <c r="E2720" s="575" t="e">
        <f t="shared" si="300"/>
        <v>#REF!</v>
      </c>
      <c r="F2720" s="575" t="e">
        <f t="shared" si="295"/>
        <v>#REF!</v>
      </c>
      <c r="G2720" s="575" t="e">
        <f t="shared" si="296"/>
        <v>#REF!</v>
      </c>
      <c r="H2720" s="575" t="e">
        <f t="shared" si="297"/>
        <v>#REF!</v>
      </c>
      <c r="I2720" s="575" t="e">
        <f t="shared" si="298"/>
        <v>#REF!</v>
      </c>
      <c r="J2720" s="575" t="e">
        <f>IF(A2720="","",IF(#REF!="","",PMT((1+D2720)^(1/12)-1,(#REF!*12)-A2720+1,-E2720)))</f>
        <v>#REF!</v>
      </c>
    </row>
    <row r="2721" spans="1:10">
      <c r="A2721" s="577" t="e">
        <f>IF(A2720="","",IF(A2720=#REF!*12,"",+A2720+1))</f>
        <v>#REF!</v>
      </c>
      <c r="B2721" s="576" t="e">
        <f t="shared" si="299"/>
        <v>#REF!</v>
      </c>
      <c r="C2721" s="576" t="e">
        <f>IF(A2721="","",IF(#REF!+'Plano Prestação Mensal Proposta'!A2721&gt;120,0,ROUND(IF(B2721&gt;0.045,(0.045*0.5),(0.5)*B2721),7)))</f>
        <v>#REF!</v>
      </c>
      <c r="D2721" s="576" t="e">
        <f t="shared" si="294"/>
        <v>#REF!</v>
      </c>
      <c r="E2721" s="575" t="e">
        <f t="shared" si="300"/>
        <v>#REF!</v>
      </c>
      <c r="F2721" s="575" t="e">
        <f t="shared" si="295"/>
        <v>#REF!</v>
      </c>
      <c r="G2721" s="575" t="e">
        <f t="shared" si="296"/>
        <v>#REF!</v>
      </c>
      <c r="H2721" s="575" t="e">
        <f t="shared" si="297"/>
        <v>#REF!</v>
      </c>
      <c r="I2721" s="575" t="e">
        <f t="shared" si="298"/>
        <v>#REF!</v>
      </c>
      <c r="J2721" s="575" t="e">
        <f>IF(A2721="","",IF(#REF!="","",PMT((1+D2721)^(1/12)-1,(#REF!*12)-A2721+1,-E2721)))</f>
        <v>#REF!</v>
      </c>
    </row>
    <row r="2722" spans="1:10">
      <c r="A2722" s="577" t="e">
        <f>IF(A2721="","",IF(A2721=#REF!*12,"",+A2721+1))</f>
        <v>#REF!</v>
      </c>
      <c r="B2722" s="576" t="e">
        <f t="shared" si="299"/>
        <v>#REF!</v>
      </c>
      <c r="C2722" s="576" t="e">
        <f>IF(A2722="","",IF(#REF!+'Plano Prestação Mensal Proposta'!A2722&gt;120,0,ROUND(IF(B2722&gt;0.045,(0.045*0.5),(0.5)*B2722),7)))</f>
        <v>#REF!</v>
      </c>
      <c r="D2722" s="576" t="e">
        <f t="shared" si="294"/>
        <v>#REF!</v>
      </c>
      <c r="E2722" s="575" t="e">
        <f t="shared" si="300"/>
        <v>#REF!</v>
      </c>
      <c r="F2722" s="575" t="e">
        <f t="shared" si="295"/>
        <v>#REF!</v>
      </c>
      <c r="G2722" s="575" t="e">
        <f t="shared" si="296"/>
        <v>#REF!</v>
      </c>
      <c r="H2722" s="575" t="e">
        <f t="shared" si="297"/>
        <v>#REF!</v>
      </c>
      <c r="I2722" s="575" t="e">
        <f t="shared" si="298"/>
        <v>#REF!</v>
      </c>
      <c r="J2722" s="575" t="e">
        <f>IF(A2722="","",IF(#REF!="","",PMT((1+D2722)^(1/12)-1,(#REF!*12)-A2722+1,-E2722)))</f>
        <v>#REF!</v>
      </c>
    </row>
    <row r="2723" spans="1:10">
      <c r="A2723" s="577" t="e">
        <f>IF(A2722="","",IF(A2722=#REF!*12,"",+A2722+1))</f>
        <v>#REF!</v>
      </c>
      <c r="B2723" s="576" t="e">
        <f t="shared" si="299"/>
        <v>#REF!</v>
      </c>
      <c r="C2723" s="576" t="e">
        <f>IF(A2723="","",IF(#REF!+'Plano Prestação Mensal Proposta'!A2723&gt;120,0,ROUND(IF(B2723&gt;0.045,(0.045*0.5),(0.5)*B2723),7)))</f>
        <v>#REF!</v>
      </c>
      <c r="D2723" s="576" t="e">
        <f t="shared" si="294"/>
        <v>#REF!</v>
      </c>
      <c r="E2723" s="575" t="e">
        <f t="shared" si="300"/>
        <v>#REF!</v>
      </c>
      <c r="F2723" s="575" t="e">
        <f t="shared" si="295"/>
        <v>#REF!</v>
      </c>
      <c r="G2723" s="575" t="e">
        <f t="shared" si="296"/>
        <v>#REF!</v>
      </c>
      <c r="H2723" s="575" t="e">
        <f t="shared" si="297"/>
        <v>#REF!</v>
      </c>
      <c r="I2723" s="575" t="e">
        <f t="shared" si="298"/>
        <v>#REF!</v>
      </c>
      <c r="J2723" s="575" t="e">
        <f>IF(A2723="","",IF(#REF!="","",PMT((1+D2723)^(1/12)-1,(#REF!*12)-A2723+1,-E2723)))</f>
        <v>#REF!</v>
      </c>
    </row>
    <row r="2724" spans="1:10">
      <c r="A2724" s="577" t="e">
        <f>IF(A2723="","",IF(A2723=#REF!*12,"",+A2723+1))</f>
        <v>#REF!</v>
      </c>
      <c r="B2724" s="576" t="e">
        <f t="shared" si="299"/>
        <v>#REF!</v>
      </c>
      <c r="C2724" s="576" t="e">
        <f>IF(A2724="","",IF(#REF!+'Plano Prestação Mensal Proposta'!A2724&gt;120,0,ROUND(IF(B2724&gt;0.045,(0.045*0.5),(0.5)*B2724),7)))</f>
        <v>#REF!</v>
      </c>
      <c r="D2724" s="576" t="e">
        <f t="shared" si="294"/>
        <v>#REF!</v>
      </c>
      <c r="E2724" s="575" t="e">
        <f t="shared" si="300"/>
        <v>#REF!</v>
      </c>
      <c r="F2724" s="575" t="e">
        <f t="shared" si="295"/>
        <v>#REF!</v>
      </c>
      <c r="G2724" s="575" t="e">
        <f t="shared" si="296"/>
        <v>#REF!</v>
      </c>
      <c r="H2724" s="575" t="e">
        <f t="shared" si="297"/>
        <v>#REF!</v>
      </c>
      <c r="I2724" s="575" t="e">
        <f t="shared" si="298"/>
        <v>#REF!</v>
      </c>
      <c r="J2724" s="575" t="e">
        <f>IF(A2724="","",IF(#REF!="","",PMT((1+D2724)^(1/12)-1,(#REF!*12)-A2724+1,-E2724)))</f>
        <v>#REF!</v>
      </c>
    </row>
    <row r="2725" spans="1:10">
      <c r="A2725" s="577" t="e">
        <f>IF(A2724="","",IF(A2724=#REF!*12,"",+A2724+1))</f>
        <v>#REF!</v>
      </c>
      <c r="B2725" s="576" t="e">
        <f t="shared" si="299"/>
        <v>#REF!</v>
      </c>
      <c r="C2725" s="576" t="e">
        <f>IF(A2725="","",IF(#REF!+'Plano Prestação Mensal Proposta'!A2725&gt;120,0,ROUND(IF(B2725&gt;0.045,(0.045*0.5),(0.5)*B2725),7)))</f>
        <v>#REF!</v>
      </c>
      <c r="D2725" s="576" t="e">
        <f t="shared" si="294"/>
        <v>#REF!</v>
      </c>
      <c r="E2725" s="575" t="e">
        <f t="shared" si="300"/>
        <v>#REF!</v>
      </c>
      <c r="F2725" s="575" t="e">
        <f t="shared" si="295"/>
        <v>#REF!</v>
      </c>
      <c r="G2725" s="575" t="e">
        <f t="shared" si="296"/>
        <v>#REF!</v>
      </c>
      <c r="H2725" s="575" t="e">
        <f t="shared" si="297"/>
        <v>#REF!</v>
      </c>
      <c r="I2725" s="575" t="e">
        <f t="shared" si="298"/>
        <v>#REF!</v>
      </c>
      <c r="J2725" s="575" t="e">
        <f>IF(A2725="","",IF(#REF!="","",PMT((1+D2725)^(1/12)-1,(#REF!*12)-A2725+1,-E2725)))</f>
        <v>#REF!</v>
      </c>
    </row>
    <row r="2726" spans="1:10">
      <c r="A2726" s="577" t="e">
        <f>IF(A2725="","",IF(A2725=#REF!*12,"",+A2725+1))</f>
        <v>#REF!</v>
      </c>
      <c r="B2726" s="576" t="e">
        <f t="shared" si="299"/>
        <v>#REF!</v>
      </c>
      <c r="C2726" s="576" t="e">
        <f>IF(A2726="","",IF(#REF!+'Plano Prestação Mensal Proposta'!A2726&gt;120,0,ROUND(IF(B2726&gt;0.045,(0.045*0.5),(0.5)*B2726),7)))</f>
        <v>#REF!</v>
      </c>
      <c r="D2726" s="576" t="e">
        <f t="shared" si="294"/>
        <v>#REF!</v>
      </c>
      <c r="E2726" s="575" t="e">
        <f t="shared" si="300"/>
        <v>#REF!</v>
      </c>
      <c r="F2726" s="575" t="e">
        <f t="shared" si="295"/>
        <v>#REF!</v>
      </c>
      <c r="G2726" s="575" t="e">
        <f t="shared" si="296"/>
        <v>#REF!</v>
      </c>
      <c r="H2726" s="575" t="e">
        <f t="shared" si="297"/>
        <v>#REF!</v>
      </c>
      <c r="I2726" s="575" t="e">
        <f t="shared" si="298"/>
        <v>#REF!</v>
      </c>
      <c r="J2726" s="575" t="e">
        <f>IF(A2726="","",IF(#REF!="","",PMT((1+D2726)^(1/12)-1,(#REF!*12)-A2726+1,-E2726)))</f>
        <v>#REF!</v>
      </c>
    </row>
    <row r="2727" spans="1:10">
      <c r="A2727" s="577" t="e">
        <f>IF(A2726="","",IF(A2726=#REF!*12,"",+A2726+1))</f>
        <v>#REF!</v>
      </c>
      <c r="B2727" s="576" t="e">
        <f t="shared" si="299"/>
        <v>#REF!</v>
      </c>
      <c r="C2727" s="576" t="e">
        <f>IF(A2727="","",IF(#REF!+'Plano Prestação Mensal Proposta'!A2727&gt;120,0,ROUND(IF(B2727&gt;0.045,(0.045*0.5),(0.5)*B2727),7)))</f>
        <v>#REF!</v>
      </c>
      <c r="D2727" s="576" t="e">
        <f t="shared" si="294"/>
        <v>#REF!</v>
      </c>
      <c r="E2727" s="575" t="e">
        <f t="shared" si="300"/>
        <v>#REF!</v>
      </c>
      <c r="F2727" s="575" t="e">
        <f t="shared" si="295"/>
        <v>#REF!</v>
      </c>
      <c r="G2727" s="575" t="e">
        <f t="shared" si="296"/>
        <v>#REF!</v>
      </c>
      <c r="H2727" s="575" t="e">
        <f t="shared" si="297"/>
        <v>#REF!</v>
      </c>
      <c r="I2727" s="575" t="e">
        <f t="shared" si="298"/>
        <v>#REF!</v>
      </c>
      <c r="J2727" s="575" t="e">
        <f>IF(A2727="","",IF(#REF!="","",PMT((1+D2727)^(1/12)-1,(#REF!*12)-A2727+1,-E2727)))</f>
        <v>#REF!</v>
      </c>
    </row>
    <row r="2728" spans="1:10">
      <c r="A2728" s="577" t="e">
        <f>IF(A2727="","",IF(A2727=#REF!*12,"",+A2727+1))</f>
        <v>#REF!</v>
      </c>
      <c r="B2728" s="576" t="e">
        <f t="shared" si="299"/>
        <v>#REF!</v>
      </c>
      <c r="C2728" s="576" t="e">
        <f>IF(A2728="","",IF(#REF!+'Plano Prestação Mensal Proposta'!A2728&gt;120,0,ROUND(IF(B2728&gt;0.045,(0.045*0.5),(0.5)*B2728),7)))</f>
        <v>#REF!</v>
      </c>
      <c r="D2728" s="576" t="e">
        <f t="shared" si="294"/>
        <v>#REF!</v>
      </c>
      <c r="E2728" s="575" t="e">
        <f t="shared" si="300"/>
        <v>#REF!</v>
      </c>
      <c r="F2728" s="575" t="e">
        <f t="shared" si="295"/>
        <v>#REF!</v>
      </c>
      <c r="G2728" s="575" t="e">
        <f t="shared" si="296"/>
        <v>#REF!</v>
      </c>
      <c r="H2728" s="575" t="e">
        <f t="shared" si="297"/>
        <v>#REF!</v>
      </c>
      <c r="I2728" s="575" t="e">
        <f t="shared" si="298"/>
        <v>#REF!</v>
      </c>
      <c r="J2728" s="575" t="e">
        <f>IF(A2728="","",IF(#REF!="","",PMT((1+D2728)^(1/12)-1,(#REF!*12)-A2728+1,-E2728)))</f>
        <v>#REF!</v>
      </c>
    </row>
    <row r="2729" spans="1:10">
      <c r="A2729" s="577" t="e">
        <f>IF(A2728="","",IF(A2728=#REF!*12,"",+A2728+1))</f>
        <v>#REF!</v>
      </c>
      <c r="B2729" s="576" t="e">
        <f t="shared" si="299"/>
        <v>#REF!</v>
      </c>
      <c r="C2729" s="576" t="e">
        <f>IF(A2729="","",IF(#REF!+'Plano Prestação Mensal Proposta'!A2729&gt;120,0,ROUND(IF(B2729&gt;0.045,(0.045*0.5),(0.5)*B2729),7)))</f>
        <v>#REF!</v>
      </c>
      <c r="D2729" s="576" t="e">
        <f t="shared" si="294"/>
        <v>#REF!</v>
      </c>
      <c r="E2729" s="575" t="e">
        <f t="shared" si="300"/>
        <v>#REF!</v>
      </c>
      <c r="F2729" s="575" t="e">
        <f t="shared" si="295"/>
        <v>#REF!</v>
      </c>
      <c r="G2729" s="575" t="e">
        <f t="shared" si="296"/>
        <v>#REF!</v>
      </c>
      <c r="H2729" s="575" t="e">
        <f t="shared" si="297"/>
        <v>#REF!</v>
      </c>
      <c r="I2729" s="575" t="e">
        <f t="shared" si="298"/>
        <v>#REF!</v>
      </c>
      <c r="J2729" s="575" t="e">
        <f>IF(A2729="","",IF(#REF!="","",PMT((1+D2729)^(1/12)-1,(#REF!*12)-A2729+1,-E2729)))</f>
        <v>#REF!</v>
      </c>
    </row>
    <row r="2730" spans="1:10">
      <c r="A2730" s="577" t="e">
        <f>IF(A2729="","",IF(A2729=#REF!*12,"",+A2729+1))</f>
        <v>#REF!</v>
      </c>
      <c r="B2730" s="576" t="e">
        <f t="shared" si="299"/>
        <v>#REF!</v>
      </c>
      <c r="C2730" s="576" t="e">
        <f>IF(A2730="","",IF(#REF!+'Plano Prestação Mensal Proposta'!A2730&gt;120,0,ROUND(IF(B2730&gt;0.045,(0.045*0.5),(0.5)*B2730),7)))</f>
        <v>#REF!</v>
      </c>
      <c r="D2730" s="576" t="e">
        <f t="shared" si="294"/>
        <v>#REF!</v>
      </c>
      <c r="E2730" s="575" t="e">
        <f t="shared" si="300"/>
        <v>#REF!</v>
      </c>
      <c r="F2730" s="575" t="e">
        <f t="shared" si="295"/>
        <v>#REF!</v>
      </c>
      <c r="G2730" s="575" t="e">
        <f t="shared" si="296"/>
        <v>#REF!</v>
      </c>
      <c r="H2730" s="575" t="e">
        <f t="shared" si="297"/>
        <v>#REF!</v>
      </c>
      <c r="I2730" s="575" t="e">
        <f t="shared" si="298"/>
        <v>#REF!</v>
      </c>
      <c r="J2730" s="575" t="e">
        <f>IF(A2730="","",IF(#REF!="","",PMT((1+D2730)^(1/12)-1,(#REF!*12)-A2730+1,-E2730)))</f>
        <v>#REF!</v>
      </c>
    </row>
    <row r="2731" spans="1:10">
      <c r="A2731" s="577" t="e">
        <f>IF(A2730="","",IF(A2730=#REF!*12,"",+A2730+1))</f>
        <v>#REF!</v>
      </c>
      <c r="B2731" s="576" t="e">
        <f t="shared" si="299"/>
        <v>#REF!</v>
      </c>
      <c r="C2731" s="576" t="e">
        <f>IF(A2731="","",IF(#REF!+'Plano Prestação Mensal Proposta'!A2731&gt;120,0,ROUND(IF(B2731&gt;0.045,(0.045*0.5),(0.5)*B2731),7)))</f>
        <v>#REF!</v>
      </c>
      <c r="D2731" s="576" t="e">
        <f t="shared" si="294"/>
        <v>#REF!</v>
      </c>
      <c r="E2731" s="575" t="e">
        <f t="shared" si="300"/>
        <v>#REF!</v>
      </c>
      <c r="F2731" s="575" t="e">
        <f t="shared" si="295"/>
        <v>#REF!</v>
      </c>
      <c r="G2731" s="575" t="e">
        <f t="shared" si="296"/>
        <v>#REF!</v>
      </c>
      <c r="H2731" s="575" t="e">
        <f t="shared" si="297"/>
        <v>#REF!</v>
      </c>
      <c r="I2731" s="575" t="e">
        <f t="shared" si="298"/>
        <v>#REF!</v>
      </c>
      <c r="J2731" s="575" t="e">
        <f>IF(A2731="","",IF(#REF!="","",PMT((1+D2731)^(1/12)-1,(#REF!*12)-A2731+1,-E2731)))</f>
        <v>#REF!</v>
      </c>
    </row>
    <row r="2732" spans="1:10">
      <c r="A2732" s="577" t="e">
        <f>IF(A2731="","",IF(A2731=#REF!*12,"",+A2731+1))</f>
        <v>#REF!</v>
      </c>
      <c r="B2732" s="576" t="e">
        <f t="shared" si="299"/>
        <v>#REF!</v>
      </c>
      <c r="C2732" s="576" t="e">
        <f>IF(A2732="","",IF(#REF!+'Plano Prestação Mensal Proposta'!A2732&gt;120,0,ROUND(IF(B2732&gt;0.045,(0.045*0.5),(0.5)*B2732),7)))</f>
        <v>#REF!</v>
      </c>
      <c r="D2732" s="576" t="e">
        <f t="shared" si="294"/>
        <v>#REF!</v>
      </c>
      <c r="E2732" s="575" t="e">
        <f t="shared" si="300"/>
        <v>#REF!</v>
      </c>
      <c r="F2732" s="575" t="e">
        <f t="shared" si="295"/>
        <v>#REF!</v>
      </c>
      <c r="G2732" s="575" t="e">
        <f t="shared" si="296"/>
        <v>#REF!</v>
      </c>
      <c r="H2732" s="575" t="e">
        <f t="shared" si="297"/>
        <v>#REF!</v>
      </c>
      <c r="I2732" s="575" t="e">
        <f t="shared" si="298"/>
        <v>#REF!</v>
      </c>
      <c r="J2732" s="575" t="e">
        <f>IF(A2732="","",IF(#REF!="","",PMT((1+D2732)^(1/12)-1,(#REF!*12)-A2732+1,-E2732)))</f>
        <v>#REF!</v>
      </c>
    </row>
    <row r="2733" spans="1:10">
      <c r="A2733" s="577" t="e">
        <f>IF(A2732="","",IF(A2732=#REF!*12,"",+A2732+1))</f>
        <v>#REF!</v>
      </c>
      <c r="B2733" s="576" t="e">
        <f t="shared" si="299"/>
        <v>#REF!</v>
      </c>
      <c r="C2733" s="576" t="e">
        <f>IF(A2733="","",IF(#REF!+'Plano Prestação Mensal Proposta'!A2733&gt;120,0,ROUND(IF(B2733&gt;0.045,(0.045*0.5),(0.5)*B2733),7)))</f>
        <v>#REF!</v>
      </c>
      <c r="D2733" s="576" t="e">
        <f t="shared" si="294"/>
        <v>#REF!</v>
      </c>
      <c r="E2733" s="575" t="e">
        <f t="shared" si="300"/>
        <v>#REF!</v>
      </c>
      <c r="F2733" s="575" t="e">
        <f t="shared" si="295"/>
        <v>#REF!</v>
      </c>
      <c r="G2733" s="575" t="e">
        <f t="shared" si="296"/>
        <v>#REF!</v>
      </c>
      <c r="H2733" s="575" t="e">
        <f t="shared" si="297"/>
        <v>#REF!</v>
      </c>
      <c r="I2733" s="575" t="e">
        <f t="shared" si="298"/>
        <v>#REF!</v>
      </c>
      <c r="J2733" s="575" t="e">
        <f>IF(A2733="","",IF(#REF!="","",PMT((1+D2733)^(1/12)-1,(#REF!*12)-A2733+1,-E2733)))</f>
        <v>#REF!</v>
      </c>
    </row>
    <row r="2734" spans="1:10">
      <c r="A2734" s="577" t="e">
        <f>IF(A2733="","",IF(A2733=#REF!*12,"",+A2733+1))</f>
        <v>#REF!</v>
      </c>
      <c r="B2734" s="576" t="e">
        <f t="shared" si="299"/>
        <v>#REF!</v>
      </c>
      <c r="C2734" s="576" t="e">
        <f>IF(A2734="","",IF(#REF!+'Plano Prestação Mensal Proposta'!A2734&gt;120,0,ROUND(IF(B2734&gt;0.045,(0.045*0.5),(0.5)*B2734),7)))</f>
        <v>#REF!</v>
      </c>
      <c r="D2734" s="576" t="e">
        <f t="shared" si="294"/>
        <v>#REF!</v>
      </c>
      <c r="E2734" s="575" t="e">
        <f t="shared" si="300"/>
        <v>#REF!</v>
      </c>
      <c r="F2734" s="575" t="e">
        <f t="shared" si="295"/>
        <v>#REF!</v>
      </c>
      <c r="G2734" s="575" t="e">
        <f t="shared" si="296"/>
        <v>#REF!</v>
      </c>
      <c r="H2734" s="575" t="e">
        <f t="shared" si="297"/>
        <v>#REF!</v>
      </c>
      <c r="I2734" s="575" t="e">
        <f t="shared" si="298"/>
        <v>#REF!</v>
      </c>
      <c r="J2734" s="575" t="e">
        <f>IF(A2734="","",IF(#REF!="","",PMT((1+D2734)^(1/12)-1,(#REF!*12)-A2734+1,-E2734)))</f>
        <v>#REF!</v>
      </c>
    </row>
    <row r="2735" spans="1:10">
      <c r="A2735" s="577" t="e">
        <f>IF(A2734="","",IF(A2734=#REF!*12,"",+A2734+1))</f>
        <v>#REF!</v>
      </c>
      <c r="B2735" s="576" t="e">
        <f t="shared" si="299"/>
        <v>#REF!</v>
      </c>
      <c r="C2735" s="576" t="e">
        <f>IF(A2735="","",IF(#REF!+'Plano Prestação Mensal Proposta'!A2735&gt;120,0,ROUND(IF(B2735&gt;0.045,(0.045*0.5),(0.5)*B2735),7)))</f>
        <v>#REF!</v>
      </c>
      <c r="D2735" s="576" t="e">
        <f t="shared" si="294"/>
        <v>#REF!</v>
      </c>
      <c r="E2735" s="575" t="e">
        <f t="shared" si="300"/>
        <v>#REF!</v>
      </c>
      <c r="F2735" s="575" t="e">
        <f t="shared" si="295"/>
        <v>#REF!</v>
      </c>
      <c r="G2735" s="575" t="e">
        <f t="shared" si="296"/>
        <v>#REF!</v>
      </c>
      <c r="H2735" s="575" t="e">
        <f t="shared" si="297"/>
        <v>#REF!</v>
      </c>
      <c r="I2735" s="575" t="e">
        <f t="shared" si="298"/>
        <v>#REF!</v>
      </c>
      <c r="J2735" s="575" t="e">
        <f>IF(A2735="","",IF(#REF!="","",PMT((1+D2735)^(1/12)-1,(#REF!*12)-A2735+1,-E2735)))</f>
        <v>#REF!</v>
      </c>
    </row>
    <row r="2736" spans="1:10">
      <c r="A2736" s="577" t="e">
        <f>IF(A2735="","",IF(A2735=#REF!*12,"",+A2735+1))</f>
        <v>#REF!</v>
      </c>
      <c r="B2736" s="576" t="e">
        <f t="shared" si="299"/>
        <v>#REF!</v>
      </c>
      <c r="C2736" s="576" t="e">
        <f>IF(A2736="","",IF(#REF!+'Plano Prestação Mensal Proposta'!A2736&gt;120,0,ROUND(IF(B2736&gt;0.045,(0.045*0.5),(0.5)*B2736),7)))</f>
        <v>#REF!</v>
      </c>
      <c r="D2736" s="576" t="e">
        <f t="shared" si="294"/>
        <v>#REF!</v>
      </c>
      <c r="E2736" s="575" t="e">
        <f t="shared" si="300"/>
        <v>#REF!</v>
      </c>
      <c r="F2736" s="575" t="e">
        <f t="shared" si="295"/>
        <v>#REF!</v>
      </c>
      <c r="G2736" s="575" t="e">
        <f t="shared" si="296"/>
        <v>#REF!</v>
      </c>
      <c r="H2736" s="575" t="e">
        <f t="shared" si="297"/>
        <v>#REF!</v>
      </c>
      <c r="I2736" s="575" t="e">
        <f t="shared" si="298"/>
        <v>#REF!</v>
      </c>
      <c r="J2736" s="575" t="e">
        <f>IF(A2736="","",IF(#REF!="","",PMT((1+D2736)^(1/12)-1,(#REF!*12)-A2736+1,-E2736)))</f>
        <v>#REF!</v>
      </c>
    </row>
    <row r="2737" spans="1:10">
      <c r="A2737" s="577" t="e">
        <f>IF(A2736="","",IF(A2736=#REF!*12,"",+A2736+1))</f>
        <v>#REF!</v>
      </c>
      <c r="B2737" s="576" t="e">
        <f t="shared" si="299"/>
        <v>#REF!</v>
      </c>
      <c r="C2737" s="576" t="e">
        <f>IF(A2737="","",IF(#REF!+'Plano Prestação Mensal Proposta'!A2737&gt;120,0,ROUND(IF(B2737&gt;0.045,(0.045*0.5),(0.5)*B2737),7)))</f>
        <v>#REF!</v>
      </c>
      <c r="D2737" s="576" t="e">
        <f t="shared" si="294"/>
        <v>#REF!</v>
      </c>
      <c r="E2737" s="575" t="e">
        <f t="shared" si="300"/>
        <v>#REF!</v>
      </c>
      <c r="F2737" s="575" t="e">
        <f t="shared" si="295"/>
        <v>#REF!</v>
      </c>
      <c r="G2737" s="575" t="e">
        <f t="shared" si="296"/>
        <v>#REF!</v>
      </c>
      <c r="H2737" s="575" t="e">
        <f t="shared" si="297"/>
        <v>#REF!</v>
      </c>
      <c r="I2737" s="575" t="e">
        <f t="shared" si="298"/>
        <v>#REF!</v>
      </c>
      <c r="J2737" s="575" t="e">
        <f>IF(A2737="","",IF(#REF!="","",PMT((1+D2737)^(1/12)-1,(#REF!*12)-A2737+1,-E2737)))</f>
        <v>#REF!</v>
      </c>
    </row>
    <row r="2738" spans="1:10">
      <c r="A2738" s="577" t="e">
        <f>IF(A2737="","",IF(A2737=#REF!*12,"",+A2737+1))</f>
        <v>#REF!</v>
      </c>
      <c r="B2738" s="576" t="e">
        <f t="shared" si="299"/>
        <v>#REF!</v>
      </c>
      <c r="C2738" s="576" t="e">
        <f>IF(A2738="","",IF(#REF!+'Plano Prestação Mensal Proposta'!A2738&gt;120,0,ROUND(IF(B2738&gt;0.045,(0.045*0.5),(0.5)*B2738),7)))</f>
        <v>#REF!</v>
      </c>
      <c r="D2738" s="576" t="e">
        <f t="shared" si="294"/>
        <v>#REF!</v>
      </c>
      <c r="E2738" s="575" t="e">
        <f t="shared" si="300"/>
        <v>#REF!</v>
      </c>
      <c r="F2738" s="575" t="e">
        <f t="shared" si="295"/>
        <v>#REF!</v>
      </c>
      <c r="G2738" s="575" t="e">
        <f t="shared" si="296"/>
        <v>#REF!</v>
      </c>
      <c r="H2738" s="575" t="e">
        <f t="shared" si="297"/>
        <v>#REF!</v>
      </c>
      <c r="I2738" s="575" t="e">
        <f t="shared" si="298"/>
        <v>#REF!</v>
      </c>
      <c r="J2738" s="575" t="e">
        <f>IF(A2738="","",IF(#REF!="","",PMT((1+D2738)^(1/12)-1,(#REF!*12)-A2738+1,-E2738)))</f>
        <v>#REF!</v>
      </c>
    </row>
    <row r="2739" spans="1:10">
      <c r="A2739" s="577" t="e">
        <f>IF(A2738="","",IF(A2738=#REF!*12,"",+A2738+1))</f>
        <v>#REF!</v>
      </c>
      <c r="B2739" s="576" t="e">
        <f t="shared" si="299"/>
        <v>#REF!</v>
      </c>
      <c r="C2739" s="576" t="e">
        <f>IF(A2739="","",IF(#REF!+'Plano Prestação Mensal Proposta'!A2739&gt;120,0,ROUND(IF(B2739&gt;0.045,(0.045*0.5),(0.5)*B2739),7)))</f>
        <v>#REF!</v>
      </c>
      <c r="D2739" s="576" t="e">
        <f t="shared" si="294"/>
        <v>#REF!</v>
      </c>
      <c r="E2739" s="575" t="e">
        <f t="shared" si="300"/>
        <v>#REF!</v>
      </c>
      <c r="F2739" s="575" t="e">
        <f t="shared" si="295"/>
        <v>#REF!</v>
      </c>
      <c r="G2739" s="575" t="e">
        <f t="shared" si="296"/>
        <v>#REF!</v>
      </c>
      <c r="H2739" s="575" t="e">
        <f t="shared" si="297"/>
        <v>#REF!</v>
      </c>
      <c r="I2739" s="575" t="e">
        <f t="shared" si="298"/>
        <v>#REF!</v>
      </c>
      <c r="J2739" s="575" t="e">
        <f>IF(A2739="","",IF(#REF!="","",PMT((1+D2739)^(1/12)-1,(#REF!*12)-A2739+1,-E2739)))</f>
        <v>#REF!</v>
      </c>
    </row>
    <row r="2740" spans="1:10">
      <c r="A2740" s="577" t="e">
        <f>IF(A2739="","",IF(A2739=#REF!*12,"",+A2739+1))</f>
        <v>#REF!</v>
      </c>
      <c r="B2740" s="576" t="e">
        <f t="shared" si="299"/>
        <v>#REF!</v>
      </c>
      <c r="C2740" s="576" t="e">
        <f>IF(A2740="","",IF(#REF!+'Plano Prestação Mensal Proposta'!A2740&gt;120,0,ROUND(IF(B2740&gt;0.045,(0.045*0.5),(0.5)*B2740),7)))</f>
        <v>#REF!</v>
      </c>
      <c r="D2740" s="576" t="e">
        <f t="shared" si="294"/>
        <v>#REF!</v>
      </c>
      <c r="E2740" s="575" t="e">
        <f t="shared" si="300"/>
        <v>#REF!</v>
      </c>
      <c r="F2740" s="575" t="e">
        <f t="shared" si="295"/>
        <v>#REF!</v>
      </c>
      <c r="G2740" s="575" t="e">
        <f t="shared" si="296"/>
        <v>#REF!</v>
      </c>
      <c r="H2740" s="575" t="e">
        <f t="shared" si="297"/>
        <v>#REF!</v>
      </c>
      <c r="I2740" s="575" t="e">
        <f t="shared" si="298"/>
        <v>#REF!</v>
      </c>
      <c r="J2740" s="575" t="e">
        <f>IF(A2740="","",IF(#REF!="","",PMT((1+D2740)^(1/12)-1,(#REF!*12)-A2740+1,-E2740)))</f>
        <v>#REF!</v>
      </c>
    </row>
    <row r="2741" spans="1:10">
      <c r="A2741" s="577" t="e">
        <f>IF(A2740="","",IF(A2740=#REF!*12,"",+A2740+1))</f>
        <v>#REF!</v>
      </c>
      <c r="B2741" s="576" t="e">
        <f t="shared" si="299"/>
        <v>#REF!</v>
      </c>
      <c r="C2741" s="576" t="e">
        <f>IF(A2741="","",IF(#REF!+'Plano Prestação Mensal Proposta'!A2741&gt;120,0,ROUND(IF(B2741&gt;0.045,(0.045*0.5),(0.5)*B2741),7)))</f>
        <v>#REF!</v>
      </c>
      <c r="D2741" s="576" t="e">
        <f t="shared" si="294"/>
        <v>#REF!</v>
      </c>
      <c r="E2741" s="575" t="e">
        <f t="shared" si="300"/>
        <v>#REF!</v>
      </c>
      <c r="F2741" s="575" t="e">
        <f t="shared" si="295"/>
        <v>#REF!</v>
      </c>
      <c r="G2741" s="575" t="e">
        <f t="shared" si="296"/>
        <v>#REF!</v>
      </c>
      <c r="H2741" s="575" t="e">
        <f t="shared" si="297"/>
        <v>#REF!</v>
      </c>
      <c r="I2741" s="575" t="e">
        <f t="shared" si="298"/>
        <v>#REF!</v>
      </c>
      <c r="J2741" s="575" t="e">
        <f>IF(A2741="","",IF(#REF!="","",PMT((1+D2741)^(1/12)-1,(#REF!*12)-A2741+1,-E2741)))</f>
        <v>#REF!</v>
      </c>
    </row>
    <row r="2742" spans="1:10">
      <c r="A2742" s="577" t="e">
        <f>IF(A2741="","",IF(A2741=#REF!*12,"",+A2741+1))</f>
        <v>#REF!</v>
      </c>
      <c r="B2742" s="576" t="e">
        <f t="shared" si="299"/>
        <v>#REF!</v>
      </c>
      <c r="C2742" s="576" t="e">
        <f>IF(A2742="","",IF(#REF!+'Plano Prestação Mensal Proposta'!A2742&gt;120,0,ROUND(IF(B2742&gt;0.045,(0.045*0.5),(0.5)*B2742),7)))</f>
        <v>#REF!</v>
      </c>
      <c r="D2742" s="576" t="e">
        <f t="shared" si="294"/>
        <v>#REF!</v>
      </c>
      <c r="E2742" s="575" t="e">
        <f t="shared" si="300"/>
        <v>#REF!</v>
      </c>
      <c r="F2742" s="575" t="e">
        <f t="shared" si="295"/>
        <v>#REF!</v>
      </c>
      <c r="G2742" s="575" t="e">
        <f t="shared" si="296"/>
        <v>#REF!</v>
      </c>
      <c r="H2742" s="575" t="e">
        <f t="shared" si="297"/>
        <v>#REF!</v>
      </c>
      <c r="I2742" s="575" t="e">
        <f t="shared" si="298"/>
        <v>#REF!</v>
      </c>
      <c r="J2742" s="575" t="e">
        <f>IF(A2742="","",IF(#REF!="","",PMT((1+D2742)^(1/12)-1,(#REF!*12)-A2742+1,-E2742)))</f>
        <v>#REF!</v>
      </c>
    </row>
    <row r="2743" spans="1:10">
      <c r="A2743" s="577" t="e">
        <f>IF(A2742="","",IF(A2742=#REF!*12,"",+A2742+1))</f>
        <v>#REF!</v>
      </c>
      <c r="B2743" s="576" t="e">
        <f t="shared" si="299"/>
        <v>#REF!</v>
      </c>
      <c r="C2743" s="576" t="e">
        <f>IF(A2743="","",IF(#REF!+'Plano Prestação Mensal Proposta'!A2743&gt;120,0,ROUND(IF(B2743&gt;0.045,(0.045*0.5),(0.5)*B2743),7)))</f>
        <v>#REF!</v>
      </c>
      <c r="D2743" s="576" t="e">
        <f t="shared" si="294"/>
        <v>#REF!</v>
      </c>
      <c r="E2743" s="575" t="e">
        <f t="shared" si="300"/>
        <v>#REF!</v>
      </c>
      <c r="F2743" s="575" t="e">
        <f t="shared" si="295"/>
        <v>#REF!</v>
      </c>
      <c r="G2743" s="575" t="e">
        <f t="shared" si="296"/>
        <v>#REF!</v>
      </c>
      <c r="H2743" s="575" t="e">
        <f t="shared" si="297"/>
        <v>#REF!</v>
      </c>
      <c r="I2743" s="575" t="e">
        <f t="shared" si="298"/>
        <v>#REF!</v>
      </c>
      <c r="J2743" s="575" t="e">
        <f>IF(A2743="","",IF(#REF!="","",PMT((1+D2743)^(1/12)-1,(#REF!*12)-A2743+1,-E2743)))</f>
        <v>#REF!</v>
      </c>
    </row>
    <row r="2744" spans="1:10">
      <c r="A2744" s="577" t="e">
        <f>IF(A2743="","",IF(A2743=#REF!*12,"",+A2743+1))</f>
        <v>#REF!</v>
      </c>
      <c r="B2744" s="576" t="e">
        <f t="shared" si="299"/>
        <v>#REF!</v>
      </c>
      <c r="C2744" s="576" t="e">
        <f>IF(A2744="","",IF(#REF!+'Plano Prestação Mensal Proposta'!A2744&gt;120,0,ROUND(IF(B2744&gt;0.045,(0.045*0.5),(0.5)*B2744),7)))</f>
        <v>#REF!</v>
      </c>
      <c r="D2744" s="576" t="e">
        <f t="shared" si="294"/>
        <v>#REF!</v>
      </c>
      <c r="E2744" s="575" t="e">
        <f t="shared" si="300"/>
        <v>#REF!</v>
      </c>
      <c r="F2744" s="575" t="e">
        <f t="shared" si="295"/>
        <v>#REF!</v>
      </c>
      <c r="G2744" s="575" t="e">
        <f t="shared" si="296"/>
        <v>#REF!</v>
      </c>
      <c r="H2744" s="575" t="e">
        <f t="shared" si="297"/>
        <v>#REF!</v>
      </c>
      <c r="I2744" s="575" t="e">
        <f t="shared" si="298"/>
        <v>#REF!</v>
      </c>
      <c r="J2744" s="575" t="e">
        <f>IF(A2744="","",IF(#REF!="","",PMT((1+D2744)^(1/12)-1,(#REF!*12)-A2744+1,-E2744)))</f>
        <v>#REF!</v>
      </c>
    </row>
    <row r="2745" spans="1:10">
      <c r="A2745" s="577" t="e">
        <f>IF(A2744="","",IF(A2744=#REF!*12,"",+A2744+1))</f>
        <v>#REF!</v>
      </c>
      <c r="B2745" s="576" t="e">
        <f t="shared" si="299"/>
        <v>#REF!</v>
      </c>
      <c r="C2745" s="576" t="e">
        <f>IF(A2745="","",IF(#REF!+'Plano Prestação Mensal Proposta'!A2745&gt;120,0,ROUND(IF(B2745&gt;0.045,(0.045*0.5),(0.5)*B2745),7)))</f>
        <v>#REF!</v>
      </c>
      <c r="D2745" s="576" t="e">
        <f t="shared" si="294"/>
        <v>#REF!</v>
      </c>
      <c r="E2745" s="575" t="e">
        <f t="shared" si="300"/>
        <v>#REF!</v>
      </c>
      <c r="F2745" s="575" t="e">
        <f t="shared" si="295"/>
        <v>#REF!</v>
      </c>
      <c r="G2745" s="575" t="e">
        <f t="shared" si="296"/>
        <v>#REF!</v>
      </c>
      <c r="H2745" s="575" t="e">
        <f t="shared" si="297"/>
        <v>#REF!</v>
      </c>
      <c r="I2745" s="575" t="e">
        <f t="shared" si="298"/>
        <v>#REF!</v>
      </c>
      <c r="J2745" s="575" t="e">
        <f>IF(A2745="","",IF(#REF!="","",PMT((1+D2745)^(1/12)-1,(#REF!*12)-A2745+1,-E2745)))</f>
        <v>#REF!</v>
      </c>
    </row>
    <row r="2746" spans="1:10">
      <c r="A2746" s="577" t="e">
        <f>IF(A2745="","",IF(A2745=#REF!*12,"",+A2745+1))</f>
        <v>#REF!</v>
      </c>
      <c r="B2746" s="576" t="e">
        <f t="shared" si="299"/>
        <v>#REF!</v>
      </c>
      <c r="C2746" s="576" t="e">
        <f>IF(A2746="","",IF(#REF!+'Plano Prestação Mensal Proposta'!A2746&gt;120,0,ROUND(IF(B2746&gt;0.045,(0.045*0.5),(0.5)*B2746),7)))</f>
        <v>#REF!</v>
      </c>
      <c r="D2746" s="576" t="e">
        <f t="shared" si="294"/>
        <v>#REF!</v>
      </c>
      <c r="E2746" s="575" t="e">
        <f t="shared" si="300"/>
        <v>#REF!</v>
      </c>
      <c r="F2746" s="575" t="e">
        <f t="shared" si="295"/>
        <v>#REF!</v>
      </c>
      <c r="G2746" s="575" t="e">
        <f t="shared" si="296"/>
        <v>#REF!</v>
      </c>
      <c r="H2746" s="575" t="e">
        <f t="shared" si="297"/>
        <v>#REF!</v>
      </c>
      <c r="I2746" s="575" t="e">
        <f t="shared" si="298"/>
        <v>#REF!</v>
      </c>
      <c r="J2746" s="575" t="e">
        <f>IF(A2746="","",IF(#REF!="","",PMT((1+D2746)^(1/12)-1,(#REF!*12)-A2746+1,-E2746)))</f>
        <v>#REF!</v>
      </c>
    </row>
    <row r="2747" spans="1:10">
      <c r="A2747" s="577" t="e">
        <f>IF(A2746="","",IF(A2746=#REF!*12,"",+A2746+1))</f>
        <v>#REF!</v>
      </c>
      <c r="B2747" s="576" t="e">
        <f t="shared" si="299"/>
        <v>#REF!</v>
      </c>
      <c r="C2747" s="576" t="e">
        <f>IF(A2747="","",IF(#REF!+'Plano Prestação Mensal Proposta'!A2747&gt;120,0,ROUND(IF(B2747&gt;0.045,(0.045*0.5),(0.5)*B2747),7)))</f>
        <v>#REF!</v>
      </c>
      <c r="D2747" s="576" t="e">
        <f t="shared" si="294"/>
        <v>#REF!</v>
      </c>
      <c r="E2747" s="575" t="e">
        <f t="shared" si="300"/>
        <v>#REF!</v>
      </c>
      <c r="F2747" s="575" t="e">
        <f t="shared" si="295"/>
        <v>#REF!</v>
      </c>
      <c r="G2747" s="575" t="e">
        <f t="shared" si="296"/>
        <v>#REF!</v>
      </c>
      <c r="H2747" s="575" t="e">
        <f t="shared" si="297"/>
        <v>#REF!</v>
      </c>
      <c r="I2747" s="575" t="e">
        <f t="shared" si="298"/>
        <v>#REF!</v>
      </c>
      <c r="J2747" s="575" t="e">
        <f>IF(A2747="","",IF(#REF!="","",PMT((1+D2747)^(1/12)-1,(#REF!*12)-A2747+1,-E2747)))</f>
        <v>#REF!</v>
      </c>
    </row>
    <row r="2748" spans="1:10">
      <c r="A2748" s="577" t="e">
        <f>IF(A2747="","",IF(A2747=#REF!*12,"",+A2747+1))</f>
        <v>#REF!</v>
      </c>
      <c r="B2748" s="576" t="e">
        <f t="shared" si="299"/>
        <v>#REF!</v>
      </c>
      <c r="C2748" s="576" t="e">
        <f>IF(A2748="","",IF(#REF!+'Plano Prestação Mensal Proposta'!A2748&gt;120,0,ROUND(IF(B2748&gt;0.045,(0.045*0.5),(0.5)*B2748),7)))</f>
        <v>#REF!</v>
      </c>
      <c r="D2748" s="576" t="e">
        <f t="shared" si="294"/>
        <v>#REF!</v>
      </c>
      <c r="E2748" s="575" t="e">
        <f t="shared" si="300"/>
        <v>#REF!</v>
      </c>
      <c r="F2748" s="575" t="e">
        <f t="shared" si="295"/>
        <v>#REF!</v>
      </c>
      <c r="G2748" s="575" t="e">
        <f t="shared" si="296"/>
        <v>#REF!</v>
      </c>
      <c r="H2748" s="575" t="e">
        <f t="shared" si="297"/>
        <v>#REF!</v>
      </c>
      <c r="I2748" s="575" t="e">
        <f t="shared" si="298"/>
        <v>#REF!</v>
      </c>
      <c r="J2748" s="575" t="e">
        <f>IF(A2748="","",IF(#REF!="","",PMT((1+D2748)^(1/12)-1,(#REF!*12)-A2748+1,-E2748)))</f>
        <v>#REF!</v>
      </c>
    </row>
    <row r="2749" spans="1:10">
      <c r="A2749" s="577" t="e">
        <f>IF(A2748="","",IF(A2748=#REF!*12,"",+A2748+1))</f>
        <v>#REF!</v>
      </c>
      <c r="B2749" s="576" t="e">
        <f t="shared" si="299"/>
        <v>#REF!</v>
      </c>
      <c r="C2749" s="576" t="e">
        <f>IF(A2749="","",IF(#REF!+'Plano Prestação Mensal Proposta'!A2749&gt;120,0,ROUND(IF(B2749&gt;0.045,(0.045*0.5),(0.5)*B2749),7)))</f>
        <v>#REF!</v>
      </c>
      <c r="D2749" s="576" t="e">
        <f t="shared" si="294"/>
        <v>#REF!</v>
      </c>
      <c r="E2749" s="575" t="e">
        <f t="shared" si="300"/>
        <v>#REF!</v>
      </c>
      <c r="F2749" s="575" t="e">
        <f t="shared" si="295"/>
        <v>#REF!</v>
      </c>
      <c r="G2749" s="575" t="e">
        <f t="shared" si="296"/>
        <v>#REF!</v>
      </c>
      <c r="H2749" s="575" t="e">
        <f t="shared" si="297"/>
        <v>#REF!</v>
      </c>
      <c r="I2749" s="575" t="e">
        <f t="shared" si="298"/>
        <v>#REF!</v>
      </c>
      <c r="J2749" s="575" t="e">
        <f>IF(A2749="","",IF(#REF!="","",PMT((1+D2749)^(1/12)-1,(#REF!*12)-A2749+1,-E2749)))</f>
        <v>#REF!</v>
      </c>
    </row>
    <row r="2750" spans="1:10">
      <c r="A2750" s="577" t="e">
        <f>IF(A2749="","",IF(A2749=#REF!*12,"",+A2749+1))</f>
        <v>#REF!</v>
      </c>
      <c r="B2750" s="576" t="e">
        <f t="shared" si="299"/>
        <v>#REF!</v>
      </c>
      <c r="C2750" s="576" t="e">
        <f>IF(A2750="","",IF(#REF!+'Plano Prestação Mensal Proposta'!A2750&gt;120,0,ROUND(IF(B2750&gt;0.045,(0.045*0.5),(0.5)*B2750),7)))</f>
        <v>#REF!</v>
      </c>
      <c r="D2750" s="576" t="e">
        <f t="shared" si="294"/>
        <v>#REF!</v>
      </c>
      <c r="E2750" s="575" t="e">
        <f t="shared" si="300"/>
        <v>#REF!</v>
      </c>
      <c r="F2750" s="575" t="e">
        <f t="shared" si="295"/>
        <v>#REF!</v>
      </c>
      <c r="G2750" s="575" t="e">
        <f t="shared" si="296"/>
        <v>#REF!</v>
      </c>
      <c r="H2750" s="575" t="e">
        <f t="shared" si="297"/>
        <v>#REF!</v>
      </c>
      <c r="I2750" s="575" t="e">
        <f t="shared" si="298"/>
        <v>#REF!</v>
      </c>
      <c r="J2750" s="575" t="e">
        <f>IF(A2750="","",IF(#REF!="","",PMT((1+D2750)^(1/12)-1,(#REF!*12)-A2750+1,-E2750)))</f>
        <v>#REF!</v>
      </c>
    </row>
    <row r="2751" spans="1:10">
      <c r="A2751" s="577" t="e">
        <f>IF(A2750="","",IF(A2750=#REF!*12,"",+A2750+1))</f>
        <v>#REF!</v>
      </c>
      <c r="B2751" s="576" t="e">
        <f t="shared" si="299"/>
        <v>#REF!</v>
      </c>
      <c r="C2751" s="576" t="e">
        <f>IF(A2751="","",IF(#REF!+'Plano Prestação Mensal Proposta'!A2751&gt;120,0,ROUND(IF(B2751&gt;0.045,(0.045*0.5),(0.5)*B2751),7)))</f>
        <v>#REF!</v>
      </c>
      <c r="D2751" s="576" t="e">
        <f t="shared" si="294"/>
        <v>#REF!</v>
      </c>
      <c r="E2751" s="575" t="e">
        <f t="shared" si="300"/>
        <v>#REF!</v>
      </c>
      <c r="F2751" s="575" t="e">
        <f t="shared" si="295"/>
        <v>#REF!</v>
      </c>
      <c r="G2751" s="575" t="e">
        <f t="shared" si="296"/>
        <v>#REF!</v>
      </c>
      <c r="H2751" s="575" t="e">
        <f t="shared" si="297"/>
        <v>#REF!</v>
      </c>
      <c r="I2751" s="575" t="e">
        <f t="shared" si="298"/>
        <v>#REF!</v>
      </c>
      <c r="J2751" s="575" t="e">
        <f>IF(A2751="","",IF(#REF!="","",PMT((1+D2751)^(1/12)-1,(#REF!*12)-A2751+1,-E2751)))</f>
        <v>#REF!</v>
      </c>
    </row>
    <row r="2752" spans="1:10">
      <c r="A2752" s="577" t="e">
        <f>IF(A2751="","",IF(A2751=#REF!*12,"",+A2751+1))</f>
        <v>#REF!</v>
      </c>
      <c r="B2752" s="576" t="e">
        <f t="shared" si="299"/>
        <v>#REF!</v>
      </c>
      <c r="C2752" s="576" t="e">
        <f>IF(A2752="","",IF(#REF!+'Plano Prestação Mensal Proposta'!A2752&gt;120,0,ROUND(IF(B2752&gt;0.045,(0.045*0.5),(0.5)*B2752),7)))</f>
        <v>#REF!</v>
      </c>
      <c r="D2752" s="576" t="e">
        <f t="shared" si="294"/>
        <v>#REF!</v>
      </c>
      <c r="E2752" s="575" t="e">
        <f t="shared" si="300"/>
        <v>#REF!</v>
      </c>
      <c r="F2752" s="575" t="e">
        <f t="shared" si="295"/>
        <v>#REF!</v>
      </c>
      <c r="G2752" s="575" t="e">
        <f t="shared" si="296"/>
        <v>#REF!</v>
      </c>
      <c r="H2752" s="575" t="e">
        <f t="shared" si="297"/>
        <v>#REF!</v>
      </c>
      <c r="I2752" s="575" t="e">
        <f t="shared" si="298"/>
        <v>#REF!</v>
      </c>
      <c r="J2752" s="575" t="e">
        <f>IF(A2752="","",IF(#REF!="","",PMT((1+D2752)^(1/12)-1,(#REF!*12)-A2752+1,-E2752)))</f>
        <v>#REF!</v>
      </c>
    </row>
    <row r="2753" spans="1:10">
      <c r="A2753" s="577" t="e">
        <f>IF(A2752="","",IF(A2752=#REF!*12,"",+A2752+1))</f>
        <v>#REF!</v>
      </c>
      <c r="B2753" s="576" t="e">
        <f t="shared" si="299"/>
        <v>#REF!</v>
      </c>
      <c r="C2753" s="576" t="e">
        <f>IF(A2753="","",IF(#REF!+'Plano Prestação Mensal Proposta'!A2753&gt;120,0,ROUND(IF(B2753&gt;0.045,(0.045*0.5),(0.5)*B2753),7)))</f>
        <v>#REF!</v>
      </c>
      <c r="D2753" s="576" t="e">
        <f t="shared" si="294"/>
        <v>#REF!</v>
      </c>
      <c r="E2753" s="575" t="e">
        <f t="shared" si="300"/>
        <v>#REF!</v>
      </c>
      <c r="F2753" s="575" t="e">
        <f t="shared" si="295"/>
        <v>#REF!</v>
      </c>
      <c r="G2753" s="575" t="e">
        <f t="shared" si="296"/>
        <v>#REF!</v>
      </c>
      <c r="H2753" s="575" t="e">
        <f t="shared" si="297"/>
        <v>#REF!</v>
      </c>
      <c r="I2753" s="575" t="e">
        <f t="shared" si="298"/>
        <v>#REF!</v>
      </c>
      <c r="J2753" s="575" t="e">
        <f>IF(A2753="","",IF(#REF!="","",PMT((1+D2753)^(1/12)-1,(#REF!*12)-A2753+1,-E2753)))</f>
        <v>#REF!</v>
      </c>
    </row>
    <row r="2754" spans="1:10">
      <c r="A2754" s="577" t="e">
        <f>IF(A2753="","",IF(A2753=#REF!*12,"",+A2753+1))</f>
        <v>#REF!</v>
      </c>
      <c r="B2754" s="576" t="e">
        <f t="shared" si="299"/>
        <v>#REF!</v>
      </c>
      <c r="C2754" s="576" t="e">
        <f>IF(A2754="","",IF(#REF!+'Plano Prestação Mensal Proposta'!A2754&gt;120,0,ROUND(IF(B2754&gt;0.045,(0.045*0.5),(0.5)*B2754),7)))</f>
        <v>#REF!</v>
      </c>
      <c r="D2754" s="576" t="e">
        <f t="shared" si="294"/>
        <v>#REF!</v>
      </c>
      <c r="E2754" s="575" t="e">
        <f t="shared" si="300"/>
        <v>#REF!</v>
      </c>
      <c r="F2754" s="575" t="e">
        <f t="shared" si="295"/>
        <v>#REF!</v>
      </c>
      <c r="G2754" s="575" t="e">
        <f t="shared" si="296"/>
        <v>#REF!</v>
      </c>
      <c r="H2754" s="575" t="e">
        <f t="shared" si="297"/>
        <v>#REF!</v>
      </c>
      <c r="I2754" s="575" t="e">
        <f t="shared" si="298"/>
        <v>#REF!</v>
      </c>
      <c r="J2754" s="575" t="e">
        <f>IF(A2754="","",IF(#REF!="","",PMT((1+D2754)^(1/12)-1,(#REF!*12)-A2754+1,-E2754)))</f>
        <v>#REF!</v>
      </c>
    </row>
    <row r="2755" spans="1:10">
      <c r="A2755" s="577" t="e">
        <f>IF(A2754="","",IF(A2754=#REF!*12,"",+A2754+1))</f>
        <v>#REF!</v>
      </c>
      <c r="B2755" s="576" t="e">
        <f t="shared" si="299"/>
        <v>#REF!</v>
      </c>
      <c r="C2755" s="576" t="e">
        <f>IF(A2755="","",IF(#REF!+'Plano Prestação Mensal Proposta'!A2755&gt;120,0,ROUND(IF(B2755&gt;0.045,(0.045*0.5),(0.5)*B2755),7)))</f>
        <v>#REF!</v>
      </c>
      <c r="D2755" s="576" t="e">
        <f t="shared" si="294"/>
        <v>#REF!</v>
      </c>
      <c r="E2755" s="575" t="e">
        <f t="shared" si="300"/>
        <v>#REF!</v>
      </c>
      <c r="F2755" s="575" t="e">
        <f t="shared" si="295"/>
        <v>#REF!</v>
      </c>
      <c r="G2755" s="575" t="e">
        <f t="shared" si="296"/>
        <v>#REF!</v>
      </c>
      <c r="H2755" s="575" t="e">
        <f t="shared" si="297"/>
        <v>#REF!</v>
      </c>
      <c r="I2755" s="575" t="e">
        <f t="shared" si="298"/>
        <v>#REF!</v>
      </c>
      <c r="J2755" s="575" t="e">
        <f>IF(A2755="","",IF(#REF!="","",PMT((1+D2755)^(1/12)-1,(#REF!*12)-A2755+1,-E2755)))</f>
        <v>#REF!</v>
      </c>
    </row>
    <row r="2756" spans="1:10">
      <c r="A2756" s="577" t="e">
        <f>IF(A2755="","",IF(A2755=#REF!*12,"",+A2755+1))</f>
        <v>#REF!</v>
      </c>
      <c r="B2756" s="576" t="e">
        <f t="shared" si="299"/>
        <v>#REF!</v>
      </c>
      <c r="C2756" s="576" t="e">
        <f>IF(A2756="","",IF(#REF!+'Plano Prestação Mensal Proposta'!A2756&gt;120,0,ROUND(IF(B2756&gt;0.045,(0.045*0.5),(0.5)*B2756),7)))</f>
        <v>#REF!</v>
      </c>
      <c r="D2756" s="576" t="e">
        <f t="shared" si="294"/>
        <v>#REF!</v>
      </c>
      <c r="E2756" s="575" t="e">
        <f t="shared" si="300"/>
        <v>#REF!</v>
      </c>
      <c r="F2756" s="575" t="e">
        <f t="shared" si="295"/>
        <v>#REF!</v>
      </c>
      <c r="G2756" s="575" t="e">
        <f t="shared" si="296"/>
        <v>#REF!</v>
      </c>
      <c r="H2756" s="575" t="e">
        <f t="shared" si="297"/>
        <v>#REF!</v>
      </c>
      <c r="I2756" s="575" t="e">
        <f t="shared" si="298"/>
        <v>#REF!</v>
      </c>
      <c r="J2756" s="575" t="e">
        <f>IF(A2756="","",IF(#REF!="","",PMT((1+D2756)^(1/12)-1,(#REF!*12)-A2756+1,-E2756)))</f>
        <v>#REF!</v>
      </c>
    </row>
    <row r="2757" spans="1:10">
      <c r="A2757" s="577" t="e">
        <f>IF(A2756="","",IF(A2756=#REF!*12,"",+A2756+1))</f>
        <v>#REF!</v>
      </c>
      <c r="B2757" s="576" t="e">
        <f t="shared" si="299"/>
        <v>#REF!</v>
      </c>
      <c r="C2757" s="576" t="e">
        <f>IF(A2757="","",IF(#REF!+'Plano Prestação Mensal Proposta'!A2757&gt;120,0,ROUND(IF(B2757&gt;0.045,(0.045*0.5),(0.5)*B2757),7)))</f>
        <v>#REF!</v>
      </c>
      <c r="D2757" s="576" t="e">
        <f t="shared" si="294"/>
        <v>#REF!</v>
      </c>
      <c r="E2757" s="575" t="e">
        <f t="shared" si="300"/>
        <v>#REF!</v>
      </c>
      <c r="F2757" s="575" t="e">
        <f t="shared" si="295"/>
        <v>#REF!</v>
      </c>
      <c r="G2757" s="575" t="e">
        <f t="shared" si="296"/>
        <v>#REF!</v>
      </c>
      <c r="H2757" s="575" t="e">
        <f t="shared" si="297"/>
        <v>#REF!</v>
      </c>
      <c r="I2757" s="575" t="e">
        <f t="shared" si="298"/>
        <v>#REF!</v>
      </c>
      <c r="J2757" s="575" t="e">
        <f>IF(A2757="","",IF(#REF!="","",PMT((1+D2757)^(1/12)-1,(#REF!*12)-A2757+1,-E2757)))</f>
        <v>#REF!</v>
      </c>
    </row>
    <row r="2758" spans="1:10">
      <c r="A2758" s="577" t="e">
        <f>IF(A2757="","",IF(A2757=#REF!*12,"",+A2757+1))</f>
        <v>#REF!</v>
      </c>
      <c r="B2758" s="576" t="e">
        <f t="shared" si="299"/>
        <v>#REF!</v>
      </c>
      <c r="C2758" s="576" t="e">
        <f>IF(A2758="","",IF(#REF!+'Plano Prestação Mensal Proposta'!A2758&gt;120,0,ROUND(IF(B2758&gt;0.045,(0.045*0.5),(0.5)*B2758),7)))</f>
        <v>#REF!</v>
      </c>
      <c r="D2758" s="576" t="e">
        <f t="shared" ref="D2758:D2821" si="301">IF(A2758="","",+B2758-C2758)</f>
        <v>#REF!</v>
      </c>
      <c r="E2758" s="575" t="e">
        <f t="shared" si="300"/>
        <v>#REF!</v>
      </c>
      <c r="F2758" s="575" t="e">
        <f t="shared" ref="F2758:F2821" si="302">IF(A2758="","",IF(J2758="","",+J2758-H2758))</f>
        <v>#REF!</v>
      </c>
      <c r="G2758" s="575" t="e">
        <f t="shared" ref="G2758:G2821" si="303">IF(A2758="","",IF(E2758="","",ROUND(+E2758*((1+B2758)^(1/12)-1),2)))</f>
        <v>#REF!</v>
      </c>
      <c r="H2758" s="575" t="e">
        <f t="shared" ref="H2758:H2821" si="304">IF(A2758="","",IF(E2758="","",ROUND(+E2758*((1+D2758)^(1/12)-1),2)))</f>
        <v>#REF!</v>
      </c>
      <c r="I2758" s="575" t="e">
        <f t="shared" ref="I2758:I2821" si="305">IF(A2758="","",+G2758-H2758)</f>
        <v>#REF!</v>
      </c>
      <c r="J2758" s="575" t="e">
        <f>IF(A2758="","",IF(#REF!="","",PMT((1+D2758)^(1/12)-1,(#REF!*12)-A2758+1,-E2758)))</f>
        <v>#REF!</v>
      </c>
    </row>
    <row r="2759" spans="1:10">
      <c r="A2759" s="577" t="e">
        <f>IF(A2758="","",IF(A2758=#REF!*12,"",+A2758+1))</f>
        <v>#REF!</v>
      </c>
      <c r="B2759" s="576" t="e">
        <f t="shared" ref="B2759:B2822" si="306">IF(A2759="","",+B2758)</f>
        <v>#REF!</v>
      </c>
      <c r="C2759" s="576" t="e">
        <f>IF(A2759="","",IF(#REF!+'Plano Prestação Mensal Proposta'!A2759&gt;120,0,ROUND(IF(B2759&gt;0.045,(0.045*0.5),(0.5)*B2759),7)))</f>
        <v>#REF!</v>
      </c>
      <c r="D2759" s="576" t="e">
        <f t="shared" si="301"/>
        <v>#REF!</v>
      </c>
      <c r="E2759" s="575" t="e">
        <f t="shared" ref="E2759:E2822" si="307">IF(A2759="","",IF(F2758="","",+E2758-F2758))</f>
        <v>#REF!</v>
      </c>
      <c r="F2759" s="575" t="e">
        <f t="shared" si="302"/>
        <v>#REF!</v>
      </c>
      <c r="G2759" s="575" t="e">
        <f t="shared" si="303"/>
        <v>#REF!</v>
      </c>
      <c r="H2759" s="575" t="e">
        <f t="shared" si="304"/>
        <v>#REF!</v>
      </c>
      <c r="I2759" s="575" t="e">
        <f t="shared" si="305"/>
        <v>#REF!</v>
      </c>
      <c r="J2759" s="575" t="e">
        <f>IF(A2759="","",IF(#REF!="","",PMT((1+D2759)^(1/12)-1,(#REF!*12)-A2759+1,-E2759)))</f>
        <v>#REF!</v>
      </c>
    </row>
    <row r="2760" spans="1:10">
      <c r="A2760" s="577" t="e">
        <f>IF(A2759="","",IF(A2759=#REF!*12,"",+A2759+1))</f>
        <v>#REF!</v>
      </c>
      <c r="B2760" s="576" t="e">
        <f t="shared" si="306"/>
        <v>#REF!</v>
      </c>
      <c r="C2760" s="576" t="e">
        <f>IF(A2760="","",IF(#REF!+'Plano Prestação Mensal Proposta'!A2760&gt;120,0,ROUND(IF(B2760&gt;0.045,(0.045*0.5),(0.5)*B2760),7)))</f>
        <v>#REF!</v>
      </c>
      <c r="D2760" s="576" t="e">
        <f t="shared" si="301"/>
        <v>#REF!</v>
      </c>
      <c r="E2760" s="575" t="e">
        <f t="shared" si="307"/>
        <v>#REF!</v>
      </c>
      <c r="F2760" s="575" t="e">
        <f t="shared" si="302"/>
        <v>#REF!</v>
      </c>
      <c r="G2760" s="575" t="e">
        <f t="shared" si="303"/>
        <v>#REF!</v>
      </c>
      <c r="H2760" s="575" t="e">
        <f t="shared" si="304"/>
        <v>#REF!</v>
      </c>
      <c r="I2760" s="575" t="e">
        <f t="shared" si="305"/>
        <v>#REF!</v>
      </c>
      <c r="J2760" s="575" t="e">
        <f>IF(A2760="","",IF(#REF!="","",PMT((1+D2760)^(1/12)-1,(#REF!*12)-A2760+1,-E2760)))</f>
        <v>#REF!</v>
      </c>
    </row>
    <row r="2761" spans="1:10">
      <c r="A2761" s="577" t="e">
        <f>IF(A2760="","",IF(A2760=#REF!*12,"",+A2760+1))</f>
        <v>#REF!</v>
      </c>
      <c r="B2761" s="576" t="e">
        <f t="shared" si="306"/>
        <v>#REF!</v>
      </c>
      <c r="C2761" s="576" t="e">
        <f>IF(A2761="","",IF(#REF!+'Plano Prestação Mensal Proposta'!A2761&gt;120,0,ROUND(IF(B2761&gt;0.045,(0.045*0.5),(0.5)*B2761),7)))</f>
        <v>#REF!</v>
      </c>
      <c r="D2761" s="576" t="e">
        <f t="shared" si="301"/>
        <v>#REF!</v>
      </c>
      <c r="E2761" s="575" t="e">
        <f t="shared" si="307"/>
        <v>#REF!</v>
      </c>
      <c r="F2761" s="575" t="e">
        <f t="shared" si="302"/>
        <v>#REF!</v>
      </c>
      <c r="G2761" s="575" t="e">
        <f t="shared" si="303"/>
        <v>#REF!</v>
      </c>
      <c r="H2761" s="575" t="e">
        <f t="shared" si="304"/>
        <v>#REF!</v>
      </c>
      <c r="I2761" s="575" t="e">
        <f t="shared" si="305"/>
        <v>#REF!</v>
      </c>
      <c r="J2761" s="575" t="e">
        <f>IF(A2761="","",IF(#REF!="","",PMT((1+D2761)^(1/12)-1,(#REF!*12)-A2761+1,-E2761)))</f>
        <v>#REF!</v>
      </c>
    </row>
    <row r="2762" spans="1:10">
      <c r="A2762" s="577" t="e">
        <f>IF(A2761="","",IF(A2761=#REF!*12,"",+A2761+1))</f>
        <v>#REF!</v>
      </c>
      <c r="B2762" s="576" t="e">
        <f t="shared" si="306"/>
        <v>#REF!</v>
      </c>
      <c r="C2762" s="576" t="e">
        <f>IF(A2762="","",IF(#REF!+'Plano Prestação Mensal Proposta'!A2762&gt;120,0,ROUND(IF(B2762&gt;0.045,(0.045*0.5),(0.5)*B2762),7)))</f>
        <v>#REF!</v>
      </c>
      <c r="D2762" s="576" t="e">
        <f t="shared" si="301"/>
        <v>#REF!</v>
      </c>
      <c r="E2762" s="575" t="e">
        <f t="shared" si="307"/>
        <v>#REF!</v>
      </c>
      <c r="F2762" s="575" t="e">
        <f t="shared" si="302"/>
        <v>#REF!</v>
      </c>
      <c r="G2762" s="575" t="e">
        <f t="shared" si="303"/>
        <v>#REF!</v>
      </c>
      <c r="H2762" s="575" t="e">
        <f t="shared" si="304"/>
        <v>#REF!</v>
      </c>
      <c r="I2762" s="575" t="e">
        <f t="shared" si="305"/>
        <v>#REF!</v>
      </c>
      <c r="J2762" s="575" t="e">
        <f>IF(A2762="","",IF(#REF!="","",PMT((1+D2762)^(1/12)-1,(#REF!*12)-A2762+1,-E2762)))</f>
        <v>#REF!</v>
      </c>
    </row>
    <row r="2763" spans="1:10">
      <c r="A2763" s="577" t="e">
        <f>IF(A2762="","",IF(A2762=#REF!*12,"",+A2762+1))</f>
        <v>#REF!</v>
      </c>
      <c r="B2763" s="576" t="e">
        <f t="shared" si="306"/>
        <v>#REF!</v>
      </c>
      <c r="C2763" s="576" t="e">
        <f>IF(A2763="","",IF(#REF!+'Plano Prestação Mensal Proposta'!A2763&gt;120,0,ROUND(IF(B2763&gt;0.045,(0.045*0.5),(0.5)*B2763),7)))</f>
        <v>#REF!</v>
      </c>
      <c r="D2763" s="576" t="e">
        <f t="shared" si="301"/>
        <v>#REF!</v>
      </c>
      <c r="E2763" s="575" t="e">
        <f t="shared" si="307"/>
        <v>#REF!</v>
      </c>
      <c r="F2763" s="575" t="e">
        <f t="shared" si="302"/>
        <v>#REF!</v>
      </c>
      <c r="G2763" s="575" t="e">
        <f t="shared" si="303"/>
        <v>#REF!</v>
      </c>
      <c r="H2763" s="575" t="e">
        <f t="shared" si="304"/>
        <v>#REF!</v>
      </c>
      <c r="I2763" s="575" t="e">
        <f t="shared" si="305"/>
        <v>#REF!</v>
      </c>
      <c r="J2763" s="575" t="e">
        <f>IF(A2763="","",IF(#REF!="","",PMT((1+D2763)^(1/12)-1,(#REF!*12)-A2763+1,-E2763)))</f>
        <v>#REF!</v>
      </c>
    </row>
    <row r="2764" spans="1:10">
      <c r="A2764" s="577" t="e">
        <f>IF(A2763="","",IF(A2763=#REF!*12,"",+A2763+1))</f>
        <v>#REF!</v>
      </c>
      <c r="B2764" s="576" t="e">
        <f t="shared" si="306"/>
        <v>#REF!</v>
      </c>
      <c r="C2764" s="576" t="e">
        <f>IF(A2764="","",IF(#REF!+'Plano Prestação Mensal Proposta'!A2764&gt;120,0,ROUND(IF(B2764&gt;0.045,(0.045*0.5),(0.5)*B2764),7)))</f>
        <v>#REF!</v>
      </c>
      <c r="D2764" s="576" t="e">
        <f t="shared" si="301"/>
        <v>#REF!</v>
      </c>
      <c r="E2764" s="575" t="e">
        <f t="shared" si="307"/>
        <v>#REF!</v>
      </c>
      <c r="F2764" s="575" t="e">
        <f t="shared" si="302"/>
        <v>#REF!</v>
      </c>
      <c r="G2764" s="575" t="e">
        <f t="shared" si="303"/>
        <v>#REF!</v>
      </c>
      <c r="H2764" s="575" t="e">
        <f t="shared" si="304"/>
        <v>#REF!</v>
      </c>
      <c r="I2764" s="575" t="e">
        <f t="shared" si="305"/>
        <v>#REF!</v>
      </c>
      <c r="J2764" s="575" t="e">
        <f>IF(A2764="","",IF(#REF!="","",PMT((1+D2764)^(1/12)-1,(#REF!*12)-A2764+1,-E2764)))</f>
        <v>#REF!</v>
      </c>
    </row>
    <row r="2765" spans="1:10">
      <c r="A2765" s="577" t="e">
        <f>IF(A2764="","",IF(A2764=#REF!*12,"",+A2764+1))</f>
        <v>#REF!</v>
      </c>
      <c r="B2765" s="576" t="e">
        <f t="shared" si="306"/>
        <v>#REF!</v>
      </c>
      <c r="C2765" s="576" t="e">
        <f>IF(A2765="","",IF(#REF!+'Plano Prestação Mensal Proposta'!A2765&gt;120,0,ROUND(IF(B2765&gt;0.045,(0.045*0.5),(0.5)*B2765),7)))</f>
        <v>#REF!</v>
      </c>
      <c r="D2765" s="576" t="e">
        <f t="shared" si="301"/>
        <v>#REF!</v>
      </c>
      <c r="E2765" s="575" t="e">
        <f t="shared" si="307"/>
        <v>#REF!</v>
      </c>
      <c r="F2765" s="575" t="e">
        <f t="shared" si="302"/>
        <v>#REF!</v>
      </c>
      <c r="G2765" s="575" t="e">
        <f t="shared" si="303"/>
        <v>#REF!</v>
      </c>
      <c r="H2765" s="575" t="e">
        <f t="shared" si="304"/>
        <v>#REF!</v>
      </c>
      <c r="I2765" s="575" t="e">
        <f t="shared" si="305"/>
        <v>#REF!</v>
      </c>
      <c r="J2765" s="575" t="e">
        <f>IF(A2765="","",IF(#REF!="","",PMT((1+D2765)^(1/12)-1,(#REF!*12)-A2765+1,-E2765)))</f>
        <v>#REF!</v>
      </c>
    </row>
    <row r="2766" spans="1:10">
      <c r="A2766" s="577" t="e">
        <f>IF(A2765="","",IF(A2765=#REF!*12,"",+A2765+1))</f>
        <v>#REF!</v>
      </c>
      <c r="B2766" s="576" t="e">
        <f t="shared" si="306"/>
        <v>#REF!</v>
      </c>
      <c r="C2766" s="576" t="e">
        <f>IF(A2766="","",IF(#REF!+'Plano Prestação Mensal Proposta'!A2766&gt;120,0,ROUND(IF(B2766&gt;0.045,(0.045*0.5),(0.5)*B2766),7)))</f>
        <v>#REF!</v>
      </c>
      <c r="D2766" s="576" t="e">
        <f t="shared" si="301"/>
        <v>#REF!</v>
      </c>
      <c r="E2766" s="575" t="e">
        <f t="shared" si="307"/>
        <v>#REF!</v>
      </c>
      <c r="F2766" s="575" t="e">
        <f t="shared" si="302"/>
        <v>#REF!</v>
      </c>
      <c r="G2766" s="575" t="e">
        <f t="shared" si="303"/>
        <v>#REF!</v>
      </c>
      <c r="H2766" s="575" t="e">
        <f t="shared" si="304"/>
        <v>#REF!</v>
      </c>
      <c r="I2766" s="575" t="e">
        <f t="shared" si="305"/>
        <v>#REF!</v>
      </c>
      <c r="J2766" s="575" t="e">
        <f>IF(A2766="","",IF(#REF!="","",PMT((1+D2766)^(1/12)-1,(#REF!*12)-A2766+1,-E2766)))</f>
        <v>#REF!</v>
      </c>
    </row>
    <row r="2767" spans="1:10">
      <c r="A2767" s="577" t="e">
        <f>IF(A2766="","",IF(A2766=#REF!*12,"",+A2766+1))</f>
        <v>#REF!</v>
      </c>
      <c r="B2767" s="576" t="e">
        <f t="shared" si="306"/>
        <v>#REF!</v>
      </c>
      <c r="C2767" s="576" t="e">
        <f>IF(A2767="","",IF(#REF!+'Plano Prestação Mensal Proposta'!A2767&gt;120,0,ROUND(IF(B2767&gt;0.045,(0.045*0.5),(0.5)*B2767),7)))</f>
        <v>#REF!</v>
      </c>
      <c r="D2767" s="576" t="e">
        <f t="shared" si="301"/>
        <v>#REF!</v>
      </c>
      <c r="E2767" s="575" t="e">
        <f t="shared" si="307"/>
        <v>#REF!</v>
      </c>
      <c r="F2767" s="575" t="e">
        <f t="shared" si="302"/>
        <v>#REF!</v>
      </c>
      <c r="G2767" s="575" t="e">
        <f t="shared" si="303"/>
        <v>#REF!</v>
      </c>
      <c r="H2767" s="575" t="e">
        <f t="shared" si="304"/>
        <v>#REF!</v>
      </c>
      <c r="I2767" s="575" t="e">
        <f t="shared" si="305"/>
        <v>#REF!</v>
      </c>
      <c r="J2767" s="575" t="e">
        <f>IF(A2767="","",IF(#REF!="","",PMT((1+D2767)^(1/12)-1,(#REF!*12)-A2767+1,-E2767)))</f>
        <v>#REF!</v>
      </c>
    </row>
    <row r="2768" spans="1:10">
      <c r="A2768" s="577" t="e">
        <f>IF(A2767="","",IF(A2767=#REF!*12,"",+A2767+1))</f>
        <v>#REF!</v>
      </c>
      <c r="B2768" s="576" t="e">
        <f t="shared" si="306"/>
        <v>#REF!</v>
      </c>
      <c r="C2768" s="576" t="e">
        <f>IF(A2768="","",IF(#REF!+'Plano Prestação Mensal Proposta'!A2768&gt;120,0,ROUND(IF(B2768&gt;0.045,(0.045*0.5),(0.5)*B2768),7)))</f>
        <v>#REF!</v>
      </c>
      <c r="D2768" s="576" t="e">
        <f t="shared" si="301"/>
        <v>#REF!</v>
      </c>
      <c r="E2768" s="575" t="e">
        <f t="shared" si="307"/>
        <v>#REF!</v>
      </c>
      <c r="F2768" s="575" t="e">
        <f t="shared" si="302"/>
        <v>#REF!</v>
      </c>
      <c r="G2768" s="575" t="e">
        <f t="shared" si="303"/>
        <v>#REF!</v>
      </c>
      <c r="H2768" s="575" t="e">
        <f t="shared" si="304"/>
        <v>#REF!</v>
      </c>
      <c r="I2768" s="575" t="e">
        <f t="shared" si="305"/>
        <v>#REF!</v>
      </c>
      <c r="J2768" s="575" t="e">
        <f>IF(A2768="","",IF(#REF!="","",PMT((1+D2768)^(1/12)-1,(#REF!*12)-A2768+1,-E2768)))</f>
        <v>#REF!</v>
      </c>
    </row>
    <row r="2769" spans="1:10">
      <c r="A2769" s="577" t="e">
        <f>IF(A2768="","",IF(A2768=#REF!*12,"",+A2768+1))</f>
        <v>#REF!</v>
      </c>
      <c r="B2769" s="576" t="e">
        <f t="shared" si="306"/>
        <v>#REF!</v>
      </c>
      <c r="C2769" s="576" t="e">
        <f>IF(A2769="","",IF(#REF!+'Plano Prestação Mensal Proposta'!A2769&gt;120,0,ROUND(IF(B2769&gt;0.045,(0.045*0.5),(0.5)*B2769),7)))</f>
        <v>#REF!</v>
      </c>
      <c r="D2769" s="576" t="e">
        <f t="shared" si="301"/>
        <v>#REF!</v>
      </c>
      <c r="E2769" s="575" t="e">
        <f t="shared" si="307"/>
        <v>#REF!</v>
      </c>
      <c r="F2769" s="575" t="e">
        <f t="shared" si="302"/>
        <v>#REF!</v>
      </c>
      <c r="G2769" s="575" t="e">
        <f t="shared" si="303"/>
        <v>#REF!</v>
      </c>
      <c r="H2769" s="575" t="e">
        <f t="shared" si="304"/>
        <v>#REF!</v>
      </c>
      <c r="I2769" s="575" t="e">
        <f t="shared" si="305"/>
        <v>#REF!</v>
      </c>
      <c r="J2769" s="575" t="e">
        <f>IF(A2769="","",IF(#REF!="","",PMT((1+D2769)^(1/12)-1,(#REF!*12)-A2769+1,-E2769)))</f>
        <v>#REF!</v>
      </c>
    </row>
    <row r="2770" spans="1:10">
      <c r="A2770" s="577" t="e">
        <f>IF(A2769="","",IF(A2769=#REF!*12,"",+A2769+1))</f>
        <v>#REF!</v>
      </c>
      <c r="B2770" s="576" t="e">
        <f t="shared" si="306"/>
        <v>#REF!</v>
      </c>
      <c r="C2770" s="576" t="e">
        <f>IF(A2770="","",IF(#REF!+'Plano Prestação Mensal Proposta'!A2770&gt;120,0,ROUND(IF(B2770&gt;0.045,(0.045*0.5),(0.5)*B2770),7)))</f>
        <v>#REF!</v>
      </c>
      <c r="D2770" s="576" t="e">
        <f t="shared" si="301"/>
        <v>#REF!</v>
      </c>
      <c r="E2770" s="575" t="e">
        <f t="shared" si="307"/>
        <v>#REF!</v>
      </c>
      <c r="F2770" s="575" t="e">
        <f t="shared" si="302"/>
        <v>#REF!</v>
      </c>
      <c r="G2770" s="575" t="e">
        <f t="shared" si="303"/>
        <v>#REF!</v>
      </c>
      <c r="H2770" s="575" t="e">
        <f t="shared" si="304"/>
        <v>#REF!</v>
      </c>
      <c r="I2770" s="575" t="e">
        <f t="shared" si="305"/>
        <v>#REF!</v>
      </c>
      <c r="J2770" s="575" t="e">
        <f>IF(A2770="","",IF(#REF!="","",PMT((1+D2770)^(1/12)-1,(#REF!*12)-A2770+1,-E2770)))</f>
        <v>#REF!</v>
      </c>
    </row>
    <row r="2771" spans="1:10">
      <c r="A2771" s="577" t="e">
        <f>IF(A2770="","",IF(A2770=#REF!*12,"",+A2770+1))</f>
        <v>#REF!</v>
      </c>
      <c r="B2771" s="576" t="e">
        <f t="shared" si="306"/>
        <v>#REF!</v>
      </c>
      <c r="C2771" s="576" t="e">
        <f>IF(A2771="","",IF(#REF!+'Plano Prestação Mensal Proposta'!A2771&gt;120,0,ROUND(IF(B2771&gt;0.045,(0.045*0.5),(0.5)*B2771),7)))</f>
        <v>#REF!</v>
      </c>
      <c r="D2771" s="576" t="e">
        <f t="shared" si="301"/>
        <v>#REF!</v>
      </c>
      <c r="E2771" s="575" t="e">
        <f t="shared" si="307"/>
        <v>#REF!</v>
      </c>
      <c r="F2771" s="575" t="e">
        <f t="shared" si="302"/>
        <v>#REF!</v>
      </c>
      <c r="G2771" s="575" t="e">
        <f t="shared" si="303"/>
        <v>#REF!</v>
      </c>
      <c r="H2771" s="575" t="e">
        <f t="shared" si="304"/>
        <v>#REF!</v>
      </c>
      <c r="I2771" s="575" t="e">
        <f t="shared" si="305"/>
        <v>#REF!</v>
      </c>
      <c r="J2771" s="575" t="e">
        <f>IF(A2771="","",IF(#REF!="","",PMT((1+D2771)^(1/12)-1,(#REF!*12)-A2771+1,-E2771)))</f>
        <v>#REF!</v>
      </c>
    </row>
    <row r="2772" spans="1:10">
      <c r="A2772" s="577" t="e">
        <f>IF(A2771="","",IF(A2771=#REF!*12,"",+A2771+1))</f>
        <v>#REF!</v>
      </c>
      <c r="B2772" s="576" t="e">
        <f t="shared" si="306"/>
        <v>#REF!</v>
      </c>
      <c r="C2772" s="576" t="e">
        <f>IF(A2772="","",IF(#REF!+'Plano Prestação Mensal Proposta'!A2772&gt;120,0,ROUND(IF(B2772&gt;0.045,(0.045*0.5),(0.5)*B2772),7)))</f>
        <v>#REF!</v>
      </c>
      <c r="D2772" s="576" t="e">
        <f t="shared" si="301"/>
        <v>#REF!</v>
      </c>
      <c r="E2772" s="575" t="e">
        <f t="shared" si="307"/>
        <v>#REF!</v>
      </c>
      <c r="F2772" s="575" t="e">
        <f t="shared" si="302"/>
        <v>#REF!</v>
      </c>
      <c r="G2772" s="575" t="e">
        <f t="shared" si="303"/>
        <v>#REF!</v>
      </c>
      <c r="H2772" s="575" t="e">
        <f t="shared" si="304"/>
        <v>#REF!</v>
      </c>
      <c r="I2772" s="575" t="e">
        <f t="shared" si="305"/>
        <v>#REF!</v>
      </c>
      <c r="J2772" s="575" t="e">
        <f>IF(A2772="","",IF(#REF!="","",PMT((1+D2772)^(1/12)-1,(#REF!*12)-A2772+1,-E2772)))</f>
        <v>#REF!</v>
      </c>
    </row>
    <row r="2773" spans="1:10">
      <c r="A2773" s="577" t="e">
        <f>IF(A2772="","",IF(A2772=#REF!*12,"",+A2772+1))</f>
        <v>#REF!</v>
      </c>
      <c r="B2773" s="576" t="e">
        <f t="shared" si="306"/>
        <v>#REF!</v>
      </c>
      <c r="C2773" s="576" t="e">
        <f>IF(A2773="","",IF(#REF!+'Plano Prestação Mensal Proposta'!A2773&gt;120,0,ROUND(IF(B2773&gt;0.045,(0.045*0.5),(0.5)*B2773),7)))</f>
        <v>#REF!</v>
      </c>
      <c r="D2773" s="576" t="e">
        <f t="shared" si="301"/>
        <v>#REF!</v>
      </c>
      <c r="E2773" s="575" t="e">
        <f t="shared" si="307"/>
        <v>#REF!</v>
      </c>
      <c r="F2773" s="575" t="e">
        <f t="shared" si="302"/>
        <v>#REF!</v>
      </c>
      <c r="G2773" s="575" t="e">
        <f t="shared" si="303"/>
        <v>#REF!</v>
      </c>
      <c r="H2773" s="575" t="e">
        <f t="shared" si="304"/>
        <v>#REF!</v>
      </c>
      <c r="I2773" s="575" t="e">
        <f t="shared" si="305"/>
        <v>#REF!</v>
      </c>
      <c r="J2773" s="575" t="e">
        <f>IF(A2773="","",IF(#REF!="","",PMT((1+D2773)^(1/12)-1,(#REF!*12)-A2773+1,-E2773)))</f>
        <v>#REF!</v>
      </c>
    </row>
    <row r="2774" spans="1:10">
      <c r="A2774" s="577" t="e">
        <f>IF(A2773="","",IF(A2773=#REF!*12,"",+A2773+1))</f>
        <v>#REF!</v>
      </c>
      <c r="B2774" s="576" t="e">
        <f t="shared" si="306"/>
        <v>#REF!</v>
      </c>
      <c r="C2774" s="576" t="e">
        <f>IF(A2774="","",IF(#REF!+'Plano Prestação Mensal Proposta'!A2774&gt;120,0,ROUND(IF(B2774&gt;0.045,(0.045*0.5),(0.5)*B2774),7)))</f>
        <v>#REF!</v>
      </c>
      <c r="D2774" s="576" t="e">
        <f t="shared" si="301"/>
        <v>#REF!</v>
      </c>
      <c r="E2774" s="575" t="e">
        <f t="shared" si="307"/>
        <v>#REF!</v>
      </c>
      <c r="F2774" s="575" t="e">
        <f t="shared" si="302"/>
        <v>#REF!</v>
      </c>
      <c r="G2774" s="575" t="e">
        <f t="shared" si="303"/>
        <v>#REF!</v>
      </c>
      <c r="H2774" s="575" t="e">
        <f t="shared" si="304"/>
        <v>#REF!</v>
      </c>
      <c r="I2774" s="575" t="e">
        <f t="shared" si="305"/>
        <v>#REF!</v>
      </c>
      <c r="J2774" s="575" t="e">
        <f>IF(A2774="","",IF(#REF!="","",PMT((1+D2774)^(1/12)-1,(#REF!*12)-A2774+1,-E2774)))</f>
        <v>#REF!</v>
      </c>
    </row>
    <row r="2775" spans="1:10">
      <c r="A2775" s="577" t="e">
        <f>IF(A2774="","",IF(A2774=#REF!*12,"",+A2774+1))</f>
        <v>#REF!</v>
      </c>
      <c r="B2775" s="576" t="e">
        <f t="shared" si="306"/>
        <v>#REF!</v>
      </c>
      <c r="C2775" s="576" t="e">
        <f>IF(A2775="","",IF(#REF!+'Plano Prestação Mensal Proposta'!A2775&gt;120,0,ROUND(IF(B2775&gt;0.045,(0.045*0.5),(0.5)*B2775),7)))</f>
        <v>#REF!</v>
      </c>
      <c r="D2775" s="576" t="e">
        <f t="shared" si="301"/>
        <v>#REF!</v>
      </c>
      <c r="E2775" s="575" t="e">
        <f t="shared" si="307"/>
        <v>#REF!</v>
      </c>
      <c r="F2775" s="575" t="e">
        <f t="shared" si="302"/>
        <v>#REF!</v>
      </c>
      <c r="G2775" s="575" t="e">
        <f t="shared" si="303"/>
        <v>#REF!</v>
      </c>
      <c r="H2775" s="575" t="e">
        <f t="shared" si="304"/>
        <v>#REF!</v>
      </c>
      <c r="I2775" s="575" t="e">
        <f t="shared" si="305"/>
        <v>#REF!</v>
      </c>
      <c r="J2775" s="575" t="e">
        <f>IF(A2775="","",IF(#REF!="","",PMT((1+D2775)^(1/12)-1,(#REF!*12)-A2775+1,-E2775)))</f>
        <v>#REF!</v>
      </c>
    </row>
    <row r="2776" spans="1:10">
      <c r="A2776" s="577" t="e">
        <f>IF(A2775="","",IF(A2775=#REF!*12,"",+A2775+1))</f>
        <v>#REF!</v>
      </c>
      <c r="B2776" s="576" t="e">
        <f t="shared" si="306"/>
        <v>#REF!</v>
      </c>
      <c r="C2776" s="576" t="e">
        <f>IF(A2776="","",IF(#REF!+'Plano Prestação Mensal Proposta'!A2776&gt;120,0,ROUND(IF(B2776&gt;0.045,(0.045*0.5),(0.5)*B2776),7)))</f>
        <v>#REF!</v>
      </c>
      <c r="D2776" s="576" t="e">
        <f t="shared" si="301"/>
        <v>#REF!</v>
      </c>
      <c r="E2776" s="575" t="e">
        <f t="shared" si="307"/>
        <v>#REF!</v>
      </c>
      <c r="F2776" s="575" t="e">
        <f t="shared" si="302"/>
        <v>#REF!</v>
      </c>
      <c r="G2776" s="575" t="e">
        <f t="shared" si="303"/>
        <v>#REF!</v>
      </c>
      <c r="H2776" s="575" t="e">
        <f t="shared" si="304"/>
        <v>#REF!</v>
      </c>
      <c r="I2776" s="575" t="e">
        <f t="shared" si="305"/>
        <v>#REF!</v>
      </c>
      <c r="J2776" s="575" t="e">
        <f>IF(A2776="","",IF(#REF!="","",PMT((1+D2776)^(1/12)-1,(#REF!*12)-A2776+1,-E2776)))</f>
        <v>#REF!</v>
      </c>
    </row>
    <row r="2777" spans="1:10">
      <c r="A2777" s="577" t="e">
        <f>IF(A2776="","",IF(A2776=#REF!*12,"",+A2776+1))</f>
        <v>#REF!</v>
      </c>
      <c r="B2777" s="576" t="e">
        <f t="shared" si="306"/>
        <v>#REF!</v>
      </c>
      <c r="C2777" s="576" t="e">
        <f>IF(A2777="","",IF(#REF!+'Plano Prestação Mensal Proposta'!A2777&gt;120,0,ROUND(IF(B2777&gt;0.045,(0.045*0.5),(0.5)*B2777),7)))</f>
        <v>#REF!</v>
      </c>
      <c r="D2777" s="576" t="e">
        <f t="shared" si="301"/>
        <v>#REF!</v>
      </c>
      <c r="E2777" s="575" t="e">
        <f t="shared" si="307"/>
        <v>#REF!</v>
      </c>
      <c r="F2777" s="575" t="e">
        <f t="shared" si="302"/>
        <v>#REF!</v>
      </c>
      <c r="G2777" s="575" t="e">
        <f t="shared" si="303"/>
        <v>#REF!</v>
      </c>
      <c r="H2777" s="575" t="e">
        <f t="shared" si="304"/>
        <v>#REF!</v>
      </c>
      <c r="I2777" s="575" t="e">
        <f t="shared" si="305"/>
        <v>#REF!</v>
      </c>
      <c r="J2777" s="575" t="e">
        <f>IF(A2777="","",IF(#REF!="","",PMT((1+D2777)^(1/12)-1,(#REF!*12)-A2777+1,-E2777)))</f>
        <v>#REF!</v>
      </c>
    </row>
    <row r="2778" spans="1:10">
      <c r="A2778" s="577" t="e">
        <f>IF(A2777="","",IF(A2777=#REF!*12,"",+A2777+1))</f>
        <v>#REF!</v>
      </c>
      <c r="B2778" s="576" t="e">
        <f t="shared" si="306"/>
        <v>#REF!</v>
      </c>
      <c r="C2778" s="576" t="e">
        <f>IF(A2778="","",IF(#REF!+'Plano Prestação Mensal Proposta'!A2778&gt;120,0,ROUND(IF(B2778&gt;0.045,(0.045*0.5),(0.5)*B2778),7)))</f>
        <v>#REF!</v>
      </c>
      <c r="D2778" s="576" t="e">
        <f t="shared" si="301"/>
        <v>#REF!</v>
      </c>
      <c r="E2778" s="575" t="e">
        <f t="shared" si="307"/>
        <v>#REF!</v>
      </c>
      <c r="F2778" s="575" t="e">
        <f t="shared" si="302"/>
        <v>#REF!</v>
      </c>
      <c r="G2778" s="575" t="e">
        <f t="shared" si="303"/>
        <v>#REF!</v>
      </c>
      <c r="H2778" s="575" t="e">
        <f t="shared" si="304"/>
        <v>#REF!</v>
      </c>
      <c r="I2778" s="575" t="e">
        <f t="shared" si="305"/>
        <v>#REF!</v>
      </c>
      <c r="J2778" s="575" t="e">
        <f>IF(A2778="","",IF(#REF!="","",PMT((1+D2778)^(1/12)-1,(#REF!*12)-A2778+1,-E2778)))</f>
        <v>#REF!</v>
      </c>
    </row>
    <row r="2779" spans="1:10">
      <c r="A2779" s="577" t="e">
        <f>IF(A2778="","",IF(A2778=#REF!*12,"",+A2778+1))</f>
        <v>#REF!</v>
      </c>
      <c r="B2779" s="576" t="e">
        <f t="shared" si="306"/>
        <v>#REF!</v>
      </c>
      <c r="C2779" s="576" t="e">
        <f>IF(A2779="","",IF(#REF!+'Plano Prestação Mensal Proposta'!A2779&gt;120,0,ROUND(IF(B2779&gt;0.045,(0.045*0.5),(0.5)*B2779),7)))</f>
        <v>#REF!</v>
      </c>
      <c r="D2779" s="576" t="e">
        <f t="shared" si="301"/>
        <v>#REF!</v>
      </c>
      <c r="E2779" s="575" t="e">
        <f t="shared" si="307"/>
        <v>#REF!</v>
      </c>
      <c r="F2779" s="575" t="e">
        <f t="shared" si="302"/>
        <v>#REF!</v>
      </c>
      <c r="G2779" s="575" t="e">
        <f t="shared" si="303"/>
        <v>#REF!</v>
      </c>
      <c r="H2779" s="575" t="e">
        <f t="shared" si="304"/>
        <v>#REF!</v>
      </c>
      <c r="I2779" s="575" t="e">
        <f t="shared" si="305"/>
        <v>#REF!</v>
      </c>
      <c r="J2779" s="575" t="e">
        <f>IF(A2779="","",IF(#REF!="","",PMT((1+D2779)^(1/12)-1,(#REF!*12)-A2779+1,-E2779)))</f>
        <v>#REF!</v>
      </c>
    </row>
    <row r="2780" spans="1:10">
      <c r="A2780" s="577" t="e">
        <f>IF(A2779="","",IF(A2779=#REF!*12,"",+A2779+1))</f>
        <v>#REF!</v>
      </c>
      <c r="B2780" s="576" t="e">
        <f t="shared" si="306"/>
        <v>#REF!</v>
      </c>
      <c r="C2780" s="576" t="e">
        <f>IF(A2780="","",IF(#REF!+'Plano Prestação Mensal Proposta'!A2780&gt;120,0,ROUND(IF(B2780&gt;0.045,(0.045*0.5),(0.5)*B2780),7)))</f>
        <v>#REF!</v>
      </c>
      <c r="D2780" s="576" t="e">
        <f t="shared" si="301"/>
        <v>#REF!</v>
      </c>
      <c r="E2780" s="575" t="e">
        <f t="shared" si="307"/>
        <v>#REF!</v>
      </c>
      <c r="F2780" s="575" t="e">
        <f t="shared" si="302"/>
        <v>#REF!</v>
      </c>
      <c r="G2780" s="575" t="e">
        <f t="shared" si="303"/>
        <v>#REF!</v>
      </c>
      <c r="H2780" s="575" t="e">
        <f t="shared" si="304"/>
        <v>#REF!</v>
      </c>
      <c r="I2780" s="575" t="e">
        <f t="shared" si="305"/>
        <v>#REF!</v>
      </c>
      <c r="J2780" s="575" t="e">
        <f>IF(A2780="","",IF(#REF!="","",PMT((1+D2780)^(1/12)-1,(#REF!*12)-A2780+1,-E2780)))</f>
        <v>#REF!</v>
      </c>
    </row>
    <row r="2781" spans="1:10">
      <c r="A2781" s="577" t="e">
        <f>IF(A2780="","",IF(A2780=#REF!*12,"",+A2780+1))</f>
        <v>#REF!</v>
      </c>
      <c r="B2781" s="576" t="e">
        <f t="shared" si="306"/>
        <v>#REF!</v>
      </c>
      <c r="C2781" s="576" t="e">
        <f>IF(A2781="","",IF(#REF!+'Plano Prestação Mensal Proposta'!A2781&gt;120,0,ROUND(IF(B2781&gt;0.045,(0.045*0.5),(0.5)*B2781),7)))</f>
        <v>#REF!</v>
      </c>
      <c r="D2781" s="576" t="e">
        <f t="shared" si="301"/>
        <v>#REF!</v>
      </c>
      <c r="E2781" s="575" t="e">
        <f t="shared" si="307"/>
        <v>#REF!</v>
      </c>
      <c r="F2781" s="575" t="e">
        <f t="shared" si="302"/>
        <v>#REF!</v>
      </c>
      <c r="G2781" s="575" t="e">
        <f t="shared" si="303"/>
        <v>#REF!</v>
      </c>
      <c r="H2781" s="575" t="e">
        <f t="shared" si="304"/>
        <v>#REF!</v>
      </c>
      <c r="I2781" s="575" t="e">
        <f t="shared" si="305"/>
        <v>#REF!</v>
      </c>
      <c r="J2781" s="575" t="e">
        <f>IF(A2781="","",IF(#REF!="","",PMT((1+D2781)^(1/12)-1,(#REF!*12)-A2781+1,-E2781)))</f>
        <v>#REF!</v>
      </c>
    </row>
    <row r="2782" spans="1:10">
      <c r="A2782" s="577" t="e">
        <f>IF(A2781="","",IF(A2781=#REF!*12,"",+A2781+1))</f>
        <v>#REF!</v>
      </c>
      <c r="B2782" s="576" t="e">
        <f t="shared" si="306"/>
        <v>#REF!</v>
      </c>
      <c r="C2782" s="576" t="e">
        <f>IF(A2782="","",IF(#REF!+'Plano Prestação Mensal Proposta'!A2782&gt;120,0,ROUND(IF(B2782&gt;0.045,(0.045*0.5),(0.5)*B2782),7)))</f>
        <v>#REF!</v>
      </c>
      <c r="D2782" s="576" t="e">
        <f t="shared" si="301"/>
        <v>#REF!</v>
      </c>
      <c r="E2782" s="575" t="e">
        <f t="shared" si="307"/>
        <v>#REF!</v>
      </c>
      <c r="F2782" s="575" t="e">
        <f t="shared" si="302"/>
        <v>#REF!</v>
      </c>
      <c r="G2782" s="575" t="e">
        <f t="shared" si="303"/>
        <v>#REF!</v>
      </c>
      <c r="H2782" s="575" t="e">
        <f t="shared" si="304"/>
        <v>#REF!</v>
      </c>
      <c r="I2782" s="575" t="e">
        <f t="shared" si="305"/>
        <v>#REF!</v>
      </c>
      <c r="J2782" s="575" t="e">
        <f>IF(A2782="","",IF(#REF!="","",PMT((1+D2782)^(1/12)-1,(#REF!*12)-A2782+1,-E2782)))</f>
        <v>#REF!</v>
      </c>
    </row>
    <row r="2783" spans="1:10">
      <c r="A2783" s="577" t="e">
        <f>IF(A2782="","",IF(A2782=#REF!*12,"",+A2782+1))</f>
        <v>#REF!</v>
      </c>
      <c r="B2783" s="576" t="e">
        <f t="shared" si="306"/>
        <v>#REF!</v>
      </c>
      <c r="C2783" s="576" t="e">
        <f>IF(A2783="","",IF(#REF!+'Plano Prestação Mensal Proposta'!A2783&gt;120,0,ROUND(IF(B2783&gt;0.045,(0.045*0.5),(0.5)*B2783),7)))</f>
        <v>#REF!</v>
      </c>
      <c r="D2783" s="576" t="e">
        <f t="shared" si="301"/>
        <v>#REF!</v>
      </c>
      <c r="E2783" s="575" t="e">
        <f t="shared" si="307"/>
        <v>#REF!</v>
      </c>
      <c r="F2783" s="575" t="e">
        <f t="shared" si="302"/>
        <v>#REF!</v>
      </c>
      <c r="G2783" s="575" t="e">
        <f t="shared" si="303"/>
        <v>#REF!</v>
      </c>
      <c r="H2783" s="575" t="e">
        <f t="shared" si="304"/>
        <v>#REF!</v>
      </c>
      <c r="I2783" s="575" t="e">
        <f t="shared" si="305"/>
        <v>#REF!</v>
      </c>
      <c r="J2783" s="575" t="e">
        <f>IF(A2783="","",IF(#REF!="","",PMT((1+D2783)^(1/12)-1,(#REF!*12)-A2783+1,-E2783)))</f>
        <v>#REF!</v>
      </c>
    </row>
    <row r="2784" spans="1:10">
      <c r="A2784" s="577" t="e">
        <f>IF(A2783="","",IF(A2783=#REF!*12,"",+A2783+1))</f>
        <v>#REF!</v>
      </c>
      <c r="B2784" s="576" t="e">
        <f t="shared" si="306"/>
        <v>#REF!</v>
      </c>
      <c r="C2784" s="576" t="e">
        <f>IF(A2784="","",IF(#REF!+'Plano Prestação Mensal Proposta'!A2784&gt;120,0,ROUND(IF(B2784&gt;0.045,(0.045*0.5),(0.5)*B2784),7)))</f>
        <v>#REF!</v>
      </c>
      <c r="D2784" s="576" t="e">
        <f t="shared" si="301"/>
        <v>#REF!</v>
      </c>
      <c r="E2784" s="575" t="e">
        <f t="shared" si="307"/>
        <v>#REF!</v>
      </c>
      <c r="F2784" s="575" t="e">
        <f t="shared" si="302"/>
        <v>#REF!</v>
      </c>
      <c r="G2784" s="575" t="e">
        <f t="shared" si="303"/>
        <v>#REF!</v>
      </c>
      <c r="H2784" s="575" t="e">
        <f t="shared" si="304"/>
        <v>#REF!</v>
      </c>
      <c r="I2784" s="575" t="e">
        <f t="shared" si="305"/>
        <v>#REF!</v>
      </c>
      <c r="J2784" s="575" t="e">
        <f>IF(A2784="","",IF(#REF!="","",PMT((1+D2784)^(1/12)-1,(#REF!*12)-A2784+1,-E2784)))</f>
        <v>#REF!</v>
      </c>
    </row>
    <row r="2785" spans="1:10">
      <c r="A2785" s="577" t="e">
        <f>IF(A2784="","",IF(A2784=#REF!*12,"",+A2784+1))</f>
        <v>#REF!</v>
      </c>
      <c r="B2785" s="576" t="e">
        <f t="shared" si="306"/>
        <v>#REF!</v>
      </c>
      <c r="C2785" s="576" t="e">
        <f>IF(A2785="","",IF(#REF!+'Plano Prestação Mensal Proposta'!A2785&gt;120,0,ROUND(IF(B2785&gt;0.045,(0.045*0.5),(0.5)*B2785),7)))</f>
        <v>#REF!</v>
      </c>
      <c r="D2785" s="576" t="e">
        <f t="shared" si="301"/>
        <v>#REF!</v>
      </c>
      <c r="E2785" s="575" t="e">
        <f t="shared" si="307"/>
        <v>#REF!</v>
      </c>
      <c r="F2785" s="575" t="e">
        <f t="shared" si="302"/>
        <v>#REF!</v>
      </c>
      <c r="G2785" s="575" t="e">
        <f t="shared" si="303"/>
        <v>#REF!</v>
      </c>
      <c r="H2785" s="575" t="e">
        <f t="shared" si="304"/>
        <v>#REF!</v>
      </c>
      <c r="I2785" s="575" t="e">
        <f t="shared" si="305"/>
        <v>#REF!</v>
      </c>
      <c r="J2785" s="575" t="e">
        <f>IF(A2785="","",IF(#REF!="","",PMT((1+D2785)^(1/12)-1,(#REF!*12)-A2785+1,-E2785)))</f>
        <v>#REF!</v>
      </c>
    </row>
    <row r="2786" spans="1:10">
      <c r="A2786" s="577" t="e">
        <f>IF(A2785="","",IF(A2785=#REF!*12,"",+A2785+1))</f>
        <v>#REF!</v>
      </c>
      <c r="B2786" s="576" t="e">
        <f t="shared" si="306"/>
        <v>#REF!</v>
      </c>
      <c r="C2786" s="576" t="e">
        <f>IF(A2786="","",IF(#REF!+'Plano Prestação Mensal Proposta'!A2786&gt;120,0,ROUND(IF(B2786&gt;0.045,(0.045*0.5),(0.5)*B2786),7)))</f>
        <v>#REF!</v>
      </c>
      <c r="D2786" s="576" t="e">
        <f t="shared" si="301"/>
        <v>#REF!</v>
      </c>
      <c r="E2786" s="575" t="e">
        <f t="shared" si="307"/>
        <v>#REF!</v>
      </c>
      <c r="F2786" s="575" t="e">
        <f t="shared" si="302"/>
        <v>#REF!</v>
      </c>
      <c r="G2786" s="575" t="e">
        <f t="shared" si="303"/>
        <v>#REF!</v>
      </c>
      <c r="H2786" s="575" t="e">
        <f t="shared" si="304"/>
        <v>#REF!</v>
      </c>
      <c r="I2786" s="575" t="e">
        <f t="shared" si="305"/>
        <v>#REF!</v>
      </c>
      <c r="J2786" s="575" t="e">
        <f>IF(A2786="","",IF(#REF!="","",PMT((1+D2786)^(1/12)-1,(#REF!*12)-A2786+1,-E2786)))</f>
        <v>#REF!</v>
      </c>
    </row>
    <row r="2787" spans="1:10">
      <c r="A2787" s="577" t="e">
        <f>IF(A2786="","",IF(A2786=#REF!*12,"",+A2786+1))</f>
        <v>#REF!</v>
      </c>
      <c r="B2787" s="576" t="e">
        <f t="shared" si="306"/>
        <v>#REF!</v>
      </c>
      <c r="C2787" s="576" t="e">
        <f>IF(A2787="","",IF(#REF!+'Plano Prestação Mensal Proposta'!A2787&gt;120,0,ROUND(IF(B2787&gt;0.045,(0.045*0.5),(0.5)*B2787),7)))</f>
        <v>#REF!</v>
      </c>
      <c r="D2787" s="576" t="e">
        <f t="shared" si="301"/>
        <v>#REF!</v>
      </c>
      <c r="E2787" s="575" t="e">
        <f t="shared" si="307"/>
        <v>#REF!</v>
      </c>
      <c r="F2787" s="575" t="e">
        <f t="shared" si="302"/>
        <v>#REF!</v>
      </c>
      <c r="G2787" s="575" t="e">
        <f t="shared" si="303"/>
        <v>#REF!</v>
      </c>
      <c r="H2787" s="575" t="e">
        <f t="shared" si="304"/>
        <v>#REF!</v>
      </c>
      <c r="I2787" s="575" t="e">
        <f t="shared" si="305"/>
        <v>#REF!</v>
      </c>
      <c r="J2787" s="575" t="e">
        <f>IF(A2787="","",IF(#REF!="","",PMT((1+D2787)^(1/12)-1,(#REF!*12)-A2787+1,-E2787)))</f>
        <v>#REF!</v>
      </c>
    </row>
    <row r="2788" spans="1:10">
      <c r="A2788" s="577" t="e">
        <f>IF(A2787="","",IF(A2787=#REF!*12,"",+A2787+1))</f>
        <v>#REF!</v>
      </c>
      <c r="B2788" s="576" t="e">
        <f t="shared" si="306"/>
        <v>#REF!</v>
      </c>
      <c r="C2788" s="576" t="e">
        <f>IF(A2788="","",IF(#REF!+'Plano Prestação Mensal Proposta'!A2788&gt;120,0,ROUND(IF(B2788&gt;0.045,(0.045*0.5),(0.5)*B2788),7)))</f>
        <v>#REF!</v>
      </c>
      <c r="D2788" s="576" t="e">
        <f t="shared" si="301"/>
        <v>#REF!</v>
      </c>
      <c r="E2788" s="575" t="e">
        <f t="shared" si="307"/>
        <v>#REF!</v>
      </c>
      <c r="F2788" s="575" t="e">
        <f t="shared" si="302"/>
        <v>#REF!</v>
      </c>
      <c r="G2788" s="575" t="e">
        <f t="shared" si="303"/>
        <v>#REF!</v>
      </c>
      <c r="H2788" s="575" t="e">
        <f t="shared" si="304"/>
        <v>#REF!</v>
      </c>
      <c r="I2788" s="575" t="e">
        <f t="shared" si="305"/>
        <v>#REF!</v>
      </c>
      <c r="J2788" s="575" t="e">
        <f>IF(A2788="","",IF(#REF!="","",PMT((1+D2788)^(1/12)-1,(#REF!*12)-A2788+1,-E2788)))</f>
        <v>#REF!</v>
      </c>
    </row>
    <row r="2789" spans="1:10">
      <c r="A2789" s="577" t="e">
        <f>IF(A2788="","",IF(A2788=#REF!*12,"",+A2788+1))</f>
        <v>#REF!</v>
      </c>
      <c r="B2789" s="576" t="e">
        <f t="shared" si="306"/>
        <v>#REF!</v>
      </c>
      <c r="C2789" s="576" t="e">
        <f>IF(A2789="","",IF(#REF!+'Plano Prestação Mensal Proposta'!A2789&gt;120,0,ROUND(IF(B2789&gt;0.045,(0.045*0.5),(0.5)*B2789),7)))</f>
        <v>#REF!</v>
      </c>
      <c r="D2789" s="576" t="e">
        <f t="shared" si="301"/>
        <v>#REF!</v>
      </c>
      <c r="E2789" s="575" t="e">
        <f t="shared" si="307"/>
        <v>#REF!</v>
      </c>
      <c r="F2789" s="575" t="e">
        <f t="shared" si="302"/>
        <v>#REF!</v>
      </c>
      <c r="G2789" s="575" t="e">
        <f t="shared" si="303"/>
        <v>#REF!</v>
      </c>
      <c r="H2789" s="575" t="e">
        <f t="shared" si="304"/>
        <v>#REF!</v>
      </c>
      <c r="I2789" s="575" t="e">
        <f t="shared" si="305"/>
        <v>#REF!</v>
      </c>
      <c r="J2789" s="575" t="e">
        <f>IF(A2789="","",IF(#REF!="","",PMT((1+D2789)^(1/12)-1,(#REF!*12)-A2789+1,-E2789)))</f>
        <v>#REF!</v>
      </c>
    </row>
    <row r="2790" spans="1:10">
      <c r="A2790" s="577" t="e">
        <f>IF(A2789="","",IF(A2789=#REF!*12,"",+A2789+1))</f>
        <v>#REF!</v>
      </c>
      <c r="B2790" s="576" t="e">
        <f t="shared" si="306"/>
        <v>#REF!</v>
      </c>
      <c r="C2790" s="576" t="e">
        <f>IF(A2790="","",IF(#REF!+'Plano Prestação Mensal Proposta'!A2790&gt;120,0,ROUND(IF(B2790&gt;0.045,(0.045*0.5),(0.5)*B2790),7)))</f>
        <v>#REF!</v>
      </c>
      <c r="D2790" s="576" t="e">
        <f t="shared" si="301"/>
        <v>#REF!</v>
      </c>
      <c r="E2790" s="575" t="e">
        <f t="shared" si="307"/>
        <v>#REF!</v>
      </c>
      <c r="F2790" s="575" t="e">
        <f t="shared" si="302"/>
        <v>#REF!</v>
      </c>
      <c r="G2790" s="575" t="e">
        <f t="shared" si="303"/>
        <v>#REF!</v>
      </c>
      <c r="H2790" s="575" t="e">
        <f t="shared" si="304"/>
        <v>#REF!</v>
      </c>
      <c r="I2790" s="575" t="e">
        <f t="shared" si="305"/>
        <v>#REF!</v>
      </c>
      <c r="J2790" s="575" t="e">
        <f>IF(A2790="","",IF(#REF!="","",PMT((1+D2790)^(1/12)-1,(#REF!*12)-A2790+1,-E2790)))</f>
        <v>#REF!</v>
      </c>
    </row>
    <row r="2791" spans="1:10">
      <c r="A2791" s="577" t="e">
        <f>IF(A2790="","",IF(A2790=#REF!*12,"",+A2790+1))</f>
        <v>#REF!</v>
      </c>
      <c r="B2791" s="576" t="e">
        <f t="shared" si="306"/>
        <v>#REF!</v>
      </c>
      <c r="C2791" s="576" t="e">
        <f>IF(A2791="","",IF(#REF!+'Plano Prestação Mensal Proposta'!A2791&gt;120,0,ROUND(IF(B2791&gt;0.045,(0.045*0.5),(0.5)*B2791),7)))</f>
        <v>#REF!</v>
      </c>
      <c r="D2791" s="576" t="e">
        <f t="shared" si="301"/>
        <v>#REF!</v>
      </c>
      <c r="E2791" s="575" t="e">
        <f t="shared" si="307"/>
        <v>#REF!</v>
      </c>
      <c r="F2791" s="575" t="e">
        <f t="shared" si="302"/>
        <v>#REF!</v>
      </c>
      <c r="G2791" s="575" t="e">
        <f t="shared" si="303"/>
        <v>#REF!</v>
      </c>
      <c r="H2791" s="575" t="e">
        <f t="shared" si="304"/>
        <v>#REF!</v>
      </c>
      <c r="I2791" s="575" t="e">
        <f t="shared" si="305"/>
        <v>#REF!</v>
      </c>
      <c r="J2791" s="575" t="e">
        <f>IF(A2791="","",IF(#REF!="","",PMT((1+D2791)^(1/12)-1,(#REF!*12)-A2791+1,-E2791)))</f>
        <v>#REF!</v>
      </c>
    </row>
    <row r="2792" spans="1:10">
      <c r="A2792" s="577" t="e">
        <f>IF(A2791="","",IF(A2791=#REF!*12,"",+A2791+1))</f>
        <v>#REF!</v>
      </c>
      <c r="B2792" s="576" t="e">
        <f t="shared" si="306"/>
        <v>#REF!</v>
      </c>
      <c r="C2792" s="576" t="e">
        <f>IF(A2792="","",IF(#REF!+'Plano Prestação Mensal Proposta'!A2792&gt;120,0,ROUND(IF(B2792&gt;0.045,(0.045*0.5),(0.5)*B2792),7)))</f>
        <v>#REF!</v>
      </c>
      <c r="D2792" s="576" t="e">
        <f t="shared" si="301"/>
        <v>#REF!</v>
      </c>
      <c r="E2792" s="575" t="e">
        <f t="shared" si="307"/>
        <v>#REF!</v>
      </c>
      <c r="F2792" s="575" t="e">
        <f t="shared" si="302"/>
        <v>#REF!</v>
      </c>
      <c r="G2792" s="575" t="e">
        <f t="shared" si="303"/>
        <v>#REF!</v>
      </c>
      <c r="H2792" s="575" t="e">
        <f t="shared" si="304"/>
        <v>#REF!</v>
      </c>
      <c r="I2792" s="575" t="e">
        <f t="shared" si="305"/>
        <v>#REF!</v>
      </c>
      <c r="J2792" s="575" t="e">
        <f>IF(A2792="","",IF(#REF!="","",PMT((1+D2792)^(1/12)-1,(#REF!*12)-A2792+1,-E2792)))</f>
        <v>#REF!</v>
      </c>
    </row>
    <row r="2793" spans="1:10">
      <c r="A2793" s="577" t="e">
        <f>IF(A2792="","",IF(A2792=#REF!*12,"",+A2792+1))</f>
        <v>#REF!</v>
      </c>
      <c r="B2793" s="576" t="e">
        <f t="shared" si="306"/>
        <v>#REF!</v>
      </c>
      <c r="C2793" s="576" t="e">
        <f>IF(A2793="","",IF(#REF!+'Plano Prestação Mensal Proposta'!A2793&gt;120,0,ROUND(IF(B2793&gt;0.045,(0.045*0.5),(0.5)*B2793),7)))</f>
        <v>#REF!</v>
      </c>
      <c r="D2793" s="576" t="e">
        <f t="shared" si="301"/>
        <v>#REF!</v>
      </c>
      <c r="E2793" s="575" t="e">
        <f t="shared" si="307"/>
        <v>#REF!</v>
      </c>
      <c r="F2793" s="575" t="e">
        <f t="shared" si="302"/>
        <v>#REF!</v>
      </c>
      <c r="G2793" s="575" t="e">
        <f t="shared" si="303"/>
        <v>#REF!</v>
      </c>
      <c r="H2793" s="575" t="e">
        <f t="shared" si="304"/>
        <v>#REF!</v>
      </c>
      <c r="I2793" s="575" t="e">
        <f t="shared" si="305"/>
        <v>#REF!</v>
      </c>
      <c r="J2793" s="575" t="e">
        <f>IF(A2793="","",IF(#REF!="","",PMT((1+D2793)^(1/12)-1,(#REF!*12)-A2793+1,-E2793)))</f>
        <v>#REF!</v>
      </c>
    </row>
    <row r="2794" spans="1:10">
      <c r="A2794" s="577" t="e">
        <f>IF(A2793="","",IF(A2793=#REF!*12,"",+A2793+1))</f>
        <v>#REF!</v>
      </c>
      <c r="B2794" s="576" t="e">
        <f t="shared" si="306"/>
        <v>#REF!</v>
      </c>
      <c r="C2794" s="576" t="e">
        <f>IF(A2794="","",IF(#REF!+'Plano Prestação Mensal Proposta'!A2794&gt;120,0,ROUND(IF(B2794&gt;0.045,(0.045*0.5),(0.5)*B2794),7)))</f>
        <v>#REF!</v>
      </c>
      <c r="D2794" s="576" t="e">
        <f t="shared" si="301"/>
        <v>#REF!</v>
      </c>
      <c r="E2794" s="575" t="e">
        <f t="shared" si="307"/>
        <v>#REF!</v>
      </c>
      <c r="F2794" s="575" t="e">
        <f t="shared" si="302"/>
        <v>#REF!</v>
      </c>
      <c r="G2794" s="575" t="e">
        <f t="shared" si="303"/>
        <v>#REF!</v>
      </c>
      <c r="H2794" s="575" t="e">
        <f t="shared" si="304"/>
        <v>#REF!</v>
      </c>
      <c r="I2794" s="575" t="e">
        <f t="shared" si="305"/>
        <v>#REF!</v>
      </c>
      <c r="J2794" s="575" t="e">
        <f>IF(A2794="","",IF(#REF!="","",PMT((1+D2794)^(1/12)-1,(#REF!*12)-A2794+1,-E2794)))</f>
        <v>#REF!</v>
      </c>
    </row>
    <row r="2795" spans="1:10">
      <c r="A2795" s="577" t="e">
        <f>IF(A2794="","",IF(A2794=#REF!*12,"",+A2794+1))</f>
        <v>#REF!</v>
      </c>
      <c r="B2795" s="576" t="e">
        <f t="shared" si="306"/>
        <v>#REF!</v>
      </c>
      <c r="C2795" s="576" t="e">
        <f>IF(A2795="","",IF(#REF!+'Plano Prestação Mensal Proposta'!A2795&gt;120,0,ROUND(IF(B2795&gt;0.045,(0.045*0.5),(0.5)*B2795),7)))</f>
        <v>#REF!</v>
      </c>
      <c r="D2795" s="576" t="e">
        <f t="shared" si="301"/>
        <v>#REF!</v>
      </c>
      <c r="E2795" s="575" t="e">
        <f t="shared" si="307"/>
        <v>#REF!</v>
      </c>
      <c r="F2795" s="575" t="e">
        <f t="shared" si="302"/>
        <v>#REF!</v>
      </c>
      <c r="G2795" s="575" t="e">
        <f t="shared" si="303"/>
        <v>#REF!</v>
      </c>
      <c r="H2795" s="575" t="e">
        <f t="shared" si="304"/>
        <v>#REF!</v>
      </c>
      <c r="I2795" s="575" t="e">
        <f t="shared" si="305"/>
        <v>#REF!</v>
      </c>
      <c r="J2795" s="575" t="e">
        <f>IF(A2795="","",IF(#REF!="","",PMT((1+D2795)^(1/12)-1,(#REF!*12)-A2795+1,-E2795)))</f>
        <v>#REF!</v>
      </c>
    </row>
    <row r="2796" spans="1:10">
      <c r="A2796" s="577" t="e">
        <f>IF(A2795="","",IF(A2795=#REF!*12,"",+A2795+1))</f>
        <v>#REF!</v>
      </c>
      <c r="B2796" s="576" t="e">
        <f t="shared" si="306"/>
        <v>#REF!</v>
      </c>
      <c r="C2796" s="576" t="e">
        <f>IF(A2796="","",IF(#REF!+'Plano Prestação Mensal Proposta'!A2796&gt;120,0,ROUND(IF(B2796&gt;0.045,(0.045*0.5),(0.5)*B2796),7)))</f>
        <v>#REF!</v>
      </c>
      <c r="D2796" s="576" t="e">
        <f t="shared" si="301"/>
        <v>#REF!</v>
      </c>
      <c r="E2796" s="575" t="e">
        <f t="shared" si="307"/>
        <v>#REF!</v>
      </c>
      <c r="F2796" s="575" t="e">
        <f t="shared" si="302"/>
        <v>#REF!</v>
      </c>
      <c r="G2796" s="575" t="e">
        <f t="shared" si="303"/>
        <v>#REF!</v>
      </c>
      <c r="H2796" s="575" t="e">
        <f t="shared" si="304"/>
        <v>#REF!</v>
      </c>
      <c r="I2796" s="575" t="e">
        <f t="shared" si="305"/>
        <v>#REF!</v>
      </c>
      <c r="J2796" s="575" t="e">
        <f>IF(A2796="","",IF(#REF!="","",PMT((1+D2796)^(1/12)-1,(#REF!*12)-A2796+1,-E2796)))</f>
        <v>#REF!</v>
      </c>
    </row>
    <row r="2797" spans="1:10">
      <c r="A2797" s="577" t="e">
        <f>IF(A2796="","",IF(A2796=#REF!*12,"",+A2796+1))</f>
        <v>#REF!</v>
      </c>
      <c r="B2797" s="576" t="e">
        <f t="shared" si="306"/>
        <v>#REF!</v>
      </c>
      <c r="C2797" s="576" t="e">
        <f>IF(A2797="","",IF(#REF!+'Plano Prestação Mensal Proposta'!A2797&gt;120,0,ROUND(IF(B2797&gt;0.045,(0.045*0.5),(0.5)*B2797),7)))</f>
        <v>#REF!</v>
      </c>
      <c r="D2797" s="576" t="e">
        <f t="shared" si="301"/>
        <v>#REF!</v>
      </c>
      <c r="E2797" s="575" t="e">
        <f t="shared" si="307"/>
        <v>#REF!</v>
      </c>
      <c r="F2797" s="575" t="e">
        <f t="shared" si="302"/>
        <v>#REF!</v>
      </c>
      <c r="G2797" s="575" t="e">
        <f t="shared" si="303"/>
        <v>#REF!</v>
      </c>
      <c r="H2797" s="575" t="e">
        <f t="shared" si="304"/>
        <v>#REF!</v>
      </c>
      <c r="I2797" s="575" t="e">
        <f t="shared" si="305"/>
        <v>#REF!</v>
      </c>
      <c r="J2797" s="575" t="e">
        <f>IF(A2797="","",IF(#REF!="","",PMT((1+D2797)^(1/12)-1,(#REF!*12)-A2797+1,-E2797)))</f>
        <v>#REF!</v>
      </c>
    </row>
    <row r="2798" spans="1:10">
      <c r="A2798" s="577" t="e">
        <f>IF(A2797="","",IF(A2797=#REF!*12,"",+A2797+1))</f>
        <v>#REF!</v>
      </c>
      <c r="B2798" s="576" t="e">
        <f t="shared" si="306"/>
        <v>#REF!</v>
      </c>
      <c r="C2798" s="576" t="e">
        <f>IF(A2798="","",IF(#REF!+'Plano Prestação Mensal Proposta'!A2798&gt;120,0,ROUND(IF(B2798&gt;0.045,(0.045*0.5),(0.5)*B2798),7)))</f>
        <v>#REF!</v>
      </c>
      <c r="D2798" s="576" t="e">
        <f t="shared" si="301"/>
        <v>#REF!</v>
      </c>
      <c r="E2798" s="575" t="e">
        <f t="shared" si="307"/>
        <v>#REF!</v>
      </c>
      <c r="F2798" s="575" t="e">
        <f t="shared" si="302"/>
        <v>#REF!</v>
      </c>
      <c r="G2798" s="575" t="e">
        <f t="shared" si="303"/>
        <v>#REF!</v>
      </c>
      <c r="H2798" s="575" t="e">
        <f t="shared" si="304"/>
        <v>#REF!</v>
      </c>
      <c r="I2798" s="575" t="e">
        <f t="shared" si="305"/>
        <v>#REF!</v>
      </c>
      <c r="J2798" s="575" t="e">
        <f>IF(A2798="","",IF(#REF!="","",PMT((1+D2798)^(1/12)-1,(#REF!*12)-A2798+1,-E2798)))</f>
        <v>#REF!</v>
      </c>
    </row>
    <row r="2799" spans="1:10">
      <c r="A2799" s="577" t="e">
        <f>IF(A2798="","",IF(A2798=#REF!*12,"",+A2798+1))</f>
        <v>#REF!</v>
      </c>
      <c r="B2799" s="576" t="e">
        <f t="shared" si="306"/>
        <v>#REF!</v>
      </c>
      <c r="C2799" s="576" t="e">
        <f>IF(A2799="","",IF(#REF!+'Plano Prestação Mensal Proposta'!A2799&gt;120,0,ROUND(IF(B2799&gt;0.045,(0.045*0.5),(0.5)*B2799),7)))</f>
        <v>#REF!</v>
      </c>
      <c r="D2799" s="576" t="e">
        <f t="shared" si="301"/>
        <v>#REF!</v>
      </c>
      <c r="E2799" s="575" t="e">
        <f t="shared" si="307"/>
        <v>#REF!</v>
      </c>
      <c r="F2799" s="575" t="e">
        <f t="shared" si="302"/>
        <v>#REF!</v>
      </c>
      <c r="G2799" s="575" t="e">
        <f t="shared" si="303"/>
        <v>#REF!</v>
      </c>
      <c r="H2799" s="575" t="e">
        <f t="shared" si="304"/>
        <v>#REF!</v>
      </c>
      <c r="I2799" s="575" t="e">
        <f t="shared" si="305"/>
        <v>#REF!</v>
      </c>
      <c r="J2799" s="575" t="e">
        <f>IF(A2799="","",IF(#REF!="","",PMT((1+D2799)^(1/12)-1,(#REF!*12)-A2799+1,-E2799)))</f>
        <v>#REF!</v>
      </c>
    </row>
    <row r="2800" spans="1:10">
      <c r="A2800" s="577" t="e">
        <f>IF(A2799="","",IF(A2799=#REF!*12,"",+A2799+1))</f>
        <v>#REF!</v>
      </c>
      <c r="B2800" s="576" t="e">
        <f t="shared" si="306"/>
        <v>#REF!</v>
      </c>
      <c r="C2800" s="576" t="e">
        <f>IF(A2800="","",IF(#REF!+'Plano Prestação Mensal Proposta'!A2800&gt;120,0,ROUND(IF(B2800&gt;0.045,(0.045*0.5),(0.5)*B2800),7)))</f>
        <v>#REF!</v>
      </c>
      <c r="D2800" s="576" t="e">
        <f t="shared" si="301"/>
        <v>#REF!</v>
      </c>
      <c r="E2800" s="575" t="e">
        <f t="shared" si="307"/>
        <v>#REF!</v>
      </c>
      <c r="F2800" s="575" t="e">
        <f t="shared" si="302"/>
        <v>#REF!</v>
      </c>
      <c r="G2800" s="575" t="e">
        <f t="shared" si="303"/>
        <v>#REF!</v>
      </c>
      <c r="H2800" s="575" t="e">
        <f t="shared" si="304"/>
        <v>#REF!</v>
      </c>
      <c r="I2800" s="575" t="e">
        <f t="shared" si="305"/>
        <v>#REF!</v>
      </c>
      <c r="J2800" s="575" t="e">
        <f>IF(A2800="","",IF(#REF!="","",PMT((1+D2800)^(1/12)-1,(#REF!*12)-A2800+1,-E2800)))</f>
        <v>#REF!</v>
      </c>
    </row>
    <row r="2801" spans="1:10">
      <c r="A2801" s="577" t="e">
        <f>IF(A2800="","",IF(A2800=#REF!*12,"",+A2800+1))</f>
        <v>#REF!</v>
      </c>
      <c r="B2801" s="576" t="e">
        <f t="shared" si="306"/>
        <v>#REF!</v>
      </c>
      <c r="C2801" s="576" t="e">
        <f>IF(A2801="","",IF(#REF!+'Plano Prestação Mensal Proposta'!A2801&gt;120,0,ROUND(IF(B2801&gt;0.045,(0.045*0.5),(0.5)*B2801),7)))</f>
        <v>#REF!</v>
      </c>
      <c r="D2801" s="576" t="e">
        <f t="shared" si="301"/>
        <v>#REF!</v>
      </c>
      <c r="E2801" s="575" t="e">
        <f t="shared" si="307"/>
        <v>#REF!</v>
      </c>
      <c r="F2801" s="575" t="e">
        <f t="shared" si="302"/>
        <v>#REF!</v>
      </c>
      <c r="G2801" s="575" t="e">
        <f t="shared" si="303"/>
        <v>#REF!</v>
      </c>
      <c r="H2801" s="575" t="e">
        <f t="shared" si="304"/>
        <v>#REF!</v>
      </c>
      <c r="I2801" s="575" t="e">
        <f t="shared" si="305"/>
        <v>#REF!</v>
      </c>
      <c r="J2801" s="575" t="e">
        <f>IF(A2801="","",IF(#REF!="","",PMT((1+D2801)^(1/12)-1,(#REF!*12)-A2801+1,-E2801)))</f>
        <v>#REF!</v>
      </c>
    </row>
    <row r="2802" spans="1:10">
      <c r="A2802" s="577" t="e">
        <f>IF(A2801="","",IF(A2801=#REF!*12,"",+A2801+1))</f>
        <v>#REF!</v>
      </c>
      <c r="B2802" s="576" t="e">
        <f t="shared" si="306"/>
        <v>#REF!</v>
      </c>
      <c r="C2802" s="576" t="e">
        <f>IF(A2802="","",IF(#REF!+'Plano Prestação Mensal Proposta'!A2802&gt;120,0,ROUND(IF(B2802&gt;0.045,(0.045*0.5),(0.5)*B2802),7)))</f>
        <v>#REF!</v>
      </c>
      <c r="D2802" s="576" t="e">
        <f t="shared" si="301"/>
        <v>#REF!</v>
      </c>
      <c r="E2802" s="575" t="e">
        <f t="shared" si="307"/>
        <v>#REF!</v>
      </c>
      <c r="F2802" s="575" t="e">
        <f t="shared" si="302"/>
        <v>#REF!</v>
      </c>
      <c r="G2802" s="575" t="e">
        <f t="shared" si="303"/>
        <v>#REF!</v>
      </c>
      <c r="H2802" s="575" t="e">
        <f t="shared" si="304"/>
        <v>#REF!</v>
      </c>
      <c r="I2802" s="575" t="e">
        <f t="shared" si="305"/>
        <v>#REF!</v>
      </c>
      <c r="J2802" s="575" t="e">
        <f>IF(A2802="","",IF(#REF!="","",PMT((1+D2802)^(1/12)-1,(#REF!*12)-A2802+1,-E2802)))</f>
        <v>#REF!</v>
      </c>
    </row>
    <row r="2803" spans="1:10">
      <c r="A2803" s="577" t="e">
        <f>IF(A2802="","",IF(A2802=#REF!*12,"",+A2802+1))</f>
        <v>#REF!</v>
      </c>
      <c r="B2803" s="576" t="e">
        <f t="shared" si="306"/>
        <v>#REF!</v>
      </c>
      <c r="C2803" s="576" t="e">
        <f>IF(A2803="","",IF(#REF!+'Plano Prestação Mensal Proposta'!A2803&gt;120,0,ROUND(IF(B2803&gt;0.045,(0.045*0.5),(0.5)*B2803),7)))</f>
        <v>#REF!</v>
      </c>
      <c r="D2803" s="576" t="e">
        <f t="shared" si="301"/>
        <v>#REF!</v>
      </c>
      <c r="E2803" s="575" t="e">
        <f t="shared" si="307"/>
        <v>#REF!</v>
      </c>
      <c r="F2803" s="575" t="e">
        <f t="shared" si="302"/>
        <v>#REF!</v>
      </c>
      <c r="G2803" s="575" t="e">
        <f t="shared" si="303"/>
        <v>#REF!</v>
      </c>
      <c r="H2803" s="575" t="e">
        <f t="shared" si="304"/>
        <v>#REF!</v>
      </c>
      <c r="I2803" s="575" t="e">
        <f t="shared" si="305"/>
        <v>#REF!</v>
      </c>
      <c r="J2803" s="575" t="e">
        <f>IF(A2803="","",IF(#REF!="","",PMT((1+D2803)^(1/12)-1,(#REF!*12)-A2803+1,-E2803)))</f>
        <v>#REF!</v>
      </c>
    </row>
    <row r="2804" spans="1:10">
      <c r="A2804" s="577" t="e">
        <f>IF(A2803="","",IF(A2803=#REF!*12,"",+A2803+1))</f>
        <v>#REF!</v>
      </c>
      <c r="B2804" s="576" t="e">
        <f t="shared" si="306"/>
        <v>#REF!</v>
      </c>
      <c r="C2804" s="576" t="e">
        <f>IF(A2804="","",IF(#REF!+'Plano Prestação Mensal Proposta'!A2804&gt;120,0,ROUND(IF(B2804&gt;0.045,(0.045*0.5),(0.5)*B2804),7)))</f>
        <v>#REF!</v>
      </c>
      <c r="D2804" s="576" t="e">
        <f t="shared" si="301"/>
        <v>#REF!</v>
      </c>
      <c r="E2804" s="575" t="e">
        <f t="shared" si="307"/>
        <v>#REF!</v>
      </c>
      <c r="F2804" s="575" t="e">
        <f t="shared" si="302"/>
        <v>#REF!</v>
      </c>
      <c r="G2804" s="575" t="e">
        <f t="shared" si="303"/>
        <v>#REF!</v>
      </c>
      <c r="H2804" s="575" t="e">
        <f t="shared" si="304"/>
        <v>#REF!</v>
      </c>
      <c r="I2804" s="575" t="e">
        <f t="shared" si="305"/>
        <v>#REF!</v>
      </c>
      <c r="J2804" s="575" t="e">
        <f>IF(A2804="","",IF(#REF!="","",PMT((1+D2804)^(1/12)-1,(#REF!*12)-A2804+1,-E2804)))</f>
        <v>#REF!</v>
      </c>
    </row>
    <row r="2805" spans="1:10">
      <c r="A2805" s="577" t="e">
        <f>IF(A2804="","",IF(A2804=#REF!*12,"",+A2804+1))</f>
        <v>#REF!</v>
      </c>
      <c r="B2805" s="576" t="e">
        <f t="shared" si="306"/>
        <v>#REF!</v>
      </c>
      <c r="C2805" s="576" t="e">
        <f>IF(A2805="","",IF(#REF!+'Plano Prestação Mensal Proposta'!A2805&gt;120,0,ROUND(IF(B2805&gt;0.045,(0.045*0.5),(0.5)*B2805),7)))</f>
        <v>#REF!</v>
      </c>
      <c r="D2805" s="576" t="e">
        <f t="shared" si="301"/>
        <v>#REF!</v>
      </c>
      <c r="E2805" s="575" t="e">
        <f t="shared" si="307"/>
        <v>#REF!</v>
      </c>
      <c r="F2805" s="575" t="e">
        <f t="shared" si="302"/>
        <v>#REF!</v>
      </c>
      <c r="G2805" s="575" t="e">
        <f t="shared" si="303"/>
        <v>#REF!</v>
      </c>
      <c r="H2805" s="575" t="e">
        <f t="shared" si="304"/>
        <v>#REF!</v>
      </c>
      <c r="I2805" s="575" t="e">
        <f t="shared" si="305"/>
        <v>#REF!</v>
      </c>
      <c r="J2805" s="575" t="e">
        <f>IF(A2805="","",IF(#REF!="","",PMT((1+D2805)^(1/12)-1,(#REF!*12)-A2805+1,-E2805)))</f>
        <v>#REF!</v>
      </c>
    </row>
    <row r="2806" spans="1:10">
      <c r="A2806" s="577" t="e">
        <f>IF(A2805="","",IF(A2805=#REF!*12,"",+A2805+1))</f>
        <v>#REF!</v>
      </c>
      <c r="B2806" s="576" t="e">
        <f t="shared" si="306"/>
        <v>#REF!</v>
      </c>
      <c r="C2806" s="576" t="e">
        <f>IF(A2806="","",IF(#REF!+'Plano Prestação Mensal Proposta'!A2806&gt;120,0,ROUND(IF(B2806&gt;0.045,(0.045*0.5),(0.5)*B2806),7)))</f>
        <v>#REF!</v>
      </c>
      <c r="D2806" s="576" t="e">
        <f t="shared" si="301"/>
        <v>#REF!</v>
      </c>
      <c r="E2806" s="575" t="e">
        <f t="shared" si="307"/>
        <v>#REF!</v>
      </c>
      <c r="F2806" s="575" t="e">
        <f t="shared" si="302"/>
        <v>#REF!</v>
      </c>
      <c r="G2806" s="575" t="e">
        <f t="shared" si="303"/>
        <v>#REF!</v>
      </c>
      <c r="H2806" s="575" t="e">
        <f t="shared" si="304"/>
        <v>#REF!</v>
      </c>
      <c r="I2806" s="575" t="e">
        <f t="shared" si="305"/>
        <v>#REF!</v>
      </c>
      <c r="J2806" s="575" t="e">
        <f>IF(A2806="","",IF(#REF!="","",PMT((1+D2806)^(1/12)-1,(#REF!*12)-A2806+1,-E2806)))</f>
        <v>#REF!</v>
      </c>
    </row>
    <row r="2807" spans="1:10">
      <c r="A2807" s="577" t="e">
        <f>IF(A2806="","",IF(A2806=#REF!*12,"",+A2806+1))</f>
        <v>#REF!</v>
      </c>
      <c r="B2807" s="576" t="e">
        <f t="shared" si="306"/>
        <v>#REF!</v>
      </c>
      <c r="C2807" s="576" t="e">
        <f>IF(A2807="","",IF(#REF!+'Plano Prestação Mensal Proposta'!A2807&gt;120,0,ROUND(IF(B2807&gt;0.045,(0.045*0.5),(0.5)*B2807),7)))</f>
        <v>#REF!</v>
      </c>
      <c r="D2807" s="576" t="e">
        <f t="shared" si="301"/>
        <v>#REF!</v>
      </c>
      <c r="E2807" s="575" t="e">
        <f t="shared" si="307"/>
        <v>#REF!</v>
      </c>
      <c r="F2807" s="575" t="e">
        <f t="shared" si="302"/>
        <v>#REF!</v>
      </c>
      <c r="G2807" s="575" t="e">
        <f t="shared" si="303"/>
        <v>#REF!</v>
      </c>
      <c r="H2807" s="575" t="e">
        <f t="shared" si="304"/>
        <v>#REF!</v>
      </c>
      <c r="I2807" s="575" t="e">
        <f t="shared" si="305"/>
        <v>#REF!</v>
      </c>
      <c r="J2807" s="575" t="e">
        <f>IF(A2807="","",IF(#REF!="","",PMT((1+D2807)^(1/12)-1,(#REF!*12)-A2807+1,-E2807)))</f>
        <v>#REF!</v>
      </c>
    </row>
    <row r="2808" spans="1:10">
      <c r="A2808" s="577" t="e">
        <f>IF(A2807="","",IF(A2807=#REF!*12,"",+A2807+1))</f>
        <v>#REF!</v>
      </c>
      <c r="B2808" s="576" t="e">
        <f t="shared" si="306"/>
        <v>#REF!</v>
      </c>
      <c r="C2808" s="576" t="e">
        <f>IF(A2808="","",IF(#REF!+'Plano Prestação Mensal Proposta'!A2808&gt;120,0,ROUND(IF(B2808&gt;0.045,(0.045*0.5),(0.5)*B2808),7)))</f>
        <v>#REF!</v>
      </c>
      <c r="D2808" s="576" t="e">
        <f t="shared" si="301"/>
        <v>#REF!</v>
      </c>
      <c r="E2808" s="575" t="e">
        <f t="shared" si="307"/>
        <v>#REF!</v>
      </c>
      <c r="F2808" s="575" t="e">
        <f t="shared" si="302"/>
        <v>#REF!</v>
      </c>
      <c r="G2808" s="575" t="e">
        <f t="shared" si="303"/>
        <v>#REF!</v>
      </c>
      <c r="H2808" s="575" t="e">
        <f t="shared" si="304"/>
        <v>#REF!</v>
      </c>
      <c r="I2808" s="575" t="e">
        <f t="shared" si="305"/>
        <v>#REF!</v>
      </c>
      <c r="J2808" s="575" t="e">
        <f>IF(A2808="","",IF(#REF!="","",PMT((1+D2808)^(1/12)-1,(#REF!*12)-A2808+1,-E2808)))</f>
        <v>#REF!</v>
      </c>
    </row>
    <row r="2809" spans="1:10">
      <c r="A2809" s="577" t="e">
        <f>IF(A2808="","",IF(A2808=#REF!*12,"",+A2808+1))</f>
        <v>#REF!</v>
      </c>
      <c r="B2809" s="576" t="e">
        <f t="shared" si="306"/>
        <v>#REF!</v>
      </c>
      <c r="C2809" s="576" t="e">
        <f>IF(A2809="","",IF(#REF!+'Plano Prestação Mensal Proposta'!A2809&gt;120,0,ROUND(IF(B2809&gt;0.045,(0.045*0.5),(0.5)*B2809),7)))</f>
        <v>#REF!</v>
      </c>
      <c r="D2809" s="576" t="e">
        <f t="shared" si="301"/>
        <v>#REF!</v>
      </c>
      <c r="E2809" s="575" t="e">
        <f t="shared" si="307"/>
        <v>#REF!</v>
      </c>
      <c r="F2809" s="575" t="e">
        <f t="shared" si="302"/>
        <v>#REF!</v>
      </c>
      <c r="G2809" s="575" t="e">
        <f t="shared" si="303"/>
        <v>#REF!</v>
      </c>
      <c r="H2809" s="575" t="e">
        <f t="shared" si="304"/>
        <v>#REF!</v>
      </c>
      <c r="I2809" s="575" t="e">
        <f t="shared" si="305"/>
        <v>#REF!</v>
      </c>
      <c r="J2809" s="575" t="e">
        <f>IF(A2809="","",IF(#REF!="","",PMT((1+D2809)^(1/12)-1,(#REF!*12)-A2809+1,-E2809)))</f>
        <v>#REF!</v>
      </c>
    </row>
    <row r="2810" spans="1:10">
      <c r="A2810" s="577" t="e">
        <f>IF(A2809="","",IF(A2809=#REF!*12,"",+A2809+1))</f>
        <v>#REF!</v>
      </c>
      <c r="B2810" s="576" t="e">
        <f t="shared" si="306"/>
        <v>#REF!</v>
      </c>
      <c r="C2810" s="576" t="e">
        <f>IF(A2810="","",IF(#REF!+'Plano Prestação Mensal Proposta'!A2810&gt;120,0,ROUND(IF(B2810&gt;0.045,(0.045*0.5),(0.5)*B2810),7)))</f>
        <v>#REF!</v>
      </c>
      <c r="D2810" s="576" t="e">
        <f t="shared" si="301"/>
        <v>#REF!</v>
      </c>
      <c r="E2810" s="575" t="e">
        <f t="shared" si="307"/>
        <v>#REF!</v>
      </c>
      <c r="F2810" s="575" t="e">
        <f t="shared" si="302"/>
        <v>#REF!</v>
      </c>
      <c r="G2810" s="575" t="e">
        <f t="shared" si="303"/>
        <v>#REF!</v>
      </c>
      <c r="H2810" s="575" t="e">
        <f t="shared" si="304"/>
        <v>#REF!</v>
      </c>
      <c r="I2810" s="575" t="e">
        <f t="shared" si="305"/>
        <v>#REF!</v>
      </c>
      <c r="J2810" s="575" t="e">
        <f>IF(A2810="","",IF(#REF!="","",PMT((1+D2810)^(1/12)-1,(#REF!*12)-A2810+1,-E2810)))</f>
        <v>#REF!</v>
      </c>
    </row>
    <row r="2811" spans="1:10">
      <c r="A2811" s="577" t="e">
        <f>IF(A2810="","",IF(A2810=#REF!*12,"",+A2810+1))</f>
        <v>#REF!</v>
      </c>
      <c r="B2811" s="576" t="e">
        <f t="shared" si="306"/>
        <v>#REF!</v>
      </c>
      <c r="C2811" s="576" t="e">
        <f>IF(A2811="","",IF(#REF!+'Plano Prestação Mensal Proposta'!A2811&gt;120,0,ROUND(IF(B2811&gt;0.045,(0.045*0.5),(0.5)*B2811),7)))</f>
        <v>#REF!</v>
      </c>
      <c r="D2811" s="576" t="e">
        <f t="shared" si="301"/>
        <v>#REF!</v>
      </c>
      <c r="E2811" s="575" t="e">
        <f t="shared" si="307"/>
        <v>#REF!</v>
      </c>
      <c r="F2811" s="575" t="e">
        <f t="shared" si="302"/>
        <v>#REF!</v>
      </c>
      <c r="G2811" s="575" t="e">
        <f t="shared" si="303"/>
        <v>#REF!</v>
      </c>
      <c r="H2811" s="575" t="e">
        <f t="shared" si="304"/>
        <v>#REF!</v>
      </c>
      <c r="I2811" s="575" t="e">
        <f t="shared" si="305"/>
        <v>#REF!</v>
      </c>
      <c r="J2811" s="575" t="e">
        <f>IF(A2811="","",IF(#REF!="","",PMT((1+D2811)^(1/12)-1,(#REF!*12)-A2811+1,-E2811)))</f>
        <v>#REF!</v>
      </c>
    </row>
    <row r="2812" spans="1:10">
      <c r="A2812" s="577" t="e">
        <f>IF(A2811="","",IF(A2811=#REF!*12,"",+A2811+1))</f>
        <v>#REF!</v>
      </c>
      <c r="B2812" s="576" t="e">
        <f t="shared" si="306"/>
        <v>#REF!</v>
      </c>
      <c r="C2812" s="576" t="e">
        <f>IF(A2812="","",IF(#REF!+'Plano Prestação Mensal Proposta'!A2812&gt;120,0,ROUND(IF(B2812&gt;0.045,(0.045*0.5),(0.5)*B2812),7)))</f>
        <v>#REF!</v>
      </c>
      <c r="D2812" s="576" t="e">
        <f t="shared" si="301"/>
        <v>#REF!</v>
      </c>
      <c r="E2812" s="575" t="e">
        <f t="shared" si="307"/>
        <v>#REF!</v>
      </c>
      <c r="F2812" s="575" t="e">
        <f t="shared" si="302"/>
        <v>#REF!</v>
      </c>
      <c r="G2812" s="575" t="e">
        <f t="shared" si="303"/>
        <v>#REF!</v>
      </c>
      <c r="H2812" s="575" t="e">
        <f t="shared" si="304"/>
        <v>#REF!</v>
      </c>
      <c r="I2812" s="575" t="e">
        <f t="shared" si="305"/>
        <v>#REF!</v>
      </c>
      <c r="J2812" s="575" t="e">
        <f>IF(A2812="","",IF(#REF!="","",PMT((1+D2812)^(1/12)-1,(#REF!*12)-A2812+1,-E2812)))</f>
        <v>#REF!</v>
      </c>
    </row>
    <row r="2813" spans="1:10">
      <c r="A2813" s="577" t="e">
        <f>IF(A2812="","",IF(A2812=#REF!*12,"",+A2812+1))</f>
        <v>#REF!</v>
      </c>
      <c r="B2813" s="576" t="e">
        <f t="shared" si="306"/>
        <v>#REF!</v>
      </c>
      <c r="C2813" s="576" t="e">
        <f>IF(A2813="","",IF(#REF!+'Plano Prestação Mensal Proposta'!A2813&gt;120,0,ROUND(IF(B2813&gt;0.045,(0.045*0.5),(0.5)*B2813),7)))</f>
        <v>#REF!</v>
      </c>
      <c r="D2813" s="576" t="e">
        <f t="shared" si="301"/>
        <v>#REF!</v>
      </c>
      <c r="E2813" s="575" t="e">
        <f t="shared" si="307"/>
        <v>#REF!</v>
      </c>
      <c r="F2813" s="575" t="e">
        <f t="shared" si="302"/>
        <v>#REF!</v>
      </c>
      <c r="G2813" s="575" t="e">
        <f t="shared" si="303"/>
        <v>#REF!</v>
      </c>
      <c r="H2813" s="575" t="e">
        <f t="shared" si="304"/>
        <v>#REF!</v>
      </c>
      <c r="I2813" s="575" t="e">
        <f t="shared" si="305"/>
        <v>#REF!</v>
      </c>
      <c r="J2813" s="575" t="e">
        <f>IF(A2813="","",IF(#REF!="","",PMT((1+D2813)^(1/12)-1,(#REF!*12)-A2813+1,-E2813)))</f>
        <v>#REF!</v>
      </c>
    </row>
    <row r="2814" spans="1:10">
      <c r="A2814" s="577" t="e">
        <f>IF(A2813="","",IF(A2813=#REF!*12,"",+A2813+1))</f>
        <v>#REF!</v>
      </c>
      <c r="B2814" s="576" t="e">
        <f t="shared" si="306"/>
        <v>#REF!</v>
      </c>
      <c r="C2814" s="576" t="e">
        <f>IF(A2814="","",IF(#REF!+'Plano Prestação Mensal Proposta'!A2814&gt;120,0,ROUND(IF(B2814&gt;0.045,(0.045*0.5),(0.5)*B2814),7)))</f>
        <v>#REF!</v>
      </c>
      <c r="D2814" s="576" t="e">
        <f t="shared" si="301"/>
        <v>#REF!</v>
      </c>
      <c r="E2814" s="575" t="e">
        <f t="shared" si="307"/>
        <v>#REF!</v>
      </c>
      <c r="F2814" s="575" t="e">
        <f t="shared" si="302"/>
        <v>#REF!</v>
      </c>
      <c r="G2814" s="575" t="e">
        <f t="shared" si="303"/>
        <v>#REF!</v>
      </c>
      <c r="H2814" s="575" t="e">
        <f t="shared" si="304"/>
        <v>#REF!</v>
      </c>
      <c r="I2814" s="575" t="e">
        <f t="shared" si="305"/>
        <v>#REF!</v>
      </c>
      <c r="J2814" s="575" t="e">
        <f>IF(A2814="","",IF(#REF!="","",PMT((1+D2814)^(1/12)-1,(#REF!*12)-A2814+1,-E2814)))</f>
        <v>#REF!</v>
      </c>
    </row>
    <row r="2815" spans="1:10">
      <c r="A2815" s="577" t="e">
        <f>IF(A2814="","",IF(A2814=#REF!*12,"",+A2814+1))</f>
        <v>#REF!</v>
      </c>
      <c r="B2815" s="576" t="e">
        <f t="shared" si="306"/>
        <v>#REF!</v>
      </c>
      <c r="C2815" s="576" t="e">
        <f>IF(A2815="","",IF(#REF!+'Plano Prestação Mensal Proposta'!A2815&gt;120,0,ROUND(IF(B2815&gt;0.045,(0.045*0.5),(0.5)*B2815),7)))</f>
        <v>#REF!</v>
      </c>
      <c r="D2815" s="576" t="e">
        <f t="shared" si="301"/>
        <v>#REF!</v>
      </c>
      <c r="E2815" s="575" t="e">
        <f t="shared" si="307"/>
        <v>#REF!</v>
      </c>
      <c r="F2815" s="575" t="e">
        <f t="shared" si="302"/>
        <v>#REF!</v>
      </c>
      <c r="G2815" s="575" t="e">
        <f t="shared" si="303"/>
        <v>#REF!</v>
      </c>
      <c r="H2815" s="575" t="e">
        <f t="shared" si="304"/>
        <v>#REF!</v>
      </c>
      <c r="I2815" s="575" t="e">
        <f t="shared" si="305"/>
        <v>#REF!</v>
      </c>
      <c r="J2815" s="575" t="e">
        <f>IF(A2815="","",IF(#REF!="","",PMT((1+D2815)^(1/12)-1,(#REF!*12)-A2815+1,-E2815)))</f>
        <v>#REF!</v>
      </c>
    </row>
    <row r="2816" spans="1:10">
      <c r="A2816" s="577" t="e">
        <f>IF(A2815="","",IF(A2815=#REF!*12,"",+A2815+1))</f>
        <v>#REF!</v>
      </c>
      <c r="B2816" s="576" t="e">
        <f t="shared" si="306"/>
        <v>#REF!</v>
      </c>
      <c r="C2816" s="576" t="e">
        <f>IF(A2816="","",IF(#REF!+'Plano Prestação Mensal Proposta'!A2816&gt;120,0,ROUND(IF(B2816&gt;0.045,(0.045*0.5),(0.5)*B2816),7)))</f>
        <v>#REF!</v>
      </c>
      <c r="D2816" s="576" t="e">
        <f t="shared" si="301"/>
        <v>#REF!</v>
      </c>
      <c r="E2816" s="575" t="e">
        <f t="shared" si="307"/>
        <v>#REF!</v>
      </c>
      <c r="F2816" s="575" t="e">
        <f t="shared" si="302"/>
        <v>#REF!</v>
      </c>
      <c r="G2816" s="575" t="e">
        <f t="shared" si="303"/>
        <v>#REF!</v>
      </c>
      <c r="H2816" s="575" t="e">
        <f t="shared" si="304"/>
        <v>#REF!</v>
      </c>
      <c r="I2816" s="575" t="e">
        <f t="shared" si="305"/>
        <v>#REF!</v>
      </c>
      <c r="J2816" s="575" t="e">
        <f>IF(A2816="","",IF(#REF!="","",PMT((1+D2816)^(1/12)-1,(#REF!*12)-A2816+1,-E2816)))</f>
        <v>#REF!</v>
      </c>
    </row>
    <row r="2817" spans="1:10">
      <c r="A2817" s="577" t="e">
        <f>IF(A2816="","",IF(A2816=#REF!*12,"",+A2816+1))</f>
        <v>#REF!</v>
      </c>
      <c r="B2817" s="576" t="e">
        <f t="shared" si="306"/>
        <v>#REF!</v>
      </c>
      <c r="C2817" s="576" t="e">
        <f>IF(A2817="","",IF(#REF!+'Plano Prestação Mensal Proposta'!A2817&gt;120,0,ROUND(IF(B2817&gt;0.045,(0.045*0.5),(0.5)*B2817),7)))</f>
        <v>#REF!</v>
      </c>
      <c r="D2817" s="576" t="e">
        <f t="shared" si="301"/>
        <v>#REF!</v>
      </c>
      <c r="E2817" s="575" t="e">
        <f t="shared" si="307"/>
        <v>#REF!</v>
      </c>
      <c r="F2817" s="575" t="e">
        <f t="shared" si="302"/>
        <v>#REF!</v>
      </c>
      <c r="G2817" s="575" t="e">
        <f t="shared" si="303"/>
        <v>#REF!</v>
      </c>
      <c r="H2817" s="575" t="e">
        <f t="shared" si="304"/>
        <v>#REF!</v>
      </c>
      <c r="I2817" s="575" t="e">
        <f t="shared" si="305"/>
        <v>#REF!</v>
      </c>
      <c r="J2817" s="575" t="e">
        <f>IF(A2817="","",IF(#REF!="","",PMT((1+D2817)^(1/12)-1,(#REF!*12)-A2817+1,-E2817)))</f>
        <v>#REF!</v>
      </c>
    </row>
    <row r="2818" spans="1:10">
      <c r="A2818" s="577" t="e">
        <f>IF(A2817="","",IF(A2817=#REF!*12,"",+A2817+1))</f>
        <v>#REF!</v>
      </c>
      <c r="B2818" s="576" t="e">
        <f t="shared" si="306"/>
        <v>#REF!</v>
      </c>
      <c r="C2818" s="576" t="e">
        <f>IF(A2818="","",IF(#REF!+'Plano Prestação Mensal Proposta'!A2818&gt;120,0,ROUND(IF(B2818&gt;0.045,(0.045*0.5),(0.5)*B2818),7)))</f>
        <v>#REF!</v>
      </c>
      <c r="D2818" s="576" t="e">
        <f t="shared" si="301"/>
        <v>#REF!</v>
      </c>
      <c r="E2818" s="575" t="e">
        <f t="shared" si="307"/>
        <v>#REF!</v>
      </c>
      <c r="F2818" s="575" t="e">
        <f t="shared" si="302"/>
        <v>#REF!</v>
      </c>
      <c r="G2818" s="575" t="e">
        <f t="shared" si="303"/>
        <v>#REF!</v>
      </c>
      <c r="H2818" s="575" t="e">
        <f t="shared" si="304"/>
        <v>#REF!</v>
      </c>
      <c r="I2818" s="575" t="e">
        <f t="shared" si="305"/>
        <v>#REF!</v>
      </c>
      <c r="J2818" s="575" t="e">
        <f>IF(A2818="","",IF(#REF!="","",PMT((1+D2818)^(1/12)-1,(#REF!*12)-A2818+1,-E2818)))</f>
        <v>#REF!</v>
      </c>
    </row>
    <row r="2819" spans="1:10">
      <c r="A2819" s="577" t="e">
        <f>IF(A2818="","",IF(A2818=#REF!*12,"",+A2818+1))</f>
        <v>#REF!</v>
      </c>
      <c r="B2819" s="576" t="e">
        <f t="shared" si="306"/>
        <v>#REF!</v>
      </c>
      <c r="C2819" s="576" t="e">
        <f>IF(A2819="","",IF(#REF!+'Plano Prestação Mensal Proposta'!A2819&gt;120,0,ROUND(IF(B2819&gt;0.045,(0.045*0.5),(0.5)*B2819),7)))</f>
        <v>#REF!</v>
      </c>
      <c r="D2819" s="576" t="e">
        <f t="shared" si="301"/>
        <v>#REF!</v>
      </c>
      <c r="E2819" s="575" t="e">
        <f t="shared" si="307"/>
        <v>#REF!</v>
      </c>
      <c r="F2819" s="575" t="e">
        <f t="shared" si="302"/>
        <v>#REF!</v>
      </c>
      <c r="G2819" s="575" t="e">
        <f t="shared" si="303"/>
        <v>#REF!</v>
      </c>
      <c r="H2819" s="575" t="e">
        <f t="shared" si="304"/>
        <v>#REF!</v>
      </c>
      <c r="I2819" s="575" t="e">
        <f t="shared" si="305"/>
        <v>#REF!</v>
      </c>
      <c r="J2819" s="575" t="e">
        <f>IF(A2819="","",IF(#REF!="","",PMT((1+D2819)^(1/12)-1,(#REF!*12)-A2819+1,-E2819)))</f>
        <v>#REF!</v>
      </c>
    </row>
    <row r="2820" spans="1:10">
      <c r="A2820" s="577" t="e">
        <f>IF(A2819="","",IF(A2819=#REF!*12,"",+A2819+1))</f>
        <v>#REF!</v>
      </c>
      <c r="B2820" s="576" t="e">
        <f t="shared" si="306"/>
        <v>#REF!</v>
      </c>
      <c r="C2820" s="576" t="e">
        <f>IF(A2820="","",IF(#REF!+'Plano Prestação Mensal Proposta'!A2820&gt;120,0,ROUND(IF(B2820&gt;0.045,(0.045*0.5),(0.5)*B2820),7)))</f>
        <v>#REF!</v>
      </c>
      <c r="D2820" s="576" t="e">
        <f t="shared" si="301"/>
        <v>#REF!</v>
      </c>
      <c r="E2820" s="575" t="e">
        <f t="shared" si="307"/>
        <v>#REF!</v>
      </c>
      <c r="F2820" s="575" t="e">
        <f t="shared" si="302"/>
        <v>#REF!</v>
      </c>
      <c r="G2820" s="575" t="e">
        <f t="shared" si="303"/>
        <v>#REF!</v>
      </c>
      <c r="H2820" s="575" t="e">
        <f t="shared" si="304"/>
        <v>#REF!</v>
      </c>
      <c r="I2820" s="575" t="e">
        <f t="shared" si="305"/>
        <v>#REF!</v>
      </c>
      <c r="J2820" s="575" t="e">
        <f>IF(A2820="","",IF(#REF!="","",PMT((1+D2820)^(1/12)-1,(#REF!*12)-A2820+1,-E2820)))</f>
        <v>#REF!</v>
      </c>
    </row>
    <row r="2821" spans="1:10">
      <c r="A2821" s="577" t="e">
        <f>IF(A2820="","",IF(A2820=#REF!*12,"",+A2820+1))</f>
        <v>#REF!</v>
      </c>
      <c r="B2821" s="576" t="e">
        <f t="shared" si="306"/>
        <v>#REF!</v>
      </c>
      <c r="C2821" s="576" t="e">
        <f>IF(A2821="","",IF(#REF!+'Plano Prestação Mensal Proposta'!A2821&gt;120,0,ROUND(IF(B2821&gt;0.045,(0.045*0.5),(0.5)*B2821),7)))</f>
        <v>#REF!</v>
      </c>
      <c r="D2821" s="576" t="e">
        <f t="shared" si="301"/>
        <v>#REF!</v>
      </c>
      <c r="E2821" s="575" t="e">
        <f t="shared" si="307"/>
        <v>#REF!</v>
      </c>
      <c r="F2821" s="575" t="e">
        <f t="shared" si="302"/>
        <v>#REF!</v>
      </c>
      <c r="G2821" s="575" t="e">
        <f t="shared" si="303"/>
        <v>#REF!</v>
      </c>
      <c r="H2821" s="575" t="e">
        <f t="shared" si="304"/>
        <v>#REF!</v>
      </c>
      <c r="I2821" s="575" t="e">
        <f t="shared" si="305"/>
        <v>#REF!</v>
      </c>
      <c r="J2821" s="575" t="e">
        <f>IF(A2821="","",IF(#REF!="","",PMT((1+D2821)^(1/12)-1,(#REF!*12)-A2821+1,-E2821)))</f>
        <v>#REF!</v>
      </c>
    </row>
    <row r="2822" spans="1:10">
      <c r="A2822" s="577" t="e">
        <f>IF(A2821="","",IF(A2821=#REF!*12,"",+A2821+1))</f>
        <v>#REF!</v>
      </c>
      <c r="B2822" s="576" t="e">
        <f t="shared" si="306"/>
        <v>#REF!</v>
      </c>
      <c r="C2822" s="576" t="e">
        <f>IF(A2822="","",IF(#REF!+'Plano Prestação Mensal Proposta'!A2822&gt;120,0,ROUND(IF(B2822&gt;0.045,(0.045*0.5),(0.5)*B2822),7)))</f>
        <v>#REF!</v>
      </c>
      <c r="D2822" s="576" t="e">
        <f t="shared" ref="D2822:D2885" si="308">IF(A2822="","",+B2822-C2822)</f>
        <v>#REF!</v>
      </c>
      <c r="E2822" s="575" t="e">
        <f t="shared" si="307"/>
        <v>#REF!</v>
      </c>
      <c r="F2822" s="575" t="e">
        <f t="shared" ref="F2822:F2885" si="309">IF(A2822="","",IF(J2822="","",+J2822-H2822))</f>
        <v>#REF!</v>
      </c>
      <c r="G2822" s="575" t="e">
        <f t="shared" ref="G2822:G2885" si="310">IF(A2822="","",IF(E2822="","",ROUND(+E2822*((1+B2822)^(1/12)-1),2)))</f>
        <v>#REF!</v>
      </c>
      <c r="H2822" s="575" t="e">
        <f t="shared" ref="H2822:H2885" si="311">IF(A2822="","",IF(E2822="","",ROUND(+E2822*((1+D2822)^(1/12)-1),2)))</f>
        <v>#REF!</v>
      </c>
      <c r="I2822" s="575" t="e">
        <f t="shared" ref="I2822:I2885" si="312">IF(A2822="","",+G2822-H2822)</f>
        <v>#REF!</v>
      </c>
      <c r="J2822" s="575" t="e">
        <f>IF(A2822="","",IF(#REF!="","",PMT((1+D2822)^(1/12)-1,(#REF!*12)-A2822+1,-E2822)))</f>
        <v>#REF!</v>
      </c>
    </row>
    <row r="2823" spans="1:10">
      <c r="A2823" s="577" t="e">
        <f>IF(A2822="","",IF(A2822=#REF!*12,"",+A2822+1))</f>
        <v>#REF!</v>
      </c>
      <c r="B2823" s="576" t="e">
        <f t="shared" ref="B2823:B2886" si="313">IF(A2823="","",+B2822)</f>
        <v>#REF!</v>
      </c>
      <c r="C2823" s="576" t="e">
        <f>IF(A2823="","",IF(#REF!+'Plano Prestação Mensal Proposta'!A2823&gt;120,0,ROUND(IF(B2823&gt;0.045,(0.045*0.5),(0.5)*B2823),7)))</f>
        <v>#REF!</v>
      </c>
      <c r="D2823" s="576" t="e">
        <f t="shared" si="308"/>
        <v>#REF!</v>
      </c>
      <c r="E2823" s="575" t="e">
        <f t="shared" ref="E2823:E2886" si="314">IF(A2823="","",IF(F2822="","",+E2822-F2822))</f>
        <v>#REF!</v>
      </c>
      <c r="F2823" s="575" t="e">
        <f t="shared" si="309"/>
        <v>#REF!</v>
      </c>
      <c r="G2823" s="575" t="e">
        <f t="shared" si="310"/>
        <v>#REF!</v>
      </c>
      <c r="H2823" s="575" t="e">
        <f t="shared" si="311"/>
        <v>#REF!</v>
      </c>
      <c r="I2823" s="575" t="e">
        <f t="shared" si="312"/>
        <v>#REF!</v>
      </c>
      <c r="J2823" s="575" t="e">
        <f>IF(A2823="","",IF(#REF!="","",PMT((1+D2823)^(1/12)-1,(#REF!*12)-A2823+1,-E2823)))</f>
        <v>#REF!</v>
      </c>
    </row>
    <row r="2824" spans="1:10">
      <c r="A2824" s="577" t="e">
        <f>IF(A2823="","",IF(A2823=#REF!*12,"",+A2823+1))</f>
        <v>#REF!</v>
      </c>
      <c r="B2824" s="576" t="e">
        <f t="shared" si="313"/>
        <v>#REF!</v>
      </c>
      <c r="C2824" s="576" t="e">
        <f>IF(A2824="","",IF(#REF!+'Plano Prestação Mensal Proposta'!A2824&gt;120,0,ROUND(IF(B2824&gt;0.045,(0.045*0.5),(0.5)*B2824),7)))</f>
        <v>#REF!</v>
      </c>
      <c r="D2824" s="576" t="e">
        <f t="shared" si="308"/>
        <v>#REF!</v>
      </c>
      <c r="E2824" s="575" t="e">
        <f t="shared" si="314"/>
        <v>#REF!</v>
      </c>
      <c r="F2824" s="575" t="e">
        <f t="shared" si="309"/>
        <v>#REF!</v>
      </c>
      <c r="G2824" s="575" t="e">
        <f t="shared" si="310"/>
        <v>#REF!</v>
      </c>
      <c r="H2824" s="575" t="e">
        <f t="shared" si="311"/>
        <v>#REF!</v>
      </c>
      <c r="I2824" s="575" t="e">
        <f t="shared" si="312"/>
        <v>#REF!</v>
      </c>
      <c r="J2824" s="575" t="e">
        <f>IF(A2824="","",IF(#REF!="","",PMT((1+D2824)^(1/12)-1,(#REF!*12)-A2824+1,-E2824)))</f>
        <v>#REF!</v>
      </c>
    </row>
    <row r="2825" spans="1:10">
      <c r="A2825" s="577" t="e">
        <f>IF(A2824="","",IF(A2824=#REF!*12,"",+A2824+1))</f>
        <v>#REF!</v>
      </c>
      <c r="B2825" s="576" t="e">
        <f t="shared" si="313"/>
        <v>#REF!</v>
      </c>
      <c r="C2825" s="576" t="e">
        <f>IF(A2825="","",IF(#REF!+'Plano Prestação Mensal Proposta'!A2825&gt;120,0,ROUND(IF(B2825&gt;0.045,(0.045*0.5),(0.5)*B2825),7)))</f>
        <v>#REF!</v>
      </c>
      <c r="D2825" s="576" t="e">
        <f t="shared" si="308"/>
        <v>#REF!</v>
      </c>
      <c r="E2825" s="575" t="e">
        <f t="shared" si="314"/>
        <v>#REF!</v>
      </c>
      <c r="F2825" s="575" t="e">
        <f t="shared" si="309"/>
        <v>#REF!</v>
      </c>
      <c r="G2825" s="575" t="e">
        <f t="shared" si="310"/>
        <v>#REF!</v>
      </c>
      <c r="H2825" s="575" t="e">
        <f t="shared" si="311"/>
        <v>#REF!</v>
      </c>
      <c r="I2825" s="575" t="e">
        <f t="shared" si="312"/>
        <v>#REF!</v>
      </c>
      <c r="J2825" s="575" t="e">
        <f>IF(A2825="","",IF(#REF!="","",PMT((1+D2825)^(1/12)-1,(#REF!*12)-A2825+1,-E2825)))</f>
        <v>#REF!</v>
      </c>
    </row>
    <row r="2826" spans="1:10">
      <c r="A2826" s="577" t="e">
        <f>IF(A2825="","",IF(A2825=#REF!*12,"",+A2825+1))</f>
        <v>#REF!</v>
      </c>
      <c r="B2826" s="576" t="e">
        <f t="shared" si="313"/>
        <v>#REF!</v>
      </c>
      <c r="C2826" s="576" t="e">
        <f>IF(A2826="","",IF(#REF!+'Plano Prestação Mensal Proposta'!A2826&gt;120,0,ROUND(IF(B2826&gt;0.045,(0.045*0.5),(0.5)*B2826),7)))</f>
        <v>#REF!</v>
      </c>
      <c r="D2826" s="576" t="e">
        <f t="shared" si="308"/>
        <v>#REF!</v>
      </c>
      <c r="E2826" s="575" t="e">
        <f t="shared" si="314"/>
        <v>#REF!</v>
      </c>
      <c r="F2826" s="575" t="e">
        <f t="shared" si="309"/>
        <v>#REF!</v>
      </c>
      <c r="G2826" s="575" t="e">
        <f t="shared" si="310"/>
        <v>#REF!</v>
      </c>
      <c r="H2826" s="575" t="e">
        <f t="shared" si="311"/>
        <v>#REF!</v>
      </c>
      <c r="I2826" s="575" t="e">
        <f t="shared" si="312"/>
        <v>#REF!</v>
      </c>
      <c r="J2826" s="575" t="e">
        <f>IF(A2826="","",IF(#REF!="","",PMT((1+D2826)^(1/12)-1,(#REF!*12)-A2826+1,-E2826)))</f>
        <v>#REF!</v>
      </c>
    </row>
    <row r="2827" spans="1:10">
      <c r="A2827" s="577" t="e">
        <f>IF(A2826="","",IF(A2826=#REF!*12,"",+A2826+1))</f>
        <v>#REF!</v>
      </c>
      <c r="B2827" s="576" t="e">
        <f t="shared" si="313"/>
        <v>#REF!</v>
      </c>
      <c r="C2827" s="576" t="e">
        <f>IF(A2827="","",IF(#REF!+'Plano Prestação Mensal Proposta'!A2827&gt;120,0,ROUND(IF(B2827&gt;0.045,(0.045*0.5),(0.5)*B2827),7)))</f>
        <v>#REF!</v>
      </c>
      <c r="D2827" s="576" t="e">
        <f t="shared" si="308"/>
        <v>#REF!</v>
      </c>
      <c r="E2827" s="575" t="e">
        <f t="shared" si="314"/>
        <v>#REF!</v>
      </c>
      <c r="F2827" s="575" t="e">
        <f t="shared" si="309"/>
        <v>#REF!</v>
      </c>
      <c r="G2827" s="575" t="e">
        <f t="shared" si="310"/>
        <v>#REF!</v>
      </c>
      <c r="H2827" s="575" t="e">
        <f t="shared" si="311"/>
        <v>#REF!</v>
      </c>
      <c r="I2827" s="575" t="e">
        <f t="shared" si="312"/>
        <v>#REF!</v>
      </c>
      <c r="J2827" s="575" t="e">
        <f>IF(A2827="","",IF(#REF!="","",PMT((1+D2827)^(1/12)-1,(#REF!*12)-A2827+1,-E2827)))</f>
        <v>#REF!</v>
      </c>
    </row>
    <row r="2828" spans="1:10">
      <c r="A2828" s="577" t="e">
        <f>IF(A2827="","",IF(A2827=#REF!*12,"",+A2827+1))</f>
        <v>#REF!</v>
      </c>
      <c r="B2828" s="576" t="e">
        <f t="shared" si="313"/>
        <v>#REF!</v>
      </c>
      <c r="C2828" s="576" t="e">
        <f>IF(A2828="","",IF(#REF!+'Plano Prestação Mensal Proposta'!A2828&gt;120,0,ROUND(IF(B2828&gt;0.045,(0.045*0.5),(0.5)*B2828),7)))</f>
        <v>#REF!</v>
      </c>
      <c r="D2828" s="576" t="e">
        <f t="shared" si="308"/>
        <v>#REF!</v>
      </c>
      <c r="E2828" s="575" t="e">
        <f t="shared" si="314"/>
        <v>#REF!</v>
      </c>
      <c r="F2828" s="575" t="e">
        <f t="shared" si="309"/>
        <v>#REF!</v>
      </c>
      <c r="G2828" s="575" t="e">
        <f t="shared" si="310"/>
        <v>#REF!</v>
      </c>
      <c r="H2828" s="575" t="e">
        <f t="shared" si="311"/>
        <v>#REF!</v>
      </c>
      <c r="I2828" s="575" t="e">
        <f t="shared" si="312"/>
        <v>#REF!</v>
      </c>
      <c r="J2828" s="575" t="e">
        <f>IF(A2828="","",IF(#REF!="","",PMT((1+D2828)^(1/12)-1,(#REF!*12)-A2828+1,-E2828)))</f>
        <v>#REF!</v>
      </c>
    </row>
    <row r="2829" spans="1:10">
      <c r="A2829" s="577" t="e">
        <f>IF(A2828="","",IF(A2828=#REF!*12,"",+A2828+1))</f>
        <v>#REF!</v>
      </c>
      <c r="B2829" s="576" t="e">
        <f t="shared" si="313"/>
        <v>#REF!</v>
      </c>
      <c r="C2829" s="576" t="e">
        <f>IF(A2829="","",IF(#REF!+'Plano Prestação Mensal Proposta'!A2829&gt;120,0,ROUND(IF(B2829&gt;0.045,(0.045*0.5),(0.5)*B2829),7)))</f>
        <v>#REF!</v>
      </c>
      <c r="D2829" s="576" t="e">
        <f t="shared" si="308"/>
        <v>#REF!</v>
      </c>
      <c r="E2829" s="575" t="e">
        <f t="shared" si="314"/>
        <v>#REF!</v>
      </c>
      <c r="F2829" s="575" t="e">
        <f t="shared" si="309"/>
        <v>#REF!</v>
      </c>
      <c r="G2829" s="575" t="e">
        <f t="shared" si="310"/>
        <v>#REF!</v>
      </c>
      <c r="H2829" s="575" t="e">
        <f t="shared" si="311"/>
        <v>#REF!</v>
      </c>
      <c r="I2829" s="575" t="e">
        <f t="shared" si="312"/>
        <v>#REF!</v>
      </c>
      <c r="J2829" s="575" t="e">
        <f>IF(A2829="","",IF(#REF!="","",PMT((1+D2829)^(1/12)-1,(#REF!*12)-A2829+1,-E2829)))</f>
        <v>#REF!</v>
      </c>
    </row>
    <row r="2830" spans="1:10">
      <c r="A2830" s="577" t="e">
        <f>IF(A2829="","",IF(A2829=#REF!*12,"",+A2829+1))</f>
        <v>#REF!</v>
      </c>
      <c r="B2830" s="576" t="e">
        <f t="shared" si="313"/>
        <v>#REF!</v>
      </c>
      <c r="C2830" s="576" t="e">
        <f>IF(A2830="","",IF(#REF!+'Plano Prestação Mensal Proposta'!A2830&gt;120,0,ROUND(IF(B2830&gt;0.045,(0.045*0.5),(0.5)*B2830),7)))</f>
        <v>#REF!</v>
      </c>
      <c r="D2830" s="576" t="e">
        <f t="shared" si="308"/>
        <v>#REF!</v>
      </c>
      <c r="E2830" s="575" t="e">
        <f t="shared" si="314"/>
        <v>#REF!</v>
      </c>
      <c r="F2830" s="575" t="e">
        <f t="shared" si="309"/>
        <v>#REF!</v>
      </c>
      <c r="G2830" s="575" t="e">
        <f t="shared" si="310"/>
        <v>#REF!</v>
      </c>
      <c r="H2830" s="575" t="e">
        <f t="shared" si="311"/>
        <v>#REF!</v>
      </c>
      <c r="I2830" s="575" t="e">
        <f t="shared" si="312"/>
        <v>#REF!</v>
      </c>
      <c r="J2830" s="575" t="e">
        <f>IF(A2830="","",IF(#REF!="","",PMT((1+D2830)^(1/12)-1,(#REF!*12)-A2830+1,-E2830)))</f>
        <v>#REF!</v>
      </c>
    </row>
    <row r="2831" spans="1:10">
      <c r="A2831" s="577" t="e">
        <f>IF(A2830="","",IF(A2830=#REF!*12,"",+A2830+1))</f>
        <v>#REF!</v>
      </c>
      <c r="B2831" s="576" t="e">
        <f t="shared" si="313"/>
        <v>#REF!</v>
      </c>
      <c r="C2831" s="576" t="e">
        <f>IF(A2831="","",IF(#REF!+'Plano Prestação Mensal Proposta'!A2831&gt;120,0,ROUND(IF(B2831&gt;0.045,(0.045*0.5),(0.5)*B2831),7)))</f>
        <v>#REF!</v>
      </c>
      <c r="D2831" s="576" t="e">
        <f t="shared" si="308"/>
        <v>#REF!</v>
      </c>
      <c r="E2831" s="575" t="e">
        <f t="shared" si="314"/>
        <v>#REF!</v>
      </c>
      <c r="F2831" s="575" t="e">
        <f t="shared" si="309"/>
        <v>#REF!</v>
      </c>
      <c r="G2831" s="575" t="e">
        <f t="shared" si="310"/>
        <v>#REF!</v>
      </c>
      <c r="H2831" s="575" t="e">
        <f t="shared" si="311"/>
        <v>#REF!</v>
      </c>
      <c r="I2831" s="575" t="e">
        <f t="shared" si="312"/>
        <v>#REF!</v>
      </c>
      <c r="J2831" s="575" t="e">
        <f>IF(A2831="","",IF(#REF!="","",PMT((1+D2831)^(1/12)-1,(#REF!*12)-A2831+1,-E2831)))</f>
        <v>#REF!</v>
      </c>
    </row>
    <row r="2832" spans="1:10">
      <c r="A2832" s="577" t="e">
        <f>IF(A2831="","",IF(A2831=#REF!*12,"",+A2831+1))</f>
        <v>#REF!</v>
      </c>
      <c r="B2832" s="576" t="e">
        <f t="shared" si="313"/>
        <v>#REF!</v>
      </c>
      <c r="C2832" s="576" t="e">
        <f>IF(A2832="","",IF(#REF!+'Plano Prestação Mensal Proposta'!A2832&gt;120,0,ROUND(IF(B2832&gt;0.045,(0.045*0.5),(0.5)*B2832),7)))</f>
        <v>#REF!</v>
      </c>
      <c r="D2832" s="576" t="e">
        <f t="shared" si="308"/>
        <v>#REF!</v>
      </c>
      <c r="E2832" s="575" t="e">
        <f t="shared" si="314"/>
        <v>#REF!</v>
      </c>
      <c r="F2832" s="575" t="e">
        <f t="shared" si="309"/>
        <v>#REF!</v>
      </c>
      <c r="G2832" s="575" t="e">
        <f t="shared" si="310"/>
        <v>#REF!</v>
      </c>
      <c r="H2832" s="575" t="e">
        <f t="shared" si="311"/>
        <v>#REF!</v>
      </c>
      <c r="I2832" s="575" t="e">
        <f t="shared" si="312"/>
        <v>#REF!</v>
      </c>
      <c r="J2832" s="575" t="e">
        <f>IF(A2832="","",IF(#REF!="","",PMT((1+D2832)^(1/12)-1,(#REF!*12)-A2832+1,-E2832)))</f>
        <v>#REF!</v>
      </c>
    </row>
    <row r="2833" spans="1:10">
      <c r="A2833" s="577" t="e">
        <f>IF(A2832="","",IF(A2832=#REF!*12,"",+A2832+1))</f>
        <v>#REF!</v>
      </c>
      <c r="B2833" s="576" t="e">
        <f t="shared" si="313"/>
        <v>#REF!</v>
      </c>
      <c r="C2833" s="576" t="e">
        <f>IF(A2833="","",IF(#REF!+'Plano Prestação Mensal Proposta'!A2833&gt;120,0,ROUND(IF(B2833&gt;0.045,(0.045*0.5),(0.5)*B2833),7)))</f>
        <v>#REF!</v>
      </c>
      <c r="D2833" s="576" t="e">
        <f t="shared" si="308"/>
        <v>#REF!</v>
      </c>
      <c r="E2833" s="575" t="e">
        <f t="shared" si="314"/>
        <v>#REF!</v>
      </c>
      <c r="F2833" s="575" t="e">
        <f t="shared" si="309"/>
        <v>#REF!</v>
      </c>
      <c r="G2833" s="575" t="e">
        <f t="shared" si="310"/>
        <v>#REF!</v>
      </c>
      <c r="H2833" s="575" t="e">
        <f t="shared" si="311"/>
        <v>#REF!</v>
      </c>
      <c r="I2833" s="575" t="e">
        <f t="shared" si="312"/>
        <v>#REF!</v>
      </c>
      <c r="J2833" s="575" t="e">
        <f>IF(A2833="","",IF(#REF!="","",PMT((1+D2833)^(1/12)-1,(#REF!*12)-A2833+1,-E2833)))</f>
        <v>#REF!</v>
      </c>
    </row>
    <row r="2834" spans="1:10">
      <c r="A2834" s="577" t="e">
        <f>IF(A2833="","",IF(A2833=#REF!*12,"",+A2833+1))</f>
        <v>#REF!</v>
      </c>
      <c r="B2834" s="576" t="e">
        <f t="shared" si="313"/>
        <v>#REF!</v>
      </c>
      <c r="C2834" s="576" t="e">
        <f>IF(A2834="","",IF(#REF!+'Plano Prestação Mensal Proposta'!A2834&gt;120,0,ROUND(IF(B2834&gt;0.045,(0.045*0.5),(0.5)*B2834),7)))</f>
        <v>#REF!</v>
      </c>
      <c r="D2834" s="576" t="e">
        <f t="shared" si="308"/>
        <v>#REF!</v>
      </c>
      <c r="E2834" s="575" t="e">
        <f t="shared" si="314"/>
        <v>#REF!</v>
      </c>
      <c r="F2834" s="575" t="e">
        <f t="shared" si="309"/>
        <v>#REF!</v>
      </c>
      <c r="G2834" s="575" t="e">
        <f t="shared" si="310"/>
        <v>#REF!</v>
      </c>
      <c r="H2834" s="575" t="e">
        <f t="shared" si="311"/>
        <v>#REF!</v>
      </c>
      <c r="I2834" s="575" t="e">
        <f t="shared" si="312"/>
        <v>#REF!</v>
      </c>
      <c r="J2834" s="575" t="e">
        <f>IF(A2834="","",IF(#REF!="","",PMT((1+D2834)^(1/12)-1,(#REF!*12)-A2834+1,-E2834)))</f>
        <v>#REF!</v>
      </c>
    </row>
    <row r="2835" spans="1:10">
      <c r="A2835" s="577" t="e">
        <f>IF(A2834="","",IF(A2834=#REF!*12,"",+A2834+1))</f>
        <v>#REF!</v>
      </c>
      <c r="B2835" s="576" t="e">
        <f t="shared" si="313"/>
        <v>#REF!</v>
      </c>
      <c r="C2835" s="576" t="e">
        <f>IF(A2835="","",IF(#REF!+'Plano Prestação Mensal Proposta'!A2835&gt;120,0,ROUND(IF(B2835&gt;0.045,(0.045*0.5),(0.5)*B2835),7)))</f>
        <v>#REF!</v>
      </c>
      <c r="D2835" s="576" t="e">
        <f t="shared" si="308"/>
        <v>#REF!</v>
      </c>
      <c r="E2835" s="575" t="e">
        <f t="shared" si="314"/>
        <v>#REF!</v>
      </c>
      <c r="F2835" s="575" t="e">
        <f t="shared" si="309"/>
        <v>#REF!</v>
      </c>
      <c r="G2835" s="575" t="e">
        <f t="shared" si="310"/>
        <v>#REF!</v>
      </c>
      <c r="H2835" s="575" t="e">
        <f t="shared" si="311"/>
        <v>#REF!</v>
      </c>
      <c r="I2835" s="575" t="e">
        <f t="shared" si="312"/>
        <v>#REF!</v>
      </c>
      <c r="J2835" s="575" t="e">
        <f>IF(A2835="","",IF(#REF!="","",PMT((1+D2835)^(1/12)-1,(#REF!*12)-A2835+1,-E2835)))</f>
        <v>#REF!</v>
      </c>
    </row>
    <row r="2836" spans="1:10">
      <c r="A2836" s="577" t="e">
        <f>IF(A2835="","",IF(A2835=#REF!*12,"",+A2835+1))</f>
        <v>#REF!</v>
      </c>
      <c r="B2836" s="576" t="e">
        <f t="shared" si="313"/>
        <v>#REF!</v>
      </c>
      <c r="C2836" s="576" t="e">
        <f>IF(A2836="","",IF(#REF!+'Plano Prestação Mensal Proposta'!A2836&gt;120,0,ROUND(IF(B2836&gt;0.045,(0.045*0.5),(0.5)*B2836),7)))</f>
        <v>#REF!</v>
      </c>
      <c r="D2836" s="576" t="e">
        <f t="shared" si="308"/>
        <v>#REF!</v>
      </c>
      <c r="E2836" s="575" t="e">
        <f t="shared" si="314"/>
        <v>#REF!</v>
      </c>
      <c r="F2836" s="575" t="e">
        <f t="shared" si="309"/>
        <v>#REF!</v>
      </c>
      <c r="G2836" s="575" t="e">
        <f t="shared" si="310"/>
        <v>#REF!</v>
      </c>
      <c r="H2836" s="575" t="e">
        <f t="shared" si="311"/>
        <v>#REF!</v>
      </c>
      <c r="I2836" s="575" t="e">
        <f t="shared" si="312"/>
        <v>#REF!</v>
      </c>
      <c r="J2836" s="575" t="e">
        <f>IF(A2836="","",IF(#REF!="","",PMT((1+D2836)^(1/12)-1,(#REF!*12)-A2836+1,-E2836)))</f>
        <v>#REF!</v>
      </c>
    </row>
    <row r="2837" spans="1:10">
      <c r="A2837" s="577" t="e">
        <f>IF(A2836="","",IF(A2836=#REF!*12,"",+A2836+1))</f>
        <v>#REF!</v>
      </c>
      <c r="B2837" s="576" t="e">
        <f t="shared" si="313"/>
        <v>#REF!</v>
      </c>
      <c r="C2837" s="576" t="e">
        <f>IF(A2837="","",IF(#REF!+'Plano Prestação Mensal Proposta'!A2837&gt;120,0,ROUND(IF(B2837&gt;0.045,(0.045*0.5),(0.5)*B2837),7)))</f>
        <v>#REF!</v>
      </c>
      <c r="D2837" s="576" t="e">
        <f t="shared" si="308"/>
        <v>#REF!</v>
      </c>
      <c r="E2837" s="575" t="e">
        <f t="shared" si="314"/>
        <v>#REF!</v>
      </c>
      <c r="F2837" s="575" t="e">
        <f t="shared" si="309"/>
        <v>#REF!</v>
      </c>
      <c r="G2837" s="575" t="e">
        <f t="shared" si="310"/>
        <v>#REF!</v>
      </c>
      <c r="H2837" s="575" t="e">
        <f t="shared" si="311"/>
        <v>#REF!</v>
      </c>
      <c r="I2837" s="575" t="e">
        <f t="shared" si="312"/>
        <v>#REF!</v>
      </c>
      <c r="J2837" s="575" t="e">
        <f>IF(A2837="","",IF(#REF!="","",PMT((1+D2837)^(1/12)-1,(#REF!*12)-A2837+1,-E2837)))</f>
        <v>#REF!</v>
      </c>
    </row>
    <row r="2838" spans="1:10">
      <c r="A2838" s="577" t="e">
        <f>IF(A2837="","",IF(A2837=#REF!*12,"",+A2837+1))</f>
        <v>#REF!</v>
      </c>
      <c r="B2838" s="576" t="e">
        <f t="shared" si="313"/>
        <v>#REF!</v>
      </c>
      <c r="C2838" s="576" t="e">
        <f>IF(A2838="","",IF(#REF!+'Plano Prestação Mensal Proposta'!A2838&gt;120,0,ROUND(IF(B2838&gt;0.045,(0.045*0.5),(0.5)*B2838),7)))</f>
        <v>#REF!</v>
      </c>
      <c r="D2838" s="576" t="e">
        <f t="shared" si="308"/>
        <v>#REF!</v>
      </c>
      <c r="E2838" s="575" t="e">
        <f t="shared" si="314"/>
        <v>#REF!</v>
      </c>
      <c r="F2838" s="575" t="e">
        <f t="shared" si="309"/>
        <v>#REF!</v>
      </c>
      <c r="G2838" s="575" t="e">
        <f t="shared" si="310"/>
        <v>#REF!</v>
      </c>
      <c r="H2838" s="575" t="e">
        <f t="shared" si="311"/>
        <v>#REF!</v>
      </c>
      <c r="I2838" s="575" t="e">
        <f t="shared" si="312"/>
        <v>#REF!</v>
      </c>
      <c r="J2838" s="575" t="e">
        <f>IF(A2838="","",IF(#REF!="","",PMT((1+D2838)^(1/12)-1,(#REF!*12)-A2838+1,-E2838)))</f>
        <v>#REF!</v>
      </c>
    </row>
    <row r="2839" spans="1:10">
      <c r="A2839" s="577" t="e">
        <f>IF(A2838="","",IF(A2838=#REF!*12,"",+A2838+1))</f>
        <v>#REF!</v>
      </c>
      <c r="B2839" s="576" t="e">
        <f t="shared" si="313"/>
        <v>#REF!</v>
      </c>
      <c r="C2839" s="576" t="e">
        <f>IF(A2839="","",IF(#REF!+'Plano Prestação Mensal Proposta'!A2839&gt;120,0,ROUND(IF(B2839&gt;0.045,(0.045*0.5),(0.5)*B2839),7)))</f>
        <v>#REF!</v>
      </c>
      <c r="D2839" s="576" t="e">
        <f t="shared" si="308"/>
        <v>#REF!</v>
      </c>
      <c r="E2839" s="575" t="e">
        <f t="shared" si="314"/>
        <v>#REF!</v>
      </c>
      <c r="F2839" s="575" t="e">
        <f t="shared" si="309"/>
        <v>#REF!</v>
      </c>
      <c r="G2839" s="575" t="e">
        <f t="shared" si="310"/>
        <v>#REF!</v>
      </c>
      <c r="H2839" s="575" t="e">
        <f t="shared" si="311"/>
        <v>#REF!</v>
      </c>
      <c r="I2839" s="575" t="e">
        <f t="shared" si="312"/>
        <v>#REF!</v>
      </c>
      <c r="J2839" s="575" t="e">
        <f>IF(A2839="","",IF(#REF!="","",PMT((1+D2839)^(1/12)-1,(#REF!*12)-A2839+1,-E2839)))</f>
        <v>#REF!</v>
      </c>
    </row>
    <row r="2840" spans="1:10">
      <c r="A2840" s="577" t="e">
        <f>IF(A2839="","",IF(A2839=#REF!*12,"",+A2839+1))</f>
        <v>#REF!</v>
      </c>
      <c r="B2840" s="576" t="e">
        <f t="shared" si="313"/>
        <v>#REF!</v>
      </c>
      <c r="C2840" s="576" t="e">
        <f>IF(A2840="","",IF(#REF!+'Plano Prestação Mensal Proposta'!A2840&gt;120,0,ROUND(IF(B2840&gt;0.045,(0.045*0.5),(0.5)*B2840),7)))</f>
        <v>#REF!</v>
      </c>
      <c r="D2840" s="576" t="e">
        <f t="shared" si="308"/>
        <v>#REF!</v>
      </c>
      <c r="E2840" s="575" t="e">
        <f t="shared" si="314"/>
        <v>#REF!</v>
      </c>
      <c r="F2840" s="575" t="e">
        <f t="shared" si="309"/>
        <v>#REF!</v>
      </c>
      <c r="G2840" s="575" t="e">
        <f t="shared" si="310"/>
        <v>#REF!</v>
      </c>
      <c r="H2840" s="575" t="e">
        <f t="shared" si="311"/>
        <v>#REF!</v>
      </c>
      <c r="I2840" s="575" t="e">
        <f t="shared" si="312"/>
        <v>#REF!</v>
      </c>
      <c r="J2840" s="575" t="e">
        <f>IF(A2840="","",IF(#REF!="","",PMT((1+D2840)^(1/12)-1,(#REF!*12)-A2840+1,-E2840)))</f>
        <v>#REF!</v>
      </c>
    </row>
    <row r="2841" spans="1:10">
      <c r="A2841" s="577" t="e">
        <f>IF(A2840="","",IF(A2840=#REF!*12,"",+A2840+1))</f>
        <v>#REF!</v>
      </c>
      <c r="B2841" s="576" t="e">
        <f t="shared" si="313"/>
        <v>#REF!</v>
      </c>
      <c r="C2841" s="576" t="e">
        <f>IF(A2841="","",IF(#REF!+'Plano Prestação Mensal Proposta'!A2841&gt;120,0,ROUND(IF(B2841&gt;0.045,(0.045*0.5),(0.5)*B2841),7)))</f>
        <v>#REF!</v>
      </c>
      <c r="D2841" s="576" t="e">
        <f t="shared" si="308"/>
        <v>#REF!</v>
      </c>
      <c r="E2841" s="575" t="e">
        <f t="shared" si="314"/>
        <v>#REF!</v>
      </c>
      <c r="F2841" s="575" t="e">
        <f t="shared" si="309"/>
        <v>#REF!</v>
      </c>
      <c r="G2841" s="575" t="e">
        <f t="shared" si="310"/>
        <v>#REF!</v>
      </c>
      <c r="H2841" s="575" t="e">
        <f t="shared" si="311"/>
        <v>#REF!</v>
      </c>
      <c r="I2841" s="575" t="e">
        <f t="shared" si="312"/>
        <v>#REF!</v>
      </c>
      <c r="J2841" s="575" t="e">
        <f>IF(A2841="","",IF(#REF!="","",PMT((1+D2841)^(1/12)-1,(#REF!*12)-A2841+1,-E2841)))</f>
        <v>#REF!</v>
      </c>
    </row>
    <row r="2842" spans="1:10">
      <c r="A2842" s="577" t="e">
        <f>IF(A2841="","",IF(A2841=#REF!*12,"",+A2841+1))</f>
        <v>#REF!</v>
      </c>
      <c r="B2842" s="576" t="e">
        <f t="shared" si="313"/>
        <v>#REF!</v>
      </c>
      <c r="C2842" s="576" t="e">
        <f>IF(A2842="","",IF(#REF!+'Plano Prestação Mensal Proposta'!A2842&gt;120,0,ROUND(IF(B2842&gt;0.045,(0.045*0.5),(0.5)*B2842),7)))</f>
        <v>#REF!</v>
      </c>
      <c r="D2842" s="576" t="e">
        <f t="shared" si="308"/>
        <v>#REF!</v>
      </c>
      <c r="E2842" s="575" t="e">
        <f t="shared" si="314"/>
        <v>#REF!</v>
      </c>
      <c r="F2842" s="575" t="e">
        <f t="shared" si="309"/>
        <v>#REF!</v>
      </c>
      <c r="G2842" s="575" t="e">
        <f t="shared" si="310"/>
        <v>#REF!</v>
      </c>
      <c r="H2842" s="575" t="e">
        <f t="shared" si="311"/>
        <v>#REF!</v>
      </c>
      <c r="I2842" s="575" t="e">
        <f t="shared" si="312"/>
        <v>#REF!</v>
      </c>
      <c r="J2842" s="575" t="e">
        <f>IF(A2842="","",IF(#REF!="","",PMT((1+D2842)^(1/12)-1,(#REF!*12)-A2842+1,-E2842)))</f>
        <v>#REF!</v>
      </c>
    </row>
    <row r="2843" spans="1:10">
      <c r="A2843" s="577" t="e">
        <f>IF(A2842="","",IF(A2842=#REF!*12,"",+A2842+1))</f>
        <v>#REF!</v>
      </c>
      <c r="B2843" s="576" t="e">
        <f t="shared" si="313"/>
        <v>#REF!</v>
      </c>
      <c r="C2843" s="576" t="e">
        <f>IF(A2843="","",IF(#REF!+'Plano Prestação Mensal Proposta'!A2843&gt;120,0,ROUND(IF(B2843&gt;0.045,(0.045*0.5),(0.5)*B2843),7)))</f>
        <v>#REF!</v>
      </c>
      <c r="D2843" s="576" t="e">
        <f t="shared" si="308"/>
        <v>#REF!</v>
      </c>
      <c r="E2843" s="575" t="e">
        <f t="shared" si="314"/>
        <v>#REF!</v>
      </c>
      <c r="F2843" s="575" t="e">
        <f t="shared" si="309"/>
        <v>#REF!</v>
      </c>
      <c r="G2843" s="575" t="e">
        <f t="shared" si="310"/>
        <v>#REF!</v>
      </c>
      <c r="H2843" s="575" t="e">
        <f t="shared" si="311"/>
        <v>#REF!</v>
      </c>
      <c r="I2843" s="575" t="e">
        <f t="shared" si="312"/>
        <v>#REF!</v>
      </c>
      <c r="J2843" s="575" t="e">
        <f>IF(A2843="","",IF(#REF!="","",PMT((1+D2843)^(1/12)-1,(#REF!*12)-A2843+1,-E2843)))</f>
        <v>#REF!</v>
      </c>
    </row>
    <row r="2844" spans="1:10">
      <c r="A2844" s="577" t="e">
        <f>IF(A2843="","",IF(A2843=#REF!*12,"",+A2843+1))</f>
        <v>#REF!</v>
      </c>
      <c r="B2844" s="576" t="e">
        <f t="shared" si="313"/>
        <v>#REF!</v>
      </c>
      <c r="C2844" s="576" t="e">
        <f>IF(A2844="","",IF(#REF!+'Plano Prestação Mensal Proposta'!A2844&gt;120,0,ROUND(IF(B2844&gt;0.045,(0.045*0.5),(0.5)*B2844),7)))</f>
        <v>#REF!</v>
      </c>
      <c r="D2844" s="576" t="e">
        <f t="shared" si="308"/>
        <v>#REF!</v>
      </c>
      <c r="E2844" s="575" t="e">
        <f t="shared" si="314"/>
        <v>#REF!</v>
      </c>
      <c r="F2844" s="575" t="e">
        <f t="shared" si="309"/>
        <v>#REF!</v>
      </c>
      <c r="G2844" s="575" t="e">
        <f t="shared" si="310"/>
        <v>#REF!</v>
      </c>
      <c r="H2844" s="575" t="e">
        <f t="shared" si="311"/>
        <v>#REF!</v>
      </c>
      <c r="I2844" s="575" t="e">
        <f t="shared" si="312"/>
        <v>#REF!</v>
      </c>
      <c r="J2844" s="575" t="e">
        <f>IF(A2844="","",IF(#REF!="","",PMT((1+D2844)^(1/12)-1,(#REF!*12)-A2844+1,-E2844)))</f>
        <v>#REF!</v>
      </c>
    </row>
    <row r="2845" spans="1:10">
      <c r="A2845" s="577" t="e">
        <f>IF(A2844="","",IF(A2844=#REF!*12,"",+A2844+1))</f>
        <v>#REF!</v>
      </c>
      <c r="B2845" s="576" t="e">
        <f t="shared" si="313"/>
        <v>#REF!</v>
      </c>
      <c r="C2845" s="576" t="e">
        <f>IF(A2845="","",IF(#REF!+'Plano Prestação Mensal Proposta'!A2845&gt;120,0,ROUND(IF(B2845&gt;0.045,(0.045*0.5),(0.5)*B2845),7)))</f>
        <v>#REF!</v>
      </c>
      <c r="D2845" s="576" t="e">
        <f t="shared" si="308"/>
        <v>#REF!</v>
      </c>
      <c r="E2845" s="575" t="e">
        <f t="shared" si="314"/>
        <v>#REF!</v>
      </c>
      <c r="F2845" s="575" t="e">
        <f t="shared" si="309"/>
        <v>#REF!</v>
      </c>
      <c r="G2845" s="575" t="e">
        <f t="shared" si="310"/>
        <v>#REF!</v>
      </c>
      <c r="H2845" s="575" t="e">
        <f t="shared" si="311"/>
        <v>#REF!</v>
      </c>
      <c r="I2845" s="575" t="e">
        <f t="shared" si="312"/>
        <v>#REF!</v>
      </c>
      <c r="J2845" s="575" t="e">
        <f>IF(A2845="","",IF(#REF!="","",PMT((1+D2845)^(1/12)-1,(#REF!*12)-A2845+1,-E2845)))</f>
        <v>#REF!</v>
      </c>
    </row>
    <row r="2846" spans="1:10">
      <c r="A2846" s="577" t="e">
        <f>IF(A2845="","",IF(A2845=#REF!*12,"",+A2845+1))</f>
        <v>#REF!</v>
      </c>
      <c r="B2846" s="576" t="e">
        <f t="shared" si="313"/>
        <v>#REF!</v>
      </c>
      <c r="C2846" s="576" t="e">
        <f>IF(A2846="","",IF(#REF!+'Plano Prestação Mensal Proposta'!A2846&gt;120,0,ROUND(IF(B2846&gt;0.045,(0.045*0.5),(0.5)*B2846),7)))</f>
        <v>#REF!</v>
      </c>
      <c r="D2846" s="576" t="e">
        <f t="shared" si="308"/>
        <v>#REF!</v>
      </c>
      <c r="E2846" s="575" t="e">
        <f t="shared" si="314"/>
        <v>#REF!</v>
      </c>
      <c r="F2846" s="575" t="e">
        <f t="shared" si="309"/>
        <v>#REF!</v>
      </c>
      <c r="G2846" s="575" t="e">
        <f t="shared" si="310"/>
        <v>#REF!</v>
      </c>
      <c r="H2846" s="575" t="e">
        <f t="shared" si="311"/>
        <v>#REF!</v>
      </c>
      <c r="I2846" s="575" t="e">
        <f t="shared" si="312"/>
        <v>#REF!</v>
      </c>
      <c r="J2846" s="575" t="e">
        <f>IF(A2846="","",IF(#REF!="","",PMT((1+D2846)^(1/12)-1,(#REF!*12)-A2846+1,-E2846)))</f>
        <v>#REF!</v>
      </c>
    </row>
    <row r="2847" spans="1:10">
      <c r="A2847" s="577" t="e">
        <f>IF(A2846="","",IF(A2846=#REF!*12,"",+A2846+1))</f>
        <v>#REF!</v>
      </c>
      <c r="B2847" s="576" t="e">
        <f t="shared" si="313"/>
        <v>#REF!</v>
      </c>
      <c r="C2847" s="576" t="e">
        <f>IF(A2847="","",IF(#REF!+'Plano Prestação Mensal Proposta'!A2847&gt;120,0,ROUND(IF(B2847&gt;0.045,(0.045*0.5),(0.5)*B2847),7)))</f>
        <v>#REF!</v>
      </c>
      <c r="D2847" s="576" t="e">
        <f t="shared" si="308"/>
        <v>#REF!</v>
      </c>
      <c r="E2847" s="575" t="e">
        <f t="shared" si="314"/>
        <v>#REF!</v>
      </c>
      <c r="F2847" s="575" t="e">
        <f t="shared" si="309"/>
        <v>#REF!</v>
      </c>
      <c r="G2847" s="575" t="e">
        <f t="shared" si="310"/>
        <v>#REF!</v>
      </c>
      <c r="H2847" s="575" t="e">
        <f t="shared" si="311"/>
        <v>#REF!</v>
      </c>
      <c r="I2847" s="575" t="e">
        <f t="shared" si="312"/>
        <v>#REF!</v>
      </c>
      <c r="J2847" s="575" t="e">
        <f>IF(A2847="","",IF(#REF!="","",PMT((1+D2847)^(1/12)-1,(#REF!*12)-A2847+1,-E2847)))</f>
        <v>#REF!</v>
      </c>
    </row>
    <row r="2848" spans="1:10">
      <c r="A2848" s="577" t="e">
        <f>IF(A2847="","",IF(A2847=#REF!*12,"",+A2847+1))</f>
        <v>#REF!</v>
      </c>
      <c r="B2848" s="576" t="e">
        <f t="shared" si="313"/>
        <v>#REF!</v>
      </c>
      <c r="C2848" s="576" t="e">
        <f>IF(A2848="","",IF(#REF!+'Plano Prestação Mensal Proposta'!A2848&gt;120,0,ROUND(IF(B2848&gt;0.045,(0.045*0.5),(0.5)*B2848),7)))</f>
        <v>#REF!</v>
      </c>
      <c r="D2848" s="576" t="e">
        <f t="shared" si="308"/>
        <v>#REF!</v>
      </c>
      <c r="E2848" s="575" t="e">
        <f t="shared" si="314"/>
        <v>#REF!</v>
      </c>
      <c r="F2848" s="575" t="e">
        <f t="shared" si="309"/>
        <v>#REF!</v>
      </c>
      <c r="G2848" s="575" t="e">
        <f t="shared" si="310"/>
        <v>#REF!</v>
      </c>
      <c r="H2848" s="575" t="e">
        <f t="shared" si="311"/>
        <v>#REF!</v>
      </c>
      <c r="I2848" s="575" t="e">
        <f t="shared" si="312"/>
        <v>#REF!</v>
      </c>
      <c r="J2848" s="575" t="e">
        <f>IF(A2848="","",IF(#REF!="","",PMT((1+D2848)^(1/12)-1,(#REF!*12)-A2848+1,-E2848)))</f>
        <v>#REF!</v>
      </c>
    </row>
    <row r="2849" spans="1:10">
      <c r="A2849" s="577" t="e">
        <f>IF(A2848="","",IF(A2848=#REF!*12,"",+A2848+1))</f>
        <v>#REF!</v>
      </c>
      <c r="B2849" s="576" t="e">
        <f t="shared" si="313"/>
        <v>#REF!</v>
      </c>
      <c r="C2849" s="576" t="e">
        <f>IF(A2849="","",IF(#REF!+'Plano Prestação Mensal Proposta'!A2849&gt;120,0,ROUND(IF(B2849&gt;0.045,(0.045*0.5),(0.5)*B2849),7)))</f>
        <v>#REF!</v>
      </c>
      <c r="D2849" s="576" t="e">
        <f t="shared" si="308"/>
        <v>#REF!</v>
      </c>
      <c r="E2849" s="575" t="e">
        <f t="shared" si="314"/>
        <v>#REF!</v>
      </c>
      <c r="F2849" s="575" t="e">
        <f t="shared" si="309"/>
        <v>#REF!</v>
      </c>
      <c r="G2849" s="575" t="e">
        <f t="shared" si="310"/>
        <v>#REF!</v>
      </c>
      <c r="H2849" s="575" t="e">
        <f t="shared" si="311"/>
        <v>#REF!</v>
      </c>
      <c r="I2849" s="575" t="e">
        <f t="shared" si="312"/>
        <v>#REF!</v>
      </c>
      <c r="J2849" s="575" t="e">
        <f>IF(A2849="","",IF(#REF!="","",PMT((1+D2849)^(1/12)-1,(#REF!*12)-A2849+1,-E2849)))</f>
        <v>#REF!</v>
      </c>
    </row>
    <row r="2850" spans="1:10">
      <c r="A2850" s="577" t="e">
        <f>IF(A2849="","",IF(A2849=#REF!*12,"",+A2849+1))</f>
        <v>#REF!</v>
      </c>
      <c r="B2850" s="576" t="e">
        <f t="shared" si="313"/>
        <v>#REF!</v>
      </c>
      <c r="C2850" s="576" t="e">
        <f>IF(A2850="","",IF(#REF!+'Plano Prestação Mensal Proposta'!A2850&gt;120,0,ROUND(IF(B2850&gt;0.045,(0.045*0.5),(0.5)*B2850),7)))</f>
        <v>#REF!</v>
      </c>
      <c r="D2850" s="576" t="e">
        <f t="shared" si="308"/>
        <v>#REF!</v>
      </c>
      <c r="E2850" s="575" t="e">
        <f t="shared" si="314"/>
        <v>#REF!</v>
      </c>
      <c r="F2850" s="575" t="e">
        <f t="shared" si="309"/>
        <v>#REF!</v>
      </c>
      <c r="G2850" s="575" t="e">
        <f t="shared" si="310"/>
        <v>#REF!</v>
      </c>
      <c r="H2850" s="575" t="e">
        <f t="shared" si="311"/>
        <v>#REF!</v>
      </c>
      <c r="I2850" s="575" t="e">
        <f t="shared" si="312"/>
        <v>#REF!</v>
      </c>
      <c r="J2850" s="575" t="e">
        <f>IF(A2850="","",IF(#REF!="","",PMT((1+D2850)^(1/12)-1,(#REF!*12)-A2850+1,-E2850)))</f>
        <v>#REF!</v>
      </c>
    </row>
    <row r="2851" spans="1:10">
      <c r="A2851" s="577" t="e">
        <f>IF(A2850="","",IF(A2850=#REF!*12,"",+A2850+1))</f>
        <v>#REF!</v>
      </c>
      <c r="B2851" s="576" t="e">
        <f t="shared" si="313"/>
        <v>#REF!</v>
      </c>
      <c r="C2851" s="576" t="e">
        <f>IF(A2851="","",IF(#REF!+'Plano Prestação Mensal Proposta'!A2851&gt;120,0,ROUND(IF(B2851&gt;0.045,(0.045*0.5),(0.5)*B2851),7)))</f>
        <v>#REF!</v>
      </c>
      <c r="D2851" s="576" t="e">
        <f t="shared" si="308"/>
        <v>#REF!</v>
      </c>
      <c r="E2851" s="575" t="e">
        <f t="shared" si="314"/>
        <v>#REF!</v>
      </c>
      <c r="F2851" s="575" t="e">
        <f t="shared" si="309"/>
        <v>#REF!</v>
      </c>
      <c r="G2851" s="575" t="e">
        <f t="shared" si="310"/>
        <v>#REF!</v>
      </c>
      <c r="H2851" s="575" t="e">
        <f t="shared" si="311"/>
        <v>#REF!</v>
      </c>
      <c r="I2851" s="575" t="e">
        <f t="shared" si="312"/>
        <v>#REF!</v>
      </c>
      <c r="J2851" s="575" t="e">
        <f>IF(A2851="","",IF(#REF!="","",PMT((1+D2851)^(1/12)-1,(#REF!*12)-A2851+1,-E2851)))</f>
        <v>#REF!</v>
      </c>
    </row>
    <row r="2852" spans="1:10">
      <c r="A2852" s="577" t="e">
        <f>IF(A2851="","",IF(A2851=#REF!*12,"",+A2851+1))</f>
        <v>#REF!</v>
      </c>
      <c r="B2852" s="576" t="e">
        <f t="shared" si="313"/>
        <v>#REF!</v>
      </c>
      <c r="C2852" s="576" t="e">
        <f>IF(A2852="","",IF(#REF!+'Plano Prestação Mensal Proposta'!A2852&gt;120,0,ROUND(IF(B2852&gt;0.045,(0.045*0.5),(0.5)*B2852),7)))</f>
        <v>#REF!</v>
      </c>
      <c r="D2852" s="576" t="e">
        <f t="shared" si="308"/>
        <v>#REF!</v>
      </c>
      <c r="E2852" s="575" t="e">
        <f t="shared" si="314"/>
        <v>#REF!</v>
      </c>
      <c r="F2852" s="575" t="e">
        <f t="shared" si="309"/>
        <v>#REF!</v>
      </c>
      <c r="G2852" s="575" t="e">
        <f t="shared" si="310"/>
        <v>#REF!</v>
      </c>
      <c r="H2852" s="575" t="e">
        <f t="shared" si="311"/>
        <v>#REF!</v>
      </c>
      <c r="I2852" s="575" t="e">
        <f t="shared" si="312"/>
        <v>#REF!</v>
      </c>
      <c r="J2852" s="575" t="e">
        <f>IF(A2852="","",IF(#REF!="","",PMT((1+D2852)^(1/12)-1,(#REF!*12)-A2852+1,-E2852)))</f>
        <v>#REF!</v>
      </c>
    </row>
    <row r="2853" spans="1:10">
      <c r="A2853" s="577" t="e">
        <f>IF(A2852="","",IF(A2852=#REF!*12,"",+A2852+1))</f>
        <v>#REF!</v>
      </c>
      <c r="B2853" s="576" t="e">
        <f t="shared" si="313"/>
        <v>#REF!</v>
      </c>
      <c r="C2853" s="576" t="e">
        <f>IF(A2853="","",IF(#REF!+'Plano Prestação Mensal Proposta'!A2853&gt;120,0,ROUND(IF(B2853&gt;0.045,(0.045*0.5),(0.5)*B2853),7)))</f>
        <v>#REF!</v>
      </c>
      <c r="D2853" s="576" t="e">
        <f t="shared" si="308"/>
        <v>#REF!</v>
      </c>
      <c r="E2853" s="575" t="e">
        <f t="shared" si="314"/>
        <v>#REF!</v>
      </c>
      <c r="F2853" s="575" t="e">
        <f t="shared" si="309"/>
        <v>#REF!</v>
      </c>
      <c r="G2853" s="575" t="e">
        <f t="shared" si="310"/>
        <v>#REF!</v>
      </c>
      <c r="H2853" s="575" t="e">
        <f t="shared" si="311"/>
        <v>#REF!</v>
      </c>
      <c r="I2853" s="575" t="e">
        <f t="shared" si="312"/>
        <v>#REF!</v>
      </c>
      <c r="J2853" s="575" t="e">
        <f>IF(A2853="","",IF(#REF!="","",PMT((1+D2853)^(1/12)-1,(#REF!*12)-A2853+1,-E2853)))</f>
        <v>#REF!</v>
      </c>
    </row>
    <row r="2854" spans="1:10">
      <c r="A2854" s="577" t="e">
        <f>IF(A2853="","",IF(A2853=#REF!*12,"",+A2853+1))</f>
        <v>#REF!</v>
      </c>
      <c r="B2854" s="576" t="e">
        <f t="shared" si="313"/>
        <v>#REF!</v>
      </c>
      <c r="C2854" s="576" t="e">
        <f>IF(A2854="","",IF(#REF!+'Plano Prestação Mensal Proposta'!A2854&gt;120,0,ROUND(IF(B2854&gt;0.045,(0.045*0.5),(0.5)*B2854),7)))</f>
        <v>#REF!</v>
      </c>
      <c r="D2854" s="576" t="e">
        <f t="shared" si="308"/>
        <v>#REF!</v>
      </c>
      <c r="E2854" s="575" t="e">
        <f t="shared" si="314"/>
        <v>#REF!</v>
      </c>
      <c r="F2854" s="575" t="e">
        <f t="shared" si="309"/>
        <v>#REF!</v>
      </c>
      <c r="G2854" s="575" t="e">
        <f t="shared" si="310"/>
        <v>#REF!</v>
      </c>
      <c r="H2854" s="575" t="e">
        <f t="shared" si="311"/>
        <v>#REF!</v>
      </c>
      <c r="I2854" s="575" t="e">
        <f t="shared" si="312"/>
        <v>#REF!</v>
      </c>
      <c r="J2854" s="575" t="e">
        <f>IF(A2854="","",IF(#REF!="","",PMT((1+D2854)^(1/12)-1,(#REF!*12)-A2854+1,-E2854)))</f>
        <v>#REF!</v>
      </c>
    </row>
    <row r="2855" spans="1:10">
      <c r="A2855" s="577" t="e">
        <f>IF(A2854="","",IF(A2854=#REF!*12,"",+A2854+1))</f>
        <v>#REF!</v>
      </c>
      <c r="B2855" s="576" t="e">
        <f t="shared" si="313"/>
        <v>#REF!</v>
      </c>
      <c r="C2855" s="576" t="e">
        <f>IF(A2855="","",IF(#REF!+'Plano Prestação Mensal Proposta'!A2855&gt;120,0,ROUND(IF(B2855&gt;0.045,(0.045*0.5),(0.5)*B2855),7)))</f>
        <v>#REF!</v>
      </c>
      <c r="D2855" s="576" t="e">
        <f t="shared" si="308"/>
        <v>#REF!</v>
      </c>
      <c r="E2855" s="575" t="e">
        <f t="shared" si="314"/>
        <v>#REF!</v>
      </c>
      <c r="F2855" s="575" t="e">
        <f t="shared" si="309"/>
        <v>#REF!</v>
      </c>
      <c r="G2855" s="575" t="e">
        <f t="shared" si="310"/>
        <v>#REF!</v>
      </c>
      <c r="H2855" s="575" t="e">
        <f t="shared" si="311"/>
        <v>#REF!</v>
      </c>
      <c r="I2855" s="575" t="e">
        <f t="shared" si="312"/>
        <v>#REF!</v>
      </c>
      <c r="J2855" s="575" t="e">
        <f>IF(A2855="","",IF(#REF!="","",PMT((1+D2855)^(1/12)-1,(#REF!*12)-A2855+1,-E2855)))</f>
        <v>#REF!</v>
      </c>
    </row>
    <row r="2856" spans="1:10">
      <c r="A2856" s="577" t="e">
        <f>IF(A2855="","",IF(A2855=#REF!*12,"",+A2855+1))</f>
        <v>#REF!</v>
      </c>
      <c r="B2856" s="576" t="e">
        <f t="shared" si="313"/>
        <v>#REF!</v>
      </c>
      <c r="C2856" s="576" t="e">
        <f>IF(A2856="","",IF(#REF!+'Plano Prestação Mensal Proposta'!A2856&gt;120,0,ROUND(IF(B2856&gt;0.045,(0.045*0.5),(0.5)*B2856),7)))</f>
        <v>#REF!</v>
      </c>
      <c r="D2856" s="576" t="e">
        <f t="shared" si="308"/>
        <v>#REF!</v>
      </c>
      <c r="E2856" s="575" t="e">
        <f t="shared" si="314"/>
        <v>#REF!</v>
      </c>
      <c r="F2856" s="575" t="e">
        <f t="shared" si="309"/>
        <v>#REF!</v>
      </c>
      <c r="G2856" s="575" t="e">
        <f t="shared" si="310"/>
        <v>#REF!</v>
      </c>
      <c r="H2856" s="575" t="e">
        <f t="shared" si="311"/>
        <v>#REF!</v>
      </c>
      <c r="I2856" s="575" t="e">
        <f t="shared" si="312"/>
        <v>#REF!</v>
      </c>
      <c r="J2856" s="575" t="e">
        <f>IF(A2856="","",IF(#REF!="","",PMT((1+D2856)^(1/12)-1,(#REF!*12)-A2856+1,-E2856)))</f>
        <v>#REF!</v>
      </c>
    </row>
    <row r="2857" spans="1:10">
      <c r="A2857" s="577" t="e">
        <f>IF(A2856="","",IF(A2856=#REF!*12,"",+A2856+1))</f>
        <v>#REF!</v>
      </c>
      <c r="B2857" s="576" t="e">
        <f t="shared" si="313"/>
        <v>#REF!</v>
      </c>
      <c r="C2857" s="576" t="e">
        <f>IF(A2857="","",IF(#REF!+'Plano Prestação Mensal Proposta'!A2857&gt;120,0,ROUND(IF(B2857&gt;0.045,(0.045*0.5),(0.5)*B2857),7)))</f>
        <v>#REF!</v>
      </c>
      <c r="D2857" s="576" t="e">
        <f t="shared" si="308"/>
        <v>#REF!</v>
      </c>
      <c r="E2857" s="575" t="e">
        <f t="shared" si="314"/>
        <v>#REF!</v>
      </c>
      <c r="F2857" s="575" t="e">
        <f t="shared" si="309"/>
        <v>#REF!</v>
      </c>
      <c r="G2857" s="575" t="e">
        <f t="shared" si="310"/>
        <v>#REF!</v>
      </c>
      <c r="H2857" s="575" t="e">
        <f t="shared" si="311"/>
        <v>#REF!</v>
      </c>
      <c r="I2857" s="575" t="e">
        <f t="shared" si="312"/>
        <v>#REF!</v>
      </c>
      <c r="J2857" s="575" t="e">
        <f>IF(A2857="","",IF(#REF!="","",PMT((1+D2857)^(1/12)-1,(#REF!*12)-A2857+1,-E2857)))</f>
        <v>#REF!</v>
      </c>
    </row>
    <row r="2858" spans="1:10">
      <c r="A2858" s="577" t="e">
        <f>IF(A2857="","",IF(A2857=#REF!*12,"",+A2857+1))</f>
        <v>#REF!</v>
      </c>
      <c r="B2858" s="576" t="e">
        <f t="shared" si="313"/>
        <v>#REF!</v>
      </c>
      <c r="C2858" s="576" t="e">
        <f>IF(A2858="","",IF(#REF!+'Plano Prestação Mensal Proposta'!A2858&gt;120,0,ROUND(IF(B2858&gt;0.045,(0.045*0.5),(0.5)*B2858),7)))</f>
        <v>#REF!</v>
      </c>
      <c r="D2858" s="576" t="e">
        <f t="shared" si="308"/>
        <v>#REF!</v>
      </c>
      <c r="E2858" s="575" t="e">
        <f t="shared" si="314"/>
        <v>#REF!</v>
      </c>
      <c r="F2858" s="575" t="e">
        <f t="shared" si="309"/>
        <v>#REF!</v>
      </c>
      <c r="G2858" s="575" t="e">
        <f t="shared" si="310"/>
        <v>#REF!</v>
      </c>
      <c r="H2858" s="575" t="e">
        <f t="shared" si="311"/>
        <v>#REF!</v>
      </c>
      <c r="I2858" s="575" t="e">
        <f t="shared" si="312"/>
        <v>#REF!</v>
      </c>
      <c r="J2858" s="575" t="e">
        <f>IF(A2858="","",IF(#REF!="","",PMT((1+D2858)^(1/12)-1,(#REF!*12)-A2858+1,-E2858)))</f>
        <v>#REF!</v>
      </c>
    </row>
    <row r="2859" spans="1:10">
      <c r="A2859" s="577" t="e">
        <f>IF(A2858="","",IF(A2858=#REF!*12,"",+A2858+1))</f>
        <v>#REF!</v>
      </c>
      <c r="B2859" s="576" t="e">
        <f t="shared" si="313"/>
        <v>#REF!</v>
      </c>
      <c r="C2859" s="576" t="e">
        <f>IF(A2859="","",IF(#REF!+'Plano Prestação Mensal Proposta'!A2859&gt;120,0,ROUND(IF(B2859&gt;0.045,(0.045*0.5),(0.5)*B2859),7)))</f>
        <v>#REF!</v>
      </c>
      <c r="D2859" s="576" t="e">
        <f t="shared" si="308"/>
        <v>#REF!</v>
      </c>
      <c r="E2859" s="575" t="e">
        <f t="shared" si="314"/>
        <v>#REF!</v>
      </c>
      <c r="F2859" s="575" t="e">
        <f t="shared" si="309"/>
        <v>#REF!</v>
      </c>
      <c r="G2859" s="575" t="e">
        <f t="shared" si="310"/>
        <v>#REF!</v>
      </c>
      <c r="H2859" s="575" t="e">
        <f t="shared" si="311"/>
        <v>#REF!</v>
      </c>
      <c r="I2859" s="575" t="e">
        <f t="shared" si="312"/>
        <v>#REF!</v>
      </c>
      <c r="J2859" s="575" t="e">
        <f>IF(A2859="","",IF(#REF!="","",PMT((1+D2859)^(1/12)-1,(#REF!*12)-A2859+1,-E2859)))</f>
        <v>#REF!</v>
      </c>
    </row>
    <row r="2860" spans="1:10">
      <c r="A2860" s="577" t="e">
        <f>IF(A2859="","",IF(A2859=#REF!*12,"",+A2859+1))</f>
        <v>#REF!</v>
      </c>
      <c r="B2860" s="576" t="e">
        <f t="shared" si="313"/>
        <v>#REF!</v>
      </c>
      <c r="C2860" s="576" t="e">
        <f>IF(A2860="","",IF(#REF!+'Plano Prestação Mensal Proposta'!A2860&gt;120,0,ROUND(IF(B2860&gt;0.045,(0.045*0.5),(0.5)*B2860),7)))</f>
        <v>#REF!</v>
      </c>
      <c r="D2860" s="576" t="e">
        <f t="shared" si="308"/>
        <v>#REF!</v>
      </c>
      <c r="E2860" s="575" t="e">
        <f t="shared" si="314"/>
        <v>#REF!</v>
      </c>
      <c r="F2860" s="575" t="e">
        <f t="shared" si="309"/>
        <v>#REF!</v>
      </c>
      <c r="G2860" s="575" t="e">
        <f t="shared" si="310"/>
        <v>#REF!</v>
      </c>
      <c r="H2860" s="575" t="e">
        <f t="shared" si="311"/>
        <v>#REF!</v>
      </c>
      <c r="I2860" s="575" t="e">
        <f t="shared" si="312"/>
        <v>#REF!</v>
      </c>
      <c r="J2860" s="575" t="e">
        <f>IF(A2860="","",IF(#REF!="","",PMT((1+D2860)^(1/12)-1,(#REF!*12)-A2860+1,-E2860)))</f>
        <v>#REF!</v>
      </c>
    </row>
    <row r="2861" spans="1:10">
      <c r="A2861" s="577" t="e">
        <f>IF(A2860="","",IF(A2860=#REF!*12,"",+A2860+1))</f>
        <v>#REF!</v>
      </c>
      <c r="B2861" s="576" t="e">
        <f t="shared" si="313"/>
        <v>#REF!</v>
      </c>
      <c r="C2861" s="576" t="e">
        <f>IF(A2861="","",IF(#REF!+'Plano Prestação Mensal Proposta'!A2861&gt;120,0,ROUND(IF(B2861&gt;0.045,(0.045*0.5),(0.5)*B2861),7)))</f>
        <v>#REF!</v>
      </c>
      <c r="D2861" s="576" t="e">
        <f t="shared" si="308"/>
        <v>#REF!</v>
      </c>
      <c r="E2861" s="575" t="e">
        <f t="shared" si="314"/>
        <v>#REF!</v>
      </c>
      <c r="F2861" s="575" t="e">
        <f t="shared" si="309"/>
        <v>#REF!</v>
      </c>
      <c r="G2861" s="575" t="e">
        <f t="shared" si="310"/>
        <v>#REF!</v>
      </c>
      <c r="H2861" s="575" t="e">
        <f t="shared" si="311"/>
        <v>#REF!</v>
      </c>
      <c r="I2861" s="575" t="e">
        <f t="shared" si="312"/>
        <v>#REF!</v>
      </c>
      <c r="J2861" s="575" t="e">
        <f>IF(A2861="","",IF(#REF!="","",PMT((1+D2861)^(1/12)-1,(#REF!*12)-A2861+1,-E2861)))</f>
        <v>#REF!</v>
      </c>
    </row>
    <row r="2862" spans="1:10">
      <c r="A2862" s="577" t="e">
        <f>IF(A2861="","",IF(A2861=#REF!*12,"",+A2861+1))</f>
        <v>#REF!</v>
      </c>
      <c r="B2862" s="576" t="e">
        <f t="shared" si="313"/>
        <v>#REF!</v>
      </c>
      <c r="C2862" s="576" t="e">
        <f>IF(A2862="","",IF(#REF!+'Plano Prestação Mensal Proposta'!A2862&gt;120,0,ROUND(IF(B2862&gt;0.045,(0.045*0.5),(0.5)*B2862),7)))</f>
        <v>#REF!</v>
      </c>
      <c r="D2862" s="576" t="e">
        <f t="shared" si="308"/>
        <v>#REF!</v>
      </c>
      <c r="E2862" s="575" t="e">
        <f t="shared" si="314"/>
        <v>#REF!</v>
      </c>
      <c r="F2862" s="575" t="e">
        <f t="shared" si="309"/>
        <v>#REF!</v>
      </c>
      <c r="G2862" s="575" t="e">
        <f t="shared" si="310"/>
        <v>#REF!</v>
      </c>
      <c r="H2862" s="575" t="e">
        <f t="shared" si="311"/>
        <v>#REF!</v>
      </c>
      <c r="I2862" s="575" t="e">
        <f t="shared" si="312"/>
        <v>#REF!</v>
      </c>
      <c r="J2862" s="575" t="e">
        <f>IF(A2862="","",IF(#REF!="","",PMT((1+D2862)^(1/12)-1,(#REF!*12)-A2862+1,-E2862)))</f>
        <v>#REF!</v>
      </c>
    </row>
    <row r="2863" spans="1:10">
      <c r="A2863" s="577" t="e">
        <f>IF(A2862="","",IF(A2862=#REF!*12,"",+A2862+1))</f>
        <v>#REF!</v>
      </c>
      <c r="B2863" s="576" t="e">
        <f t="shared" si="313"/>
        <v>#REF!</v>
      </c>
      <c r="C2863" s="576" t="e">
        <f>IF(A2863="","",IF(#REF!+'Plano Prestação Mensal Proposta'!A2863&gt;120,0,ROUND(IF(B2863&gt;0.045,(0.045*0.5),(0.5)*B2863),7)))</f>
        <v>#REF!</v>
      </c>
      <c r="D2863" s="576" t="e">
        <f t="shared" si="308"/>
        <v>#REF!</v>
      </c>
      <c r="E2863" s="575" t="e">
        <f t="shared" si="314"/>
        <v>#REF!</v>
      </c>
      <c r="F2863" s="575" t="e">
        <f t="shared" si="309"/>
        <v>#REF!</v>
      </c>
      <c r="G2863" s="575" t="e">
        <f t="shared" si="310"/>
        <v>#REF!</v>
      </c>
      <c r="H2863" s="575" t="e">
        <f t="shared" si="311"/>
        <v>#REF!</v>
      </c>
      <c r="I2863" s="575" t="e">
        <f t="shared" si="312"/>
        <v>#REF!</v>
      </c>
      <c r="J2863" s="575" t="e">
        <f>IF(A2863="","",IF(#REF!="","",PMT((1+D2863)^(1/12)-1,(#REF!*12)-A2863+1,-E2863)))</f>
        <v>#REF!</v>
      </c>
    </row>
    <row r="2864" spans="1:10">
      <c r="A2864" s="577" t="e">
        <f>IF(A2863="","",IF(A2863=#REF!*12,"",+A2863+1))</f>
        <v>#REF!</v>
      </c>
      <c r="B2864" s="576" t="e">
        <f t="shared" si="313"/>
        <v>#REF!</v>
      </c>
      <c r="C2864" s="576" t="e">
        <f>IF(A2864="","",IF(#REF!+'Plano Prestação Mensal Proposta'!A2864&gt;120,0,ROUND(IF(B2864&gt;0.045,(0.045*0.5),(0.5)*B2864),7)))</f>
        <v>#REF!</v>
      </c>
      <c r="D2864" s="576" t="e">
        <f t="shared" si="308"/>
        <v>#REF!</v>
      </c>
      <c r="E2864" s="575" t="e">
        <f t="shared" si="314"/>
        <v>#REF!</v>
      </c>
      <c r="F2864" s="575" t="e">
        <f t="shared" si="309"/>
        <v>#REF!</v>
      </c>
      <c r="G2864" s="575" t="e">
        <f t="shared" si="310"/>
        <v>#REF!</v>
      </c>
      <c r="H2864" s="575" t="e">
        <f t="shared" si="311"/>
        <v>#REF!</v>
      </c>
      <c r="I2864" s="575" t="e">
        <f t="shared" si="312"/>
        <v>#REF!</v>
      </c>
      <c r="J2864" s="575" t="e">
        <f>IF(A2864="","",IF(#REF!="","",PMT((1+D2864)^(1/12)-1,(#REF!*12)-A2864+1,-E2864)))</f>
        <v>#REF!</v>
      </c>
    </row>
    <row r="2865" spans="1:10">
      <c r="A2865" s="577" t="e">
        <f>IF(A2864="","",IF(A2864=#REF!*12,"",+A2864+1))</f>
        <v>#REF!</v>
      </c>
      <c r="B2865" s="576" t="e">
        <f t="shared" si="313"/>
        <v>#REF!</v>
      </c>
      <c r="C2865" s="576" t="e">
        <f>IF(A2865="","",IF(#REF!+'Plano Prestação Mensal Proposta'!A2865&gt;120,0,ROUND(IF(B2865&gt;0.045,(0.045*0.5),(0.5)*B2865),7)))</f>
        <v>#REF!</v>
      </c>
      <c r="D2865" s="576" t="e">
        <f t="shared" si="308"/>
        <v>#REF!</v>
      </c>
      <c r="E2865" s="575" t="e">
        <f t="shared" si="314"/>
        <v>#REF!</v>
      </c>
      <c r="F2865" s="575" t="e">
        <f t="shared" si="309"/>
        <v>#REF!</v>
      </c>
      <c r="G2865" s="575" t="e">
        <f t="shared" si="310"/>
        <v>#REF!</v>
      </c>
      <c r="H2865" s="575" t="e">
        <f t="shared" si="311"/>
        <v>#REF!</v>
      </c>
      <c r="I2865" s="575" t="e">
        <f t="shared" si="312"/>
        <v>#REF!</v>
      </c>
      <c r="J2865" s="575" t="e">
        <f>IF(A2865="","",IF(#REF!="","",PMT((1+D2865)^(1/12)-1,(#REF!*12)-A2865+1,-E2865)))</f>
        <v>#REF!</v>
      </c>
    </row>
    <row r="2866" spans="1:10">
      <c r="A2866" s="577" t="e">
        <f>IF(A2865="","",IF(A2865=#REF!*12,"",+A2865+1))</f>
        <v>#REF!</v>
      </c>
      <c r="B2866" s="576" t="e">
        <f t="shared" si="313"/>
        <v>#REF!</v>
      </c>
      <c r="C2866" s="576" t="e">
        <f>IF(A2866="","",IF(#REF!+'Plano Prestação Mensal Proposta'!A2866&gt;120,0,ROUND(IF(B2866&gt;0.045,(0.045*0.5),(0.5)*B2866),7)))</f>
        <v>#REF!</v>
      </c>
      <c r="D2866" s="576" t="e">
        <f t="shared" si="308"/>
        <v>#REF!</v>
      </c>
      <c r="E2866" s="575" t="e">
        <f t="shared" si="314"/>
        <v>#REF!</v>
      </c>
      <c r="F2866" s="575" t="e">
        <f t="shared" si="309"/>
        <v>#REF!</v>
      </c>
      <c r="G2866" s="575" t="e">
        <f t="shared" si="310"/>
        <v>#REF!</v>
      </c>
      <c r="H2866" s="575" t="e">
        <f t="shared" si="311"/>
        <v>#REF!</v>
      </c>
      <c r="I2866" s="575" t="e">
        <f t="shared" si="312"/>
        <v>#REF!</v>
      </c>
      <c r="J2866" s="575" t="e">
        <f>IF(A2866="","",IF(#REF!="","",PMT((1+D2866)^(1/12)-1,(#REF!*12)-A2866+1,-E2866)))</f>
        <v>#REF!</v>
      </c>
    </row>
    <row r="2867" spans="1:10">
      <c r="A2867" s="577" t="e">
        <f>IF(A2866="","",IF(A2866=#REF!*12,"",+A2866+1))</f>
        <v>#REF!</v>
      </c>
      <c r="B2867" s="576" t="e">
        <f t="shared" si="313"/>
        <v>#REF!</v>
      </c>
      <c r="C2867" s="576" t="e">
        <f>IF(A2867="","",IF(#REF!+'Plano Prestação Mensal Proposta'!A2867&gt;120,0,ROUND(IF(B2867&gt;0.045,(0.045*0.5),(0.5)*B2867),7)))</f>
        <v>#REF!</v>
      </c>
      <c r="D2867" s="576" t="e">
        <f t="shared" si="308"/>
        <v>#REF!</v>
      </c>
      <c r="E2867" s="575" t="e">
        <f t="shared" si="314"/>
        <v>#REF!</v>
      </c>
      <c r="F2867" s="575" t="e">
        <f t="shared" si="309"/>
        <v>#REF!</v>
      </c>
      <c r="G2867" s="575" t="e">
        <f t="shared" si="310"/>
        <v>#REF!</v>
      </c>
      <c r="H2867" s="575" t="e">
        <f t="shared" si="311"/>
        <v>#REF!</v>
      </c>
      <c r="I2867" s="575" t="e">
        <f t="shared" si="312"/>
        <v>#REF!</v>
      </c>
      <c r="J2867" s="575" t="e">
        <f>IF(A2867="","",IF(#REF!="","",PMT((1+D2867)^(1/12)-1,(#REF!*12)-A2867+1,-E2867)))</f>
        <v>#REF!</v>
      </c>
    </row>
    <row r="2868" spans="1:10">
      <c r="A2868" s="577" t="e">
        <f>IF(A2867="","",IF(A2867=#REF!*12,"",+A2867+1))</f>
        <v>#REF!</v>
      </c>
      <c r="B2868" s="576" t="e">
        <f t="shared" si="313"/>
        <v>#REF!</v>
      </c>
      <c r="C2868" s="576" t="e">
        <f>IF(A2868="","",IF(#REF!+'Plano Prestação Mensal Proposta'!A2868&gt;120,0,ROUND(IF(B2868&gt;0.045,(0.045*0.5),(0.5)*B2868),7)))</f>
        <v>#REF!</v>
      </c>
      <c r="D2868" s="576" t="e">
        <f t="shared" si="308"/>
        <v>#REF!</v>
      </c>
      <c r="E2868" s="575" t="e">
        <f t="shared" si="314"/>
        <v>#REF!</v>
      </c>
      <c r="F2868" s="575" t="e">
        <f t="shared" si="309"/>
        <v>#REF!</v>
      </c>
      <c r="G2868" s="575" t="e">
        <f t="shared" si="310"/>
        <v>#REF!</v>
      </c>
      <c r="H2868" s="575" t="e">
        <f t="shared" si="311"/>
        <v>#REF!</v>
      </c>
      <c r="I2868" s="575" t="e">
        <f t="shared" si="312"/>
        <v>#REF!</v>
      </c>
      <c r="J2868" s="575" t="e">
        <f>IF(A2868="","",IF(#REF!="","",PMT((1+D2868)^(1/12)-1,(#REF!*12)-A2868+1,-E2868)))</f>
        <v>#REF!</v>
      </c>
    </row>
    <row r="2869" spans="1:10">
      <c r="A2869" s="577" t="e">
        <f>IF(A2868="","",IF(A2868=#REF!*12,"",+A2868+1))</f>
        <v>#REF!</v>
      </c>
      <c r="B2869" s="576" t="e">
        <f t="shared" si="313"/>
        <v>#REF!</v>
      </c>
      <c r="C2869" s="576" t="e">
        <f>IF(A2869="","",IF(#REF!+'Plano Prestação Mensal Proposta'!A2869&gt;120,0,ROUND(IF(B2869&gt;0.045,(0.045*0.5),(0.5)*B2869),7)))</f>
        <v>#REF!</v>
      </c>
      <c r="D2869" s="576" t="e">
        <f t="shared" si="308"/>
        <v>#REF!</v>
      </c>
      <c r="E2869" s="575" t="e">
        <f t="shared" si="314"/>
        <v>#REF!</v>
      </c>
      <c r="F2869" s="575" t="e">
        <f t="shared" si="309"/>
        <v>#REF!</v>
      </c>
      <c r="G2869" s="575" t="e">
        <f t="shared" si="310"/>
        <v>#REF!</v>
      </c>
      <c r="H2869" s="575" t="e">
        <f t="shared" si="311"/>
        <v>#REF!</v>
      </c>
      <c r="I2869" s="575" t="e">
        <f t="shared" si="312"/>
        <v>#REF!</v>
      </c>
      <c r="J2869" s="575" t="e">
        <f>IF(A2869="","",IF(#REF!="","",PMT((1+D2869)^(1/12)-1,(#REF!*12)-A2869+1,-E2869)))</f>
        <v>#REF!</v>
      </c>
    </row>
    <row r="2870" spans="1:10">
      <c r="A2870" s="577" t="e">
        <f>IF(A2869="","",IF(A2869=#REF!*12,"",+A2869+1))</f>
        <v>#REF!</v>
      </c>
      <c r="B2870" s="576" t="e">
        <f t="shared" si="313"/>
        <v>#REF!</v>
      </c>
      <c r="C2870" s="576" t="e">
        <f>IF(A2870="","",IF(#REF!+'Plano Prestação Mensal Proposta'!A2870&gt;120,0,ROUND(IF(B2870&gt;0.045,(0.045*0.5),(0.5)*B2870),7)))</f>
        <v>#REF!</v>
      </c>
      <c r="D2870" s="576" t="e">
        <f t="shared" si="308"/>
        <v>#REF!</v>
      </c>
      <c r="E2870" s="575" t="e">
        <f t="shared" si="314"/>
        <v>#REF!</v>
      </c>
      <c r="F2870" s="575" t="e">
        <f t="shared" si="309"/>
        <v>#REF!</v>
      </c>
      <c r="G2870" s="575" t="e">
        <f t="shared" si="310"/>
        <v>#REF!</v>
      </c>
      <c r="H2870" s="575" t="e">
        <f t="shared" si="311"/>
        <v>#REF!</v>
      </c>
      <c r="I2870" s="575" t="e">
        <f t="shared" si="312"/>
        <v>#REF!</v>
      </c>
      <c r="J2870" s="575" t="e">
        <f>IF(A2870="","",IF(#REF!="","",PMT((1+D2870)^(1/12)-1,(#REF!*12)-A2870+1,-E2870)))</f>
        <v>#REF!</v>
      </c>
    </row>
    <row r="2871" spans="1:10">
      <c r="A2871" s="577" t="e">
        <f>IF(A2870="","",IF(A2870=#REF!*12,"",+A2870+1))</f>
        <v>#REF!</v>
      </c>
      <c r="B2871" s="576" t="e">
        <f t="shared" si="313"/>
        <v>#REF!</v>
      </c>
      <c r="C2871" s="576" t="e">
        <f>IF(A2871="","",IF(#REF!+'Plano Prestação Mensal Proposta'!A2871&gt;120,0,ROUND(IF(B2871&gt;0.045,(0.045*0.5),(0.5)*B2871),7)))</f>
        <v>#REF!</v>
      </c>
      <c r="D2871" s="576" t="e">
        <f t="shared" si="308"/>
        <v>#REF!</v>
      </c>
      <c r="E2871" s="575" t="e">
        <f t="shared" si="314"/>
        <v>#REF!</v>
      </c>
      <c r="F2871" s="575" t="e">
        <f t="shared" si="309"/>
        <v>#REF!</v>
      </c>
      <c r="G2871" s="575" t="e">
        <f t="shared" si="310"/>
        <v>#REF!</v>
      </c>
      <c r="H2871" s="575" t="e">
        <f t="shared" si="311"/>
        <v>#REF!</v>
      </c>
      <c r="I2871" s="575" t="e">
        <f t="shared" si="312"/>
        <v>#REF!</v>
      </c>
      <c r="J2871" s="575" t="e">
        <f>IF(A2871="","",IF(#REF!="","",PMT((1+D2871)^(1/12)-1,(#REF!*12)-A2871+1,-E2871)))</f>
        <v>#REF!</v>
      </c>
    </row>
    <row r="2872" spans="1:10">
      <c r="A2872" s="577" t="e">
        <f>IF(A2871="","",IF(A2871=#REF!*12,"",+A2871+1))</f>
        <v>#REF!</v>
      </c>
      <c r="B2872" s="576" t="e">
        <f t="shared" si="313"/>
        <v>#REF!</v>
      </c>
      <c r="C2872" s="576" t="e">
        <f>IF(A2872="","",IF(#REF!+'Plano Prestação Mensal Proposta'!A2872&gt;120,0,ROUND(IF(B2872&gt;0.045,(0.045*0.5),(0.5)*B2872),7)))</f>
        <v>#REF!</v>
      </c>
      <c r="D2872" s="576" t="e">
        <f t="shared" si="308"/>
        <v>#REF!</v>
      </c>
      <c r="E2872" s="575" t="e">
        <f t="shared" si="314"/>
        <v>#REF!</v>
      </c>
      <c r="F2872" s="575" t="e">
        <f t="shared" si="309"/>
        <v>#REF!</v>
      </c>
      <c r="G2872" s="575" t="e">
        <f t="shared" si="310"/>
        <v>#REF!</v>
      </c>
      <c r="H2872" s="575" t="e">
        <f t="shared" si="311"/>
        <v>#REF!</v>
      </c>
      <c r="I2872" s="575" t="e">
        <f t="shared" si="312"/>
        <v>#REF!</v>
      </c>
      <c r="J2872" s="575" t="e">
        <f>IF(A2872="","",IF(#REF!="","",PMT((1+D2872)^(1/12)-1,(#REF!*12)-A2872+1,-E2872)))</f>
        <v>#REF!</v>
      </c>
    </row>
    <row r="2873" spans="1:10">
      <c r="A2873" s="577" t="e">
        <f>IF(A2872="","",IF(A2872=#REF!*12,"",+A2872+1))</f>
        <v>#REF!</v>
      </c>
      <c r="B2873" s="576" t="e">
        <f t="shared" si="313"/>
        <v>#REF!</v>
      </c>
      <c r="C2873" s="576" t="e">
        <f>IF(A2873="","",IF(#REF!+'Plano Prestação Mensal Proposta'!A2873&gt;120,0,ROUND(IF(B2873&gt;0.045,(0.045*0.5),(0.5)*B2873),7)))</f>
        <v>#REF!</v>
      </c>
      <c r="D2873" s="576" t="e">
        <f t="shared" si="308"/>
        <v>#REF!</v>
      </c>
      <c r="E2873" s="575" t="e">
        <f t="shared" si="314"/>
        <v>#REF!</v>
      </c>
      <c r="F2873" s="575" t="e">
        <f t="shared" si="309"/>
        <v>#REF!</v>
      </c>
      <c r="G2873" s="575" t="e">
        <f t="shared" si="310"/>
        <v>#REF!</v>
      </c>
      <c r="H2873" s="575" t="e">
        <f t="shared" si="311"/>
        <v>#REF!</v>
      </c>
      <c r="I2873" s="575" t="e">
        <f t="shared" si="312"/>
        <v>#REF!</v>
      </c>
      <c r="J2873" s="575" t="e">
        <f>IF(A2873="","",IF(#REF!="","",PMT((1+D2873)^(1/12)-1,(#REF!*12)-A2873+1,-E2873)))</f>
        <v>#REF!</v>
      </c>
    </row>
    <row r="2874" spans="1:10">
      <c r="A2874" s="577" t="e">
        <f>IF(A2873="","",IF(A2873=#REF!*12,"",+A2873+1))</f>
        <v>#REF!</v>
      </c>
      <c r="B2874" s="576" t="e">
        <f t="shared" si="313"/>
        <v>#REF!</v>
      </c>
      <c r="C2874" s="576" t="e">
        <f>IF(A2874="","",IF(#REF!+'Plano Prestação Mensal Proposta'!A2874&gt;120,0,ROUND(IF(B2874&gt;0.045,(0.045*0.5),(0.5)*B2874),7)))</f>
        <v>#REF!</v>
      </c>
      <c r="D2874" s="576" t="e">
        <f t="shared" si="308"/>
        <v>#REF!</v>
      </c>
      <c r="E2874" s="575" t="e">
        <f t="shared" si="314"/>
        <v>#REF!</v>
      </c>
      <c r="F2874" s="575" t="e">
        <f t="shared" si="309"/>
        <v>#REF!</v>
      </c>
      <c r="G2874" s="575" t="e">
        <f t="shared" si="310"/>
        <v>#REF!</v>
      </c>
      <c r="H2874" s="575" t="e">
        <f t="shared" si="311"/>
        <v>#REF!</v>
      </c>
      <c r="I2874" s="575" t="e">
        <f t="shared" si="312"/>
        <v>#REF!</v>
      </c>
      <c r="J2874" s="575" t="e">
        <f>IF(A2874="","",IF(#REF!="","",PMT((1+D2874)^(1/12)-1,(#REF!*12)-A2874+1,-E2874)))</f>
        <v>#REF!</v>
      </c>
    </row>
    <row r="2875" spans="1:10">
      <c r="A2875" s="577" t="e">
        <f>IF(A2874="","",IF(A2874=#REF!*12,"",+A2874+1))</f>
        <v>#REF!</v>
      </c>
      <c r="B2875" s="576" t="e">
        <f t="shared" si="313"/>
        <v>#REF!</v>
      </c>
      <c r="C2875" s="576" t="e">
        <f>IF(A2875="","",IF(#REF!+'Plano Prestação Mensal Proposta'!A2875&gt;120,0,ROUND(IF(B2875&gt;0.045,(0.045*0.5),(0.5)*B2875),7)))</f>
        <v>#REF!</v>
      </c>
      <c r="D2875" s="576" t="e">
        <f t="shared" si="308"/>
        <v>#REF!</v>
      </c>
      <c r="E2875" s="575" t="e">
        <f t="shared" si="314"/>
        <v>#REF!</v>
      </c>
      <c r="F2875" s="575" t="e">
        <f t="shared" si="309"/>
        <v>#REF!</v>
      </c>
      <c r="G2875" s="575" t="e">
        <f t="shared" si="310"/>
        <v>#REF!</v>
      </c>
      <c r="H2875" s="575" t="e">
        <f t="shared" si="311"/>
        <v>#REF!</v>
      </c>
      <c r="I2875" s="575" t="e">
        <f t="shared" si="312"/>
        <v>#REF!</v>
      </c>
      <c r="J2875" s="575" t="e">
        <f>IF(A2875="","",IF(#REF!="","",PMT((1+D2875)^(1/12)-1,(#REF!*12)-A2875+1,-E2875)))</f>
        <v>#REF!</v>
      </c>
    </row>
    <row r="2876" spans="1:10">
      <c r="A2876" s="577" t="e">
        <f>IF(A2875="","",IF(A2875=#REF!*12,"",+A2875+1))</f>
        <v>#REF!</v>
      </c>
      <c r="B2876" s="576" t="e">
        <f t="shared" si="313"/>
        <v>#REF!</v>
      </c>
      <c r="C2876" s="576" t="e">
        <f>IF(A2876="","",IF(#REF!+'Plano Prestação Mensal Proposta'!A2876&gt;120,0,ROUND(IF(B2876&gt;0.045,(0.045*0.5),(0.5)*B2876),7)))</f>
        <v>#REF!</v>
      </c>
      <c r="D2876" s="576" t="e">
        <f t="shared" si="308"/>
        <v>#REF!</v>
      </c>
      <c r="E2876" s="575" t="e">
        <f t="shared" si="314"/>
        <v>#REF!</v>
      </c>
      <c r="F2876" s="575" t="e">
        <f t="shared" si="309"/>
        <v>#REF!</v>
      </c>
      <c r="G2876" s="575" t="e">
        <f t="shared" si="310"/>
        <v>#REF!</v>
      </c>
      <c r="H2876" s="575" t="e">
        <f t="shared" si="311"/>
        <v>#REF!</v>
      </c>
      <c r="I2876" s="575" t="e">
        <f t="shared" si="312"/>
        <v>#REF!</v>
      </c>
      <c r="J2876" s="575" t="e">
        <f>IF(A2876="","",IF(#REF!="","",PMT((1+D2876)^(1/12)-1,(#REF!*12)-A2876+1,-E2876)))</f>
        <v>#REF!</v>
      </c>
    </row>
    <row r="2877" spans="1:10">
      <c r="A2877" s="577" t="e">
        <f>IF(A2876="","",IF(A2876=#REF!*12,"",+A2876+1))</f>
        <v>#REF!</v>
      </c>
      <c r="B2877" s="576" t="e">
        <f t="shared" si="313"/>
        <v>#REF!</v>
      </c>
      <c r="C2877" s="576" t="e">
        <f>IF(A2877="","",IF(#REF!+'Plano Prestação Mensal Proposta'!A2877&gt;120,0,ROUND(IF(B2877&gt;0.045,(0.045*0.5),(0.5)*B2877),7)))</f>
        <v>#REF!</v>
      </c>
      <c r="D2877" s="576" t="e">
        <f t="shared" si="308"/>
        <v>#REF!</v>
      </c>
      <c r="E2877" s="575" t="e">
        <f t="shared" si="314"/>
        <v>#REF!</v>
      </c>
      <c r="F2877" s="575" t="e">
        <f t="shared" si="309"/>
        <v>#REF!</v>
      </c>
      <c r="G2877" s="575" t="e">
        <f t="shared" si="310"/>
        <v>#REF!</v>
      </c>
      <c r="H2877" s="575" t="e">
        <f t="shared" si="311"/>
        <v>#REF!</v>
      </c>
      <c r="I2877" s="575" t="e">
        <f t="shared" si="312"/>
        <v>#REF!</v>
      </c>
      <c r="J2877" s="575" t="e">
        <f>IF(A2877="","",IF(#REF!="","",PMT((1+D2877)^(1/12)-1,(#REF!*12)-A2877+1,-E2877)))</f>
        <v>#REF!</v>
      </c>
    </row>
    <row r="2878" spans="1:10">
      <c r="A2878" s="577" t="e">
        <f>IF(A2877="","",IF(A2877=#REF!*12,"",+A2877+1))</f>
        <v>#REF!</v>
      </c>
      <c r="B2878" s="576" t="e">
        <f t="shared" si="313"/>
        <v>#REF!</v>
      </c>
      <c r="C2878" s="576" t="e">
        <f>IF(A2878="","",IF(#REF!+'Plano Prestação Mensal Proposta'!A2878&gt;120,0,ROUND(IF(B2878&gt;0.045,(0.045*0.5),(0.5)*B2878),7)))</f>
        <v>#REF!</v>
      </c>
      <c r="D2878" s="576" t="e">
        <f t="shared" si="308"/>
        <v>#REF!</v>
      </c>
      <c r="E2878" s="575" t="e">
        <f t="shared" si="314"/>
        <v>#REF!</v>
      </c>
      <c r="F2878" s="575" t="e">
        <f t="shared" si="309"/>
        <v>#REF!</v>
      </c>
      <c r="G2878" s="575" t="e">
        <f t="shared" si="310"/>
        <v>#REF!</v>
      </c>
      <c r="H2878" s="575" t="e">
        <f t="shared" si="311"/>
        <v>#REF!</v>
      </c>
      <c r="I2878" s="575" t="e">
        <f t="shared" si="312"/>
        <v>#REF!</v>
      </c>
      <c r="J2878" s="575" t="e">
        <f>IF(A2878="","",IF(#REF!="","",PMT((1+D2878)^(1/12)-1,(#REF!*12)-A2878+1,-E2878)))</f>
        <v>#REF!</v>
      </c>
    </row>
    <row r="2879" spans="1:10">
      <c r="A2879" s="577" t="e">
        <f>IF(A2878="","",IF(A2878=#REF!*12,"",+A2878+1))</f>
        <v>#REF!</v>
      </c>
      <c r="B2879" s="576" t="e">
        <f t="shared" si="313"/>
        <v>#REF!</v>
      </c>
      <c r="C2879" s="576" t="e">
        <f>IF(A2879="","",IF(#REF!+'Plano Prestação Mensal Proposta'!A2879&gt;120,0,ROUND(IF(B2879&gt;0.045,(0.045*0.5),(0.5)*B2879),7)))</f>
        <v>#REF!</v>
      </c>
      <c r="D2879" s="576" t="e">
        <f t="shared" si="308"/>
        <v>#REF!</v>
      </c>
      <c r="E2879" s="575" t="e">
        <f t="shared" si="314"/>
        <v>#REF!</v>
      </c>
      <c r="F2879" s="575" t="e">
        <f t="shared" si="309"/>
        <v>#REF!</v>
      </c>
      <c r="G2879" s="575" t="e">
        <f t="shared" si="310"/>
        <v>#REF!</v>
      </c>
      <c r="H2879" s="575" t="e">
        <f t="shared" si="311"/>
        <v>#REF!</v>
      </c>
      <c r="I2879" s="575" t="e">
        <f t="shared" si="312"/>
        <v>#REF!</v>
      </c>
      <c r="J2879" s="575" t="e">
        <f>IF(A2879="","",IF(#REF!="","",PMT((1+D2879)^(1/12)-1,(#REF!*12)-A2879+1,-E2879)))</f>
        <v>#REF!</v>
      </c>
    </row>
    <row r="2880" spans="1:10">
      <c r="A2880" s="577" t="e">
        <f>IF(A2879="","",IF(A2879=#REF!*12,"",+A2879+1))</f>
        <v>#REF!</v>
      </c>
      <c r="B2880" s="576" t="e">
        <f t="shared" si="313"/>
        <v>#REF!</v>
      </c>
      <c r="C2880" s="576" t="e">
        <f>IF(A2880="","",IF(#REF!+'Plano Prestação Mensal Proposta'!A2880&gt;120,0,ROUND(IF(B2880&gt;0.045,(0.045*0.5),(0.5)*B2880),7)))</f>
        <v>#REF!</v>
      </c>
      <c r="D2880" s="576" t="e">
        <f t="shared" si="308"/>
        <v>#REF!</v>
      </c>
      <c r="E2880" s="575" t="e">
        <f t="shared" si="314"/>
        <v>#REF!</v>
      </c>
      <c r="F2880" s="575" t="e">
        <f t="shared" si="309"/>
        <v>#REF!</v>
      </c>
      <c r="G2880" s="575" t="e">
        <f t="shared" si="310"/>
        <v>#REF!</v>
      </c>
      <c r="H2880" s="575" t="e">
        <f t="shared" si="311"/>
        <v>#REF!</v>
      </c>
      <c r="I2880" s="575" t="e">
        <f t="shared" si="312"/>
        <v>#REF!</v>
      </c>
      <c r="J2880" s="575" t="e">
        <f>IF(A2880="","",IF(#REF!="","",PMT((1+D2880)^(1/12)-1,(#REF!*12)-A2880+1,-E2880)))</f>
        <v>#REF!</v>
      </c>
    </row>
    <row r="2881" spans="1:10">
      <c r="A2881" s="577" t="e">
        <f>IF(A2880="","",IF(A2880=#REF!*12,"",+A2880+1))</f>
        <v>#REF!</v>
      </c>
      <c r="B2881" s="576" t="e">
        <f t="shared" si="313"/>
        <v>#REF!</v>
      </c>
      <c r="C2881" s="576" t="e">
        <f>IF(A2881="","",IF(#REF!+'Plano Prestação Mensal Proposta'!A2881&gt;120,0,ROUND(IF(B2881&gt;0.045,(0.045*0.5),(0.5)*B2881),7)))</f>
        <v>#REF!</v>
      </c>
      <c r="D2881" s="576" t="e">
        <f t="shared" si="308"/>
        <v>#REF!</v>
      </c>
      <c r="E2881" s="575" t="e">
        <f t="shared" si="314"/>
        <v>#REF!</v>
      </c>
      <c r="F2881" s="575" t="e">
        <f t="shared" si="309"/>
        <v>#REF!</v>
      </c>
      <c r="G2881" s="575" t="e">
        <f t="shared" si="310"/>
        <v>#REF!</v>
      </c>
      <c r="H2881" s="575" t="e">
        <f t="shared" si="311"/>
        <v>#REF!</v>
      </c>
      <c r="I2881" s="575" t="e">
        <f t="shared" si="312"/>
        <v>#REF!</v>
      </c>
      <c r="J2881" s="575" t="e">
        <f>IF(A2881="","",IF(#REF!="","",PMT((1+D2881)^(1/12)-1,(#REF!*12)-A2881+1,-E2881)))</f>
        <v>#REF!</v>
      </c>
    </row>
    <row r="2882" spans="1:10">
      <c r="A2882" s="577" t="e">
        <f>IF(A2881="","",IF(A2881=#REF!*12,"",+A2881+1))</f>
        <v>#REF!</v>
      </c>
      <c r="B2882" s="576" t="e">
        <f t="shared" si="313"/>
        <v>#REF!</v>
      </c>
      <c r="C2882" s="576" t="e">
        <f>IF(A2882="","",IF(#REF!+'Plano Prestação Mensal Proposta'!A2882&gt;120,0,ROUND(IF(B2882&gt;0.045,(0.045*0.5),(0.5)*B2882),7)))</f>
        <v>#REF!</v>
      </c>
      <c r="D2882" s="576" t="e">
        <f t="shared" si="308"/>
        <v>#REF!</v>
      </c>
      <c r="E2882" s="575" t="e">
        <f t="shared" si="314"/>
        <v>#REF!</v>
      </c>
      <c r="F2882" s="575" t="e">
        <f t="shared" si="309"/>
        <v>#REF!</v>
      </c>
      <c r="G2882" s="575" t="e">
        <f t="shared" si="310"/>
        <v>#REF!</v>
      </c>
      <c r="H2882" s="575" t="e">
        <f t="shared" si="311"/>
        <v>#REF!</v>
      </c>
      <c r="I2882" s="575" t="e">
        <f t="shared" si="312"/>
        <v>#REF!</v>
      </c>
      <c r="J2882" s="575" t="e">
        <f>IF(A2882="","",IF(#REF!="","",PMT((1+D2882)^(1/12)-1,(#REF!*12)-A2882+1,-E2882)))</f>
        <v>#REF!</v>
      </c>
    </row>
    <row r="2883" spans="1:10">
      <c r="A2883" s="577" t="e">
        <f>IF(A2882="","",IF(A2882=#REF!*12,"",+A2882+1))</f>
        <v>#REF!</v>
      </c>
      <c r="B2883" s="576" t="e">
        <f t="shared" si="313"/>
        <v>#REF!</v>
      </c>
      <c r="C2883" s="576" t="e">
        <f>IF(A2883="","",IF(#REF!+'Plano Prestação Mensal Proposta'!A2883&gt;120,0,ROUND(IF(B2883&gt;0.045,(0.045*0.5),(0.5)*B2883),7)))</f>
        <v>#REF!</v>
      </c>
      <c r="D2883" s="576" t="e">
        <f t="shared" si="308"/>
        <v>#REF!</v>
      </c>
      <c r="E2883" s="575" t="e">
        <f t="shared" si="314"/>
        <v>#REF!</v>
      </c>
      <c r="F2883" s="575" t="e">
        <f t="shared" si="309"/>
        <v>#REF!</v>
      </c>
      <c r="G2883" s="575" t="e">
        <f t="shared" si="310"/>
        <v>#REF!</v>
      </c>
      <c r="H2883" s="575" t="e">
        <f t="shared" si="311"/>
        <v>#REF!</v>
      </c>
      <c r="I2883" s="575" t="e">
        <f t="shared" si="312"/>
        <v>#REF!</v>
      </c>
      <c r="J2883" s="575" t="e">
        <f>IF(A2883="","",IF(#REF!="","",PMT((1+D2883)^(1/12)-1,(#REF!*12)-A2883+1,-E2883)))</f>
        <v>#REF!</v>
      </c>
    </row>
    <row r="2884" spans="1:10">
      <c r="A2884" s="577" t="e">
        <f>IF(A2883="","",IF(A2883=#REF!*12,"",+A2883+1))</f>
        <v>#REF!</v>
      </c>
      <c r="B2884" s="576" t="e">
        <f t="shared" si="313"/>
        <v>#REF!</v>
      </c>
      <c r="C2884" s="576" t="e">
        <f>IF(A2884="","",IF(#REF!+'Plano Prestação Mensal Proposta'!A2884&gt;120,0,ROUND(IF(B2884&gt;0.045,(0.045*0.5),(0.5)*B2884),7)))</f>
        <v>#REF!</v>
      </c>
      <c r="D2884" s="576" t="e">
        <f t="shared" si="308"/>
        <v>#REF!</v>
      </c>
      <c r="E2884" s="575" t="e">
        <f t="shared" si="314"/>
        <v>#REF!</v>
      </c>
      <c r="F2884" s="575" t="e">
        <f t="shared" si="309"/>
        <v>#REF!</v>
      </c>
      <c r="G2884" s="575" t="e">
        <f t="shared" si="310"/>
        <v>#REF!</v>
      </c>
      <c r="H2884" s="575" t="e">
        <f t="shared" si="311"/>
        <v>#REF!</v>
      </c>
      <c r="I2884" s="575" t="e">
        <f t="shared" si="312"/>
        <v>#REF!</v>
      </c>
      <c r="J2884" s="575" t="e">
        <f>IF(A2884="","",IF(#REF!="","",PMT((1+D2884)^(1/12)-1,(#REF!*12)-A2884+1,-E2884)))</f>
        <v>#REF!</v>
      </c>
    </row>
    <row r="2885" spans="1:10">
      <c r="A2885" s="577" t="e">
        <f>IF(A2884="","",IF(A2884=#REF!*12,"",+A2884+1))</f>
        <v>#REF!</v>
      </c>
      <c r="B2885" s="576" t="e">
        <f t="shared" si="313"/>
        <v>#REF!</v>
      </c>
      <c r="C2885" s="576" t="e">
        <f>IF(A2885="","",IF(#REF!+'Plano Prestação Mensal Proposta'!A2885&gt;120,0,ROUND(IF(B2885&gt;0.045,(0.045*0.5),(0.5)*B2885),7)))</f>
        <v>#REF!</v>
      </c>
      <c r="D2885" s="576" t="e">
        <f t="shared" si="308"/>
        <v>#REF!</v>
      </c>
      <c r="E2885" s="575" t="e">
        <f t="shared" si="314"/>
        <v>#REF!</v>
      </c>
      <c r="F2885" s="575" t="e">
        <f t="shared" si="309"/>
        <v>#REF!</v>
      </c>
      <c r="G2885" s="575" t="e">
        <f t="shared" si="310"/>
        <v>#REF!</v>
      </c>
      <c r="H2885" s="575" t="e">
        <f t="shared" si="311"/>
        <v>#REF!</v>
      </c>
      <c r="I2885" s="575" t="e">
        <f t="shared" si="312"/>
        <v>#REF!</v>
      </c>
      <c r="J2885" s="575" t="e">
        <f>IF(A2885="","",IF(#REF!="","",PMT((1+D2885)^(1/12)-1,(#REF!*12)-A2885+1,-E2885)))</f>
        <v>#REF!</v>
      </c>
    </row>
    <row r="2886" spans="1:10">
      <c r="A2886" s="577" t="e">
        <f>IF(A2885="","",IF(A2885=#REF!*12,"",+A2885+1))</f>
        <v>#REF!</v>
      </c>
      <c r="B2886" s="576" t="e">
        <f t="shared" si="313"/>
        <v>#REF!</v>
      </c>
      <c r="C2886" s="576" t="e">
        <f>IF(A2886="","",IF(#REF!+'Plano Prestação Mensal Proposta'!A2886&gt;120,0,ROUND(IF(B2886&gt;0.045,(0.045*0.5),(0.5)*B2886),7)))</f>
        <v>#REF!</v>
      </c>
      <c r="D2886" s="576" t="e">
        <f t="shared" ref="D2886:D2949" si="315">IF(A2886="","",+B2886-C2886)</f>
        <v>#REF!</v>
      </c>
      <c r="E2886" s="575" t="e">
        <f t="shared" si="314"/>
        <v>#REF!</v>
      </c>
      <c r="F2886" s="575" t="e">
        <f t="shared" ref="F2886:F2949" si="316">IF(A2886="","",IF(J2886="","",+J2886-H2886))</f>
        <v>#REF!</v>
      </c>
      <c r="G2886" s="575" t="e">
        <f t="shared" ref="G2886:G2949" si="317">IF(A2886="","",IF(E2886="","",ROUND(+E2886*((1+B2886)^(1/12)-1),2)))</f>
        <v>#REF!</v>
      </c>
      <c r="H2886" s="575" t="e">
        <f t="shared" ref="H2886:H2949" si="318">IF(A2886="","",IF(E2886="","",ROUND(+E2886*((1+D2886)^(1/12)-1),2)))</f>
        <v>#REF!</v>
      </c>
      <c r="I2886" s="575" t="e">
        <f t="shared" ref="I2886:I2949" si="319">IF(A2886="","",+G2886-H2886)</f>
        <v>#REF!</v>
      </c>
      <c r="J2886" s="575" t="e">
        <f>IF(A2886="","",IF(#REF!="","",PMT((1+D2886)^(1/12)-1,(#REF!*12)-A2886+1,-E2886)))</f>
        <v>#REF!</v>
      </c>
    </row>
    <row r="2887" spans="1:10">
      <c r="A2887" s="577" t="e">
        <f>IF(A2886="","",IF(A2886=#REF!*12,"",+A2886+1))</f>
        <v>#REF!</v>
      </c>
      <c r="B2887" s="576" t="e">
        <f t="shared" ref="B2887:B2950" si="320">IF(A2887="","",+B2886)</f>
        <v>#REF!</v>
      </c>
      <c r="C2887" s="576" t="e">
        <f>IF(A2887="","",IF(#REF!+'Plano Prestação Mensal Proposta'!A2887&gt;120,0,ROUND(IF(B2887&gt;0.045,(0.045*0.5),(0.5)*B2887),7)))</f>
        <v>#REF!</v>
      </c>
      <c r="D2887" s="576" t="e">
        <f t="shared" si="315"/>
        <v>#REF!</v>
      </c>
      <c r="E2887" s="575" t="e">
        <f t="shared" ref="E2887:E2950" si="321">IF(A2887="","",IF(F2886="","",+E2886-F2886))</f>
        <v>#REF!</v>
      </c>
      <c r="F2887" s="575" t="e">
        <f t="shared" si="316"/>
        <v>#REF!</v>
      </c>
      <c r="G2887" s="575" t="e">
        <f t="shared" si="317"/>
        <v>#REF!</v>
      </c>
      <c r="H2887" s="575" t="e">
        <f t="shared" si="318"/>
        <v>#REF!</v>
      </c>
      <c r="I2887" s="575" t="e">
        <f t="shared" si="319"/>
        <v>#REF!</v>
      </c>
      <c r="J2887" s="575" t="e">
        <f>IF(A2887="","",IF(#REF!="","",PMT((1+D2887)^(1/12)-1,(#REF!*12)-A2887+1,-E2887)))</f>
        <v>#REF!</v>
      </c>
    </row>
    <row r="2888" spans="1:10">
      <c r="A2888" s="577" t="e">
        <f>IF(A2887="","",IF(A2887=#REF!*12,"",+A2887+1))</f>
        <v>#REF!</v>
      </c>
      <c r="B2888" s="576" t="e">
        <f t="shared" si="320"/>
        <v>#REF!</v>
      </c>
      <c r="C2888" s="576" t="e">
        <f>IF(A2888="","",IF(#REF!+'Plano Prestação Mensal Proposta'!A2888&gt;120,0,ROUND(IF(B2888&gt;0.045,(0.045*0.5),(0.5)*B2888),7)))</f>
        <v>#REF!</v>
      </c>
      <c r="D2888" s="576" t="e">
        <f t="shared" si="315"/>
        <v>#REF!</v>
      </c>
      <c r="E2888" s="575" t="e">
        <f t="shared" si="321"/>
        <v>#REF!</v>
      </c>
      <c r="F2888" s="575" t="e">
        <f t="shared" si="316"/>
        <v>#REF!</v>
      </c>
      <c r="G2888" s="575" t="e">
        <f t="shared" si="317"/>
        <v>#REF!</v>
      </c>
      <c r="H2888" s="575" t="e">
        <f t="shared" si="318"/>
        <v>#REF!</v>
      </c>
      <c r="I2888" s="575" t="e">
        <f t="shared" si="319"/>
        <v>#REF!</v>
      </c>
      <c r="J2888" s="575" t="e">
        <f>IF(A2888="","",IF(#REF!="","",PMT((1+D2888)^(1/12)-1,(#REF!*12)-A2888+1,-E2888)))</f>
        <v>#REF!</v>
      </c>
    </row>
    <row r="2889" spans="1:10">
      <c r="A2889" s="577" t="e">
        <f>IF(A2888="","",IF(A2888=#REF!*12,"",+A2888+1))</f>
        <v>#REF!</v>
      </c>
      <c r="B2889" s="576" t="e">
        <f t="shared" si="320"/>
        <v>#REF!</v>
      </c>
      <c r="C2889" s="576" t="e">
        <f>IF(A2889="","",IF(#REF!+'Plano Prestação Mensal Proposta'!A2889&gt;120,0,ROUND(IF(B2889&gt;0.045,(0.045*0.5),(0.5)*B2889),7)))</f>
        <v>#REF!</v>
      </c>
      <c r="D2889" s="576" t="e">
        <f t="shared" si="315"/>
        <v>#REF!</v>
      </c>
      <c r="E2889" s="575" t="e">
        <f t="shared" si="321"/>
        <v>#REF!</v>
      </c>
      <c r="F2889" s="575" t="e">
        <f t="shared" si="316"/>
        <v>#REF!</v>
      </c>
      <c r="G2889" s="575" t="e">
        <f t="shared" si="317"/>
        <v>#REF!</v>
      </c>
      <c r="H2889" s="575" t="e">
        <f t="shared" si="318"/>
        <v>#REF!</v>
      </c>
      <c r="I2889" s="575" t="e">
        <f t="shared" si="319"/>
        <v>#REF!</v>
      </c>
      <c r="J2889" s="575" t="e">
        <f>IF(A2889="","",IF(#REF!="","",PMT((1+D2889)^(1/12)-1,(#REF!*12)-A2889+1,-E2889)))</f>
        <v>#REF!</v>
      </c>
    </row>
    <row r="2890" spans="1:10">
      <c r="A2890" s="577" t="e">
        <f>IF(A2889="","",IF(A2889=#REF!*12,"",+A2889+1))</f>
        <v>#REF!</v>
      </c>
      <c r="B2890" s="576" t="e">
        <f t="shared" si="320"/>
        <v>#REF!</v>
      </c>
      <c r="C2890" s="576" t="e">
        <f>IF(A2890="","",IF(#REF!+'Plano Prestação Mensal Proposta'!A2890&gt;120,0,ROUND(IF(B2890&gt;0.045,(0.045*0.5),(0.5)*B2890),7)))</f>
        <v>#REF!</v>
      </c>
      <c r="D2890" s="576" t="e">
        <f t="shared" si="315"/>
        <v>#REF!</v>
      </c>
      <c r="E2890" s="575" t="e">
        <f t="shared" si="321"/>
        <v>#REF!</v>
      </c>
      <c r="F2890" s="575" t="e">
        <f t="shared" si="316"/>
        <v>#REF!</v>
      </c>
      <c r="G2890" s="575" t="e">
        <f t="shared" si="317"/>
        <v>#REF!</v>
      </c>
      <c r="H2890" s="575" t="e">
        <f t="shared" si="318"/>
        <v>#REF!</v>
      </c>
      <c r="I2890" s="575" t="e">
        <f t="shared" si="319"/>
        <v>#REF!</v>
      </c>
      <c r="J2890" s="575" t="e">
        <f>IF(A2890="","",IF(#REF!="","",PMT((1+D2890)^(1/12)-1,(#REF!*12)-A2890+1,-E2890)))</f>
        <v>#REF!</v>
      </c>
    </row>
    <row r="2891" spans="1:10">
      <c r="A2891" s="577" t="e">
        <f>IF(A2890="","",IF(A2890=#REF!*12,"",+A2890+1))</f>
        <v>#REF!</v>
      </c>
      <c r="B2891" s="576" t="e">
        <f t="shared" si="320"/>
        <v>#REF!</v>
      </c>
      <c r="C2891" s="576" t="e">
        <f>IF(A2891="","",IF(#REF!+'Plano Prestação Mensal Proposta'!A2891&gt;120,0,ROUND(IF(B2891&gt;0.045,(0.045*0.5),(0.5)*B2891),7)))</f>
        <v>#REF!</v>
      </c>
      <c r="D2891" s="576" t="e">
        <f t="shared" si="315"/>
        <v>#REF!</v>
      </c>
      <c r="E2891" s="575" t="e">
        <f t="shared" si="321"/>
        <v>#REF!</v>
      </c>
      <c r="F2891" s="575" t="e">
        <f t="shared" si="316"/>
        <v>#REF!</v>
      </c>
      <c r="G2891" s="575" t="e">
        <f t="shared" si="317"/>
        <v>#REF!</v>
      </c>
      <c r="H2891" s="575" t="e">
        <f t="shared" si="318"/>
        <v>#REF!</v>
      </c>
      <c r="I2891" s="575" t="e">
        <f t="shared" si="319"/>
        <v>#REF!</v>
      </c>
      <c r="J2891" s="575" t="e">
        <f>IF(A2891="","",IF(#REF!="","",PMT((1+D2891)^(1/12)-1,(#REF!*12)-A2891+1,-E2891)))</f>
        <v>#REF!</v>
      </c>
    </row>
    <row r="2892" spans="1:10">
      <c r="A2892" s="577" t="e">
        <f>IF(A2891="","",IF(A2891=#REF!*12,"",+A2891+1))</f>
        <v>#REF!</v>
      </c>
      <c r="B2892" s="576" t="e">
        <f t="shared" si="320"/>
        <v>#REF!</v>
      </c>
      <c r="C2892" s="576" t="e">
        <f>IF(A2892="","",IF(#REF!+'Plano Prestação Mensal Proposta'!A2892&gt;120,0,ROUND(IF(B2892&gt;0.045,(0.045*0.5),(0.5)*B2892),7)))</f>
        <v>#REF!</v>
      </c>
      <c r="D2892" s="576" t="e">
        <f t="shared" si="315"/>
        <v>#REF!</v>
      </c>
      <c r="E2892" s="575" t="e">
        <f t="shared" si="321"/>
        <v>#REF!</v>
      </c>
      <c r="F2892" s="575" t="e">
        <f t="shared" si="316"/>
        <v>#REF!</v>
      </c>
      <c r="G2892" s="575" t="e">
        <f t="shared" si="317"/>
        <v>#REF!</v>
      </c>
      <c r="H2892" s="575" t="e">
        <f t="shared" si="318"/>
        <v>#REF!</v>
      </c>
      <c r="I2892" s="575" t="e">
        <f t="shared" si="319"/>
        <v>#REF!</v>
      </c>
      <c r="J2892" s="575" t="e">
        <f>IF(A2892="","",IF(#REF!="","",PMT((1+D2892)^(1/12)-1,(#REF!*12)-A2892+1,-E2892)))</f>
        <v>#REF!</v>
      </c>
    </row>
    <row r="2893" spans="1:10">
      <c r="A2893" s="577" t="e">
        <f>IF(A2892="","",IF(A2892=#REF!*12,"",+A2892+1))</f>
        <v>#REF!</v>
      </c>
      <c r="B2893" s="576" t="e">
        <f t="shared" si="320"/>
        <v>#REF!</v>
      </c>
      <c r="C2893" s="576" t="e">
        <f>IF(A2893="","",IF(#REF!+'Plano Prestação Mensal Proposta'!A2893&gt;120,0,ROUND(IF(B2893&gt;0.045,(0.045*0.5),(0.5)*B2893),7)))</f>
        <v>#REF!</v>
      </c>
      <c r="D2893" s="576" t="e">
        <f t="shared" si="315"/>
        <v>#REF!</v>
      </c>
      <c r="E2893" s="575" t="e">
        <f t="shared" si="321"/>
        <v>#REF!</v>
      </c>
      <c r="F2893" s="575" t="e">
        <f t="shared" si="316"/>
        <v>#REF!</v>
      </c>
      <c r="G2893" s="575" t="e">
        <f t="shared" si="317"/>
        <v>#REF!</v>
      </c>
      <c r="H2893" s="575" t="e">
        <f t="shared" si="318"/>
        <v>#REF!</v>
      </c>
      <c r="I2893" s="575" t="e">
        <f t="shared" si="319"/>
        <v>#REF!</v>
      </c>
      <c r="J2893" s="575" t="e">
        <f>IF(A2893="","",IF(#REF!="","",PMT((1+D2893)^(1/12)-1,(#REF!*12)-A2893+1,-E2893)))</f>
        <v>#REF!</v>
      </c>
    </row>
    <row r="2894" spans="1:10">
      <c r="A2894" s="577" t="e">
        <f>IF(A2893="","",IF(A2893=#REF!*12,"",+A2893+1))</f>
        <v>#REF!</v>
      </c>
      <c r="B2894" s="576" t="e">
        <f t="shared" si="320"/>
        <v>#REF!</v>
      </c>
      <c r="C2894" s="576" t="e">
        <f>IF(A2894="","",IF(#REF!+'Plano Prestação Mensal Proposta'!A2894&gt;120,0,ROUND(IF(B2894&gt;0.045,(0.045*0.5),(0.5)*B2894),7)))</f>
        <v>#REF!</v>
      </c>
      <c r="D2894" s="576" t="e">
        <f t="shared" si="315"/>
        <v>#REF!</v>
      </c>
      <c r="E2894" s="575" t="e">
        <f t="shared" si="321"/>
        <v>#REF!</v>
      </c>
      <c r="F2894" s="575" t="e">
        <f t="shared" si="316"/>
        <v>#REF!</v>
      </c>
      <c r="G2894" s="575" t="e">
        <f t="shared" si="317"/>
        <v>#REF!</v>
      </c>
      <c r="H2894" s="575" t="e">
        <f t="shared" si="318"/>
        <v>#REF!</v>
      </c>
      <c r="I2894" s="575" t="e">
        <f t="shared" si="319"/>
        <v>#REF!</v>
      </c>
      <c r="J2894" s="575" t="e">
        <f>IF(A2894="","",IF(#REF!="","",PMT((1+D2894)^(1/12)-1,(#REF!*12)-A2894+1,-E2894)))</f>
        <v>#REF!</v>
      </c>
    </row>
    <row r="2895" spans="1:10">
      <c r="A2895" s="577" t="e">
        <f>IF(A2894="","",IF(A2894=#REF!*12,"",+A2894+1))</f>
        <v>#REF!</v>
      </c>
      <c r="B2895" s="576" t="e">
        <f t="shared" si="320"/>
        <v>#REF!</v>
      </c>
      <c r="C2895" s="576" t="e">
        <f>IF(A2895="","",IF(#REF!+'Plano Prestação Mensal Proposta'!A2895&gt;120,0,ROUND(IF(B2895&gt;0.045,(0.045*0.5),(0.5)*B2895),7)))</f>
        <v>#REF!</v>
      </c>
      <c r="D2895" s="576" t="e">
        <f t="shared" si="315"/>
        <v>#REF!</v>
      </c>
      <c r="E2895" s="575" t="e">
        <f t="shared" si="321"/>
        <v>#REF!</v>
      </c>
      <c r="F2895" s="575" t="e">
        <f t="shared" si="316"/>
        <v>#REF!</v>
      </c>
      <c r="G2895" s="575" t="e">
        <f t="shared" si="317"/>
        <v>#REF!</v>
      </c>
      <c r="H2895" s="575" t="e">
        <f t="shared" si="318"/>
        <v>#REF!</v>
      </c>
      <c r="I2895" s="575" t="e">
        <f t="shared" si="319"/>
        <v>#REF!</v>
      </c>
      <c r="J2895" s="575" t="e">
        <f>IF(A2895="","",IF(#REF!="","",PMT((1+D2895)^(1/12)-1,(#REF!*12)-A2895+1,-E2895)))</f>
        <v>#REF!</v>
      </c>
    </row>
    <row r="2896" spans="1:10">
      <c r="A2896" s="577" t="e">
        <f>IF(A2895="","",IF(A2895=#REF!*12,"",+A2895+1))</f>
        <v>#REF!</v>
      </c>
      <c r="B2896" s="576" t="e">
        <f t="shared" si="320"/>
        <v>#REF!</v>
      </c>
      <c r="C2896" s="576" t="e">
        <f>IF(A2896="","",IF(#REF!+'Plano Prestação Mensal Proposta'!A2896&gt;120,0,ROUND(IF(B2896&gt;0.045,(0.045*0.5),(0.5)*B2896),7)))</f>
        <v>#REF!</v>
      </c>
      <c r="D2896" s="576" t="e">
        <f t="shared" si="315"/>
        <v>#REF!</v>
      </c>
      <c r="E2896" s="575" t="e">
        <f t="shared" si="321"/>
        <v>#REF!</v>
      </c>
      <c r="F2896" s="575" t="e">
        <f t="shared" si="316"/>
        <v>#REF!</v>
      </c>
      <c r="G2896" s="575" t="e">
        <f t="shared" si="317"/>
        <v>#REF!</v>
      </c>
      <c r="H2896" s="575" t="e">
        <f t="shared" si="318"/>
        <v>#REF!</v>
      </c>
      <c r="I2896" s="575" t="e">
        <f t="shared" si="319"/>
        <v>#REF!</v>
      </c>
      <c r="J2896" s="575" t="e">
        <f>IF(A2896="","",IF(#REF!="","",PMT((1+D2896)^(1/12)-1,(#REF!*12)-A2896+1,-E2896)))</f>
        <v>#REF!</v>
      </c>
    </row>
    <row r="2897" spans="1:10">
      <c r="A2897" s="577" t="e">
        <f>IF(A2896="","",IF(A2896=#REF!*12,"",+A2896+1))</f>
        <v>#REF!</v>
      </c>
      <c r="B2897" s="576" t="e">
        <f t="shared" si="320"/>
        <v>#REF!</v>
      </c>
      <c r="C2897" s="576" t="e">
        <f>IF(A2897="","",IF(#REF!+'Plano Prestação Mensal Proposta'!A2897&gt;120,0,ROUND(IF(B2897&gt;0.045,(0.045*0.5),(0.5)*B2897),7)))</f>
        <v>#REF!</v>
      </c>
      <c r="D2897" s="576" t="e">
        <f t="shared" si="315"/>
        <v>#REF!</v>
      </c>
      <c r="E2897" s="575" t="e">
        <f t="shared" si="321"/>
        <v>#REF!</v>
      </c>
      <c r="F2897" s="575" t="e">
        <f t="shared" si="316"/>
        <v>#REF!</v>
      </c>
      <c r="G2897" s="575" t="e">
        <f t="shared" si="317"/>
        <v>#REF!</v>
      </c>
      <c r="H2897" s="575" t="e">
        <f t="shared" si="318"/>
        <v>#REF!</v>
      </c>
      <c r="I2897" s="575" t="e">
        <f t="shared" si="319"/>
        <v>#REF!</v>
      </c>
      <c r="J2897" s="575" t="e">
        <f>IF(A2897="","",IF(#REF!="","",PMT((1+D2897)^(1/12)-1,(#REF!*12)-A2897+1,-E2897)))</f>
        <v>#REF!</v>
      </c>
    </row>
    <row r="2898" spans="1:10">
      <c r="A2898" s="577" t="e">
        <f>IF(A2897="","",IF(A2897=#REF!*12,"",+A2897+1))</f>
        <v>#REF!</v>
      </c>
      <c r="B2898" s="576" t="e">
        <f t="shared" si="320"/>
        <v>#REF!</v>
      </c>
      <c r="C2898" s="576" t="e">
        <f>IF(A2898="","",IF(#REF!+'Plano Prestação Mensal Proposta'!A2898&gt;120,0,ROUND(IF(B2898&gt;0.045,(0.045*0.5),(0.5)*B2898),7)))</f>
        <v>#REF!</v>
      </c>
      <c r="D2898" s="576" t="e">
        <f t="shared" si="315"/>
        <v>#REF!</v>
      </c>
      <c r="E2898" s="575" t="e">
        <f t="shared" si="321"/>
        <v>#REF!</v>
      </c>
      <c r="F2898" s="575" t="e">
        <f t="shared" si="316"/>
        <v>#REF!</v>
      </c>
      <c r="G2898" s="575" t="e">
        <f t="shared" si="317"/>
        <v>#REF!</v>
      </c>
      <c r="H2898" s="575" t="e">
        <f t="shared" si="318"/>
        <v>#REF!</v>
      </c>
      <c r="I2898" s="575" t="e">
        <f t="shared" si="319"/>
        <v>#REF!</v>
      </c>
      <c r="J2898" s="575" t="e">
        <f>IF(A2898="","",IF(#REF!="","",PMT((1+D2898)^(1/12)-1,(#REF!*12)-A2898+1,-E2898)))</f>
        <v>#REF!</v>
      </c>
    </row>
    <row r="2899" spans="1:10">
      <c r="A2899" s="577" t="e">
        <f>IF(A2898="","",IF(A2898=#REF!*12,"",+A2898+1))</f>
        <v>#REF!</v>
      </c>
      <c r="B2899" s="576" t="e">
        <f t="shared" si="320"/>
        <v>#REF!</v>
      </c>
      <c r="C2899" s="576" t="e">
        <f>IF(A2899="","",IF(#REF!+'Plano Prestação Mensal Proposta'!A2899&gt;120,0,ROUND(IF(B2899&gt;0.045,(0.045*0.5),(0.5)*B2899),7)))</f>
        <v>#REF!</v>
      </c>
      <c r="D2899" s="576" t="e">
        <f t="shared" si="315"/>
        <v>#REF!</v>
      </c>
      <c r="E2899" s="575" t="e">
        <f t="shared" si="321"/>
        <v>#REF!</v>
      </c>
      <c r="F2899" s="575" t="e">
        <f t="shared" si="316"/>
        <v>#REF!</v>
      </c>
      <c r="G2899" s="575" t="e">
        <f t="shared" si="317"/>
        <v>#REF!</v>
      </c>
      <c r="H2899" s="575" t="e">
        <f t="shared" si="318"/>
        <v>#REF!</v>
      </c>
      <c r="I2899" s="575" t="e">
        <f t="shared" si="319"/>
        <v>#REF!</v>
      </c>
      <c r="J2899" s="575" t="e">
        <f>IF(A2899="","",IF(#REF!="","",PMT((1+D2899)^(1/12)-1,(#REF!*12)-A2899+1,-E2899)))</f>
        <v>#REF!</v>
      </c>
    </row>
    <row r="2900" spans="1:10">
      <c r="A2900" s="577" t="e">
        <f>IF(A2899="","",IF(A2899=#REF!*12,"",+A2899+1))</f>
        <v>#REF!</v>
      </c>
      <c r="B2900" s="576" t="e">
        <f t="shared" si="320"/>
        <v>#REF!</v>
      </c>
      <c r="C2900" s="576" t="e">
        <f>IF(A2900="","",IF(#REF!+'Plano Prestação Mensal Proposta'!A2900&gt;120,0,ROUND(IF(B2900&gt;0.045,(0.045*0.5),(0.5)*B2900),7)))</f>
        <v>#REF!</v>
      </c>
      <c r="D2900" s="576" t="e">
        <f t="shared" si="315"/>
        <v>#REF!</v>
      </c>
      <c r="E2900" s="575" t="e">
        <f t="shared" si="321"/>
        <v>#REF!</v>
      </c>
      <c r="F2900" s="575" t="e">
        <f t="shared" si="316"/>
        <v>#REF!</v>
      </c>
      <c r="G2900" s="575" t="e">
        <f t="shared" si="317"/>
        <v>#REF!</v>
      </c>
      <c r="H2900" s="575" t="e">
        <f t="shared" si="318"/>
        <v>#REF!</v>
      </c>
      <c r="I2900" s="575" t="e">
        <f t="shared" si="319"/>
        <v>#REF!</v>
      </c>
      <c r="J2900" s="575" t="e">
        <f>IF(A2900="","",IF(#REF!="","",PMT((1+D2900)^(1/12)-1,(#REF!*12)-A2900+1,-E2900)))</f>
        <v>#REF!</v>
      </c>
    </row>
    <row r="2901" spans="1:10">
      <c r="A2901" s="577" t="e">
        <f>IF(A2900="","",IF(A2900=#REF!*12,"",+A2900+1))</f>
        <v>#REF!</v>
      </c>
      <c r="B2901" s="576" t="e">
        <f t="shared" si="320"/>
        <v>#REF!</v>
      </c>
      <c r="C2901" s="576" t="e">
        <f>IF(A2901="","",IF(#REF!+'Plano Prestação Mensal Proposta'!A2901&gt;120,0,ROUND(IF(B2901&gt;0.045,(0.045*0.5),(0.5)*B2901),7)))</f>
        <v>#REF!</v>
      </c>
      <c r="D2901" s="576" t="e">
        <f t="shared" si="315"/>
        <v>#REF!</v>
      </c>
      <c r="E2901" s="575" t="e">
        <f t="shared" si="321"/>
        <v>#REF!</v>
      </c>
      <c r="F2901" s="575" t="e">
        <f t="shared" si="316"/>
        <v>#REF!</v>
      </c>
      <c r="G2901" s="575" t="e">
        <f t="shared" si="317"/>
        <v>#REF!</v>
      </c>
      <c r="H2901" s="575" t="e">
        <f t="shared" si="318"/>
        <v>#REF!</v>
      </c>
      <c r="I2901" s="575" t="e">
        <f t="shared" si="319"/>
        <v>#REF!</v>
      </c>
      <c r="J2901" s="575" t="e">
        <f>IF(A2901="","",IF(#REF!="","",PMT((1+D2901)^(1/12)-1,(#REF!*12)-A2901+1,-E2901)))</f>
        <v>#REF!</v>
      </c>
    </row>
    <row r="2902" spans="1:10">
      <c r="A2902" s="577" t="e">
        <f>IF(A2901="","",IF(A2901=#REF!*12,"",+A2901+1))</f>
        <v>#REF!</v>
      </c>
      <c r="B2902" s="576" t="e">
        <f t="shared" si="320"/>
        <v>#REF!</v>
      </c>
      <c r="C2902" s="576" t="e">
        <f>IF(A2902="","",IF(#REF!+'Plano Prestação Mensal Proposta'!A2902&gt;120,0,ROUND(IF(B2902&gt;0.045,(0.045*0.5),(0.5)*B2902),7)))</f>
        <v>#REF!</v>
      </c>
      <c r="D2902" s="576" t="e">
        <f t="shared" si="315"/>
        <v>#REF!</v>
      </c>
      <c r="E2902" s="575" t="e">
        <f t="shared" si="321"/>
        <v>#REF!</v>
      </c>
      <c r="F2902" s="575" t="e">
        <f t="shared" si="316"/>
        <v>#REF!</v>
      </c>
      <c r="G2902" s="575" t="e">
        <f t="shared" si="317"/>
        <v>#REF!</v>
      </c>
      <c r="H2902" s="575" t="e">
        <f t="shared" si="318"/>
        <v>#REF!</v>
      </c>
      <c r="I2902" s="575" t="e">
        <f t="shared" si="319"/>
        <v>#REF!</v>
      </c>
      <c r="J2902" s="575" t="e">
        <f>IF(A2902="","",IF(#REF!="","",PMT((1+D2902)^(1/12)-1,(#REF!*12)-A2902+1,-E2902)))</f>
        <v>#REF!</v>
      </c>
    </row>
    <row r="2903" spans="1:10">
      <c r="A2903" s="577" t="e">
        <f>IF(A2902="","",IF(A2902=#REF!*12,"",+A2902+1))</f>
        <v>#REF!</v>
      </c>
      <c r="B2903" s="576" t="e">
        <f t="shared" si="320"/>
        <v>#REF!</v>
      </c>
      <c r="C2903" s="576" t="e">
        <f>IF(A2903="","",IF(#REF!+'Plano Prestação Mensal Proposta'!A2903&gt;120,0,ROUND(IF(B2903&gt;0.045,(0.045*0.5),(0.5)*B2903),7)))</f>
        <v>#REF!</v>
      </c>
      <c r="D2903" s="576" t="e">
        <f t="shared" si="315"/>
        <v>#REF!</v>
      </c>
      <c r="E2903" s="575" t="e">
        <f t="shared" si="321"/>
        <v>#REF!</v>
      </c>
      <c r="F2903" s="575" t="e">
        <f t="shared" si="316"/>
        <v>#REF!</v>
      </c>
      <c r="G2903" s="575" t="e">
        <f t="shared" si="317"/>
        <v>#REF!</v>
      </c>
      <c r="H2903" s="575" t="e">
        <f t="shared" si="318"/>
        <v>#REF!</v>
      </c>
      <c r="I2903" s="575" t="e">
        <f t="shared" si="319"/>
        <v>#REF!</v>
      </c>
      <c r="J2903" s="575" t="e">
        <f>IF(A2903="","",IF(#REF!="","",PMT((1+D2903)^(1/12)-1,(#REF!*12)-A2903+1,-E2903)))</f>
        <v>#REF!</v>
      </c>
    </row>
    <row r="2904" spans="1:10">
      <c r="A2904" s="577" t="e">
        <f>IF(A2903="","",IF(A2903=#REF!*12,"",+A2903+1))</f>
        <v>#REF!</v>
      </c>
      <c r="B2904" s="576" t="e">
        <f t="shared" si="320"/>
        <v>#REF!</v>
      </c>
      <c r="C2904" s="576" t="e">
        <f>IF(A2904="","",IF(#REF!+'Plano Prestação Mensal Proposta'!A2904&gt;120,0,ROUND(IF(B2904&gt;0.045,(0.045*0.5),(0.5)*B2904),7)))</f>
        <v>#REF!</v>
      </c>
      <c r="D2904" s="576" t="e">
        <f t="shared" si="315"/>
        <v>#REF!</v>
      </c>
      <c r="E2904" s="575" t="e">
        <f t="shared" si="321"/>
        <v>#REF!</v>
      </c>
      <c r="F2904" s="575" t="e">
        <f t="shared" si="316"/>
        <v>#REF!</v>
      </c>
      <c r="G2904" s="575" t="e">
        <f t="shared" si="317"/>
        <v>#REF!</v>
      </c>
      <c r="H2904" s="575" t="e">
        <f t="shared" si="318"/>
        <v>#REF!</v>
      </c>
      <c r="I2904" s="575" t="e">
        <f t="shared" si="319"/>
        <v>#REF!</v>
      </c>
      <c r="J2904" s="575" t="e">
        <f>IF(A2904="","",IF(#REF!="","",PMT((1+D2904)^(1/12)-1,(#REF!*12)-A2904+1,-E2904)))</f>
        <v>#REF!</v>
      </c>
    </row>
    <row r="2905" spans="1:10">
      <c r="A2905" s="577" t="e">
        <f>IF(A2904="","",IF(A2904=#REF!*12,"",+A2904+1))</f>
        <v>#REF!</v>
      </c>
      <c r="B2905" s="576" t="e">
        <f t="shared" si="320"/>
        <v>#REF!</v>
      </c>
      <c r="C2905" s="576" t="e">
        <f>IF(A2905="","",IF(#REF!+'Plano Prestação Mensal Proposta'!A2905&gt;120,0,ROUND(IF(B2905&gt;0.045,(0.045*0.5),(0.5)*B2905),7)))</f>
        <v>#REF!</v>
      </c>
      <c r="D2905" s="576" t="e">
        <f t="shared" si="315"/>
        <v>#REF!</v>
      </c>
      <c r="E2905" s="575" t="e">
        <f t="shared" si="321"/>
        <v>#REF!</v>
      </c>
      <c r="F2905" s="575" t="e">
        <f t="shared" si="316"/>
        <v>#REF!</v>
      </c>
      <c r="G2905" s="575" t="e">
        <f t="shared" si="317"/>
        <v>#REF!</v>
      </c>
      <c r="H2905" s="575" t="e">
        <f t="shared" si="318"/>
        <v>#REF!</v>
      </c>
      <c r="I2905" s="575" t="e">
        <f t="shared" si="319"/>
        <v>#REF!</v>
      </c>
      <c r="J2905" s="575" t="e">
        <f>IF(A2905="","",IF(#REF!="","",PMT((1+D2905)^(1/12)-1,(#REF!*12)-A2905+1,-E2905)))</f>
        <v>#REF!</v>
      </c>
    </row>
    <row r="2906" spans="1:10">
      <c r="A2906" s="577" t="e">
        <f>IF(A2905="","",IF(A2905=#REF!*12,"",+A2905+1))</f>
        <v>#REF!</v>
      </c>
      <c r="B2906" s="576" t="e">
        <f t="shared" si="320"/>
        <v>#REF!</v>
      </c>
      <c r="C2906" s="576" t="e">
        <f>IF(A2906="","",IF(#REF!+'Plano Prestação Mensal Proposta'!A2906&gt;120,0,ROUND(IF(B2906&gt;0.045,(0.045*0.5),(0.5)*B2906),7)))</f>
        <v>#REF!</v>
      </c>
      <c r="D2906" s="576" t="e">
        <f t="shared" si="315"/>
        <v>#REF!</v>
      </c>
      <c r="E2906" s="575" t="e">
        <f t="shared" si="321"/>
        <v>#REF!</v>
      </c>
      <c r="F2906" s="575" t="e">
        <f t="shared" si="316"/>
        <v>#REF!</v>
      </c>
      <c r="G2906" s="575" t="e">
        <f t="shared" si="317"/>
        <v>#REF!</v>
      </c>
      <c r="H2906" s="575" t="e">
        <f t="shared" si="318"/>
        <v>#REF!</v>
      </c>
      <c r="I2906" s="575" t="e">
        <f t="shared" si="319"/>
        <v>#REF!</v>
      </c>
      <c r="J2906" s="575" t="e">
        <f>IF(A2906="","",IF(#REF!="","",PMT((1+D2906)^(1/12)-1,(#REF!*12)-A2906+1,-E2906)))</f>
        <v>#REF!</v>
      </c>
    </row>
    <row r="2907" spans="1:10">
      <c r="A2907" s="577" t="e">
        <f>IF(A2906="","",IF(A2906=#REF!*12,"",+A2906+1))</f>
        <v>#REF!</v>
      </c>
      <c r="B2907" s="576" t="e">
        <f t="shared" si="320"/>
        <v>#REF!</v>
      </c>
      <c r="C2907" s="576" t="e">
        <f>IF(A2907="","",IF(#REF!+'Plano Prestação Mensal Proposta'!A2907&gt;120,0,ROUND(IF(B2907&gt;0.045,(0.045*0.5),(0.5)*B2907),7)))</f>
        <v>#REF!</v>
      </c>
      <c r="D2907" s="576" t="e">
        <f t="shared" si="315"/>
        <v>#REF!</v>
      </c>
      <c r="E2907" s="575" t="e">
        <f t="shared" si="321"/>
        <v>#REF!</v>
      </c>
      <c r="F2907" s="575" t="e">
        <f t="shared" si="316"/>
        <v>#REF!</v>
      </c>
      <c r="G2907" s="575" t="e">
        <f t="shared" si="317"/>
        <v>#REF!</v>
      </c>
      <c r="H2907" s="575" t="e">
        <f t="shared" si="318"/>
        <v>#REF!</v>
      </c>
      <c r="I2907" s="575" t="e">
        <f t="shared" si="319"/>
        <v>#REF!</v>
      </c>
      <c r="J2907" s="575" t="e">
        <f>IF(A2907="","",IF(#REF!="","",PMT((1+D2907)^(1/12)-1,(#REF!*12)-A2907+1,-E2907)))</f>
        <v>#REF!</v>
      </c>
    </row>
    <row r="2908" spans="1:10">
      <c r="A2908" s="577" t="e">
        <f>IF(A2907="","",IF(A2907=#REF!*12,"",+A2907+1))</f>
        <v>#REF!</v>
      </c>
      <c r="B2908" s="576" t="e">
        <f t="shared" si="320"/>
        <v>#REF!</v>
      </c>
      <c r="C2908" s="576" t="e">
        <f>IF(A2908="","",IF(#REF!+'Plano Prestação Mensal Proposta'!A2908&gt;120,0,ROUND(IF(B2908&gt;0.045,(0.045*0.5),(0.5)*B2908),7)))</f>
        <v>#REF!</v>
      </c>
      <c r="D2908" s="576" t="e">
        <f t="shared" si="315"/>
        <v>#REF!</v>
      </c>
      <c r="E2908" s="575" t="e">
        <f t="shared" si="321"/>
        <v>#REF!</v>
      </c>
      <c r="F2908" s="575" t="e">
        <f t="shared" si="316"/>
        <v>#REF!</v>
      </c>
      <c r="G2908" s="575" t="e">
        <f t="shared" si="317"/>
        <v>#REF!</v>
      </c>
      <c r="H2908" s="575" t="e">
        <f t="shared" si="318"/>
        <v>#REF!</v>
      </c>
      <c r="I2908" s="575" t="e">
        <f t="shared" si="319"/>
        <v>#REF!</v>
      </c>
      <c r="J2908" s="575" t="e">
        <f>IF(A2908="","",IF(#REF!="","",PMT((1+D2908)^(1/12)-1,(#REF!*12)-A2908+1,-E2908)))</f>
        <v>#REF!</v>
      </c>
    </row>
    <row r="2909" spans="1:10">
      <c r="A2909" s="577" t="e">
        <f>IF(A2908="","",IF(A2908=#REF!*12,"",+A2908+1))</f>
        <v>#REF!</v>
      </c>
      <c r="B2909" s="576" t="e">
        <f t="shared" si="320"/>
        <v>#REF!</v>
      </c>
      <c r="C2909" s="576" t="e">
        <f>IF(A2909="","",IF(#REF!+'Plano Prestação Mensal Proposta'!A2909&gt;120,0,ROUND(IF(B2909&gt;0.045,(0.045*0.5),(0.5)*B2909),7)))</f>
        <v>#REF!</v>
      </c>
      <c r="D2909" s="576" t="e">
        <f t="shared" si="315"/>
        <v>#REF!</v>
      </c>
      <c r="E2909" s="575" t="e">
        <f t="shared" si="321"/>
        <v>#REF!</v>
      </c>
      <c r="F2909" s="575" t="e">
        <f t="shared" si="316"/>
        <v>#REF!</v>
      </c>
      <c r="G2909" s="575" t="e">
        <f t="shared" si="317"/>
        <v>#REF!</v>
      </c>
      <c r="H2909" s="575" t="e">
        <f t="shared" si="318"/>
        <v>#REF!</v>
      </c>
      <c r="I2909" s="575" t="e">
        <f t="shared" si="319"/>
        <v>#REF!</v>
      </c>
      <c r="J2909" s="575" t="e">
        <f>IF(A2909="","",IF(#REF!="","",PMT((1+D2909)^(1/12)-1,(#REF!*12)-A2909+1,-E2909)))</f>
        <v>#REF!</v>
      </c>
    </row>
    <row r="2910" spans="1:10">
      <c r="A2910" s="577" t="e">
        <f>IF(A2909="","",IF(A2909=#REF!*12,"",+A2909+1))</f>
        <v>#REF!</v>
      </c>
      <c r="B2910" s="576" t="e">
        <f t="shared" si="320"/>
        <v>#REF!</v>
      </c>
      <c r="C2910" s="576" t="e">
        <f>IF(A2910="","",IF(#REF!+'Plano Prestação Mensal Proposta'!A2910&gt;120,0,ROUND(IF(B2910&gt;0.045,(0.045*0.5),(0.5)*B2910),7)))</f>
        <v>#REF!</v>
      </c>
      <c r="D2910" s="576" t="e">
        <f t="shared" si="315"/>
        <v>#REF!</v>
      </c>
      <c r="E2910" s="575" t="e">
        <f t="shared" si="321"/>
        <v>#REF!</v>
      </c>
      <c r="F2910" s="575" t="e">
        <f t="shared" si="316"/>
        <v>#REF!</v>
      </c>
      <c r="G2910" s="575" t="e">
        <f t="shared" si="317"/>
        <v>#REF!</v>
      </c>
      <c r="H2910" s="575" t="e">
        <f t="shared" si="318"/>
        <v>#REF!</v>
      </c>
      <c r="I2910" s="575" t="e">
        <f t="shared" si="319"/>
        <v>#REF!</v>
      </c>
      <c r="J2910" s="575" t="e">
        <f>IF(A2910="","",IF(#REF!="","",PMT((1+D2910)^(1/12)-1,(#REF!*12)-A2910+1,-E2910)))</f>
        <v>#REF!</v>
      </c>
    </row>
    <row r="2911" spans="1:10">
      <c r="A2911" s="577" t="e">
        <f>IF(A2910="","",IF(A2910=#REF!*12,"",+A2910+1))</f>
        <v>#REF!</v>
      </c>
      <c r="B2911" s="576" t="e">
        <f t="shared" si="320"/>
        <v>#REF!</v>
      </c>
      <c r="C2911" s="576" t="e">
        <f>IF(A2911="","",IF(#REF!+'Plano Prestação Mensal Proposta'!A2911&gt;120,0,ROUND(IF(B2911&gt;0.045,(0.045*0.5),(0.5)*B2911),7)))</f>
        <v>#REF!</v>
      </c>
      <c r="D2911" s="576" t="e">
        <f t="shared" si="315"/>
        <v>#REF!</v>
      </c>
      <c r="E2911" s="575" t="e">
        <f t="shared" si="321"/>
        <v>#REF!</v>
      </c>
      <c r="F2911" s="575" t="e">
        <f t="shared" si="316"/>
        <v>#REF!</v>
      </c>
      <c r="G2911" s="575" t="e">
        <f t="shared" si="317"/>
        <v>#REF!</v>
      </c>
      <c r="H2911" s="575" t="e">
        <f t="shared" si="318"/>
        <v>#REF!</v>
      </c>
      <c r="I2911" s="575" t="e">
        <f t="shared" si="319"/>
        <v>#REF!</v>
      </c>
      <c r="J2911" s="575" t="e">
        <f>IF(A2911="","",IF(#REF!="","",PMT((1+D2911)^(1/12)-1,(#REF!*12)-A2911+1,-E2911)))</f>
        <v>#REF!</v>
      </c>
    </row>
    <row r="2912" spans="1:10">
      <c r="A2912" s="577" t="e">
        <f>IF(A2911="","",IF(A2911=#REF!*12,"",+A2911+1))</f>
        <v>#REF!</v>
      </c>
      <c r="B2912" s="576" t="e">
        <f t="shared" si="320"/>
        <v>#REF!</v>
      </c>
      <c r="C2912" s="576" t="e">
        <f>IF(A2912="","",IF(#REF!+'Plano Prestação Mensal Proposta'!A2912&gt;120,0,ROUND(IF(B2912&gt;0.045,(0.045*0.5),(0.5)*B2912),7)))</f>
        <v>#REF!</v>
      </c>
      <c r="D2912" s="576" t="e">
        <f t="shared" si="315"/>
        <v>#REF!</v>
      </c>
      <c r="E2912" s="575" t="e">
        <f t="shared" si="321"/>
        <v>#REF!</v>
      </c>
      <c r="F2912" s="575" t="e">
        <f t="shared" si="316"/>
        <v>#REF!</v>
      </c>
      <c r="G2912" s="575" t="e">
        <f t="shared" si="317"/>
        <v>#REF!</v>
      </c>
      <c r="H2912" s="575" t="e">
        <f t="shared" si="318"/>
        <v>#REF!</v>
      </c>
      <c r="I2912" s="575" t="e">
        <f t="shared" si="319"/>
        <v>#REF!</v>
      </c>
      <c r="J2912" s="575" t="e">
        <f>IF(A2912="","",IF(#REF!="","",PMT((1+D2912)^(1/12)-1,(#REF!*12)-A2912+1,-E2912)))</f>
        <v>#REF!</v>
      </c>
    </row>
    <row r="2913" spans="1:10">
      <c r="A2913" s="577" t="e">
        <f>IF(A2912="","",IF(A2912=#REF!*12,"",+A2912+1))</f>
        <v>#REF!</v>
      </c>
      <c r="B2913" s="576" t="e">
        <f t="shared" si="320"/>
        <v>#REF!</v>
      </c>
      <c r="C2913" s="576" t="e">
        <f>IF(A2913="","",IF(#REF!+'Plano Prestação Mensal Proposta'!A2913&gt;120,0,ROUND(IF(B2913&gt;0.045,(0.045*0.5),(0.5)*B2913),7)))</f>
        <v>#REF!</v>
      </c>
      <c r="D2913" s="576" t="e">
        <f t="shared" si="315"/>
        <v>#REF!</v>
      </c>
      <c r="E2913" s="575" t="e">
        <f t="shared" si="321"/>
        <v>#REF!</v>
      </c>
      <c r="F2913" s="575" t="e">
        <f t="shared" si="316"/>
        <v>#REF!</v>
      </c>
      <c r="G2913" s="575" t="e">
        <f t="shared" si="317"/>
        <v>#REF!</v>
      </c>
      <c r="H2913" s="575" t="e">
        <f t="shared" si="318"/>
        <v>#REF!</v>
      </c>
      <c r="I2913" s="575" t="e">
        <f t="shared" si="319"/>
        <v>#REF!</v>
      </c>
      <c r="J2913" s="575" t="e">
        <f>IF(A2913="","",IF(#REF!="","",PMT((1+D2913)^(1/12)-1,(#REF!*12)-A2913+1,-E2913)))</f>
        <v>#REF!</v>
      </c>
    </row>
    <row r="2914" spans="1:10">
      <c r="A2914" s="577" t="e">
        <f>IF(A2913="","",IF(A2913=#REF!*12,"",+A2913+1))</f>
        <v>#REF!</v>
      </c>
      <c r="B2914" s="576" t="e">
        <f t="shared" si="320"/>
        <v>#REF!</v>
      </c>
      <c r="C2914" s="576" t="e">
        <f>IF(A2914="","",IF(#REF!+'Plano Prestação Mensal Proposta'!A2914&gt;120,0,ROUND(IF(B2914&gt;0.045,(0.045*0.5),(0.5)*B2914),7)))</f>
        <v>#REF!</v>
      </c>
      <c r="D2914" s="576" t="e">
        <f t="shared" si="315"/>
        <v>#REF!</v>
      </c>
      <c r="E2914" s="575" t="e">
        <f t="shared" si="321"/>
        <v>#REF!</v>
      </c>
      <c r="F2914" s="575" t="e">
        <f t="shared" si="316"/>
        <v>#REF!</v>
      </c>
      <c r="G2914" s="575" t="e">
        <f t="shared" si="317"/>
        <v>#REF!</v>
      </c>
      <c r="H2914" s="575" t="e">
        <f t="shared" si="318"/>
        <v>#REF!</v>
      </c>
      <c r="I2914" s="575" t="e">
        <f t="shared" si="319"/>
        <v>#REF!</v>
      </c>
      <c r="J2914" s="575" t="e">
        <f>IF(A2914="","",IF(#REF!="","",PMT((1+D2914)^(1/12)-1,(#REF!*12)-A2914+1,-E2914)))</f>
        <v>#REF!</v>
      </c>
    </row>
    <row r="2915" spans="1:10">
      <c r="A2915" s="577" t="e">
        <f>IF(A2914="","",IF(A2914=#REF!*12,"",+A2914+1))</f>
        <v>#REF!</v>
      </c>
      <c r="B2915" s="576" t="e">
        <f t="shared" si="320"/>
        <v>#REF!</v>
      </c>
      <c r="C2915" s="576" t="e">
        <f>IF(A2915="","",IF(#REF!+'Plano Prestação Mensal Proposta'!A2915&gt;120,0,ROUND(IF(B2915&gt;0.045,(0.045*0.5),(0.5)*B2915),7)))</f>
        <v>#REF!</v>
      </c>
      <c r="D2915" s="576" t="e">
        <f t="shared" si="315"/>
        <v>#REF!</v>
      </c>
      <c r="E2915" s="575" t="e">
        <f t="shared" si="321"/>
        <v>#REF!</v>
      </c>
      <c r="F2915" s="575" t="e">
        <f t="shared" si="316"/>
        <v>#REF!</v>
      </c>
      <c r="G2915" s="575" t="e">
        <f t="shared" si="317"/>
        <v>#REF!</v>
      </c>
      <c r="H2915" s="575" t="e">
        <f t="shared" si="318"/>
        <v>#REF!</v>
      </c>
      <c r="I2915" s="575" t="e">
        <f t="shared" si="319"/>
        <v>#REF!</v>
      </c>
      <c r="J2915" s="575" t="e">
        <f>IF(A2915="","",IF(#REF!="","",PMT((1+D2915)^(1/12)-1,(#REF!*12)-A2915+1,-E2915)))</f>
        <v>#REF!</v>
      </c>
    </row>
    <row r="2916" spans="1:10">
      <c r="A2916" s="577" t="e">
        <f>IF(A2915="","",IF(A2915=#REF!*12,"",+A2915+1))</f>
        <v>#REF!</v>
      </c>
      <c r="B2916" s="576" t="e">
        <f t="shared" si="320"/>
        <v>#REF!</v>
      </c>
      <c r="C2916" s="576" t="e">
        <f>IF(A2916="","",IF(#REF!+'Plano Prestação Mensal Proposta'!A2916&gt;120,0,ROUND(IF(B2916&gt;0.045,(0.045*0.5),(0.5)*B2916),7)))</f>
        <v>#REF!</v>
      </c>
      <c r="D2916" s="576" t="e">
        <f t="shared" si="315"/>
        <v>#REF!</v>
      </c>
      <c r="E2916" s="575" t="e">
        <f t="shared" si="321"/>
        <v>#REF!</v>
      </c>
      <c r="F2916" s="575" t="e">
        <f t="shared" si="316"/>
        <v>#REF!</v>
      </c>
      <c r="G2916" s="575" t="e">
        <f t="shared" si="317"/>
        <v>#REF!</v>
      </c>
      <c r="H2916" s="575" t="e">
        <f t="shared" si="318"/>
        <v>#REF!</v>
      </c>
      <c r="I2916" s="575" t="e">
        <f t="shared" si="319"/>
        <v>#REF!</v>
      </c>
      <c r="J2916" s="575" t="e">
        <f>IF(A2916="","",IF(#REF!="","",PMT((1+D2916)^(1/12)-1,(#REF!*12)-A2916+1,-E2916)))</f>
        <v>#REF!</v>
      </c>
    </row>
    <row r="2917" spans="1:10">
      <c r="A2917" s="577" t="e">
        <f>IF(A2916="","",IF(A2916=#REF!*12,"",+A2916+1))</f>
        <v>#REF!</v>
      </c>
      <c r="B2917" s="576" t="e">
        <f t="shared" si="320"/>
        <v>#REF!</v>
      </c>
      <c r="C2917" s="576" t="e">
        <f>IF(A2917="","",IF(#REF!+'Plano Prestação Mensal Proposta'!A2917&gt;120,0,ROUND(IF(B2917&gt;0.045,(0.045*0.5),(0.5)*B2917),7)))</f>
        <v>#REF!</v>
      </c>
      <c r="D2917" s="576" t="e">
        <f t="shared" si="315"/>
        <v>#REF!</v>
      </c>
      <c r="E2917" s="575" t="e">
        <f t="shared" si="321"/>
        <v>#REF!</v>
      </c>
      <c r="F2917" s="575" t="e">
        <f t="shared" si="316"/>
        <v>#REF!</v>
      </c>
      <c r="G2917" s="575" t="e">
        <f t="shared" si="317"/>
        <v>#REF!</v>
      </c>
      <c r="H2917" s="575" t="e">
        <f t="shared" si="318"/>
        <v>#REF!</v>
      </c>
      <c r="I2917" s="575" t="e">
        <f t="shared" si="319"/>
        <v>#REF!</v>
      </c>
      <c r="J2917" s="575" t="e">
        <f>IF(A2917="","",IF(#REF!="","",PMT((1+D2917)^(1/12)-1,(#REF!*12)-A2917+1,-E2917)))</f>
        <v>#REF!</v>
      </c>
    </row>
    <row r="2918" spans="1:10">
      <c r="A2918" s="577" t="e">
        <f>IF(A2917="","",IF(A2917=#REF!*12,"",+A2917+1))</f>
        <v>#REF!</v>
      </c>
      <c r="B2918" s="576" t="e">
        <f t="shared" si="320"/>
        <v>#REF!</v>
      </c>
      <c r="C2918" s="576" t="e">
        <f>IF(A2918="","",IF(#REF!+'Plano Prestação Mensal Proposta'!A2918&gt;120,0,ROUND(IF(B2918&gt;0.045,(0.045*0.5),(0.5)*B2918),7)))</f>
        <v>#REF!</v>
      </c>
      <c r="D2918" s="576" t="e">
        <f t="shared" si="315"/>
        <v>#REF!</v>
      </c>
      <c r="E2918" s="575" t="e">
        <f t="shared" si="321"/>
        <v>#REF!</v>
      </c>
      <c r="F2918" s="575" t="e">
        <f t="shared" si="316"/>
        <v>#REF!</v>
      </c>
      <c r="G2918" s="575" t="e">
        <f t="shared" si="317"/>
        <v>#REF!</v>
      </c>
      <c r="H2918" s="575" t="e">
        <f t="shared" si="318"/>
        <v>#REF!</v>
      </c>
      <c r="I2918" s="575" t="e">
        <f t="shared" si="319"/>
        <v>#REF!</v>
      </c>
      <c r="J2918" s="575" t="e">
        <f>IF(A2918="","",IF(#REF!="","",PMT((1+D2918)^(1/12)-1,(#REF!*12)-A2918+1,-E2918)))</f>
        <v>#REF!</v>
      </c>
    </row>
    <row r="2919" spans="1:10">
      <c r="A2919" s="577" t="e">
        <f>IF(A2918="","",IF(A2918=#REF!*12,"",+A2918+1))</f>
        <v>#REF!</v>
      </c>
      <c r="B2919" s="576" t="e">
        <f t="shared" si="320"/>
        <v>#REF!</v>
      </c>
      <c r="C2919" s="576" t="e">
        <f>IF(A2919="","",IF(#REF!+'Plano Prestação Mensal Proposta'!A2919&gt;120,0,ROUND(IF(B2919&gt;0.045,(0.045*0.5),(0.5)*B2919),7)))</f>
        <v>#REF!</v>
      </c>
      <c r="D2919" s="576" t="e">
        <f t="shared" si="315"/>
        <v>#REF!</v>
      </c>
      <c r="E2919" s="575" t="e">
        <f t="shared" si="321"/>
        <v>#REF!</v>
      </c>
      <c r="F2919" s="575" t="e">
        <f t="shared" si="316"/>
        <v>#REF!</v>
      </c>
      <c r="G2919" s="575" t="e">
        <f t="shared" si="317"/>
        <v>#REF!</v>
      </c>
      <c r="H2919" s="575" t="e">
        <f t="shared" si="318"/>
        <v>#REF!</v>
      </c>
      <c r="I2919" s="575" t="e">
        <f t="shared" si="319"/>
        <v>#REF!</v>
      </c>
      <c r="J2919" s="575" t="e">
        <f>IF(A2919="","",IF(#REF!="","",PMT((1+D2919)^(1/12)-1,(#REF!*12)-A2919+1,-E2919)))</f>
        <v>#REF!</v>
      </c>
    </row>
    <row r="2920" spans="1:10">
      <c r="A2920" s="577" t="e">
        <f>IF(A2919="","",IF(A2919=#REF!*12,"",+A2919+1))</f>
        <v>#REF!</v>
      </c>
      <c r="B2920" s="576" t="e">
        <f t="shared" si="320"/>
        <v>#REF!</v>
      </c>
      <c r="C2920" s="576" t="e">
        <f>IF(A2920="","",IF(#REF!+'Plano Prestação Mensal Proposta'!A2920&gt;120,0,ROUND(IF(B2920&gt;0.045,(0.045*0.5),(0.5)*B2920),7)))</f>
        <v>#REF!</v>
      </c>
      <c r="D2920" s="576" t="e">
        <f t="shared" si="315"/>
        <v>#REF!</v>
      </c>
      <c r="E2920" s="575" t="e">
        <f t="shared" si="321"/>
        <v>#REF!</v>
      </c>
      <c r="F2920" s="575" t="e">
        <f t="shared" si="316"/>
        <v>#REF!</v>
      </c>
      <c r="G2920" s="575" t="e">
        <f t="shared" si="317"/>
        <v>#REF!</v>
      </c>
      <c r="H2920" s="575" t="e">
        <f t="shared" si="318"/>
        <v>#REF!</v>
      </c>
      <c r="I2920" s="575" t="e">
        <f t="shared" si="319"/>
        <v>#REF!</v>
      </c>
      <c r="J2920" s="575" t="e">
        <f>IF(A2920="","",IF(#REF!="","",PMT((1+D2920)^(1/12)-1,(#REF!*12)-A2920+1,-E2920)))</f>
        <v>#REF!</v>
      </c>
    </row>
    <row r="2921" spans="1:10">
      <c r="A2921" s="577" t="e">
        <f>IF(A2920="","",IF(A2920=#REF!*12,"",+A2920+1))</f>
        <v>#REF!</v>
      </c>
      <c r="B2921" s="576" t="e">
        <f t="shared" si="320"/>
        <v>#REF!</v>
      </c>
      <c r="C2921" s="576" t="e">
        <f>IF(A2921="","",IF(#REF!+'Plano Prestação Mensal Proposta'!A2921&gt;120,0,ROUND(IF(B2921&gt;0.045,(0.045*0.5),(0.5)*B2921),7)))</f>
        <v>#REF!</v>
      </c>
      <c r="D2921" s="576" t="e">
        <f t="shared" si="315"/>
        <v>#REF!</v>
      </c>
      <c r="E2921" s="575" t="e">
        <f t="shared" si="321"/>
        <v>#REF!</v>
      </c>
      <c r="F2921" s="575" t="e">
        <f t="shared" si="316"/>
        <v>#REF!</v>
      </c>
      <c r="G2921" s="575" t="e">
        <f t="shared" si="317"/>
        <v>#REF!</v>
      </c>
      <c r="H2921" s="575" t="e">
        <f t="shared" si="318"/>
        <v>#REF!</v>
      </c>
      <c r="I2921" s="575" t="e">
        <f t="shared" si="319"/>
        <v>#REF!</v>
      </c>
      <c r="J2921" s="575" t="e">
        <f>IF(A2921="","",IF(#REF!="","",PMT((1+D2921)^(1/12)-1,(#REF!*12)-A2921+1,-E2921)))</f>
        <v>#REF!</v>
      </c>
    </row>
    <row r="2922" spans="1:10">
      <c r="A2922" s="577" t="e">
        <f>IF(A2921="","",IF(A2921=#REF!*12,"",+A2921+1))</f>
        <v>#REF!</v>
      </c>
      <c r="B2922" s="576" t="e">
        <f t="shared" si="320"/>
        <v>#REF!</v>
      </c>
      <c r="C2922" s="576" t="e">
        <f>IF(A2922="","",IF(#REF!+'Plano Prestação Mensal Proposta'!A2922&gt;120,0,ROUND(IF(B2922&gt;0.045,(0.045*0.5),(0.5)*B2922),7)))</f>
        <v>#REF!</v>
      </c>
      <c r="D2922" s="576" t="e">
        <f t="shared" si="315"/>
        <v>#REF!</v>
      </c>
      <c r="E2922" s="575" t="e">
        <f t="shared" si="321"/>
        <v>#REF!</v>
      </c>
      <c r="F2922" s="575" t="e">
        <f t="shared" si="316"/>
        <v>#REF!</v>
      </c>
      <c r="G2922" s="575" t="e">
        <f t="shared" si="317"/>
        <v>#REF!</v>
      </c>
      <c r="H2922" s="575" t="e">
        <f t="shared" si="318"/>
        <v>#REF!</v>
      </c>
      <c r="I2922" s="575" t="e">
        <f t="shared" si="319"/>
        <v>#REF!</v>
      </c>
      <c r="J2922" s="575" t="e">
        <f>IF(A2922="","",IF(#REF!="","",PMT((1+D2922)^(1/12)-1,(#REF!*12)-A2922+1,-E2922)))</f>
        <v>#REF!</v>
      </c>
    </row>
    <row r="2923" spans="1:10">
      <c r="A2923" s="577" t="e">
        <f>IF(A2922="","",IF(A2922=#REF!*12,"",+A2922+1))</f>
        <v>#REF!</v>
      </c>
      <c r="B2923" s="576" t="e">
        <f t="shared" si="320"/>
        <v>#REF!</v>
      </c>
      <c r="C2923" s="576" t="e">
        <f>IF(A2923="","",IF(#REF!+'Plano Prestação Mensal Proposta'!A2923&gt;120,0,ROUND(IF(B2923&gt;0.045,(0.045*0.5),(0.5)*B2923),7)))</f>
        <v>#REF!</v>
      </c>
      <c r="D2923" s="576" t="e">
        <f t="shared" si="315"/>
        <v>#REF!</v>
      </c>
      <c r="E2923" s="575" t="e">
        <f t="shared" si="321"/>
        <v>#REF!</v>
      </c>
      <c r="F2923" s="575" t="e">
        <f t="shared" si="316"/>
        <v>#REF!</v>
      </c>
      <c r="G2923" s="575" t="e">
        <f t="shared" si="317"/>
        <v>#REF!</v>
      </c>
      <c r="H2923" s="575" t="e">
        <f t="shared" si="318"/>
        <v>#REF!</v>
      </c>
      <c r="I2923" s="575" t="e">
        <f t="shared" si="319"/>
        <v>#REF!</v>
      </c>
      <c r="J2923" s="575" t="e">
        <f>IF(A2923="","",IF(#REF!="","",PMT((1+D2923)^(1/12)-1,(#REF!*12)-A2923+1,-E2923)))</f>
        <v>#REF!</v>
      </c>
    </row>
    <row r="2924" spans="1:10">
      <c r="A2924" s="577" t="e">
        <f>IF(A2923="","",IF(A2923=#REF!*12,"",+A2923+1))</f>
        <v>#REF!</v>
      </c>
      <c r="B2924" s="576" t="e">
        <f t="shared" si="320"/>
        <v>#REF!</v>
      </c>
      <c r="C2924" s="576" t="e">
        <f>IF(A2924="","",IF(#REF!+'Plano Prestação Mensal Proposta'!A2924&gt;120,0,ROUND(IF(B2924&gt;0.045,(0.045*0.5),(0.5)*B2924),7)))</f>
        <v>#REF!</v>
      </c>
      <c r="D2924" s="576" t="e">
        <f t="shared" si="315"/>
        <v>#REF!</v>
      </c>
      <c r="E2924" s="575" t="e">
        <f t="shared" si="321"/>
        <v>#REF!</v>
      </c>
      <c r="F2924" s="575" t="e">
        <f t="shared" si="316"/>
        <v>#REF!</v>
      </c>
      <c r="G2924" s="575" t="e">
        <f t="shared" si="317"/>
        <v>#REF!</v>
      </c>
      <c r="H2924" s="575" t="e">
        <f t="shared" si="318"/>
        <v>#REF!</v>
      </c>
      <c r="I2924" s="575" t="e">
        <f t="shared" si="319"/>
        <v>#REF!</v>
      </c>
      <c r="J2924" s="575" t="e">
        <f>IF(A2924="","",IF(#REF!="","",PMT((1+D2924)^(1/12)-1,(#REF!*12)-A2924+1,-E2924)))</f>
        <v>#REF!</v>
      </c>
    </row>
    <row r="2925" spans="1:10">
      <c r="A2925" s="577" t="e">
        <f>IF(A2924="","",IF(A2924=#REF!*12,"",+A2924+1))</f>
        <v>#REF!</v>
      </c>
      <c r="B2925" s="576" t="e">
        <f t="shared" si="320"/>
        <v>#REF!</v>
      </c>
      <c r="C2925" s="576" t="e">
        <f>IF(A2925="","",IF(#REF!+'Plano Prestação Mensal Proposta'!A2925&gt;120,0,ROUND(IF(B2925&gt;0.045,(0.045*0.5),(0.5)*B2925),7)))</f>
        <v>#REF!</v>
      </c>
      <c r="D2925" s="576" t="e">
        <f t="shared" si="315"/>
        <v>#REF!</v>
      </c>
      <c r="E2925" s="575" t="e">
        <f t="shared" si="321"/>
        <v>#REF!</v>
      </c>
      <c r="F2925" s="575" t="e">
        <f t="shared" si="316"/>
        <v>#REF!</v>
      </c>
      <c r="G2925" s="575" t="e">
        <f t="shared" si="317"/>
        <v>#REF!</v>
      </c>
      <c r="H2925" s="575" t="e">
        <f t="shared" si="318"/>
        <v>#REF!</v>
      </c>
      <c r="I2925" s="575" t="e">
        <f t="shared" si="319"/>
        <v>#REF!</v>
      </c>
      <c r="J2925" s="575" t="e">
        <f>IF(A2925="","",IF(#REF!="","",PMT((1+D2925)^(1/12)-1,(#REF!*12)-A2925+1,-E2925)))</f>
        <v>#REF!</v>
      </c>
    </row>
    <row r="2926" spans="1:10">
      <c r="A2926" s="577" t="e">
        <f>IF(A2925="","",IF(A2925=#REF!*12,"",+A2925+1))</f>
        <v>#REF!</v>
      </c>
      <c r="B2926" s="576" t="e">
        <f t="shared" si="320"/>
        <v>#REF!</v>
      </c>
      <c r="C2926" s="576" t="e">
        <f>IF(A2926="","",IF(#REF!+'Plano Prestação Mensal Proposta'!A2926&gt;120,0,ROUND(IF(B2926&gt;0.045,(0.045*0.5),(0.5)*B2926),7)))</f>
        <v>#REF!</v>
      </c>
      <c r="D2926" s="576" t="e">
        <f t="shared" si="315"/>
        <v>#REF!</v>
      </c>
      <c r="E2926" s="575" t="e">
        <f t="shared" si="321"/>
        <v>#REF!</v>
      </c>
      <c r="F2926" s="575" t="e">
        <f t="shared" si="316"/>
        <v>#REF!</v>
      </c>
      <c r="G2926" s="575" t="e">
        <f t="shared" si="317"/>
        <v>#REF!</v>
      </c>
      <c r="H2926" s="575" t="e">
        <f t="shared" si="318"/>
        <v>#REF!</v>
      </c>
      <c r="I2926" s="575" t="e">
        <f t="shared" si="319"/>
        <v>#REF!</v>
      </c>
      <c r="J2926" s="575" t="e">
        <f>IF(A2926="","",IF(#REF!="","",PMT((1+D2926)^(1/12)-1,(#REF!*12)-A2926+1,-E2926)))</f>
        <v>#REF!</v>
      </c>
    </row>
    <row r="2927" spans="1:10">
      <c r="A2927" s="577" t="e">
        <f>IF(A2926="","",IF(A2926=#REF!*12,"",+A2926+1))</f>
        <v>#REF!</v>
      </c>
      <c r="B2927" s="576" t="e">
        <f t="shared" si="320"/>
        <v>#REF!</v>
      </c>
      <c r="C2927" s="576" t="e">
        <f>IF(A2927="","",IF(#REF!+'Plano Prestação Mensal Proposta'!A2927&gt;120,0,ROUND(IF(B2927&gt;0.045,(0.045*0.5),(0.5)*B2927),7)))</f>
        <v>#REF!</v>
      </c>
      <c r="D2927" s="576" t="e">
        <f t="shared" si="315"/>
        <v>#REF!</v>
      </c>
      <c r="E2927" s="575" t="e">
        <f t="shared" si="321"/>
        <v>#REF!</v>
      </c>
      <c r="F2927" s="575" t="e">
        <f t="shared" si="316"/>
        <v>#REF!</v>
      </c>
      <c r="G2927" s="575" t="e">
        <f t="shared" si="317"/>
        <v>#REF!</v>
      </c>
      <c r="H2927" s="575" t="e">
        <f t="shared" si="318"/>
        <v>#REF!</v>
      </c>
      <c r="I2927" s="575" t="e">
        <f t="shared" si="319"/>
        <v>#REF!</v>
      </c>
      <c r="J2927" s="575" t="e">
        <f>IF(A2927="","",IF(#REF!="","",PMT((1+D2927)^(1/12)-1,(#REF!*12)-A2927+1,-E2927)))</f>
        <v>#REF!</v>
      </c>
    </row>
    <row r="2928" spans="1:10">
      <c r="A2928" s="577" t="e">
        <f>IF(A2927="","",IF(A2927=#REF!*12,"",+A2927+1))</f>
        <v>#REF!</v>
      </c>
      <c r="B2928" s="576" t="e">
        <f t="shared" si="320"/>
        <v>#REF!</v>
      </c>
      <c r="C2928" s="576" t="e">
        <f>IF(A2928="","",IF(#REF!+'Plano Prestação Mensal Proposta'!A2928&gt;120,0,ROUND(IF(B2928&gt;0.045,(0.045*0.5),(0.5)*B2928),7)))</f>
        <v>#REF!</v>
      </c>
      <c r="D2928" s="576" t="e">
        <f t="shared" si="315"/>
        <v>#REF!</v>
      </c>
      <c r="E2928" s="575" t="e">
        <f t="shared" si="321"/>
        <v>#REF!</v>
      </c>
      <c r="F2928" s="575" t="e">
        <f t="shared" si="316"/>
        <v>#REF!</v>
      </c>
      <c r="G2928" s="575" t="e">
        <f t="shared" si="317"/>
        <v>#REF!</v>
      </c>
      <c r="H2928" s="575" t="e">
        <f t="shared" si="318"/>
        <v>#REF!</v>
      </c>
      <c r="I2928" s="575" t="e">
        <f t="shared" si="319"/>
        <v>#REF!</v>
      </c>
      <c r="J2928" s="575" t="e">
        <f>IF(A2928="","",IF(#REF!="","",PMT((1+D2928)^(1/12)-1,(#REF!*12)-A2928+1,-E2928)))</f>
        <v>#REF!</v>
      </c>
    </row>
    <row r="2929" spans="1:10">
      <c r="A2929" s="577" t="e">
        <f>IF(A2928="","",IF(A2928=#REF!*12,"",+A2928+1))</f>
        <v>#REF!</v>
      </c>
      <c r="B2929" s="576" t="e">
        <f t="shared" si="320"/>
        <v>#REF!</v>
      </c>
      <c r="C2929" s="576" t="e">
        <f>IF(A2929="","",IF(#REF!+'Plano Prestação Mensal Proposta'!A2929&gt;120,0,ROUND(IF(B2929&gt;0.045,(0.045*0.5),(0.5)*B2929),7)))</f>
        <v>#REF!</v>
      </c>
      <c r="D2929" s="576" t="e">
        <f t="shared" si="315"/>
        <v>#REF!</v>
      </c>
      <c r="E2929" s="575" t="e">
        <f t="shared" si="321"/>
        <v>#REF!</v>
      </c>
      <c r="F2929" s="575" t="e">
        <f t="shared" si="316"/>
        <v>#REF!</v>
      </c>
      <c r="G2929" s="575" t="e">
        <f t="shared" si="317"/>
        <v>#REF!</v>
      </c>
      <c r="H2929" s="575" t="e">
        <f t="shared" si="318"/>
        <v>#REF!</v>
      </c>
      <c r="I2929" s="575" t="e">
        <f t="shared" si="319"/>
        <v>#REF!</v>
      </c>
      <c r="J2929" s="575" t="e">
        <f>IF(A2929="","",IF(#REF!="","",PMT((1+D2929)^(1/12)-1,(#REF!*12)-A2929+1,-E2929)))</f>
        <v>#REF!</v>
      </c>
    </row>
    <row r="2930" spans="1:10">
      <c r="A2930" s="577" t="e">
        <f>IF(A2929="","",IF(A2929=#REF!*12,"",+A2929+1))</f>
        <v>#REF!</v>
      </c>
      <c r="B2930" s="576" t="e">
        <f t="shared" si="320"/>
        <v>#REF!</v>
      </c>
      <c r="C2930" s="576" t="e">
        <f>IF(A2930="","",IF(#REF!+'Plano Prestação Mensal Proposta'!A2930&gt;120,0,ROUND(IF(B2930&gt;0.045,(0.045*0.5),(0.5)*B2930),7)))</f>
        <v>#REF!</v>
      </c>
      <c r="D2930" s="576" t="e">
        <f t="shared" si="315"/>
        <v>#REF!</v>
      </c>
      <c r="E2930" s="575" t="e">
        <f t="shared" si="321"/>
        <v>#REF!</v>
      </c>
      <c r="F2930" s="575" t="e">
        <f t="shared" si="316"/>
        <v>#REF!</v>
      </c>
      <c r="G2930" s="575" t="e">
        <f t="shared" si="317"/>
        <v>#REF!</v>
      </c>
      <c r="H2930" s="575" t="e">
        <f t="shared" si="318"/>
        <v>#REF!</v>
      </c>
      <c r="I2930" s="575" t="e">
        <f t="shared" si="319"/>
        <v>#REF!</v>
      </c>
      <c r="J2930" s="575" t="e">
        <f>IF(A2930="","",IF(#REF!="","",PMT((1+D2930)^(1/12)-1,(#REF!*12)-A2930+1,-E2930)))</f>
        <v>#REF!</v>
      </c>
    </row>
    <row r="2931" spans="1:10">
      <c r="A2931" s="577" t="e">
        <f>IF(A2930="","",IF(A2930=#REF!*12,"",+A2930+1))</f>
        <v>#REF!</v>
      </c>
      <c r="B2931" s="576" t="e">
        <f t="shared" si="320"/>
        <v>#REF!</v>
      </c>
      <c r="C2931" s="576" t="e">
        <f>IF(A2931="","",IF(#REF!+'Plano Prestação Mensal Proposta'!A2931&gt;120,0,ROUND(IF(B2931&gt;0.045,(0.045*0.5),(0.5)*B2931),7)))</f>
        <v>#REF!</v>
      </c>
      <c r="D2931" s="576" t="e">
        <f t="shared" si="315"/>
        <v>#REF!</v>
      </c>
      <c r="E2931" s="575" t="e">
        <f t="shared" si="321"/>
        <v>#REF!</v>
      </c>
      <c r="F2931" s="575" t="e">
        <f t="shared" si="316"/>
        <v>#REF!</v>
      </c>
      <c r="G2931" s="575" t="e">
        <f t="shared" si="317"/>
        <v>#REF!</v>
      </c>
      <c r="H2931" s="575" t="e">
        <f t="shared" si="318"/>
        <v>#REF!</v>
      </c>
      <c r="I2931" s="575" t="e">
        <f t="shared" si="319"/>
        <v>#REF!</v>
      </c>
      <c r="J2931" s="575" t="e">
        <f>IF(A2931="","",IF(#REF!="","",PMT((1+D2931)^(1/12)-1,(#REF!*12)-A2931+1,-E2931)))</f>
        <v>#REF!</v>
      </c>
    </row>
    <row r="2932" spans="1:10">
      <c r="A2932" s="577" t="e">
        <f>IF(A2931="","",IF(A2931=#REF!*12,"",+A2931+1))</f>
        <v>#REF!</v>
      </c>
      <c r="B2932" s="576" t="e">
        <f t="shared" si="320"/>
        <v>#REF!</v>
      </c>
      <c r="C2932" s="576" t="e">
        <f>IF(A2932="","",IF(#REF!+'Plano Prestação Mensal Proposta'!A2932&gt;120,0,ROUND(IF(B2932&gt;0.045,(0.045*0.5),(0.5)*B2932),7)))</f>
        <v>#REF!</v>
      </c>
      <c r="D2932" s="576" t="e">
        <f t="shared" si="315"/>
        <v>#REF!</v>
      </c>
      <c r="E2932" s="575" t="e">
        <f t="shared" si="321"/>
        <v>#REF!</v>
      </c>
      <c r="F2932" s="575" t="e">
        <f t="shared" si="316"/>
        <v>#REF!</v>
      </c>
      <c r="G2932" s="575" t="e">
        <f t="shared" si="317"/>
        <v>#REF!</v>
      </c>
      <c r="H2932" s="575" t="e">
        <f t="shared" si="318"/>
        <v>#REF!</v>
      </c>
      <c r="I2932" s="575" t="e">
        <f t="shared" si="319"/>
        <v>#REF!</v>
      </c>
      <c r="J2932" s="575" t="e">
        <f>IF(A2932="","",IF(#REF!="","",PMT((1+D2932)^(1/12)-1,(#REF!*12)-A2932+1,-E2932)))</f>
        <v>#REF!</v>
      </c>
    </row>
    <row r="2933" spans="1:10">
      <c r="A2933" s="577" t="e">
        <f>IF(A2932="","",IF(A2932=#REF!*12,"",+A2932+1))</f>
        <v>#REF!</v>
      </c>
      <c r="B2933" s="576" t="e">
        <f t="shared" si="320"/>
        <v>#REF!</v>
      </c>
      <c r="C2933" s="576" t="e">
        <f>IF(A2933="","",IF(#REF!+'Plano Prestação Mensal Proposta'!A2933&gt;120,0,ROUND(IF(B2933&gt;0.045,(0.045*0.5),(0.5)*B2933),7)))</f>
        <v>#REF!</v>
      </c>
      <c r="D2933" s="576" t="e">
        <f t="shared" si="315"/>
        <v>#REF!</v>
      </c>
      <c r="E2933" s="575" t="e">
        <f t="shared" si="321"/>
        <v>#REF!</v>
      </c>
      <c r="F2933" s="575" t="e">
        <f t="shared" si="316"/>
        <v>#REF!</v>
      </c>
      <c r="G2933" s="575" t="e">
        <f t="shared" si="317"/>
        <v>#REF!</v>
      </c>
      <c r="H2933" s="575" t="e">
        <f t="shared" si="318"/>
        <v>#REF!</v>
      </c>
      <c r="I2933" s="575" t="e">
        <f t="shared" si="319"/>
        <v>#REF!</v>
      </c>
      <c r="J2933" s="575" t="e">
        <f>IF(A2933="","",IF(#REF!="","",PMT((1+D2933)^(1/12)-1,(#REF!*12)-A2933+1,-E2933)))</f>
        <v>#REF!</v>
      </c>
    </row>
    <row r="2934" spans="1:10">
      <c r="A2934" s="577" t="e">
        <f>IF(A2933="","",IF(A2933=#REF!*12,"",+A2933+1))</f>
        <v>#REF!</v>
      </c>
      <c r="B2934" s="576" t="e">
        <f t="shared" si="320"/>
        <v>#REF!</v>
      </c>
      <c r="C2934" s="576" t="e">
        <f>IF(A2934="","",IF(#REF!+'Plano Prestação Mensal Proposta'!A2934&gt;120,0,ROUND(IF(B2934&gt;0.045,(0.045*0.5),(0.5)*B2934),7)))</f>
        <v>#REF!</v>
      </c>
      <c r="D2934" s="576" t="e">
        <f t="shared" si="315"/>
        <v>#REF!</v>
      </c>
      <c r="E2934" s="575" t="e">
        <f t="shared" si="321"/>
        <v>#REF!</v>
      </c>
      <c r="F2934" s="575" t="e">
        <f t="shared" si="316"/>
        <v>#REF!</v>
      </c>
      <c r="G2934" s="575" t="e">
        <f t="shared" si="317"/>
        <v>#REF!</v>
      </c>
      <c r="H2934" s="575" t="e">
        <f t="shared" si="318"/>
        <v>#REF!</v>
      </c>
      <c r="I2934" s="575" t="e">
        <f t="shared" si="319"/>
        <v>#REF!</v>
      </c>
      <c r="J2934" s="575" t="e">
        <f>IF(A2934="","",IF(#REF!="","",PMT((1+D2934)^(1/12)-1,(#REF!*12)-A2934+1,-E2934)))</f>
        <v>#REF!</v>
      </c>
    </row>
    <row r="2935" spans="1:10">
      <c r="A2935" s="577" t="e">
        <f>IF(A2934="","",IF(A2934=#REF!*12,"",+A2934+1))</f>
        <v>#REF!</v>
      </c>
      <c r="B2935" s="576" t="e">
        <f t="shared" si="320"/>
        <v>#REF!</v>
      </c>
      <c r="C2935" s="576" t="e">
        <f>IF(A2935="","",IF(#REF!+'Plano Prestação Mensal Proposta'!A2935&gt;120,0,ROUND(IF(B2935&gt;0.045,(0.045*0.5),(0.5)*B2935),7)))</f>
        <v>#REF!</v>
      </c>
      <c r="D2935" s="576" t="e">
        <f t="shared" si="315"/>
        <v>#REF!</v>
      </c>
      <c r="E2935" s="575" t="e">
        <f t="shared" si="321"/>
        <v>#REF!</v>
      </c>
      <c r="F2935" s="575" t="e">
        <f t="shared" si="316"/>
        <v>#REF!</v>
      </c>
      <c r="G2935" s="575" t="e">
        <f t="shared" si="317"/>
        <v>#REF!</v>
      </c>
      <c r="H2935" s="575" t="e">
        <f t="shared" si="318"/>
        <v>#REF!</v>
      </c>
      <c r="I2935" s="575" t="e">
        <f t="shared" si="319"/>
        <v>#REF!</v>
      </c>
      <c r="J2935" s="575" t="e">
        <f>IF(A2935="","",IF(#REF!="","",PMT((1+D2935)^(1/12)-1,(#REF!*12)-A2935+1,-E2935)))</f>
        <v>#REF!</v>
      </c>
    </row>
    <row r="2936" spans="1:10">
      <c r="A2936" s="577" t="e">
        <f>IF(A2935="","",IF(A2935=#REF!*12,"",+A2935+1))</f>
        <v>#REF!</v>
      </c>
      <c r="B2936" s="576" t="e">
        <f t="shared" si="320"/>
        <v>#REF!</v>
      </c>
      <c r="C2936" s="576" t="e">
        <f>IF(A2936="","",IF(#REF!+'Plano Prestação Mensal Proposta'!A2936&gt;120,0,ROUND(IF(B2936&gt;0.045,(0.045*0.5),(0.5)*B2936),7)))</f>
        <v>#REF!</v>
      </c>
      <c r="D2936" s="576" t="e">
        <f t="shared" si="315"/>
        <v>#REF!</v>
      </c>
      <c r="E2936" s="575" t="e">
        <f t="shared" si="321"/>
        <v>#REF!</v>
      </c>
      <c r="F2936" s="575" t="e">
        <f t="shared" si="316"/>
        <v>#REF!</v>
      </c>
      <c r="G2936" s="575" t="e">
        <f t="shared" si="317"/>
        <v>#REF!</v>
      </c>
      <c r="H2936" s="575" t="e">
        <f t="shared" si="318"/>
        <v>#REF!</v>
      </c>
      <c r="I2936" s="575" t="e">
        <f t="shared" si="319"/>
        <v>#REF!</v>
      </c>
      <c r="J2936" s="575" t="e">
        <f>IF(A2936="","",IF(#REF!="","",PMT((1+D2936)^(1/12)-1,(#REF!*12)-A2936+1,-E2936)))</f>
        <v>#REF!</v>
      </c>
    </row>
    <row r="2937" spans="1:10">
      <c r="A2937" s="577" t="e">
        <f>IF(A2936="","",IF(A2936=#REF!*12,"",+A2936+1))</f>
        <v>#REF!</v>
      </c>
      <c r="B2937" s="576" t="e">
        <f t="shared" si="320"/>
        <v>#REF!</v>
      </c>
      <c r="C2937" s="576" t="e">
        <f>IF(A2937="","",IF(#REF!+'Plano Prestação Mensal Proposta'!A2937&gt;120,0,ROUND(IF(B2937&gt;0.045,(0.045*0.5),(0.5)*B2937),7)))</f>
        <v>#REF!</v>
      </c>
      <c r="D2937" s="576" t="e">
        <f t="shared" si="315"/>
        <v>#REF!</v>
      </c>
      <c r="E2937" s="575" t="e">
        <f t="shared" si="321"/>
        <v>#REF!</v>
      </c>
      <c r="F2937" s="575" t="e">
        <f t="shared" si="316"/>
        <v>#REF!</v>
      </c>
      <c r="G2937" s="575" t="e">
        <f t="shared" si="317"/>
        <v>#REF!</v>
      </c>
      <c r="H2937" s="575" t="e">
        <f t="shared" si="318"/>
        <v>#REF!</v>
      </c>
      <c r="I2937" s="575" t="e">
        <f t="shared" si="319"/>
        <v>#REF!</v>
      </c>
      <c r="J2937" s="575" t="e">
        <f>IF(A2937="","",IF(#REF!="","",PMT((1+D2937)^(1/12)-1,(#REF!*12)-A2937+1,-E2937)))</f>
        <v>#REF!</v>
      </c>
    </row>
    <row r="2938" spans="1:10">
      <c r="A2938" s="577" t="e">
        <f>IF(A2937="","",IF(A2937=#REF!*12,"",+A2937+1))</f>
        <v>#REF!</v>
      </c>
      <c r="B2938" s="576" t="e">
        <f t="shared" si="320"/>
        <v>#REF!</v>
      </c>
      <c r="C2938" s="576" t="e">
        <f>IF(A2938="","",IF(#REF!+'Plano Prestação Mensal Proposta'!A2938&gt;120,0,ROUND(IF(B2938&gt;0.045,(0.045*0.5),(0.5)*B2938),7)))</f>
        <v>#REF!</v>
      </c>
      <c r="D2938" s="576" t="e">
        <f t="shared" si="315"/>
        <v>#REF!</v>
      </c>
      <c r="E2938" s="575" t="e">
        <f t="shared" si="321"/>
        <v>#REF!</v>
      </c>
      <c r="F2938" s="575" t="e">
        <f t="shared" si="316"/>
        <v>#REF!</v>
      </c>
      <c r="G2938" s="575" t="e">
        <f t="shared" si="317"/>
        <v>#REF!</v>
      </c>
      <c r="H2938" s="575" t="e">
        <f t="shared" si="318"/>
        <v>#REF!</v>
      </c>
      <c r="I2938" s="575" t="e">
        <f t="shared" si="319"/>
        <v>#REF!</v>
      </c>
      <c r="J2938" s="575" t="e">
        <f>IF(A2938="","",IF(#REF!="","",PMT((1+D2938)^(1/12)-1,(#REF!*12)-A2938+1,-E2938)))</f>
        <v>#REF!</v>
      </c>
    </row>
    <row r="2939" spans="1:10">
      <c r="A2939" s="577" t="e">
        <f>IF(A2938="","",IF(A2938=#REF!*12,"",+A2938+1))</f>
        <v>#REF!</v>
      </c>
      <c r="B2939" s="576" t="e">
        <f t="shared" si="320"/>
        <v>#REF!</v>
      </c>
      <c r="C2939" s="576" t="e">
        <f>IF(A2939="","",IF(#REF!+'Plano Prestação Mensal Proposta'!A2939&gt;120,0,ROUND(IF(B2939&gt;0.045,(0.045*0.5),(0.5)*B2939),7)))</f>
        <v>#REF!</v>
      </c>
      <c r="D2939" s="576" t="e">
        <f t="shared" si="315"/>
        <v>#REF!</v>
      </c>
      <c r="E2939" s="575" t="e">
        <f t="shared" si="321"/>
        <v>#REF!</v>
      </c>
      <c r="F2939" s="575" t="e">
        <f t="shared" si="316"/>
        <v>#REF!</v>
      </c>
      <c r="G2939" s="575" t="e">
        <f t="shared" si="317"/>
        <v>#REF!</v>
      </c>
      <c r="H2939" s="575" t="e">
        <f t="shared" si="318"/>
        <v>#REF!</v>
      </c>
      <c r="I2939" s="575" t="e">
        <f t="shared" si="319"/>
        <v>#REF!</v>
      </c>
      <c r="J2939" s="575" t="e">
        <f>IF(A2939="","",IF(#REF!="","",PMT((1+D2939)^(1/12)-1,(#REF!*12)-A2939+1,-E2939)))</f>
        <v>#REF!</v>
      </c>
    </row>
    <row r="2940" spans="1:10">
      <c r="A2940" s="577" t="e">
        <f>IF(A2939="","",IF(A2939=#REF!*12,"",+A2939+1))</f>
        <v>#REF!</v>
      </c>
      <c r="B2940" s="576" t="e">
        <f t="shared" si="320"/>
        <v>#REF!</v>
      </c>
      <c r="C2940" s="576" t="e">
        <f>IF(A2940="","",IF(#REF!+'Plano Prestação Mensal Proposta'!A2940&gt;120,0,ROUND(IF(B2940&gt;0.045,(0.045*0.5),(0.5)*B2940),7)))</f>
        <v>#REF!</v>
      </c>
      <c r="D2940" s="576" t="e">
        <f t="shared" si="315"/>
        <v>#REF!</v>
      </c>
      <c r="E2940" s="575" t="e">
        <f t="shared" si="321"/>
        <v>#REF!</v>
      </c>
      <c r="F2940" s="575" t="e">
        <f t="shared" si="316"/>
        <v>#REF!</v>
      </c>
      <c r="G2940" s="575" t="e">
        <f t="shared" si="317"/>
        <v>#REF!</v>
      </c>
      <c r="H2940" s="575" t="e">
        <f t="shared" si="318"/>
        <v>#REF!</v>
      </c>
      <c r="I2940" s="575" t="e">
        <f t="shared" si="319"/>
        <v>#REF!</v>
      </c>
      <c r="J2940" s="575" t="e">
        <f>IF(A2940="","",IF(#REF!="","",PMT((1+D2940)^(1/12)-1,(#REF!*12)-A2940+1,-E2940)))</f>
        <v>#REF!</v>
      </c>
    </row>
    <row r="2941" spans="1:10">
      <c r="A2941" s="577" t="e">
        <f>IF(A2940="","",IF(A2940=#REF!*12,"",+A2940+1))</f>
        <v>#REF!</v>
      </c>
      <c r="B2941" s="576" t="e">
        <f t="shared" si="320"/>
        <v>#REF!</v>
      </c>
      <c r="C2941" s="576" t="e">
        <f>IF(A2941="","",IF(#REF!+'Plano Prestação Mensal Proposta'!A2941&gt;120,0,ROUND(IF(B2941&gt;0.045,(0.045*0.5),(0.5)*B2941),7)))</f>
        <v>#REF!</v>
      </c>
      <c r="D2941" s="576" t="e">
        <f t="shared" si="315"/>
        <v>#REF!</v>
      </c>
      <c r="E2941" s="575" t="e">
        <f t="shared" si="321"/>
        <v>#REF!</v>
      </c>
      <c r="F2941" s="575" t="e">
        <f t="shared" si="316"/>
        <v>#REF!</v>
      </c>
      <c r="G2941" s="575" t="e">
        <f t="shared" si="317"/>
        <v>#REF!</v>
      </c>
      <c r="H2941" s="575" t="e">
        <f t="shared" si="318"/>
        <v>#REF!</v>
      </c>
      <c r="I2941" s="575" t="e">
        <f t="shared" si="319"/>
        <v>#REF!</v>
      </c>
      <c r="J2941" s="575" t="e">
        <f>IF(A2941="","",IF(#REF!="","",PMT((1+D2941)^(1/12)-1,(#REF!*12)-A2941+1,-E2941)))</f>
        <v>#REF!</v>
      </c>
    </row>
    <row r="2942" spans="1:10">
      <c r="A2942" s="577" t="e">
        <f>IF(A2941="","",IF(A2941=#REF!*12,"",+A2941+1))</f>
        <v>#REF!</v>
      </c>
      <c r="B2942" s="576" t="e">
        <f t="shared" si="320"/>
        <v>#REF!</v>
      </c>
      <c r="C2942" s="576" t="e">
        <f>IF(A2942="","",IF(#REF!+'Plano Prestação Mensal Proposta'!A2942&gt;120,0,ROUND(IF(B2942&gt;0.045,(0.045*0.5),(0.5)*B2942),7)))</f>
        <v>#REF!</v>
      </c>
      <c r="D2942" s="576" t="e">
        <f t="shared" si="315"/>
        <v>#REF!</v>
      </c>
      <c r="E2942" s="575" t="e">
        <f t="shared" si="321"/>
        <v>#REF!</v>
      </c>
      <c r="F2942" s="575" t="e">
        <f t="shared" si="316"/>
        <v>#REF!</v>
      </c>
      <c r="G2942" s="575" t="e">
        <f t="shared" si="317"/>
        <v>#REF!</v>
      </c>
      <c r="H2942" s="575" t="e">
        <f t="shared" si="318"/>
        <v>#REF!</v>
      </c>
      <c r="I2942" s="575" t="e">
        <f t="shared" si="319"/>
        <v>#REF!</v>
      </c>
      <c r="J2942" s="575" t="e">
        <f>IF(A2942="","",IF(#REF!="","",PMT((1+D2942)^(1/12)-1,(#REF!*12)-A2942+1,-E2942)))</f>
        <v>#REF!</v>
      </c>
    </row>
    <row r="2943" spans="1:10">
      <c r="A2943" s="577" t="e">
        <f>IF(A2942="","",IF(A2942=#REF!*12,"",+A2942+1))</f>
        <v>#REF!</v>
      </c>
      <c r="B2943" s="576" t="e">
        <f t="shared" si="320"/>
        <v>#REF!</v>
      </c>
      <c r="C2943" s="576" t="e">
        <f>IF(A2943="","",IF(#REF!+'Plano Prestação Mensal Proposta'!A2943&gt;120,0,ROUND(IF(B2943&gt;0.045,(0.045*0.5),(0.5)*B2943),7)))</f>
        <v>#REF!</v>
      </c>
      <c r="D2943" s="576" t="e">
        <f t="shared" si="315"/>
        <v>#REF!</v>
      </c>
      <c r="E2943" s="575" t="e">
        <f t="shared" si="321"/>
        <v>#REF!</v>
      </c>
      <c r="F2943" s="575" t="e">
        <f t="shared" si="316"/>
        <v>#REF!</v>
      </c>
      <c r="G2943" s="575" t="e">
        <f t="shared" si="317"/>
        <v>#REF!</v>
      </c>
      <c r="H2943" s="575" t="e">
        <f t="shared" si="318"/>
        <v>#REF!</v>
      </c>
      <c r="I2943" s="575" t="e">
        <f t="shared" si="319"/>
        <v>#REF!</v>
      </c>
      <c r="J2943" s="575" t="e">
        <f>IF(A2943="","",IF(#REF!="","",PMT((1+D2943)^(1/12)-1,(#REF!*12)-A2943+1,-E2943)))</f>
        <v>#REF!</v>
      </c>
    </row>
    <row r="2944" spans="1:10">
      <c r="A2944" s="577" t="e">
        <f>IF(A2943="","",IF(A2943=#REF!*12,"",+A2943+1))</f>
        <v>#REF!</v>
      </c>
      <c r="B2944" s="576" t="e">
        <f t="shared" si="320"/>
        <v>#REF!</v>
      </c>
      <c r="C2944" s="576" t="e">
        <f>IF(A2944="","",IF(#REF!+'Plano Prestação Mensal Proposta'!A2944&gt;120,0,ROUND(IF(B2944&gt;0.045,(0.045*0.5),(0.5)*B2944),7)))</f>
        <v>#REF!</v>
      </c>
      <c r="D2944" s="576" t="e">
        <f t="shared" si="315"/>
        <v>#REF!</v>
      </c>
      <c r="E2944" s="575" t="e">
        <f t="shared" si="321"/>
        <v>#REF!</v>
      </c>
      <c r="F2944" s="575" t="e">
        <f t="shared" si="316"/>
        <v>#REF!</v>
      </c>
      <c r="G2944" s="575" t="e">
        <f t="shared" si="317"/>
        <v>#REF!</v>
      </c>
      <c r="H2944" s="575" t="e">
        <f t="shared" si="318"/>
        <v>#REF!</v>
      </c>
      <c r="I2944" s="575" t="e">
        <f t="shared" si="319"/>
        <v>#REF!</v>
      </c>
      <c r="J2944" s="575" t="e">
        <f>IF(A2944="","",IF(#REF!="","",PMT((1+D2944)^(1/12)-1,(#REF!*12)-A2944+1,-E2944)))</f>
        <v>#REF!</v>
      </c>
    </row>
    <row r="2945" spans="1:10">
      <c r="A2945" s="577" t="e">
        <f>IF(A2944="","",IF(A2944=#REF!*12,"",+A2944+1))</f>
        <v>#REF!</v>
      </c>
      <c r="B2945" s="576" t="e">
        <f t="shared" si="320"/>
        <v>#REF!</v>
      </c>
      <c r="C2945" s="576" t="e">
        <f>IF(A2945="","",IF(#REF!+'Plano Prestação Mensal Proposta'!A2945&gt;120,0,ROUND(IF(B2945&gt;0.045,(0.045*0.5),(0.5)*B2945),7)))</f>
        <v>#REF!</v>
      </c>
      <c r="D2945" s="576" t="e">
        <f t="shared" si="315"/>
        <v>#REF!</v>
      </c>
      <c r="E2945" s="575" t="e">
        <f t="shared" si="321"/>
        <v>#REF!</v>
      </c>
      <c r="F2945" s="575" t="e">
        <f t="shared" si="316"/>
        <v>#REF!</v>
      </c>
      <c r="G2945" s="575" t="e">
        <f t="shared" si="317"/>
        <v>#REF!</v>
      </c>
      <c r="H2945" s="575" t="e">
        <f t="shared" si="318"/>
        <v>#REF!</v>
      </c>
      <c r="I2945" s="575" t="e">
        <f t="shared" si="319"/>
        <v>#REF!</v>
      </c>
      <c r="J2945" s="575" t="e">
        <f>IF(A2945="","",IF(#REF!="","",PMT((1+D2945)^(1/12)-1,(#REF!*12)-A2945+1,-E2945)))</f>
        <v>#REF!</v>
      </c>
    </row>
    <row r="2946" spans="1:10">
      <c r="A2946" s="577" t="e">
        <f>IF(A2945="","",IF(A2945=#REF!*12,"",+A2945+1))</f>
        <v>#REF!</v>
      </c>
      <c r="B2946" s="576" t="e">
        <f t="shared" si="320"/>
        <v>#REF!</v>
      </c>
      <c r="C2946" s="576" t="e">
        <f>IF(A2946="","",IF(#REF!+'Plano Prestação Mensal Proposta'!A2946&gt;120,0,ROUND(IF(B2946&gt;0.045,(0.045*0.5),(0.5)*B2946),7)))</f>
        <v>#REF!</v>
      </c>
      <c r="D2946" s="576" t="e">
        <f t="shared" si="315"/>
        <v>#REF!</v>
      </c>
      <c r="E2946" s="575" t="e">
        <f t="shared" si="321"/>
        <v>#REF!</v>
      </c>
      <c r="F2946" s="575" t="e">
        <f t="shared" si="316"/>
        <v>#REF!</v>
      </c>
      <c r="G2946" s="575" t="e">
        <f t="shared" si="317"/>
        <v>#REF!</v>
      </c>
      <c r="H2946" s="575" t="e">
        <f t="shared" si="318"/>
        <v>#REF!</v>
      </c>
      <c r="I2946" s="575" t="e">
        <f t="shared" si="319"/>
        <v>#REF!</v>
      </c>
      <c r="J2946" s="575" t="e">
        <f>IF(A2946="","",IF(#REF!="","",PMT((1+D2946)^(1/12)-1,(#REF!*12)-A2946+1,-E2946)))</f>
        <v>#REF!</v>
      </c>
    </row>
    <row r="2947" spans="1:10">
      <c r="A2947" s="577" t="e">
        <f>IF(A2946="","",IF(A2946=#REF!*12,"",+A2946+1))</f>
        <v>#REF!</v>
      </c>
      <c r="B2947" s="576" t="e">
        <f t="shared" si="320"/>
        <v>#REF!</v>
      </c>
      <c r="C2947" s="576" t="e">
        <f>IF(A2947="","",IF(#REF!+'Plano Prestação Mensal Proposta'!A2947&gt;120,0,ROUND(IF(B2947&gt;0.045,(0.045*0.5),(0.5)*B2947),7)))</f>
        <v>#REF!</v>
      </c>
      <c r="D2947" s="576" t="e">
        <f t="shared" si="315"/>
        <v>#REF!</v>
      </c>
      <c r="E2947" s="575" t="e">
        <f t="shared" si="321"/>
        <v>#REF!</v>
      </c>
      <c r="F2947" s="575" t="e">
        <f t="shared" si="316"/>
        <v>#REF!</v>
      </c>
      <c r="G2947" s="575" t="e">
        <f t="shared" si="317"/>
        <v>#REF!</v>
      </c>
      <c r="H2947" s="575" t="e">
        <f t="shared" si="318"/>
        <v>#REF!</v>
      </c>
      <c r="I2947" s="575" t="e">
        <f t="shared" si="319"/>
        <v>#REF!</v>
      </c>
      <c r="J2947" s="575" t="e">
        <f>IF(A2947="","",IF(#REF!="","",PMT((1+D2947)^(1/12)-1,(#REF!*12)-A2947+1,-E2947)))</f>
        <v>#REF!</v>
      </c>
    </row>
    <row r="2948" spans="1:10">
      <c r="A2948" s="577" t="e">
        <f>IF(A2947="","",IF(A2947=#REF!*12,"",+A2947+1))</f>
        <v>#REF!</v>
      </c>
      <c r="B2948" s="576" t="e">
        <f t="shared" si="320"/>
        <v>#REF!</v>
      </c>
      <c r="C2948" s="576" t="e">
        <f>IF(A2948="","",IF(#REF!+'Plano Prestação Mensal Proposta'!A2948&gt;120,0,ROUND(IF(B2948&gt;0.045,(0.045*0.5),(0.5)*B2948),7)))</f>
        <v>#REF!</v>
      </c>
      <c r="D2948" s="576" t="e">
        <f t="shared" si="315"/>
        <v>#REF!</v>
      </c>
      <c r="E2948" s="575" t="e">
        <f t="shared" si="321"/>
        <v>#REF!</v>
      </c>
      <c r="F2948" s="575" t="e">
        <f t="shared" si="316"/>
        <v>#REF!</v>
      </c>
      <c r="G2948" s="575" t="e">
        <f t="shared" si="317"/>
        <v>#REF!</v>
      </c>
      <c r="H2948" s="575" t="e">
        <f t="shared" si="318"/>
        <v>#REF!</v>
      </c>
      <c r="I2948" s="575" t="e">
        <f t="shared" si="319"/>
        <v>#REF!</v>
      </c>
      <c r="J2948" s="575" t="e">
        <f>IF(A2948="","",IF(#REF!="","",PMT((1+D2948)^(1/12)-1,(#REF!*12)-A2948+1,-E2948)))</f>
        <v>#REF!</v>
      </c>
    </row>
    <row r="2949" spans="1:10">
      <c r="A2949" s="577" t="e">
        <f>IF(A2948="","",IF(A2948=#REF!*12,"",+A2948+1))</f>
        <v>#REF!</v>
      </c>
      <c r="B2949" s="576" t="e">
        <f t="shared" si="320"/>
        <v>#REF!</v>
      </c>
      <c r="C2949" s="576" t="e">
        <f>IF(A2949="","",IF(#REF!+'Plano Prestação Mensal Proposta'!A2949&gt;120,0,ROUND(IF(B2949&gt;0.045,(0.045*0.5),(0.5)*B2949),7)))</f>
        <v>#REF!</v>
      </c>
      <c r="D2949" s="576" t="e">
        <f t="shared" si="315"/>
        <v>#REF!</v>
      </c>
      <c r="E2949" s="575" t="e">
        <f t="shared" si="321"/>
        <v>#REF!</v>
      </c>
      <c r="F2949" s="575" t="e">
        <f t="shared" si="316"/>
        <v>#REF!</v>
      </c>
      <c r="G2949" s="575" t="e">
        <f t="shared" si="317"/>
        <v>#REF!</v>
      </c>
      <c r="H2949" s="575" t="e">
        <f t="shared" si="318"/>
        <v>#REF!</v>
      </c>
      <c r="I2949" s="575" t="e">
        <f t="shared" si="319"/>
        <v>#REF!</v>
      </c>
      <c r="J2949" s="575" t="e">
        <f>IF(A2949="","",IF(#REF!="","",PMT((1+D2949)^(1/12)-1,(#REF!*12)-A2949+1,-E2949)))</f>
        <v>#REF!</v>
      </c>
    </row>
    <row r="2950" spans="1:10">
      <c r="A2950" s="577" t="e">
        <f>IF(A2949="","",IF(A2949=#REF!*12,"",+A2949+1))</f>
        <v>#REF!</v>
      </c>
      <c r="B2950" s="576" t="e">
        <f t="shared" si="320"/>
        <v>#REF!</v>
      </c>
      <c r="C2950" s="576" t="e">
        <f>IF(A2950="","",IF(#REF!+'Plano Prestação Mensal Proposta'!A2950&gt;120,0,ROUND(IF(B2950&gt;0.045,(0.045*0.5),(0.5)*B2950),7)))</f>
        <v>#REF!</v>
      </c>
      <c r="D2950" s="576" t="e">
        <f t="shared" ref="D2950:D3013" si="322">IF(A2950="","",+B2950-C2950)</f>
        <v>#REF!</v>
      </c>
      <c r="E2950" s="575" t="e">
        <f t="shared" si="321"/>
        <v>#REF!</v>
      </c>
      <c r="F2950" s="575" t="e">
        <f t="shared" ref="F2950:F3013" si="323">IF(A2950="","",IF(J2950="","",+J2950-H2950))</f>
        <v>#REF!</v>
      </c>
      <c r="G2950" s="575" t="e">
        <f t="shared" ref="G2950:G3013" si="324">IF(A2950="","",IF(E2950="","",ROUND(+E2950*((1+B2950)^(1/12)-1),2)))</f>
        <v>#REF!</v>
      </c>
      <c r="H2950" s="575" t="e">
        <f t="shared" ref="H2950:H3013" si="325">IF(A2950="","",IF(E2950="","",ROUND(+E2950*((1+D2950)^(1/12)-1),2)))</f>
        <v>#REF!</v>
      </c>
      <c r="I2950" s="575" t="e">
        <f t="shared" ref="I2950:I3013" si="326">IF(A2950="","",+G2950-H2950)</f>
        <v>#REF!</v>
      </c>
      <c r="J2950" s="575" t="e">
        <f>IF(A2950="","",IF(#REF!="","",PMT((1+D2950)^(1/12)-1,(#REF!*12)-A2950+1,-E2950)))</f>
        <v>#REF!</v>
      </c>
    </row>
    <row r="2951" spans="1:10">
      <c r="A2951" s="577" t="e">
        <f>IF(A2950="","",IF(A2950=#REF!*12,"",+A2950+1))</f>
        <v>#REF!</v>
      </c>
      <c r="B2951" s="576" t="e">
        <f t="shared" ref="B2951:B3014" si="327">IF(A2951="","",+B2950)</f>
        <v>#REF!</v>
      </c>
      <c r="C2951" s="576" t="e">
        <f>IF(A2951="","",IF(#REF!+'Plano Prestação Mensal Proposta'!A2951&gt;120,0,ROUND(IF(B2951&gt;0.045,(0.045*0.5),(0.5)*B2951),7)))</f>
        <v>#REF!</v>
      </c>
      <c r="D2951" s="576" t="e">
        <f t="shared" si="322"/>
        <v>#REF!</v>
      </c>
      <c r="E2951" s="575" t="e">
        <f t="shared" ref="E2951:E3014" si="328">IF(A2951="","",IF(F2950="","",+E2950-F2950))</f>
        <v>#REF!</v>
      </c>
      <c r="F2951" s="575" t="e">
        <f t="shared" si="323"/>
        <v>#REF!</v>
      </c>
      <c r="G2951" s="575" t="e">
        <f t="shared" si="324"/>
        <v>#REF!</v>
      </c>
      <c r="H2951" s="575" t="e">
        <f t="shared" si="325"/>
        <v>#REF!</v>
      </c>
      <c r="I2951" s="575" t="e">
        <f t="shared" si="326"/>
        <v>#REF!</v>
      </c>
      <c r="J2951" s="575" t="e">
        <f>IF(A2951="","",IF(#REF!="","",PMT((1+D2951)^(1/12)-1,(#REF!*12)-A2951+1,-E2951)))</f>
        <v>#REF!</v>
      </c>
    </row>
    <row r="2952" spans="1:10">
      <c r="A2952" s="577" t="e">
        <f>IF(A2951="","",IF(A2951=#REF!*12,"",+A2951+1))</f>
        <v>#REF!</v>
      </c>
      <c r="B2952" s="576" t="e">
        <f t="shared" si="327"/>
        <v>#REF!</v>
      </c>
      <c r="C2952" s="576" t="e">
        <f>IF(A2952="","",IF(#REF!+'Plano Prestação Mensal Proposta'!A2952&gt;120,0,ROUND(IF(B2952&gt;0.045,(0.045*0.5),(0.5)*B2952),7)))</f>
        <v>#REF!</v>
      </c>
      <c r="D2952" s="576" t="e">
        <f t="shared" si="322"/>
        <v>#REF!</v>
      </c>
      <c r="E2952" s="575" t="e">
        <f t="shared" si="328"/>
        <v>#REF!</v>
      </c>
      <c r="F2952" s="575" t="e">
        <f t="shared" si="323"/>
        <v>#REF!</v>
      </c>
      <c r="G2952" s="575" t="e">
        <f t="shared" si="324"/>
        <v>#REF!</v>
      </c>
      <c r="H2952" s="575" t="e">
        <f t="shared" si="325"/>
        <v>#REF!</v>
      </c>
      <c r="I2952" s="575" t="e">
        <f t="shared" si="326"/>
        <v>#REF!</v>
      </c>
      <c r="J2952" s="575" t="e">
        <f>IF(A2952="","",IF(#REF!="","",PMT((1+D2952)^(1/12)-1,(#REF!*12)-A2952+1,-E2952)))</f>
        <v>#REF!</v>
      </c>
    </row>
    <row r="2953" spans="1:10">
      <c r="A2953" s="577" t="e">
        <f>IF(A2952="","",IF(A2952=#REF!*12,"",+A2952+1))</f>
        <v>#REF!</v>
      </c>
      <c r="B2953" s="576" t="e">
        <f t="shared" si="327"/>
        <v>#REF!</v>
      </c>
      <c r="C2953" s="576" t="e">
        <f>IF(A2953="","",IF(#REF!+'Plano Prestação Mensal Proposta'!A2953&gt;120,0,ROUND(IF(B2953&gt;0.045,(0.045*0.5),(0.5)*B2953),7)))</f>
        <v>#REF!</v>
      </c>
      <c r="D2953" s="576" t="e">
        <f t="shared" si="322"/>
        <v>#REF!</v>
      </c>
      <c r="E2953" s="575" t="e">
        <f t="shared" si="328"/>
        <v>#REF!</v>
      </c>
      <c r="F2953" s="575" t="e">
        <f t="shared" si="323"/>
        <v>#REF!</v>
      </c>
      <c r="G2953" s="575" t="e">
        <f t="shared" si="324"/>
        <v>#REF!</v>
      </c>
      <c r="H2953" s="575" t="e">
        <f t="shared" si="325"/>
        <v>#REF!</v>
      </c>
      <c r="I2953" s="575" t="e">
        <f t="shared" si="326"/>
        <v>#REF!</v>
      </c>
      <c r="J2953" s="575" t="e">
        <f>IF(A2953="","",IF(#REF!="","",PMT((1+D2953)^(1/12)-1,(#REF!*12)-A2953+1,-E2953)))</f>
        <v>#REF!</v>
      </c>
    </row>
    <row r="2954" spans="1:10">
      <c r="A2954" s="577" t="e">
        <f>IF(A2953="","",IF(A2953=#REF!*12,"",+A2953+1))</f>
        <v>#REF!</v>
      </c>
      <c r="B2954" s="576" t="e">
        <f t="shared" si="327"/>
        <v>#REF!</v>
      </c>
      <c r="C2954" s="576" t="e">
        <f>IF(A2954="","",IF(#REF!+'Plano Prestação Mensal Proposta'!A2954&gt;120,0,ROUND(IF(B2954&gt;0.045,(0.045*0.5),(0.5)*B2954),7)))</f>
        <v>#REF!</v>
      </c>
      <c r="D2954" s="576" t="e">
        <f t="shared" si="322"/>
        <v>#REF!</v>
      </c>
      <c r="E2954" s="575" t="e">
        <f t="shared" si="328"/>
        <v>#REF!</v>
      </c>
      <c r="F2954" s="575" t="e">
        <f t="shared" si="323"/>
        <v>#REF!</v>
      </c>
      <c r="G2954" s="575" t="e">
        <f t="shared" si="324"/>
        <v>#REF!</v>
      </c>
      <c r="H2954" s="575" t="e">
        <f t="shared" si="325"/>
        <v>#REF!</v>
      </c>
      <c r="I2954" s="575" t="e">
        <f t="shared" si="326"/>
        <v>#REF!</v>
      </c>
      <c r="J2954" s="575" t="e">
        <f>IF(A2954="","",IF(#REF!="","",PMT((1+D2954)^(1/12)-1,(#REF!*12)-A2954+1,-E2954)))</f>
        <v>#REF!</v>
      </c>
    </row>
    <row r="2955" spans="1:10">
      <c r="A2955" s="577" t="e">
        <f>IF(A2954="","",IF(A2954=#REF!*12,"",+A2954+1))</f>
        <v>#REF!</v>
      </c>
      <c r="B2955" s="576" t="e">
        <f t="shared" si="327"/>
        <v>#REF!</v>
      </c>
      <c r="C2955" s="576" t="e">
        <f>IF(A2955="","",IF(#REF!+'Plano Prestação Mensal Proposta'!A2955&gt;120,0,ROUND(IF(B2955&gt;0.045,(0.045*0.5),(0.5)*B2955),7)))</f>
        <v>#REF!</v>
      </c>
      <c r="D2955" s="576" t="e">
        <f t="shared" si="322"/>
        <v>#REF!</v>
      </c>
      <c r="E2955" s="575" t="e">
        <f t="shared" si="328"/>
        <v>#REF!</v>
      </c>
      <c r="F2955" s="575" t="e">
        <f t="shared" si="323"/>
        <v>#REF!</v>
      </c>
      <c r="G2955" s="575" t="e">
        <f t="shared" si="324"/>
        <v>#REF!</v>
      </c>
      <c r="H2955" s="575" t="e">
        <f t="shared" si="325"/>
        <v>#REF!</v>
      </c>
      <c r="I2955" s="575" t="e">
        <f t="shared" si="326"/>
        <v>#REF!</v>
      </c>
      <c r="J2955" s="575" t="e">
        <f>IF(A2955="","",IF(#REF!="","",PMT((1+D2955)^(1/12)-1,(#REF!*12)-A2955+1,-E2955)))</f>
        <v>#REF!</v>
      </c>
    </row>
    <row r="2956" spans="1:10">
      <c r="A2956" s="577" t="e">
        <f>IF(A2955="","",IF(A2955=#REF!*12,"",+A2955+1))</f>
        <v>#REF!</v>
      </c>
      <c r="B2956" s="576" t="e">
        <f t="shared" si="327"/>
        <v>#REF!</v>
      </c>
      <c r="C2956" s="576" t="e">
        <f>IF(A2956="","",IF(#REF!+'Plano Prestação Mensal Proposta'!A2956&gt;120,0,ROUND(IF(B2956&gt;0.045,(0.045*0.5),(0.5)*B2956),7)))</f>
        <v>#REF!</v>
      </c>
      <c r="D2956" s="576" t="e">
        <f t="shared" si="322"/>
        <v>#REF!</v>
      </c>
      <c r="E2956" s="575" t="e">
        <f t="shared" si="328"/>
        <v>#REF!</v>
      </c>
      <c r="F2956" s="575" t="e">
        <f t="shared" si="323"/>
        <v>#REF!</v>
      </c>
      <c r="G2956" s="575" t="e">
        <f t="shared" si="324"/>
        <v>#REF!</v>
      </c>
      <c r="H2956" s="575" t="e">
        <f t="shared" si="325"/>
        <v>#REF!</v>
      </c>
      <c r="I2956" s="575" t="e">
        <f t="shared" si="326"/>
        <v>#REF!</v>
      </c>
      <c r="J2956" s="575" t="e">
        <f>IF(A2956="","",IF(#REF!="","",PMT((1+D2956)^(1/12)-1,(#REF!*12)-A2956+1,-E2956)))</f>
        <v>#REF!</v>
      </c>
    </row>
    <row r="2957" spans="1:10">
      <c r="A2957" s="577" t="e">
        <f>IF(A2956="","",IF(A2956=#REF!*12,"",+A2956+1))</f>
        <v>#REF!</v>
      </c>
      <c r="B2957" s="576" t="e">
        <f t="shared" si="327"/>
        <v>#REF!</v>
      </c>
      <c r="C2957" s="576" t="e">
        <f>IF(A2957="","",IF(#REF!+'Plano Prestação Mensal Proposta'!A2957&gt;120,0,ROUND(IF(B2957&gt;0.045,(0.045*0.5),(0.5)*B2957),7)))</f>
        <v>#REF!</v>
      </c>
      <c r="D2957" s="576" t="e">
        <f t="shared" si="322"/>
        <v>#REF!</v>
      </c>
      <c r="E2957" s="575" t="e">
        <f t="shared" si="328"/>
        <v>#REF!</v>
      </c>
      <c r="F2957" s="575" t="e">
        <f t="shared" si="323"/>
        <v>#REF!</v>
      </c>
      <c r="G2957" s="575" t="e">
        <f t="shared" si="324"/>
        <v>#REF!</v>
      </c>
      <c r="H2957" s="575" t="e">
        <f t="shared" si="325"/>
        <v>#REF!</v>
      </c>
      <c r="I2957" s="575" t="e">
        <f t="shared" si="326"/>
        <v>#REF!</v>
      </c>
      <c r="J2957" s="575" t="e">
        <f>IF(A2957="","",IF(#REF!="","",PMT((1+D2957)^(1/12)-1,(#REF!*12)-A2957+1,-E2957)))</f>
        <v>#REF!</v>
      </c>
    </row>
    <row r="2958" spans="1:10">
      <c r="A2958" s="577" t="e">
        <f>IF(A2957="","",IF(A2957=#REF!*12,"",+A2957+1))</f>
        <v>#REF!</v>
      </c>
      <c r="B2958" s="576" t="e">
        <f t="shared" si="327"/>
        <v>#REF!</v>
      </c>
      <c r="C2958" s="576" t="e">
        <f>IF(A2958="","",IF(#REF!+'Plano Prestação Mensal Proposta'!A2958&gt;120,0,ROUND(IF(B2958&gt;0.045,(0.045*0.5),(0.5)*B2958),7)))</f>
        <v>#REF!</v>
      </c>
      <c r="D2958" s="576" t="e">
        <f t="shared" si="322"/>
        <v>#REF!</v>
      </c>
      <c r="E2958" s="575" t="e">
        <f t="shared" si="328"/>
        <v>#REF!</v>
      </c>
      <c r="F2958" s="575" t="e">
        <f t="shared" si="323"/>
        <v>#REF!</v>
      </c>
      <c r="G2958" s="575" t="e">
        <f t="shared" si="324"/>
        <v>#REF!</v>
      </c>
      <c r="H2958" s="575" t="e">
        <f t="shared" si="325"/>
        <v>#REF!</v>
      </c>
      <c r="I2958" s="575" t="e">
        <f t="shared" si="326"/>
        <v>#REF!</v>
      </c>
      <c r="J2958" s="575" t="e">
        <f>IF(A2958="","",IF(#REF!="","",PMT((1+D2958)^(1/12)-1,(#REF!*12)-A2958+1,-E2958)))</f>
        <v>#REF!</v>
      </c>
    </row>
    <row r="2959" spans="1:10">
      <c r="A2959" s="577" t="e">
        <f>IF(A2958="","",IF(A2958=#REF!*12,"",+A2958+1))</f>
        <v>#REF!</v>
      </c>
      <c r="B2959" s="576" t="e">
        <f t="shared" si="327"/>
        <v>#REF!</v>
      </c>
      <c r="C2959" s="576" t="e">
        <f>IF(A2959="","",IF(#REF!+'Plano Prestação Mensal Proposta'!A2959&gt;120,0,ROUND(IF(B2959&gt;0.045,(0.045*0.5),(0.5)*B2959),7)))</f>
        <v>#REF!</v>
      </c>
      <c r="D2959" s="576" t="e">
        <f t="shared" si="322"/>
        <v>#REF!</v>
      </c>
      <c r="E2959" s="575" t="e">
        <f t="shared" si="328"/>
        <v>#REF!</v>
      </c>
      <c r="F2959" s="575" t="e">
        <f t="shared" si="323"/>
        <v>#REF!</v>
      </c>
      <c r="G2959" s="575" t="e">
        <f t="shared" si="324"/>
        <v>#REF!</v>
      </c>
      <c r="H2959" s="575" t="e">
        <f t="shared" si="325"/>
        <v>#REF!</v>
      </c>
      <c r="I2959" s="575" t="e">
        <f t="shared" si="326"/>
        <v>#REF!</v>
      </c>
      <c r="J2959" s="575" t="e">
        <f>IF(A2959="","",IF(#REF!="","",PMT((1+D2959)^(1/12)-1,(#REF!*12)-A2959+1,-E2959)))</f>
        <v>#REF!</v>
      </c>
    </row>
    <row r="2960" spans="1:10">
      <c r="A2960" s="577" t="e">
        <f>IF(A2959="","",IF(A2959=#REF!*12,"",+A2959+1))</f>
        <v>#REF!</v>
      </c>
      <c r="B2960" s="576" t="e">
        <f t="shared" si="327"/>
        <v>#REF!</v>
      </c>
      <c r="C2960" s="576" t="e">
        <f>IF(A2960="","",IF(#REF!+'Plano Prestação Mensal Proposta'!A2960&gt;120,0,ROUND(IF(B2960&gt;0.045,(0.045*0.5),(0.5)*B2960),7)))</f>
        <v>#REF!</v>
      </c>
      <c r="D2960" s="576" t="e">
        <f t="shared" si="322"/>
        <v>#REF!</v>
      </c>
      <c r="E2960" s="575" t="e">
        <f t="shared" si="328"/>
        <v>#REF!</v>
      </c>
      <c r="F2960" s="575" t="e">
        <f t="shared" si="323"/>
        <v>#REF!</v>
      </c>
      <c r="G2960" s="575" t="e">
        <f t="shared" si="324"/>
        <v>#REF!</v>
      </c>
      <c r="H2960" s="575" t="e">
        <f t="shared" si="325"/>
        <v>#REF!</v>
      </c>
      <c r="I2960" s="575" t="e">
        <f t="shared" si="326"/>
        <v>#REF!</v>
      </c>
      <c r="J2960" s="575" t="e">
        <f>IF(A2960="","",IF(#REF!="","",PMT((1+D2960)^(1/12)-1,(#REF!*12)-A2960+1,-E2960)))</f>
        <v>#REF!</v>
      </c>
    </row>
    <row r="2961" spans="1:10">
      <c r="A2961" s="577" t="e">
        <f>IF(A2960="","",IF(A2960=#REF!*12,"",+A2960+1))</f>
        <v>#REF!</v>
      </c>
      <c r="B2961" s="576" t="e">
        <f t="shared" si="327"/>
        <v>#REF!</v>
      </c>
      <c r="C2961" s="576" t="e">
        <f>IF(A2961="","",IF(#REF!+'Plano Prestação Mensal Proposta'!A2961&gt;120,0,ROUND(IF(B2961&gt;0.045,(0.045*0.5),(0.5)*B2961),7)))</f>
        <v>#REF!</v>
      </c>
      <c r="D2961" s="576" t="e">
        <f t="shared" si="322"/>
        <v>#REF!</v>
      </c>
      <c r="E2961" s="575" t="e">
        <f t="shared" si="328"/>
        <v>#REF!</v>
      </c>
      <c r="F2961" s="575" t="e">
        <f t="shared" si="323"/>
        <v>#REF!</v>
      </c>
      <c r="G2961" s="575" t="e">
        <f t="shared" si="324"/>
        <v>#REF!</v>
      </c>
      <c r="H2961" s="575" t="e">
        <f t="shared" si="325"/>
        <v>#REF!</v>
      </c>
      <c r="I2961" s="575" t="e">
        <f t="shared" si="326"/>
        <v>#REF!</v>
      </c>
      <c r="J2961" s="575" t="e">
        <f>IF(A2961="","",IF(#REF!="","",PMT((1+D2961)^(1/12)-1,(#REF!*12)-A2961+1,-E2961)))</f>
        <v>#REF!</v>
      </c>
    </row>
    <row r="2962" spans="1:10">
      <c r="A2962" s="577" t="e">
        <f>IF(A2961="","",IF(A2961=#REF!*12,"",+A2961+1))</f>
        <v>#REF!</v>
      </c>
      <c r="B2962" s="576" t="e">
        <f t="shared" si="327"/>
        <v>#REF!</v>
      </c>
      <c r="C2962" s="576" t="e">
        <f>IF(A2962="","",IF(#REF!+'Plano Prestação Mensal Proposta'!A2962&gt;120,0,ROUND(IF(B2962&gt;0.045,(0.045*0.5),(0.5)*B2962),7)))</f>
        <v>#REF!</v>
      </c>
      <c r="D2962" s="576" t="e">
        <f t="shared" si="322"/>
        <v>#REF!</v>
      </c>
      <c r="E2962" s="575" t="e">
        <f t="shared" si="328"/>
        <v>#REF!</v>
      </c>
      <c r="F2962" s="575" t="e">
        <f t="shared" si="323"/>
        <v>#REF!</v>
      </c>
      <c r="G2962" s="575" t="e">
        <f t="shared" si="324"/>
        <v>#REF!</v>
      </c>
      <c r="H2962" s="575" t="e">
        <f t="shared" si="325"/>
        <v>#REF!</v>
      </c>
      <c r="I2962" s="575" t="e">
        <f t="shared" si="326"/>
        <v>#REF!</v>
      </c>
      <c r="J2962" s="575" t="e">
        <f>IF(A2962="","",IF(#REF!="","",PMT((1+D2962)^(1/12)-1,(#REF!*12)-A2962+1,-E2962)))</f>
        <v>#REF!</v>
      </c>
    </row>
    <row r="2963" spans="1:10">
      <c r="A2963" s="577" t="e">
        <f>IF(A2962="","",IF(A2962=#REF!*12,"",+A2962+1))</f>
        <v>#REF!</v>
      </c>
      <c r="B2963" s="576" t="e">
        <f t="shared" si="327"/>
        <v>#REF!</v>
      </c>
      <c r="C2963" s="576" t="e">
        <f>IF(A2963="","",IF(#REF!+'Plano Prestação Mensal Proposta'!A2963&gt;120,0,ROUND(IF(B2963&gt;0.045,(0.045*0.5),(0.5)*B2963),7)))</f>
        <v>#REF!</v>
      </c>
      <c r="D2963" s="576" t="e">
        <f t="shared" si="322"/>
        <v>#REF!</v>
      </c>
      <c r="E2963" s="575" t="e">
        <f t="shared" si="328"/>
        <v>#REF!</v>
      </c>
      <c r="F2963" s="575" t="e">
        <f t="shared" si="323"/>
        <v>#REF!</v>
      </c>
      <c r="G2963" s="575" t="e">
        <f t="shared" si="324"/>
        <v>#REF!</v>
      </c>
      <c r="H2963" s="575" t="e">
        <f t="shared" si="325"/>
        <v>#REF!</v>
      </c>
      <c r="I2963" s="575" t="e">
        <f t="shared" si="326"/>
        <v>#REF!</v>
      </c>
      <c r="J2963" s="575" t="e">
        <f>IF(A2963="","",IF(#REF!="","",PMT((1+D2963)^(1/12)-1,(#REF!*12)-A2963+1,-E2963)))</f>
        <v>#REF!</v>
      </c>
    </row>
    <row r="2964" spans="1:10">
      <c r="A2964" s="577" t="e">
        <f>IF(A2963="","",IF(A2963=#REF!*12,"",+A2963+1))</f>
        <v>#REF!</v>
      </c>
      <c r="B2964" s="576" t="e">
        <f t="shared" si="327"/>
        <v>#REF!</v>
      </c>
      <c r="C2964" s="576" t="e">
        <f>IF(A2964="","",IF(#REF!+'Plano Prestação Mensal Proposta'!A2964&gt;120,0,ROUND(IF(B2964&gt;0.045,(0.045*0.5),(0.5)*B2964),7)))</f>
        <v>#REF!</v>
      </c>
      <c r="D2964" s="576" t="e">
        <f t="shared" si="322"/>
        <v>#REF!</v>
      </c>
      <c r="E2964" s="575" t="e">
        <f t="shared" si="328"/>
        <v>#REF!</v>
      </c>
      <c r="F2964" s="575" t="e">
        <f t="shared" si="323"/>
        <v>#REF!</v>
      </c>
      <c r="G2964" s="575" t="e">
        <f t="shared" si="324"/>
        <v>#REF!</v>
      </c>
      <c r="H2964" s="575" t="e">
        <f t="shared" si="325"/>
        <v>#REF!</v>
      </c>
      <c r="I2964" s="575" t="e">
        <f t="shared" si="326"/>
        <v>#REF!</v>
      </c>
      <c r="J2964" s="575" t="e">
        <f>IF(A2964="","",IF(#REF!="","",PMT((1+D2964)^(1/12)-1,(#REF!*12)-A2964+1,-E2964)))</f>
        <v>#REF!</v>
      </c>
    </row>
    <row r="2965" spans="1:10">
      <c r="A2965" s="577" t="e">
        <f>IF(A2964="","",IF(A2964=#REF!*12,"",+A2964+1))</f>
        <v>#REF!</v>
      </c>
      <c r="B2965" s="576" t="e">
        <f t="shared" si="327"/>
        <v>#REF!</v>
      </c>
      <c r="C2965" s="576" t="e">
        <f>IF(A2965="","",IF(#REF!+'Plano Prestação Mensal Proposta'!A2965&gt;120,0,ROUND(IF(B2965&gt;0.045,(0.045*0.5),(0.5)*B2965),7)))</f>
        <v>#REF!</v>
      </c>
      <c r="D2965" s="576" t="e">
        <f t="shared" si="322"/>
        <v>#REF!</v>
      </c>
      <c r="E2965" s="575" t="e">
        <f t="shared" si="328"/>
        <v>#REF!</v>
      </c>
      <c r="F2965" s="575" t="e">
        <f t="shared" si="323"/>
        <v>#REF!</v>
      </c>
      <c r="G2965" s="575" t="e">
        <f t="shared" si="324"/>
        <v>#REF!</v>
      </c>
      <c r="H2965" s="575" t="e">
        <f t="shared" si="325"/>
        <v>#REF!</v>
      </c>
      <c r="I2965" s="575" t="e">
        <f t="shared" si="326"/>
        <v>#REF!</v>
      </c>
      <c r="J2965" s="575" t="e">
        <f>IF(A2965="","",IF(#REF!="","",PMT((1+D2965)^(1/12)-1,(#REF!*12)-A2965+1,-E2965)))</f>
        <v>#REF!</v>
      </c>
    </row>
    <row r="2966" spans="1:10">
      <c r="A2966" s="577" t="e">
        <f>IF(A2965="","",IF(A2965=#REF!*12,"",+A2965+1))</f>
        <v>#REF!</v>
      </c>
      <c r="B2966" s="576" t="e">
        <f t="shared" si="327"/>
        <v>#REF!</v>
      </c>
      <c r="C2966" s="576" t="e">
        <f>IF(A2966="","",IF(#REF!+'Plano Prestação Mensal Proposta'!A2966&gt;120,0,ROUND(IF(B2966&gt;0.045,(0.045*0.5),(0.5)*B2966),7)))</f>
        <v>#REF!</v>
      </c>
      <c r="D2966" s="576" t="e">
        <f t="shared" si="322"/>
        <v>#REF!</v>
      </c>
      <c r="E2966" s="575" t="e">
        <f t="shared" si="328"/>
        <v>#REF!</v>
      </c>
      <c r="F2966" s="575" t="e">
        <f t="shared" si="323"/>
        <v>#REF!</v>
      </c>
      <c r="G2966" s="575" t="e">
        <f t="shared" si="324"/>
        <v>#REF!</v>
      </c>
      <c r="H2966" s="575" t="e">
        <f t="shared" si="325"/>
        <v>#REF!</v>
      </c>
      <c r="I2966" s="575" t="e">
        <f t="shared" si="326"/>
        <v>#REF!</v>
      </c>
      <c r="J2966" s="575" t="e">
        <f>IF(A2966="","",IF(#REF!="","",PMT((1+D2966)^(1/12)-1,(#REF!*12)-A2966+1,-E2966)))</f>
        <v>#REF!</v>
      </c>
    </row>
    <row r="2967" spans="1:10">
      <c r="A2967" s="577" t="e">
        <f>IF(A2966="","",IF(A2966=#REF!*12,"",+A2966+1))</f>
        <v>#REF!</v>
      </c>
      <c r="B2967" s="576" t="e">
        <f t="shared" si="327"/>
        <v>#REF!</v>
      </c>
      <c r="C2967" s="576" t="e">
        <f>IF(A2967="","",IF(#REF!+'Plano Prestação Mensal Proposta'!A2967&gt;120,0,ROUND(IF(B2967&gt;0.045,(0.045*0.5),(0.5)*B2967),7)))</f>
        <v>#REF!</v>
      </c>
      <c r="D2967" s="576" t="e">
        <f t="shared" si="322"/>
        <v>#REF!</v>
      </c>
      <c r="E2967" s="575" t="e">
        <f t="shared" si="328"/>
        <v>#REF!</v>
      </c>
      <c r="F2967" s="575" t="e">
        <f t="shared" si="323"/>
        <v>#REF!</v>
      </c>
      <c r="G2967" s="575" t="e">
        <f t="shared" si="324"/>
        <v>#REF!</v>
      </c>
      <c r="H2967" s="575" t="e">
        <f t="shared" si="325"/>
        <v>#REF!</v>
      </c>
      <c r="I2967" s="575" t="e">
        <f t="shared" si="326"/>
        <v>#REF!</v>
      </c>
      <c r="J2967" s="575" t="e">
        <f>IF(A2967="","",IF(#REF!="","",PMT((1+D2967)^(1/12)-1,(#REF!*12)-A2967+1,-E2967)))</f>
        <v>#REF!</v>
      </c>
    </row>
    <row r="2968" spans="1:10">
      <c r="A2968" s="577" t="e">
        <f>IF(A2967="","",IF(A2967=#REF!*12,"",+A2967+1))</f>
        <v>#REF!</v>
      </c>
      <c r="B2968" s="576" t="e">
        <f t="shared" si="327"/>
        <v>#REF!</v>
      </c>
      <c r="C2968" s="576" t="e">
        <f>IF(A2968="","",IF(#REF!+'Plano Prestação Mensal Proposta'!A2968&gt;120,0,ROUND(IF(B2968&gt;0.045,(0.045*0.5),(0.5)*B2968),7)))</f>
        <v>#REF!</v>
      </c>
      <c r="D2968" s="576" t="e">
        <f t="shared" si="322"/>
        <v>#REF!</v>
      </c>
      <c r="E2968" s="575" t="e">
        <f t="shared" si="328"/>
        <v>#REF!</v>
      </c>
      <c r="F2968" s="575" t="e">
        <f t="shared" si="323"/>
        <v>#REF!</v>
      </c>
      <c r="G2968" s="575" t="e">
        <f t="shared" si="324"/>
        <v>#REF!</v>
      </c>
      <c r="H2968" s="575" t="e">
        <f t="shared" si="325"/>
        <v>#REF!</v>
      </c>
      <c r="I2968" s="575" t="e">
        <f t="shared" si="326"/>
        <v>#REF!</v>
      </c>
      <c r="J2968" s="575" t="e">
        <f>IF(A2968="","",IF(#REF!="","",PMT((1+D2968)^(1/12)-1,(#REF!*12)-A2968+1,-E2968)))</f>
        <v>#REF!</v>
      </c>
    </row>
    <row r="2969" spans="1:10">
      <c r="A2969" s="577" t="e">
        <f>IF(A2968="","",IF(A2968=#REF!*12,"",+A2968+1))</f>
        <v>#REF!</v>
      </c>
      <c r="B2969" s="576" t="e">
        <f t="shared" si="327"/>
        <v>#REF!</v>
      </c>
      <c r="C2969" s="576" t="e">
        <f>IF(A2969="","",IF(#REF!+'Plano Prestação Mensal Proposta'!A2969&gt;120,0,ROUND(IF(B2969&gt;0.045,(0.045*0.5),(0.5)*B2969),7)))</f>
        <v>#REF!</v>
      </c>
      <c r="D2969" s="576" t="e">
        <f t="shared" si="322"/>
        <v>#REF!</v>
      </c>
      <c r="E2969" s="575" t="e">
        <f t="shared" si="328"/>
        <v>#REF!</v>
      </c>
      <c r="F2969" s="575" t="e">
        <f t="shared" si="323"/>
        <v>#REF!</v>
      </c>
      <c r="G2969" s="575" t="e">
        <f t="shared" si="324"/>
        <v>#REF!</v>
      </c>
      <c r="H2969" s="575" t="e">
        <f t="shared" si="325"/>
        <v>#REF!</v>
      </c>
      <c r="I2969" s="575" t="e">
        <f t="shared" si="326"/>
        <v>#REF!</v>
      </c>
      <c r="J2969" s="575" t="e">
        <f>IF(A2969="","",IF(#REF!="","",PMT((1+D2969)^(1/12)-1,(#REF!*12)-A2969+1,-E2969)))</f>
        <v>#REF!</v>
      </c>
    </row>
    <row r="2970" spans="1:10">
      <c r="A2970" s="577" t="e">
        <f>IF(A2969="","",IF(A2969=#REF!*12,"",+A2969+1))</f>
        <v>#REF!</v>
      </c>
      <c r="B2970" s="576" t="e">
        <f t="shared" si="327"/>
        <v>#REF!</v>
      </c>
      <c r="C2970" s="576" t="e">
        <f>IF(A2970="","",IF(#REF!+'Plano Prestação Mensal Proposta'!A2970&gt;120,0,ROUND(IF(B2970&gt;0.045,(0.045*0.5),(0.5)*B2970),7)))</f>
        <v>#REF!</v>
      </c>
      <c r="D2970" s="576" t="e">
        <f t="shared" si="322"/>
        <v>#REF!</v>
      </c>
      <c r="E2970" s="575" t="e">
        <f t="shared" si="328"/>
        <v>#REF!</v>
      </c>
      <c r="F2970" s="575" t="e">
        <f t="shared" si="323"/>
        <v>#REF!</v>
      </c>
      <c r="G2970" s="575" t="e">
        <f t="shared" si="324"/>
        <v>#REF!</v>
      </c>
      <c r="H2970" s="575" t="e">
        <f t="shared" si="325"/>
        <v>#REF!</v>
      </c>
      <c r="I2970" s="575" t="e">
        <f t="shared" si="326"/>
        <v>#REF!</v>
      </c>
      <c r="J2970" s="575" t="e">
        <f>IF(A2970="","",IF(#REF!="","",PMT((1+D2970)^(1/12)-1,(#REF!*12)-A2970+1,-E2970)))</f>
        <v>#REF!</v>
      </c>
    </row>
    <row r="2971" spans="1:10">
      <c r="A2971" s="577" t="e">
        <f>IF(A2970="","",IF(A2970=#REF!*12,"",+A2970+1))</f>
        <v>#REF!</v>
      </c>
      <c r="B2971" s="576" t="e">
        <f t="shared" si="327"/>
        <v>#REF!</v>
      </c>
      <c r="C2971" s="576" t="e">
        <f>IF(A2971="","",IF(#REF!+'Plano Prestação Mensal Proposta'!A2971&gt;120,0,ROUND(IF(B2971&gt;0.045,(0.045*0.5),(0.5)*B2971),7)))</f>
        <v>#REF!</v>
      </c>
      <c r="D2971" s="576" t="e">
        <f t="shared" si="322"/>
        <v>#REF!</v>
      </c>
      <c r="E2971" s="575" t="e">
        <f t="shared" si="328"/>
        <v>#REF!</v>
      </c>
      <c r="F2971" s="575" t="e">
        <f t="shared" si="323"/>
        <v>#REF!</v>
      </c>
      <c r="G2971" s="575" t="e">
        <f t="shared" si="324"/>
        <v>#REF!</v>
      </c>
      <c r="H2971" s="575" t="e">
        <f t="shared" si="325"/>
        <v>#REF!</v>
      </c>
      <c r="I2971" s="575" t="e">
        <f t="shared" si="326"/>
        <v>#REF!</v>
      </c>
      <c r="J2971" s="575" t="e">
        <f>IF(A2971="","",IF(#REF!="","",PMT((1+D2971)^(1/12)-1,(#REF!*12)-A2971+1,-E2971)))</f>
        <v>#REF!</v>
      </c>
    </row>
    <row r="2972" spans="1:10">
      <c r="A2972" s="577" t="e">
        <f>IF(A2971="","",IF(A2971=#REF!*12,"",+A2971+1))</f>
        <v>#REF!</v>
      </c>
      <c r="B2972" s="576" t="e">
        <f t="shared" si="327"/>
        <v>#REF!</v>
      </c>
      <c r="C2972" s="576" t="e">
        <f>IF(A2972="","",IF(#REF!+'Plano Prestação Mensal Proposta'!A2972&gt;120,0,ROUND(IF(B2972&gt;0.045,(0.045*0.5),(0.5)*B2972),7)))</f>
        <v>#REF!</v>
      </c>
      <c r="D2972" s="576" t="e">
        <f t="shared" si="322"/>
        <v>#REF!</v>
      </c>
      <c r="E2972" s="575" t="e">
        <f t="shared" si="328"/>
        <v>#REF!</v>
      </c>
      <c r="F2972" s="575" t="e">
        <f t="shared" si="323"/>
        <v>#REF!</v>
      </c>
      <c r="G2972" s="575" t="e">
        <f t="shared" si="324"/>
        <v>#REF!</v>
      </c>
      <c r="H2972" s="575" t="e">
        <f t="shared" si="325"/>
        <v>#REF!</v>
      </c>
      <c r="I2972" s="575" t="e">
        <f t="shared" si="326"/>
        <v>#REF!</v>
      </c>
      <c r="J2972" s="575" t="e">
        <f>IF(A2972="","",IF(#REF!="","",PMT((1+D2972)^(1/12)-1,(#REF!*12)-A2972+1,-E2972)))</f>
        <v>#REF!</v>
      </c>
    </row>
    <row r="2973" spans="1:10">
      <c r="A2973" s="577" t="e">
        <f>IF(A2972="","",IF(A2972=#REF!*12,"",+A2972+1))</f>
        <v>#REF!</v>
      </c>
      <c r="B2973" s="576" t="e">
        <f t="shared" si="327"/>
        <v>#REF!</v>
      </c>
      <c r="C2973" s="576" t="e">
        <f>IF(A2973="","",IF(#REF!+'Plano Prestação Mensal Proposta'!A2973&gt;120,0,ROUND(IF(B2973&gt;0.045,(0.045*0.5),(0.5)*B2973),7)))</f>
        <v>#REF!</v>
      </c>
      <c r="D2973" s="576" t="e">
        <f t="shared" si="322"/>
        <v>#REF!</v>
      </c>
      <c r="E2973" s="575" t="e">
        <f t="shared" si="328"/>
        <v>#REF!</v>
      </c>
      <c r="F2973" s="575" t="e">
        <f t="shared" si="323"/>
        <v>#REF!</v>
      </c>
      <c r="G2973" s="575" t="e">
        <f t="shared" si="324"/>
        <v>#REF!</v>
      </c>
      <c r="H2973" s="575" t="e">
        <f t="shared" si="325"/>
        <v>#REF!</v>
      </c>
      <c r="I2973" s="575" t="e">
        <f t="shared" si="326"/>
        <v>#REF!</v>
      </c>
      <c r="J2973" s="575" t="e">
        <f>IF(A2973="","",IF(#REF!="","",PMT((1+D2973)^(1/12)-1,(#REF!*12)-A2973+1,-E2973)))</f>
        <v>#REF!</v>
      </c>
    </row>
    <row r="2974" spans="1:10">
      <c r="A2974" s="577" t="e">
        <f>IF(A2973="","",IF(A2973=#REF!*12,"",+A2973+1))</f>
        <v>#REF!</v>
      </c>
      <c r="B2974" s="576" t="e">
        <f t="shared" si="327"/>
        <v>#REF!</v>
      </c>
      <c r="C2974" s="576" t="e">
        <f>IF(A2974="","",IF(#REF!+'Plano Prestação Mensal Proposta'!A2974&gt;120,0,ROUND(IF(B2974&gt;0.045,(0.045*0.5),(0.5)*B2974),7)))</f>
        <v>#REF!</v>
      </c>
      <c r="D2974" s="576" t="e">
        <f t="shared" si="322"/>
        <v>#REF!</v>
      </c>
      <c r="E2974" s="575" t="e">
        <f t="shared" si="328"/>
        <v>#REF!</v>
      </c>
      <c r="F2974" s="575" t="e">
        <f t="shared" si="323"/>
        <v>#REF!</v>
      </c>
      <c r="G2974" s="575" t="e">
        <f t="shared" si="324"/>
        <v>#REF!</v>
      </c>
      <c r="H2974" s="575" t="e">
        <f t="shared" si="325"/>
        <v>#REF!</v>
      </c>
      <c r="I2974" s="575" t="e">
        <f t="shared" si="326"/>
        <v>#REF!</v>
      </c>
      <c r="J2974" s="575" t="e">
        <f>IF(A2974="","",IF(#REF!="","",PMT((1+D2974)^(1/12)-1,(#REF!*12)-A2974+1,-E2974)))</f>
        <v>#REF!</v>
      </c>
    </row>
    <row r="2975" spans="1:10">
      <c r="A2975" s="577" t="e">
        <f>IF(A2974="","",IF(A2974=#REF!*12,"",+A2974+1))</f>
        <v>#REF!</v>
      </c>
      <c r="B2975" s="576" t="e">
        <f t="shared" si="327"/>
        <v>#REF!</v>
      </c>
      <c r="C2975" s="576" t="e">
        <f>IF(A2975="","",IF(#REF!+'Plano Prestação Mensal Proposta'!A2975&gt;120,0,ROUND(IF(B2975&gt;0.045,(0.045*0.5),(0.5)*B2975),7)))</f>
        <v>#REF!</v>
      </c>
      <c r="D2975" s="576" t="e">
        <f t="shared" si="322"/>
        <v>#REF!</v>
      </c>
      <c r="E2975" s="575" t="e">
        <f t="shared" si="328"/>
        <v>#REF!</v>
      </c>
      <c r="F2975" s="575" t="e">
        <f t="shared" si="323"/>
        <v>#REF!</v>
      </c>
      <c r="G2975" s="575" t="e">
        <f t="shared" si="324"/>
        <v>#REF!</v>
      </c>
      <c r="H2975" s="575" t="e">
        <f t="shared" si="325"/>
        <v>#REF!</v>
      </c>
      <c r="I2975" s="575" t="e">
        <f t="shared" si="326"/>
        <v>#REF!</v>
      </c>
      <c r="J2975" s="575" t="e">
        <f>IF(A2975="","",IF(#REF!="","",PMT((1+D2975)^(1/12)-1,(#REF!*12)-A2975+1,-E2975)))</f>
        <v>#REF!</v>
      </c>
    </row>
    <row r="2976" spans="1:10">
      <c r="A2976" s="577" t="e">
        <f>IF(A2975="","",IF(A2975=#REF!*12,"",+A2975+1))</f>
        <v>#REF!</v>
      </c>
      <c r="B2976" s="576" t="e">
        <f t="shared" si="327"/>
        <v>#REF!</v>
      </c>
      <c r="C2976" s="576" t="e">
        <f>IF(A2976="","",IF(#REF!+'Plano Prestação Mensal Proposta'!A2976&gt;120,0,ROUND(IF(B2976&gt;0.045,(0.045*0.5),(0.5)*B2976),7)))</f>
        <v>#REF!</v>
      </c>
      <c r="D2976" s="576" t="e">
        <f t="shared" si="322"/>
        <v>#REF!</v>
      </c>
      <c r="E2976" s="575" t="e">
        <f t="shared" si="328"/>
        <v>#REF!</v>
      </c>
      <c r="F2976" s="575" t="e">
        <f t="shared" si="323"/>
        <v>#REF!</v>
      </c>
      <c r="G2976" s="575" t="e">
        <f t="shared" si="324"/>
        <v>#REF!</v>
      </c>
      <c r="H2976" s="575" t="e">
        <f t="shared" si="325"/>
        <v>#REF!</v>
      </c>
      <c r="I2976" s="575" t="e">
        <f t="shared" si="326"/>
        <v>#REF!</v>
      </c>
      <c r="J2976" s="575" t="e">
        <f>IF(A2976="","",IF(#REF!="","",PMT((1+D2976)^(1/12)-1,(#REF!*12)-A2976+1,-E2976)))</f>
        <v>#REF!</v>
      </c>
    </row>
    <row r="2977" spans="1:10">
      <c r="A2977" s="577" t="e">
        <f>IF(A2976="","",IF(A2976=#REF!*12,"",+A2976+1))</f>
        <v>#REF!</v>
      </c>
      <c r="B2977" s="576" t="e">
        <f t="shared" si="327"/>
        <v>#REF!</v>
      </c>
      <c r="C2977" s="576" t="e">
        <f>IF(A2977="","",IF(#REF!+'Plano Prestação Mensal Proposta'!A2977&gt;120,0,ROUND(IF(B2977&gt;0.045,(0.045*0.5),(0.5)*B2977),7)))</f>
        <v>#REF!</v>
      </c>
      <c r="D2977" s="576" t="e">
        <f t="shared" si="322"/>
        <v>#REF!</v>
      </c>
      <c r="E2977" s="575" t="e">
        <f t="shared" si="328"/>
        <v>#REF!</v>
      </c>
      <c r="F2977" s="575" t="e">
        <f t="shared" si="323"/>
        <v>#REF!</v>
      </c>
      <c r="G2977" s="575" t="e">
        <f t="shared" si="324"/>
        <v>#REF!</v>
      </c>
      <c r="H2977" s="575" t="e">
        <f t="shared" si="325"/>
        <v>#REF!</v>
      </c>
      <c r="I2977" s="575" t="e">
        <f t="shared" si="326"/>
        <v>#REF!</v>
      </c>
      <c r="J2977" s="575" t="e">
        <f>IF(A2977="","",IF(#REF!="","",PMT((1+D2977)^(1/12)-1,(#REF!*12)-A2977+1,-E2977)))</f>
        <v>#REF!</v>
      </c>
    </row>
    <row r="2978" spans="1:10">
      <c r="A2978" s="577" t="e">
        <f>IF(A2977="","",IF(A2977=#REF!*12,"",+A2977+1))</f>
        <v>#REF!</v>
      </c>
      <c r="B2978" s="576" t="e">
        <f t="shared" si="327"/>
        <v>#REF!</v>
      </c>
      <c r="C2978" s="576" t="e">
        <f>IF(A2978="","",IF(#REF!+'Plano Prestação Mensal Proposta'!A2978&gt;120,0,ROUND(IF(B2978&gt;0.045,(0.045*0.5),(0.5)*B2978),7)))</f>
        <v>#REF!</v>
      </c>
      <c r="D2978" s="576" t="e">
        <f t="shared" si="322"/>
        <v>#REF!</v>
      </c>
      <c r="E2978" s="575" t="e">
        <f t="shared" si="328"/>
        <v>#REF!</v>
      </c>
      <c r="F2978" s="575" t="e">
        <f t="shared" si="323"/>
        <v>#REF!</v>
      </c>
      <c r="G2978" s="575" t="e">
        <f t="shared" si="324"/>
        <v>#REF!</v>
      </c>
      <c r="H2978" s="575" t="e">
        <f t="shared" si="325"/>
        <v>#REF!</v>
      </c>
      <c r="I2978" s="575" t="e">
        <f t="shared" si="326"/>
        <v>#REF!</v>
      </c>
      <c r="J2978" s="575" t="e">
        <f>IF(A2978="","",IF(#REF!="","",PMT((1+D2978)^(1/12)-1,(#REF!*12)-A2978+1,-E2978)))</f>
        <v>#REF!</v>
      </c>
    </row>
    <row r="2979" spans="1:10">
      <c r="A2979" s="577" t="e">
        <f>IF(A2978="","",IF(A2978=#REF!*12,"",+A2978+1))</f>
        <v>#REF!</v>
      </c>
      <c r="B2979" s="576" t="e">
        <f t="shared" si="327"/>
        <v>#REF!</v>
      </c>
      <c r="C2979" s="576" t="e">
        <f>IF(A2979="","",IF(#REF!+'Plano Prestação Mensal Proposta'!A2979&gt;120,0,ROUND(IF(B2979&gt;0.045,(0.045*0.5),(0.5)*B2979),7)))</f>
        <v>#REF!</v>
      </c>
      <c r="D2979" s="576" t="e">
        <f t="shared" si="322"/>
        <v>#REF!</v>
      </c>
      <c r="E2979" s="575" t="e">
        <f t="shared" si="328"/>
        <v>#REF!</v>
      </c>
      <c r="F2979" s="575" t="e">
        <f t="shared" si="323"/>
        <v>#REF!</v>
      </c>
      <c r="G2979" s="575" t="e">
        <f t="shared" si="324"/>
        <v>#REF!</v>
      </c>
      <c r="H2979" s="575" t="e">
        <f t="shared" si="325"/>
        <v>#REF!</v>
      </c>
      <c r="I2979" s="575" t="e">
        <f t="shared" si="326"/>
        <v>#REF!</v>
      </c>
      <c r="J2979" s="575" t="e">
        <f>IF(A2979="","",IF(#REF!="","",PMT((1+D2979)^(1/12)-1,(#REF!*12)-A2979+1,-E2979)))</f>
        <v>#REF!</v>
      </c>
    </row>
    <row r="2980" spans="1:10">
      <c r="A2980" s="577" t="e">
        <f>IF(A2979="","",IF(A2979=#REF!*12,"",+A2979+1))</f>
        <v>#REF!</v>
      </c>
      <c r="B2980" s="576" t="e">
        <f t="shared" si="327"/>
        <v>#REF!</v>
      </c>
      <c r="C2980" s="576" t="e">
        <f>IF(A2980="","",IF(#REF!+'Plano Prestação Mensal Proposta'!A2980&gt;120,0,ROUND(IF(B2980&gt;0.045,(0.045*0.5),(0.5)*B2980),7)))</f>
        <v>#REF!</v>
      </c>
      <c r="D2980" s="576" t="e">
        <f t="shared" si="322"/>
        <v>#REF!</v>
      </c>
      <c r="E2980" s="575" t="e">
        <f t="shared" si="328"/>
        <v>#REF!</v>
      </c>
      <c r="F2980" s="575" t="e">
        <f t="shared" si="323"/>
        <v>#REF!</v>
      </c>
      <c r="G2980" s="575" t="e">
        <f t="shared" si="324"/>
        <v>#REF!</v>
      </c>
      <c r="H2980" s="575" t="e">
        <f t="shared" si="325"/>
        <v>#REF!</v>
      </c>
      <c r="I2980" s="575" t="e">
        <f t="shared" si="326"/>
        <v>#REF!</v>
      </c>
      <c r="J2980" s="575" t="e">
        <f>IF(A2980="","",IF(#REF!="","",PMT((1+D2980)^(1/12)-1,(#REF!*12)-A2980+1,-E2980)))</f>
        <v>#REF!</v>
      </c>
    </row>
    <row r="2981" spans="1:10">
      <c r="A2981" s="577" t="e">
        <f>IF(A2980="","",IF(A2980=#REF!*12,"",+A2980+1))</f>
        <v>#REF!</v>
      </c>
      <c r="B2981" s="576" t="e">
        <f t="shared" si="327"/>
        <v>#REF!</v>
      </c>
      <c r="C2981" s="576" t="e">
        <f>IF(A2981="","",IF(#REF!+'Plano Prestação Mensal Proposta'!A2981&gt;120,0,ROUND(IF(B2981&gt;0.045,(0.045*0.5),(0.5)*B2981),7)))</f>
        <v>#REF!</v>
      </c>
      <c r="D2981" s="576" t="e">
        <f t="shared" si="322"/>
        <v>#REF!</v>
      </c>
      <c r="E2981" s="575" t="e">
        <f t="shared" si="328"/>
        <v>#REF!</v>
      </c>
      <c r="F2981" s="575" t="e">
        <f t="shared" si="323"/>
        <v>#REF!</v>
      </c>
      <c r="G2981" s="575" t="e">
        <f t="shared" si="324"/>
        <v>#REF!</v>
      </c>
      <c r="H2981" s="575" t="e">
        <f t="shared" si="325"/>
        <v>#REF!</v>
      </c>
      <c r="I2981" s="575" t="e">
        <f t="shared" si="326"/>
        <v>#REF!</v>
      </c>
      <c r="J2981" s="575" t="e">
        <f>IF(A2981="","",IF(#REF!="","",PMT((1+D2981)^(1/12)-1,(#REF!*12)-A2981+1,-E2981)))</f>
        <v>#REF!</v>
      </c>
    </row>
    <row r="2982" spans="1:10">
      <c r="A2982" s="577" t="e">
        <f>IF(A2981="","",IF(A2981=#REF!*12,"",+A2981+1))</f>
        <v>#REF!</v>
      </c>
      <c r="B2982" s="576" t="e">
        <f t="shared" si="327"/>
        <v>#REF!</v>
      </c>
      <c r="C2982" s="576" t="e">
        <f>IF(A2982="","",IF(#REF!+'Plano Prestação Mensal Proposta'!A2982&gt;120,0,ROUND(IF(B2982&gt;0.045,(0.045*0.5),(0.5)*B2982),7)))</f>
        <v>#REF!</v>
      </c>
      <c r="D2982" s="576" t="e">
        <f t="shared" si="322"/>
        <v>#REF!</v>
      </c>
      <c r="E2982" s="575" t="e">
        <f t="shared" si="328"/>
        <v>#REF!</v>
      </c>
      <c r="F2982" s="575" t="e">
        <f t="shared" si="323"/>
        <v>#REF!</v>
      </c>
      <c r="G2982" s="575" t="e">
        <f t="shared" si="324"/>
        <v>#REF!</v>
      </c>
      <c r="H2982" s="575" t="e">
        <f t="shared" si="325"/>
        <v>#REF!</v>
      </c>
      <c r="I2982" s="575" t="e">
        <f t="shared" si="326"/>
        <v>#REF!</v>
      </c>
      <c r="J2982" s="575" t="e">
        <f>IF(A2982="","",IF(#REF!="","",PMT((1+D2982)^(1/12)-1,(#REF!*12)-A2982+1,-E2982)))</f>
        <v>#REF!</v>
      </c>
    </row>
    <row r="2983" spans="1:10">
      <c r="A2983" s="577" t="e">
        <f>IF(A2982="","",IF(A2982=#REF!*12,"",+A2982+1))</f>
        <v>#REF!</v>
      </c>
      <c r="B2983" s="576" t="e">
        <f t="shared" si="327"/>
        <v>#REF!</v>
      </c>
      <c r="C2983" s="576" t="e">
        <f>IF(A2983="","",IF(#REF!+'Plano Prestação Mensal Proposta'!A2983&gt;120,0,ROUND(IF(B2983&gt;0.045,(0.045*0.5),(0.5)*B2983),7)))</f>
        <v>#REF!</v>
      </c>
      <c r="D2983" s="576" t="e">
        <f t="shared" si="322"/>
        <v>#REF!</v>
      </c>
      <c r="E2983" s="575" t="e">
        <f t="shared" si="328"/>
        <v>#REF!</v>
      </c>
      <c r="F2983" s="575" t="e">
        <f t="shared" si="323"/>
        <v>#REF!</v>
      </c>
      <c r="G2983" s="575" t="e">
        <f t="shared" si="324"/>
        <v>#REF!</v>
      </c>
      <c r="H2983" s="575" t="e">
        <f t="shared" si="325"/>
        <v>#REF!</v>
      </c>
      <c r="I2983" s="575" t="e">
        <f t="shared" si="326"/>
        <v>#REF!</v>
      </c>
      <c r="J2983" s="575" t="e">
        <f>IF(A2983="","",IF(#REF!="","",PMT((1+D2983)^(1/12)-1,(#REF!*12)-A2983+1,-E2983)))</f>
        <v>#REF!</v>
      </c>
    </row>
    <row r="2984" spans="1:10">
      <c r="A2984" s="577" t="e">
        <f>IF(A2983="","",IF(A2983=#REF!*12,"",+A2983+1))</f>
        <v>#REF!</v>
      </c>
      <c r="B2984" s="576" t="e">
        <f t="shared" si="327"/>
        <v>#REF!</v>
      </c>
      <c r="C2984" s="576" t="e">
        <f>IF(A2984="","",IF(#REF!+'Plano Prestação Mensal Proposta'!A2984&gt;120,0,ROUND(IF(B2984&gt;0.045,(0.045*0.5),(0.5)*B2984),7)))</f>
        <v>#REF!</v>
      </c>
      <c r="D2984" s="576" t="e">
        <f t="shared" si="322"/>
        <v>#REF!</v>
      </c>
      <c r="E2984" s="575" t="e">
        <f t="shared" si="328"/>
        <v>#REF!</v>
      </c>
      <c r="F2984" s="575" t="e">
        <f t="shared" si="323"/>
        <v>#REF!</v>
      </c>
      <c r="G2984" s="575" t="e">
        <f t="shared" si="324"/>
        <v>#REF!</v>
      </c>
      <c r="H2984" s="575" t="e">
        <f t="shared" si="325"/>
        <v>#REF!</v>
      </c>
      <c r="I2984" s="575" t="e">
        <f t="shared" si="326"/>
        <v>#REF!</v>
      </c>
      <c r="J2984" s="575" t="e">
        <f>IF(A2984="","",IF(#REF!="","",PMT((1+D2984)^(1/12)-1,(#REF!*12)-A2984+1,-E2984)))</f>
        <v>#REF!</v>
      </c>
    </row>
    <row r="2985" spans="1:10">
      <c r="A2985" s="577" t="e">
        <f>IF(A2984="","",IF(A2984=#REF!*12,"",+A2984+1))</f>
        <v>#REF!</v>
      </c>
      <c r="B2985" s="576" t="e">
        <f t="shared" si="327"/>
        <v>#REF!</v>
      </c>
      <c r="C2985" s="576" t="e">
        <f>IF(A2985="","",IF(#REF!+'Plano Prestação Mensal Proposta'!A2985&gt;120,0,ROUND(IF(B2985&gt;0.045,(0.045*0.5),(0.5)*B2985),7)))</f>
        <v>#REF!</v>
      </c>
      <c r="D2985" s="576" t="e">
        <f t="shared" si="322"/>
        <v>#REF!</v>
      </c>
      <c r="E2985" s="575" t="e">
        <f t="shared" si="328"/>
        <v>#REF!</v>
      </c>
      <c r="F2985" s="575" t="e">
        <f t="shared" si="323"/>
        <v>#REF!</v>
      </c>
      <c r="G2985" s="575" t="e">
        <f t="shared" si="324"/>
        <v>#REF!</v>
      </c>
      <c r="H2985" s="575" t="e">
        <f t="shared" si="325"/>
        <v>#REF!</v>
      </c>
      <c r="I2985" s="575" t="e">
        <f t="shared" si="326"/>
        <v>#REF!</v>
      </c>
      <c r="J2985" s="575" t="e">
        <f>IF(A2985="","",IF(#REF!="","",PMT((1+D2985)^(1/12)-1,(#REF!*12)-A2985+1,-E2985)))</f>
        <v>#REF!</v>
      </c>
    </row>
    <row r="2986" spans="1:10">
      <c r="A2986" s="577" t="e">
        <f>IF(A2985="","",IF(A2985=#REF!*12,"",+A2985+1))</f>
        <v>#REF!</v>
      </c>
      <c r="B2986" s="576" t="e">
        <f t="shared" si="327"/>
        <v>#REF!</v>
      </c>
      <c r="C2986" s="576" t="e">
        <f>IF(A2986="","",IF(#REF!+'Plano Prestação Mensal Proposta'!A2986&gt;120,0,ROUND(IF(B2986&gt;0.045,(0.045*0.5),(0.5)*B2986),7)))</f>
        <v>#REF!</v>
      </c>
      <c r="D2986" s="576" t="e">
        <f t="shared" si="322"/>
        <v>#REF!</v>
      </c>
      <c r="E2986" s="575" t="e">
        <f t="shared" si="328"/>
        <v>#REF!</v>
      </c>
      <c r="F2986" s="575" t="e">
        <f t="shared" si="323"/>
        <v>#REF!</v>
      </c>
      <c r="G2986" s="575" t="e">
        <f t="shared" si="324"/>
        <v>#REF!</v>
      </c>
      <c r="H2986" s="575" t="e">
        <f t="shared" si="325"/>
        <v>#REF!</v>
      </c>
      <c r="I2986" s="575" t="e">
        <f t="shared" si="326"/>
        <v>#REF!</v>
      </c>
      <c r="J2986" s="575" t="e">
        <f>IF(A2986="","",IF(#REF!="","",PMT((1+D2986)^(1/12)-1,(#REF!*12)-A2986+1,-E2986)))</f>
        <v>#REF!</v>
      </c>
    </row>
    <row r="2987" spans="1:10">
      <c r="A2987" s="577" t="e">
        <f>IF(A2986="","",IF(A2986=#REF!*12,"",+A2986+1))</f>
        <v>#REF!</v>
      </c>
      <c r="B2987" s="576" t="e">
        <f t="shared" si="327"/>
        <v>#REF!</v>
      </c>
      <c r="C2987" s="576" t="e">
        <f>IF(A2987="","",IF(#REF!+'Plano Prestação Mensal Proposta'!A2987&gt;120,0,ROUND(IF(B2987&gt;0.045,(0.045*0.5),(0.5)*B2987),7)))</f>
        <v>#REF!</v>
      </c>
      <c r="D2987" s="576" t="e">
        <f t="shared" si="322"/>
        <v>#REF!</v>
      </c>
      <c r="E2987" s="575" t="e">
        <f t="shared" si="328"/>
        <v>#REF!</v>
      </c>
      <c r="F2987" s="575" t="e">
        <f t="shared" si="323"/>
        <v>#REF!</v>
      </c>
      <c r="G2987" s="575" t="e">
        <f t="shared" si="324"/>
        <v>#REF!</v>
      </c>
      <c r="H2987" s="575" t="e">
        <f t="shared" si="325"/>
        <v>#REF!</v>
      </c>
      <c r="I2987" s="575" t="e">
        <f t="shared" si="326"/>
        <v>#REF!</v>
      </c>
      <c r="J2987" s="575" t="e">
        <f>IF(A2987="","",IF(#REF!="","",PMT((1+D2987)^(1/12)-1,(#REF!*12)-A2987+1,-E2987)))</f>
        <v>#REF!</v>
      </c>
    </row>
    <row r="2988" spans="1:10">
      <c r="A2988" s="577" t="e">
        <f>IF(A2987="","",IF(A2987=#REF!*12,"",+A2987+1))</f>
        <v>#REF!</v>
      </c>
      <c r="B2988" s="576" t="e">
        <f t="shared" si="327"/>
        <v>#REF!</v>
      </c>
      <c r="C2988" s="576" t="e">
        <f>IF(A2988="","",IF(#REF!+'Plano Prestação Mensal Proposta'!A2988&gt;120,0,ROUND(IF(B2988&gt;0.045,(0.045*0.5),(0.5)*B2988),7)))</f>
        <v>#REF!</v>
      </c>
      <c r="D2988" s="576" t="e">
        <f t="shared" si="322"/>
        <v>#REF!</v>
      </c>
      <c r="E2988" s="575" t="e">
        <f t="shared" si="328"/>
        <v>#REF!</v>
      </c>
      <c r="F2988" s="575" t="e">
        <f t="shared" si="323"/>
        <v>#REF!</v>
      </c>
      <c r="G2988" s="575" t="e">
        <f t="shared" si="324"/>
        <v>#REF!</v>
      </c>
      <c r="H2988" s="575" t="e">
        <f t="shared" si="325"/>
        <v>#REF!</v>
      </c>
      <c r="I2988" s="575" t="e">
        <f t="shared" si="326"/>
        <v>#REF!</v>
      </c>
      <c r="J2988" s="575" t="e">
        <f>IF(A2988="","",IF(#REF!="","",PMT((1+D2988)^(1/12)-1,(#REF!*12)-A2988+1,-E2988)))</f>
        <v>#REF!</v>
      </c>
    </row>
    <row r="2989" spans="1:10">
      <c r="A2989" s="577" t="e">
        <f>IF(A2988="","",IF(A2988=#REF!*12,"",+A2988+1))</f>
        <v>#REF!</v>
      </c>
      <c r="B2989" s="576" t="e">
        <f t="shared" si="327"/>
        <v>#REF!</v>
      </c>
      <c r="C2989" s="576" t="e">
        <f>IF(A2989="","",IF(#REF!+'Plano Prestação Mensal Proposta'!A2989&gt;120,0,ROUND(IF(B2989&gt;0.045,(0.045*0.5),(0.5)*B2989),7)))</f>
        <v>#REF!</v>
      </c>
      <c r="D2989" s="576" t="e">
        <f t="shared" si="322"/>
        <v>#REF!</v>
      </c>
      <c r="E2989" s="575" t="e">
        <f t="shared" si="328"/>
        <v>#REF!</v>
      </c>
      <c r="F2989" s="575" t="e">
        <f t="shared" si="323"/>
        <v>#REF!</v>
      </c>
      <c r="G2989" s="575" t="e">
        <f t="shared" si="324"/>
        <v>#REF!</v>
      </c>
      <c r="H2989" s="575" t="e">
        <f t="shared" si="325"/>
        <v>#REF!</v>
      </c>
      <c r="I2989" s="575" t="e">
        <f t="shared" si="326"/>
        <v>#REF!</v>
      </c>
      <c r="J2989" s="575" t="e">
        <f>IF(A2989="","",IF(#REF!="","",PMT((1+D2989)^(1/12)-1,(#REF!*12)-A2989+1,-E2989)))</f>
        <v>#REF!</v>
      </c>
    </row>
    <row r="2990" spans="1:10">
      <c r="A2990" s="577" t="e">
        <f>IF(A2989="","",IF(A2989=#REF!*12,"",+A2989+1))</f>
        <v>#REF!</v>
      </c>
      <c r="B2990" s="576" t="e">
        <f t="shared" si="327"/>
        <v>#REF!</v>
      </c>
      <c r="C2990" s="576" t="e">
        <f>IF(A2990="","",IF(#REF!+'Plano Prestação Mensal Proposta'!A2990&gt;120,0,ROUND(IF(B2990&gt;0.045,(0.045*0.5),(0.5)*B2990),7)))</f>
        <v>#REF!</v>
      </c>
      <c r="D2990" s="576" t="e">
        <f t="shared" si="322"/>
        <v>#REF!</v>
      </c>
      <c r="E2990" s="575" t="e">
        <f t="shared" si="328"/>
        <v>#REF!</v>
      </c>
      <c r="F2990" s="575" t="e">
        <f t="shared" si="323"/>
        <v>#REF!</v>
      </c>
      <c r="G2990" s="575" t="e">
        <f t="shared" si="324"/>
        <v>#REF!</v>
      </c>
      <c r="H2990" s="575" t="e">
        <f t="shared" si="325"/>
        <v>#REF!</v>
      </c>
      <c r="I2990" s="575" t="e">
        <f t="shared" si="326"/>
        <v>#REF!</v>
      </c>
      <c r="J2990" s="575" t="e">
        <f>IF(A2990="","",IF(#REF!="","",PMT((1+D2990)^(1/12)-1,(#REF!*12)-A2990+1,-E2990)))</f>
        <v>#REF!</v>
      </c>
    </row>
    <row r="2991" spans="1:10">
      <c r="A2991" s="577" t="e">
        <f>IF(A2990="","",IF(A2990=#REF!*12,"",+A2990+1))</f>
        <v>#REF!</v>
      </c>
      <c r="B2991" s="576" t="e">
        <f t="shared" si="327"/>
        <v>#REF!</v>
      </c>
      <c r="C2991" s="576" t="e">
        <f>IF(A2991="","",IF(#REF!+'Plano Prestação Mensal Proposta'!A2991&gt;120,0,ROUND(IF(B2991&gt;0.045,(0.045*0.5),(0.5)*B2991),7)))</f>
        <v>#REF!</v>
      </c>
      <c r="D2991" s="576" t="e">
        <f t="shared" si="322"/>
        <v>#REF!</v>
      </c>
      <c r="E2991" s="575" t="e">
        <f t="shared" si="328"/>
        <v>#REF!</v>
      </c>
      <c r="F2991" s="575" t="e">
        <f t="shared" si="323"/>
        <v>#REF!</v>
      </c>
      <c r="G2991" s="575" t="e">
        <f t="shared" si="324"/>
        <v>#REF!</v>
      </c>
      <c r="H2991" s="575" t="e">
        <f t="shared" si="325"/>
        <v>#REF!</v>
      </c>
      <c r="I2991" s="575" t="e">
        <f t="shared" si="326"/>
        <v>#REF!</v>
      </c>
      <c r="J2991" s="575" t="e">
        <f>IF(A2991="","",IF(#REF!="","",PMT((1+D2991)^(1/12)-1,(#REF!*12)-A2991+1,-E2991)))</f>
        <v>#REF!</v>
      </c>
    </row>
    <row r="2992" spans="1:10">
      <c r="A2992" s="577" t="e">
        <f>IF(A2991="","",IF(A2991=#REF!*12,"",+A2991+1))</f>
        <v>#REF!</v>
      </c>
      <c r="B2992" s="576" t="e">
        <f t="shared" si="327"/>
        <v>#REF!</v>
      </c>
      <c r="C2992" s="576" t="e">
        <f>IF(A2992="","",IF(#REF!+'Plano Prestação Mensal Proposta'!A2992&gt;120,0,ROUND(IF(B2992&gt;0.045,(0.045*0.5),(0.5)*B2992),7)))</f>
        <v>#REF!</v>
      </c>
      <c r="D2992" s="576" t="e">
        <f t="shared" si="322"/>
        <v>#REF!</v>
      </c>
      <c r="E2992" s="575" t="e">
        <f t="shared" si="328"/>
        <v>#REF!</v>
      </c>
      <c r="F2992" s="575" t="e">
        <f t="shared" si="323"/>
        <v>#REF!</v>
      </c>
      <c r="G2992" s="575" t="e">
        <f t="shared" si="324"/>
        <v>#REF!</v>
      </c>
      <c r="H2992" s="575" t="e">
        <f t="shared" si="325"/>
        <v>#REF!</v>
      </c>
      <c r="I2992" s="575" t="e">
        <f t="shared" si="326"/>
        <v>#REF!</v>
      </c>
      <c r="J2992" s="575" t="e">
        <f>IF(A2992="","",IF(#REF!="","",PMT((1+D2992)^(1/12)-1,(#REF!*12)-A2992+1,-E2992)))</f>
        <v>#REF!</v>
      </c>
    </row>
    <row r="2993" spans="1:10">
      <c r="A2993" s="577" t="e">
        <f>IF(A2992="","",IF(A2992=#REF!*12,"",+A2992+1))</f>
        <v>#REF!</v>
      </c>
      <c r="B2993" s="576" t="e">
        <f t="shared" si="327"/>
        <v>#REF!</v>
      </c>
      <c r="C2993" s="576" t="e">
        <f>IF(A2993="","",IF(#REF!+'Plano Prestação Mensal Proposta'!A2993&gt;120,0,ROUND(IF(B2993&gt;0.045,(0.045*0.5),(0.5)*B2993),7)))</f>
        <v>#REF!</v>
      </c>
      <c r="D2993" s="576" t="e">
        <f t="shared" si="322"/>
        <v>#REF!</v>
      </c>
      <c r="E2993" s="575" t="e">
        <f t="shared" si="328"/>
        <v>#REF!</v>
      </c>
      <c r="F2993" s="575" t="e">
        <f t="shared" si="323"/>
        <v>#REF!</v>
      </c>
      <c r="G2993" s="575" t="e">
        <f t="shared" si="324"/>
        <v>#REF!</v>
      </c>
      <c r="H2993" s="575" t="e">
        <f t="shared" si="325"/>
        <v>#REF!</v>
      </c>
      <c r="I2993" s="575" t="e">
        <f t="shared" si="326"/>
        <v>#REF!</v>
      </c>
      <c r="J2993" s="575" t="e">
        <f>IF(A2993="","",IF(#REF!="","",PMT((1+D2993)^(1/12)-1,(#REF!*12)-A2993+1,-E2993)))</f>
        <v>#REF!</v>
      </c>
    </row>
    <row r="2994" spans="1:10">
      <c r="A2994" s="577" t="e">
        <f>IF(A2993="","",IF(A2993=#REF!*12,"",+A2993+1))</f>
        <v>#REF!</v>
      </c>
      <c r="B2994" s="576" t="e">
        <f t="shared" si="327"/>
        <v>#REF!</v>
      </c>
      <c r="C2994" s="576" t="e">
        <f>IF(A2994="","",IF(#REF!+'Plano Prestação Mensal Proposta'!A2994&gt;120,0,ROUND(IF(B2994&gt;0.045,(0.045*0.5),(0.5)*B2994),7)))</f>
        <v>#REF!</v>
      </c>
      <c r="D2994" s="576" t="e">
        <f t="shared" si="322"/>
        <v>#REF!</v>
      </c>
      <c r="E2994" s="575" t="e">
        <f t="shared" si="328"/>
        <v>#REF!</v>
      </c>
      <c r="F2994" s="575" t="e">
        <f t="shared" si="323"/>
        <v>#REF!</v>
      </c>
      <c r="G2994" s="575" t="e">
        <f t="shared" si="324"/>
        <v>#REF!</v>
      </c>
      <c r="H2994" s="575" t="e">
        <f t="shared" si="325"/>
        <v>#REF!</v>
      </c>
      <c r="I2994" s="575" t="e">
        <f t="shared" si="326"/>
        <v>#REF!</v>
      </c>
      <c r="J2994" s="575" t="e">
        <f>IF(A2994="","",IF(#REF!="","",PMT((1+D2994)^(1/12)-1,(#REF!*12)-A2994+1,-E2994)))</f>
        <v>#REF!</v>
      </c>
    </row>
    <row r="2995" spans="1:10">
      <c r="A2995" s="577" t="e">
        <f>IF(A2994="","",IF(A2994=#REF!*12,"",+A2994+1))</f>
        <v>#REF!</v>
      </c>
      <c r="B2995" s="576" t="e">
        <f t="shared" si="327"/>
        <v>#REF!</v>
      </c>
      <c r="C2995" s="576" t="e">
        <f>IF(A2995="","",IF(#REF!+'Plano Prestação Mensal Proposta'!A2995&gt;120,0,ROUND(IF(B2995&gt;0.045,(0.045*0.5),(0.5)*B2995),7)))</f>
        <v>#REF!</v>
      </c>
      <c r="D2995" s="576" t="e">
        <f t="shared" si="322"/>
        <v>#REF!</v>
      </c>
      <c r="E2995" s="575" t="e">
        <f t="shared" si="328"/>
        <v>#REF!</v>
      </c>
      <c r="F2995" s="575" t="e">
        <f t="shared" si="323"/>
        <v>#REF!</v>
      </c>
      <c r="G2995" s="575" t="e">
        <f t="shared" si="324"/>
        <v>#REF!</v>
      </c>
      <c r="H2995" s="575" t="e">
        <f t="shared" si="325"/>
        <v>#REF!</v>
      </c>
      <c r="I2995" s="575" t="e">
        <f t="shared" si="326"/>
        <v>#REF!</v>
      </c>
      <c r="J2995" s="575" t="e">
        <f>IF(A2995="","",IF(#REF!="","",PMT((1+D2995)^(1/12)-1,(#REF!*12)-A2995+1,-E2995)))</f>
        <v>#REF!</v>
      </c>
    </row>
    <row r="2996" spans="1:10">
      <c r="A2996" s="577" t="e">
        <f>IF(A2995="","",IF(A2995=#REF!*12,"",+A2995+1))</f>
        <v>#REF!</v>
      </c>
      <c r="B2996" s="576" t="e">
        <f t="shared" si="327"/>
        <v>#REF!</v>
      </c>
      <c r="C2996" s="576" t="e">
        <f>IF(A2996="","",IF(#REF!+'Plano Prestação Mensal Proposta'!A2996&gt;120,0,ROUND(IF(B2996&gt;0.045,(0.045*0.5),(0.5)*B2996),7)))</f>
        <v>#REF!</v>
      </c>
      <c r="D2996" s="576" t="e">
        <f t="shared" si="322"/>
        <v>#REF!</v>
      </c>
      <c r="E2996" s="575" t="e">
        <f t="shared" si="328"/>
        <v>#REF!</v>
      </c>
      <c r="F2996" s="575" t="e">
        <f t="shared" si="323"/>
        <v>#REF!</v>
      </c>
      <c r="G2996" s="575" t="e">
        <f t="shared" si="324"/>
        <v>#REF!</v>
      </c>
      <c r="H2996" s="575" t="e">
        <f t="shared" si="325"/>
        <v>#REF!</v>
      </c>
      <c r="I2996" s="575" t="e">
        <f t="shared" si="326"/>
        <v>#REF!</v>
      </c>
      <c r="J2996" s="575" t="e">
        <f>IF(A2996="","",IF(#REF!="","",PMT((1+D2996)^(1/12)-1,(#REF!*12)-A2996+1,-E2996)))</f>
        <v>#REF!</v>
      </c>
    </row>
    <row r="2997" spans="1:10">
      <c r="A2997" s="577" t="e">
        <f>IF(A2996="","",IF(A2996=#REF!*12,"",+A2996+1))</f>
        <v>#REF!</v>
      </c>
      <c r="B2997" s="576" t="e">
        <f t="shared" si="327"/>
        <v>#REF!</v>
      </c>
      <c r="C2997" s="576" t="e">
        <f>IF(A2997="","",IF(#REF!+'Plano Prestação Mensal Proposta'!A2997&gt;120,0,ROUND(IF(B2997&gt;0.045,(0.045*0.5),(0.5)*B2997),7)))</f>
        <v>#REF!</v>
      </c>
      <c r="D2997" s="576" t="e">
        <f t="shared" si="322"/>
        <v>#REF!</v>
      </c>
      <c r="E2997" s="575" t="e">
        <f t="shared" si="328"/>
        <v>#REF!</v>
      </c>
      <c r="F2997" s="575" t="e">
        <f t="shared" si="323"/>
        <v>#REF!</v>
      </c>
      <c r="G2997" s="575" t="e">
        <f t="shared" si="324"/>
        <v>#REF!</v>
      </c>
      <c r="H2997" s="575" t="e">
        <f t="shared" si="325"/>
        <v>#REF!</v>
      </c>
      <c r="I2997" s="575" t="e">
        <f t="shared" si="326"/>
        <v>#REF!</v>
      </c>
      <c r="J2997" s="575" t="e">
        <f>IF(A2997="","",IF(#REF!="","",PMT((1+D2997)^(1/12)-1,(#REF!*12)-A2997+1,-E2997)))</f>
        <v>#REF!</v>
      </c>
    </row>
    <row r="2998" spans="1:10">
      <c r="A2998" s="577" t="e">
        <f>IF(A2997="","",IF(A2997=#REF!*12,"",+A2997+1))</f>
        <v>#REF!</v>
      </c>
      <c r="B2998" s="576" t="e">
        <f t="shared" si="327"/>
        <v>#REF!</v>
      </c>
      <c r="C2998" s="576" t="e">
        <f>IF(A2998="","",IF(#REF!+'Plano Prestação Mensal Proposta'!A2998&gt;120,0,ROUND(IF(B2998&gt;0.045,(0.045*0.5),(0.5)*B2998),7)))</f>
        <v>#REF!</v>
      </c>
      <c r="D2998" s="576" t="e">
        <f t="shared" si="322"/>
        <v>#REF!</v>
      </c>
      <c r="E2998" s="575" t="e">
        <f t="shared" si="328"/>
        <v>#REF!</v>
      </c>
      <c r="F2998" s="575" t="e">
        <f t="shared" si="323"/>
        <v>#REF!</v>
      </c>
      <c r="G2998" s="575" t="e">
        <f t="shared" si="324"/>
        <v>#REF!</v>
      </c>
      <c r="H2998" s="575" t="e">
        <f t="shared" si="325"/>
        <v>#REF!</v>
      </c>
      <c r="I2998" s="575" t="e">
        <f t="shared" si="326"/>
        <v>#REF!</v>
      </c>
      <c r="J2998" s="575" t="e">
        <f>IF(A2998="","",IF(#REF!="","",PMT((1+D2998)^(1/12)-1,(#REF!*12)-A2998+1,-E2998)))</f>
        <v>#REF!</v>
      </c>
    </row>
    <row r="2999" spans="1:10">
      <c r="A2999" s="577" t="e">
        <f>IF(A2998="","",IF(A2998=#REF!*12,"",+A2998+1))</f>
        <v>#REF!</v>
      </c>
      <c r="B2999" s="576" t="e">
        <f t="shared" si="327"/>
        <v>#REF!</v>
      </c>
      <c r="C2999" s="576" t="e">
        <f>IF(A2999="","",IF(#REF!+'Plano Prestação Mensal Proposta'!A2999&gt;120,0,ROUND(IF(B2999&gt;0.045,(0.045*0.5),(0.5)*B2999),7)))</f>
        <v>#REF!</v>
      </c>
      <c r="D2999" s="576" t="e">
        <f t="shared" si="322"/>
        <v>#REF!</v>
      </c>
      <c r="E2999" s="575" t="e">
        <f t="shared" si="328"/>
        <v>#REF!</v>
      </c>
      <c r="F2999" s="575" t="e">
        <f t="shared" si="323"/>
        <v>#REF!</v>
      </c>
      <c r="G2999" s="575" t="e">
        <f t="shared" si="324"/>
        <v>#REF!</v>
      </c>
      <c r="H2999" s="575" t="e">
        <f t="shared" si="325"/>
        <v>#REF!</v>
      </c>
      <c r="I2999" s="575" t="e">
        <f t="shared" si="326"/>
        <v>#REF!</v>
      </c>
      <c r="J2999" s="575" t="e">
        <f>IF(A2999="","",IF(#REF!="","",PMT((1+D2999)^(1/12)-1,(#REF!*12)-A2999+1,-E2999)))</f>
        <v>#REF!</v>
      </c>
    </row>
    <row r="3000" spans="1:10">
      <c r="A3000" s="577" t="e">
        <f>IF(A2999="","",IF(A2999=#REF!*12,"",+A2999+1))</f>
        <v>#REF!</v>
      </c>
      <c r="B3000" s="576" t="e">
        <f t="shared" si="327"/>
        <v>#REF!</v>
      </c>
      <c r="C3000" s="576" t="e">
        <f>IF(A3000="","",IF(#REF!+'Plano Prestação Mensal Proposta'!A3000&gt;120,0,ROUND(IF(B3000&gt;0.045,(0.045*0.5),(0.5)*B3000),7)))</f>
        <v>#REF!</v>
      </c>
      <c r="D3000" s="576" t="e">
        <f t="shared" si="322"/>
        <v>#REF!</v>
      </c>
      <c r="E3000" s="575" t="e">
        <f t="shared" si="328"/>
        <v>#REF!</v>
      </c>
      <c r="F3000" s="575" t="e">
        <f t="shared" si="323"/>
        <v>#REF!</v>
      </c>
      <c r="G3000" s="575" t="e">
        <f t="shared" si="324"/>
        <v>#REF!</v>
      </c>
      <c r="H3000" s="575" t="e">
        <f t="shared" si="325"/>
        <v>#REF!</v>
      </c>
      <c r="I3000" s="575" t="e">
        <f t="shared" si="326"/>
        <v>#REF!</v>
      </c>
      <c r="J3000" s="575" t="e">
        <f>IF(A3000="","",IF(#REF!="","",PMT((1+D3000)^(1/12)-1,(#REF!*12)-A3000+1,-E3000)))</f>
        <v>#REF!</v>
      </c>
    </row>
    <row r="3001" spans="1:10">
      <c r="A3001" s="577" t="e">
        <f>IF(A3000="","",IF(A3000=#REF!*12,"",+A3000+1))</f>
        <v>#REF!</v>
      </c>
      <c r="B3001" s="576" t="e">
        <f t="shared" si="327"/>
        <v>#REF!</v>
      </c>
      <c r="C3001" s="576" t="e">
        <f>IF(A3001="","",IF(#REF!+'Plano Prestação Mensal Proposta'!A3001&gt;120,0,ROUND(IF(B3001&gt;0.045,(0.045*0.5),(0.5)*B3001),7)))</f>
        <v>#REF!</v>
      </c>
      <c r="D3001" s="576" t="e">
        <f t="shared" si="322"/>
        <v>#REF!</v>
      </c>
      <c r="E3001" s="575" t="e">
        <f t="shared" si="328"/>
        <v>#REF!</v>
      </c>
      <c r="F3001" s="575" t="e">
        <f t="shared" si="323"/>
        <v>#REF!</v>
      </c>
      <c r="G3001" s="575" t="e">
        <f t="shared" si="324"/>
        <v>#REF!</v>
      </c>
      <c r="H3001" s="575" t="e">
        <f t="shared" si="325"/>
        <v>#REF!</v>
      </c>
      <c r="I3001" s="575" t="e">
        <f t="shared" si="326"/>
        <v>#REF!</v>
      </c>
      <c r="J3001" s="575" t="e">
        <f>IF(A3001="","",IF(#REF!="","",PMT((1+D3001)^(1/12)-1,(#REF!*12)-A3001+1,-E3001)))</f>
        <v>#REF!</v>
      </c>
    </row>
    <row r="3002" spans="1:10">
      <c r="A3002" s="577" t="e">
        <f>IF(A3001="","",IF(A3001=#REF!*12,"",+A3001+1))</f>
        <v>#REF!</v>
      </c>
      <c r="B3002" s="576" t="e">
        <f t="shared" si="327"/>
        <v>#REF!</v>
      </c>
      <c r="C3002" s="576" t="e">
        <f>IF(A3002="","",IF(#REF!+'Plano Prestação Mensal Proposta'!A3002&gt;120,0,ROUND(IF(B3002&gt;0.045,(0.045*0.5),(0.5)*B3002),7)))</f>
        <v>#REF!</v>
      </c>
      <c r="D3002" s="576" t="e">
        <f t="shared" si="322"/>
        <v>#REF!</v>
      </c>
      <c r="E3002" s="575" t="e">
        <f t="shared" si="328"/>
        <v>#REF!</v>
      </c>
      <c r="F3002" s="575" t="e">
        <f t="shared" si="323"/>
        <v>#REF!</v>
      </c>
      <c r="G3002" s="575" t="e">
        <f t="shared" si="324"/>
        <v>#REF!</v>
      </c>
      <c r="H3002" s="575" t="e">
        <f t="shared" si="325"/>
        <v>#REF!</v>
      </c>
      <c r="I3002" s="575" t="e">
        <f t="shared" si="326"/>
        <v>#REF!</v>
      </c>
      <c r="J3002" s="575" t="e">
        <f>IF(A3002="","",IF(#REF!="","",PMT((1+D3002)^(1/12)-1,(#REF!*12)-A3002+1,-E3002)))</f>
        <v>#REF!</v>
      </c>
    </row>
    <row r="3003" spans="1:10">
      <c r="A3003" s="577" t="e">
        <f>IF(A3002="","",IF(A3002=#REF!*12,"",+A3002+1))</f>
        <v>#REF!</v>
      </c>
      <c r="B3003" s="576" t="e">
        <f t="shared" si="327"/>
        <v>#REF!</v>
      </c>
      <c r="C3003" s="576" t="e">
        <f>IF(A3003="","",IF(#REF!+'Plano Prestação Mensal Proposta'!A3003&gt;120,0,ROUND(IF(B3003&gt;0.045,(0.045*0.5),(0.5)*B3003),7)))</f>
        <v>#REF!</v>
      </c>
      <c r="D3003" s="576" t="e">
        <f t="shared" si="322"/>
        <v>#REF!</v>
      </c>
      <c r="E3003" s="575" t="e">
        <f t="shared" si="328"/>
        <v>#REF!</v>
      </c>
      <c r="F3003" s="575" t="e">
        <f t="shared" si="323"/>
        <v>#REF!</v>
      </c>
      <c r="G3003" s="575" t="e">
        <f t="shared" si="324"/>
        <v>#REF!</v>
      </c>
      <c r="H3003" s="575" t="e">
        <f t="shared" si="325"/>
        <v>#REF!</v>
      </c>
      <c r="I3003" s="575" t="e">
        <f t="shared" si="326"/>
        <v>#REF!</v>
      </c>
      <c r="J3003" s="575" t="e">
        <f>IF(A3003="","",IF(#REF!="","",PMT((1+D3003)^(1/12)-1,(#REF!*12)-A3003+1,-E3003)))</f>
        <v>#REF!</v>
      </c>
    </row>
    <row r="3004" spans="1:10">
      <c r="A3004" s="577" t="e">
        <f>IF(A3003="","",IF(A3003=#REF!*12,"",+A3003+1))</f>
        <v>#REF!</v>
      </c>
      <c r="B3004" s="576" t="e">
        <f t="shared" si="327"/>
        <v>#REF!</v>
      </c>
      <c r="C3004" s="576" t="e">
        <f>IF(A3004="","",IF(#REF!+'Plano Prestação Mensal Proposta'!A3004&gt;120,0,ROUND(IF(B3004&gt;0.045,(0.045*0.5),(0.5)*B3004),7)))</f>
        <v>#REF!</v>
      </c>
      <c r="D3004" s="576" t="e">
        <f t="shared" si="322"/>
        <v>#REF!</v>
      </c>
      <c r="E3004" s="575" t="e">
        <f t="shared" si="328"/>
        <v>#REF!</v>
      </c>
      <c r="F3004" s="575" t="e">
        <f t="shared" si="323"/>
        <v>#REF!</v>
      </c>
      <c r="G3004" s="575" t="e">
        <f t="shared" si="324"/>
        <v>#REF!</v>
      </c>
      <c r="H3004" s="575" t="e">
        <f t="shared" si="325"/>
        <v>#REF!</v>
      </c>
      <c r="I3004" s="575" t="e">
        <f t="shared" si="326"/>
        <v>#REF!</v>
      </c>
      <c r="J3004" s="575" t="e">
        <f>IF(A3004="","",IF(#REF!="","",PMT((1+D3004)^(1/12)-1,(#REF!*12)-A3004+1,-E3004)))</f>
        <v>#REF!</v>
      </c>
    </row>
    <row r="3005" spans="1:10">
      <c r="A3005" s="577" t="e">
        <f>IF(A3004="","",IF(A3004=#REF!*12,"",+A3004+1))</f>
        <v>#REF!</v>
      </c>
      <c r="B3005" s="576" t="e">
        <f t="shared" si="327"/>
        <v>#REF!</v>
      </c>
      <c r="C3005" s="576" t="e">
        <f>IF(A3005="","",IF(#REF!+'Plano Prestação Mensal Proposta'!A3005&gt;120,0,ROUND(IF(B3005&gt;0.045,(0.045*0.5),(0.5)*B3005),7)))</f>
        <v>#REF!</v>
      </c>
      <c r="D3005" s="576" t="e">
        <f t="shared" si="322"/>
        <v>#REF!</v>
      </c>
      <c r="E3005" s="575" t="e">
        <f t="shared" si="328"/>
        <v>#REF!</v>
      </c>
      <c r="F3005" s="575" t="e">
        <f t="shared" si="323"/>
        <v>#REF!</v>
      </c>
      <c r="G3005" s="575" t="e">
        <f t="shared" si="324"/>
        <v>#REF!</v>
      </c>
      <c r="H3005" s="575" t="e">
        <f t="shared" si="325"/>
        <v>#REF!</v>
      </c>
      <c r="I3005" s="575" t="e">
        <f t="shared" si="326"/>
        <v>#REF!</v>
      </c>
      <c r="J3005" s="575" t="e">
        <f>IF(A3005="","",IF(#REF!="","",PMT((1+D3005)^(1/12)-1,(#REF!*12)-A3005+1,-E3005)))</f>
        <v>#REF!</v>
      </c>
    </row>
    <row r="3006" spans="1:10">
      <c r="A3006" s="577" t="e">
        <f>IF(A3005="","",IF(A3005=#REF!*12,"",+A3005+1))</f>
        <v>#REF!</v>
      </c>
      <c r="B3006" s="576" t="e">
        <f t="shared" si="327"/>
        <v>#REF!</v>
      </c>
      <c r="C3006" s="576" t="e">
        <f>IF(A3006="","",IF(#REF!+'Plano Prestação Mensal Proposta'!A3006&gt;120,0,ROUND(IF(B3006&gt;0.045,(0.045*0.5),(0.5)*B3006),7)))</f>
        <v>#REF!</v>
      </c>
      <c r="D3006" s="576" t="e">
        <f t="shared" si="322"/>
        <v>#REF!</v>
      </c>
      <c r="E3006" s="575" t="e">
        <f t="shared" si="328"/>
        <v>#REF!</v>
      </c>
      <c r="F3006" s="575" t="e">
        <f t="shared" si="323"/>
        <v>#REF!</v>
      </c>
      <c r="G3006" s="575" t="e">
        <f t="shared" si="324"/>
        <v>#REF!</v>
      </c>
      <c r="H3006" s="575" t="e">
        <f t="shared" si="325"/>
        <v>#REF!</v>
      </c>
      <c r="I3006" s="575" t="e">
        <f t="shared" si="326"/>
        <v>#REF!</v>
      </c>
      <c r="J3006" s="575" t="e">
        <f>IF(A3006="","",IF(#REF!="","",PMT((1+D3006)^(1/12)-1,(#REF!*12)-A3006+1,-E3006)))</f>
        <v>#REF!</v>
      </c>
    </row>
    <row r="3007" spans="1:10">
      <c r="A3007" s="577" t="e">
        <f>IF(A3006="","",IF(A3006=#REF!*12,"",+A3006+1))</f>
        <v>#REF!</v>
      </c>
      <c r="B3007" s="576" t="e">
        <f t="shared" si="327"/>
        <v>#REF!</v>
      </c>
      <c r="C3007" s="576" t="e">
        <f>IF(A3007="","",IF(#REF!+'Plano Prestação Mensal Proposta'!A3007&gt;120,0,ROUND(IF(B3007&gt;0.045,(0.045*0.5),(0.5)*B3007),7)))</f>
        <v>#REF!</v>
      </c>
      <c r="D3007" s="576" t="e">
        <f t="shared" si="322"/>
        <v>#REF!</v>
      </c>
      <c r="E3007" s="575" t="e">
        <f t="shared" si="328"/>
        <v>#REF!</v>
      </c>
      <c r="F3007" s="575" t="e">
        <f t="shared" si="323"/>
        <v>#REF!</v>
      </c>
      <c r="G3007" s="575" t="e">
        <f t="shared" si="324"/>
        <v>#REF!</v>
      </c>
      <c r="H3007" s="575" t="e">
        <f t="shared" si="325"/>
        <v>#REF!</v>
      </c>
      <c r="I3007" s="575" t="e">
        <f t="shared" si="326"/>
        <v>#REF!</v>
      </c>
      <c r="J3007" s="575" t="e">
        <f>IF(A3007="","",IF(#REF!="","",PMT((1+D3007)^(1/12)-1,(#REF!*12)-A3007+1,-E3007)))</f>
        <v>#REF!</v>
      </c>
    </row>
    <row r="3008" spans="1:10">
      <c r="A3008" s="577" t="e">
        <f>IF(A3007="","",IF(A3007=#REF!*12,"",+A3007+1))</f>
        <v>#REF!</v>
      </c>
      <c r="B3008" s="576" t="e">
        <f t="shared" si="327"/>
        <v>#REF!</v>
      </c>
      <c r="C3008" s="576" t="e">
        <f>IF(A3008="","",IF(#REF!+'Plano Prestação Mensal Proposta'!A3008&gt;120,0,ROUND(IF(B3008&gt;0.045,(0.045*0.5),(0.5)*B3008),7)))</f>
        <v>#REF!</v>
      </c>
      <c r="D3008" s="576" t="e">
        <f t="shared" si="322"/>
        <v>#REF!</v>
      </c>
      <c r="E3008" s="575" t="e">
        <f t="shared" si="328"/>
        <v>#REF!</v>
      </c>
      <c r="F3008" s="575" t="e">
        <f t="shared" si="323"/>
        <v>#REF!</v>
      </c>
      <c r="G3008" s="575" t="e">
        <f t="shared" si="324"/>
        <v>#REF!</v>
      </c>
      <c r="H3008" s="575" t="e">
        <f t="shared" si="325"/>
        <v>#REF!</v>
      </c>
      <c r="I3008" s="575" t="e">
        <f t="shared" si="326"/>
        <v>#REF!</v>
      </c>
      <c r="J3008" s="575" t="e">
        <f>IF(A3008="","",IF(#REF!="","",PMT((1+D3008)^(1/12)-1,(#REF!*12)-A3008+1,-E3008)))</f>
        <v>#REF!</v>
      </c>
    </row>
    <row r="3009" spans="1:10">
      <c r="A3009" s="577" t="e">
        <f>IF(A3008="","",IF(A3008=#REF!*12,"",+A3008+1))</f>
        <v>#REF!</v>
      </c>
      <c r="B3009" s="576" t="e">
        <f t="shared" si="327"/>
        <v>#REF!</v>
      </c>
      <c r="C3009" s="576" t="e">
        <f>IF(A3009="","",IF(#REF!+'Plano Prestação Mensal Proposta'!A3009&gt;120,0,ROUND(IF(B3009&gt;0.045,(0.045*0.5),(0.5)*B3009),7)))</f>
        <v>#REF!</v>
      </c>
      <c r="D3009" s="576" t="e">
        <f t="shared" si="322"/>
        <v>#REF!</v>
      </c>
      <c r="E3009" s="575" t="e">
        <f t="shared" si="328"/>
        <v>#REF!</v>
      </c>
      <c r="F3009" s="575" t="e">
        <f t="shared" si="323"/>
        <v>#REF!</v>
      </c>
      <c r="G3009" s="575" t="e">
        <f t="shared" si="324"/>
        <v>#REF!</v>
      </c>
      <c r="H3009" s="575" t="e">
        <f t="shared" si="325"/>
        <v>#REF!</v>
      </c>
      <c r="I3009" s="575" t="e">
        <f t="shared" si="326"/>
        <v>#REF!</v>
      </c>
      <c r="J3009" s="575" t="e">
        <f>IF(A3009="","",IF(#REF!="","",PMT((1+D3009)^(1/12)-1,(#REF!*12)-A3009+1,-E3009)))</f>
        <v>#REF!</v>
      </c>
    </row>
    <row r="3010" spans="1:10">
      <c r="A3010" s="577" t="e">
        <f>IF(A3009="","",IF(A3009=#REF!*12,"",+A3009+1))</f>
        <v>#REF!</v>
      </c>
      <c r="B3010" s="576" t="e">
        <f t="shared" si="327"/>
        <v>#REF!</v>
      </c>
      <c r="C3010" s="576" t="e">
        <f>IF(A3010="","",IF(#REF!+'Plano Prestação Mensal Proposta'!A3010&gt;120,0,ROUND(IF(B3010&gt;0.045,(0.045*0.5),(0.5)*B3010),7)))</f>
        <v>#REF!</v>
      </c>
      <c r="D3010" s="576" t="e">
        <f t="shared" si="322"/>
        <v>#REF!</v>
      </c>
      <c r="E3010" s="575" t="e">
        <f t="shared" si="328"/>
        <v>#REF!</v>
      </c>
      <c r="F3010" s="575" t="e">
        <f t="shared" si="323"/>
        <v>#REF!</v>
      </c>
      <c r="G3010" s="575" t="e">
        <f t="shared" si="324"/>
        <v>#REF!</v>
      </c>
      <c r="H3010" s="575" t="e">
        <f t="shared" si="325"/>
        <v>#REF!</v>
      </c>
      <c r="I3010" s="575" t="e">
        <f t="shared" si="326"/>
        <v>#REF!</v>
      </c>
      <c r="J3010" s="575" t="e">
        <f>IF(A3010="","",IF(#REF!="","",PMT((1+D3010)^(1/12)-1,(#REF!*12)-A3010+1,-E3010)))</f>
        <v>#REF!</v>
      </c>
    </row>
    <row r="3011" spans="1:10">
      <c r="A3011" s="577" t="e">
        <f>IF(A3010="","",IF(A3010=#REF!*12,"",+A3010+1))</f>
        <v>#REF!</v>
      </c>
      <c r="B3011" s="576" t="e">
        <f t="shared" si="327"/>
        <v>#REF!</v>
      </c>
      <c r="C3011" s="576" t="e">
        <f>IF(A3011="","",IF(#REF!+'Plano Prestação Mensal Proposta'!A3011&gt;120,0,ROUND(IF(B3011&gt;0.045,(0.045*0.5),(0.5)*B3011),7)))</f>
        <v>#REF!</v>
      </c>
      <c r="D3011" s="576" t="e">
        <f t="shared" si="322"/>
        <v>#REF!</v>
      </c>
      <c r="E3011" s="575" t="e">
        <f t="shared" si="328"/>
        <v>#REF!</v>
      </c>
      <c r="F3011" s="575" t="e">
        <f t="shared" si="323"/>
        <v>#REF!</v>
      </c>
      <c r="G3011" s="575" t="e">
        <f t="shared" si="324"/>
        <v>#REF!</v>
      </c>
      <c r="H3011" s="575" t="e">
        <f t="shared" si="325"/>
        <v>#REF!</v>
      </c>
      <c r="I3011" s="575" t="e">
        <f t="shared" si="326"/>
        <v>#REF!</v>
      </c>
      <c r="J3011" s="575" t="e">
        <f>IF(A3011="","",IF(#REF!="","",PMT((1+D3011)^(1/12)-1,(#REF!*12)-A3011+1,-E3011)))</f>
        <v>#REF!</v>
      </c>
    </row>
    <row r="3012" spans="1:10">
      <c r="A3012" s="577" t="e">
        <f>IF(A3011="","",IF(A3011=#REF!*12,"",+A3011+1))</f>
        <v>#REF!</v>
      </c>
      <c r="B3012" s="576" t="e">
        <f t="shared" si="327"/>
        <v>#REF!</v>
      </c>
      <c r="C3012" s="576" t="e">
        <f>IF(A3012="","",IF(#REF!+'Plano Prestação Mensal Proposta'!A3012&gt;120,0,ROUND(IF(B3012&gt;0.045,(0.045*0.5),(0.5)*B3012),7)))</f>
        <v>#REF!</v>
      </c>
      <c r="D3012" s="576" t="e">
        <f t="shared" si="322"/>
        <v>#REF!</v>
      </c>
      <c r="E3012" s="575" t="e">
        <f t="shared" si="328"/>
        <v>#REF!</v>
      </c>
      <c r="F3012" s="575" t="e">
        <f t="shared" si="323"/>
        <v>#REF!</v>
      </c>
      <c r="G3012" s="575" t="e">
        <f t="shared" si="324"/>
        <v>#REF!</v>
      </c>
      <c r="H3012" s="575" t="e">
        <f t="shared" si="325"/>
        <v>#REF!</v>
      </c>
      <c r="I3012" s="575" t="e">
        <f t="shared" si="326"/>
        <v>#REF!</v>
      </c>
      <c r="J3012" s="575" t="e">
        <f>IF(A3012="","",IF(#REF!="","",PMT((1+D3012)^(1/12)-1,(#REF!*12)-A3012+1,-E3012)))</f>
        <v>#REF!</v>
      </c>
    </row>
    <row r="3013" spans="1:10">
      <c r="A3013" s="577" t="e">
        <f>IF(A3012="","",IF(A3012=#REF!*12,"",+A3012+1))</f>
        <v>#REF!</v>
      </c>
      <c r="B3013" s="576" t="e">
        <f t="shared" si="327"/>
        <v>#REF!</v>
      </c>
      <c r="C3013" s="576" t="e">
        <f>IF(A3013="","",IF(#REF!+'Plano Prestação Mensal Proposta'!A3013&gt;120,0,ROUND(IF(B3013&gt;0.045,(0.045*0.5),(0.5)*B3013),7)))</f>
        <v>#REF!</v>
      </c>
      <c r="D3013" s="576" t="e">
        <f t="shared" si="322"/>
        <v>#REF!</v>
      </c>
      <c r="E3013" s="575" t="e">
        <f t="shared" si="328"/>
        <v>#REF!</v>
      </c>
      <c r="F3013" s="575" t="e">
        <f t="shared" si="323"/>
        <v>#REF!</v>
      </c>
      <c r="G3013" s="575" t="e">
        <f t="shared" si="324"/>
        <v>#REF!</v>
      </c>
      <c r="H3013" s="575" t="e">
        <f t="shared" si="325"/>
        <v>#REF!</v>
      </c>
      <c r="I3013" s="575" t="e">
        <f t="shared" si="326"/>
        <v>#REF!</v>
      </c>
      <c r="J3013" s="575" t="e">
        <f>IF(A3013="","",IF(#REF!="","",PMT((1+D3013)^(1/12)-1,(#REF!*12)-A3013+1,-E3013)))</f>
        <v>#REF!</v>
      </c>
    </row>
    <row r="3014" spans="1:10">
      <c r="A3014" s="577" t="e">
        <f>IF(A3013="","",IF(A3013=#REF!*12,"",+A3013+1))</f>
        <v>#REF!</v>
      </c>
      <c r="B3014" s="576" t="e">
        <f t="shared" si="327"/>
        <v>#REF!</v>
      </c>
      <c r="C3014" s="576" t="e">
        <f>IF(A3014="","",IF(#REF!+'Plano Prestação Mensal Proposta'!A3014&gt;120,0,ROUND(IF(B3014&gt;0.045,(0.045*0.5),(0.5)*B3014),7)))</f>
        <v>#REF!</v>
      </c>
      <c r="D3014" s="576" t="e">
        <f t="shared" ref="D3014:D3077" si="329">IF(A3014="","",+B3014-C3014)</f>
        <v>#REF!</v>
      </c>
      <c r="E3014" s="575" t="e">
        <f t="shared" si="328"/>
        <v>#REF!</v>
      </c>
      <c r="F3014" s="575" t="e">
        <f t="shared" ref="F3014:F3077" si="330">IF(A3014="","",IF(J3014="","",+J3014-H3014))</f>
        <v>#REF!</v>
      </c>
      <c r="G3014" s="575" t="e">
        <f t="shared" ref="G3014:G3077" si="331">IF(A3014="","",IF(E3014="","",ROUND(+E3014*((1+B3014)^(1/12)-1),2)))</f>
        <v>#REF!</v>
      </c>
      <c r="H3014" s="575" t="e">
        <f t="shared" ref="H3014:H3077" si="332">IF(A3014="","",IF(E3014="","",ROUND(+E3014*((1+D3014)^(1/12)-1),2)))</f>
        <v>#REF!</v>
      </c>
      <c r="I3014" s="575" t="e">
        <f t="shared" ref="I3014:I3077" si="333">IF(A3014="","",+G3014-H3014)</f>
        <v>#REF!</v>
      </c>
      <c r="J3014" s="575" t="e">
        <f>IF(A3014="","",IF(#REF!="","",PMT((1+D3014)^(1/12)-1,(#REF!*12)-A3014+1,-E3014)))</f>
        <v>#REF!</v>
      </c>
    </row>
    <row r="3015" spans="1:10">
      <c r="A3015" s="577" t="e">
        <f>IF(A3014="","",IF(A3014=#REF!*12,"",+A3014+1))</f>
        <v>#REF!</v>
      </c>
      <c r="B3015" s="576" t="e">
        <f t="shared" ref="B3015:B3078" si="334">IF(A3015="","",+B3014)</f>
        <v>#REF!</v>
      </c>
      <c r="C3015" s="576" t="e">
        <f>IF(A3015="","",IF(#REF!+'Plano Prestação Mensal Proposta'!A3015&gt;120,0,ROUND(IF(B3015&gt;0.045,(0.045*0.5),(0.5)*B3015),7)))</f>
        <v>#REF!</v>
      </c>
      <c r="D3015" s="576" t="e">
        <f t="shared" si="329"/>
        <v>#REF!</v>
      </c>
      <c r="E3015" s="575" t="e">
        <f t="shared" ref="E3015:E3078" si="335">IF(A3015="","",IF(F3014="","",+E3014-F3014))</f>
        <v>#REF!</v>
      </c>
      <c r="F3015" s="575" t="e">
        <f t="shared" si="330"/>
        <v>#REF!</v>
      </c>
      <c r="G3015" s="575" t="e">
        <f t="shared" si="331"/>
        <v>#REF!</v>
      </c>
      <c r="H3015" s="575" t="e">
        <f t="shared" si="332"/>
        <v>#REF!</v>
      </c>
      <c r="I3015" s="575" t="e">
        <f t="shared" si="333"/>
        <v>#REF!</v>
      </c>
      <c r="J3015" s="575" t="e">
        <f>IF(A3015="","",IF(#REF!="","",PMT((1+D3015)^(1/12)-1,(#REF!*12)-A3015+1,-E3015)))</f>
        <v>#REF!</v>
      </c>
    </row>
    <row r="3016" spans="1:10">
      <c r="A3016" s="577" t="e">
        <f>IF(A3015="","",IF(A3015=#REF!*12,"",+A3015+1))</f>
        <v>#REF!</v>
      </c>
      <c r="B3016" s="576" t="e">
        <f t="shared" si="334"/>
        <v>#REF!</v>
      </c>
      <c r="C3016" s="576" t="e">
        <f>IF(A3016="","",IF(#REF!+'Plano Prestação Mensal Proposta'!A3016&gt;120,0,ROUND(IF(B3016&gt;0.045,(0.045*0.5),(0.5)*B3016),7)))</f>
        <v>#REF!</v>
      </c>
      <c r="D3016" s="576" t="e">
        <f t="shared" si="329"/>
        <v>#REF!</v>
      </c>
      <c r="E3016" s="575" t="e">
        <f t="shared" si="335"/>
        <v>#REF!</v>
      </c>
      <c r="F3016" s="575" t="e">
        <f t="shared" si="330"/>
        <v>#REF!</v>
      </c>
      <c r="G3016" s="575" t="e">
        <f t="shared" si="331"/>
        <v>#REF!</v>
      </c>
      <c r="H3016" s="575" t="e">
        <f t="shared" si="332"/>
        <v>#REF!</v>
      </c>
      <c r="I3016" s="575" t="e">
        <f t="shared" si="333"/>
        <v>#REF!</v>
      </c>
      <c r="J3016" s="575" t="e">
        <f>IF(A3016="","",IF(#REF!="","",PMT((1+D3016)^(1/12)-1,(#REF!*12)-A3016+1,-E3016)))</f>
        <v>#REF!</v>
      </c>
    </row>
    <row r="3017" spans="1:10">
      <c r="A3017" s="577" t="e">
        <f>IF(A3016="","",IF(A3016=#REF!*12,"",+A3016+1))</f>
        <v>#REF!</v>
      </c>
      <c r="B3017" s="576" t="e">
        <f t="shared" si="334"/>
        <v>#REF!</v>
      </c>
      <c r="C3017" s="576" t="e">
        <f>IF(A3017="","",IF(#REF!+'Plano Prestação Mensal Proposta'!A3017&gt;120,0,ROUND(IF(B3017&gt;0.045,(0.045*0.5),(0.5)*B3017),7)))</f>
        <v>#REF!</v>
      </c>
      <c r="D3017" s="576" t="e">
        <f t="shared" si="329"/>
        <v>#REF!</v>
      </c>
      <c r="E3017" s="575" t="e">
        <f t="shared" si="335"/>
        <v>#REF!</v>
      </c>
      <c r="F3017" s="575" t="e">
        <f t="shared" si="330"/>
        <v>#REF!</v>
      </c>
      <c r="G3017" s="575" t="e">
        <f t="shared" si="331"/>
        <v>#REF!</v>
      </c>
      <c r="H3017" s="575" t="e">
        <f t="shared" si="332"/>
        <v>#REF!</v>
      </c>
      <c r="I3017" s="575" t="e">
        <f t="shared" si="333"/>
        <v>#REF!</v>
      </c>
      <c r="J3017" s="575" t="e">
        <f>IF(A3017="","",IF(#REF!="","",PMT((1+D3017)^(1/12)-1,(#REF!*12)-A3017+1,-E3017)))</f>
        <v>#REF!</v>
      </c>
    </row>
    <row r="3018" spans="1:10">
      <c r="A3018" s="577" t="e">
        <f>IF(A3017="","",IF(A3017=#REF!*12,"",+A3017+1))</f>
        <v>#REF!</v>
      </c>
      <c r="B3018" s="576" t="e">
        <f t="shared" si="334"/>
        <v>#REF!</v>
      </c>
      <c r="C3018" s="576" t="e">
        <f>IF(A3018="","",IF(#REF!+'Plano Prestação Mensal Proposta'!A3018&gt;120,0,ROUND(IF(B3018&gt;0.045,(0.045*0.5),(0.5)*B3018),7)))</f>
        <v>#REF!</v>
      </c>
      <c r="D3018" s="576" t="e">
        <f t="shared" si="329"/>
        <v>#REF!</v>
      </c>
      <c r="E3018" s="575" t="e">
        <f t="shared" si="335"/>
        <v>#REF!</v>
      </c>
      <c r="F3018" s="575" t="e">
        <f t="shared" si="330"/>
        <v>#REF!</v>
      </c>
      <c r="G3018" s="575" t="e">
        <f t="shared" si="331"/>
        <v>#REF!</v>
      </c>
      <c r="H3018" s="575" t="e">
        <f t="shared" si="332"/>
        <v>#REF!</v>
      </c>
      <c r="I3018" s="575" t="e">
        <f t="shared" si="333"/>
        <v>#REF!</v>
      </c>
      <c r="J3018" s="575" t="e">
        <f>IF(A3018="","",IF(#REF!="","",PMT((1+D3018)^(1/12)-1,(#REF!*12)-A3018+1,-E3018)))</f>
        <v>#REF!</v>
      </c>
    </row>
    <row r="3019" spans="1:10">
      <c r="A3019" s="577" t="e">
        <f>IF(A3018="","",IF(A3018=#REF!*12,"",+A3018+1))</f>
        <v>#REF!</v>
      </c>
      <c r="B3019" s="576" t="e">
        <f t="shared" si="334"/>
        <v>#REF!</v>
      </c>
      <c r="C3019" s="576" t="e">
        <f>IF(A3019="","",IF(#REF!+'Plano Prestação Mensal Proposta'!A3019&gt;120,0,ROUND(IF(B3019&gt;0.045,(0.045*0.5),(0.5)*B3019),7)))</f>
        <v>#REF!</v>
      </c>
      <c r="D3019" s="576" t="e">
        <f t="shared" si="329"/>
        <v>#REF!</v>
      </c>
      <c r="E3019" s="575" t="e">
        <f t="shared" si="335"/>
        <v>#REF!</v>
      </c>
      <c r="F3019" s="575" t="e">
        <f t="shared" si="330"/>
        <v>#REF!</v>
      </c>
      <c r="G3019" s="575" t="e">
        <f t="shared" si="331"/>
        <v>#REF!</v>
      </c>
      <c r="H3019" s="575" t="e">
        <f t="shared" si="332"/>
        <v>#REF!</v>
      </c>
      <c r="I3019" s="575" t="e">
        <f t="shared" si="333"/>
        <v>#REF!</v>
      </c>
      <c r="J3019" s="575" t="e">
        <f>IF(A3019="","",IF(#REF!="","",PMT((1+D3019)^(1/12)-1,(#REF!*12)-A3019+1,-E3019)))</f>
        <v>#REF!</v>
      </c>
    </row>
    <row r="3020" spans="1:10">
      <c r="A3020" s="577" t="e">
        <f>IF(A3019="","",IF(A3019=#REF!*12,"",+A3019+1))</f>
        <v>#REF!</v>
      </c>
      <c r="B3020" s="576" t="e">
        <f t="shared" si="334"/>
        <v>#REF!</v>
      </c>
      <c r="C3020" s="576" t="e">
        <f>IF(A3020="","",IF(#REF!+'Plano Prestação Mensal Proposta'!A3020&gt;120,0,ROUND(IF(B3020&gt;0.045,(0.045*0.5),(0.5)*B3020),7)))</f>
        <v>#REF!</v>
      </c>
      <c r="D3020" s="576" t="e">
        <f t="shared" si="329"/>
        <v>#REF!</v>
      </c>
      <c r="E3020" s="575" t="e">
        <f t="shared" si="335"/>
        <v>#REF!</v>
      </c>
      <c r="F3020" s="575" t="e">
        <f t="shared" si="330"/>
        <v>#REF!</v>
      </c>
      <c r="G3020" s="575" t="e">
        <f t="shared" si="331"/>
        <v>#REF!</v>
      </c>
      <c r="H3020" s="575" t="e">
        <f t="shared" si="332"/>
        <v>#REF!</v>
      </c>
      <c r="I3020" s="575" t="e">
        <f t="shared" si="333"/>
        <v>#REF!</v>
      </c>
      <c r="J3020" s="575" t="e">
        <f>IF(A3020="","",IF(#REF!="","",PMT((1+D3020)^(1/12)-1,(#REF!*12)-A3020+1,-E3020)))</f>
        <v>#REF!</v>
      </c>
    </row>
    <row r="3021" spans="1:10">
      <c r="A3021" s="577" t="e">
        <f>IF(A3020="","",IF(A3020=#REF!*12,"",+A3020+1))</f>
        <v>#REF!</v>
      </c>
      <c r="B3021" s="576" t="e">
        <f t="shared" si="334"/>
        <v>#REF!</v>
      </c>
      <c r="C3021" s="576" t="e">
        <f>IF(A3021="","",IF(#REF!+'Plano Prestação Mensal Proposta'!A3021&gt;120,0,ROUND(IF(B3021&gt;0.045,(0.045*0.5),(0.5)*B3021),7)))</f>
        <v>#REF!</v>
      </c>
      <c r="D3021" s="576" t="e">
        <f t="shared" si="329"/>
        <v>#REF!</v>
      </c>
      <c r="E3021" s="575" t="e">
        <f t="shared" si="335"/>
        <v>#REF!</v>
      </c>
      <c r="F3021" s="575" t="e">
        <f t="shared" si="330"/>
        <v>#REF!</v>
      </c>
      <c r="G3021" s="575" t="e">
        <f t="shared" si="331"/>
        <v>#REF!</v>
      </c>
      <c r="H3021" s="575" t="e">
        <f t="shared" si="332"/>
        <v>#REF!</v>
      </c>
      <c r="I3021" s="575" t="e">
        <f t="shared" si="333"/>
        <v>#REF!</v>
      </c>
      <c r="J3021" s="575" t="e">
        <f>IF(A3021="","",IF(#REF!="","",PMT((1+D3021)^(1/12)-1,(#REF!*12)-A3021+1,-E3021)))</f>
        <v>#REF!</v>
      </c>
    </row>
    <row r="3022" spans="1:10">
      <c r="A3022" s="577" t="e">
        <f>IF(A3021="","",IF(A3021=#REF!*12,"",+A3021+1))</f>
        <v>#REF!</v>
      </c>
      <c r="B3022" s="576" t="e">
        <f t="shared" si="334"/>
        <v>#REF!</v>
      </c>
      <c r="C3022" s="576" t="e">
        <f>IF(A3022="","",IF(#REF!+'Plano Prestação Mensal Proposta'!A3022&gt;120,0,ROUND(IF(B3022&gt;0.045,(0.045*0.5),(0.5)*B3022),7)))</f>
        <v>#REF!</v>
      </c>
      <c r="D3022" s="576" t="e">
        <f t="shared" si="329"/>
        <v>#REF!</v>
      </c>
      <c r="E3022" s="575" t="e">
        <f t="shared" si="335"/>
        <v>#REF!</v>
      </c>
      <c r="F3022" s="575" t="e">
        <f t="shared" si="330"/>
        <v>#REF!</v>
      </c>
      <c r="G3022" s="575" t="e">
        <f t="shared" si="331"/>
        <v>#REF!</v>
      </c>
      <c r="H3022" s="575" t="e">
        <f t="shared" si="332"/>
        <v>#REF!</v>
      </c>
      <c r="I3022" s="575" t="e">
        <f t="shared" si="333"/>
        <v>#REF!</v>
      </c>
      <c r="J3022" s="575" t="e">
        <f>IF(A3022="","",IF(#REF!="","",PMT((1+D3022)^(1/12)-1,(#REF!*12)-A3022+1,-E3022)))</f>
        <v>#REF!</v>
      </c>
    </row>
    <row r="3023" spans="1:10">
      <c r="A3023" s="577" t="e">
        <f>IF(A3022="","",IF(A3022=#REF!*12,"",+A3022+1))</f>
        <v>#REF!</v>
      </c>
      <c r="B3023" s="576" t="e">
        <f t="shared" si="334"/>
        <v>#REF!</v>
      </c>
      <c r="C3023" s="576" t="e">
        <f>IF(A3023="","",IF(#REF!+'Plano Prestação Mensal Proposta'!A3023&gt;120,0,ROUND(IF(B3023&gt;0.045,(0.045*0.5),(0.5)*B3023),7)))</f>
        <v>#REF!</v>
      </c>
      <c r="D3023" s="576" t="e">
        <f t="shared" si="329"/>
        <v>#REF!</v>
      </c>
      <c r="E3023" s="575" t="e">
        <f t="shared" si="335"/>
        <v>#REF!</v>
      </c>
      <c r="F3023" s="575" t="e">
        <f t="shared" si="330"/>
        <v>#REF!</v>
      </c>
      <c r="G3023" s="575" t="e">
        <f t="shared" si="331"/>
        <v>#REF!</v>
      </c>
      <c r="H3023" s="575" t="e">
        <f t="shared" si="332"/>
        <v>#REF!</v>
      </c>
      <c r="I3023" s="575" t="e">
        <f t="shared" si="333"/>
        <v>#REF!</v>
      </c>
      <c r="J3023" s="575" t="e">
        <f>IF(A3023="","",IF(#REF!="","",PMT((1+D3023)^(1/12)-1,(#REF!*12)-A3023+1,-E3023)))</f>
        <v>#REF!</v>
      </c>
    </row>
    <row r="3024" spans="1:10">
      <c r="A3024" s="577" t="e">
        <f>IF(A3023="","",IF(A3023=#REF!*12,"",+A3023+1))</f>
        <v>#REF!</v>
      </c>
      <c r="B3024" s="576" t="e">
        <f t="shared" si="334"/>
        <v>#REF!</v>
      </c>
      <c r="C3024" s="576" t="e">
        <f>IF(A3024="","",IF(#REF!+'Plano Prestação Mensal Proposta'!A3024&gt;120,0,ROUND(IF(B3024&gt;0.045,(0.045*0.5),(0.5)*B3024),7)))</f>
        <v>#REF!</v>
      </c>
      <c r="D3024" s="576" t="e">
        <f t="shared" si="329"/>
        <v>#REF!</v>
      </c>
      <c r="E3024" s="575" t="e">
        <f t="shared" si="335"/>
        <v>#REF!</v>
      </c>
      <c r="F3024" s="575" t="e">
        <f t="shared" si="330"/>
        <v>#REF!</v>
      </c>
      <c r="G3024" s="575" t="e">
        <f t="shared" si="331"/>
        <v>#REF!</v>
      </c>
      <c r="H3024" s="575" t="e">
        <f t="shared" si="332"/>
        <v>#REF!</v>
      </c>
      <c r="I3024" s="575" t="e">
        <f t="shared" si="333"/>
        <v>#REF!</v>
      </c>
      <c r="J3024" s="575" t="e">
        <f>IF(A3024="","",IF(#REF!="","",PMT((1+D3024)^(1/12)-1,(#REF!*12)-A3024+1,-E3024)))</f>
        <v>#REF!</v>
      </c>
    </row>
    <row r="3025" spans="1:10">
      <c r="A3025" s="577" t="e">
        <f>IF(A3024="","",IF(A3024=#REF!*12,"",+A3024+1))</f>
        <v>#REF!</v>
      </c>
      <c r="B3025" s="576" t="e">
        <f t="shared" si="334"/>
        <v>#REF!</v>
      </c>
      <c r="C3025" s="576" t="e">
        <f>IF(A3025="","",IF(#REF!+'Plano Prestação Mensal Proposta'!A3025&gt;120,0,ROUND(IF(B3025&gt;0.045,(0.045*0.5),(0.5)*B3025),7)))</f>
        <v>#REF!</v>
      </c>
      <c r="D3025" s="576" t="e">
        <f t="shared" si="329"/>
        <v>#REF!</v>
      </c>
      <c r="E3025" s="575" t="e">
        <f t="shared" si="335"/>
        <v>#REF!</v>
      </c>
      <c r="F3025" s="575" t="e">
        <f t="shared" si="330"/>
        <v>#REF!</v>
      </c>
      <c r="G3025" s="575" t="e">
        <f t="shared" si="331"/>
        <v>#REF!</v>
      </c>
      <c r="H3025" s="575" t="e">
        <f t="shared" si="332"/>
        <v>#REF!</v>
      </c>
      <c r="I3025" s="575" t="e">
        <f t="shared" si="333"/>
        <v>#REF!</v>
      </c>
      <c r="J3025" s="575" t="e">
        <f>IF(A3025="","",IF(#REF!="","",PMT((1+D3025)^(1/12)-1,(#REF!*12)-A3025+1,-E3025)))</f>
        <v>#REF!</v>
      </c>
    </row>
    <row r="3026" spans="1:10">
      <c r="A3026" s="577" t="e">
        <f>IF(A3025="","",IF(A3025=#REF!*12,"",+A3025+1))</f>
        <v>#REF!</v>
      </c>
      <c r="B3026" s="576" t="e">
        <f t="shared" si="334"/>
        <v>#REF!</v>
      </c>
      <c r="C3026" s="576" t="e">
        <f>IF(A3026="","",IF(#REF!+'Plano Prestação Mensal Proposta'!A3026&gt;120,0,ROUND(IF(B3026&gt;0.045,(0.045*0.5),(0.5)*B3026),7)))</f>
        <v>#REF!</v>
      </c>
      <c r="D3026" s="576" t="e">
        <f t="shared" si="329"/>
        <v>#REF!</v>
      </c>
      <c r="E3026" s="575" t="e">
        <f t="shared" si="335"/>
        <v>#REF!</v>
      </c>
      <c r="F3026" s="575" t="e">
        <f t="shared" si="330"/>
        <v>#REF!</v>
      </c>
      <c r="G3026" s="575" t="e">
        <f t="shared" si="331"/>
        <v>#REF!</v>
      </c>
      <c r="H3026" s="575" t="e">
        <f t="shared" si="332"/>
        <v>#REF!</v>
      </c>
      <c r="I3026" s="575" t="e">
        <f t="shared" si="333"/>
        <v>#REF!</v>
      </c>
      <c r="J3026" s="575" t="e">
        <f>IF(A3026="","",IF(#REF!="","",PMT((1+D3026)^(1/12)-1,(#REF!*12)-A3026+1,-E3026)))</f>
        <v>#REF!</v>
      </c>
    </row>
    <row r="3027" spans="1:10">
      <c r="A3027" s="577" t="e">
        <f>IF(A3026="","",IF(A3026=#REF!*12,"",+A3026+1))</f>
        <v>#REF!</v>
      </c>
      <c r="B3027" s="576" t="e">
        <f t="shared" si="334"/>
        <v>#REF!</v>
      </c>
      <c r="C3027" s="576" t="e">
        <f>IF(A3027="","",IF(#REF!+'Plano Prestação Mensal Proposta'!A3027&gt;120,0,ROUND(IF(B3027&gt;0.045,(0.045*0.5),(0.5)*B3027),7)))</f>
        <v>#REF!</v>
      </c>
      <c r="D3027" s="576" t="e">
        <f t="shared" si="329"/>
        <v>#REF!</v>
      </c>
      <c r="E3027" s="575" t="e">
        <f t="shared" si="335"/>
        <v>#REF!</v>
      </c>
      <c r="F3027" s="575" t="e">
        <f t="shared" si="330"/>
        <v>#REF!</v>
      </c>
      <c r="G3027" s="575" t="e">
        <f t="shared" si="331"/>
        <v>#REF!</v>
      </c>
      <c r="H3027" s="575" t="e">
        <f t="shared" si="332"/>
        <v>#REF!</v>
      </c>
      <c r="I3027" s="575" t="e">
        <f t="shared" si="333"/>
        <v>#REF!</v>
      </c>
      <c r="J3027" s="575" t="e">
        <f>IF(A3027="","",IF(#REF!="","",PMT((1+D3027)^(1/12)-1,(#REF!*12)-A3027+1,-E3027)))</f>
        <v>#REF!</v>
      </c>
    </row>
    <row r="3028" spans="1:10">
      <c r="A3028" s="577" t="e">
        <f>IF(A3027="","",IF(A3027=#REF!*12,"",+A3027+1))</f>
        <v>#REF!</v>
      </c>
      <c r="B3028" s="576" t="e">
        <f t="shared" si="334"/>
        <v>#REF!</v>
      </c>
      <c r="C3028" s="576" t="e">
        <f>IF(A3028="","",IF(#REF!+'Plano Prestação Mensal Proposta'!A3028&gt;120,0,ROUND(IF(B3028&gt;0.045,(0.045*0.5),(0.5)*B3028),7)))</f>
        <v>#REF!</v>
      </c>
      <c r="D3028" s="576" t="e">
        <f t="shared" si="329"/>
        <v>#REF!</v>
      </c>
      <c r="E3028" s="575" t="e">
        <f t="shared" si="335"/>
        <v>#REF!</v>
      </c>
      <c r="F3028" s="575" t="e">
        <f t="shared" si="330"/>
        <v>#REF!</v>
      </c>
      <c r="G3028" s="575" t="e">
        <f t="shared" si="331"/>
        <v>#REF!</v>
      </c>
      <c r="H3028" s="575" t="e">
        <f t="shared" si="332"/>
        <v>#REF!</v>
      </c>
      <c r="I3028" s="575" t="e">
        <f t="shared" si="333"/>
        <v>#REF!</v>
      </c>
      <c r="J3028" s="575" t="e">
        <f>IF(A3028="","",IF(#REF!="","",PMT((1+D3028)^(1/12)-1,(#REF!*12)-A3028+1,-E3028)))</f>
        <v>#REF!</v>
      </c>
    </row>
    <row r="3029" spans="1:10">
      <c r="A3029" s="577" t="e">
        <f>IF(A3028="","",IF(A3028=#REF!*12,"",+A3028+1))</f>
        <v>#REF!</v>
      </c>
      <c r="B3029" s="576" t="e">
        <f t="shared" si="334"/>
        <v>#REF!</v>
      </c>
      <c r="C3029" s="576" t="e">
        <f>IF(A3029="","",IF(#REF!+'Plano Prestação Mensal Proposta'!A3029&gt;120,0,ROUND(IF(B3029&gt;0.045,(0.045*0.5),(0.5)*B3029),7)))</f>
        <v>#REF!</v>
      </c>
      <c r="D3029" s="576" t="e">
        <f t="shared" si="329"/>
        <v>#REF!</v>
      </c>
      <c r="E3029" s="575" t="e">
        <f t="shared" si="335"/>
        <v>#REF!</v>
      </c>
      <c r="F3029" s="575" t="e">
        <f t="shared" si="330"/>
        <v>#REF!</v>
      </c>
      <c r="G3029" s="575" t="e">
        <f t="shared" si="331"/>
        <v>#REF!</v>
      </c>
      <c r="H3029" s="575" t="e">
        <f t="shared" si="332"/>
        <v>#REF!</v>
      </c>
      <c r="I3029" s="575" t="e">
        <f t="shared" si="333"/>
        <v>#REF!</v>
      </c>
      <c r="J3029" s="575" t="e">
        <f>IF(A3029="","",IF(#REF!="","",PMT((1+D3029)^(1/12)-1,(#REF!*12)-A3029+1,-E3029)))</f>
        <v>#REF!</v>
      </c>
    </row>
    <row r="3030" spans="1:10">
      <c r="A3030" s="577" t="e">
        <f>IF(A3029="","",IF(A3029=#REF!*12,"",+A3029+1))</f>
        <v>#REF!</v>
      </c>
      <c r="B3030" s="576" t="e">
        <f t="shared" si="334"/>
        <v>#REF!</v>
      </c>
      <c r="C3030" s="576" t="e">
        <f>IF(A3030="","",IF(#REF!+'Plano Prestação Mensal Proposta'!A3030&gt;120,0,ROUND(IF(B3030&gt;0.045,(0.045*0.5),(0.5)*B3030),7)))</f>
        <v>#REF!</v>
      </c>
      <c r="D3030" s="576" t="e">
        <f t="shared" si="329"/>
        <v>#REF!</v>
      </c>
      <c r="E3030" s="575" t="e">
        <f t="shared" si="335"/>
        <v>#REF!</v>
      </c>
      <c r="F3030" s="575" t="e">
        <f t="shared" si="330"/>
        <v>#REF!</v>
      </c>
      <c r="G3030" s="575" t="e">
        <f t="shared" si="331"/>
        <v>#REF!</v>
      </c>
      <c r="H3030" s="575" t="e">
        <f t="shared" si="332"/>
        <v>#REF!</v>
      </c>
      <c r="I3030" s="575" t="e">
        <f t="shared" si="333"/>
        <v>#REF!</v>
      </c>
      <c r="J3030" s="575" t="e">
        <f>IF(A3030="","",IF(#REF!="","",PMT((1+D3030)^(1/12)-1,(#REF!*12)-A3030+1,-E3030)))</f>
        <v>#REF!</v>
      </c>
    </row>
    <row r="3031" spans="1:10">
      <c r="A3031" s="577" t="e">
        <f>IF(A3030="","",IF(A3030=#REF!*12,"",+A3030+1))</f>
        <v>#REF!</v>
      </c>
      <c r="B3031" s="576" t="e">
        <f t="shared" si="334"/>
        <v>#REF!</v>
      </c>
      <c r="C3031" s="576" t="e">
        <f>IF(A3031="","",IF(#REF!+'Plano Prestação Mensal Proposta'!A3031&gt;120,0,ROUND(IF(B3031&gt;0.045,(0.045*0.5),(0.5)*B3031),7)))</f>
        <v>#REF!</v>
      </c>
      <c r="D3031" s="576" t="e">
        <f t="shared" si="329"/>
        <v>#REF!</v>
      </c>
      <c r="E3031" s="575" t="e">
        <f t="shared" si="335"/>
        <v>#REF!</v>
      </c>
      <c r="F3031" s="575" t="e">
        <f t="shared" si="330"/>
        <v>#REF!</v>
      </c>
      <c r="G3031" s="575" t="e">
        <f t="shared" si="331"/>
        <v>#REF!</v>
      </c>
      <c r="H3031" s="575" t="e">
        <f t="shared" si="332"/>
        <v>#REF!</v>
      </c>
      <c r="I3031" s="575" t="e">
        <f t="shared" si="333"/>
        <v>#REF!</v>
      </c>
      <c r="J3031" s="575" t="e">
        <f>IF(A3031="","",IF(#REF!="","",PMT((1+D3031)^(1/12)-1,(#REF!*12)-A3031+1,-E3031)))</f>
        <v>#REF!</v>
      </c>
    </row>
    <row r="3032" spans="1:10">
      <c r="A3032" s="577" t="e">
        <f>IF(A3031="","",IF(A3031=#REF!*12,"",+A3031+1))</f>
        <v>#REF!</v>
      </c>
      <c r="B3032" s="576" t="e">
        <f t="shared" si="334"/>
        <v>#REF!</v>
      </c>
      <c r="C3032" s="576" t="e">
        <f>IF(A3032="","",IF(#REF!+'Plano Prestação Mensal Proposta'!A3032&gt;120,0,ROUND(IF(B3032&gt;0.045,(0.045*0.5),(0.5)*B3032),7)))</f>
        <v>#REF!</v>
      </c>
      <c r="D3032" s="576" t="e">
        <f t="shared" si="329"/>
        <v>#REF!</v>
      </c>
      <c r="E3032" s="575" t="e">
        <f t="shared" si="335"/>
        <v>#REF!</v>
      </c>
      <c r="F3032" s="575" t="e">
        <f t="shared" si="330"/>
        <v>#REF!</v>
      </c>
      <c r="G3032" s="575" t="e">
        <f t="shared" si="331"/>
        <v>#REF!</v>
      </c>
      <c r="H3032" s="575" t="e">
        <f t="shared" si="332"/>
        <v>#REF!</v>
      </c>
      <c r="I3032" s="575" t="e">
        <f t="shared" si="333"/>
        <v>#REF!</v>
      </c>
      <c r="J3032" s="575" t="e">
        <f>IF(A3032="","",IF(#REF!="","",PMT((1+D3032)^(1/12)-1,(#REF!*12)-A3032+1,-E3032)))</f>
        <v>#REF!</v>
      </c>
    </row>
    <row r="3033" spans="1:10">
      <c r="A3033" s="577" t="e">
        <f>IF(A3032="","",IF(A3032=#REF!*12,"",+A3032+1))</f>
        <v>#REF!</v>
      </c>
      <c r="B3033" s="576" t="e">
        <f t="shared" si="334"/>
        <v>#REF!</v>
      </c>
      <c r="C3033" s="576" t="e">
        <f>IF(A3033="","",IF(#REF!+'Plano Prestação Mensal Proposta'!A3033&gt;120,0,ROUND(IF(B3033&gt;0.045,(0.045*0.5),(0.5)*B3033),7)))</f>
        <v>#REF!</v>
      </c>
      <c r="D3033" s="576" t="e">
        <f t="shared" si="329"/>
        <v>#REF!</v>
      </c>
      <c r="E3033" s="575" t="e">
        <f t="shared" si="335"/>
        <v>#REF!</v>
      </c>
      <c r="F3033" s="575" t="e">
        <f t="shared" si="330"/>
        <v>#REF!</v>
      </c>
      <c r="G3033" s="575" t="e">
        <f t="shared" si="331"/>
        <v>#REF!</v>
      </c>
      <c r="H3033" s="575" t="e">
        <f t="shared" si="332"/>
        <v>#REF!</v>
      </c>
      <c r="I3033" s="575" t="e">
        <f t="shared" si="333"/>
        <v>#REF!</v>
      </c>
      <c r="J3033" s="575" t="e">
        <f>IF(A3033="","",IF(#REF!="","",PMT((1+D3033)^(1/12)-1,(#REF!*12)-A3033+1,-E3033)))</f>
        <v>#REF!</v>
      </c>
    </row>
    <row r="3034" spans="1:10">
      <c r="A3034" s="577" t="e">
        <f>IF(A3033="","",IF(A3033=#REF!*12,"",+A3033+1))</f>
        <v>#REF!</v>
      </c>
      <c r="B3034" s="576" t="e">
        <f t="shared" si="334"/>
        <v>#REF!</v>
      </c>
      <c r="C3034" s="576" t="e">
        <f>IF(A3034="","",IF(#REF!+'Plano Prestação Mensal Proposta'!A3034&gt;120,0,ROUND(IF(B3034&gt;0.045,(0.045*0.5),(0.5)*B3034),7)))</f>
        <v>#REF!</v>
      </c>
      <c r="D3034" s="576" t="e">
        <f t="shared" si="329"/>
        <v>#REF!</v>
      </c>
      <c r="E3034" s="575" t="e">
        <f t="shared" si="335"/>
        <v>#REF!</v>
      </c>
      <c r="F3034" s="575" t="e">
        <f t="shared" si="330"/>
        <v>#REF!</v>
      </c>
      <c r="G3034" s="575" t="e">
        <f t="shared" si="331"/>
        <v>#REF!</v>
      </c>
      <c r="H3034" s="575" t="e">
        <f t="shared" si="332"/>
        <v>#REF!</v>
      </c>
      <c r="I3034" s="575" t="e">
        <f t="shared" si="333"/>
        <v>#REF!</v>
      </c>
      <c r="J3034" s="575" t="e">
        <f>IF(A3034="","",IF(#REF!="","",PMT((1+D3034)^(1/12)-1,(#REF!*12)-A3034+1,-E3034)))</f>
        <v>#REF!</v>
      </c>
    </row>
    <row r="3035" spans="1:10">
      <c r="A3035" s="577" t="e">
        <f>IF(A3034="","",IF(A3034=#REF!*12,"",+A3034+1))</f>
        <v>#REF!</v>
      </c>
      <c r="B3035" s="576" t="e">
        <f t="shared" si="334"/>
        <v>#REF!</v>
      </c>
      <c r="C3035" s="576" t="e">
        <f>IF(A3035="","",IF(#REF!+'Plano Prestação Mensal Proposta'!A3035&gt;120,0,ROUND(IF(B3035&gt;0.045,(0.045*0.5),(0.5)*B3035),7)))</f>
        <v>#REF!</v>
      </c>
      <c r="D3035" s="576" t="e">
        <f t="shared" si="329"/>
        <v>#REF!</v>
      </c>
      <c r="E3035" s="575" t="e">
        <f t="shared" si="335"/>
        <v>#REF!</v>
      </c>
      <c r="F3035" s="575" t="e">
        <f t="shared" si="330"/>
        <v>#REF!</v>
      </c>
      <c r="G3035" s="575" t="e">
        <f t="shared" si="331"/>
        <v>#REF!</v>
      </c>
      <c r="H3035" s="575" t="e">
        <f t="shared" si="332"/>
        <v>#REF!</v>
      </c>
      <c r="I3035" s="575" t="e">
        <f t="shared" si="333"/>
        <v>#REF!</v>
      </c>
      <c r="J3035" s="575" t="e">
        <f>IF(A3035="","",IF(#REF!="","",PMT((1+D3035)^(1/12)-1,(#REF!*12)-A3035+1,-E3035)))</f>
        <v>#REF!</v>
      </c>
    </row>
    <row r="3036" spans="1:10">
      <c r="A3036" s="577" t="e">
        <f>IF(A3035="","",IF(A3035=#REF!*12,"",+A3035+1))</f>
        <v>#REF!</v>
      </c>
      <c r="B3036" s="576" t="e">
        <f t="shared" si="334"/>
        <v>#REF!</v>
      </c>
      <c r="C3036" s="576" t="e">
        <f>IF(A3036="","",IF(#REF!+'Plano Prestação Mensal Proposta'!A3036&gt;120,0,ROUND(IF(B3036&gt;0.045,(0.045*0.5),(0.5)*B3036),7)))</f>
        <v>#REF!</v>
      </c>
      <c r="D3036" s="576" t="e">
        <f t="shared" si="329"/>
        <v>#REF!</v>
      </c>
      <c r="E3036" s="575" t="e">
        <f t="shared" si="335"/>
        <v>#REF!</v>
      </c>
      <c r="F3036" s="575" t="e">
        <f t="shared" si="330"/>
        <v>#REF!</v>
      </c>
      <c r="G3036" s="575" t="e">
        <f t="shared" si="331"/>
        <v>#REF!</v>
      </c>
      <c r="H3036" s="575" t="e">
        <f t="shared" si="332"/>
        <v>#REF!</v>
      </c>
      <c r="I3036" s="575" t="e">
        <f t="shared" si="333"/>
        <v>#REF!</v>
      </c>
      <c r="J3036" s="575" t="e">
        <f>IF(A3036="","",IF(#REF!="","",PMT((1+D3036)^(1/12)-1,(#REF!*12)-A3036+1,-E3036)))</f>
        <v>#REF!</v>
      </c>
    </row>
    <row r="3037" spans="1:10">
      <c r="A3037" s="577" t="e">
        <f>IF(A3036="","",IF(A3036=#REF!*12,"",+A3036+1))</f>
        <v>#REF!</v>
      </c>
      <c r="B3037" s="576" t="e">
        <f t="shared" si="334"/>
        <v>#REF!</v>
      </c>
      <c r="C3037" s="576" t="e">
        <f>IF(A3037="","",IF(#REF!+'Plano Prestação Mensal Proposta'!A3037&gt;120,0,ROUND(IF(B3037&gt;0.045,(0.045*0.5),(0.5)*B3037),7)))</f>
        <v>#REF!</v>
      </c>
      <c r="D3037" s="576" t="e">
        <f t="shared" si="329"/>
        <v>#REF!</v>
      </c>
      <c r="E3037" s="575" t="e">
        <f t="shared" si="335"/>
        <v>#REF!</v>
      </c>
      <c r="F3037" s="575" t="e">
        <f t="shared" si="330"/>
        <v>#REF!</v>
      </c>
      <c r="G3037" s="575" t="e">
        <f t="shared" si="331"/>
        <v>#REF!</v>
      </c>
      <c r="H3037" s="575" t="e">
        <f t="shared" si="332"/>
        <v>#REF!</v>
      </c>
      <c r="I3037" s="575" t="e">
        <f t="shared" si="333"/>
        <v>#REF!</v>
      </c>
      <c r="J3037" s="575" t="e">
        <f>IF(A3037="","",IF(#REF!="","",PMT((1+D3037)^(1/12)-1,(#REF!*12)-A3037+1,-E3037)))</f>
        <v>#REF!</v>
      </c>
    </row>
    <row r="3038" spans="1:10">
      <c r="A3038" s="577" t="e">
        <f>IF(A3037="","",IF(A3037=#REF!*12,"",+A3037+1))</f>
        <v>#REF!</v>
      </c>
      <c r="B3038" s="576" t="e">
        <f t="shared" si="334"/>
        <v>#REF!</v>
      </c>
      <c r="C3038" s="576" t="e">
        <f>IF(A3038="","",IF(#REF!+'Plano Prestação Mensal Proposta'!A3038&gt;120,0,ROUND(IF(B3038&gt;0.045,(0.045*0.5),(0.5)*B3038),7)))</f>
        <v>#REF!</v>
      </c>
      <c r="D3038" s="576" t="e">
        <f t="shared" si="329"/>
        <v>#REF!</v>
      </c>
      <c r="E3038" s="575" t="e">
        <f t="shared" si="335"/>
        <v>#REF!</v>
      </c>
      <c r="F3038" s="575" t="e">
        <f t="shared" si="330"/>
        <v>#REF!</v>
      </c>
      <c r="G3038" s="575" t="e">
        <f t="shared" si="331"/>
        <v>#REF!</v>
      </c>
      <c r="H3038" s="575" t="e">
        <f t="shared" si="332"/>
        <v>#REF!</v>
      </c>
      <c r="I3038" s="575" t="e">
        <f t="shared" si="333"/>
        <v>#REF!</v>
      </c>
      <c r="J3038" s="575" t="e">
        <f>IF(A3038="","",IF(#REF!="","",PMT((1+D3038)^(1/12)-1,(#REF!*12)-A3038+1,-E3038)))</f>
        <v>#REF!</v>
      </c>
    </row>
    <row r="3039" spans="1:10">
      <c r="A3039" s="577" t="e">
        <f>IF(A3038="","",IF(A3038=#REF!*12,"",+A3038+1))</f>
        <v>#REF!</v>
      </c>
      <c r="B3039" s="576" t="e">
        <f t="shared" si="334"/>
        <v>#REF!</v>
      </c>
      <c r="C3039" s="576" t="e">
        <f>IF(A3039="","",IF(#REF!+'Plano Prestação Mensal Proposta'!A3039&gt;120,0,ROUND(IF(B3039&gt;0.045,(0.045*0.5),(0.5)*B3039),7)))</f>
        <v>#REF!</v>
      </c>
      <c r="D3039" s="576" t="e">
        <f t="shared" si="329"/>
        <v>#REF!</v>
      </c>
      <c r="E3039" s="575" t="e">
        <f t="shared" si="335"/>
        <v>#REF!</v>
      </c>
      <c r="F3039" s="575" t="e">
        <f t="shared" si="330"/>
        <v>#REF!</v>
      </c>
      <c r="G3039" s="575" t="e">
        <f t="shared" si="331"/>
        <v>#REF!</v>
      </c>
      <c r="H3039" s="575" t="e">
        <f t="shared" si="332"/>
        <v>#REF!</v>
      </c>
      <c r="I3039" s="575" t="e">
        <f t="shared" si="333"/>
        <v>#REF!</v>
      </c>
      <c r="J3039" s="575" t="e">
        <f>IF(A3039="","",IF(#REF!="","",PMT((1+D3039)^(1/12)-1,(#REF!*12)-A3039+1,-E3039)))</f>
        <v>#REF!</v>
      </c>
    </row>
    <row r="3040" spans="1:10">
      <c r="A3040" s="577" t="e">
        <f>IF(A3039="","",IF(A3039=#REF!*12,"",+A3039+1))</f>
        <v>#REF!</v>
      </c>
      <c r="B3040" s="576" t="e">
        <f t="shared" si="334"/>
        <v>#REF!</v>
      </c>
      <c r="C3040" s="576" t="e">
        <f>IF(A3040="","",IF(#REF!+'Plano Prestação Mensal Proposta'!A3040&gt;120,0,ROUND(IF(B3040&gt;0.045,(0.045*0.5),(0.5)*B3040),7)))</f>
        <v>#REF!</v>
      </c>
      <c r="D3040" s="576" t="e">
        <f t="shared" si="329"/>
        <v>#REF!</v>
      </c>
      <c r="E3040" s="575" t="e">
        <f t="shared" si="335"/>
        <v>#REF!</v>
      </c>
      <c r="F3040" s="575" t="e">
        <f t="shared" si="330"/>
        <v>#REF!</v>
      </c>
      <c r="G3040" s="575" t="e">
        <f t="shared" si="331"/>
        <v>#REF!</v>
      </c>
      <c r="H3040" s="575" t="e">
        <f t="shared" si="332"/>
        <v>#REF!</v>
      </c>
      <c r="I3040" s="575" t="e">
        <f t="shared" si="333"/>
        <v>#REF!</v>
      </c>
      <c r="J3040" s="575" t="e">
        <f>IF(A3040="","",IF(#REF!="","",PMT((1+D3040)^(1/12)-1,(#REF!*12)-A3040+1,-E3040)))</f>
        <v>#REF!</v>
      </c>
    </row>
    <row r="3041" spans="1:10">
      <c r="A3041" s="577" t="e">
        <f>IF(A3040="","",IF(A3040=#REF!*12,"",+A3040+1))</f>
        <v>#REF!</v>
      </c>
      <c r="B3041" s="576" t="e">
        <f t="shared" si="334"/>
        <v>#REF!</v>
      </c>
      <c r="C3041" s="576" t="e">
        <f>IF(A3041="","",IF(#REF!+'Plano Prestação Mensal Proposta'!A3041&gt;120,0,ROUND(IF(B3041&gt;0.045,(0.045*0.5),(0.5)*B3041),7)))</f>
        <v>#REF!</v>
      </c>
      <c r="D3041" s="576" t="e">
        <f t="shared" si="329"/>
        <v>#REF!</v>
      </c>
      <c r="E3041" s="575" t="e">
        <f t="shared" si="335"/>
        <v>#REF!</v>
      </c>
      <c r="F3041" s="575" t="e">
        <f t="shared" si="330"/>
        <v>#REF!</v>
      </c>
      <c r="G3041" s="575" t="e">
        <f t="shared" si="331"/>
        <v>#REF!</v>
      </c>
      <c r="H3041" s="575" t="e">
        <f t="shared" si="332"/>
        <v>#REF!</v>
      </c>
      <c r="I3041" s="575" t="e">
        <f t="shared" si="333"/>
        <v>#REF!</v>
      </c>
      <c r="J3041" s="575" t="e">
        <f>IF(A3041="","",IF(#REF!="","",PMT((1+D3041)^(1/12)-1,(#REF!*12)-A3041+1,-E3041)))</f>
        <v>#REF!</v>
      </c>
    </row>
    <row r="3042" spans="1:10">
      <c r="A3042" s="577" t="e">
        <f>IF(A3041="","",IF(A3041=#REF!*12,"",+A3041+1))</f>
        <v>#REF!</v>
      </c>
      <c r="B3042" s="576" t="e">
        <f t="shared" si="334"/>
        <v>#REF!</v>
      </c>
      <c r="C3042" s="576" t="e">
        <f>IF(A3042="","",IF(#REF!+'Plano Prestação Mensal Proposta'!A3042&gt;120,0,ROUND(IF(B3042&gt;0.045,(0.045*0.5),(0.5)*B3042),7)))</f>
        <v>#REF!</v>
      </c>
      <c r="D3042" s="576" t="e">
        <f t="shared" si="329"/>
        <v>#REF!</v>
      </c>
      <c r="E3042" s="575" t="e">
        <f t="shared" si="335"/>
        <v>#REF!</v>
      </c>
      <c r="F3042" s="575" t="e">
        <f t="shared" si="330"/>
        <v>#REF!</v>
      </c>
      <c r="G3042" s="575" t="e">
        <f t="shared" si="331"/>
        <v>#REF!</v>
      </c>
      <c r="H3042" s="575" t="e">
        <f t="shared" si="332"/>
        <v>#REF!</v>
      </c>
      <c r="I3042" s="575" t="e">
        <f t="shared" si="333"/>
        <v>#REF!</v>
      </c>
      <c r="J3042" s="575" t="e">
        <f>IF(A3042="","",IF(#REF!="","",PMT((1+D3042)^(1/12)-1,(#REF!*12)-A3042+1,-E3042)))</f>
        <v>#REF!</v>
      </c>
    </row>
    <row r="3043" spans="1:10">
      <c r="A3043" s="577" t="e">
        <f>IF(A3042="","",IF(A3042=#REF!*12,"",+A3042+1))</f>
        <v>#REF!</v>
      </c>
      <c r="B3043" s="576" t="e">
        <f t="shared" si="334"/>
        <v>#REF!</v>
      </c>
      <c r="C3043" s="576" t="e">
        <f>IF(A3043="","",IF(#REF!+'Plano Prestação Mensal Proposta'!A3043&gt;120,0,ROUND(IF(B3043&gt;0.045,(0.045*0.5),(0.5)*B3043),7)))</f>
        <v>#REF!</v>
      </c>
      <c r="D3043" s="576" t="e">
        <f t="shared" si="329"/>
        <v>#REF!</v>
      </c>
      <c r="E3043" s="575" t="e">
        <f t="shared" si="335"/>
        <v>#REF!</v>
      </c>
      <c r="F3043" s="575" t="e">
        <f t="shared" si="330"/>
        <v>#REF!</v>
      </c>
      <c r="G3043" s="575" t="e">
        <f t="shared" si="331"/>
        <v>#REF!</v>
      </c>
      <c r="H3043" s="575" t="e">
        <f t="shared" si="332"/>
        <v>#REF!</v>
      </c>
      <c r="I3043" s="575" t="e">
        <f t="shared" si="333"/>
        <v>#REF!</v>
      </c>
      <c r="J3043" s="575" t="e">
        <f>IF(A3043="","",IF(#REF!="","",PMT((1+D3043)^(1/12)-1,(#REF!*12)-A3043+1,-E3043)))</f>
        <v>#REF!</v>
      </c>
    </row>
    <row r="3044" spans="1:10">
      <c r="A3044" s="577" t="e">
        <f>IF(A3043="","",IF(A3043=#REF!*12,"",+A3043+1))</f>
        <v>#REF!</v>
      </c>
      <c r="B3044" s="576" t="e">
        <f t="shared" si="334"/>
        <v>#REF!</v>
      </c>
      <c r="C3044" s="576" t="e">
        <f>IF(A3044="","",IF(#REF!+'Plano Prestação Mensal Proposta'!A3044&gt;120,0,ROUND(IF(B3044&gt;0.045,(0.045*0.5),(0.5)*B3044),7)))</f>
        <v>#REF!</v>
      </c>
      <c r="D3044" s="576" t="e">
        <f t="shared" si="329"/>
        <v>#REF!</v>
      </c>
      <c r="E3044" s="575" t="e">
        <f t="shared" si="335"/>
        <v>#REF!</v>
      </c>
      <c r="F3044" s="575" t="e">
        <f t="shared" si="330"/>
        <v>#REF!</v>
      </c>
      <c r="G3044" s="575" t="e">
        <f t="shared" si="331"/>
        <v>#REF!</v>
      </c>
      <c r="H3044" s="575" t="e">
        <f t="shared" si="332"/>
        <v>#REF!</v>
      </c>
      <c r="I3044" s="575" t="e">
        <f t="shared" si="333"/>
        <v>#REF!</v>
      </c>
      <c r="J3044" s="575" t="e">
        <f>IF(A3044="","",IF(#REF!="","",PMT((1+D3044)^(1/12)-1,(#REF!*12)-A3044+1,-E3044)))</f>
        <v>#REF!</v>
      </c>
    </row>
    <row r="3045" spans="1:10">
      <c r="A3045" s="577" t="e">
        <f>IF(A3044="","",IF(A3044=#REF!*12,"",+A3044+1))</f>
        <v>#REF!</v>
      </c>
      <c r="B3045" s="576" t="e">
        <f t="shared" si="334"/>
        <v>#REF!</v>
      </c>
      <c r="C3045" s="576" t="e">
        <f>IF(A3045="","",IF(#REF!+'Plano Prestação Mensal Proposta'!A3045&gt;120,0,ROUND(IF(B3045&gt;0.045,(0.045*0.5),(0.5)*B3045),7)))</f>
        <v>#REF!</v>
      </c>
      <c r="D3045" s="576" t="e">
        <f t="shared" si="329"/>
        <v>#REF!</v>
      </c>
      <c r="E3045" s="575" t="e">
        <f t="shared" si="335"/>
        <v>#REF!</v>
      </c>
      <c r="F3045" s="575" t="e">
        <f t="shared" si="330"/>
        <v>#REF!</v>
      </c>
      <c r="G3045" s="575" t="e">
        <f t="shared" si="331"/>
        <v>#REF!</v>
      </c>
      <c r="H3045" s="575" t="e">
        <f t="shared" si="332"/>
        <v>#REF!</v>
      </c>
      <c r="I3045" s="575" t="e">
        <f t="shared" si="333"/>
        <v>#REF!</v>
      </c>
      <c r="J3045" s="575" t="e">
        <f>IF(A3045="","",IF(#REF!="","",PMT((1+D3045)^(1/12)-1,(#REF!*12)-A3045+1,-E3045)))</f>
        <v>#REF!</v>
      </c>
    </row>
    <row r="3046" spans="1:10">
      <c r="A3046" s="577" t="e">
        <f>IF(A3045="","",IF(A3045=#REF!*12,"",+A3045+1))</f>
        <v>#REF!</v>
      </c>
      <c r="B3046" s="576" t="e">
        <f t="shared" si="334"/>
        <v>#REF!</v>
      </c>
      <c r="C3046" s="576" t="e">
        <f>IF(A3046="","",IF(#REF!+'Plano Prestação Mensal Proposta'!A3046&gt;120,0,ROUND(IF(B3046&gt;0.045,(0.045*0.5),(0.5)*B3046),7)))</f>
        <v>#REF!</v>
      </c>
      <c r="D3046" s="576" t="e">
        <f t="shared" si="329"/>
        <v>#REF!</v>
      </c>
      <c r="E3046" s="575" t="e">
        <f t="shared" si="335"/>
        <v>#REF!</v>
      </c>
      <c r="F3046" s="575" t="e">
        <f t="shared" si="330"/>
        <v>#REF!</v>
      </c>
      <c r="G3046" s="575" t="e">
        <f t="shared" si="331"/>
        <v>#REF!</v>
      </c>
      <c r="H3046" s="575" t="e">
        <f t="shared" si="332"/>
        <v>#REF!</v>
      </c>
      <c r="I3046" s="575" t="e">
        <f t="shared" si="333"/>
        <v>#REF!</v>
      </c>
      <c r="J3046" s="575" t="e">
        <f>IF(A3046="","",IF(#REF!="","",PMT((1+D3046)^(1/12)-1,(#REF!*12)-A3046+1,-E3046)))</f>
        <v>#REF!</v>
      </c>
    </row>
    <row r="3047" spans="1:10">
      <c r="A3047" s="577" t="e">
        <f>IF(A3046="","",IF(A3046=#REF!*12,"",+A3046+1))</f>
        <v>#REF!</v>
      </c>
      <c r="B3047" s="576" t="e">
        <f t="shared" si="334"/>
        <v>#REF!</v>
      </c>
      <c r="C3047" s="576" t="e">
        <f>IF(A3047="","",IF(#REF!+'Plano Prestação Mensal Proposta'!A3047&gt;120,0,ROUND(IF(B3047&gt;0.045,(0.045*0.5),(0.5)*B3047),7)))</f>
        <v>#REF!</v>
      </c>
      <c r="D3047" s="576" t="e">
        <f t="shared" si="329"/>
        <v>#REF!</v>
      </c>
      <c r="E3047" s="575" t="e">
        <f t="shared" si="335"/>
        <v>#REF!</v>
      </c>
      <c r="F3047" s="575" t="e">
        <f t="shared" si="330"/>
        <v>#REF!</v>
      </c>
      <c r="G3047" s="575" t="e">
        <f t="shared" si="331"/>
        <v>#REF!</v>
      </c>
      <c r="H3047" s="575" t="e">
        <f t="shared" si="332"/>
        <v>#REF!</v>
      </c>
      <c r="I3047" s="575" t="e">
        <f t="shared" si="333"/>
        <v>#REF!</v>
      </c>
      <c r="J3047" s="575" t="e">
        <f>IF(A3047="","",IF(#REF!="","",PMT((1+D3047)^(1/12)-1,(#REF!*12)-A3047+1,-E3047)))</f>
        <v>#REF!</v>
      </c>
    </row>
    <row r="3048" spans="1:10">
      <c r="A3048" s="577" t="e">
        <f>IF(A3047="","",IF(A3047=#REF!*12,"",+A3047+1))</f>
        <v>#REF!</v>
      </c>
      <c r="B3048" s="576" t="e">
        <f t="shared" si="334"/>
        <v>#REF!</v>
      </c>
      <c r="C3048" s="576" t="e">
        <f>IF(A3048="","",IF(#REF!+'Plano Prestação Mensal Proposta'!A3048&gt;120,0,ROUND(IF(B3048&gt;0.045,(0.045*0.5),(0.5)*B3048),7)))</f>
        <v>#REF!</v>
      </c>
      <c r="D3048" s="576" t="e">
        <f t="shared" si="329"/>
        <v>#REF!</v>
      </c>
      <c r="E3048" s="575" t="e">
        <f t="shared" si="335"/>
        <v>#REF!</v>
      </c>
      <c r="F3048" s="575" t="e">
        <f t="shared" si="330"/>
        <v>#REF!</v>
      </c>
      <c r="G3048" s="575" t="e">
        <f t="shared" si="331"/>
        <v>#REF!</v>
      </c>
      <c r="H3048" s="575" t="e">
        <f t="shared" si="332"/>
        <v>#REF!</v>
      </c>
      <c r="I3048" s="575" t="e">
        <f t="shared" si="333"/>
        <v>#REF!</v>
      </c>
      <c r="J3048" s="575" t="e">
        <f>IF(A3048="","",IF(#REF!="","",PMT((1+D3048)^(1/12)-1,(#REF!*12)-A3048+1,-E3048)))</f>
        <v>#REF!</v>
      </c>
    </row>
    <row r="3049" spans="1:10">
      <c r="A3049" s="577" t="e">
        <f>IF(A3048="","",IF(A3048=#REF!*12,"",+A3048+1))</f>
        <v>#REF!</v>
      </c>
      <c r="B3049" s="576" t="e">
        <f t="shared" si="334"/>
        <v>#REF!</v>
      </c>
      <c r="C3049" s="576" t="e">
        <f>IF(A3049="","",IF(#REF!+'Plano Prestação Mensal Proposta'!A3049&gt;120,0,ROUND(IF(B3049&gt;0.045,(0.045*0.5),(0.5)*B3049),7)))</f>
        <v>#REF!</v>
      </c>
      <c r="D3049" s="576" t="e">
        <f t="shared" si="329"/>
        <v>#REF!</v>
      </c>
      <c r="E3049" s="575" t="e">
        <f t="shared" si="335"/>
        <v>#REF!</v>
      </c>
      <c r="F3049" s="575" t="e">
        <f t="shared" si="330"/>
        <v>#REF!</v>
      </c>
      <c r="G3049" s="575" t="e">
        <f t="shared" si="331"/>
        <v>#REF!</v>
      </c>
      <c r="H3049" s="575" t="e">
        <f t="shared" si="332"/>
        <v>#REF!</v>
      </c>
      <c r="I3049" s="575" t="e">
        <f t="shared" si="333"/>
        <v>#REF!</v>
      </c>
      <c r="J3049" s="575" t="e">
        <f>IF(A3049="","",IF(#REF!="","",PMT((1+D3049)^(1/12)-1,(#REF!*12)-A3049+1,-E3049)))</f>
        <v>#REF!</v>
      </c>
    </row>
    <row r="3050" spans="1:10">
      <c r="A3050" s="577" t="e">
        <f>IF(A3049="","",IF(A3049=#REF!*12,"",+A3049+1))</f>
        <v>#REF!</v>
      </c>
      <c r="B3050" s="576" t="e">
        <f t="shared" si="334"/>
        <v>#REF!</v>
      </c>
      <c r="C3050" s="576" t="e">
        <f>IF(A3050="","",IF(#REF!+'Plano Prestação Mensal Proposta'!A3050&gt;120,0,ROUND(IF(B3050&gt;0.045,(0.045*0.5),(0.5)*B3050),7)))</f>
        <v>#REF!</v>
      </c>
      <c r="D3050" s="576" t="e">
        <f t="shared" si="329"/>
        <v>#REF!</v>
      </c>
      <c r="E3050" s="575" t="e">
        <f t="shared" si="335"/>
        <v>#REF!</v>
      </c>
      <c r="F3050" s="575" t="e">
        <f t="shared" si="330"/>
        <v>#REF!</v>
      </c>
      <c r="G3050" s="575" t="e">
        <f t="shared" si="331"/>
        <v>#REF!</v>
      </c>
      <c r="H3050" s="575" t="e">
        <f t="shared" si="332"/>
        <v>#REF!</v>
      </c>
      <c r="I3050" s="575" t="e">
        <f t="shared" si="333"/>
        <v>#REF!</v>
      </c>
      <c r="J3050" s="575" t="e">
        <f>IF(A3050="","",IF(#REF!="","",PMT((1+D3050)^(1/12)-1,(#REF!*12)-A3050+1,-E3050)))</f>
        <v>#REF!</v>
      </c>
    </row>
    <row r="3051" spans="1:10">
      <c r="A3051" s="577" t="e">
        <f>IF(A3050="","",IF(A3050=#REF!*12,"",+A3050+1))</f>
        <v>#REF!</v>
      </c>
      <c r="B3051" s="576" t="e">
        <f t="shared" si="334"/>
        <v>#REF!</v>
      </c>
      <c r="C3051" s="576" t="e">
        <f>IF(A3051="","",IF(#REF!+'Plano Prestação Mensal Proposta'!A3051&gt;120,0,ROUND(IF(B3051&gt;0.045,(0.045*0.5),(0.5)*B3051),7)))</f>
        <v>#REF!</v>
      </c>
      <c r="D3051" s="576" t="e">
        <f t="shared" si="329"/>
        <v>#REF!</v>
      </c>
      <c r="E3051" s="575" t="e">
        <f t="shared" si="335"/>
        <v>#REF!</v>
      </c>
      <c r="F3051" s="575" t="e">
        <f t="shared" si="330"/>
        <v>#REF!</v>
      </c>
      <c r="G3051" s="575" t="e">
        <f t="shared" si="331"/>
        <v>#REF!</v>
      </c>
      <c r="H3051" s="575" t="e">
        <f t="shared" si="332"/>
        <v>#REF!</v>
      </c>
      <c r="I3051" s="575" t="e">
        <f t="shared" si="333"/>
        <v>#REF!</v>
      </c>
      <c r="J3051" s="575" t="e">
        <f>IF(A3051="","",IF(#REF!="","",PMT((1+D3051)^(1/12)-1,(#REF!*12)-A3051+1,-E3051)))</f>
        <v>#REF!</v>
      </c>
    </row>
    <row r="3052" spans="1:10">
      <c r="A3052" s="577" t="e">
        <f>IF(A3051="","",IF(A3051=#REF!*12,"",+A3051+1))</f>
        <v>#REF!</v>
      </c>
      <c r="B3052" s="576" t="e">
        <f t="shared" si="334"/>
        <v>#REF!</v>
      </c>
      <c r="C3052" s="576" t="e">
        <f>IF(A3052="","",IF(#REF!+'Plano Prestação Mensal Proposta'!A3052&gt;120,0,ROUND(IF(B3052&gt;0.045,(0.045*0.5),(0.5)*B3052),7)))</f>
        <v>#REF!</v>
      </c>
      <c r="D3052" s="576" t="e">
        <f t="shared" si="329"/>
        <v>#REF!</v>
      </c>
      <c r="E3052" s="575" t="e">
        <f t="shared" si="335"/>
        <v>#REF!</v>
      </c>
      <c r="F3052" s="575" t="e">
        <f t="shared" si="330"/>
        <v>#REF!</v>
      </c>
      <c r="G3052" s="575" t="e">
        <f t="shared" si="331"/>
        <v>#REF!</v>
      </c>
      <c r="H3052" s="575" t="e">
        <f t="shared" si="332"/>
        <v>#REF!</v>
      </c>
      <c r="I3052" s="575" t="e">
        <f t="shared" si="333"/>
        <v>#REF!</v>
      </c>
      <c r="J3052" s="575" t="e">
        <f>IF(A3052="","",IF(#REF!="","",PMT((1+D3052)^(1/12)-1,(#REF!*12)-A3052+1,-E3052)))</f>
        <v>#REF!</v>
      </c>
    </row>
    <row r="3053" spans="1:10">
      <c r="A3053" s="577" t="e">
        <f>IF(A3052="","",IF(A3052=#REF!*12,"",+A3052+1))</f>
        <v>#REF!</v>
      </c>
      <c r="B3053" s="576" t="e">
        <f t="shared" si="334"/>
        <v>#REF!</v>
      </c>
      <c r="C3053" s="576" t="e">
        <f>IF(A3053="","",IF(#REF!+'Plano Prestação Mensal Proposta'!A3053&gt;120,0,ROUND(IF(B3053&gt;0.045,(0.045*0.5),(0.5)*B3053),7)))</f>
        <v>#REF!</v>
      </c>
      <c r="D3053" s="576" t="e">
        <f t="shared" si="329"/>
        <v>#REF!</v>
      </c>
      <c r="E3053" s="575" t="e">
        <f t="shared" si="335"/>
        <v>#REF!</v>
      </c>
      <c r="F3053" s="575" t="e">
        <f t="shared" si="330"/>
        <v>#REF!</v>
      </c>
      <c r="G3053" s="575" t="e">
        <f t="shared" si="331"/>
        <v>#REF!</v>
      </c>
      <c r="H3053" s="575" t="e">
        <f t="shared" si="332"/>
        <v>#REF!</v>
      </c>
      <c r="I3053" s="575" t="e">
        <f t="shared" si="333"/>
        <v>#REF!</v>
      </c>
      <c r="J3053" s="575" t="e">
        <f>IF(A3053="","",IF(#REF!="","",PMT((1+D3053)^(1/12)-1,(#REF!*12)-A3053+1,-E3053)))</f>
        <v>#REF!</v>
      </c>
    </row>
    <row r="3054" spans="1:10">
      <c r="A3054" s="577" t="e">
        <f>IF(A3053="","",IF(A3053=#REF!*12,"",+A3053+1))</f>
        <v>#REF!</v>
      </c>
      <c r="B3054" s="576" t="e">
        <f t="shared" si="334"/>
        <v>#REF!</v>
      </c>
      <c r="C3054" s="576" t="e">
        <f>IF(A3054="","",IF(#REF!+'Plano Prestação Mensal Proposta'!A3054&gt;120,0,ROUND(IF(B3054&gt;0.045,(0.045*0.5),(0.5)*B3054),7)))</f>
        <v>#REF!</v>
      </c>
      <c r="D3054" s="576" t="e">
        <f t="shared" si="329"/>
        <v>#REF!</v>
      </c>
      <c r="E3054" s="575" t="e">
        <f t="shared" si="335"/>
        <v>#REF!</v>
      </c>
      <c r="F3054" s="575" t="e">
        <f t="shared" si="330"/>
        <v>#REF!</v>
      </c>
      <c r="G3054" s="575" t="e">
        <f t="shared" si="331"/>
        <v>#REF!</v>
      </c>
      <c r="H3054" s="575" t="e">
        <f t="shared" si="332"/>
        <v>#REF!</v>
      </c>
      <c r="I3054" s="575" t="e">
        <f t="shared" si="333"/>
        <v>#REF!</v>
      </c>
      <c r="J3054" s="575" t="e">
        <f>IF(A3054="","",IF(#REF!="","",PMT((1+D3054)^(1/12)-1,(#REF!*12)-A3054+1,-E3054)))</f>
        <v>#REF!</v>
      </c>
    </row>
    <row r="3055" spans="1:10">
      <c r="A3055" s="577" t="e">
        <f>IF(A3054="","",IF(A3054=#REF!*12,"",+A3054+1))</f>
        <v>#REF!</v>
      </c>
      <c r="B3055" s="576" t="e">
        <f t="shared" si="334"/>
        <v>#REF!</v>
      </c>
      <c r="C3055" s="576" t="e">
        <f>IF(A3055="","",IF(#REF!+'Plano Prestação Mensal Proposta'!A3055&gt;120,0,ROUND(IF(B3055&gt;0.045,(0.045*0.5),(0.5)*B3055),7)))</f>
        <v>#REF!</v>
      </c>
      <c r="D3055" s="576" t="e">
        <f t="shared" si="329"/>
        <v>#REF!</v>
      </c>
      <c r="E3055" s="575" t="e">
        <f t="shared" si="335"/>
        <v>#REF!</v>
      </c>
      <c r="F3055" s="575" t="e">
        <f t="shared" si="330"/>
        <v>#REF!</v>
      </c>
      <c r="G3055" s="575" t="e">
        <f t="shared" si="331"/>
        <v>#REF!</v>
      </c>
      <c r="H3055" s="575" t="e">
        <f t="shared" si="332"/>
        <v>#REF!</v>
      </c>
      <c r="I3055" s="575" t="e">
        <f t="shared" si="333"/>
        <v>#REF!</v>
      </c>
      <c r="J3055" s="575" t="e">
        <f>IF(A3055="","",IF(#REF!="","",PMT((1+D3055)^(1/12)-1,(#REF!*12)-A3055+1,-E3055)))</f>
        <v>#REF!</v>
      </c>
    </row>
    <row r="3056" spans="1:10">
      <c r="A3056" s="577" t="e">
        <f>IF(A3055="","",IF(A3055=#REF!*12,"",+A3055+1))</f>
        <v>#REF!</v>
      </c>
      <c r="B3056" s="576" t="e">
        <f t="shared" si="334"/>
        <v>#REF!</v>
      </c>
      <c r="C3056" s="576" t="e">
        <f>IF(A3056="","",IF(#REF!+'Plano Prestação Mensal Proposta'!A3056&gt;120,0,ROUND(IF(B3056&gt;0.045,(0.045*0.5),(0.5)*B3056),7)))</f>
        <v>#REF!</v>
      </c>
      <c r="D3056" s="576" t="e">
        <f t="shared" si="329"/>
        <v>#REF!</v>
      </c>
      <c r="E3056" s="575" t="e">
        <f t="shared" si="335"/>
        <v>#REF!</v>
      </c>
      <c r="F3056" s="575" t="e">
        <f t="shared" si="330"/>
        <v>#REF!</v>
      </c>
      <c r="G3056" s="575" t="e">
        <f t="shared" si="331"/>
        <v>#REF!</v>
      </c>
      <c r="H3056" s="575" t="e">
        <f t="shared" si="332"/>
        <v>#REF!</v>
      </c>
      <c r="I3056" s="575" t="e">
        <f t="shared" si="333"/>
        <v>#REF!</v>
      </c>
      <c r="J3056" s="575" t="e">
        <f>IF(A3056="","",IF(#REF!="","",PMT((1+D3056)^(1/12)-1,(#REF!*12)-A3056+1,-E3056)))</f>
        <v>#REF!</v>
      </c>
    </row>
    <row r="3057" spans="1:10">
      <c r="A3057" s="577" t="e">
        <f>IF(A3056="","",IF(A3056=#REF!*12,"",+A3056+1))</f>
        <v>#REF!</v>
      </c>
      <c r="B3057" s="576" t="e">
        <f t="shared" si="334"/>
        <v>#REF!</v>
      </c>
      <c r="C3057" s="576" t="e">
        <f>IF(A3057="","",IF(#REF!+'Plano Prestação Mensal Proposta'!A3057&gt;120,0,ROUND(IF(B3057&gt;0.045,(0.045*0.5),(0.5)*B3057),7)))</f>
        <v>#REF!</v>
      </c>
      <c r="D3057" s="576" t="e">
        <f t="shared" si="329"/>
        <v>#REF!</v>
      </c>
      <c r="E3057" s="575" t="e">
        <f t="shared" si="335"/>
        <v>#REF!</v>
      </c>
      <c r="F3057" s="575" t="e">
        <f t="shared" si="330"/>
        <v>#REF!</v>
      </c>
      <c r="G3057" s="575" t="e">
        <f t="shared" si="331"/>
        <v>#REF!</v>
      </c>
      <c r="H3057" s="575" t="e">
        <f t="shared" si="332"/>
        <v>#REF!</v>
      </c>
      <c r="I3057" s="575" t="e">
        <f t="shared" si="333"/>
        <v>#REF!</v>
      </c>
      <c r="J3057" s="575" t="e">
        <f>IF(A3057="","",IF(#REF!="","",PMT((1+D3057)^(1/12)-1,(#REF!*12)-A3057+1,-E3057)))</f>
        <v>#REF!</v>
      </c>
    </row>
    <row r="3058" spans="1:10">
      <c r="A3058" s="577" t="e">
        <f>IF(A3057="","",IF(A3057=#REF!*12,"",+A3057+1))</f>
        <v>#REF!</v>
      </c>
      <c r="B3058" s="576" t="e">
        <f t="shared" si="334"/>
        <v>#REF!</v>
      </c>
      <c r="C3058" s="576" t="e">
        <f>IF(A3058="","",IF(#REF!+'Plano Prestação Mensal Proposta'!A3058&gt;120,0,ROUND(IF(B3058&gt;0.045,(0.045*0.5),(0.5)*B3058),7)))</f>
        <v>#REF!</v>
      </c>
      <c r="D3058" s="576" t="e">
        <f t="shared" si="329"/>
        <v>#REF!</v>
      </c>
      <c r="E3058" s="575" t="e">
        <f t="shared" si="335"/>
        <v>#REF!</v>
      </c>
      <c r="F3058" s="575" t="e">
        <f t="shared" si="330"/>
        <v>#REF!</v>
      </c>
      <c r="G3058" s="575" t="e">
        <f t="shared" si="331"/>
        <v>#REF!</v>
      </c>
      <c r="H3058" s="575" t="e">
        <f t="shared" si="332"/>
        <v>#REF!</v>
      </c>
      <c r="I3058" s="575" t="e">
        <f t="shared" si="333"/>
        <v>#REF!</v>
      </c>
      <c r="J3058" s="575" t="e">
        <f>IF(A3058="","",IF(#REF!="","",PMT((1+D3058)^(1/12)-1,(#REF!*12)-A3058+1,-E3058)))</f>
        <v>#REF!</v>
      </c>
    </row>
    <row r="3059" spans="1:10">
      <c r="A3059" s="577" t="e">
        <f>IF(A3058="","",IF(A3058=#REF!*12,"",+A3058+1))</f>
        <v>#REF!</v>
      </c>
      <c r="B3059" s="576" t="e">
        <f t="shared" si="334"/>
        <v>#REF!</v>
      </c>
      <c r="C3059" s="576" t="e">
        <f>IF(A3059="","",IF(#REF!+'Plano Prestação Mensal Proposta'!A3059&gt;120,0,ROUND(IF(B3059&gt;0.045,(0.045*0.5),(0.5)*B3059),7)))</f>
        <v>#REF!</v>
      </c>
      <c r="D3059" s="576" t="e">
        <f t="shared" si="329"/>
        <v>#REF!</v>
      </c>
      <c r="E3059" s="575" t="e">
        <f t="shared" si="335"/>
        <v>#REF!</v>
      </c>
      <c r="F3059" s="575" t="e">
        <f t="shared" si="330"/>
        <v>#REF!</v>
      </c>
      <c r="G3059" s="575" t="e">
        <f t="shared" si="331"/>
        <v>#REF!</v>
      </c>
      <c r="H3059" s="575" t="e">
        <f t="shared" si="332"/>
        <v>#REF!</v>
      </c>
      <c r="I3059" s="575" t="e">
        <f t="shared" si="333"/>
        <v>#REF!</v>
      </c>
      <c r="J3059" s="575" t="e">
        <f>IF(A3059="","",IF(#REF!="","",PMT((1+D3059)^(1/12)-1,(#REF!*12)-A3059+1,-E3059)))</f>
        <v>#REF!</v>
      </c>
    </row>
    <row r="3060" spans="1:10">
      <c r="A3060" s="577" t="e">
        <f>IF(A3059="","",IF(A3059=#REF!*12,"",+A3059+1))</f>
        <v>#REF!</v>
      </c>
      <c r="B3060" s="576" t="e">
        <f t="shared" si="334"/>
        <v>#REF!</v>
      </c>
      <c r="C3060" s="576" t="e">
        <f>IF(A3060="","",IF(#REF!+'Plano Prestação Mensal Proposta'!A3060&gt;120,0,ROUND(IF(B3060&gt;0.045,(0.045*0.5),(0.5)*B3060),7)))</f>
        <v>#REF!</v>
      </c>
      <c r="D3060" s="576" t="e">
        <f t="shared" si="329"/>
        <v>#REF!</v>
      </c>
      <c r="E3060" s="575" t="e">
        <f t="shared" si="335"/>
        <v>#REF!</v>
      </c>
      <c r="F3060" s="575" t="e">
        <f t="shared" si="330"/>
        <v>#REF!</v>
      </c>
      <c r="G3060" s="575" t="e">
        <f t="shared" si="331"/>
        <v>#REF!</v>
      </c>
      <c r="H3060" s="575" t="e">
        <f t="shared" si="332"/>
        <v>#REF!</v>
      </c>
      <c r="I3060" s="575" t="e">
        <f t="shared" si="333"/>
        <v>#REF!</v>
      </c>
      <c r="J3060" s="575" t="e">
        <f>IF(A3060="","",IF(#REF!="","",PMT((1+D3060)^(1/12)-1,(#REF!*12)-A3060+1,-E3060)))</f>
        <v>#REF!</v>
      </c>
    </row>
    <row r="3061" spans="1:10">
      <c r="A3061" s="577" t="e">
        <f>IF(A3060="","",IF(A3060=#REF!*12,"",+A3060+1))</f>
        <v>#REF!</v>
      </c>
      <c r="B3061" s="576" t="e">
        <f t="shared" si="334"/>
        <v>#REF!</v>
      </c>
      <c r="C3061" s="576" t="e">
        <f>IF(A3061="","",IF(#REF!+'Plano Prestação Mensal Proposta'!A3061&gt;120,0,ROUND(IF(B3061&gt;0.045,(0.045*0.5),(0.5)*B3061),7)))</f>
        <v>#REF!</v>
      </c>
      <c r="D3061" s="576" t="e">
        <f t="shared" si="329"/>
        <v>#REF!</v>
      </c>
      <c r="E3061" s="575" t="e">
        <f t="shared" si="335"/>
        <v>#REF!</v>
      </c>
      <c r="F3061" s="575" t="e">
        <f t="shared" si="330"/>
        <v>#REF!</v>
      </c>
      <c r="G3061" s="575" t="e">
        <f t="shared" si="331"/>
        <v>#REF!</v>
      </c>
      <c r="H3061" s="575" t="e">
        <f t="shared" si="332"/>
        <v>#REF!</v>
      </c>
      <c r="I3061" s="575" t="e">
        <f t="shared" si="333"/>
        <v>#REF!</v>
      </c>
      <c r="J3061" s="575" t="e">
        <f>IF(A3061="","",IF(#REF!="","",PMT((1+D3061)^(1/12)-1,(#REF!*12)-A3061+1,-E3061)))</f>
        <v>#REF!</v>
      </c>
    </row>
    <row r="3062" spans="1:10">
      <c r="A3062" s="577" t="e">
        <f>IF(A3061="","",IF(A3061=#REF!*12,"",+A3061+1))</f>
        <v>#REF!</v>
      </c>
      <c r="B3062" s="576" t="e">
        <f t="shared" si="334"/>
        <v>#REF!</v>
      </c>
      <c r="C3062" s="576" t="e">
        <f>IF(A3062="","",IF(#REF!+'Plano Prestação Mensal Proposta'!A3062&gt;120,0,ROUND(IF(B3062&gt;0.045,(0.045*0.5),(0.5)*B3062),7)))</f>
        <v>#REF!</v>
      </c>
      <c r="D3062" s="576" t="e">
        <f t="shared" si="329"/>
        <v>#REF!</v>
      </c>
      <c r="E3062" s="575" t="e">
        <f t="shared" si="335"/>
        <v>#REF!</v>
      </c>
      <c r="F3062" s="575" t="e">
        <f t="shared" si="330"/>
        <v>#REF!</v>
      </c>
      <c r="G3062" s="575" t="e">
        <f t="shared" si="331"/>
        <v>#REF!</v>
      </c>
      <c r="H3062" s="575" t="e">
        <f t="shared" si="332"/>
        <v>#REF!</v>
      </c>
      <c r="I3062" s="575" t="e">
        <f t="shared" si="333"/>
        <v>#REF!</v>
      </c>
      <c r="J3062" s="575" t="e">
        <f>IF(A3062="","",IF(#REF!="","",PMT((1+D3062)^(1/12)-1,(#REF!*12)-A3062+1,-E3062)))</f>
        <v>#REF!</v>
      </c>
    </row>
    <row r="3063" spans="1:10">
      <c r="A3063" s="577" t="e">
        <f>IF(A3062="","",IF(A3062=#REF!*12,"",+A3062+1))</f>
        <v>#REF!</v>
      </c>
      <c r="B3063" s="576" t="e">
        <f t="shared" si="334"/>
        <v>#REF!</v>
      </c>
      <c r="C3063" s="576" t="e">
        <f>IF(A3063="","",IF(#REF!+'Plano Prestação Mensal Proposta'!A3063&gt;120,0,ROUND(IF(B3063&gt;0.045,(0.045*0.5),(0.5)*B3063),7)))</f>
        <v>#REF!</v>
      </c>
      <c r="D3063" s="576" t="e">
        <f t="shared" si="329"/>
        <v>#REF!</v>
      </c>
      <c r="E3063" s="575" t="e">
        <f t="shared" si="335"/>
        <v>#REF!</v>
      </c>
      <c r="F3063" s="575" t="e">
        <f t="shared" si="330"/>
        <v>#REF!</v>
      </c>
      <c r="G3063" s="575" t="e">
        <f t="shared" si="331"/>
        <v>#REF!</v>
      </c>
      <c r="H3063" s="575" t="e">
        <f t="shared" si="332"/>
        <v>#REF!</v>
      </c>
      <c r="I3063" s="575" t="e">
        <f t="shared" si="333"/>
        <v>#REF!</v>
      </c>
      <c r="J3063" s="575" t="e">
        <f>IF(A3063="","",IF(#REF!="","",PMT((1+D3063)^(1/12)-1,(#REF!*12)-A3063+1,-E3063)))</f>
        <v>#REF!</v>
      </c>
    </row>
    <row r="3064" spans="1:10">
      <c r="A3064" s="577" t="e">
        <f>IF(A3063="","",IF(A3063=#REF!*12,"",+A3063+1))</f>
        <v>#REF!</v>
      </c>
      <c r="B3064" s="576" t="e">
        <f t="shared" si="334"/>
        <v>#REF!</v>
      </c>
      <c r="C3064" s="576" t="e">
        <f>IF(A3064="","",IF(#REF!+'Plano Prestação Mensal Proposta'!A3064&gt;120,0,ROUND(IF(B3064&gt;0.045,(0.045*0.5),(0.5)*B3064),7)))</f>
        <v>#REF!</v>
      </c>
      <c r="D3064" s="576" t="e">
        <f t="shared" si="329"/>
        <v>#REF!</v>
      </c>
      <c r="E3064" s="575" t="e">
        <f t="shared" si="335"/>
        <v>#REF!</v>
      </c>
      <c r="F3064" s="575" t="e">
        <f t="shared" si="330"/>
        <v>#REF!</v>
      </c>
      <c r="G3064" s="575" t="e">
        <f t="shared" si="331"/>
        <v>#REF!</v>
      </c>
      <c r="H3064" s="575" t="e">
        <f t="shared" si="332"/>
        <v>#REF!</v>
      </c>
      <c r="I3064" s="575" t="e">
        <f t="shared" si="333"/>
        <v>#REF!</v>
      </c>
      <c r="J3064" s="575" t="e">
        <f>IF(A3064="","",IF(#REF!="","",PMT((1+D3064)^(1/12)-1,(#REF!*12)-A3064+1,-E3064)))</f>
        <v>#REF!</v>
      </c>
    </row>
    <row r="3065" spans="1:10">
      <c r="A3065" s="577" t="e">
        <f>IF(A3064="","",IF(A3064=#REF!*12,"",+A3064+1))</f>
        <v>#REF!</v>
      </c>
      <c r="B3065" s="576" t="e">
        <f t="shared" si="334"/>
        <v>#REF!</v>
      </c>
      <c r="C3065" s="576" t="e">
        <f>IF(A3065="","",IF(#REF!+'Plano Prestação Mensal Proposta'!A3065&gt;120,0,ROUND(IF(B3065&gt;0.045,(0.045*0.5),(0.5)*B3065),7)))</f>
        <v>#REF!</v>
      </c>
      <c r="D3065" s="576" t="e">
        <f t="shared" si="329"/>
        <v>#REF!</v>
      </c>
      <c r="E3065" s="575" t="e">
        <f t="shared" si="335"/>
        <v>#REF!</v>
      </c>
      <c r="F3065" s="575" t="e">
        <f t="shared" si="330"/>
        <v>#REF!</v>
      </c>
      <c r="G3065" s="575" t="e">
        <f t="shared" si="331"/>
        <v>#REF!</v>
      </c>
      <c r="H3065" s="575" t="e">
        <f t="shared" si="332"/>
        <v>#REF!</v>
      </c>
      <c r="I3065" s="575" t="e">
        <f t="shared" si="333"/>
        <v>#REF!</v>
      </c>
      <c r="J3065" s="575" t="e">
        <f>IF(A3065="","",IF(#REF!="","",PMT((1+D3065)^(1/12)-1,(#REF!*12)-A3065+1,-E3065)))</f>
        <v>#REF!</v>
      </c>
    </row>
    <row r="3066" spans="1:10">
      <c r="A3066" s="577" t="e">
        <f>IF(A3065="","",IF(A3065=#REF!*12,"",+A3065+1))</f>
        <v>#REF!</v>
      </c>
      <c r="B3066" s="576" t="e">
        <f t="shared" si="334"/>
        <v>#REF!</v>
      </c>
      <c r="C3066" s="576" t="e">
        <f>IF(A3066="","",IF(#REF!+'Plano Prestação Mensal Proposta'!A3066&gt;120,0,ROUND(IF(B3066&gt;0.045,(0.045*0.5),(0.5)*B3066),7)))</f>
        <v>#REF!</v>
      </c>
      <c r="D3066" s="576" t="e">
        <f t="shared" si="329"/>
        <v>#REF!</v>
      </c>
      <c r="E3066" s="575" t="e">
        <f t="shared" si="335"/>
        <v>#REF!</v>
      </c>
      <c r="F3066" s="575" t="e">
        <f t="shared" si="330"/>
        <v>#REF!</v>
      </c>
      <c r="G3066" s="575" t="e">
        <f t="shared" si="331"/>
        <v>#REF!</v>
      </c>
      <c r="H3066" s="575" t="e">
        <f t="shared" si="332"/>
        <v>#REF!</v>
      </c>
      <c r="I3066" s="575" t="e">
        <f t="shared" si="333"/>
        <v>#REF!</v>
      </c>
      <c r="J3066" s="575" t="e">
        <f>IF(A3066="","",IF(#REF!="","",PMT((1+D3066)^(1/12)-1,(#REF!*12)-A3066+1,-E3066)))</f>
        <v>#REF!</v>
      </c>
    </row>
    <row r="3067" spans="1:10">
      <c r="A3067" s="577" t="e">
        <f>IF(A3066="","",IF(A3066=#REF!*12,"",+A3066+1))</f>
        <v>#REF!</v>
      </c>
      <c r="B3067" s="576" t="e">
        <f t="shared" si="334"/>
        <v>#REF!</v>
      </c>
      <c r="C3067" s="576" t="e">
        <f>IF(A3067="","",IF(#REF!+'Plano Prestação Mensal Proposta'!A3067&gt;120,0,ROUND(IF(B3067&gt;0.045,(0.045*0.5),(0.5)*B3067),7)))</f>
        <v>#REF!</v>
      </c>
      <c r="D3067" s="576" t="e">
        <f t="shared" si="329"/>
        <v>#REF!</v>
      </c>
      <c r="E3067" s="575" t="e">
        <f t="shared" si="335"/>
        <v>#REF!</v>
      </c>
      <c r="F3067" s="575" t="e">
        <f t="shared" si="330"/>
        <v>#REF!</v>
      </c>
      <c r="G3067" s="575" t="e">
        <f t="shared" si="331"/>
        <v>#REF!</v>
      </c>
      <c r="H3067" s="575" t="e">
        <f t="shared" si="332"/>
        <v>#REF!</v>
      </c>
      <c r="I3067" s="575" t="e">
        <f t="shared" si="333"/>
        <v>#REF!</v>
      </c>
      <c r="J3067" s="575" t="e">
        <f>IF(A3067="","",IF(#REF!="","",PMT((1+D3067)^(1/12)-1,(#REF!*12)-A3067+1,-E3067)))</f>
        <v>#REF!</v>
      </c>
    </row>
    <row r="3068" spans="1:10">
      <c r="A3068" s="577" t="e">
        <f>IF(A3067="","",IF(A3067=#REF!*12,"",+A3067+1))</f>
        <v>#REF!</v>
      </c>
      <c r="B3068" s="576" t="e">
        <f t="shared" si="334"/>
        <v>#REF!</v>
      </c>
      <c r="C3068" s="576" t="e">
        <f>IF(A3068="","",IF(#REF!+'Plano Prestação Mensal Proposta'!A3068&gt;120,0,ROUND(IF(B3068&gt;0.045,(0.045*0.5),(0.5)*B3068),7)))</f>
        <v>#REF!</v>
      </c>
      <c r="D3068" s="576" t="e">
        <f t="shared" si="329"/>
        <v>#REF!</v>
      </c>
      <c r="E3068" s="575" t="e">
        <f t="shared" si="335"/>
        <v>#REF!</v>
      </c>
      <c r="F3068" s="575" t="e">
        <f t="shared" si="330"/>
        <v>#REF!</v>
      </c>
      <c r="G3068" s="575" t="e">
        <f t="shared" si="331"/>
        <v>#REF!</v>
      </c>
      <c r="H3068" s="575" t="e">
        <f t="shared" si="332"/>
        <v>#REF!</v>
      </c>
      <c r="I3068" s="575" t="e">
        <f t="shared" si="333"/>
        <v>#REF!</v>
      </c>
      <c r="J3068" s="575" t="e">
        <f>IF(A3068="","",IF(#REF!="","",PMT((1+D3068)^(1/12)-1,(#REF!*12)-A3068+1,-E3068)))</f>
        <v>#REF!</v>
      </c>
    </row>
    <row r="3069" spans="1:10">
      <c r="A3069" s="577" t="e">
        <f>IF(A3068="","",IF(A3068=#REF!*12,"",+A3068+1))</f>
        <v>#REF!</v>
      </c>
      <c r="B3069" s="576" t="e">
        <f t="shared" si="334"/>
        <v>#REF!</v>
      </c>
      <c r="C3069" s="576" t="e">
        <f>IF(A3069="","",IF(#REF!+'Plano Prestação Mensal Proposta'!A3069&gt;120,0,ROUND(IF(B3069&gt;0.045,(0.045*0.5),(0.5)*B3069),7)))</f>
        <v>#REF!</v>
      </c>
      <c r="D3069" s="576" t="e">
        <f t="shared" si="329"/>
        <v>#REF!</v>
      </c>
      <c r="E3069" s="575" t="e">
        <f t="shared" si="335"/>
        <v>#REF!</v>
      </c>
      <c r="F3069" s="575" t="e">
        <f t="shared" si="330"/>
        <v>#REF!</v>
      </c>
      <c r="G3069" s="575" t="e">
        <f t="shared" si="331"/>
        <v>#REF!</v>
      </c>
      <c r="H3069" s="575" t="e">
        <f t="shared" si="332"/>
        <v>#REF!</v>
      </c>
      <c r="I3069" s="575" t="e">
        <f t="shared" si="333"/>
        <v>#REF!</v>
      </c>
      <c r="J3069" s="575" t="e">
        <f>IF(A3069="","",IF(#REF!="","",PMT((1+D3069)^(1/12)-1,(#REF!*12)-A3069+1,-E3069)))</f>
        <v>#REF!</v>
      </c>
    </row>
    <row r="3070" spans="1:10">
      <c r="A3070" s="577" t="e">
        <f>IF(A3069="","",IF(A3069=#REF!*12,"",+A3069+1))</f>
        <v>#REF!</v>
      </c>
      <c r="B3070" s="576" t="e">
        <f t="shared" si="334"/>
        <v>#REF!</v>
      </c>
      <c r="C3070" s="576" t="e">
        <f>IF(A3070="","",IF(#REF!+'Plano Prestação Mensal Proposta'!A3070&gt;120,0,ROUND(IF(B3070&gt;0.045,(0.045*0.5),(0.5)*B3070),7)))</f>
        <v>#REF!</v>
      </c>
      <c r="D3070" s="576" t="e">
        <f t="shared" si="329"/>
        <v>#REF!</v>
      </c>
      <c r="E3070" s="575" t="e">
        <f t="shared" si="335"/>
        <v>#REF!</v>
      </c>
      <c r="F3070" s="575" t="e">
        <f t="shared" si="330"/>
        <v>#REF!</v>
      </c>
      <c r="G3070" s="575" t="e">
        <f t="shared" si="331"/>
        <v>#REF!</v>
      </c>
      <c r="H3070" s="575" t="e">
        <f t="shared" si="332"/>
        <v>#REF!</v>
      </c>
      <c r="I3070" s="575" t="e">
        <f t="shared" si="333"/>
        <v>#REF!</v>
      </c>
      <c r="J3070" s="575" t="e">
        <f>IF(A3070="","",IF(#REF!="","",PMT((1+D3070)^(1/12)-1,(#REF!*12)-A3070+1,-E3070)))</f>
        <v>#REF!</v>
      </c>
    </row>
    <row r="3071" spans="1:10">
      <c r="A3071" s="577" t="e">
        <f>IF(A3070="","",IF(A3070=#REF!*12,"",+A3070+1))</f>
        <v>#REF!</v>
      </c>
      <c r="B3071" s="576" t="e">
        <f t="shared" si="334"/>
        <v>#REF!</v>
      </c>
      <c r="C3071" s="576" t="e">
        <f>IF(A3071="","",IF(#REF!+'Plano Prestação Mensal Proposta'!A3071&gt;120,0,ROUND(IF(B3071&gt;0.045,(0.045*0.5),(0.5)*B3071),7)))</f>
        <v>#REF!</v>
      </c>
      <c r="D3071" s="576" t="e">
        <f t="shared" si="329"/>
        <v>#REF!</v>
      </c>
      <c r="E3071" s="575" t="e">
        <f t="shared" si="335"/>
        <v>#REF!</v>
      </c>
      <c r="F3071" s="575" t="e">
        <f t="shared" si="330"/>
        <v>#REF!</v>
      </c>
      <c r="G3071" s="575" t="e">
        <f t="shared" si="331"/>
        <v>#REF!</v>
      </c>
      <c r="H3071" s="575" t="e">
        <f t="shared" si="332"/>
        <v>#REF!</v>
      </c>
      <c r="I3071" s="575" t="e">
        <f t="shared" si="333"/>
        <v>#REF!</v>
      </c>
      <c r="J3071" s="575" t="e">
        <f>IF(A3071="","",IF(#REF!="","",PMT((1+D3071)^(1/12)-1,(#REF!*12)-A3071+1,-E3071)))</f>
        <v>#REF!</v>
      </c>
    </row>
    <row r="3072" spans="1:10">
      <c r="A3072" s="577" t="e">
        <f>IF(A3071="","",IF(A3071=#REF!*12,"",+A3071+1))</f>
        <v>#REF!</v>
      </c>
      <c r="B3072" s="576" t="e">
        <f t="shared" si="334"/>
        <v>#REF!</v>
      </c>
      <c r="C3072" s="576" t="e">
        <f>IF(A3072="","",IF(#REF!+'Plano Prestação Mensal Proposta'!A3072&gt;120,0,ROUND(IF(B3072&gt;0.045,(0.045*0.5),(0.5)*B3072),7)))</f>
        <v>#REF!</v>
      </c>
      <c r="D3072" s="576" t="e">
        <f t="shared" si="329"/>
        <v>#REF!</v>
      </c>
      <c r="E3072" s="575" t="e">
        <f t="shared" si="335"/>
        <v>#REF!</v>
      </c>
      <c r="F3072" s="575" t="e">
        <f t="shared" si="330"/>
        <v>#REF!</v>
      </c>
      <c r="G3072" s="575" t="e">
        <f t="shared" si="331"/>
        <v>#REF!</v>
      </c>
      <c r="H3072" s="575" t="e">
        <f t="shared" si="332"/>
        <v>#REF!</v>
      </c>
      <c r="I3072" s="575" t="e">
        <f t="shared" si="333"/>
        <v>#REF!</v>
      </c>
      <c r="J3072" s="575" t="e">
        <f>IF(A3072="","",IF(#REF!="","",PMT((1+D3072)^(1/12)-1,(#REF!*12)-A3072+1,-E3072)))</f>
        <v>#REF!</v>
      </c>
    </row>
    <row r="3073" spans="1:10">
      <c r="A3073" s="577" t="e">
        <f>IF(A3072="","",IF(A3072=#REF!*12,"",+A3072+1))</f>
        <v>#REF!</v>
      </c>
      <c r="B3073" s="576" t="e">
        <f t="shared" si="334"/>
        <v>#REF!</v>
      </c>
      <c r="C3073" s="576" t="e">
        <f>IF(A3073="","",IF(#REF!+'Plano Prestação Mensal Proposta'!A3073&gt;120,0,ROUND(IF(B3073&gt;0.045,(0.045*0.5),(0.5)*B3073),7)))</f>
        <v>#REF!</v>
      </c>
      <c r="D3073" s="576" t="e">
        <f t="shared" si="329"/>
        <v>#REF!</v>
      </c>
      <c r="E3073" s="575" t="e">
        <f t="shared" si="335"/>
        <v>#REF!</v>
      </c>
      <c r="F3073" s="575" t="e">
        <f t="shared" si="330"/>
        <v>#REF!</v>
      </c>
      <c r="G3073" s="575" t="e">
        <f t="shared" si="331"/>
        <v>#REF!</v>
      </c>
      <c r="H3073" s="575" t="e">
        <f t="shared" si="332"/>
        <v>#REF!</v>
      </c>
      <c r="I3073" s="575" t="e">
        <f t="shared" si="333"/>
        <v>#REF!</v>
      </c>
      <c r="J3073" s="575" t="e">
        <f>IF(A3073="","",IF(#REF!="","",PMT((1+D3073)^(1/12)-1,(#REF!*12)-A3073+1,-E3073)))</f>
        <v>#REF!</v>
      </c>
    </row>
    <row r="3074" spans="1:10">
      <c r="A3074" s="577" t="e">
        <f>IF(A3073="","",IF(A3073=#REF!*12,"",+A3073+1))</f>
        <v>#REF!</v>
      </c>
      <c r="B3074" s="576" t="e">
        <f t="shared" si="334"/>
        <v>#REF!</v>
      </c>
      <c r="C3074" s="576" t="e">
        <f>IF(A3074="","",IF(#REF!+'Plano Prestação Mensal Proposta'!A3074&gt;120,0,ROUND(IF(B3074&gt;0.045,(0.045*0.5),(0.5)*B3074),7)))</f>
        <v>#REF!</v>
      </c>
      <c r="D3074" s="576" t="e">
        <f t="shared" si="329"/>
        <v>#REF!</v>
      </c>
      <c r="E3074" s="575" t="e">
        <f t="shared" si="335"/>
        <v>#REF!</v>
      </c>
      <c r="F3074" s="575" t="e">
        <f t="shared" si="330"/>
        <v>#REF!</v>
      </c>
      <c r="G3074" s="575" t="e">
        <f t="shared" si="331"/>
        <v>#REF!</v>
      </c>
      <c r="H3074" s="575" t="e">
        <f t="shared" si="332"/>
        <v>#REF!</v>
      </c>
      <c r="I3074" s="575" t="e">
        <f t="shared" si="333"/>
        <v>#REF!</v>
      </c>
      <c r="J3074" s="575" t="e">
        <f>IF(A3074="","",IF(#REF!="","",PMT((1+D3074)^(1/12)-1,(#REF!*12)-A3074+1,-E3074)))</f>
        <v>#REF!</v>
      </c>
    </row>
    <row r="3075" spans="1:10">
      <c r="A3075" s="577" t="e">
        <f>IF(A3074="","",IF(A3074=#REF!*12,"",+A3074+1))</f>
        <v>#REF!</v>
      </c>
      <c r="B3075" s="576" t="e">
        <f t="shared" si="334"/>
        <v>#REF!</v>
      </c>
      <c r="C3075" s="576" t="e">
        <f>IF(A3075="","",IF(#REF!+'Plano Prestação Mensal Proposta'!A3075&gt;120,0,ROUND(IF(B3075&gt;0.045,(0.045*0.5),(0.5)*B3075),7)))</f>
        <v>#REF!</v>
      </c>
      <c r="D3075" s="576" t="e">
        <f t="shared" si="329"/>
        <v>#REF!</v>
      </c>
      <c r="E3075" s="575" t="e">
        <f t="shared" si="335"/>
        <v>#REF!</v>
      </c>
      <c r="F3075" s="575" t="e">
        <f t="shared" si="330"/>
        <v>#REF!</v>
      </c>
      <c r="G3075" s="575" t="e">
        <f t="shared" si="331"/>
        <v>#REF!</v>
      </c>
      <c r="H3075" s="575" t="e">
        <f t="shared" si="332"/>
        <v>#REF!</v>
      </c>
      <c r="I3075" s="575" t="e">
        <f t="shared" si="333"/>
        <v>#REF!</v>
      </c>
      <c r="J3075" s="575" t="e">
        <f>IF(A3075="","",IF(#REF!="","",PMT((1+D3075)^(1/12)-1,(#REF!*12)-A3075+1,-E3075)))</f>
        <v>#REF!</v>
      </c>
    </row>
    <row r="3076" spans="1:10">
      <c r="A3076" s="577" t="e">
        <f>IF(A3075="","",IF(A3075=#REF!*12,"",+A3075+1))</f>
        <v>#REF!</v>
      </c>
      <c r="B3076" s="576" t="e">
        <f t="shared" si="334"/>
        <v>#REF!</v>
      </c>
      <c r="C3076" s="576" t="e">
        <f>IF(A3076="","",IF(#REF!+'Plano Prestação Mensal Proposta'!A3076&gt;120,0,ROUND(IF(B3076&gt;0.045,(0.045*0.5),(0.5)*B3076),7)))</f>
        <v>#REF!</v>
      </c>
      <c r="D3076" s="576" t="e">
        <f t="shared" si="329"/>
        <v>#REF!</v>
      </c>
      <c r="E3076" s="575" t="e">
        <f t="shared" si="335"/>
        <v>#REF!</v>
      </c>
      <c r="F3076" s="575" t="e">
        <f t="shared" si="330"/>
        <v>#REF!</v>
      </c>
      <c r="G3076" s="575" t="e">
        <f t="shared" si="331"/>
        <v>#REF!</v>
      </c>
      <c r="H3076" s="575" t="e">
        <f t="shared" si="332"/>
        <v>#REF!</v>
      </c>
      <c r="I3076" s="575" t="e">
        <f t="shared" si="333"/>
        <v>#REF!</v>
      </c>
      <c r="J3076" s="575" t="e">
        <f>IF(A3076="","",IF(#REF!="","",PMT((1+D3076)^(1/12)-1,(#REF!*12)-A3076+1,-E3076)))</f>
        <v>#REF!</v>
      </c>
    </row>
    <row r="3077" spans="1:10">
      <c r="A3077" s="577" t="e">
        <f>IF(A3076="","",IF(A3076=#REF!*12,"",+A3076+1))</f>
        <v>#REF!</v>
      </c>
      <c r="B3077" s="576" t="e">
        <f t="shared" si="334"/>
        <v>#REF!</v>
      </c>
      <c r="C3077" s="576" t="e">
        <f>IF(A3077="","",IF(#REF!+'Plano Prestação Mensal Proposta'!A3077&gt;120,0,ROUND(IF(B3077&gt;0.045,(0.045*0.5),(0.5)*B3077),7)))</f>
        <v>#REF!</v>
      </c>
      <c r="D3077" s="576" t="e">
        <f t="shared" si="329"/>
        <v>#REF!</v>
      </c>
      <c r="E3077" s="575" t="e">
        <f t="shared" si="335"/>
        <v>#REF!</v>
      </c>
      <c r="F3077" s="575" t="e">
        <f t="shared" si="330"/>
        <v>#REF!</v>
      </c>
      <c r="G3077" s="575" t="e">
        <f t="shared" si="331"/>
        <v>#REF!</v>
      </c>
      <c r="H3077" s="575" t="e">
        <f t="shared" si="332"/>
        <v>#REF!</v>
      </c>
      <c r="I3077" s="575" t="e">
        <f t="shared" si="333"/>
        <v>#REF!</v>
      </c>
      <c r="J3077" s="575" t="e">
        <f>IF(A3077="","",IF(#REF!="","",PMT((1+D3077)^(1/12)-1,(#REF!*12)-A3077+1,-E3077)))</f>
        <v>#REF!</v>
      </c>
    </row>
    <row r="3078" spans="1:10">
      <c r="A3078" s="577" t="e">
        <f>IF(A3077="","",IF(A3077=#REF!*12,"",+A3077+1))</f>
        <v>#REF!</v>
      </c>
      <c r="B3078" s="576" t="e">
        <f t="shared" si="334"/>
        <v>#REF!</v>
      </c>
      <c r="C3078" s="576" t="e">
        <f>IF(A3078="","",IF(#REF!+'Plano Prestação Mensal Proposta'!A3078&gt;120,0,ROUND(IF(B3078&gt;0.045,(0.045*0.5),(0.5)*B3078),7)))</f>
        <v>#REF!</v>
      </c>
      <c r="D3078" s="576" t="e">
        <f t="shared" ref="D3078:D3141" si="336">IF(A3078="","",+B3078-C3078)</f>
        <v>#REF!</v>
      </c>
      <c r="E3078" s="575" t="e">
        <f t="shared" si="335"/>
        <v>#REF!</v>
      </c>
      <c r="F3078" s="575" t="e">
        <f t="shared" ref="F3078:F3141" si="337">IF(A3078="","",IF(J3078="","",+J3078-H3078))</f>
        <v>#REF!</v>
      </c>
      <c r="G3078" s="575" t="e">
        <f t="shared" ref="G3078:G3141" si="338">IF(A3078="","",IF(E3078="","",ROUND(+E3078*((1+B3078)^(1/12)-1),2)))</f>
        <v>#REF!</v>
      </c>
      <c r="H3078" s="575" t="e">
        <f t="shared" ref="H3078:H3141" si="339">IF(A3078="","",IF(E3078="","",ROUND(+E3078*((1+D3078)^(1/12)-1),2)))</f>
        <v>#REF!</v>
      </c>
      <c r="I3078" s="575" t="e">
        <f t="shared" ref="I3078:I3141" si="340">IF(A3078="","",+G3078-H3078)</f>
        <v>#REF!</v>
      </c>
      <c r="J3078" s="575" t="e">
        <f>IF(A3078="","",IF(#REF!="","",PMT((1+D3078)^(1/12)-1,(#REF!*12)-A3078+1,-E3078)))</f>
        <v>#REF!</v>
      </c>
    </row>
    <row r="3079" spans="1:10">
      <c r="A3079" s="577" t="e">
        <f>IF(A3078="","",IF(A3078=#REF!*12,"",+A3078+1))</f>
        <v>#REF!</v>
      </c>
      <c r="B3079" s="576" t="e">
        <f t="shared" ref="B3079:B3142" si="341">IF(A3079="","",+B3078)</f>
        <v>#REF!</v>
      </c>
      <c r="C3079" s="576" t="e">
        <f>IF(A3079="","",IF(#REF!+'Plano Prestação Mensal Proposta'!A3079&gt;120,0,ROUND(IF(B3079&gt;0.045,(0.045*0.5),(0.5)*B3079),7)))</f>
        <v>#REF!</v>
      </c>
      <c r="D3079" s="576" t="e">
        <f t="shared" si="336"/>
        <v>#REF!</v>
      </c>
      <c r="E3079" s="575" t="e">
        <f t="shared" ref="E3079:E3142" si="342">IF(A3079="","",IF(F3078="","",+E3078-F3078))</f>
        <v>#REF!</v>
      </c>
      <c r="F3079" s="575" t="e">
        <f t="shared" si="337"/>
        <v>#REF!</v>
      </c>
      <c r="G3079" s="575" t="e">
        <f t="shared" si="338"/>
        <v>#REF!</v>
      </c>
      <c r="H3079" s="575" t="e">
        <f t="shared" si="339"/>
        <v>#REF!</v>
      </c>
      <c r="I3079" s="575" t="e">
        <f t="shared" si="340"/>
        <v>#REF!</v>
      </c>
      <c r="J3079" s="575" t="e">
        <f>IF(A3079="","",IF(#REF!="","",PMT((1+D3079)^(1/12)-1,(#REF!*12)-A3079+1,-E3079)))</f>
        <v>#REF!</v>
      </c>
    </row>
    <row r="3080" spans="1:10">
      <c r="A3080" s="577" t="e">
        <f>IF(A3079="","",IF(A3079=#REF!*12,"",+A3079+1))</f>
        <v>#REF!</v>
      </c>
      <c r="B3080" s="576" t="e">
        <f t="shared" si="341"/>
        <v>#REF!</v>
      </c>
      <c r="C3080" s="576" t="e">
        <f>IF(A3080="","",IF(#REF!+'Plano Prestação Mensal Proposta'!A3080&gt;120,0,ROUND(IF(B3080&gt;0.045,(0.045*0.5),(0.5)*B3080),7)))</f>
        <v>#REF!</v>
      </c>
      <c r="D3080" s="576" t="e">
        <f t="shared" si="336"/>
        <v>#REF!</v>
      </c>
      <c r="E3080" s="575" t="e">
        <f t="shared" si="342"/>
        <v>#REF!</v>
      </c>
      <c r="F3080" s="575" t="e">
        <f t="shared" si="337"/>
        <v>#REF!</v>
      </c>
      <c r="G3080" s="575" t="e">
        <f t="shared" si="338"/>
        <v>#REF!</v>
      </c>
      <c r="H3080" s="575" t="e">
        <f t="shared" si="339"/>
        <v>#REF!</v>
      </c>
      <c r="I3080" s="575" t="e">
        <f t="shared" si="340"/>
        <v>#REF!</v>
      </c>
      <c r="J3080" s="575" t="e">
        <f>IF(A3080="","",IF(#REF!="","",PMT((1+D3080)^(1/12)-1,(#REF!*12)-A3080+1,-E3080)))</f>
        <v>#REF!</v>
      </c>
    </row>
    <row r="3081" spans="1:10">
      <c r="A3081" s="577" t="e">
        <f>IF(A3080="","",IF(A3080=#REF!*12,"",+A3080+1))</f>
        <v>#REF!</v>
      </c>
      <c r="B3081" s="576" t="e">
        <f t="shared" si="341"/>
        <v>#REF!</v>
      </c>
      <c r="C3081" s="576" t="e">
        <f>IF(A3081="","",IF(#REF!+'Plano Prestação Mensal Proposta'!A3081&gt;120,0,ROUND(IF(B3081&gt;0.045,(0.045*0.5),(0.5)*B3081),7)))</f>
        <v>#REF!</v>
      </c>
      <c r="D3081" s="576" t="e">
        <f t="shared" si="336"/>
        <v>#REF!</v>
      </c>
      <c r="E3081" s="575" t="e">
        <f t="shared" si="342"/>
        <v>#REF!</v>
      </c>
      <c r="F3081" s="575" t="e">
        <f t="shared" si="337"/>
        <v>#REF!</v>
      </c>
      <c r="G3081" s="575" t="e">
        <f t="shared" si="338"/>
        <v>#REF!</v>
      </c>
      <c r="H3081" s="575" t="e">
        <f t="shared" si="339"/>
        <v>#REF!</v>
      </c>
      <c r="I3081" s="575" t="e">
        <f t="shared" si="340"/>
        <v>#REF!</v>
      </c>
      <c r="J3081" s="575" t="e">
        <f>IF(A3081="","",IF(#REF!="","",PMT((1+D3081)^(1/12)-1,(#REF!*12)-A3081+1,-E3081)))</f>
        <v>#REF!</v>
      </c>
    </row>
    <row r="3082" spans="1:10">
      <c r="A3082" s="577" t="e">
        <f>IF(A3081="","",IF(A3081=#REF!*12,"",+A3081+1))</f>
        <v>#REF!</v>
      </c>
      <c r="B3082" s="576" t="e">
        <f t="shared" si="341"/>
        <v>#REF!</v>
      </c>
      <c r="C3082" s="576" t="e">
        <f>IF(A3082="","",IF(#REF!+'Plano Prestação Mensal Proposta'!A3082&gt;120,0,ROUND(IF(B3082&gt;0.045,(0.045*0.5),(0.5)*B3082),7)))</f>
        <v>#REF!</v>
      </c>
      <c r="D3082" s="576" t="e">
        <f t="shared" si="336"/>
        <v>#REF!</v>
      </c>
      <c r="E3082" s="575" t="e">
        <f t="shared" si="342"/>
        <v>#REF!</v>
      </c>
      <c r="F3082" s="575" t="e">
        <f t="shared" si="337"/>
        <v>#REF!</v>
      </c>
      <c r="G3082" s="575" t="e">
        <f t="shared" si="338"/>
        <v>#REF!</v>
      </c>
      <c r="H3082" s="575" t="e">
        <f t="shared" si="339"/>
        <v>#REF!</v>
      </c>
      <c r="I3082" s="575" t="e">
        <f t="shared" si="340"/>
        <v>#REF!</v>
      </c>
      <c r="J3082" s="575" t="e">
        <f>IF(A3082="","",IF(#REF!="","",PMT((1+D3082)^(1/12)-1,(#REF!*12)-A3082+1,-E3082)))</f>
        <v>#REF!</v>
      </c>
    </row>
    <row r="3083" spans="1:10">
      <c r="A3083" s="577" t="e">
        <f>IF(A3082="","",IF(A3082=#REF!*12,"",+A3082+1))</f>
        <v>#REF!</v>
      </c>
      <c r="B3083" s="576" t="e">
        <f t="shared" si="341"/>
        <v>#REF!</v>
      </c>
      <c r="C3083" s="576" t="e">
        <f>IF(A3083="","",IF(#REF!+'Plano Prestação Mensal Proposta'!A3083&gt;120,0,ROUND(IF(B3083&gt;0.045,(0.045*0.5),(0.5)*B3083),7)))</f>
        <v>#REF!</v>
      </c>
      <c r="D3083" s="576" t="e">
        <f t="shared" si="336"/>
        <v>#REF!</v>
      </c>
      <c r="E3083" s="575" t="e">
        <f t="shared" si="342"/>
        <v>#REF!</v>
      </c>
      <c r="F3083" s="575" t="e">
        <f t="shared" si="337"/>
        <v>#REF!</v>
      </c>
      <c r="G3083" s="575" t="e">
        <f t="shared" si="338"/>
        <v>#REF!</v>
      </c>
      <c r="H3083" s="575" t="e">
        <f t="shared" si="339"/>
        <v>#REF!</v>
      </c>
      <c r="I3083" s="575" t="e">
        <f t="shared" si="340"/>
        <v>#REF!</v>
      </c>
      <c r="J3083" s="575" t="e">
        <f>IF(A3083="","",IF(#REF!="","",PMT((1+D3083)^(1/12)-1,(#REF!*12)-A3083+1,-E3083)))</f>
        <v>#REF!</v>
      </c>
    </row>
    <row r="3084" spans="1:10">
      <c r="A3084" s="577" t="e">
        <f>IF(A3083="","",IF(A3083=#REF!*12,"",+A3083+1))</f>
        <v>#REF!</v>
      </c>
      <c r="B3084" s="576" t="e">
        <f t="shared" si="341"/>
        <v>#REF!</v>
      </c>
      <c r="C3084" s="576" t="e">
        <f>IF(A3084="","",IF(#REF!+'Plano Prestação Mensal Proposta'!A3084&gt;120,0,ROUND(IF(B3084&gt;0.045,(0.045*0.5),(0.5)*B3084),7)))</f>
        <v>#REF!</v>
      </c>
      <c r="D3084" s="576" t="e">
        <f t="shared" si="336"/>
        <v>#REF!</v>
      </c>
      <c r="E3084" s="575" t="e">
        <f t="shared" si="342"/>
        <v>#REF!</v>
      </c>
      <c r="F3084" s="575" t="e">
        <f t="shared" si="337"/>
        <v>#REF!</v>
      </c>
      <c r="G3084" s="575" t="e">
        <f t="shared" si="338"/>
        <v>#REF!</v>
      </c>
      <c r="H3084" s="575" t="e">
        <f t="shared" si="339"/>
        <v>#REF!</v>
      </c>
      <c r="I3084" s="575" t="e">
        <f t="shared" si="340"/>
        <v>#REF!</v>
      </c>
      <c r="J3084" s="575" t="e">
        <f>IF(A3084="","",IF(#REF!="","",PMT((1+D3084)^(1/12)-1,(#REF!*12)-A3084+1,-E3084)))</f>
        <v>#REF!</v>
      </c>
    </row>
    <row r="3085" spans="1:10">
      <c r="A3085" s="577" t="e">
        <f>IF(A3084="","",IF(A3084=#REF!*12,"",+A3084+1))</f>
        <v>#REF!</v>
      </c>
      <c r="B3085" s="576" t="e">
        <f t="shared" si="341"/>
        <v>#REF!</v>
      </c>
      <c r="C3085" s="576" t="e">
        <f>IF(A3085="","",IF(#REF!+'Plano Prestação Mensal Proposta'!A3085&gt;120,0,ROUND(IF(B3085&gt;0.045,(0.045*0.5),(0.5)*B3085),7)))</f>
        <v>#REF!</v>
      </c>
      <c r="D3085" s="576" t="e">
        <f t="shared" si="336"/>
        <v>#REF!</v>
      </c>
      <c r="E3085" s="575" t="e">
        <f t="shared" si="342"/>
        <v>#REF!</v>
      </c>
      <c r="F3085" s="575" t="e">
        <f t="shared" si="337"/>
        <v>#REF!</v>
      </c>
      <c r="G3085" s="575" t="e">
        <f t="shared" si="338"/>
        <v>#REF!</v>
      </c>
      <c r="H3085" s="575" t="e">
        <f t="shared" si="339"/>
        <v>#REF!</v>
      </c>
      <c r="I3085" s="575" t="e">
        <f t="shared" si="340"/>
        <v>#REF!</v>
      </c>
      <c r="J3085" s="575" t="e">
        <f>IF(A3085="","",IF(#REF!="","",PMT((1+D3085)^(1/12)-1,(#REF!*12)-A3085+1,-E3085)))</f>
        <v>#REF!</v>
      </c>
    </row>
    <row r="3086" spans="1:10">
      <c r="A3086" s="577" t="e">
        <f>IF(A3085="","",IF(A3085=#REF!*12,"",+A3085+1))</f>
        <v>#REF!</v>
      </c>
      <c r="B3086" s="576" t="e">
        <f t="shared" si="341"/>
        <v>#REF!</v>
      </c>
      <c r="C3086" s="576" t="e">
        <f>IF(A3086="","",IF(#REF!+'Plano Prestação Mensal Proposta'!A3086&gt;120,0,ROUND(IF(B3086&gt;0.045,(0.045*0.5),(0.5)*B3086),7)))</f>
        <v>#REF!</v>
      </c>
      <c r="D3086" s="576" t="e">
        <f t="shared" si="336"/>
        <v>#REF!</v>
      </c>
      <c r="E3086" s="575" t="e">
        <f t="shared" si="342"/>
        <v>#REF!</v>
      </c>
      <c r="F3086" s="575" t="e">
        <f t="shared" si="337"/>
        <v>#REF!</v>
      </c>
      <c r="G3086" s="575" t="e">
        <f t="shared" si="338"/>
        <v>#REF!</v>
      </c>
      <c r="H3086" s="575" t="e">
        <f t="shared" si="339"/>
        <v>#REF!</v>
      </c>
      <c r="I3086" s="575" t="e">
        <f t="shared" si="340"/>
        <v>#REF!</v>
      </c>
      <c r="J3086" s="575" t="e">
        <f>IF(A3086="","",IF(#REF!="","",PMT((1+D3086)^(1/12)-1,(#REF!*12)-A3086+1,-E3086)))</f>
        <v>#REF!</v>
      </c>
    </row>
    <row r="3087" spans="1:10">
      <c r="A3087" s="577" t="e">
        <f>IF(A3086="","",IF(A3086=#REF!*12,"",+A3086+1))</f>
        <v>#REF!</v>
      </c>
      <c r="B3087" s="576" t="e">
        <f t="shared" si="341"/>
        <v>#REF!</v>
      </c>
      <c r="C3087" s="576" t="e">
        <f>IF(A3087="","",IF(#REF!+'Plano Prestação Mensal Proposta'!A3087&gt;120,0,ROUND(IF(B3087&gt;0.045,(0.045*0.5),(0.5)*B3087),7)))</f>
        <v>#REF!</v>
      </c>
      <c r="D3087" s="576" t="e">
        <f t="shared" si="336"/>
        <v>#REF!</v>
      </c>
      <c r="E3087" s="575" t="e">
        <f t="shared" si="342"/>
        <v>#REF!</v>
      </c>
      <c r="F3087" s="575" t="e">
        <f t="shared" si="337"/>
        <v>#REF!</v>
      </c>
      <c r="G3087" s="575" t="e">
        <f t="shared" si="338"/>
        <v>#REF!</v>
      </c>
      <c r="H3087" s="575" t="e">
        <f t="shared" si="339"/>
        <v>#REF!</v>
      </c>
      <c r="I3087" s="575" t="e">
        <f t="shared" si="340"/>
        <v>#REF!</v>
      </c>
      <c r="J3087" s="575" t="e">
        <f>IF(A3087="","",IF(#REF!="","",PMT((1+D3087)^(1/12)-1,(#REF!*12)-A3087+1,-E3087)))</f>
        <v>#REF!</v>
      </c>
    </row>
    <row r="3088" spans="1:10">
      <c r="A3088" s="577" t="e">
        <f>IF(A3087="","",IF(A3087=#REF!*12,"",+A3087+1))</f>
        <v>#REF!</v>
      </c>
      <c r="B3088" s="576" t="e">
        <f t="shared" si="341"/>
        <v>#REF!</v>
      </c>
      <c r="C3088" s="576" t="e">
        <f>IF(A3088="","",IF(#REF!+'Plano Prestação Mensal Proposta'!A3088&gt;120,0,ROUND(IF(B3088&gt;0.045,(0.045*0.5),(0.5)*B3088),7)))</f>
        <v>#REF!</v>
      </c>
      <c r="D3088" s="576" t="e">
        <f t="shared" si="336"/>
        <v>#REF!</v>
      </c>
      <c r="E3088" s="575" t="e">
        <f t="shared" si="342"/>
        <v>#REF!</v>
      </c>
      <c r="F3088" s="575" t="e">
        <f t="shared" si="337"/>
        <v>#REF!</v>
      </c>
      <c r="G3088" s="575" t="e">
        <f t="shared" si="338"/>
        <v>#REF!</v>
      </c>
      <c r="H3088" s="575" t="e">
        <f t="shared" si="339"/>
        <v>#REF!</v>
      </c>
      <c r="I3088" s="575" t="e">
        <f t="shared" si="340"/>
        <v>#REF!</v>
      </c>
      <c r="J3088" s="575" t="e">
        <f>IF(A3088="","",IF(#REF!="","",PMT((1+D3088)^(1/12)-1,(#REF!*12)-A3088+1,-E3088)))</f>
        <v>#REF!</v>
      </c>
    </row>
    <row r="3089" spans="1:10">
      <c r="A3089" s="577" t="e">
        <f>IF(A3088="","",IF(A3088=#REF!*12,"",+A3088+1))</f>
        <v>#REF!</v>
      </c>
      <c r="B3089" s="576" t="e">
        <f t="shared" si="341"/>
        <v>#REF!</v>
      </c>
      <c r="C3089" s="576" t="e">
        <f>IF(A3089="","",IF(#REF!+'Plano Prestação Mensal Proposta'!A3089&gt;120,0,ROUND(IF(B3089&gt;0.045,(0.045*0.5),(0.5)*B3089),7)))</f>
        <v>#REF!</v>
      </c>
      <c r="D3089" s="576" t="e">
        <f t="shared" si="336"/>
        <v>#REF!</v>
      </c>
      <c r="E3089" s="575" t="e">
        <f t="shared" si="342"/>
        <v>#REF!</v>
      </c>
      <c r="F3089" s="575" t="e">
        <f t="shared" si="337"/>
        <v>#REF!</v>
      </c>
      <c r="G3089" s="575" t="e">
        <f t="shared" si="338"/>
        <v>#REF!</v>
      </c>
      <c r="H3089" s="575" t="e">
        <f t="shared" si="339"/>
        <v>#REF!</v>
      </c>
      <c r="I3089" s="575" t="e">
        <f t="shared" si="340"/>
        <v>#REF!</v>
      </c>
      <c r="J3089" s="575" t="e">
        <f>IF(A3089="","",IF(#REF!="","",PMT((1+D3089)^(1/12)-1,(#REF!*12)-A3089+1,-E3089)))</f>
        <v>#REF!</v>
      </c>
    </row>
    <row r="3090" spans="1:10">
      <c r="A3090" s="577" t="e">
        <f>IF(A3089="","",IF(A3089=#REF!*12,"",+A3089+1))</f>
        <v>#REF!</v>
      </c>
      <c r="B3090" s="576" t="e">
        <f t="shared" si="341"/>
        <v>#REF!</v>
      </c>
      <c r="C3090" s="576" t="e">
        <f>IF(A3090="","",IF(#REF!+'Plano Prestação Mensal Proposta'!A3090&gt;120,0,ROUND(IF(B3090&gt;0.045,(0.045*0.5),(0.5)*B3090),7)))</f>
        <v>#REF!</v>
      </c>
      <c r="D3090" s="576" t="e">
        <f t="shared" si="336"/>
        <v>#REF!</v>
      </c>
      <c r="E3090" s="575" t="e">
        <f t="shared" si="342"/>
        <v>#REF!</v>
      </c>
      <c r="F3090" s="575" t="e">
        <f t="shared" si="337"/>
        <v>#REF!</v>
      </c>
      <c r="G3090" s="575" t="e">
        <f t="shared" si="338"/>
        <v>#REF!</v>
      </c>
      <c r="H3090" s="575" t="e">
        <f t="shared" si="339"/>
        <v>#REF!</v>
      </c>
      <c r="I3090" s="575" t="e">
        <f t="shared" si="340"/>
        <v>#REF!</v>
      </c>
      <c r="J3090" s="575" t="e">
        <f>IF(A3090="","",IF(#REF!="","",PMT((1+D3090)^(1/12)-1,(#REF!*12)-A3090+1,-E3090)))</f>
        <v>#REF!</v>
      </c>
    </row>
    <row r="3091" spans="1:10">
      <c r="A3091" s="577" t="e">
        <f>IF(A3090="","",IF(A3090=#REF!*12,"",+A3090+1))</f>
        <v>#REF!</v>
      </c>
      <c r="B3091" s="576" t="e">
        <f t="shared" si="341"/>
        <v>#REF!</v>
      </c>
      <c r="C3091" s="576" t="e">
        <f>IF(A3091="","",IF(#REF!+'Plano Prestação Mensal Proposta'!A3091&gt;120,0,ROUND(IF(B3091&gt;0.045,(0.045*0.5),(0.5)*B3091),7)))</f>
        <v>#REF!</v>
      </c>
      <c r="D3091" s="576" t="e">
        <f t="shared" si="336"/>
        <v>#REF!</v>
      </c>
      <c r="E3091" s="575" t="e">
        <f t="shared" si="342"/>
        <v>#REF!</v>
      </c>
      <c r="F3091" s="575" t="e">
        <f t="shared" si="337"/>
        <v>#REF!</v>
      </c>
      <c r="G3091" s="575" t="e">
        <f t="shared" si="338"/>
        <v>#REF!</v>
      </c>
      <c r="H3091" s="575" t="e">
        <f t="shared" si="339"/>
        <v>#REF!</v>
      </c>
      <c r="I3091" s="575" t="e">
        <f t="shared" si="340"/>
        <v>#REF!</v>
      </c>
      <c r="J3091" s="575" t="e">
        <f>IF(A3091="","",IF(#REF!="","",PMT((1+D3091)^(1/12)-1,(#REF!*12)-A3091+1,-E3091)))</f>
        <v>#REF!</v>
      </c>
    </row>
    <row r="3092" spans="1:10">
      <c r="A3092" s="577" t="e">
        <f>IF(A3091="","",IF(A3091=#REF!*12,"",+A3091+1))</f>
        <v>#REF!</v>
      </c>
      <c r="B3092" s="576" t="e">
        <f t="shared" si="341"/>
        <v>#REF!</v>
      </c>
      <c r="C3092" s="576" t="e">
        <f>IF(A3092="","",IF(#REF!+'Plano Prestação Mensal Proposta'!A3092&gt;120,0,ROUND(IF(B3092&gt;0.045,(0.045*0.5),(0.5)*B3092),7)))</f>
        <v>#REF!</v>
      </c>
      <c r="D3092" s="576" t="e">
        <f t="shared" si="336"/>
        <v>#REF!</v>
      </c>
      <c r="E3092" s="575" t="e">
        <f t="shared" si="342"/>
        <v>#REF!</v>
      </c>
      <c r="F3092" s="575" t="e">
        <f t="shared" si="337"/>
        <v>#REF!</v>
      </c>
      <c r="G3092" s="575" t="e">
        <f t="shared" si="338"/>
        <v>#REF!</v>
      </c>
      <c r="H3092" s="575" t="e">
        <f t="shared" si="339"/>
        <v>#REF!</v>
      </c>
      <c r="I3092" s="575" t="e">
        <f t="shared" si="340"/>
        <v>#REF!</v>
      </c>
      <c r="J3092" s="575" t="e">
        <f>IF(A3092="","",IF(#REF!="","",PMT((1+D3092)^(1/12)-1,(#REF!*12)-A3092+1,-E3092)))</f>
        <v>#REF!</v>
      </c>
    </row>
    <row r="3093" spans="1:10">
      <c r="A3093" s="577" t="e">
        <f>IF(A3092="","",IF(A3092=#REF!*12,"",+A3092+1))</f>
        <v>#REF!</v>
      </c>
      <c r="B3093" s="576" t="e">
        <f t="shared" si="341"/>
        <v>#REF!</v>
      </c>
      <c r="C3093" s="576" t="e">
        <f>IF(A3093="","",IF(#REF!+'Plano Prestação Mensal Proposta'!A3093&gt;120,0,ROUND(IF(B3093&gt;0.045,(0.045*0.5),(0.5)*B3093),7)))</f>
        <v>#REF!</v>
      </c>
      <c r="D3093" s="576" t="e">
        <f t="shared" si="336"/>
        <v>#REF!</v>
      </c>
      <c r="E3093" s="575" t="e">
        <f t="shared" si="342"/>
        <v>#REF!</v>
      </c>
      <c r="F3093" s="575" t="e">
        <f t="shared" si="337"/>
        <v>#REF!</v>
      </c>
      <c r="G3093" s="575" t="e">
        <f t="shared" si="338"/>
        <v>#REF!</v>
      </c>
      <c r="H3093" s="575" t="e">
        <f t="shared" si="339"/>
        <v>#REF!</v>
      </c>
      <c r="I3093" s="575" t="e">
        <f t="shared" si="340"/>
        <v>#REF!</v>
      </c>
      <c r="J3093" s="575" t="e">
        <f>IF(A3093="","",IF(#REF!="","",PMT((1+D3093)^(1/12)-1,(#REF!*12)-A3093+1,-E3093)))</f>
        <v>#REF!</v>
      </c>
    </row>
    <row r="3094" spans="1:10">
      <c r="A3094" s="577" t="e">
        <f>IF(A3093="","",IF(A3093=#REF!*12,"",+A3093+1))</f>
        <v>#REF!</v>
      </c>
      <c r="B3094" s="576" t="e">
        <f t="shared" si="341"/>
        <v>#REF!</v>
      </c>
      <c r="C3094" s="576" t="e">
        <f>IF(A3094="","",IF(#REF!+'Plano Prestação Mensal Proposta'!A3094&gt;120,0,ROUND(IF(B3094&gt;0.045,(0.045*0.5),(0.5)*B3094),7)))</f>
        <v>#REF!</v>
      </c>
      <c r="D3094" s="576" t="e">
        <f t="shared" si="336"/>
        <v>#REF!</v>
      </c>
      <c r="E3094" s="575" t="e">
        <f t="shared" si="342"/>
        <v>#REF!</v>
      </c>
      <c r="F3094" s="575" t="e">
        <f t="shared" si="337"/>
        <v>#REF!</v>
      </c>
      <c r="G3094" s="575" t="e">
        <f t="shared" si="338"/>
        <v>#REF!</v>
      </c>
      <c r="H3094" s="575" t="e">
        <f t="shared" si="339"/>
        <v>#REF!</v>
      </c>
      <c r="I3094" s="575" t="e">
        <f t="shared" si="340"/>
        <v>#REF!</v>
      </c>
      <c r="J3094" s="575" t="e">
        <f>IF(A3094="","",IF(#REF!="","",PMT((1+D3094)^(1/12)-1,(#REF!*12)-A3094+1,-E3094)))</f>
        <v>#REF!</v>
      </c>
    </row>
    <row r="3095" spans="1:10">
      <c r="A3095" s="577" t="e">
        <f>IF(A3094="","",IF(A3094=#REF!*12,"",+A3094+1))</f>
        <v>#REF!</v>
      </c>
      <c r="B3095" s="576" t="e">
        <f t="shared" si="341"/>
        <v>#REF!</v>
      </c>
      <c r="C3095" s="576" t="e">
        <f>IF(A3095="","",IF(#REF!+'Plano Prestação Mensal Proposta'!A3095&gt;120,0,ROUND(IF(B3095&gt;0.045,(0.045*0.5),(0.5)*B3095),7)))</f>
        <v>#REF!</v>
      </c>
      <c r="D3095" s="576" t="e">
        <f t="shared" si="336"/>
        <v>#REF!</v>
      </c>
      <c r="E3095" s="575" t="e">
        <f t="shared" si="342"/>
        <v>#REF!</v>
      </c>
      <c r="F3095" s="575" t="e">
        <f t="shared" si="337"/>
        <v>#REF!</v>
      </c>
      <c r="G3095" s="575" t="e">
        <f t="shared" si="338"/>
        <v>#REF!</v>
      </c>
      <c r="H3095" s="575" t="e">
        <f t="shared" si="339"/>
        <v>#REF!</v>
      </c>
      <c r="I3095" s="575" t="e">
        <f t="shared" si="340"/>
        <v>#REF!</v>
      </c>
      <c r="J3095" s="575" t="e">
        <f>IF(A3095="","",IF(#REF!="","",PMT((1+D3095)^(1/12)-1,(#REF!*12)-A3095+1,-E3095)))</f>
        <v>#REF!</v>
      </c>
    </row>
    <row r="3096" spans="1:10">
      <c r="A3096" s="577" t="e">
        <f>IF(A3095="","",IF(A3095=#REF!*12,"",+A3095+1))</f>
        <v>#REF!</v>
      </c>
      <c r="B3096" s="576" t="e">
        <f t="shared" si="341"/>
        <v>#REF!</v>
      </c>
      <c r="C3096" s="576" t="e">
        <f>IF(A3096="","",IF(#REF!+'Plano Prestação Mensal Proposta'!A3096&gt;120,0,ROUND(IF(B3096&gt;0.045,(0.045*0.5),(0.5)*B3096),7)))</f>
        <v>#REF!</v>
      </c>
      <c r="D3096" s="576" t="e">
        <f t="shared" si="336"/>
        <v>#REF!</v>
      </c>
      <c r="E3096" s="575" t="e">
        <f t="shared" si="342"/>
        <v>#REF!</v>
      </c>
      <c r="F3096" s="575" t="e">
        <f t="shared" si="337"/>
        <v>#REF!</v>
      </c>
      <c r="G3096" s="575" t="e">
        <f t="shared" si="338"/>
        <v>#REF!</v>
      </c>
      <c r="H3096" s="575" t="e">
        <f t="shared" si="339"/>
        <v>#REF!</v>
      </c>
      <c r="I3096" s="575" t="e">
        <f t="shared" si="340"/>
        <v>#REF!</v>
      </c>
      <c r="J3096" s="575" t="e">
        <f>IF(A3096="","",IF(#REF!="","",PMT((1+D3096)^(1/12)-1,(#REF!*12)-A3096+1,-E3096)))</f>
        <v>#REF!</v>
      </c>
    </row>
    <row r="3097" spans="1:10">
      <c r="A3097" s="577" t="e">
        <f>IF(A3096="","",IF(A3096=#REF!*12,"",+A3096+1))</f>
        <v>#REF!</v>
      </c>
      <c r="B3097" s="576" t="e">
        <f t="shared" si="341"/>
        <v>#REF!</v>
      </c>
      <c r="C3097" s="576" t="e">
        <f>IF(A3097="","",IF(#REF!+'Plano Prestação Mensal Proposta'!A3097&gt;120,0,ROUND(IF(B3097&gt;0.045,(0.045*0.5),(0.5)*B3097),7)))</f>
        <v>#REF!</v>
      </c>
      <c r="D3097" s="576" t="e">
        <f t="shared" si="336"/>
        <v>#REF!</v>
      </c>
      <c r="E3097" s="575" t="e">
        <f t="shared" si="342"/>
        <v>#REF!</v>
      </c>
      <c r="F3097" s="575" t="e">
        <f t="shared" si="337"/>
        <v>#REF!</v>
      </c>
      <c r="G3097" s="575" t="e">
        <f t="shared" si="338"/>
        <v>#REF!</v>
      </c>
      <c r="H3097" s="575" t="e">
        <f t="shared" si="339"/>
        <v>#REF!</v>
      </c>
      <c r="I3097" s="575" t="e">
        <f t="shared" si="340"/>
        <v>#REF!</v>
      </c>
      <c r="J3097" s="575" t="e">
        <f>IF(A3097="","",IF(#REF!="","",PMT((1+D3097)^(1/12)-1,(#REF!*12)-A3097+1,-E3097)))</f>
        <v>#REF!</v>
      </c>
    </row>
    <row r="3098" spans="1:10">
      <c r="A3098" s="577" t="e">
        <f>IF(A3097="","",IF(A3097=#REF!*12,"",+A3097+1))</f>
        <v>#REF!</v>
      </c>
      <c r="B3098" s="576" t="e">
        <f t="shared" si="341"/>
        <v>#REF!</v>
      </c>
      <c r="C3098" s="576" t="e">
        <f>IF(A3098="","",IF(#REF!+'Plano Prestação Mensal Proposta'!A3098&gt;120,0,ROUND(IF(B3098&gt;0.045,(0.045*0.5),(0.5)*B3098),7)))</f>
        <v>#REF!</v>
      </c>
      <c r="D3098" s="576" t="e">
        <f t="shared" si="336"/>
        <v>#REF!</v>
      </c>
      <c r="E3098" s="575" t="e">
        <f t="shared" si="342"/>
        <v>#REF!</v>
      </c>
      <c r="F3098" s="575" t="e">
        <f t="shared" si="337"/>
        <v>#REF!</v>
      </c>
      <c r="G3098" s="575" t="e">
        <f t="shared" si="338"/>
        <v>#REF!</v>
      </c>
      <c r="H3098" s="575" t="e">
        <f t="shared" si="339"/>
        <v>#REF!</v>
      </c>
      <c r="I3098" s="575" t="e">
        <f t="shared" si="340"/>
        <v>#REF!</v>
      </c>
      <c r="J3098" s="575" t="e">
        <f>IF(A3098="","",IF(#REF!="","",PMT((1+D3098)^(1/12)-1,(#REF!*12)-A3098+1,-E3098)))</f>
        <v>#REF!</v>
      </c>
    </row>
    <row r="3099" spans="1:10">
      <c r="A3099" s="577" t="e">
        <f>IF(A3098="","",IF(A3098=#REF!*12,"",+A3098+1))</f>
        <v>#REF!</v>
      </c>
      <c r="B3099" s="576" t="e">
        <f t="shared" si="341"/>
        <v>#REF!</v>
      </c>
      <c r="C3099" s="576" t="e">
        <f>IF(A3099="","",IF(#REF!+'Plano Prestação Mensal Proposta'!A3099&gt;120,0,ROUND(IF(B3099&gt;0.045,(0.045*0.5),(0.5)*B3099),7)))</f>
        <v>#REF!</v>
      </c>
      <c r="D3099" s="576" t="e">
        <f t="shared" si="336"/>
        <v>#REF!</v>
      </c>
      <c r="E3099" s="575" t="e">
        <f t="shared" si="342"/>
        <v>#REF!</v>
      </c>
      <c r="F3099" s="575" t="e">
        <f t="shared" si="337"/>
        <v>#REF!</v>
      </c>
      <c r="G3099" s="575" t="e">
        <f t="shared" si="338"/>
        <v>#REF!</v>
      </c>
      <c r="H3099" s="575" t="e">
        <f t="shared" si="339"/>
        <v>#REF!</v>
      </c>
      <c r="I3099" s="575" t="e">
        <f t="shared" si="340"/>
        <v>#REF!</v>
      </c>
      <c r="J3099" s="575" t="e">
        <f>IF(A3099="","",IF(#REF!="","",PMT((1+D3099)^(1/12)-1,(#REF!*12)-A3099+1,-E3099)))</f>
        <v>#REF!</v>
      </c>
    </row>
    <row r="3100" spans="1:10">
      <c r="A3100" s="577" t="e">
        <f>IF(A3099="","",IF(A3099=#REF!*12,"",+A3099+1))</f>
        <v>#REF!</v>
      </c>
      <c r="B3100" s="576" t="e">
        <f t="shared" si="341"/>
        <v>#REF!</v>
      </c>
      <c r="C3100" s="576" t="e">
        <f>IF(A3100="","",IF(#REF!+'Plano Prestação Mensal Proposta'!A3100&gt;120,0,ROUND(IF(B3100&gt;0.045,(0.045*0.5),(0.5)*B3100),7)))</f>
        <v>#REF!</v>
      </c>
      <c r="D3100" s="576" t="e">
        <f t="shared" si="336"/>
        <v>#REF!</v>
      </c>
      <c r="E3100" s="575" t="e">
        <f t="shared" si="342"/>
        <v>#REF!</v>
      </c>
      <c r="F3100" s="575" t="e">
        <f t="shared" si="337"/>
        <v>#REF!</v>
      </c>
      <c r="G3100" s="575" t="e">
        <f t="shared" si="338"/>
        <v>#REF!</v>
      </c>
      <c r="H3100" s="575" t="e">
        <f t="shared" si="339"/>
        <v>#REF!</v>
      </c>
      <c r="I3100" s="575" t="e">
        <f t="shared" si="340"/>
        <v>#REF!</v>
      </c>
      <c r="J3100" s="575" t="e">
        <f>IF(A3100="","",IF(#REF!="","",PMT((1+D3100)^(1/12)-1,(#REF!*12)-A3100+1,-E3100)))</f>
        <v>#REF!</v>
      </c>
    </row>
    <row r="3101" spans="1:10">
      <c r="A3101" s="577" t="e">
        <f>IF(A3100="","",IF(A3100=#REF!*12,"",+A3100+1))</f>
        <v>#REF!</v>
      </c>
      <c r="B3101" s="576" t="e">
        <f t="shared" si="341"/>
        <v>#REF!</v>
      </c>
      <c r="C3101" s="576" t="e">
        <f>IF(A3101="","",IF(#REF!+'Plano Prestação Mensal Proposta'!A3101&gt;120,0,ROUND(IF(B3101&gt;0.045,(0.045*0.5),(0.5)*B3101),7)))</f>
        <v>#REF!</v>
      </c>
      <c r="D3101" s="576" t="e">
        <f t="shared" si="336"/>
        <v>#REF!</v>
      </c>
      <c r="E3101" s="575" t="e">
        <f t="shared" si="342"/>
        <v>#REF!</v>
      </c>
      <c r="F3101" s="575" t="e">
        <f t="shared" si="337"/>
        <v>#REF!</v>
      </c>
      <c r="G3101" s="575" t="e">
        <f t="shared" si="338"/>
        <v>#REF!</v>
      </c>
      <c r="H3101" s="575" t="e">
        <f t="shared" si="339"/>
        <v>#REF!</v>
      </c>
      <c r="I3101" s="575" t="e">
        <f t="shared" si="340"/>
        <v>#REF!</v>
      </c>
      <c r="J3101" s="575" t="e">
        <f>IF(A3101="","",IF(#REF!="","",PMT((1+D3101)^(1/12)-1,(#REF!*12)-A3101+1,-E3101)))</f>
        <v>#REF!</v>
      </c>
    </row>
    <row r="3102" spans="1:10">
      <c r="A3102" s="577" t="e">
        <f>IF(A3101="","",IF(A3101=#REF!*12,"",+A3101+1))</f>
        <v>#REF!</v>
      </c>
      <c r="B3102" s="576" t="e">
        <f t="shared" si="341"/>
        <v>#REF!</v>
      </c>
      <c r="C3102" s="576" t="e">
        <f>IF(A3102="","",IF(#REF!+'Plano Prestação Mensal Proposta'!A3102&gt;120,0,ROUND(IF(B3102&gt;0.045,(0.045*0.5),(0.5)*B3102),7)))</f>
        <v>#REF!</v>
      </c>
      <c r="D3102" s="576" t="e">
        <f t="shared" si="336"/>
        <v>#REF!</v>
      </c>
      <c r="E3102" s="575" t="e">
        <f t="shared" si="342"/>
        <v>#REF!</v>
      </c>
      <c r="F3102" s="575" t="e">
        <f t="shared" si="337"/>
        <v>#REF!</v>
      </c>
      <c r="G3102" s="575" t="e">
        <f t="shared" si="338"/>
        <v>#REF!</v>
      </c>
      <c r="H3102" s="575" t="e">
        <f t="shared" si="339"/>
        <v>#REF!</v>
      </c>
      <c r="I3102" s="575" t="e">
        <f t="shared" si="340"/>
        <v>#REF!</v>
      </c>
      <c r="J3102" s="575" t="e">
        <f>IF(A3102="","",IF(#REF!="","",PMT((1+D3102)^(1/12)-1,(#REF!*12)-A3102+1,-E3102)))</f>
        <v>#REF!</v>
      </c>
    </row>
    <row r="3103" spans="1:10">
      <c r="A3103" s="577" t="e">
        <f>IF(A3102="","",IF(A3102=#REF!*12,"",+A3102+1))</f>
        <v>#REF!</v>
      </c>
      <c r="B3103" s="576" t="e">
        <f t="shared" si="341"/>
        <v>#REF!</v>
      </c>
      <c r="C3103" s="576" t="e">
        <f>IF(A3103="","",IF(#REF!+'Plano Prestação Mensal Proposta'!A3103&gt;120,0,ROUND(IF(B3103&gt;0.045,(0.045*0.5),(0.5)*B3103),7)))</f>
        <v>#REF!</v>
      </c>
      <c r="D3103" s="576" t="e">
        <f t="shared" si="336"/>
        <v>#REF!</v>
      </c>
      <c r="E3103" s="575" t="e">
        <f t="shared" si="342"/>
        <v>#REF!</v>
      </c>
      <c r="F3103" s="575" t="e">
        <f t="shared" si="337"/>
        <v>#REF!</v>
      </c>
      <c r="G3103" s="575" t="e">
        <f t="shared" si="338"/>
        <v>#REF!</v>
      </c>
      <c r="H3103" s="575" t="e">
        <f t="shared" si="339"/>
        <v>#REF!</v>
      </c>
      <c r="I3103" s="575" t="e">
        <f t="shared" si="340"/>
        <v>#REF!</v>
      </c>
      <c r="J3103" s="575" t="e">
        <f>IF(A3103="","",IF(#REF!="","",PMT((1+D3103)^(1/12)-1,(#REF!*12)-A3103+1,-E3103)))</f>
        <v>#REF!</v>
      </c>
    </row>
    <row r="3104" spans="1:10">
      <c r="A3104" s="577" t="e">
        <f>IF(A3103="","",IF(A3103=#REF!*12,"",+A3103+1))</f>
        <v>#REF!</v>
      </c>
      <c r="B3104" s="576" t="e">
        <f t="shared" si="341"/>
        <v>#REF!</v>
      </c>
      <c r="C3104" s="576" t="e">
        <f>IF(A3104="","",IF(#REF!+'Plano Prestação Mensal Proposta'!A3104&gt;120,0,ROUND(IF(B3104&gt;0.045,(0.045*0.5),(0.5)*B3104),7)))</f>
        <v>#REF!</v>
      </c>
      <c r="D3104" s="576" t="e">
        <f t="shared" si="336"/>
        <v>#REF!</v>
      </c>
      <c r="E3104" s="575" t="e">
        <f t="shared" si="342"/>
        <v>#REF!</v>
      </c>
      <c r="F3104" s="575" t="e">
        <f t="shared" si="337"/>
        <v>#REF!</v>
      </c>
      <c r="G3104" s="575" t="e">
        <f t="shared" si="338"/>
        <v>#REF!</v>
      </c>
      <c r="H3104" s="575" t="e">
        <f t="shared" si="339"/>
        <v>#REF!</v>
      </c>
      <c r="I3104" s="575" t="e">
        <f t="shared" si="340"/>
        <v>#REF!</v>
      </c>
      <c r="J3104" s="575" t="e">
        <f>IF(A3104="","",IF(#REF!="","",PMT((1+D3104)^(1/12)-1,(#REF!*12)-A3104+1,-E3104)))</f>
        <v>#REF!</v>
      </c>
    </row>
    <row r="3105" spans="1:10">
      <c r="A3105" s="577" t="e">
        <f>IF(A3104="","",IF(A3104=#REF!*12,"",+A3104+1))</f>
        <v>#REF!</v>
      </c>
      <c r="B3105" s="576" t="e">
        <f t="shared" si="341"/>
        <v>#REF!</v>
      </c>
      <c r="C3105" s="576" t="e">
        <f>IF(A3105="","",IF(#REF!+'Plano Prestação Mensal Proposta'!A3105&gt;120,0,ROUND(IF(B3105&gt;0.045,(0.045*0.5),(0.5)*B3105),7)))</f>
        <v>#REF!</v>
      </c>
      <c r="D3105" s="576" t="e">
        <f t="shared" si="336"/>
        <v>#REF!</v>
      </c>
      <c r="E3105" s="575" t="e">
        <f t="shared" si="342"/>
        <v>#REF!</v>
      </c>
      <c r="F3105" s="575" t="e">
        <f t="shared" si="337"/>
        <v>#REF!</v>
      </c>
      <c r="G3105" s="575" t="e">
        <f t="shared" si="338"/>
        <v>#REF!</v>
      </c>
      <c r="H3105" s="575" t="e">
        <f t="shared" si="339"/>
        <v>#REF!</v>
      </c>
      <c r="I3105" s="575" t="e">
        <f t="shared" si="340"/>
        <v>#REF!</v>
      </c>
      <c r="J3105" s="575" t="e">
        <f>IF(A3105="","",IF(#REF!="","",PMT((1+D3105)^(1/12)-1,(#REF!*12)-A3105+1,-E3105)))</f>
        <v>#REF!</v>
      </c>
    </row>
    <row r="3106" spans="1:10">
      <c r="A3106" s="577" t="e">
        <f>IF(A3105="","",IF(A3105=#REF!*12,"",+A3105+1))</f>
        <v>#REF!</v>
      </c>
      <c r="B3106" s="576" t="e">
        <f t="shared" si="341"/>
        <v>#REF!</v>
      </c>
      <c r="C3106" s="576" t="e">
        <f>IF(A3106="","",IF(#REF!+'Plano Prestação Mensal Proposta'!A3106&gt;120,0,ROUND(IF(B3106&gt;0.045,(0.045*0.5),(0.5)*B3106),7)))</f>
        <v>#REF!</v>
      </c>
      <c r="D3106" s="576" t="e">
        <f t="shared" si="336"/>
        <v>#REF!</v>
      </c>
      <c r="E3106" s="575" t="e">
        <f t="shared" si="342"/>
        <v>#REF!</v>
      </c>
      <c r="F3106" s="575" t="e">
        <f t="shared" si="337"/>
        <v>#REF!</v>
      </c>
      <c r="G3106" s="575" t="e">
        <f t="shared" si="338"/>
        <v>#REF!</v>
      </c>
      <c r="H3106" s="575" t="e">
        <f t="shared" si="339"/>
        <v>#REF!</v>
      </c>
      <c r="I3106" s="575" t="e">
        <f t="shared" si="340"/>
        <v>#REF!</v>
      </c>
      <c r="J3106" s="575" t="e">
        <f>IF(A3106="","",IF(#REF!="","",PMT((1+D3106)^(1/12)-1,(#REF!*12)-A3106+1,-E3106)))</f>
        <v>#REF!</v>
      </c>
    </row>
    <row r="3107" spans="1:10">
      <c r="A3107" s="577" t="e">
        <f>IF(A3106="","",IF(A3106=#REF!*12,"",+A3106+1))</f>
        <v>#REF!</v>
      </c>
      <c r="B3107" s="576" t="e">
        <f t="shared" si="341"/>
        <v>#REF!</v>
      </c>
      <c r="C3107" s="576" t="e">
        <f>IF(A3107="","",IF(#REF!+'Plano Prestação Mensal Proposta'!A3107&gt;120,0,ROUND(IF(B3107&gt;0.045,(0.045*0.5),(0.5)*B3107),7)))</f>
        <v>#REF!</v>
      </c>
      <c r="D3107" s="576" t="e">
        <f t="shared" si="336"/>
        <v>#REF!</v>
      </c>
      <c r="E3107" s="575" t="e">
        <f t="shared" si="342"/>
        <v>#REF!</v>
      </c>
      <c r="F3107" s="575" t="e">
        <f t="shared" si="337"/>
        <v>#REF!</v>
      </c>
      <c r="G3107" s="575" t="e">
        <f t="shared" si="338"/>
        <v>#REF!</v>
      </c>
      <c r="H3107" s="575" t="e">
        <f t="shared" si="339"/>
        <v>#REF!</v>
      </c>
      <c r="I3107" s="575" t="e">
        <f t="shared" si="340"/>
        <v>#REF!</v>
      </c>
      <c r="J3107" s="575" t="e">
        <f>IF(A3107="","",IF(#REF!="","",PMT((1+D3107)^(1/12)-1,(#REF!*12)-A3107+1,-E3107)))</f>
        <v>#REF!</v>
      </c>
    </row>
    <row r="3108" spans="1:10">
      <c r="A3108" s="577" t="e">
        <f>IF(A3107="","",IF(A3107=#REF!*12,"",+A3107+1))</f>
        <v>#REF!</v>
      </c>
      <c r="B3108" s="576" t="e">
        <f t="shared" si="341"/>
        <v>#REF!</v>
      </c>
      <c r="C3108" s="576" t="e">
        <f>IF(A3108="","",IF(#REF!+'Plano Prestação Mensal Proposta'!A3108&gt;120,0,ROUND(IF(B3108&gt;0.045,(0.045*0.5),(0.5)*B3108),7)))</f>
        <v>#REF!</v>
      </c>
      <c r="D3108" s="576" t="e">
        <f t="shared" si="336"/>
        <v>#REF!</v>
      </c>
      <c r="E3108" s="575" t="e">
        <f t="shared" si="342"/>
        <v>#REF!</v>
      </c>
      <c r="F3108" s="575" t="e">
        <f t="shared" si="337"/>
        <v>#REF!</v>
      </c>
      <c r="G3108" s="575" t="e">
        <f t="shared" si="338"/>
        <v>#REF!</v>
      </c>
      <c r="H3108" s="575" t="e">
        <f t="shared" si="339"/>
        <v>#REF!</v>
      </c>
      <c r="I3108" s="575" t="e">
        <f t="shared" si="340"/>
        <v>#REF!</v>
      </c>
      <c r="J3108" s="575" t="e">
        <f>IF(A3108="","",IF(#REF!="","",PMT((1+D3108)^(1/12)-1,(#REF!*12)-A3108+1,-E3108)))</f>
        <v>#REF!</v>
      </c>
    </row>
    <row r="3109" spans="1:10">
      <c r="A3109" s="577" t="e">
        <f>IF(A3108="","",IF(A3108=#REF!*12,"",+A3108+1))</f>
        <v>#REF!</v>
      </c>
      <c r="B3109" s="576" t="e">
        <f t="shared" si="341"/>
        <v>#REF!</v>
      </c>
      <c r="C3109" s="576" t="e">
        <f>IF(A3109="","",IF(#REF!+'Plano Prestação Mensal Proposta'!A3109&gt;120,0,ROUND(IF(B3109&gt;0.045,(0.045*0.5),(0.5)*B3109),7)))</f>
        <v>#REF!</v>
      </c>
      <c r="D3109" s="576" t="e">
        <f t="shared" si="336"/>
        <v>#REF!</v>
      </c>
      <c r="E3109" s="575" t="e">
        <f t="shared" si="342"/>
        <v>#REF!</v>
      </c>
      <c r="F3109" s="575" t="e">
        <f t="shared" si="337"/>
        <v>#REF!</v>
      </c>
      <c r="G3109" s="575" t="e">
        <f t="shared" si="338"/>
        <v>#REF!</v>
      </c>
      <c r="H3109" s="575" t="e">
        <f t="shared" si="339"/>
        <v>#REF!</v>
      </c>
      <c r="I3109" s="575" t="e">
        <f t="shared" si="340"/>
        <v>#REF!</v>
      </c>
      <c r="J3109" s="575" t="e">
        <f>IF(A3109="","",IF(#REF!="","",PMT((1+D3109)^(1/12)-1,(#REF!*12)-A3109+1,-E3109)))</f>
        <v>#REF!</v>
      </c>
    </row>
    <row r="3110" spans="1:10">
      <c r="A3110" s="577" t="e">
        <f>IF(A3109="","",IF(A3109=#REF!*12,"",+A3109+1))</f>
        <v>#REF!</v>
      </c>
      <c r="B3110" s="576" t="e">
        <f t="shared" si="341"/>
        <v>#REF!</v>
      </c>
      <c r="C3110" s="576" t="e">
        <f>IF(A3110="","",IF(#REF!+'Plano Prestação Mensal Proposta'!A3110&gt;120,0,ROUND(IF(B3110&gt;0.045,(0.045*0.5),(0.5)*B3110),7)))</f>
        <v>#REF!</v>
      </c>
      <c r="D3110" s="576" t="e">
        <f t="shared" si="336"/>
        <v>#REF!</v>
      </c>
      <c r="E3110" s="575" t="e">
        <f t="shared" si="342"/>
        <v>#REF!</v>
      </c>
      <c r="F3110" s="575" t="e">
        <f t="shared" si="337"/>
        <v>#REF!</v>
      </c>
      <c r="G3110" s="575" t="e">
        <f t="shared" si="338"/>
        <v>#REF!</v>
      </c>
      <c r="H3110" s="575" t="e">
        <f t="shared" si="339"/>
        <v>#REF!</v>
      </c>
      <c r="I3110" s="575" t="e">
        <f t="shared" si="340"/>
        <v>#REF!</v>
      </c>
      <c r="J3110" s="575" t="e">
        <f>IF(A3110="","",IF(#REF!="","",PMT((1+D3110)^(1/12)-1,(#REF!*12)-A3110+1,-E3110)))</f>
        <v>#REF!</v>
      </c>
    </row>
    <row r="3111" spans="1:10">
      <c r="A3111" s="577" t="e">
        <f>IF(A3110="","",IF(A3110=#REF!*12,"",+A3110+1))</f>
        <v>#REF!</v>
      </c>
      <c r="B3111" s="576" t="e">
        <f t="shared" si="341"/>
        <v>#REF!</v>
      </c>
      <c r="C3111" s="576" t="e">
        <f>IF(A3111="","",IF(#REF!+'Plano Prestação Mensal Proposta'!A3111&gt;120,0,ROUND(IF(B3111&gt;0.045,(0.045*0.5),(0.5)*B3111),7)))</f>
        <v>#REF!</v>
      </c>
      <c r="D3111" s="576" t="e">
        <f t="shared" si="336"/>
        <v>#REF!</v>
      </c>
      <c r="E3111" s="575" t="e">
        <f t="shared" si="342"/>
        <v>#REF!</v>
      </c>
      <c r="F3111" s="575" t="e">
        <f t="shared" si="337"/>
        <v>#REF!</v>
      </c>
      <c r="G3111" s="575" t="e">
        <f t="shared" si="338"/>
        <v>#REF!</v>
      </c>
      <c r="H3111" s="575" t="e">
        <f t="shared" si="339"/>
        <v>#REF!</v>
      </c>
      <c r="I3111" s="575" t="e">
        <f t="shared" si="340"/>
        <v>#REF!</v>
      </c>
      <c r="J3111" s="575" t="e">
        <f>IF(A3111="","",IF(#REF!="","",PMT((1+D3111)^(1/12)-1,(#REF!*12)-A3111+1,-E3111)))</f>
        <v>#REF!</v>
      </c>
    </row>
    <row r="3112" spans="1:10">
      <c r="A3112" s="577" t="e">
        <f>IF(A3111="","",IF(A3111=#REF!*12,"",+A3111+1))</f>
        <v>#REF!</v>
      </c>
      <c r="B3112" s="576" t="e">
        <f t="shared" si="341"/>
        <v>#REF!</v>
      </c>
      <c r="C3112" s="576" t="e">
        <f>IF(A3112="","",IF(#REF!+'Plano Prestação Mensal Proposta'!A3112&gt;120,0,ROUND(IF(B3112&gt;0.045,(0.045*0.5),(0.5)*B3112),7)))</f>
        <v>#REF!</v>
      </c>
      <c r="D3112" s="576" t="e">
        <f t="shared" si="336"/>
        <v>#REF!</v>
      </c>
      <c r="E3112" s="575" t="e">
        <f t="shared" si="342"/>
        <v>#REF!</v>
      </c>
      <c r="F3112" s="575" t="e">
        <f t="shared" si="337"/>
        <v>#REF!</v>
      </c>
      <c r="G3112" s="575" t="e">
        <f t="shared" si="338"/>
        <v>#REF!</v>
      </c>
      <c r="H3112" s="575" t="e">
        <f t="shared" si="339"/>
        <v>#REF!</v>
      </c>
      <c r="I3112" s="575" t="e">
        <f t="shared" si="340"/>
        <v>#REF!</v>
      </c>
      <c r="J3112" s="575" t="e">
        <f>IF(A3112="","",IF(#REF!="","",PMT((1+D3112)^(1/12)-1,(#REF!*12)-A3112+1,-E3112)))</f>
        <v>#REF!</v>
      </c>
    </row>
    <row r="3113" spans="1:10">
      <c r="A3113" s="577" t="e">
        <f>IF(A3112="","",IF(A3112=#REF!*12,"",+A3112+1))</f>
        <v>#REF!</v>
      </c>
      <c r="B3113" s="576" t="e">
        <f t="shared" si="341"/>
        <v>#REF!</v>
      </c>
      <c r="C3113" s="576" t="e">
        <f>IF(A3113="","",IF(#REF!+'Plano Prestação Mensal Proposta'!A3113&gt;120,0,ROUND(IF(B3113&gt;0.045,(0.045*0.5),(0.5)*B3113),7)))</f>
        <v>#REF!</v>
      </c>
      <c r="D3113" s="576" t="e">
        <f t="shared" si="336"/>
        <v>#REF!</v>
      </c>
      <c r="E3113" s="575" t="e">
        <f t="shared" si="342"/>
        <v>#REF!</v>
      </c>
      <c r="F3113" s="575" t="e">
        <f t="shared" si="337"/>
        <v>#REF!</v>
      </c>
      <c r="G3113" s="575" t="e">
        <f t="shared" si="338"/>
        <v>#REF!</v>
      </c>
      <c r="H3113" s="575" t="e">
        <f t="shared" si="339"/>
        <v>#REF!</v>
      </c>
      <c r="I3113" s="575" t="e">
        <f t="shared" si="340"/>
        <v>#REF!</v>
      </c>
      <c r="J3113" s="575" t="e">
        <f>IF(A3113="","",IF(#REF!="","",PMT((1+D3113)^(1/12)-1,(#REF!*12)-A3113+1,-E3113)))</f>
        <v>#REF!</v>
      </c>
    </row>
    <row r="3114" spans="1:10">
      <c r="A3114" s="577" t="e">
        <f>IF(A3113="","",IF(A3113=#REF!*12,"",+A3113+1))</f>
        <v>#REF!</v>
      </c>
      <c r="B3114" s="576" t="e">
        <f t="shared" si="341"/>
        <v>#REF!</v>
      </c>
      <c r="C3114" s="576" t="e">
        <f>IF(A3114="","",IF(#REF!+'Plano Prestação Mensal Proposta'!A3114&gt;120,0,ROUND(IF(B3114&gt;0.045,(0.045*0.5),(0.5)*B3114),7)))</f>
        <v>#REF!</v>
      </c>
      <c r="D3114" s="576" t="e">
        <f t="shared" si="336"/>
        <v>#REF!</v>
      </c>
      <c r="E3114" s="575" t="e">
        <f t="shared" si="342"/>
        <v>#REF!</v>
      </c>
      <c r="F3114" s="575" t="e">
        <f t="shared" si="337"/>
        <v>#REF!</v>
      </c>
      <c r="G3114" s="575" t="e">
        <f t="shared" si="338"/>
        <v>#REF!</v>
      </c>
      <c r="H3114" s="575" t="e">
        <f t="shared" si="339"/>
        <v>#REF!</v>
      </c>
      <c r="I3114" s="575" t="e">
        <f t="shared" si="340"/>
        <v>#REF!</v>
      </c>
      <c r="J3114" s="575" t="e">
        <f>IF(A3114="","",IF(#REF!="","",PMT((1+D3114)^(1/12)-1,(#REF!*12)-A3114+1,-E3114)))</f>
        <v>#REF!</v>
      </c>
    </row>
    <row r="3115" spans="1:10">
      <c r="A3115" s="577" t="e">
        <f>IF(A3114="","",IF(A3114=#REF!*12,"",+A3114+1))</f>
        <v>#REF!</v>
      </c>
      <c r="B3115" s="576" t="e">
        <f t="shared" si="341"/>
        <v>#REF!</v>
      </c>
      <c r="C3115" s="576" t="e">
        <f>IF(A3115="","",IF(#REF!+'Plano Prestação Mensal Proposta'!A3115&gt;120,0,ROUND(IF(B3115&gt;0.045,(0.045*0.5),(0.5)*B3115),7)))</f>
        <v>#REF!</v>
      </c>
      <c r="D3115" s="576" t="e">
        <f t="shared" si="336"/>
        <v>#REF!</v>
      </c>
      <c r="E3115" s="575" t="e">
        <f t="shared" si="342"/>
        <v>#REF!</v>
      </c>
      <c r="F3115" s="575" t="e">
        <f t="shared" si="337"/>
        <v>#REF!</v>
      </c>
      <c r="G3115" s="575" t="e">
        <f t="shared" si="338"/>
        <v>#REF!</v>
      </c>
      <c r="H3115" s="575" t="e">
        <f t="shared" si="339"/>
        <v>#REF!</v>
      </c>
      <c r="I3115" s="575" t="e">
        <f t="shared" si="340"/>
        <v>#REF!</v>
      </c>
      <c r="J3115" s="575" t="e">
        <f>IF(A3115="","",IF(#REF!="","",PMT((1+D3115)^(1/12)-1,(#REF!*12)-A3115+1,-E3115)))</f>
        <v>#REF!</v>
      </c>
    </row>
    <row r="3116" spans="1:10">
      <c r="A3116" s="577" t="e">
        <f>IF(A3115="","",IF(A3115=#REF!*12,"",+A3115+1))</f>
        <v>#REF!</v>
      </c>
      <c r="B3116" s="576" t="e">
        <f t="shared" si="341"/>
        <v>#REF!</v>
      </c>
      <c r="C3116" s="576" t="e">
        <f>IF(A3116="","",IF(#REF!+'Plano Prestação Mensal Proposta'!A3116&gt;120,0,ROUND(IF(B3116&gt;0.045,(0.045*0.5),(0.5)*B3116),7)))</f>
        <v>#REF!</v>
      </c>
      <c r="D3116" s="576" t="e">
        <f t="shared" si="336"/>
        <v>#REF!</v>
      </c>
      <c r="E3116" s="575" t="e">
        <f t="shared" si="342"/>
        <v>#REF!</v>
      </c>
      <c r="F3116" s="575" t="e">
        <f t="shared" si="337"/>
        <v>#REF!</v>
      </c>
      <c r="G3116" s="575" t="e">
        <f t="shared" si="338"/>
        <v>#REF!</v>
      </c>
      <c r="H3116" s="575" t="e">
        <f t="shared" si="339"/>
        <v>#REF!</v>
      </c>
      <c r="I3116" s="575" t="e">
        <f t="shared" si="340"/>
        <v>#REF!</v>
      </c>
      <c r="J3116" s="575" t="e">
        <f>IF(A3116="","",IF(#REF!="","",PMT((1+D3116)^(1/12)-1,(#REF!*12)-A3116+1,-E3116)))</f>
        <v>#REF!</v>
      </c>
    </row>
    <row r="3117" spans="1:10">
      <c r="A3117" s="577" t="e">
        <f>IF(A3116="","",IF(A3116=#REF!*12,"",+A3116+1))</f>
        <v>#REF!</v>
      </c>
      <c r="B3117" s="576" t="e">
        <f t="shared" si="341"/>
        <v>#REF!</v>
      </c>
      <c r="C3117" s="576" t="e">
        <f>IF(A3117="","",IF(#REF!+'Plano Prestação Mensal Proposta'!A3117&gt;120,0,ROUND(IF(B3117&gt;0.045,(0.045*0.5),(0.5)*B3117),7)))</f>
        <v>#REF!</v>
      </c>
      <c r="D3117" s="576" t="e">
        <f t="shared" si="336"/>
        <v>#REF!</v>
      </c>
      <c r="E3117" s="575" t="e">
        <f t="shared" si="342"/>
        <v>#REF!</v>
      </c>
      <c r="F3117" s="575" t="e">
        <f t="shared" si="337"/>
        <v>#REF!</v>
      </c>
      <c r="G3117" s="575" t="e">
        <f t="shared" si="338"/>
        <v>#REF!</v>
      </c>
      <c r="H3117" s="575" t="e">
        <f t="shared" si="339"/>
        <v>#REF!</v>
      </c>
      <c r="I3117" s="575" t="e">
        <f t="shared" si="340"/>
        <v>#REF!</v>
      </c>
      <c r="J3117" s="575" t="e">
        <f>IF(A3117="","",IF(#REF!="","",PMT((1+D3117)^(1/12)-1,(#REF!*12)-A3117+1,-E3117)))</f>
        <v>#REF!</v>
      </c>
    </row>
    <row r="3118" spans="1:10">
      <c r="A3118" s="577" t="e">
        <f>IF(A3117="","",IF(A3117=#REF!*12,"",+A3117+1))</f>
        <v>#REF!</v>
      </c>
      <c r="B3118" s="576" t="e">
        <f t="shared" si="341"/>
        <v>#REF!</v>
      </c>
      <c r="C3118" s="576" t="e">
        <f>IF(A3118="","",IF(#REF!+'Plano Prestação Mensal Proposta'!A3118&gt;120,0,ROUND(IF(B3118&gt;0.045,(0.045*0.5),(0.5)*B3118),7)))</f>
        <v>#REF!</v>
      </c>
      <c r="D3118" s="576" t="e">
        <f t="shared" si="336"/>
        <v>#REF!</v>
      </c>
      <c r="E3118" s="575" t="e">
        <f t="shared" si="342"/>
        <v>#REF!</v>
      </c>
      <c r="F3118" s="575" t="e">
        <f t="shared" si="337"/>
        <v>#REF!</v>
      </c>
      <c r="G3118" s="575" t="e">
        <f t="shared" si="338"/>
        <v>#REF!</v>
      </c>
      <c r="H3118" s="575" t="e">
        <f t="shared" si="339"/>
        <v>#REF!</v>
      </c>
      <c r="I3118" s="575" t="e">
        <f t="shared" si="340"/>
        <v>#REF!</v>
      </c>
      <c r="J3118" s="575" t="e">
        <f>IF(A3118="","",IF(#REF!="","",PMT((1+D3118)^(1/12)-1,(#REF!*12)-A3118+1,-E3118)))</f>
        <v>#REF!</v>
      </c>
    </row>
    <row r="3119" spans="1:10">
      <c r="A3119" s="577" t="e">
        <f>IF(A3118="","",IF(A3118=#REF!*12,"",+A3118+1))</f>
        <v>#REF!</v>
      </c>
      <c r="B3119" s="576" t="e">
        <f t="shared" si="341"/>
        <v>#REF!</v>
      </c>
      <c r="C3119" s="576" t="e">
        <f>IF(A3119="","",IF(#REF!+'Plano Prestação Mensal Proposta'!A3119&gt;120,0,ROUND(IF(B3119&gt;0.045,(0.045*0.5),(0.5)*B3119),7)))</f>
        <v>#REF!</v>
      </c>
      <c r="D3119" s="576" t="e">
        <f t="shared" si="336"/>
        <v>#REF!</v>
      </c>
      <c r="E3119" s="575" t="e">
        <f t="shared" si="342"/>
        <v>#REF!</v>
      </c>
      <c r="F3119" s="575" t="e">
        <f t="shared" si="337"/>
        <v>#REF!</v>
      </c>
      <c r="G3119" s="575" t="e">
        <f t="shared" si="338"/>
        <v>#REF!</v>
      </c>
      <c r="H3119" s="575" t="e">
        <f t="shared" si="339"/>
        <v>#REF!</v>
      </c>
      <c r="I3119" s="575" t="e">
        <f t="shared" si="340"/>
        <v>#REF!</v>
      </c>
      <c r="J3119" s="575" t="e">
        <f>IF(A3119="","",IF(#REF!="","",PMT((1+D3119)^(1/12)-1,(#REF!*12)-A3119+1,-E3119)))</f>
        <v>#REF!</v>
      </c>
    </row>
    <row r="3120" spans="1:10">
      <c r="A3120" s="577" t="e">
        <f>IF(A3119="","",IF(A3119=#REF!*12,"",+A3119+1))</f>
        <v>#REF!</v>
      </c>
      <c r="B3120" s="576" t="e">
        <f t="shared" si="341"/>
        <v>#REF!</v>
      </c>
      <c r="C3120" s="576" t="e">
        <f>IF(A3120="","",IF(#REF!+'Plano Prestação Mensal Proposta'!A3120&gt;120,0,ROUND(IF(B3120&gt;0.045,(0.045*0.5),(0.5)*B3120),7)))</f>
        <v>#REF!</v>
      </c>
      <c r="D3120" s="576" t="e">
        <f t="shared" si="336"/>
        <v>#REF!</v>
      </c>
      <c r="E3120" s="575" t="e">
        <f t="shared" si="342"/>
        <v>#REF!</v>
      </c>
      <c r="F3120" s="575" t="e">
        <f t="shared" si="337"/>
        <v>#REF!</v>
      </c>
      <c r="G3120" s="575" t="e">
        <f t="shared" si="338"/>
        <v>#REF!</v>
      </c>
      <c r="H3120" s="575" t="e">
        <f t="shared" si="339"/>
        <v>#REF!</v>
      </c>
      <c r="I3120" s="575" t="e">
        <f t="shared" si="340"/>
        <v>#REF!</v>
      </c>
      <c r="J3120" s="575" t="e">
        <f>IF(A3120="","",IF(#REF!="","",PMT((1+D3120)^(1/12)-1,(#REF!*12)-A3120+1,-E3120)))</f>
        <v>#REF!</v>
      </c>
    </row>
    <row r="3121" spans="1:10">
      <c r="A3121" s="577" t="e">
        <f>IF(A3120="","",IF(A3120=#REF!*12,"",+A3120+1))</f>
        <v>#REF!</v>
      </c>
      <c r="B3121" s="576" t="e">
        <f t="shared" si="341"/>
        <v>#REF!</v>
      </c>
      <c r="C3121" s="576" t="e">
        <f>IF(A3121="","",IF(#REF!+'Plano Prestação Mensal Proposta'!A3121&gt;120,0,ROUND(IF(B3121&gt;0.045,(0.045*0.5),(0.5)*B3121),7)))</f>
        <v>#REF!</v>
      </c>
      <c r="D3121" s="576" t="e">
        <f t="shared" si="336"/>
        <v>#REF!</v>
      </c>
      <c r="E3121" s="575" t="e">
        <f t="shared" si="342"/>
        <v>#REF!</v>
      </c>
      <c r="F3121" s="575" t="e">
        <f t="shared" si="337"/>
        <v>#REF!</v>
      </c>
      <c r="G3121" s="575" t="e">
        <f t="shared" si="338"/>
        <v>#REF!</v>
      </c>
      <c r="H3121" s="575" t="e">
        <f t="shared" si="339"/>
        <v>#REF!</v>
      </c>
      <c r="I3121" s="575" t="e">
        <f t="shared" si="340"/>
        <v>#REF!</v>
      </c>
      <c r="J3121" s="575" t="e">
        <f>IF(A3121="","",IF(#REF!="","",PMT((1+D3121)^(1/12)-1,(#REF!*12)-A3121+1,-E3121)))</f>
        <v>#REF!</v>
      </c>
    </row>
    <row r="3122" spans="1:10">
      <c r="A3122" s="577" t="e">
        <f>IF(A3121="","",IF(A3121=#REF!*12,"",+A3121+1))</f>
        <v>#REF!</v>
      </c>
      <c r="B3122" s="576" t="e">
        <f t="shared" si="341"/>
        <v>#REF!</v>
      </c>
      <c r="C3122" s="576" t="e">
        <f>IF(A3122="","",IF(#REF!+'Plano Prestação Mensal Proposta'!A3122&gt;120,0,ROUND(IF(B3122&gt;0.045,(0.045*0.5),(0.5)*B3122),7)))</f>
        <v>#REF!</v>
      </c>
      <c r="D3122" s="576" t="e">
        <f t="shared" si="336"/>
        <v>#REF!</v>
      </c>
      <c r="E3122" s="575" t="e">
        <f t="shared" si="342"/>
        <v>#REF!</v>
      </c>
      <c r="F3122" s="575" t="e">
        <f t="shared" si="337"/>
        <v>#REF!</v>
      </c>
      <c r="G3122" s="575" t="e">
        <f t="shared" si="338"/>
        <v>#REF!</v>
      </c>
      <c r="H3122" s="575" t="e">
        <f t="shared" si="339"/>
        <v>#REF!</v>
      </c>
      <c r="I3122" s="575" t="e">
        <f t="shared" si="340"/>
        <v>#REF!</v>
      </c>
      <c r="J3122" s="575" t="e">
        <f>IF(A3122="","",IF(#REF!="","",PMT((1+D3122)^(1/12)-1,(#REF!*12)-A3122+1,-E3122)))</f>
        <v>#REF!</v>
      </c>
    </row>
    <row r="3123" spans="1:10">
      <c r="A3123" s="577" t="e">
        <f>IF(A3122="","",IF(A3122=#REF!*12,"",+A3122+1))</f>
        <v>#REF!</v>
      </c>
      <c r="B3123" s="576" t="e">
        <f t="shared" si="341"/>
        <v>#REF!</v>
      </c>
      <c r="C3123" s="576" t="e">
        <f>IF(A3123="","",IF(#REF!+'Plano Prestação Mensal Proposta'!A3123&gt;120,0,ROUND(IF(B3123&gt;0.045,(0.045*0.5),(0.5)*B3123),7)))</f>
        <v>#REF!</v>
      </c>
      <c r="D3123" s="576" t="e">
        <f t="shared" si="336"/>
        <v>#REF!</v>
      </c>
      <c r="E3123" s="575" t="e">
        <f t="shared" si="342"/>
        <v>#REF!</v>
      </c>
      <c r="F3123" s="575" t="e">
        <f t="shared" si="337"/>
        <v>#REF!</v>
      </c>
      <c r="G3123" s="575" t="e">
        <f t="shared" si="338"/>
        <v>#REF!</v>
      </c>
      <c r="H3123" s="575" t="e">
        <f t="shared" si="339"/>
        <v>#REF!</v>
      </c>
      <c r="I3123" s="575" t="e">
        <f t="shared" si="340"/>
        <v>#REF!</v>
      </c>
      <c r="J3123" s="575" t="e">
        <f>IF(A3123="","",IF(#REF!="","",PMT((1+D3123)^(1/12)-1,(#REF!*12)-A3123+1,-E3123)))</f>
        <v>#REF!</v>
      </c>
    </row>
    <row r="3124" spans="1:10">
      <c r="A3124" s="577" t="e">
        <f>IF(A3123="","",IF(A3123=#REF!*12,"",+A3123+1))</f>
        <v>#REF!</v>
      </c>
      <c r="B3124" s="576" t="e">
        <f t="shared" si="341"/>
        <v>#REF!</v>
      </c>
      <c r="C3124" s="576" t="e">
        <f>IF(A3124="","",IF(#REF!+'Plano Prestação Mensal Proposta'!A3124&gt;120,0,ROUND(IF(B3124&gt;0.045,(0.045*0.5),(0.5)*B3124),7)))</f>
        <v>#REF!</v>
      </c>
      <c r="D3124" s="576" t="e">
        <f t="shared" si="336"/>
        <v>#REF!</v>
      </c>
      <c r="E3124" s="575" t="e">
        <f t="shared" si="342"/>
        <v>#REF!</v>
      </c>
      <c r="F3124" s="575" t="e">
        <f t="shared" si="337"/>
        <v>#REF!</v>
      </c>
      <c r="G3124" s="575" t="e">
        <f t="shared" si="338"/>
        <v>#REF!</v>
      </c>
      <c r="H3124" s="575" t="e">
        <f t="shared" si="339"/>
        <v>#REF!</v>
      </c>
      <c r="I3124" s="575" t="e">
        <f t="shared" si="340"/>
        <v>#REF!</v>
      </c>
      <c r="J3124" s="575" t="e">
        <f>IF(A3124="","",IF(#REF!="","",PMT((1+D3124)^(1/12)-1,(#REF!*12)-A3124+1,-E3124)))</f>
        <v>#REF!</v>
      </c>
    </row>
    <row r="3125" spans="1:10">
      <c r="A3125" s="577" t="e">
        <f>IF(A3124="","",IF(A3124=#REF!*12,"",+A3124+1))</f>
        <v>#REF!</v>
      </c>
      <c r="B3125" s="576" t="e">
        <f t="shared" si="341"/>
        <v>#REF!</v>
      </c>
      <c r="C3125" s="576" t="e">
        <f>IF(A3125="","",IF(#REF!+'Plano Prestação Mensal Proposta'!A3125&gt;120,0,ROUND(IF(B3125&gt;0.045,(0.045*0.5),(0.5)*B3125),7)))</f>
        <v>#REF!</v>
      </c>
      <c r="D3125" s="576" t="e">
        <f t="shared" si="336"/>
        <v>#REF!</v>
      </c>
      <c r="E3125" s="575" t="e">
        <f t="shared" si="342"/>
        <v>#REF!</v>
      </c>
      <c r="F3125" s="575" t="e">
        <f t="shared" si="337"/>
        <v>#REF!</v>
      </c>
      <c r="G3125" s="575" t="e">
        <f t="shared" si="338"/>
        <v>#REF!</v>
      </c>
      <c r="H3125" s="575" t="e">
        <f t="shared" si="339"/>
        <v>#REF!</v>
      </c>
      <c r="I3125" s="575" t="e">
        <f t="shared" si="340"/>
        <v>#REF!</v>
      </c>
      <c r="J3125" s="575" t="e">
        <f>IF(A3125="","",IF(#REF!="","",PMT((1+D3125)^(1/12)-1,(#REF!*12)-A3125+1,-E3125)))</f>
        <v>#REF!</v>
      </c>
    </row>
    <row r="3126" spans="1:10">
      <c r="A3126" s="577" t="e">
        <f>IF(A3125="","",IF(A3125=#REF!*12,"",+A3125+1))</f>
        <v>#REF!</v>
      </c>
      <c r="B3126" s="576" t="e">
        <f t="shared" si="341"/>
        <v>#REF!</v>
      </c>
      <c r="C3126" s="576" t="e">
        <f>IF(A3126="","",IF(#REF!+'Plano Prestação Mensal Proposta'!A3126&gt;120,0,ROUND(IF(B3126&gt;0.045,(0.045*0.5),(0.5)*B3126),7)))</f>
        <v>#REF!</v>
      </c>
      <c r="D3126" s="576" t="e">
        <f t="shared" si="336"/>
        <v>#REF!</v>
      </c>
      <c r="E3126" s="575" t="e">
        <f t="shared" si="342"/>
        <v>#REF!</v>
      </c>
      <c r="F3126" s="575" t="e">
        <f t="shared" si="337"/>
        <v>#REF!</v>
      </c>
      <c r="G3126" s="575" t="e">
        <f t="shared" si="338"/>
        <v>#REF!</v>
      </c>
      <c r="H3126" s="575" t="e">
        <f t="shared" si="339"/>
        <v>#REF!</v>
      </c>
      <c r="I3126" s="575" t="e">
        <f t="shared" si="340"/>
        <v>#REF!</v>
      </c>
      <c r="J3126" s="575" t="e">
        <f>IF(A3126="","",IF(#REF!="","",PMT((1+D3126)^(1/12)-1,(#REF!*12)-A3126+1,-E3126)))</f>
        <v>#REF!</v>
      </c>
    </row>
    <row r="3127" spans="1:10">
      <c r="A3127" s="577" t="e">
        <f>IF(A3126="","",IF(A3126=#REF!*12,"",+A3126+1))</f>
        <v>#REF!</v>
      </c>
      <c r="B3127" s="576" t="e">
        <f t="shared" si="341"/>
        <v>#REF!</v>
      </c>
      <c r="C3127" s="576" t="e">
        <f>IF(A3127="","",IF(#REF!+'Plano Prestação Mensal Proposta'!A3127&gt;120,0,ROUND(IF(B3127&gt;0.045,(0.045*0.5),(0.5)*B3127),7)))</f>
        <v>#REF!</v>
      </c>
      <c r="D3127" s="576" t="e">
        <f t="shared" si="336"/>
        <v>#REF!</v>
      </c>
      <c r="E3127" s="575" t="e">
        <f t="shared" si="342"/>
        <v>#REF!</v>
      </c>
      <c r="F3127" s="575" t="e">
        <f t="shared" si="337"/>
        <v>#REF!</v>
      </c>
      <c r="G3127" s="575" t="e">
        <f t="shared" si="338"/>
        <v>#REF!</v>
      </c>
      <c r="H3127" s="575" t="e">
        <f t="shared" si="339"/>
        <v>#REF!</v>
      </c>
      <c r="I3127" s="575" t="e">
        <f t="shared" si="340"/>
        <v>#REF!</v>
      </c>
      <c r="J3127" s="575" t="e">
        <f>IF(A3127="","",IF(#REF!="","",PMT((1+D3127)^(1/12)-1,(#REF!*12)-A3127+1,-E3127)))</f>
        <v>#REF!</v>
      </c>
    </row>
    <row r="3128" spans="1:10">
      <c r="A3128" s="577" t="e">
        <f>IF(A3127="","",IF(A3127=#REF!*12,"",+A3127+1))</f>
        <v>#REF!</v>
      </c>
      <c r="B3128" s="576" t="e">
        <f t="shared" si="341"/>
        <v>#REF!</v>
      </c>
      <c r="C3128" s="576" t="e">
        <f>IF(A3128="","",IF(#REF!+'Plano Prestação Mensal Proposta'!A3128&gt;120,0,ROUND(IF(B3128&gt;0.045,(0.045*0.5),(0.5)*B3128),7)))</f>
        <v>#REF!</v>
      </c>
      <c r="D3128" s="576" t="e">
        <f t="shared" si="336"/>
        <v>#REF!</v>
      </c>
      <c r="E3128" s="575" t="e">
        <f t="shared" si="342"/>
        <v>#REF!</v>
      </c>
      <c r="F3128" s="575" t="e">
        <f t="shared" si="337"/>
        <v>#REF!</v>
      </c>
      <c r="G3128" s="575" t="e">
        <f t="shared" si="338"/>
        <v>#REF!</v>
      </c>
      <c r="H3128" s="575" t="e">
        <f t="shared" si="339"/>
        <v>#REF!</v>
      </c>
      <c r="I3128" s="575" t="e">
        <f t="shared" si="340"/>
        <v>#REF!</v>
      </c>
      <c r="J3128" s="575" t="e">
        <f>IF(A3128="","",IF(#REF!="","",PMT((1+D3128)^(1/12)-1,(#REF!*12)-A3128+1,-E3128)))</f>
        <v>#REF!</v>
      </c>
    </row>
    <row r="3129" spans="1:10">
      <c r="A3129" s="577" t="e">
        <f>IF(A3128="","",IF(A3128=#REF!*12,"",+A3128+1))</f>
        <v>#REF!</v>
      </c>
      <c r="B3129" s="576" t="e">
        <f t="shared" si="341"/>
        <v>#REF!</v>
      </c>
      <c r="C3129" s="576" t="e">
        <f>IF(A3129="","",IF(#REF!+'Plano Prestação Mensal Proposta'!A3129&gt;120,0,ROUND(IF(B3129&gt;0.045,(0.045*0.5),(0.5)*B3129),7)))</f>
        <v>#REF!</v>
      </c>
      <c r="D3129" s="576" t="e">
        <f t="shared" si="336"/>
        <v>#REF!</v>
      </c>
      <c r="E3129" s="575" t="e">
        <f t="shared" si="342"/>
        <v>#REF!</v>
      </c>
      <c r="F3129" s="575" t="e">
        <f t="shared" si="337"/>
        <v>#REF!</v>
      </c>
      <c r="G3129" s="575" t="e">
        <f t="shared" si="338"/>
        <v>#REF!</v>
      </c>
      <c r="H3129" s="575" t="e">
        <f t="shared" si="339"/>
        <v>#REF!</v>
      </c>
      <c r="I3129" s="575" t="e">
        <f t="shared" si="340"/>
        <v>#REF!</v>
      </c>
      <c r="J3129" s="575" t="e">
        <f>IF(A3129="","",IF(#REF!="","",PMT((1+D3129)^(1/12)-1,(#REF!*12)-A3129+1,-E3129)))</f>
        <v>#REF!</v>
      </c>
    </row>
    <row r="3130" spans="1:10">
      <c r="A3130" s="577" t="e">
        <f>IF(A3129="","",IF(A3129=#REF!*12,"",+A3129+1))</f>
        <v>#REF!</v>
      </c>
      <c r="B3130" s="576" t="e">
        <f t="shared" si="341"/>
        <v>#REF!</v>
      </c>
      <c r="C3130" s="576" t="e">
        <f>IF(A3130="","",IF(#REF!+'Plano Prestação Mensal Proposta'!A3130&gt;120,0,ROUND(IF(B3130&gt;0.045,(0.045*0.5),(0.5)*B3130),7)))</f>
        <v>#REF!</v>
      </c>
      <c r="D3130" s="576" t="e">
        <f t="shared" si="336"/>
        <v>#REF!</v>
      </c>
      <c r="E3130" s="575" t="e">
        <f t="shared" si="342"/>
        <v>#REF!</v>
      </c>
      <c r="F3130" s="575" t="e">
        <f t="shared" si="337"/>
        <v>#REF!</v>
      </c>
      <c r="G3130" s="575" t="e">
        <f t="shared" si="338"/>
        <v>#REF!</v>
      </c>
      <c r="H3130" s="575" t="e">
        <f t="shared" si="339"/>
        <v>#REF!</v>
      </c>
      <c r="I3130" s="575" t="e">
        <f t="shared" si="340"/>
        <v>#REF!</v>
      </c>
      <c r="J3130" s="575" t="e">
        <f>IF(A3130="","",IF(#REF!="","",PMT((1+D3130)^(1/12)-1,(#REF!*12)-A3130+1,-E3130)))</f>
        <v>#REF!</v>
      </c>
    </row>
    <row r="3131" spans="1:10">
      <c r="A3131" s="577" t="e">
        <f>IF(A3130="","",IF(A3130=#REF!*12,"",+A3130+1))</f>
        <v>#REF!</v>
      </c>
      <c r="B3131" s="576" t="e">
        <f t="shared" si="341"/>
        <v>#REF!</v>
      </c>
      <c r="C3131" s="576" t="e">
        <f>IF(A3131="","",IF(#REF!+'Plano Prestação Mensal Proposta'!A3131&gt;120,0,ROUND(IF(B3131&gt;0.045,(0.045*0.5),(0.5)*B3131),7)))</f>
        <v>#REF!</v>
      </c>
      <c r="D3131" s="576" t="e">
        <f t="shared" si="336"/>
        <v>#REF!</v>
      </c>
      <c r="E3131" s="575" t="e">
        <f t="shared" si="342"/>
        <v>#REF!</v>
      </c>
      <c r="F3131" s="575" t="e">
        <f t="shared" si="337"/>
        <v>#REF!</v>
      </c>
      <c r="G3131" s="575" t="e">
        <f t="shared" si="338"/>
        <v>#REF!</v>
      </c>
      <c r="H3131" s="575" t="e">
        <f t="shared" si="339"/>
        <v>#REF!</v>
      </c>
      <c r="I3131" s="575" t="e">
        <f t="shared" si="340"/>
        <v>#REF!</v>
      </c>
      <c r="J3131" s="575" t="e">
        <f>IF(A3131="","",IF(#REF!="","",PMT((1+D3131)^(1/12)-1,(#REF!*12)-A3131+1,-E3131)))</f>
        <v>#REF!</v>
      </c>
    </row>
    <row r="3132" spans="1:10">
      <c r="A3132" s="577" t="e">
        <f>IF(A3131="","",IF(A3131=#REF!*12,"",+A3131+1))</f>
        <v>#REF!</v>
      </c>
      <c r="B3132" s="576" t="e">
        <f t="shared" si="341"/>
        <v>#REF!</v>
      </c>
      <c r="C3132" s="576" t="e">
        <f>IF(A3132="","",IF(#REF!+'Plano Prestação Mensal Proposta'!A3132&gt;120,0,ROUND(IF(B3132&gt;0.045,(0.045*0.5),(0.5)*B3132),7)))</f>
        <v>#REF!</v>
      </c>
      <c r="D3132" s="576" t="e">
        <f t="shared" si="336"/>
        <v>#REF!</v>
      </c>
      <c r="E3132" s="575" t="e">
        <f t="shared" si="342"/>
        <v>#REF!</v>
      </c>
      <c r="F3132" s="575" t="e">
        <f t="shared" si="337"/>
        <v>#REF!</v>
      </c>
      <c r="G3132" s="575" t="e">
        <f t="shared" si="338"/>
        <v>#REF!</v>
      </c>
      <c r="H3132" s="575" t="e">
        <f t="shared" si="339"/>
        <v>#REF!</v>
      </c>
      <c r="I3132" s="575" t="e">
        <f t="shared" si="340"/>
        <v>#REF!</v>
      </c>
      <c r="J3132" s="575" t="e">
        <f>IF(A3132="","",IF(#REF!="","",PMT((1+D3132)^(1/12)-1,(#REF!*12)-A3132+1,-E3132)))</f>
        <v>#REF!</v>
      </c>
    </row>
    <row r="3133" spans="1:10">
      <c r="A3133" s="577" t="e">
        <f>IF(A3132="","",IF(A3132=#REF!*12,"",+A3132+1))</f>
        <v>#REF!</v>
      </c>
      <c r="B3133" s="576" t="e">
        <f t="shared" si="341"/>
        <v>#REF!</v>
      </c>
      <c r="C3133" s="576" t="e">
        <f>IF(A3133="","",IF(#REF!+'Plano Prestação Mensal Proposta'!A3133&gt;120,0,ROUND(IF(B3133&gt;0.045,(0.045*0.5),(0.5)*B3133),7)))</f>
        <v>#REF!</v>
      </c>
      <c r="D3133" s="576" t="e">
        <f t="shared" si="336"/>
        <v>#REF!</v>
      </c>
      <c r="E3133" s="575" t="e">
        <f t="shared" si="342"/>
        <v>#REF!</v>
      </c>
      <c r="F3133" s="575" t="e">
        <f t="shared" si="337"/>
        <v>#REF!</v>
      </c>
      <c r="G3133" s="575" t="e">
        <f t="shared" si="338"/>
        <v>#REF!</v>
      </c>
      <c r="H3133" s="575" t="e">
        <f t="shared" si="339"/>
        <v>#REF!</v>
      </c>
      <c r="I3133" s="575" t="e">
        <f t="shared" si="340"/>
        <v>#REF!</v>
      </c>
      <c r="J3133" s="575" t="e">
        <f>IF(A3133="","",IF(#REF!="","",PMT((1+D3133)^(1/12)-1,(#REF!*12)-A3133+1,-E3133)))</f>
        <v>#REF!</v>
      </c>
    </row>
    <row r="3134" spans="1:10">
      <c r="A3134" s="577" t="e">
        <f>IF(A3133="","",IF(A3133=#REF!*12,"",+A3133+1))</f>
        <v>#REF!</v>
      </c>
      <c r="B3134" s="576" t="e">
        <f t="shared" si="341"/>
        <v>#REF!</v>
      </c>
      <c r="C3134" s="576" t="e">
        <f>IF(A3134="","",IF(#REF!+'Plano Prestação Mensal Proposta'!A3134&gt;120,0,ROUND(IF(B3134&gt;0.045,(0.045*0.5),(0.5)*B3134),7)))</f>
        <v>#REF!</v>
      </c>
      <c r="D3134" s="576" t="e">
        <f t="shared" si="336"/>
        <v>#REF!</v>
      </c>
      <c r="E3134" s="575" t="e">
        <f t="shared" si="342"/>
        <v>#REF!</v>
      </c>
      <c r="F3134" s="575" t="e">
        <f t="shared" si="337"/>
        <v>#REF!</v>
      </c>
      <c r="G3134" s="575" t="e">
        <f t="shared" si="338"/>
        <v>#REF!</v>
      </c>
      <c r="H3134" s="575" t="e">
        <f t="shared" si="339"/>
        <v>#REF!</v>
      </c>
      <c r="I3134" s="575" t="e">
        <f t="shared" si="340"/>
        <v>#REF!</v>
      </c>
      <c r="J3134" s="575" t="e">
        <f>IF(A3134="","",IF(#REF!="","",PMT((1+D3134)^(1/12)-1,(#REF!*12)-A3134+1,-E3134)))</f>
        <v>#REF!</v>
      </c>
    </row>
    <row r="3135" spans="1:10">
      <c r="A3135" s="577" t="e">
        <f>IF(A3134="","",IF(A3134=#REF!*12,"",+A3134+1))</f>
        <v>#REF!</v>
      </c>
      <c r="B3135" s="576" t="e">
        <f t="shared" si="341"/>
        <v>#REF!</v>
      </c>
      <c r="C3135" s="576" t="e">
        <f>IF(A3135="","",IF(#REF!+'Plano Prestação Mensal Proposta'!A3135&gt;120,0,ROUND(IF(B3135&gt;0.045,(0.045*0.5),(0.5)*B3135),7)))</f>
        <v>#REF!</v>
      </c>
      <c r="D3135" s="576" t="e">
        <f t="shared" si="336"/>
        <v>#REF!</v>
      </c>
      <c r="E3135" s="575" t="e">
        <f t="shared" si="342"/>
        <v>#REF!</v>
      </c>
      <c r="F3135" s="575" t="e">
        <f t="shared" si="337"/>
        <v>#REF!</v>
      </c>
      <c r="G3135" s="575" t="e">
        <f t="shared" si="338"/>
        <v>#REF!</v>
      </c>
      <c r="H3135" s="575" t="e">
        <f t="shared" si="339"/>
        <v>#REF!</v>
      </c>
      <c r="I3135" s="575" t="e">
        <f t="shared" si="340"/>
        <v>#REF!</v>
      </c>
      <c r="J3135" s="575" t="e">
        <f>IF(A3135="","",IF(#REF!="","",PMT((1+D3135)^(1/12)-1,(#REF!*12)-A3135+1,-E3135)))</f>
        <v>#REF!</v>
      </c>
    </row>
    <row r="3136" spans="1:10">
      <c r="A3136" s="577" t="e">
        <f>IF(A3135="","",IF(A3135=#REF!*12,"",+A3135+1))</f>
        <v>#REF!</v>
      </c>
      <c r="B3136" s="576" t="e">
        <f t="shared" si="341"/>
        <v>#REF!</v>
      </c>
      <c r="C3136" s="576" t="e">
        <f>IF(A3136="","",IF(#REF!+'Plano Prestação Mensal Proposta'!A3136&gt;120,0,ROUND(IF(B3136&gt;0.045,(0.045*0.5),(0.5)*B3136),7)))</f>
        <v>#REF!</v>
      </c>
      <c r="D3136" s="576" t="e">
        <f t="shared" si="336"/>
        <v>#REF!</v>
      </c>
      <c r="E3136" s="575" t="e">
        <f t="shared" si="342"/>
        <v>#REF!</v>
      </c>
      <c r="F3136" s="575" t="e">
        <f t="shared" si="337"/>
        <v>#REF!</v>
      </c>
      <c r="G3136" s="575" t="e">
        <f t="shared" si="338"/>
        <v>#REF!</v>
      </c>
      <c r="H3136" s="575" t="e">
        <f t="shared" si="339"/>
        <v>#REF!</v>
      </c>
      <c r="I3136" s="575" t="e">
        <f t="shared" si="340"/>
        <v>#REF!</v>
      </c>
      <c r="J3136" s="575" t="e">
        <f>IF(A3136="","",IF(#REF!="","",PMT((1+D3136)^(1/12)-1,(#REF!*12)-A3136+1,-E3136)))</f>
        <v>#REF!</v>
      </c>
    </row>
    <row r="3137" spans="1:10">
      <c r="A3137" s="577" t="e">
        <f>IF(A3136="","",IF(A3136=#REF!*12,"",+A3136+1))</f>
        <v>#REF!</v>
      </c>
      <c r="B3137" s="576" t="e">
        <f t="shared" si="341"/>
        <v>#REF!</v>
      </c>
      <c r="C3137" s="576" t="e">
        <f>IF(A3137="","",IF(#REF!+'Plano Prestação Mensal Proposta'!A3137&gt;120,0,ROUND(IF(B3137&gt;0.045,(0.045*0.5),(0.5)*B3137),7)))</f>
        <v>#REF!</v>
      </c>
      <c r="D3137" s="576" t="e">
        <f t="shared" si="336"/>
        <v>#REF!</v>
      </c>
      <c r="E3137" s="575" t="e">
        <f t="shared" si="342"/>
        <v>#REF!</v>
      </c>
      <c r="F3137" s="575" t="e">
        <f t="shared" si="337"/>
        <v>#REF!</v>
      </c>
      <c r="G3137" s="575" t="e">
        <f t="shared" si="338"/>
        <v>#REF!</v>
      </c>
      <c r="H3137" s="575" t="e">
        <f t="shared" si="339"/>
        <v>#REF!</v>
      </c>
      <c r="I3137" s="575" t="e">
        <f t="shared" si="340"/>
        <v>#REF!</v>
      </c>
      <c r="J3137" s="575" t="e">
        <f>IF(A3137="","",IF(#REF!="","",PMT((1+D3137)^(1/12)-1,(#REF!*12)-A3137+1,-E3137)))</f>
        <v>#REF!</v>
      </c>
    </row>
    <row r="3138" spans="1:10">
      <c r="A3138" s="577" t="e">
        <f>IF(A3137="","",IF(A3137=#REF!*12,"",+A3137+1))</f>
        <v>#REF!</v>
      </c>
      <c r="B3138" s="576" t="e">
        <f t="shared" si="341"/>
        <v>#REF!</v>
      </c>
      <c r="C3138" s="576" t="e">
        <f>IF(A3138="","",IF(#REF!+'Plano Prestação Mensal Proposta'!A3138&gt;120,0,ROUND(IF(B3138&gt;0.045,(0.045*0.5),(0.5)*B3138),7)))</f>
        <v>#REF!</v>
      </c>
      <c r="D3138" s="576" t="e">
        <f t="shared" si="336"/>
        <v>#REF!</v>
      </c>
      <c r="E3138" s="575" t="e">
        <f t="shared" si="342"/>
        <v>#REF!</v>
      </c>
      <c r="F3138" s="575" t="e">
        <f t="shared" si="337"/>
        <v>#REF!</v>
      </c>
      <c r="G3138" s="575" t="e">
        <f t="shared" si="338"/>
        <v>#REF!</v>
      </c>
      <c r="H3138" s="575" t="e">
        <f t="shared" si="339"/>
        <v>#REF!</v>
      </c>
      <c r="I3138" s="575" t="e">
        <f t="shared" si="340"/>
        <v>#REF!</v>
      </c>
      <c r="J3138" s="575" t="e">
        <f>IF(A3138="","",IF(#REF!="","",PMT((1+D3138)^(1/12)-1,(#REF!*12)-A3138+1,-E3138)))</f>
        <v>#REF!</v>
      </c>
    </row>
    <row r="3139" spans="1:10">
      <c r="A3139" s="577" t="e">
        <f>IF(A3138="","",IF(A3138=#REF!*12,"",+A3138+1))</f>
        <v>#REF!</v>
      </c>
      <c r="B3139" s="576" t="e">
        <f t="shared" si="341"/>
        <v>#REF!</v>
      </c>
      <c r="C3139" s="576" t="e">
        <f>IF(A3139="","",IF(#REF!+'Plano Prestação Mensal Proposta'!A3139&gt;120,0,ROUND(IF(B3139&gt;0.045,(0.045*0.5),(0.5)*B3139),7)))</f>
        <v>#REF!</v>
      </c>
      <c r="D3139" s="576" t="e">
        <f t="shared" si="336"/>
        <v>#REF!</v>
      </c>
      <c r="E3139" s="575" t="e">
        <f t="shared" si="342"/>
        <v>#REF!</v>
      </c>
      <c r="F3139" s="575" t="e">
        <f t="shared" si="337"/>
        <v>#REF!</v>
      </c>
      <c r="G3139" s="575" t="e">
        <f t="shared" si="338"/>
        <v>#REF!</v>
      </c>
      <c r="H3139" s="575" t="e">
        <f t="shared" si="339"/>
        <v>#REF!</v>
      </c>
      <c r="I3139" s="575" t="e">
        <f t="shared" si="340"/>
        <v>#REF!</v>
      </c>
      <c r="J3139" s="575" t="e">
        <f>IF(A3139="","",IF(#REF!="","",PMT((1+D3139)^(1/12)-1,(#REF!*12)-A3139+1,-E3139)))</f>
        <v>#REF!</v>
      </c>
    </row>
    <row r="3140" spans="1:10">
      <c r="A3140" s="577" t="e">
        <f>IF(A3139="","",IF(A3139=#REF!*12,"",+A3139+1))</f>
        <v>#REF!</v>
      </c>
      <c r="B3140" s="576" t="e">
        <f t="shared" si="341"/>
        <v>#REF!</v>
      </c>
      <c r="C3140" s="576" t="e">
        <f>IF(A3140="","",IF(#REF!+'Plano Prestação Mensal Proposta'!A3140&gt;120,0,ROUND(IF(B3140&gt;0.045,(0.045*0.5),(0.5)*B3140),7)))</f>
        <v>#REF!</v>
      </c>
      <c r="D3140" s="576" t="e">
        <f t="shared" si="336"/>
        <v>#REF!</v>
      </c>
      <c r="E3140" s="575" t="e">
        <f t="shared" si="342"/>
        <v>#REF!</v>
      </c>
      <c r="F3140" s="575" t="e">
        <f t="shared" si="337"/>
        <v>#REF!</v>
      </c>
      <c r="G3140" s="575" t="e">
        <f t="shared" si="338"/>
        <v>#REF!</v>
      </c>
      <c r="H3140" s="575" t="e">
        <f t="shared" si="339"/>
        <v>#REF!</v>
      </c>
      <c r="I3140" s="575" t="e">
        <f t="shared" si="340"/>
        <v>#REF!</v>
      </c>
      <c r="J3140" s="575" t="e">
        <f>IF(A3140="","",IF(#REF!="","",PMT((1+D3140)^(1/12)-1,(#REF!*12)-A3140+1,-E3140)))</f>
        <v>#REF!</v>
      </c>
    </row>
    <row r="3141" spans="1:10">
      <c r="A3141" s="577" t="e">
        <f>IF(A3140="","",IF(A3140=#REF!*12,"",+A3140+1))</f>
        <v>#REF!</v>
      </c>
      <c r="B3141" s="576" t="e">
        <f t="shared" si="341"/>
        <v>#REF!</v>
      </c>
      <c r="C3141" s="576" t="e">
        <f>IF(A3141="","",IF(#REF!+'Plano Prestação Mensal Proposta'!A3141&gt;120,0,ROUND(IF(B3141&gt;0.045,(0.045*0.5),(0.5)*B3141),7)))</f>
        <v>#REF!</v>
      </c>
      <c r="D3141" s="576" t="e">
        <f t="shared" si="336"/>
        <v>#REF!</v>
      </c>
      <c r="E3141" s="575" t="e">
        <f t="shared" si="342"/>
        <v>#REF!</v>
      </c>
      <c r="F3141" s="575" t="e">
        <f t="shared" si="337"/>
        <v>#REF!</v>
      </c>
      <c r="G3141" s="575" t="e">
        <f t="shared" si="338"/>
        <v>#REF!</v>
      </c>
      <c r="H3141" s="575" t="e">
        <f t="shared" si="339"/>
        <v>#REF!</v>
      </c>
      <c r="I3141" s="575" t="e">
        <f t="shared" si="340"/>
        <v>#REF!</v>
      </c>
      <c r="J3141" s="575" t="e">
        <f>IF(A3141="","",IF(#REF!="","",PMT((1+D3141)^(1/12)-1,(#REF!*12)-A3141+1,-E3141)))</f>
        <v>#REF!</v>
      </c>
    </row>
    <row r="3142" spans="1:10">
      <c r="A3142" s="577" t="e">
        <f>IF(A3141="","",IF(A3141=#REF!*12,"",+A3141+1))</f>
        <v>#REF!</v>
      </c>
      <c r="B3142" s="576" t="e">
        <f t="shared" si="341"/>
        <v>#REF!</v>
      </c>
      <c r="C3142" s="576" t="e">
        <f>IF(A3142="","",IF(#REF!+'Plano Prestação Mensal Proposta'!A3142&gt;120,0,ROUND(IF(B3142&gt;0.045,(0.045*0.5),(0.5)*B3142),7)))</f>
        <v>#REF!</v>
      </c>
      <c r="D3142" s="576" t="e">
        <f t="shared" ref="D3142:D3205" si="343">IF(A3142="","",+B3142-C3142)</f>
        <v>#REF!</v>
      </c>
      <c r="E3142" s="575" t="e">
        <f t="shared" si="342"/>
        <v>#REF!</v>
      </c>
      <c r="F3142" s="575" t="e">
        <f t="shared" ref="F3142:F3205" si="344">IF(A3142="","",IF(J3142="","",+J3142-H3142))</f>
        <v>#REF!</v>
      </c>
      <c r="G3142" s="575" t="e">
        <f t="shared" ref="G3142:G3205" si="345">IF(A3142="","",IF(E3142="","",ROUND(+E3142*((1+B3142)^(1/12)-1),2)))</f>
        <v>#REF!</v>
      </c>
      <c r="H3142" s="575" t="e">
        <f t="shared" ref="H3142:H3205" si="346">IF(A3142="","",IF(E3142="","",ROUND(+E3142*((1+D3142)^(1/12)-1),2)))</f>
        <v>#REF!</v>
      </c>
      <c r="I3142" s="575" t="e">
        <f t="shared" ref="I3142:I3205" si="347">IF(A3142="","",+G3142-H3142)</f>
        <v>#REF!</v>
      </c>
      <c r="J3142" s="575" t="e">
        <f>IF(A3142="","",IF(#REF!="","",PMT((1+D3142)^(1/12)-1,(#REF!*12)-A3142+1,-E3142)))</f>
        <v>#REF!</v>
      </c>
    </row>
    <row r="3143" spans="1:10">
      <c r="A3143" s="577" t="e">
        <f>IF(A3142="","",IF(A3142=#REF!*12,"",+A3142+1))</f>
        <v>#REF!</v>
      </c>
      <c r="B3143" s="576" t="e">
        <f t="shared" ref="B3143:B3206" si="348">IF(A3143="","",+B3142)</f>
        <v>#REF!</v>
      </c>
      <c r="C3143" s="576" t="e">
        <f>IF(A3143="","",IF(#REF!+'Plano Prestação Mensal Proposta'!A3143&gt;120,0,ROUND(IF(B3143&gt;0.045,(0.045*0.5),(0.5)*B3143),7)))</f>
        <v>#REF!</v>
      </c>
      <c r="D3143" s="576" t="e">
        <f t="shared" si="343"/>
        <v>#REF!</v>
      </c>
      <c r="E3143" s="575" t="e">
        <f t="shared" ref="E3143:E3206" si="349">IF(A3143="","",IF(F3142="","",+E3142-F3142))</f>
        <v>#REF!</v>
      </c>
      <c r="F3143" s="575" t="e">
        <f t="shared" si="344"/>
        <v>#REF!</v>
      </c>
      <c r="G3143" s="575" t="e">
        <f t="shared" si="345"/>
        <v>#REF!</v>
      </c>
      <c r="H3143" s="575" t="e">
        <f t="shared" si="346"/>
        <v>#REF!</v>
      </c>
      <c r="I3143" s="575" t="e">
        <f t="shared" si="347"/>
        <v>#REF!</v>
      </c>
      <c r="J3143" s="575" t="e">
        <f>IF(A3143="","",IF(#REF!="","",PMT((1+D3143)^(1/12)-1,(#REF!*12)-A3143+1,-E3143)))</f>
        <v>#REF!</v>
      </c>
    </row>
    <row r="3144" spans="1:10">
      <c r="A3144" s="577" t="e">
        <f>IF(A3143="","",IF(A3143=#REF!*12,"",+A3143+1))</f>
        <v>#REF!</v>
      </c>
      <c r="B3144" s="576" t="e">
        <f t="shared" si="348"/>
        <v>#REF!</v>
      </c>
      <c r="C3144" s="576" t="e">
        <f>IF(A3144="","",IF(#REF!+'Plano Prestação Mensal Proposta'!A3144&gt;120,0,ROUND(IF(B3144&gt;0.045,(0.045*0.5),(0.5)*B3144),7)))</f>
        <v>#REF!</v>
      </c>
      <c r="D3144" s="576" t="e">
        <f t="shared" si="343"/>
        <v>#REF!</v>
      </c>
      <c r="E3144" s="575" t="e">
        <f t="shared" si="349"/>
        <v>#REF!</v>
      </c>
      <c r="F3144" s="575" t="e">
        <f t="shared" si="344"/>
        <v>#REF!</v>
      </c>
      <c r="G3144" s="575" t="e">
        <f t="shared" si="345"/>
        <v>#REF!</v>
      </c>
      <c r="H3144" s="575" t="e">
        <f t="shared" si="346"/>
        <v>#REF!</v>
      </c>
      <c r="I3144" s="575" t="e">
        <f t="shared" si="347"/>
        <v>#REF!</v>
      </c>
      <c r="J3144" s="575" t="e">
        <f>IF(A3144="","",IF(#REF!="","",PMT((1+D3144)^(1/12)-1,(#REF!*12)-A3144+1,-E3144)))</f>
        <v>#REF!</v>
      </c>
    </row>
    <row r="3145" spans="1:10">
      <c r="A3145" s="577" t="e">
        <f>IF(A3144="","",IF(A3144=#REF!*12,"",+A3144+1))</f>
        <v>#REF!</v>
      </c>
      <c r="B3145" s="576" t="e">
        <f t="shared" si="348"/>
        <v>#REF!</v>
      </c>
      <c r="C3145" s="576" t="e">
        <f>IF(A3145="","",IF(#REF!+'Plano Prestação Mensal Proposta'!A3145&gt;120,0,ROUND(IF(B3145&gt;0.045,(0.045*0.5),(0.5)*B3145),7)))</f>
        <v>#REF!</v>
      </c>
      <c r="D3145" s="576" t="e">
        <f t="shared" si="343"/>
        <v>#REF!</v>
      </c>
      <c r="E3145" s="575" t="e">
        <f t="shared" si="349"/>
        <v>#REF!</v>
      </c>
      <c r="F3145" s="575" t="e">
        <f t="shared" si="344"/>
        <v>#REF!</v>
      </c>
      <c r="G3145" s="575" t="e">
        <f t="shared" si="345"/>
        <v>#REF!</v>
      </c>
      <c r="H3145" s="575" t="e">
        <f t="shared" si="346"/>
        <v>#REF!</v>
      </c>
      <c r="I3145" s="575" t="e">
        <f t="shared" si="347"/>
        <v>#REF!</v>
      </c>
      <c r="J3145" s="575" t="e">
        <f>IF(A3145="","",IF(#REF!="","",PMT((1+D3145)^(1/12)-1,(#REF!*12)-A3145+1,-E3145)))</f>
        <v>#REF!</v>
      </c>
    </row>
    <row r="3146" spans="1:10">
      <c r="A3146" s="577" t="e">
        <f>IF(A3145="","",IF(A3145=#REF!*12,"",+A3145+1))</f>
        <v>#REF!</v>
      </c>
      <c r="B3146" s="576" t="e">
        <f t="shared" si="348"/>
        <v>#REF!</v>
      </c>
      <c r="C3146" s="576" t="e">
        <f>IF(A3146="","",IF(#REF!+'Plano Prestação Mensal Proposta'!A3146&gt;120,0,ROUND(IF(B3146&gt;0.045,(0.045*0.5),(0.5)*B3146),7)))</f>
        <v>#REF!</v>
      </c>
      <c r="D3146" s="576" t="e">
        <f t="shared" si="343"/>
        <v>#REF!</v>
      </c>
      <c r="E3146" s="575" t="e">
        <f t="shared" si="349"/>
        <v>#REF!</v>
      </c>
      <c r="F3146" s="575" t="e">
        <f t="shared" si="344"/>
        <v>#REF!</v>
      </c>
      <c r="G3146" s="575" t="e">
        <f t="shared" si="345"/>
        <v>#REF!</v>
      </c>
      <c r="H3146" s="575" t="e">
        <f t="shared" si="346"/>
        <v>#REF!</v>
      </c>
      <c r="I3146" s="575" t="e">
        <f t="shared" si="347"/>
        <v>#REF!</v>
      </c>
      <c r="J3146" s="575" t="e">
        <f>IF(A3146="","",IF(#REF!="","",PMT((1+D3146)^(1/12)-1,(#REF!*12)-A3146+1,-E3146)))</f>
        <v>#REF!</v>
      </c>
    </row>
    <row r="3147" spans="1:10">
      <c r="A3147" s="577" t="e">
        <f>IF(A3146="","",IF(A3146=#REF!*12,"",+A3146+1))</f>
        <v>#REF!</v>
      </c>
      <c r="B3147" s="576" t="e">
        <f t="shared" si="348"/>
        <v>#REF!</v>
      </c>
      <c r="C3147" s="576" t="e">
        <f>IF(A3147="","",IF(#REF!+'Plano Prestação Mensal Proposta'!A3147&gt;120,0,ROUND(IF(B3147&gt;0.045,(0.045*0.5),(0.5)*B3147),7)))</f>
        <v>#REF!</v>
      </c>
      <c r="D3147" s="576" t="e">
        <f t="shared" si="343"/>
        <v>#REF!</v>
      </c>
      <c r="E3147" s="575" t="e">
        <f t="shared" si="349"/>
        <v>#REF!</v>
      </c>
      <c r="F3147" s="575" t="e">
        <f t="shared" si="344"/>
        <v>#REF!</v>
      </c>
      <c r="G3147" s="575" t="e">
        <f t="shared" si="345"/>
        <v>#REF!</v>
      </c>
      <c r="H3147" s="575" t="e">
        <f t="shared" si="346"/>
        <v>#REF!</v>
      </c>
      <c r="I3147" s="575" t="e">
        <f t="shared" si="347"/>
        <v>#REF!</v>
      </c>
      <c r="J3147" s="575" t="e">
        <f>IF(A3147="","",IF(#REF!="","",PMT((1+D3147)^(1/12)-1,(#REF!*12)-A3147+1,-E3147)))</f>
        <v>#REF!</v>
      </c>
    </row>
    <row r="3148" spans="1:10">
      <c r="A3148" s="577" t="e">
        <f>IF(A3147="","",IF(A3147=#REF!*12,"",+A3147+1))</f>
        <v>#REF!</v>
      </c>
      <c r="B3148" s="576" t="e">
        <f t="shared" si="348"/>
        <v>#REF!</v>
      </c>
      <c r="C3148" s="576" t="e">
        <f>IF(A3148="","",IF(#REF!+'Plano Prestação Mensal Proposta'!A3148&gt;120,0,ROUND(IF(B3148&gt;0.045,(0.045*0.5),(0.5)*B3148),7)))</f>
        <v>#REF!</v>
      </c>
      <c r="D3148" s="576" t="e">
        <f t="shared" si="343"/>
        <v>#REF!</v>
      </c>
      <c r="E3148" s="575" t="e">
        <f t="shared" si="349"/>
        <v>#REF!</v>
      </c>
      <c r="F3148" s="575" t="e">
        <f t="shared" si="344"/>
        <v>#REF!</v>
      </c>
      <c r="G3148" s="575" t="e">
        <f t="shared" si="345"/>
        <v>#REF!</v>
      </c>
      <c r="H3148" s="575" t="e">
        <f t="shared" si="346"/>
        <v>#REF!</v>
      </c>
      <c r="I3148" s="575" t="e">
        <f t="shared" si="347"/>
        <v>#REF!</v>
      </c>
      <c r="J3148" s="575" t="e">
        <f>IF(A3148="","",IF(#REF!="","",PMT((1+D3148)^(1/12)-1,(#REF!*12)-A3148+1,-E3148)))</f>
        <v>#REF!</v>
      </c>
    </row>
    <row r="3149" spans="1:10">
      <c r="A3149" s="577" t="e">
        <f>IF(A3148="","",IF(A3148=#REF!*12,"",+A3148+1))</f>
        <v>#REF!</v>
      </c>
      <c r="B3149" s="576" t="e">
        <f t="shared" si="348"/>
        <v>#REF!</v>
      </c>
      <c r="C3149" s="576" t="e">
        <f>IF(A3149="","",IF(#REF!+'Plano Prestação Mensal Proposta'!A3149&gt;120,0,ROUND(IF(B3149&gt;0.045,(0.045*0.5),(0.5)*B3149),7)))</f>
        <v>#REF!</v>
      </c>
      <c r="D3149" s="576" t="e">
        <f t="shared" si="343"/>
        <v>#REF!</v>
      </c>
      <c r="E3149" s="575" t="e">
        <f t="shared" si="349"/>
        <v>#REF!</v>
      </c>
      <c r="F3149" s="575" t="e">
        <f t="shared" si="344"/>
        <v>#REF!</v>
      </c>
      <c r="G3149" s="575" t="e">
        <f t="shared" si="345"/>
        <v>#REF!</v>
      </c>
      <c r="H3149" s="575" t="e">
        <f t="shared" si="346"/>
        <v>#REF!</v>
      </c>
      <c r="I3149" s="575" t="e">
        <f t="shared" si="347"/>
        <v>#REF!</v>
      </c>
      <c r="J3149" s="575" t="e">
        <f>IF(A3149="","",IF(#REF!="","",PMT((1+D3149)^(1/12)-1,(#REF!*12)-A3149+1,-E3149)))</f>
        <v>#REF!</v>
      </c>
    </row>
    <row r="3150" spans="1:10">
      <c r="A3150" s="577" t="e">
        <f>IF(A3149="","",IF(A3149=#REF!*12,"",+A3149+1))</f>
        <v>#REF!</v>
      </c>
      <c r="B3150" s="576" t="e">
        <f t="shared" si="348"/>
        <v>#REF!</v>
      </c>
      <c r="C3150" s="576" t="e">
        <f>IF(A3150="","",IF(#REF!+'Plano Prestação Mensal Proposta'!A3150&gt;120,0,ROUND(IF(B3150&gt;0.045,(0.045*0.5),(0.5)*B3150),7)))</f>
        <v>#REF!</v>
      </c>
      <c r="D3150" s="576" t="e">
        <f t="shared" si="343"/>
        <v>#REF!</v>
      </c>
      <c r="E3150" s="575" t="e">
        <f t="shared" si="349"/>
        <v>#REF!</v>
      </c>
      <c r="F3150" s="575" t="e">
        <f t="shared" si="344"/>
        <v>#REF!</v>
      </c>
      <c r="G3150" s="575" t="e">
        <f t="shared" si="345"/>
        <v>#REF!</v>
      </c>
      <c r="H3150" s="575" t="e">
        <f t="shared" si="346"/>
        <v>#REF!</v>
      </c>
      <c r="I3150" s="575" t="e">
        <f t="shared" si="347"/>
        <v>#REF!</v>
      </c>
      <c r="J3150" s="575" t="e">
        <f>IF(A3150="","",IF(#REF!="","",PMT((1+D3150)^(1/12)-1,(#REF!*12)-A3150+1,-E3150)))</f>
        <v>#REF!</v>
      </c>
    </row>
    <row r="3151" spans="1:10">
      <c r="A3151" s="577" t="e">
        <f>IF(A3150="","",IF(A3150=#REF!*12,"",+A3150+1))</f>
        <v>#REF!</v>
      </c>
      <c r="B3151" s="576" t="e">
        <f t="shared" si="348"/>
        <v>#REF!</v>
      </c>
      <c r="C3151" s="576" t="e">
        <f>IF(A3151="","",IF(#REF!+'Plano Prestação Mensal Proposta'!A3151&gt;120,0,ROUND(IF(B3151&gt;0.045,(0.045*0.5),(0.5)*B3151),7)))</f>
        <v>#REF!</v>
      </c>
      <c r="D3151" s="576" t="e">
        <f t="shared" si="343"/>
        <v>#REF!</v>
      </c>
      <c r="E3151" s="575" t="e">
        <f t="shared" si="349"/>
        <v>#REF!</v>
      </c>
      <c r="F3151" s="575" t="e">
        <f t="shared" si="344"/>
        <v>#REF!</v>
      </c>
      <c r="G3151" s="575" t="e">
        <f t="shared" si="345"/>
        <v>#REF!</v>
      </c>
      <c r="H3151" s="575" t="e">
        <f t="shared" si="346"/>
        <v>#REF!</v>
      </c>
      <c r="I3151" s="575" t="e">
        <f t="shared" si="347"/>
        <v>#REF!</v>
      </c>
      <c r="J3151" s="575" t="e">
        <f>IF(A3151="","",IF(#REF!="","",PMT((1+D3151)^(1/12)-1,(#REF!*12)-A3151+1,-E3151)))</f>
        <v>#REF!</v>
      </c>
    </row>
    <row r="3152" spans="1:10">
      <c r="A3152" s="577" t="e">
        <f>IF(A3151="","",IF(A3151=#REF!*12,"",+A3151+1))</f>
        <v>#REF!</v>
      </c>
      <c r="B3152" s="576" t="e">
        <f t="shared" si="348"/>
        <v>#REF!</v>
      </c>
      <c r="C3152" s="576" t="e">
        <f>IF(A3152="","",IF(#REF!+'Plano Prestação Mensal Proposta'!A3152&gt;120,0,ROUND(IF(B3152&gt;0.045,(0.045*0.5),(0.5)*B3152),7)))</f>
        <v>#REF!</v>
      </c>
      <c r="D3152" s="576" t="e">
        <f t="shared" si="343"/>
        <v>#REF!</v>
      </c>
      <c r="E3152" s="575" t="e">
        <f t="shared" si="349"/>
        <v>#REF!</v>
      </c>
      <c r="F3152" s="575" t="e">
        <f t="shared" si="344"/>
        <v>#REF!</v>
      </c>
      <c r="G3152" s="575" t="e">
        <f t="shared" si="345"/>
        <v>#REF!</v>
      </c>
      <c r="H3152" s="575" t="e">
        <f t="shared" si="346"/>
        <v>#REF!</v>
      </c>
      <c r="I3152" s="575" t="e">
        <f t="shared" si="347"/>
        <v>#REF!</v>
      </c>
      <c r="J3152" s="575" t="e">
        <f>IF(A3152="","",IF(#REF!="","",PMT((1+D3152)^(1/12)-1,(#REF!*12)-A3152+1,-E3152)))</f>
        <v>#REF!</v>
      </c>
    </row>
    <row r="3153" spans="1:10">
      <c r="A3153" s="577" t="e">
        <f>IF(A3152="","",IF(A3152=#REF!*12,"",+A3152+1))</f>
        <v>#REF!</v>
      </c>
      <c r="B3153" s="576" t="e">
        <f t="shared" si="348"/>
        <v>#REF!</v>
      </c>
      <c r="C3153" s="576" t="e">
        <f>IF(A3153="","",IF(#REF!+'Plano Prestação Mensal Proposta'!A3153&gt;120,0,ROUND(IF(B3153&gt;0.045,(0.045*0.5),(0.5)*B3153),7)))</f>
        <v>#REF!</v>
      </c>
      <c r="D3153" s="576" t="e">
        <f t="shared" si="343"/>
        <v>#REF!</v>
      </c>
      <c r="E3153" s="575" t="e">
        <f t="shared" si="349"/>
        <v>#REF!</v>
      </c>
      <c r="F3153" s="575" t="e">
        <f t="shared" si="344"/>
        <v>#REF!</v>
      </c>
      <c r="G3153" s="575" t="e">
        <f t="shared" si="345"/>
        <v>#REF!</v>
      </c>
      <c r="H3153" s="575" t="e">
        <f t="shared" si="346"/>
        <v>#REF!</v>
      </c>
      <c r="I3153" s="575" t="e">
        <f t="shared" si="347"/>
        <v>#REF!</v>
      </c>
      <c r="J3153" s="575" t="e">
        <f>IF(A3153="","",IF(#REF!="","",PMT((1+D3153)^(1/12)-1,(#REF!*12)-A3153+1,-E3153)))</f>
        <v>#REF!</v>
      </c>
    </row>
    <row r="3154" spans="1:10">
      <c r="A3154" s="577" t="e">
        <f>IF(A3153="","",IF(A3153=#REF!*12,"",+A3153+1))</f>
        <v>#REF!</v>
      </c>
      <c r="B3154" s="576" t="e">
        <f t="shared" si="348"/>
        <v>#REF!</v>
      </c>
      <c r="C3154" s="576" t="e">
        <f>IF(A3154="","",IF(#REF!+'Plano Prestação Mensal Proposta'!A3154&gt;120,0,ROUND(IF(B3154&gt;0.045,(0.045*0.5),(0.5)*B3154),7)))</f>
        <v>#REF!</v>
      </c>
      <c r="D3154" s="576" t="e">
        <f t="shared" si="343"/>
        <v>#REF!</v>
      </c>
      <c r="E3154" s="575" t="e">
        <f t="shared" si="349"/>
        <v>#REF!</v>
      </c>
      <c r="F3154" s="575" t="e">
        <f t="shared" si="344"/>
        <v>#REF!</v>
      </c>
      <c r="G3154" s="575" t="e">
        <f t="shared" si="345"/>
        <v>#REF!</v>
      </c>
      <c r="H3154" s="575" t="e">
        <f t="shared" si="346"/>
        <v>#REF!</v>
      </c>
      <c r="I3154" s="575" t="e">
        <f t="shared" si="347"/>
        <v>#REF!</v>
      </c>
      <c r="J3154" s="575" t="e">
        <f>IF(A3154="","",IF(#REF!="","",PMT((1+D3154)^(1/12)-1,(#REF!*12)-A3154+1,-E3154)))</f>
        <v>#REF!</v>
      </c>
    </row>
    <row r="3155" spans="1:10">
      <c r="A3155" s="577" t="e">
        <f>IF(A3154="","",IF(A3154=#REF!*12,"",+A3154+1))</f>
        <v>#REF!</v>
      </c>
      <c r="B3155" s="576" t="e">
        <f t="shared" si="348"/>
        <v>#REF!</v>
      </c>
      <c r="C3155" s="576" t="e">
        <f>IF(A3155="","",IF(#REF!+'Plano Prestação Mensal Proposta'!A3155&gt;120,0,ROUND(IF(B3155&gt;0.045,(0.045*0.5),(0.5)*B3155),7)))</f>
        <v>#REF!</v>
      </c>
      <c r="D3155" s="576" t="e">
        <f t="shared" si="343"/>
        <v>#REF!</v>
      </c>
      <c r="E3155" s="575" t="e">
        <f t="shared" si="349"/>
        <v>#REF!</v>
      </c>
      <c r="F3155" s="575" t="e">
        <f t="shared" si="344"/>
        <v>#REF!</v>
      </c>
      <c r="G3155" s="575" t="e">
        <f t="shared" si="345"/>
        <v>#REF!</v>
      </c>
      <c r="H3155" s="575" t="e">
        <f t="shared" si="346"/>
        <v>#REF!</v>
      </c>
      <c r="I3155" s="575" t="e">
        <f t="shared" si="347"/>
        <v>#REF!</v>
      </c>
      <c r="J3155" s="575" t="e">
        <f>IF(A3155="","",IF(#REF!="","",PMT((1+D3155)^(1/12)-1,(#REF!*12)-A3155+1,-E3155)))</f>
        <v>#REF!</v>
      </c>
    </row>
    <row r="3156" spans="1:10">
      <c r="A3156" s="577" t="e">
        <f>IF(A3155="","",IF(A3155=#REF!*12,"",+A3155+1))</f>
        <v>#REF!</v>
      </c>
      <c r="B3156" s="576" t="e">
        <f t="shared" si="348"/>
        <v>#REF!</v>
      </c>
      <c r="C3156" s="576" t="e">
        <f>IF(A3156="","",IF(#REF!+'Plano Prestação Mensal Proposta'!A3156&gt;120,0,ROUND(IF(B3156&gt;0.045,(0.045*0.5),(0.5)*B3156),7)))</f>
        <v>#REF!</v>
      </c>
      <c r="D3156" s="576" t="e">
        <f t="shared" si="343"/>
        <v>#REF!</v>
      </c>
      <c r="E3156" s="575" t="e">
        <f t="shared" si="349"/>
        <v>#REF!</v>
      </c>
      <c r="F3156" s="575" t="e">
        <f t="shared" si="344"/>
        <v>#REF!</v>
      </c>
      <c r="G3156" s="575" t="e">
        <f t="shared" si="345"/>
        <v>#REF!</v>
      </c>
      <c r="H3156" s="575" t="e">
        <f t="shared" si="346"/>
        <v>#REF!</v>
      </c>
      <c r="I3156" s="575" t="e">
        <f t="shared" si="347"/>
        <v>#REF!</v>
      </c>
      <c r="J3156" s="575" t="e">
        <f>IF(A3156="","",IF(#REF!="","",PMT((1+D3156)^(1/12)-1,(#REF!*12)-A3156+1,-E3156)))</f>
        <v>#REF!</v>
      </c>
    </row>
    <row r="3157" spans="1:10">
      <c r="A3157" s="577" t="e">
        <f>IF(A3156="","",IF(A3156=#REF!*12,"",+A3156+1))</f>
        <v>#REF!</v>
      </c>
      <c r="B3157" s="576" t="e">
        <f t="shared" si="348"/>
        <v>#REF!</v>
      </c>
      <c r="C3157" s="576" t="e">
        <f>IF(A3157="","",IF(#REF!+'Plano Prestação Mensal Proposta'!A3157&gt;120,0,ROUND(IF(B3157&gt;0.045,(0.045*0.5),(0.5)*B3157),7)))</f>
        <v>#REF!</v>
      </c>
      <c r="D3157" s="576" t="e">
        <f t="shared" si="343"/>
        <v>#REF!</v>
      </c>
      <c r="E3157" s="575" t="e">
        <f t="shared" si="349"/>
        <v>#REF!</v>
      </c>
      <c r="F3157" s="575" t="e">
        <f t="shared" si="344"/>
        <v>#REF!</v>
      </c>
      <c r="G3157" s="575" t="e">
        <f t="shared" si="345"/>
        <v>#REF!</v>
      </c>
      <c r="H3157" s="575" t="e">
        <f t="shared" si="346"/>
        <v>#REF!</v>
      </c>
      <c r="I3157" s="575" t="e">
        <f t="shared" si="347"/>
        <v>#REF!</v>
      </c>
      <c r="J3157" s="575" t="e">
        <f>IF(A3157="","",IF(#REF!="","",PMT((1+D3157)^(1/12)-1,(#REF!*12)-A3157+1,-E3157)))</f>
        <v>#REF!</v>
      </c>
    </row>
    <row r="3158" spans="1:10">
      <c r="A3158" s="577" t="e">
        <f>IF(A3157="","",IF(A3157=#REF!*12,"",+A3157+1))</f>
        <v>#REF!</v>
      </c>
      <c r="B3158" s="576" t="e">
        <f t="shared" si="348"/>
        <v>#REF!</v>
      </c>
      <c r="C3158" s="576" t="e">
        <f>IF(A3158="","",IF(#REF!+'Plano Prestação Mensal Proposta'!A3158&gt;120,0,ROUND(IF(B3158&gt;0.045,(0.045*0.5),(0.5)*B3158),7)))</f>
        <v>#REF!</v>
      </c>
      <c r="D3158" s="576" t="e">
        <f t="shared" si="343"/>
        <v>#REF!</v>
      </c>
      <c r="E3158" s="575" t="e">
        <f t="shared" si="349"/>
        <v>#REF!</v>
      </c>
      <c r="F3158" s="575" t="e">
        <f t="shared" si="344"/>
        <v>#REF!</v>
      </c>
      <c r="G3158" s="575" t="e">
        <f t="shared" si="345"/>
        <v>#REF!</v>
      </c>
      <c r="H3158" s="575" t="e">
        <f t="shared" si="346"/>
        <v>#REF!</v>
      </c>
      <c r="I3158" s="575" t="e">
        <f t="shared" si="347"/>
        <v>#REF!</v>
      </c>
      <c r="J3158" s="575" t="e">
        <f>IF(A3158="","",IF(#REF!="","",PMT((1+D3158)^(1/12)-1,(#REF!*12)-A3158+1,-E3158)))</f>
        <v>#REF!</v>
      </c>
    </row>
    <row r="3159" spans="1:10">
      <c r="A3159" s="577" t="e">
        <f>IF(A3158="","",IF(A3158=#REF!*12,"",+A3158+1))</f>
        <v>#REF!</v>
      </c>
      <c r="B3159" s="576" t="e">
        <f t="shared" si="348"/>
        <v>#REF!</v>
      </c>
      <c r="C3159" s="576" t="e">
        <f>IF(A3159="","",IF(#REF!+'Plano Prestação Mensal Proposta'!A3159&gt;120,0,ROUND(IF(B3159&gt;0.045,(0.045*0.5),(0.5)*B3159),7)))</f>
        <v>#REF!</v>
      </c>
      <c r="D3159" s="576" t="e">
        <f t="shared" si="343"/>
        <v>#REF!</v>
      </c>
      <c r="E3159" s="575" t="e">
        <f t="shared" si="349"/>
        <v>#REF!</v>
      </c>
      <c r="F3159" s="575" t="e">
        <f t="shared" si="344"/>
        <v>#REF!</v>
      </c>
      <c r="G3159" s="575" t="e">
        <f t="shared" si="345"/>
        <v>#REF!</v>
      </c>
      <c r="H3159" s="575" t="e">
        <f t="shared" si="346"/>
        <v>#REF!</v>
      </c>
      <c r="I3159" s="575" t="e">
        <f t="shared" si="347"/>
        <v>#REF!</v>
      </c>
      <c r="J3159" s="575" t="e">
        <f>IF(A3159="","",IF(#REF!="","",PMT((1+D3159)^(1/12)-1,(#REF!*12)-A3159+1,-E3159)))</f>
        <v>#REF!</v>
      </c>
    </row>
    <row r="3160" spans="1:10">
      <c r="A3160" s="577" t="e">
        <f>IF(A3159="","",IF(A3159=#REF!*12,"",+A3159+1))</f>
        <v>#REF!</v>
      </c>
      <c r="B3160" s="576" t="e">
        <f t="shared" si="348"/>
        <v>#REF!</v>
      </c>
      <c r="C3160" s="576" t="e">
        <f>IF(A3160="","",IF(#REF!+'Plano Prestação Mensal Proposta'!A3160&gt;120,0,ROUND(IF(B3160&gt;0.045,(0.045*0.5),(0.5)*B3160),7)))</f>
        <v>#REF!</v>
      </c>
      <c r="D3160" s="576" t="e">
        <f t="shared" si="343"/>
        <v>#REF!</v>
      </c>
      <c r="E3160" s="575" t="e">
        <f t="shared" si="349"/>
        <v>#REF!</v>
      </c>
      <c r="F3160" s="575" t="e">
        <f t="shared" si="344"/>
        <v>#REF!</v>
      </c>
      <c r="G3160" s="575" t="e">
        <f t="shared" si="345"/>
        <v>#REF!</v>
      </c>
      <c r="H3160" s="575" t="e">
        <f t="shared" si="346"/>
        <v>#REF!</v>
      </c>
      <c r="I3160" s="575" t="e">
        <f t="shared" si="347"/>
        <v>#REF!</v>
      </c>
      <c r="J3160" s="575" t="e">
        <f>IF(A3160="","",IF(#REF!="","",PMT((1+D3160)^(1/12)-1,(#REF!*12)-A3160+1,-E3160)))</f>
        <v>#REF!</v>
      </c>
    </row>
    <row r="3161" spans="1:10">
      <c r="A3161" s="577" t="e">
        <f>IF(A3160="","",IF(A3160=#REF!*12,"",+A3160+1))</f>
        <v>#REF!</v>
      </c>
      <c r="B3161" s="576" t="e">
        <f t="shared" si="348"/>
        <v>#REF!</v>
      </c>
      <c r="C3161" s="576" t="e">
        <f>IF(A3161="","",IF(#REF!+'Plano Prestação Mensal Proposta'!A3161&gt;120,0,ROUND(IF(B3161&gt;0.045,(0.045*0.5),(0.5)*B3161),7)))</f>
        <v>#REF!</v>
      </c>
      <c r="D3161" s="576" t="e">
        <f t="shared" si="343"/>
        <v>#REF!</v>
      </c>
      <c r="E3161" s="575" t="e">
        <f t="shared" si="349"/>
        <v>#REF!</v>
      </c>
      <c r="F3161" s="575" t="e">
        <f t="shared" si="344"/>
        <v>#REF!</v>
      </c>
      <c r="G3161" s="575" t="e">
        <f t="shared" si="345"/>
        <v>#REF!</v>
      </c>
      <c r="H3161" s="575" t="e">
        <f t="shared" si="346"/>
        <v>#REF!</v>
      </c>
      <c r="I3161" s="575" t="e">
        <f t="shared" si="347"/>
        <v>#REF!</v>
      </c>
      <c r="J3161" s="575" t="e">
        <f>IF(A3161="","",IF(#REF!="","",PMT((1+D3161)^(1/12)-1,(#REF!*12)-A3161+1,-E3161)))</f>
        <v>#REF!</v>
      </c>
    </row>
    <row r="3162" spans="1:10">
      <c r="A3162" s="577" t="e">
        <f>IF(A3161="","",IF(A3161=#REF!*12,"",+A3161+1))</f>
        <v>#REF!</v>
      </c>
      <c r="B3162" s="576" t="e">
        <f t="shared" si="348"/>
        <v>#REF!</v>
      </c>
      <c r="C3162" s="576" t="e">
        <f>IF(A3162="","",IF(#REF!+'Plano Prestação Mensal Proposta'!A3162&gt;120,0,ROUND(IF(B3162&gt;0.045,(0.045*0.5),(0.5)*B3162),7)))</f>
        <v>#REF!</v>
      </c>
      <c r="D3162" s="576" t="e">
        <f t="shared" si="343"/>
        <v>#REF!</v>
      </c>
      <c r="E3162" s="575" t="e">
        <f t="shared" si="349"/>
        <v>#REF!</v>
      </c>
      <c r="F3162" s="575" t="e">
        <f t="shared" si="344"/>
        <v>#REF!</v>
      </c>
      <c r="G3162" s="575" t="e">
        <f t="shared" si="345"/>
        <v>#REF!</v>
      </c>
      <c r="H3162" s="575" t="e">
        <f t="shared" si="346"/>
        <v>#REF!</v>
      </c>
      <c r="I3162" s="575" t="e">
        <f t="shared" si="347"/>
        <v>#REF!</v>
      </c>
      <c r="J3162" s="575" t="e">
        <f>IF(A3162="","",IF(#REF!="","",PMT((1+D3162)^(1/12)-1,(#REF!*12)-A3162+1,-E3162)))</f>
        <v>#REF!</v>
      </c>
    </row>
    <row r="3163" spans="1:10">
      <c r="A3163" s="577" t="e">
        <f>IF(A3162="","",IF(A3162=#REF!*12,"",+A3162+1))</f>
        <v>#REF!</v>
      </c>
      <c r="B3163" s="576" t="e">
        <f t="shared" si="348"/>
        <v>#REF!</v>
      </c>
      <c r="C3163" s="576" t="e">
        <f>IF(A3163="","",IF(#REF!+'Plano Prestação Mensal Proposta'!A3163&gt;120,0,ROUND(IF(B3163&gt;0.045,(0.045*0.5),(0.5)*B3163),7)))</f>
        <v>#REF!</v>
      </c>
      <c r="D3163" s="576" t="e">
        <f t="shared" si="343"/>
        <v>#REF!</v>
      </c>
      <c r="E3163" s="575" t="e">
        <f t="shared" si="349"/>
        <v>#REF!</v>
      </c>
      <c r="F3163" s="575" t="e">
        <f t="shared" si="344"/>
        <v>#REF!</v>
      </c>
      <c r="G3163" s="575" t="e">
        <f t="shared" si="345"/>
        <v>#REF!</v>
      </c>
      <c r="H3163" s="575" t="e">
        <f t="shared" si="346"/>
        <v>#REF!</v>
      </c>
      <c r="I3163" s="575" t="e">
        <f t="shared" si="347"/>
        <v>#REF!</v>
      </c>
      <c r="J3163" s="575" t="e">
        <f>IF(A3163="","",IF(#REF!="","",PMT((1+D3163)^(1/12)-1,(#REF!*12)-A3163+1,-E3163)))</f>
        <v>#REF!</v>
      </c>
    </row>
    <row r="3164" spans="1:10">
      <c r="A3164" s="577" t="e">
        <f>IF(A3163="","",IF(A3163=#REF!*12,"",+A3163+1))</f>
        <v>#REF!</v>
      </c>
      <c r="B3164" s="576" t="e">
        <f t="shared" si="348"/>
        <v>#REF!</v>
      </c>
      <c r="C3164" s="576" t="e">
        <f>IF(A3164="","",IF(#REF!+'Plano Prestação Mensal Proposta'!A3164&gt;120,0,ROUND(IF(B3164&gt;0.045,(0.045*0.5),(0.5)*B3164),7)))</f>
        <v>#REF!</v>
      </c>
      <c r="D3164" s="576" t="e">
        <f t="shared" si="343"/>
        <v>#REF!</v>
      </c>
      <c r="E3164" s="575" t="e">
        <f t="shared" si="349"/>
        <v>#REF!</v>
      </c>
      <c r="F3164" s="575" t="e">
        <f t="shared" si="344"/>
        <v>#REF!</v>
      </c>
      <c r="G3164" s="575" t="e">
        <f t="shared" si="345"/>
        <v>#REF!</v>
      </c>
      <c r="H3164" s="575" t="e">
        <f t="shared" si="346"/>
        <v>#REF!</v>
      </c>
      <c r="I3164" s="575" t="e">
        <f t="shared" si="347"/>
        <v>#REF!</v>
      </c>
      <c r="J3164" s="575" t="e">
        <f>IF(A3164="","",IF(#REF!="","",PMT((1+D3164)^(1/12)-1,(#REF!*12)-A3164+1,-E3164)))</f>
        <v>#REF!</v>
      </c>
    </row>
    <row r="3165" spans="1:10">
      <c r="A3165" s="577" t="e">
        <f>IF(A3164="","",IF(A3164=#REF!*12,"",+A3164+1))</f>
        <v>#REF!</v>
      </c>
      <c r="B3165" s="576" t="e">
        <f t="shared" si="348"/>
        <v>#REF!</v>
      </c>
      <c r="C3165" s="576" t="e">
        <f>IF(A3165="","",IF(#REF!+'Plano Prestação Mensal Proposta'!A3165&gt;120,0,ROUND(IF(B3165&gt;0.045,(0.045*0.5),(0.5)*B3165),7)))</f>
        <v>#REF!</v>
      </c>
      <c r="D3165" s="576" t="e">
        <f t="shared" si="343"/>
        <v>#REF!</v>
      </c>
      <c r="E3165" s="575" t="e">
        <f t="shared" si="349"/>
        <v>#REF!</v>
      </c>
      <c r="F3165" s="575" t="e">
        <f t="shared" si="344"/>
        <v>#REF!</v>
      </c>
      <c r="G3165" s="575" t="e">
        <f t="shared" si="345"/>
        <v>#REF!</v>
      </c>
      <c r="H3165" s="575" t="e">
        <f t="shared" si="346"/>
        <v>#REF!</v>
      </c>
      <c r="I3165" s="575" t="e">
        <f t="shared" si="347"/>
        <v>#REF!</v>
      </c>
      <c r="J3165" s="575" t="e">
        <f>IF(A3165="","",IF(#REF!="","",PMT((1+D3165)^(1/12)-1,(#REF!*12)-A3165+1,-E3165)))</f>
        <v>#REF!</v>
      </c>
    </row>
    <row r="3166" spans="1:10">
      <c r="A3166" s="577" t="e">
        <f>IF(A3165="","",IF(A3165=#REF!*12,"",+A3165+1))</f>
        <v>#REF!</v>
      </c>
      <c r="B3166" s="576" t="e">
        <f t="shared" si="348"/>
        <v>#REF!</v>
      </c>
      <c r="C3166" s="576" t="e">
        <f>IF(A3166="","",IF(#REF!+'Plano Prestação Mensal Proposta'!A3166&gt;120,0,ROUND(IF(B3166&gt;0.045,(0.045*0.5),(0.5)*B3166),7)))</f>
        <v>#REF!</v>
      </c>
      <c r="D3166" s="576" t="e">
        <f t="shared" si="343"/>
        <v>#REF!</v>
      </c>
      <c r="E3166" s="575" t="e">
        <f t="shared" si="349"/>
        <v>#REF!</v>
      </c>
      <c r="F3166" s="575" t="e">
        <f t="shared" si="344"/>
        <v>#REF!</v>
      </c>
      <c r="G3166" s="575" t="e">
        <f t="shared" si="345"/>
        <v>#REF!</v>
      </c>
      <c r="H3166" s="575" t="e">
        <f t="shared" si="346"/>
        <v>#REF!</v>
      </c>
      <c r="I3166" s="575" t="e">
        <f t="shared" si="347"/>
        <v>#REF!</v>
      </c>
      <c r="J3166" s="575" t="e">
        <f>IF(A3166="","",IF(#REF!="","",PMT((1+D3166)^(1/12)-1,(#REF!*12)-A3166+1,-E3166)))</f>
        <v>#REF!</v>
      </c>
    </row>
    <row r="3167" spans="1:10">
      <c r="A3167" s="577" t="e">
        <f>IF(A3166="","",IF(A3166=#REF!*12,"",+A3166+1))</f>
        <v>#REF!</v>
      </c>
      <c r="B3167" s="576" t="e">
        <f t="shared" si="348"/>
        <v>#REF!</v>
      </c>
      <c r="C3167" s="576" t="e">
        <f>IF(A3167="","",IF(#REF!+'Plano Prestação Mensal Proposta'!A3167&gt;120,0,ROUND(IF(B3167&gt;0.045,(0.045*0.5),(0.5)*B3167),7)))</f>
        <v>#REF!</v>
      </c>
      <c r="D3167" s="576" t="e">
        <f t="shared" si="343"/>
        <v>#REF!</v>
      </c>
      <c r="E3167" s="575" t="e">
        <f t="shared" si="349"/>
        <v>#REF!</v>
      </c>
      <c r="F3167" s="575" t="e">
        <f t="shared" si="344"/>
        <v>#REF!</v>
      </c>
      <c r="G3167" s="575" t="e">
        <f t="shared" si="345"/>
        <v>#REF!</v>
      </c>
      <c r="H3167" s="575" t="e">
        <f t="shared" si="346"/>
        <v>#REF!</v>
      </c>
      <c r="I3167" s="575" t="e">
        <f t="shared" si="347"/>
        <v>#REF!</v>
      </c>
      <c r="J3167" s="575" t="e">
        <f>IF(A3167="","",IF(#REF!="","",PMT((1+D3167)^(1/12)-1,(#REF!*12)-A3167+1,-E3167)))</f>
        <v>#REF!</v>
      </c>
    </row>
    <row r="3168" spans="1:10">
      <c r="A3168" s="577" t="e">
        <f>IF(A3167="","",IF(A3167=#REF!*12,"",+A3167+1))</f>
        <v>#REF!</v>
      </c>
      <c r="B3168" s="576" t="e">
        <f t="shared" si="348"/>
        <v>#REF!</v>
      </c>
      <c r="C3168" s="576" t="e">
        <f>IF(A3168="","",IF(#REF!+'Plano Prestação Mensal Proposta'!A3168&gt;120,0,ROUND(IF(B3168&gt;0.045,(0.045*0.5),(0.5)*B3168),7)))</f>
        <v>#REF!</v>
      </c>
      <c r="D3168" s="576" t="e">
        <f t="shared" si="343"/>
        <v>#REF!</v>
      </c>
      <c r="E3168" s="575" t="e">
        <f t="shared" si="349"/>
        <v>#REF!</v>
      </c>
      <c r="F3168" s="575" t="e">
        <f t="shared" si="344"/>
        <v>#REF!</v>
      </c>
      <c r="G3168" s="575" t="e">
        <f t="shared" si="345"/>
        <v>#REF!</v>
      </c>
      <c r="H3168" s="575" t="e">
        <f t="shared" si="346"/>
        <v>#REF!</v>
      </c>
      <c r="I3168" s="575" t="e">
        <f t="shared" si="347"/>
        <v>#REF!</v>
      </c>
      <c r="J3168" s="575" t="e">
        <f>IF(A3168="","",IF(#REF!="","",PMT((1+D3168)^(1/12)-1,(#REF!*12)-A3168+1,-E3168)))</f>
        <v>#REF!</v>
      </c>
    </row>
    <row r="3169" spans="1:10">
      <c r="A3169" s="577" t="e">
        <f>IF(A3168="","",IF(A3168=#REF!*12,"",+A3168+1))</f>
        <v>#REF!</v>
      </c>
      <c r="B3169" s="576" t="e">
        <f t="shared" si="348"/>
        <v>#REF!</v>
      </c>
      <c r="C3169" s="576" t="e">
        <f>IF(A3169="","",IF(#REF!+'Plano Prestação Mensal Proposta'!A3169&gt;120,0,ROUND(IF(B3169&gt;0.045,(0.045*0.5),(0.5)*B3169),7)))</f>
        <v>#REF!</v>
      </c>
      <c r="D3169" s="576" t="e">
        <f t="shared" si="343"/>
        <v>#REF!</v>
      </c>
      <c r="E3169" s="575" t="e">
        <f t="shared" si="349"/>
        <v>#REF!</v>
      </c>
      <c r="F3169" s="575" t="e">
        <f t="shared" si="344"/>
        <v>#REF!</v>
      </c>
      <c r="G3169" s="575" t="e">
        <f t="shared" si="345"/>
        <v>#REF!</v>
      </c>
      <c r="H3169" s="575" t="e">
        <f t="shared" si="346"/>
        <v>#REF!</v>
      </c>
      <c r="I3169" s="575" t="e">
        <f t="shared" si="347"/>
        <v>#REF!</v>
      </c>
      <c r="J3169" s="575" t="e">
        <f>IF(A3169="","",IF(#REF!="","",PMT((1+D3169)^(1/12)-1,(#REF!*12)-A3169+1,-E3169)))</f>
        <v>#REF!</v>
      </c>
    </row>
    <row r="3170" spans="1:10">
      <c r="A3170" s="577" t="e">
        <f>IF(A3169="","",IF(A3169=#REF!*12,"",+A3169+1))</f>
        <v>#REF!</v>
      </c>
      <c r="B3170" s="576" t="e">
        <f t="shared" si="348"/>
        <v>#REF!</v>
      </c>
      <c r="C3170" s="576" t="e">
        <f>IF(A3170="","",IF(#REF!+'Plano Prestação Mensal Proposta'!A3170&gt;120,0,ROUND(IF(B3170&gt;0.045,(0.045*0.5),(0.5)*B3170),7)))</f>
        <v>#REF!</v>
      </c>
      <c r="D3170" s="576" t="e">
        <f t="shared" si="343"/>
        <v>#REF!</v>
      </c>
      <c r="E3170" s="575" t="e">
        <f t="shared" si="349"/>
        <v>#REF!</v>
      </c>
      <c r="F3170" s="575" t="e">
        <f t="shared" si="344"/>
        <v>#REF!</v>
      </c>
      <c r="G3170" s="575" t="e">
        <f t="shared" si="345"/>
        <v>#REF!</v>
      </c>
      <c r="H3170" s="575" t="e">
        <f t="shared" si="346"/>
        <v>#REF!</v>
      </c>
      <c r="I3170" s="575" t="e">
        <f t="shared" si="347"/>
        <v>#REF!</v>
      </c>
      <c r="J3170" s="575" t="e">
        <f>IF(A3170="","",IF(#REF!="","",PMT((1+D3170)^(1/12)-1,(#REF!*12)-A3170+1,-E3170)))</f>
        <v>#REF!</v>
      </c>
    </row>
    <row r="3171" spans="1:10">
      <c r="A3171" s="577" t="e">
        <f>IF(A3170="","",IF(A3170=#REF!*12,"",+A3170+1))</f>
        <v>#REF!</v>
      </c>
      <c r="B3171" s="576" t="e">
        <f t="shared" si="348"/>
        <v>#REF!</v>
      </c>
      <c r="C3171" s="576" t="e">
        <f>IF(A3171="","",IF(#REF!+'Plano Prestação Mensal Proposta'!A3171&gt;120,0,ROUND(IF(B3171&gt;0.045,(0.045*0.5),(0.5)*B3171),7)))</f>
        <v>#REF!</v>
      </c>
      <c r="D3171" s="576" t="e">
        <f t="shared" si="343"/>
        <v>#REF!</v>
      </c>
      <c r="E3171" s="575" t="e">
        <f t="shared" si="349"/>
        <v>#REF!</v>
      </c>
      <c r="F3171" s="575" t="e">
        <f t="shared" si="344"/>
        <v>#REF!</v>
      </c>
      <c r="G3171" s="575" t="e">
        <f t="shared" si="345"/>
        <v>#REF!</v>
      </c>
      <c r="H3171" s="575" t="e">
        <f t="shared" si="346"/>
        <v>#REF!</v>
      </c>
      <c r="I3171" s="575" t="e">
        <f t="shared" si="347"/>
        <v>#REF!</v>
      </c>
      <c r="J3171" s="575" t="e">
        <f>IF(A3171="","",IF(#REF!="","",PMT((1+D3171)^(1/12)-1,(#REF!*12)-A3171+1,-E3171)))</f>
        <v>#REF!</v>
      </c>
    </row>
    <row r="3172" spans="1:10">
      <c r="A3172" s="577" t="e">
        <f>IF(A3171="","",IF(A3171=#REF!*12,"",+A3171+1))</f>
        <v>#REF!</v>
      </c>
      <c r="B3172" s="576" t="e">
        <f t="shared" si="348"/>
        <v>#REF!</v>
      </c>
      <c r="C3172" s="576" t="e">
        <f>IF(A3172="","",IF(#REF!+'Plano Prestação Mensal Proposta'!A3172&gt;120,0,ROUND(IF(B3172&gt;0.045,(0.045*0.5),(0.5)*B3172),7)))</f>
        <v>#REF!</v>
      </c>
      <c r="D3172" s="576" t="e">
        <f t="shared" si="343"/>
        <v>#REF!</v>
      </c>
      <c r="E3172" s="575" t="e">
        <f t="shared" si="349"/>
        <v>#REF!</v>
      </c>
      <c r="F3172" s="575" t="e">
        <f t="shared" si="344"/>
        <v>#REF!</v>
      </c>
      <c r="G3172" s="575" t="e">
        <f t="shared" si="345"/>
        <v>#REF!</v>
      </c>
      <c r="H3172" s="575" t="e">
        <f t="shared" si="346"/>
        <v>#REF!</v>
      </c>
      <c r="I3172" s="575" t="e">
        <f t="shared" si="347"/>
        <v>#REF!</v>
      </c>
      <c r="J3172" s="575" t="e">
        <f>IF(A3172="","",IF(#REF!="","",PMT((1+D3172)^(1/12)-1,(#REF!*12)-A3172+1,-E3172)))</f>
        <v>#REF!</v>
      </c>
    </row>
    <row r="3173" spans="1:10">
      <c r="A3173" s="577" t="e">
        <f>IF(A3172="","",IF(A3172=#REF!*12,"",+A3172+1))</f>
        <v>#REF!</v>
      </c>
      <c r="B3173" s="576" t="e">
        <f t="shared" si="348"/>
        <v>#REF!</v>
      </c>
      <c r="C3173" s="576" t="e">
        <f>IF(A3173="","",IF(#REF!+'Plano Prestação Mensal Proposta'!A3173&gt;120,0,ROUND(IF(B3173&gt;0.045,(0.045*0.5),(0.5)*B3173),7)))</f>
        <v>#REF!</v>
      </c>
      <c r="D3173" s="576" t="e">
        <f t="shared" si="343"/>
        <v>#REF!</v>
      </c>
      <c r="E3173" s="575" t="e">
        <f t="shared" si="349"/>
        <v>#REF!</v>
      </c>
      <c r="F3173" s="575" t="e">
        <f t="shared" si="344"/>
        <v>#REF!</v>
      </c>
      <c r="G3173" s="575" t="e">
        <f t="shared" si="345"/>
        <v>#REF!</v>
      </c>
      <c r="H3173" s="575" t="e">
        <f t="shared" si="346"/>
        <v>#REF!</v>
      </c>
      <c r="I3173" s="575" t="e">
        <f t="shared" si="347"/>
        <v>#REF!</v>
      </c>
      <c r="J3173" s="575" t="e">
        <f>IF(A3173="","",IF(#REF!="","",PMT((1+D3173)^(1/12)-1,(#REF!*12)-A3173+1,-E3173)))</f>
        <v>#REF!</v>
      </c>
    </row>
    <row r="3174" spans="1:10">
      <c r="A3174" s="577" t="e">
        <f>IF(A3173="","",IF(A3173=#REF!*12,"",+A3173+1))</f>
        <v>#REF!</v>
      </c>
      <c r="B3174" s="576" t="e">
        <f t="shared" si="348"/>
        <v>#REF!</v>
      </c>
      <c r="C3174" s="576" t="e">
        <f>IF(A3174="","",IF(#REF!+'Plano Prestação Mensal Proposta'!A3174&gt;120,0,ROUND(IF(B3174&gt;0.045,(0.045*0.5),(0.5)*B3174),7)))</f>
        <v>#REF!</v>
      </c>
      <c r="D3174" s="576" t="e">
        <f t="shared" si="343"/>
        <v>#REF!</v>
      </c>
      <c r="E3174" s="575" t="e">
        <f t="shared" si="349"/>
        <v>#REF!</v>
      </c>
      <c r="F3174" s="575" t="e">
        <f t="shared" si="344"/>
        <v>#REF!</v>
      </c>
      <c r="G3174" s="575" t="e">
        <f t="shared" si="345"/>
        <v>#REF!</v>
      </c>
      <c r="H3174" s="575" t="e">
        <f t="shared" si="346"/>
        <v>#REF!</v>
      </c>
      <c r="I3174" s="575" t="e">
        <f t="shared" si="347"/>
        <v>#REF!</v>
      </c>
      <c r="J3174" s="575" t="e">
        <f>IF(A3174="","",IF(#REF!="","",PMT((1+D3174)^(1/12)-1,(#REF!*12)-A3174+1,-E3174)))</f>
        <v>#REF!</v>
      </c>
    </row>
    <row r="3175" spans="1:10">
      <c r="A3175" s="577" t="e">
        <f>IF(A3174="","",IF(A3174=#REF!*12,"",+A3174+1))</f>
        <v>#REF!</v>
      </c>
      <c r="B3175" s="576" t="e">
        <f t="shared" si="348"/>
        <v>#REF!</v>
      </c>
      <c r="C3175" s="576" t="e">
        <f>IF(A3175="","",IF(#REF!+'Plano Prestação Mensal Proposta'!A3175&gt;120,0,ROUND(IF(B3175&gt;0.045,(0.045*0.5),(0.5)*B3175),7)))</f>
        <v>#REF!</v>
      </c>
      <c r="D3175" s="576" t="e">
        <f t="shared" si="343"/>
        <v>#REF!</v>
      </c>
      <c r="E3175" s="575" t="e">
        <f t="shared" si="349"/>
        <v>#REF!</v>
      </c>
      <c r="F3175" s="575" t="e">
        <f t="shared" si="344"/>
        <v>#REF!</v>
      </c>
      <c r="G3175" s="575" t="e">
        <f t="shared" si="345"/>
        <v>#REF!</v>
      </c>
      <c r="H3175" s="575" t="e">
        <f t="shared" si="346"/>
        <v>#REF!</v>
      </c>
      <c r="I3175" s="575" t="e">
        <f t="shared" si="347"/>
        <v>#REF!</v>
      </c>
      <c r="J3175" s="575" t="e">
        <f>IF(A3175="","",IF(#REF!="","",PMT((1+D3175)^(1/12)-1,(#REF!*12)-A3175+1,-E3175)))</f>
        <v>#REF!</v>
      </c>
    </row>
    <row r="3176" spans="1:10">
      <c r="A3176" s="577" t="e">
        <f>IF(A3175="","",IF(A3175=#REF!*12,"",+A3175+1))</f>
        <v>#REF!</v>
      </c>
      <c r="B3176" s="576" t="e">
        <f t="shared" si="348"/>
        <v>#REF!</v>
      </c>
      <c r="C3176" s="576" t="e">
        <f>IF(A3176="","",IF(#REF!+'Plano Prestação Mensal Proposta'!A3176&gt;120,0,ROUND(IF(B3176&gt;0.045,(0.045*0.5),(0.5)*B3176),7)))</f>
        <v>#REF!</v>
      </c>
      <c r="D3176" s="576" t="e">
        <f t="shared" si="343"/>
        <v>#REF!</v>
      </c>
      <c r="E3176" s="575" t="e">
        <f t="shared" si="349"/>
        <v>#REF!</v>
      </c>
      <c r="F3176" s="575" t="e">
        <f t="shared" si="344"/>
        <v>#REF!</v>
      </c>
      <c r="G3176" s="575" t="e">
        <f t="shared" si="345"/>
        <v>#REF!</v>
      </c>
      <c r="H3176" s="575" t="e">
        <f t="shared" si="346"/>
        <v>#REF!</v>
      </c>
      <c r="I3176" s="575" t="e">
        <f t="shared" si="347"/>
        <v>#REF!</v>
      </c>
      <c r="J3176" s="575" t="e">
        <f>IF(A3176="","",IF(#REF!="","",PMT((1+D3176)^(1/12)-1,(#REF!*12)-A3176+1,-E3176)))</f>
        <v>#REF!</v>
      </c>
    </row>
    <row r="3177" spans="1:10">
      <c r="A3177" s="577" t="e">
        <f>IF(A3176="","",IF(A3176=#REF!*12,"",+A3176+1))</f>
        <v>#REF!</v>
      </c>
      <c r="B3177" s="576" t="e">
        <f t="shared" si="348"/>
        <v>#REF!</v>
      </c>
      <c r="C3177" s="576" t="e">
        <f>IF(A3177="","",IF(#REF!+'Plano Prestação Mensal Proposta'!A3177&gt;120,0,ROUND(IF(B3177&gt;0.045,(0.045*0.5),(0.5)*B3177),7)))</f>
        <v>#REF!</v>
      </c>
      <c r="D3177" s="576" t="e">
        <f t="shared" si="343"/>
        <v>#REF!</v>
      </c>
      <c r="E3177" s="575" t="e">
        <f t="shared" si="349"/>
        <v>#REF!</v>
      </c>
      <c r="F3177" s="575" t="e">
        <f t="shared" si="344"/>
        <v>#REF!</v>
      </c>
      <c r="G3177" s="575" t="e">
        <f t="shared" si="345"/>
        <v>#REF!</v>
      </c>
      <c r="H3177" s="575" t="e">
        <f t="shared" si="346"/>
        <v>#REF!</v>
      </c>
      <c r="I3177" s="575" t="e">
        <f t="shared" si="347"/>
        <v>#REF!</v>
      </c>
      <c r="J3177" s="575" t="e">
        <f>IF(A3177="","",IF(#REF!="","",PMT((1+D3177)^(1/12)-1,(#REF!*12)-A3177+1,-E3177)))</f>
        <v>#REF!</v>
      </c>
    </row>
    <row r="3178" spans="1:10">
      <c r="A3178" s="577" t="e">
        <f>IF(A3177="","",IF(A3177=#REF!*12,"",+A3177+1))</f>
        <v>#REF!</v>
      </c>
      <c r="B3178" s="576" t="e">
        <f t="shared" si="348"/>
        <v>#REF!</v>
      </c>
      <c r="C3178" s="576" t="e">
        <f>IF(A3178="","",IF(#REF!+'Plano Prestação Mensal Proposta'!A3178&gt;120,0,ROUND(IF(B3178&gt;0.045,(0.045*0.5),(0.5)*B3178),7)))</f>
        <v>#REF!</v>
      </c>
      <c r="D3178" s="576" t="e">
        <f t="shared" si="343"/>
        <v>#REF!</v>
      </c>
      <c r="E3178" s="575" t="e">
        <f t="shared" si="349"/>
        <v>#REF!</v>
      </c>
      <c r="F3178" s="575" t="e">
        <f t="shared" si="344"/>
        <v>#REF!</v>
      </c>
      <c r="G3178" s="575" t="e">
        <f t="shared" si="345"/>
        <v>#REF!</v>
      </c>
      <c r="H3178" s="575" t="e">
        <f t="shared" si="346"/>
        <v>#REF!</v>
      </c>
      <c r="I3178" s="575" t="e">
        <f t="shared" si="347"/>
        <v>#REF!</v>
      </c>
      <c r="J3178" s="575" t="e">
        <f>IF(A3178="","",IF(#REF!="","",PMT((1+D3178)^(1/12)-1,(#REF!*12)-A3178+1,-E3178)))</f>
        <v>#REF!</v>
      </c>
    </row>
    <row r="3179" spans="1:10">
      <c r="A3179" s="577" t="e">
        <f>IF(A3178="","",IF(A3178=#REF!*12,"",+A3178+1))</f>
        <v>#REF!</v>
      </c>
      <c r="B3179" s="576" t="e">
        <f t="shared" si="348"/>
        <v>#REF!</v>
      </c>
      <c r="C3179" s="576" t="e">
        <f>IF(A3179="","",IF(#REF!+'Plano Prestação Mensal Proposta'!A3179&gt;120,0,ROUND(IF(B3179&gt;0.045,(0.045*0.5),(0.5)*B3179),7)))</f>
        <v>#REF!</v>
      </c>
      <c r="D3179" s="576" t="e">
        <f t="shared" si="343"/>
        <v>#REF!</v>
      </c>
      <c r="E3179" s="575" t="e">
        <f t="shared" si="349"/>
        <v>#REF!</v>
      </c>
      <c r="F3179" s="575" t="e">
        <f t="shared" si="344"/>
        <v>#REF!</v>
      </c>
      <c r="G3179" s="575" t="e">
        <f t="shared" si="345"/>
        <v>#REF!</v>
      </c>
      <c r="H3179" s="575" t="e">
        <f t="shared" si="346"/>
        <v>#REF!</v>
      </c>
      <c r="I3179" s="575" t="e">
        <f t="shared" si="347"/>
        <v>#REF!</v>
      </c>
      <c r="J3179" s="575" t="e">
        <f>IF(A3179="","",IF(#REF!="","",PMT((1+D3179)^(1/12)-1,(#REF!*12)-A3179+1,-E3179)))</f>
        <v>#REF!</v>
      </c>
    </row>
    <row r="3180" spans="1:10">
      <c r="A3180" s="577" t="e">
        <f>IF(A3179="","",IF(A3179=#REF!*12,"",+A3179+1))</f>
        <v>#REF!</v>
      </c>
      <c r="B3180" s="576" t="e">
        <f t="shared" si="348"/>
        <v>#REF!</v>
      </c>
      <c r="C3180" s="576" t="e">
        <f>IF(A3180="","",IF(#REF!+'Plano Prestação Mensal Proposta'!A3180&gt;120,0,ROUND(IF(B3180&gt;0.045,(0.045*0.5),(0.5)*B3180),7)))</f>
        <v>#REF!</v>
      </c>
      <c r="D3180" s="576" t="e">
        <f t="shared" si="343"/>
        <v>#REF!</v>
      </c>
      <c r="E3180" s="575" t="e">
        <f t="shared" si="349"/>
        <v>#REF!</v>
      </c>
      <c r="F3180" s="575" t="e">
        <f t="shared" si="344"/>
        <v>#REF!</v>
      </c>
      <c r="G3180" s="575" t="e">
        <f t="shared" si="345"/>
        <v>#REF!</v>
      </c>
      <c r="H3180" s="575" t="e">
        <f t="shared" si="346"/>
        <v>#REF!</v>
      </c>
      <c r="I3180" s="575" t="e">
        <f t="shared" si="347"/>
        <v>#REF!</v>
      </c>
      <c r="J3180" s="575" t="e">
        <f>IF(A3180="","",IF(#REF!="","",PMT((1+D3180)^(1/12)-1,(#REF!*12)-A3180+1,-E3180)))</f>
        <v>#REF!</v>
      </c>
    </row>
    <row r="3181" spans="1:10">
      <c r="A3181" s="577" t="e">
        <f>IF(A3180="","",IF(A3180=#REF!*12,"",+A3180+1))</f>
        <v>#REF!</v>
      </c>
      <c r="B3181" s="576" t="e">
        <f t="shared" si="348"/>
        <v>#REF!</v>
      </c>
      <c r="C3181" s="576" t="e">
        <f>IF(A3181="","",IF(#REF!+'Plano Prestação Mensal Proposta'!A3181&gt;120,0,ROUND(IF(B3181&gt;0.045,(0.045*0.5),(0.5)*B3181),7)))</f>
        <v>#REF!</v>
      </c>
      <c r="D3181" s="576" t="e">
        <f t="shared" si="343"/>
        <v>#REF!</v>
      </c>
      <c r="E3181" s="575" t="e">
        <f t="shared" si="349"/>
        <v>#REF!</v>
      </c>
      <c r="F3181" s="575" t="e">
        <f t="shared" si="344"/>
        <v>#REF!</v>
      </c>
      <c r="G3181" s="575" t="e">
        <f t="shared" si="345"/>
        <v>#REF!</v>
      </c>
      <c r="H3181" s="575" t="e">
        <f t="shared" si="346"/>
        <v>#REF!</v>
      </c>
      <c r="I3181" s="575" t="e">
        <f t="shared" si="347"/>
        <v>#REF!</v>
      </c>
      <c r="J3181" s="575" t="e">
        <f>IF(A3181="","",IF(#REF!="","",PMT((1+D3181)^(1/12)-1,(#REF!*12)-A3181+1,-E3181)))</f>
        <v>#REF!</v>
      </c>
    </row>
    <row r="3182" spans="1:10">
      <c r="A3182" s="577" t="e">
        <f>IF(A3181="","",IF(A3181=#REF!*12,"",+A3181+1))</f>
        <v>#REF!</v>
      </c>
      <c r="B3182" s="576" t="e">
        <f t="shared" si="348"/>
        <v>#REF!</v>
      </c>
      <c r="C3182" s="576" t="e">
        <f>IF(A3182="","",IF(#REF!+'Plano Prestação Mensal Proposta'!A3182&gt;120,0,ROUND(IF(B3182&gt;0.045,(0.045*0.5),(0.5)*B3182),7)))</f>
        <v>#REF!</v>
      </c>
      <c r="D3182" s="576" t="e">
        <f t="shared" si="343"/>
        <v>#REF!</v>
      </c>
      <c r="E3182" s="575" t="e">
        <f t="shared" si="349"/>
        <v>#REF!</v>
      </c>
      <c r="F3182" s="575" t="e">
        <f t="shared" si="344"/>
        <v>#REF!</v>
      </c>
      <c r="G3182" s="575" t="e">
        <f t="shared" si="345"/>
        <v>#REF!</v>
      </c>
      <c r="H3182" s="575" t="e">
        <f t="shared" si="346"/>
        <v>#REF!</v>
      </c>
      <c r="I3182" s="575" t="e">
        <f t="shared" si="347"/>
        <v>#REF!</v>
      </c>
      <c r="J3182" s="575" t="e">
        <f>IF(A3182="","",IF(#REF!="","",PMT((1+D3182)^(1/12)-1,(#REF!*12)-A3182+1,-E3182)))</f>
        <v>#REF!</v>
      </c>
    </row>
    <row r="3183" spans="1:10">
      <c r="A3183" s="577" t="e">
        <f>IF(A3182="","",IF(A3182=#REF!*12,"",+A3182+1))</f>
        <v>#REF!</v>
      </c>
      <c r="B3183" s="576" t="e">
        <f t="shared" si="348"/>
        <v>#REF!</v>
      </c>
      <c r="C3183" s="576" t="e">
        <f>IF(A3183="","",IF(#REF!+'Plano Prestação Mensal Proposta'!A3183&gt;120,0,ROUND(IF(B3183&gt;0.045,(0.045*0.5),(0.5)*B3183),7)))</f>
        <v>#REF!</v>
      </c>
      <c r="D3183" s="576" t="e">
        <f t="shared" si="343"/>
        <v>#REF!</v>
      </c>
      <c r="E3183" s="575" t="e">
        <f t="shared" si="349"/>
        <v>#REF!</v>
      </c>
      <c r="F3183" s="575" t="e">
        <f t="shared" si="344"/>
        <v>#REF!</v>
      </c>
      <c r="G3183" s="575" t="e">
        <f t="shared" si="345"/>
        <v>#REF!</v>
      </c>
      <c r="H3183" s="575" t="e">
        <f t="shared" si="346"/>
        <v>#REF!</v>
      </c>
      <c r="I3183" s="575" t="e">
        <f t="shared" si="347"/>
        <v>#REF!</v>
      </c>
      <c r="J3183" s="575" t="e">
        <f>IF(A3183="","",IF(#REF!="","",PMT((1+D3183)^(1/12)-1,(#REF!*12)-A3183+1,-E3183)))</f>
        <v>#REF!</v>
      </c>
    </row>
    <row r="3184" spans="1:10">
      <c r="A3184" s="577" t="e">
        <f>IF(A3183="","",IF(A3183=#REF!*12,"",+A3183+1))</f>
        <v>#REF!</v>
      </c>
      <c r="B3184" s="576" t="e">
        <f t="shared" si="348"/>
        <v>#REF!</v>
      </c>
      <c r="C3184" s="576" t="e">
        <f>IF(A3184="","",IF(#REF!+'Plano Prestação Mensal Proposta'!A3184&gt;120,0,ROUND(IF(B3184&gt;0.045,(0.045*0.5),(0.5)*B3184),7)))</f>
        <v>#REF!</v>
      </c>
      <c r="D3184" s="576" t="e">
        <f t="shared" si="343"/>
        <v>#REF!</v>
      </c>
      <c r="E3184" s="575" t="e">
        <f t="shared" si="349"/>
        <v>#REF!</v>
      </c>
      <c r="F3184" s="575" t="e">
        <f t="shared" si="344"/>
        <v>#REF!</v>
      </c>
      <c r="G3184" s="575" t="e">
        <f t="shared" si="345"/>
        <v>#REF!</v>
      </c>
      <c r="H3184" s="575" t="e">
        <f t="shared" si="346"/>
        <v>#REF!</v>
      </c>
      <c r="I3184" s="575" t="e">
        <f t="shared" si="347"/>
        <v>#REF!</v>
      </c>
      <c r="J3184" s="575" t="e">
        <f>IF(A3184="","",IF(#REF!="","",PMT((1+D3184)^(1/12)-1,(#REF!*12)-A3184+1,-E3184)))</f>
        <v>#REF!</v>
      </c>
    </row>
    <row r="3185" spans="1:10">
      <c r="A3185" s="577" t="e">
        <f>IF(A3184="","",IF(A3184=#REF!*12,"",+A3184+1))</f>
        <v>#REF!</v>
      </c>
      <c r="B3185" s="576" t="e">
        <f t="shared" si="348"/>
        <v>#REF!</v>
      </c>
      <c r="C3185" s="576" t="e">
        <f>IF(A3185="","",IF(#REF!+'Plano Prestação Mensal Proposta'!A3185&gt;120,0,ROUND(IF(B3185&gt;0.045,(0.045*0.5),(0.5)*B3185),7)))</f>
        <v>#REF!</v>
      </c>
      <c r="D3185" s="576" t="e">
        <f t="shared" si="343"/>
        <v>#REF!</v>
      </c>
      <c r="E3185" s="575" t="e">
        <f t="shared" si="349"/>
        <v>#REF!</v>
      </c>
      <c r="F3185" s="575" t="e">
        <f t="shared" si="344"/>
        <v>#REF!</v>
      </c>
      <c r="G3185" s="575" t="e">
        <f t="shared" si="345"/>
        <v>#REF!</v>
      </c>
      <c r="H3185" s="575" t="e">
        <f t="shared" si="346"/>
        <v>#REF!</v>
      </c>
      <c r="I3185" s="575" t="e">
        <f t="shared" si="347"/>
        <v>#REF!</v>
      </c>
      <c r="J3185" s="575" t="e">
        <f>IF(A3185="","",IF(#REF!="","",PMT((1+D3185)^(1/12)-1,(#REF!*12)-A3185+1,-E3185)))</f>
        <v>#REF!</v>
      </c>
    </row>
    <row r="3186" spans="1:10">
      <c r="A3186" s="577" t="e">
        <f>IF(A3185="","",IF(A3185=#REF!*12,"",+A3185+1))</f>
        <v>#REF!</v>
      </c>
      <c r="B3186" s="576" t="e">
        <f t="shared" si="348"/>
        <v>#REF!</v>
      </c>
      <c r="C3186" s="576" t="e">
        <f>IF(A3186="","",IF(#REF!+'Plano Prestação Mensal Proposta'!A3186&gt;120,0,ROUND(IF(B3186&gt;0.045,(0.045*0.5),(0.5)*B3186),7)))</f>
        <v>#REF!</v>
      </c>
      <c r="D3186" s="576" t="e">
        <f t="shared" si="343"/>
        <v>#REF!</v>
      </c>
      <c r="E3186" s="575" t="e">
        <f t="shared" si="349"/>
        <v>#REF!</v>
      </c>
      <c r="F3186" s="575" t="e">
        <f t="shared" si="344"/>
        <v>#REF!</v>
      </c>
      <c r="G3186" s="575" t="e">
        <f t="shared" si="345"/>
        <v>#REF!</v>
      </c>
      <c r="H3186" s="575" t="e">
        <f t="shared" si="346"/>
        <v>#REF!</v>
      </c>
      <c r="I3186" s="575" t="e">
        <f t="shared" si="347"/>
        <v>#REF!</v>
      </c>
      <c r="J3186" s="575" t="e">
        <f>IF(A3186="","",IF(#REF!="","",PMT((1+D3186)^(1/12)-1,(#REF!*12)-A3186+1,-E3186)))</f>
        <v>#REF!</v>
      </c>
    </row>
    <row r="3187" spans="1:10">
      <c r="A3187" s="577" t="e">
        <f>IF(A3186="","",IF(A3186=#REF!*12,"",+A3186+1))</f>
        <v>#REF!</v>
      </c>
      <c r="B3187" s="576" t="e">
        <f t="shared" si="348"/>
        <v>#REF!</v>
      </c>
      <c r="C3187" s="576" t="e">
        <f>IF(A3187="","",IF(#REF!+'Plano Prestação Mensal Proposta'!A3187&gt;120,0,ROUND(IF(B3187&gt;0.045,(0.045*0.5),(0.5)*B3187),7)))</f>
        <v>#REF!</v>
      </c>
      <c r="D3187" s="576" t="e">
        <f t="shared" si="343"/>
        <v>#REF!</v>
      </c>
      <c r="E3187" s="575" t="e">
        <f t="shared" si="349"/>
        <v>#REF!</v>
      </c>
      <c r="F3187" s="575" t="e">
        <f t="shared" si="344"/>
        <v>#REF!</v>
      </c>
      <c r="G3187" s="575" t="e">
        <f t="shared" si="345"/>
        <v>#REF!</v>
      </c>
      <c r="H3187" s="575" t="e">
        <f t="shared" si="346"/>
        <v>#REF!</v>
      </c>
      <c r="I3187" s="575" t="e">
        <f t="shared" si="347"/>
        <v>#REF!</v>
      </c>
      <c r="J3187" s="575" t="e">
        <f>IF(A3187="","",IF(#REF!="","",PMT((1+D3187)^(1/12)-1,(#REF!*12)-A3187+1,-E3187)))</f>
        <v>#REF!</v>
      </c>
    </row>
    <row r="3188" spans="1:10">
      <c r="A3188" s="577" t="e">
        <f>IF(A3187="","",IF(A3187=#REF!*12,"",+A3187+1))</f>
        <v>#REF!</v>
      </c>
      <c r="B3188" s="576" t="e">
        <f t="shared" si="348"/>
        <v>#REF!</v>
      </c>
      <c r="C3188" s="576" t="e">
        <f>IF(A3188="","",IF(#REF!+'Plano Prestação Mensal Proposta'!A3188&gt;120,0,ROUND(IF(B3188&gt;0.045,(0.045*0.5),(0.5)*B3188),7)))</f>
        <v>#REF!</v>
      </c>
      <c r="D3188" s="576" t="e">
        <f t="shared" si="343"/>
        <v>#REF!</v>
      </c>
      <c r="E3188" s="575" t="e">
        <f t="shared" si="349"/>
        <v>#REF!</v>
      </c>
      <c r="F3188" s="575" t="e">
        <f t="shared" si="344"/>
        <v>#REF!</v>
      </c>
      <c r="G3188" s="575" t="e">
        <f t="shared" si="345"/>
        <v>#REF!</v>
      </c>
      <c r="H3188" s="575" t="e">
        <f t="shared" si="346"/>
        <v>#REF!</v>
      </c>
      <c r="I3188" s="575" t="e">
        <f t="shared" si="347"/>
        <v>#REF!</v>
      </c>
      <c r="J3188" s="575" t="e">
        <f>IF(A3188="","",IF(#REF!="","",PMT((1+D3188)^(1/12)-1,(#REF!*12)-A3188+1,-E3188)))</f>
        <v>#REF!</v>
      </c>
    </row>
    <row r="3189" spans="1:10">
      <c r="A3189" s="577" t="e">
        <f>IF(A3188="","",IF(A3188=#REF!*12,"",+A3188+1))</f>
        <v>#REF!</v>
      </c>
      <c r="B3189" s="576" t="e">
        <f t="shared" si="348"/>
        <v>#REF!</v>
      </c>
      <c r="C3189" s="576" t="e">
        <f>IF(A3189="","",IF(#REF!+'Plano Prestação Mensal Proposta'!A3189&gt;120,0,ROUND(IF(B3189&gt;0.045,(0.045*0.5),(0.5)*B3189),7)))</f>
        <v>#REF!</v>
      </c>
      <c r="D3189" s="576" t="e">
        <f t="shared" si="343"/>
        <v>#REF!</v>
      </c>
      <c r="E3189" s="575" t="e">
        <f t="shared" si="349"/>
        <v>#REF!</v>
      </c>
      <c r="F3189" s="575" t="e">
        <f t="shared" si="344"/>
        <v>#REF!</v>
      </c>
      <c r="G3189" s="575" t="e">
        <f t="shared" si="345"/>
        <v>#REF!</v>
      </c>
      <c r="H3189" s="575" t="e">
        <f t="shared" si="346"/>
        <v>#REF!</v>
      </c>
      <c r="I3189" s="575" t="e">
        <f t="shared" si="347"/>
        <v>#REF!</v>
      </c>
      <c r="J3189" s="575" t="e">
        <f>IF(A3189="","",IF(#REF!="","",PMT((1+D3189)^(1/12)-1,(#REF!*12)-A3189+1,-E3189)))</f>
        <v>#REF!</v>
      </c>
    </row>
    <row r="3190" spans="1:10">
      <c r="A3190" s="577" t="e">
        <f>IF(A3189="","",IF(A3189=#REF!*12,"",+A3189+1))</f>
        <v>#REF!</v>
      </c>
      <c r="B3190" s="576" t="e">
        <f t="shared" si="348"/>
        <v>#REF!</v>
      </c>
      <c r="C3190" s="576" t="e">
        <f>IF(A3190="","",IF(#REF!+'Plano Prestação Mensal Proposta'!A3190&gt;120,0,ROUND(IF(B3190&gt;0.045,(0.045*0.5),(0.5)*B3190),7)))</f>
        <v>#REF!</v>
      </c>
      <c r="D3190" s="576" t="e">
        <f t="shared" si="343"/>
        <v>#REF!</v>
      </c>
      <c r="E3190" s="575" t="e">
        <f t="shared" si="349"/>
        <v>#REF!</v>
      </c>
      <c r="F3190" s="575" t="e">
        <f t="shared" si="344"/>
        <v>#REF!</v>
      </c>
      <c r="G3190" s="575" t="e">
        <f t="shared" si="345"/>
        <v>#REF!</v>
      </c>
      <c r="H3190" s="575" t="e">
        <f t="shared" si="346"/>
        <v>#REF!</v>
      </c>
      <c r="I3190" s="575" t="e">
        <f t="shared" si="347"/>
        <v>#REF!</v>
      </c>
      <c r="J3190" s="575" t="e">
        <f>IF(A3190="","",IF(#REF!="","",PMT((1+D3190)^(1/12)-1,(#REF!*12)-A3190+1,-E3190)))</f>
        <v>#REF!</v>
      </c>
    </row>
    <row r="3191" spans="1:10">
      <c r="A3191" s="577" t="e">
        <f>IF(A3190="","",IF(A3190=#REF!*12,"",+A3190+1))</f>
        <v>#REF!</v>
      </c>
      <c r="B3191" s="576" t="e">
        <f t="shared" si="348"/>
        <v>#REF!</v>
      </c>
      <c r="C3191" s="576" t="e">
        <f>IF(A3191="","",IF(#REF!+'Plano Prestação Mensal Proposta'!A3191&gt;120,0,ROUND(IF(B3191&gt;0.045,(0.045*0.5),(0.5)*B3191),7)))</f>
        <v>#REF!</v>
      </c>
      <c r="D3191" s="576" t="e">
        <f t="shared" si="343"/>
        <v>#REF!</v>
      </c>
      <c r="E3191" s="575" t="e">
        <f t="shared" si="349"/>
        <v>#REF!</v>
      </c>
      <c r="F3191" s="575" t="e">
        <f t="shared" si="344"/>
        <v>#REF!</v>
      </c>
      <c r="G3191" s="575" t="e">
        <f t="shared" si="345"/>
        <v>#REF!</v>
      </c>
      <c r="H3191" s="575" t="e">
        <f t="shared" si="346"/>
        <v>#REF!</v>
      </c>
      <c r="I3191" s="575" t="e">
        <f t="shared" si="347"/>
        <v>#REF!</v>
      </c>
      <c r="J3191" s="575" t="e">
        <f>IF(A3191="","",IF(#REF!="","",PMT((1+D3191)^(1/12)-1,(#REF!*12)-A3191+1,-E3191)))</f>
        <v>#REF!</v>
      </c>
    </row>
    <row r="3192" spans="1:10">
      <c r="A3192" s="577" t="e">
        <f>IF(A3191="","",IF(A3191=#REF!*12,"",+A3191+1))</f>
        <v>#REF!</v>
      </c>
      <c r="B3192" s="576" t="e">
        <f t="shared" si="348"/>
        <v>#REF!</v>
      </c>
      <c r="C3192" s="576" t="e">
        <f>IF(A3192="","",IF(#REF!+'Plano Prestação Mensal Proposta'!A3192&gt;120,0,ROUND(IF(B3192&gt;0.045,(0.045*0.5),(0.5)*B3192),7)))</f>
        <v>#REF!</v>
      </c>
      <c r="D3192" s="576" t="e">
        <f t="shared" si="343"/>
        <v>#REF!</v>
      </c>
      <c r="E3192" s="575" t="e">
        <f t="shared" si="349"/>
        <v>#REF!</v>
      </c>
      <c r="F3192" s="575" t="e">
        <f t="shared" si="344"/>
        <v>#REF!</v>
      </c>
      <c r="G3192" s="575" t="e">
        <f t="shared" si="345"/>
        <v>#REF!</v>
      </c>
      <c r="H3192" s="575" t="e">
        <f t="shared" si="346"/>
        <v>#REF!</v>
      </c>
      <c r="I3192" s="575" t="e">
        <f t="shared" si="347"/>
        <v>#REF!</v>
      </c>
      <c r="J3192" s="575" t="e">
        <f>IF(A3192="","",IF(#REF!="","",PMT((1+D3192)^(1/12)-1,(#REF!*12)-A3192+1,-E3192)))</f>
        <v>#REF!</v>
      </c>
    </row>
    <row r="3193" spans="1:10">
      <c r="A3193" s="577" t="e">
        <f>IF(A3192="","",IF(A3192=#REF!*12,"",+A3192+1))</f>
        <v>#REF!</v>
      </c>
      <c r="B3193" s="576" t="e">
        <f t="shared" si="348"/>
        <v>#REF!</v>
      </c>
      <c r="C3193" s="576" t="e">
        <f>IF(A3193="","",IF(#REF!+'Plano Prestação Mensal Proposta'!A3193&gt;120,0,ROUND(IF(B3193&gt;0.045,(0.045*0.5),(0.5)*B3193),7)))</f>
        <v>#REF!</v>
      </c>
      <c r="D3193" s="576" t="e">
        <f t="shared" si="343"/>
        <v>#REF!</v>
      </c>
      <c r="E3193" s="575" t="e">
        <f t="shared" si="349"/>
        <v>#REF!</v>
      </c>
      <c r="F3193" s="575" t="e">
        <f t="shared" si="344"/>
        <v>#REF!</v>
      </c>
      <c r="G3193" s="575" t="e">
        <f t="shared" si="345"/>
        <v>#REF!</v>
      </c>
      <c r="H3193" s="575" t="e">
        <f t="shared" si="346"/>
        <v>#REF!</v>
      </c>
      <c r="I3193" s="575" t="e">
        <f t="shared" si="347"/>
        <v>#REF!</v>
      </c>
      <c r="J3193" s="575" t="e">
        <f>IF(A3193="","",IF(#REF!="","",PMT((1+D3193)^(1/12)-1,(#REF!*12)-A3193+1,-E3193)))</f>
        <v>#REF!</v>
      </c>
    </row>
    <row r="3194" spans="1:10">
      <c r="A3194" s="577" t="e">
        <f>IF(A3193="","",IF(A3193=#REF!*12,"",+A3193+1))</f>
        <v>#REF!</v>
      </c>
      <c r="B3194" s="576" t="e">
        <f t="shared" si="348"/>
        <v>#REF!</v>
      </c>
      <c r="C3194" s="576" t="e">
        <f>IF(A3194="","",IF(#REF!+'Plano Prestação Mensal Proposta'!A3194&gt;120,0,ROUND(IF(B3194&gt;0.045,(0.045*0.5),(0.5)*B3194),7)))</f>
        <v>#REF!</v>
      </c>
      <c r="D3194" s="576" t="e">
        <f t="shared" si="343"/>
        <v>#REF!</v>
      </c>
      <c r="E3194" s="575" t="e">
        <f t="shared" si="349"/>
        <v>#REF!</v>
      </c>
      <c r="F3194" s="575" t="e">
        <f t="shared" si="344"/>
        <v>#REF!</v>
      </c>
      <c r="G3194" s="575" t="e">
        <f t="shared" si="345"/>
        <v>#REF!</v>
      </c>
      <c r="H3194" s="575" t="e">
        <f t="shared" si="346"/>
        <v>#REF!</v>
      </c>
      <c r="I3194" s="575" t="e">
        <f t="shared" si="347"/>
        <v>#REF!</v>
      </c>
      <c r="J3194" s="575" t="e">
        <f>IF(A3194="","",IF(#REF!="","",PMT((1+D3194)^(1/12)-1,(#REF!*12)-A3194+1,-E3194)))</f>
        <v>#REF!</v>
      </c>
    </row>
    <row r="3195" spans="1:10">
      <c r="A3195" s="577" t="e">
        <f>IF(A3194="","",IF(A3194=#REF!*12,"",+A3194+1))</f>
        <v>#REF!</v>
      </c>
      <c r="B3195" s="576" t="e">
        <f t="shared" si="348"/>
        <v>#REF!</v>
      </c>
      <c r="C3195" s="576" t="e">
        <f>IF(A3195="","",IF(#REF!+'Plano Prestação Mensal Proposta'!A3195&gt;120,0,ROUND(IF(B3195&gt;0.045,(0.045*0.5),(0.5)*B3195),7)))</f>
        <v>#REF!</v>
      </c>
      <c r="D3195" s="576" t="e">
        <f t="shared" si="343"/>
        <v>#REF!</v>
      </c>
      <c r="E3195" s="575" t="e">
        <f t="shared" si="349"/>
        <v>#REF!</v>
      </c>
      <c r="F3195" s="575" t="e">
        <f t="shared" si="344"/>
        <v>#REF!</v>
      </c>
      <c r="G3195" s="575" t="e">
        <f t="shared" si="345"/>
        <v>#REF!</v>
      </c>
      <c r="H3195" s="575" t="e">
        <f t="shared" si="346"/>
        <v>#REF!</v>
      </c>
      <c r="I3195" s="575" t="e">
        <f t="shared" si="347"/>
        <v>#REF!</v>
      </c>
      <c r="J3195" s="575" t="e">
        <f>IF(A3195="","",IF(#REF!="","",PMT((1+D3195)^(1/12)-1,(#REF!*12)-A3195+1,-E3195)))</f>
        <v>#REF!</v>
      </c>
    </row>
    <row r="3196" spans="1:10">
      <c r="A3196" s="577" t="e">
        <f>IF(A3195="","",IF(A3195=#REF!*12,"",+A3195+1))</f>
        <v>#REF!</v>
      </c>
      <c r="B3196" s="576" t="e">
        <f t="shared" si="348"/>
        <v>#REF!</v>
      </c>
      <c r="C3196" s="576" t="e">
        <f>IF(A3196="","",IF(#REF!+'Plano Prestação Mensal Proposta'!A3196&gt;120,0,ROUND(IF(B3196&gt;0.045,(0.045*0.5),(0.5)*B3196),7)))</f>
        <v>#REF!</v>
      </c>
      <c r="D3196" s="576" t="e">
        <f t="shared" si="343"/>
        <v>#REF!</v>
      </c>
      <c r="E3196" s="575" t="e">
        <f t="shared" si="349"/>
        <v>#REF!</v>
      </c>
      <c r="F3196" s="575" t="e">
        <f t="shared" si="344"/>
        <v>#REF!</v>
      </c>
      <c r="G3196" s="575" t="e">
        <f t="shared" si="345"/>
        <v>#REF!</v>
      </c>
      <c r="H3196" s="575" t="e">
        <f t="shared" si="346"/>
        <v>#REF!</v>
      </c>
      <c r="I3196" s="575" t="e">
        <f t="shared" si="347"/>
        <v>#REF!</v>
      </c>
      <c r="J3196" s="575" t="e">
        <f>IF(A3196="","",IF(#REF!="","",PMT((1+D3196)^(1/12)-1,(#REF!*12)-A3196+1,-E3196)))</f>
        <v>#REF!</v>
      </c>
    </row>
    <row r="3197" spans="1:10">
      <c r="A3197" s="577" t="e">
        <f>IF(A3196="","",IF(A3196=#REF!*12,"",+A3196+1))</f>
        <v>#REF!</v>
      </c>
      <c r="B3197" s="576" t="e">
        <f t="shared" si="348"/>
        <v>#REF!</v>
      </c>
      <c r="C3197" s="576" t="e">
        <f>IF(A3197="","",IF(#REF!+'Plano Prestação Mensal Proposta'!A3197&gt;120,0,ROUND(IF(B3197&gt;0.045,(0.045*0.5),(0.5)*B3197),7)))</f>
        <v>#REF!</v>
      </c>
      <c r="D3197" s="576" t="e">
        <f t="shared" si="343"/>
        <v>#REF!</v>
      </c>
      <c r="E3197" s="575" t="e">
        <f t="shared" si="349"/>
        <v>#REF!</v>
      </c>
      <c r="F3197" s="575" t="e">
        <f t="shared" si="344"/>
        <v>#REF!</v>
      </c>
      <c r="G3197" s="575" t="e">
        <f t="shared" si="345"/>
        <v>#REF!</v>
      </c>
      <c r="H3197" s="575" t="e">
        <f t="shared" si="346"/>
        <v>#REF!</v>
      </c>
      <c r="I3197" s="575" t="e">
        <f t="shared" si="347"/>
        <v>#REF!</v>
      </c>
      <c r="J3197" s="575" t="e">
        <f>IF(A3197="","",IF(#REF!="","",PMT((1+D3197)^(1/12)-1,(#REF!*12)-A3197+1,-E3197)))</f>
        <v>#REF!</v>
      </c>
    </row>
    <row r="3198" spans="1:10">
      <c r="A3198" s="577" t="e">
        <f>IF(A3197="","",IF(A3197=#REF!*12,"",+A3197+1))</f>
        <v>#REF!</v>
      </c>
      <c r="B3198" s="576" t="e">
        <f t="shared" si="348"/>
        <v>#REF!</v>
      </c>
      <c r="C3198" s="576" t="e">
        <f>IF(A3198="","",IF(#REF!+'Plano Prestação Mensal Proposta'!A3198&gt;120,0,ROUND(IF(B3198&gt;0.045,(0.045*0.5),(0.5)*B3198),7)))</f>
        <v>#REF!</v>
      </c>
      <c r="D3198" s="576" t="e">
        <f t="shared" si="343"/>
        <v>#REF!</v>
      </c>
      <c r="E3198" s="575" t="e">
        <f t="shared" si="349"/>
        <v>#REF!</v>
      </c>
      <c r="F3198" s="575" t="e">
        <f t="shared" si="344"/>
        <v>#REF!</v>
      </c>
      <c r="G3198" s="575" t="e">
        <f t="shared" si="345"/>
        <v>#REF!</v>
      </c>
      <c r="H3198" s="575" t="e">
        <f t="shared" si="346"/>
        <v>#REF!</v>
      </c>
      <c r="I3198" s="575" t="e">
        <f t="shared" si="347"/>
        <v>#REF!</v>
      </c>
      <c r="J3198" s="575" t="e">
        <f>IF(A3198="","",IF(#REF!="","",PMT((1+D3198)^(1/12)-1,(#REF!*12)-A3198+1,-E3198)))</f>
        <v>#REF!</v>
      </c>
    </row>
    <row r="3199" spans="1:10">
      <c r="A3199" s="577" t="e">
        <f>IF(A3198="","",IF(A3198=#REF!*12,"",+A3198+1))</f>
        <v>#REF!</v>
      </c>
      <c r="B3199" s="576" t="e">
        <f t="shared" si="348"/>
        <v>#REF!</v>
      </c>
      <c r="C3199" s="576" t="e">
        <f>IF(A3199="","",IF(#REF!+'Plano Prestação Mensal Proposta'!A3199&gt;120,0,ROUND(IF(B3199&gt;0.045,(0.045*0.5),(0.5)*B3199),7)))</f>
        <v>#REF!</v>
      </c>
      <c r="D3199" s="576" t="e">
        <f t="shared" si="343"/>
        <v>#REF!</v>
      </c>
      <c r="E3199" s="575" t="e">
        <f t="shared" si="349"/>
        <v>#REF!</v>
      </c>
      <c r="F3199" s="575" t="e">
        <f t="shared" si="344"/>
        <v>#REF!</v>
      </c>
      <c r="G3199" s="575" t="e">
        <f t="shared" si="345"/>
        <v>#REF!</v>
      </c>
      <c r="H3199" s="575" t="e">
        <f t="shared" si="346"/>
        <v>#REF!</v>
      </c>
      <c r="I3199" s="575" t="e">
        <f t="shared" si="347"/>
        <v>#REF!</v>
      </c>
      <c r="J3199" s="575" t="e">
        <f>IF(A3199="","",IF(#REF!="","",PMT((1+D3199)^(1/12)-1,(#REF!*12)-A3199+1,-E3199)))</f>
        <v>#REF!</v>
      </c>
    </row>
    <row r="3200" spans="1:10">
      <c r="A3200" s="577" t="e">
        <f>IF(A3199="","",IF(A3199=#REF!*12,"",+A3199+1))</f>
        <v>#REF!</v>
      </c>
      <c r="B3200" s="576" t="e">
        <f t="shared" si="348"/>
        <v>#REF!</v>
      </c>
      <c r="C3200" s="576" t="e">
        <f>IF(A3200="","",IF(#REF!+'Plano Prestação Mensal Proposta'!A3200&gt;120,0,ROUND(IF(B3200&gt;0.045,(0.045*0.5),(0.5)*B3200),7)))</f>
        <v>#REF!</v>
      </c>
      <c r="D3200" s="576" t="e">
        <f t="shared" si="343"/>
        <v>#REF!</v>
      </c>
      <c r="E3200" s="575" t="e">
        <f t="shared" si="349"/>
        <v>#REF!</v>
      </c>
      <c r="F3200" s="575" t="e">
        <f t="shared" si="344"/>
        <v>#REF!</v>
      </c>
      <c r="G3200" s="575" t="e">
        <f t="shared" si="345"/>
        <v>#REF!</v>
      </c>
      <c r="H3200" s="575" t="e">
        <f t="shared" si="346"/>
        <v>#REF!</v>
      </c>
      <c r="I3200" s="575" t="e">
        <f t="shared" si="347"/>
        <v>#REF!</v>
      </c>
      <c r="J3200" s="575" t="e">
        <f>IF(A3200="","",IF(#REF!="","",PMT((1+D3200)^(1/12)-1,(#REF!*12)-A3200+1,-E3200)))</f>
        <v>#REF!</v>
      </c>
    </row>
    <row r="3201" spans="1:10">
      <c r="A3201" s="577" t="e">
        <f>IF(A3200="","",IF(A3200=#REF!*12,"",+A3200+1))</f>
        <v>#REF!</v>
      </c>
      <c r="B3201" s="576" t="e">
        <f t="shared" si="348"/>
        <v>#REF!</v>
      </c>
      <c r="C3201" s="576" t="e">
        <f>IF(A3201="","",IF(#REF!+'Plano Prestação Mensal Proposta'!A3201&gt;120,0,ROUND(IF(B3201&gt;0.045,(0.045*0.5),(0.5)*B3201),7)))</f>
        <v>#REF!</v>
      </c>
      <c r="D3201" s="576" t="e">
        <f t="shared" si="343"/>
        <v>#REF!</v>
      </c>
      <c r="E3201" s="575" t="e">
        <f t="shared" si="349"/>
        <v>#REF!</v>
      </c>
      <c r="F3201" s="575" t="e">
        <f t="shared" si="344"/>
        <v>#REF!</v>
      </c>
      <c r="G3201" s="575" t="e">
        <f t="shared" si="345"/>
        <v>#REF!</v>
      </c>
      <c r="H3201" s="575" t="e">
        <f t="shared" si="346"/>
        <v>#REF!</v>
      </c>
      <c r="I3201" s="575" t="e">
        <f t="shared" si="347"/>
        <v>#REF!</v>
      </c>
      <c r="J3201" s="575" t="e">
        <f>IF(A3201="","",IF(#REF!="","",PMT((1+D3201)^(1/12)-1,(#REF!*12)-A3201+1,-E3201)))</f>
        <v>#REF!</v>
      </c>
    </row>
    <row r="3202" spans="1:10">
      <c r="A3202" s="577" t="e">
        <f>IF(A3201="","",IF(A3201=#REF!*12,"",+A3201+1))</f>
        <v>#REF!</v>
      </c>
      <c r="B3202" s="576" t="e">
        <f t="shared" si="348"/>
        <v>#REF!</v>
      </c>
      <c r="C3202" s="576" t="e">
        <f>IF(A3202="","",IF(#REF!+'Plano Prestação Mensal Proposta'!A3202&gt;120,0,ROUND(IF(B3202&gt;0.045,(0.045*0.5),(0.5)*B3202),7)))</f>
        <v>#REF!</v>
      </c>
      <c r="D3202" s="576" t="e">
        <f t="shared" si="343"/>
        <v>#REF!</v>
      </c>
      <c r="E3202" s="575" t="e">
        <f t="shared" si="349"/>
        <v>#REF!</v>
      </c>
      <c r="F3202" s="575" t="e">
        <f t="shared" si="344"/>
        <v>#REF!</v>
      </c>
      <c r="G3202" s="575" t="e">
        <f t="shared" si="345"/>
        <v>#REF!</v>
      </c>
      <c r="H3202" s="575" t="e">
        <f t="shared" si="346"/>
        <v>#REF!</v>
      </c>
      <c r="I3202" s="575" t="e">
        <f t="shared" si="347"/>
        <v>#REF!</v>
      </c>
      <c r="J3202" s="575" t="e">
        <f>IF(A3202="","",IF(#REF!="","",PMT((1+D3202)^(1/12)-1,(#REF!*12)-A3202+1,-E3202)))</f>
        <v>#REF!</v>
      </c>
    </row>
    <row r="3203" spans="1:10">
      <c r="A3203" s="577" t="e">
        <f>IF(A3202="","",IF(A3202=#REF!*12,"",+A3202+1))</f>
        <v>#REF!</v>
      </c>
      <c r="B3203" s="576" t="e">
        <f t="shared" si="348"/>
        <v>#REF!</v>
      </c>
      <c r="C3203" s="576" t="e">
        <f>IF(A3203="","",IF(#REF!+'Plano Prestação Mensal Proposta'!A3203&gt;120,0,ROUND(IF(B3203&gt;0.045,(0.045*0.5),(0.5)*B3203),7)))</f>
        <v>#REF!</v>
      </c>
      <c r="D3203" s="576" t="e">
        <f t="shared" si="343"/>
        <v>#REF!</v>
      </c>
      <c r="E3203" s="575" t="e">
        <f t="shared" si="349"/>
        <v>#REF!</v>
      </c>
      <c r="F3203" s="575" t="e">
        <f t="shared" si="344"/>
        <v>#REF!</v>
      </c>
      <c r="G3203" s="575" t="e">
        <f t="shared" si="345"/>
        <v>#REF!</v>
      </c>
      <c r="H3203" s="575" t="e">
        <f t="shared" si="346"/>
        <v>#REF!</v>
      </c>
      <c r="I3203" s="575" t="e">
        <f t="shared" si="347"/>
        <v>#REF!</v>
      </c>
      <c r="J3203" s="575" t="e">
        <f>IF(A3203="","",IF(#REF!="","",PMT((1+D3203)^(1/12)-1,(#REF!*12)-A3203+1,-E3203)))</f>
        <v>#REF!</v>
      </c>
    </row>
    <row r="3204" spans="1:10">
      <c r="A3204" s="577" t="e">
        <f>IF(A3203="","",IF(A3203=#REF!*12,"",+A3203+1))</f>
        <v>#REF!</v>
      </c>
      <c r="B3204" s="576" t="e">
        <f t="shared" si="348"/>
        <v>#REF!</v>
      </c>
      <c r="C3204" s="576" t="e">
        <f>IF(A3204="","",IF(#REF!+'Plano Prestação Mensal Proposta'!A3204&gt;120,0,ROUND(IF(B3204&gt;0.045,(0.045*0.5),(0.5)*B3204),7)))</f>
        <v>#REF!</v>
      </c>
      <c r="D3204" s="576" t="e">
        <f t="shared" si="343"/>
        <v>#REF!</v>
      </c>
      <c r="E3204" s="575" t="e">
        <f t="shared" si="349"/>
        <v>#REF!</v>
      </c>
      <c r="F3204" s="575" t="e">
        <f t="shared" si="344"/>
        <v>#REF!</v>
      </c>
      <c r="G3204" s="575" t="e">
        <f t="shared" si="345"/>
        <v>#REF!</v>
      </c>
      <c r="H3204" s="575" t="e">
        <f t="shared" si="346"/>
        <v>#REF!</v>
      </c>
      <c r="I3204" s="575" t="e">
        <f t="shared" si="347"/>
        <v>#REF!</v>
      </c>
      <c r="J3204" s="575" t="e">
        <f>IF(A3204="","",IF(#REF!="","",PMT((1+D3204)^(1/12)-1,(#REF!*12)-A3204+1,-E3204)))</f>
        <v>#REF!</v>
      </c>
    </row>
    <row r="3205" spans="1:10">
      <c r="A3205" s="577" t="e">
        <f>IF(A3204="","",IF(A3204=#REF!*12,"",+A3204+1))</f>
        <v>#REF!</v>
      </c>
      <c r="B3205" s="576" t="e">
        <f t="shared" si="348"/>
        <v>#REF!</v>
      </c>
      <c r="C3205" s="576" t="e">
        <f>IF(A3205="","",IF(#REF!+'Plano Prestação Mensal Proposta'!A3205&gt;120,0,ROUND(IF(B3205&gt;0.045,(0.045*0.5),(0.5)*B3205),7)))</f>
        <v>#REF!</v>
      </c>
      <c r="D3205" s="576" t="e">
        <f t="shared" si="343"/>
        <v>#REF!</v>
      </c>
      <c r="E3205" s="575" t="e">
        <f t="shared" si="349"/>
        <v>#REF!</v>
      </c>
      <c r="F3205" s="575" t="e">
        <f t="shared" si="344"/>
        <v>#REF!</v>
      </c>
      <c r="G3205" s="575" t="e">
        <f t="shared" si="345"/>
        <v>#REF!</v>
      </c>
      <c r="H3205" s="575" t="e">
        <f t="shared" si="346"/>
        <v>#REF!</v>
      </c>
      <c r="I3205" s="575" t="e">
        <f t="shared" si="347"/>
        <v>#REF!</v>
      </c>
      <c r="J3205" s="575" t="e">
        <f>IF(A3205="","",IF(#REF!="","",PMT((1+D3205)^(1/12)-1,(#REF!*12)-A3205+1,-E3205)))</f>
        <v>#REF!</v>
      </c>
    </row>
    <row r="3206" spans="1:10">
      <c r="A3206" s="577" t="e">
        <f>IF(A3205="","",IF(A3205=#REF!*12,"",+A3205+1))</f>
        <v>#REF!</v>
      </c>
      <c r="B3206" s="576" t="e">
        <f t="shared" si="348"/>
        <v>#REF!</v>
      </c>
      <c r="C3206" s="576" t="e">
        <f>IF(A3206="","",IF(#REF!+'Plano Prestação Mensal Proposta'!A3206&gt;120,0,ROUND(IF(B3206&gt;0.045,(0.045*0.5),(0.5)*B3206),7)))</f>
        <v>#REF!</v>
      </c>
      <c r="D3206" s="576" t="e">
        <f t="shared" ref="D3206:D3269" si="350">IF(A3206="","",+B3206-C3206)</f>
        <v>#REF!</v>
      </c>
      <c r="E3206" s="575" t="e">
        <f t="shared" si="349"/>
        <v>#REF!</v>
      </c>
      <c r="F3206" s="575" t="e">
        <f t="shared" ref="F3206:F3269" si="351">IF(A3206="","",IF(J3206="","",+J3206-H3206))</f>
        <v>#REF!</v>
      </c>
      <c r="G3206" s="575" t="e">
        <f t="shared" ref="G3206:G3269" si="352">IF(A3206="","",IF(E3206="","",ROUND(+E3206*((1+B3206)^(1/12)-1),2)))</f>
        <v>#REF!</v>
      </c>
      <c r="H3206" s="575" t="e">
        <f t="shared" ref="H3206:H3269" si="353">IF(A3206="","",IF(E3206="","",ROUND(+E3206*((1+D3206)^(1/12)-1),2)))</f>
        <v>#REF!</v>
      </c>
      <c r="I3206" s="575" t="e">
        <f t="shared" ref="I3206:I3269" si="354">IF(A3206="","",+G3206-H3206)</f>
        <v>#REF!</v>
      </c>
      <c r="J3206" s="575" t="e">
        <f>IF(A3206="","",IF(#REF!="","",PMT((1+D3206)^(1/12)-1,(#REF!*12)-A3206+1,-E3206)))</f>
        <v>#REF!</v>
      </c>
    </row>
    <row r="3207" spans="1:10">
      <c r="A3207" s="577" t="e">
        <f>IF(A3206="","",IF(A3206=#REF!*12,"",+A3206+1))</f>
        <v>#REF!</v>
      </c>
      <c r="B3207" s="576" t="e">
        <f t="shared" ref="B3207:B3270" si="355">IF(A3207="","",+B3206)</f>
        <v>#REF!</v>
      </c>
      <c r="C3207" s="576" t="e">
        <f>IF(A3207="","",IF(#REF!+'Plano Prestação Mensal Proposta'!A3207&gt;120,0,ROUND(IF(B3207&gt;0.045,(0.045*0.5),(0.5)*B3207),7)))</f>
        <v>#REF!</v>
      </c>
      <c r="D3207" s="576" t="e">
        <f t="shared" si="350"/>
        <v>#REF!</v>
      </c>
      <c r="E3207" s="575" t="e">
        <f t="shared" ref="E3207:E3270" si="356">IF(A3207="","",IF(F3206="","",+E3206-F3206))</f>
        <v>#REF!</v>
      </c>
      <c r="F3207" s="575" t="e">
        <f t="shared" si="351"/>
        <v>#REF!</v>
      </c>
      <c r="G3207" s="575" t="e">
        <f t="shared" si="352"/>
        <v>#REF!</v>
      </c>
      <c r="H3207" s="575" t="e">
        <f t="shared" si="353"/>
        <v>#REF!</v>
      </c>
      <c r="I3207" s="575" t="e">
        <f t="shared" si="354"/>
        <v>#REF!</v>
      </c>
      <c r="J3207" s="575" t="e">
        <f>IF(A3207="","",IF(#REF!="","",PMT((1+D3207)^(1/12)-1,(#REF!*12)-A3207+1,-E3207)))</f>
        <v>#REF!</v>
      </c>
    </row>
    <row r="3208" spans="1:10">
      <c r="A3208" s="577" t="e">
        <f>IF(A3207="","",IF(A3207=#REF!*12,"",+A3207+1))</f>
        <v>#REF!</v>
      </c>
      <c r="B3208" s="576" t="e">
        <f t="shared" si="355"/>
        <v>#REF!</v>
      </c>
      <c r="C3208" s="576" t="e">
        <f>IF(A3208="","",IF(#REF!+'Plano Prestação Mensal Proposta'!A3208&gt;120,0,ROUND(IF(B3208&gt;0.045,(0.045*0.5),(0.5)*B3208),7)))</f>
        <v>#REF!</v>
      </c>
      <c r="D3208" s="576" t="e">
        <f t="shared" si="350"/>
        <v>#REF!</v>
      </c>
      <c r="E3208" s="575" t="e">
        <f t="shared" si="356"/>
        <v>#REF!</v>
      </c>
      <c r="F3208" s="575" t="e">
        <f t="shared" si="351"/>
        <v>#REF!</v>
      </c>
      <c r="G3208" s="575" t="e">
        <f t="shared" si="352"/>
        <v>#REF!</v>
      </c>
      <c r="H3208" s="575" t="e">
        <f t="shared" si="353"/>
        <v>#REF!</v>
      </c>
      <c r="I3208" s="575" t="e">
        <f t="shared" si="354"/>
        <v>#REF!</v>
      </c>
      <c r="J3208" s="575" t="e">
        <f>IF(A3208="","",IF(#REF!="","",PMT((1+D3208)^(1/12)-1,(#REF!*12)-A3208+1,-E3208)))</f>
        <v>#REF!</v>
      </c>
    </row>
    <row r="3209" spans="1:10">
      <c r="A3209" s="577" t="e">
        <f>IF(A3208="","",IF(A3208=#REF!*12,"",+A3208+1))</f>
        <v>#REF!</v>
      </c>
      <c r="B3209" s="576" t="e">
        <f t="shared" si="355"/>
        <v>#REF!</v>
      </c>
      <c r="C3209" s="576" t="e">
        <f>IF(A3209="","",IF(#REF!+'Plano Prestação Mensal Proposta'!A3209&gt;120,0,ROUND(IF(B3209&gt;0.045,(0.045*0.5),(0.5)*B3209),7)))</f>
        <v>#REF!</v>
      </c>
      <c r="D3209" s="576" t="e">
        <f t="shared" si="350"/>
        <v>#REF!</v>
      </c>
      <c r="E3209" s="575" t="e">
        <f t="shared" si="356"/>
        <v>#REF!</v>
      </c>
      <c r="F3209" s="575" t="e">
        <f t="shared" si="351"/>
        <v>#REF!</v>
      </c>
      <c r="G3209" s="575" t="e">
        <f t="shared" si="352"/>
        <v>#REF!</v>
      </c>
      <c r="H3209" s="575" t="e">
        <f t="shared" si="353"/>
        <v>#REF!</v>
      </c>
      <c r="I3209" s="575" t="e">
        <f t="shared" si="354"/>
        <v>#REF!</v>
      </c>
      <c r="J3209" s="575" t="e">
        <f>IF(A3209="","",IF(#REF!="","",PMT((1+D3209)^(1/12)-1,(#REF!*12)-A3209+1,-E3209)))</f>
        <v>#REF!</v>
      </c>
    </row>
    <row r="3210" spans="1:10">
      <c r="A3210" s="577" t="e">
        <f>IF(A3209="","",IF(A3209=#REF!*12,"",+A3209+1))</f>
        <v>#REF!</v>
      </c>
      <c r="B3210" s="576" t="e">
        <f t="shared" si="355"/>
        <v>#REF!</v>
      </c>
      <c r="C3210" s="576" t="e">
        <f>IF(A3210="","",IF(#REF!+'Plano Prestação Mensal Proposta'!A3210&gt;120,0,ROUND(IF(B3210&gt;0.045,(0.045*0.5),(0.5)*B3210),7)))</f>
        <v>#REF!</v>
      </c>
      <c r="D3210" s="576" t="e">
        <f t="shared" si="350"/>
        <v>#REF!</v>
      </c>
      <c r="E3210" s="575" t="e">
        <f t="shared" si="356"/>
        <v>#REF!</v>
      </c>
      <c r="F3210" s="575" t="e">
        <f t="shared" si="351"/>
        <v>#REF!</v>
      </c>
      <c r="G3210" s="575" t="e">
        <f t="shared" si="352"/>
        <v>#REF!</v>
      </c>
      <c r="H3210" s="575" t="e">
        <f t="shared" si="353"/>
        <v>#REF!</v>
      </c>
      <c r="I3210" s="575" t="e">
        <f t="shared" si="354"/>
        <v>#REF!</v>
      </c>
      <c r="J3210" s="575" t="e">
        <f>IF(A3210="","",IF(#REF!="","",PMT((1+D3210)^(1/12)-1,(#REF!*12)-A3210+1,-E3210)))</f>
        <v>#REF!</v>
      </c>
    </row>
    <row r="3211" spans="1:10">
      <c r="A3211" s="577" t="e">
        <f>IF(A3210="","",IF(A3210=#REF!*12,"",+A3210+1))</f>
        <v>#REF!</v>
      </c>
      <c r="B3211" s="576" t="e">
        <f t="shared" si="355"/>
        <v>#REF!</v>
      </c>
      <c r="C3211" s="576" t="e">
        <f>IF(A3211="","",IF(#REF!+'Plano Prestação Mensal Proposta'!A3211&gt;120,0,ROUND(IF(B3211&gt;0.045,(0.045*0.5),(0.5)*B3211),7)))</f>
        <v>#REF!</v>
      </c>
      <c r="D3211" s="576" t="e">
        <f t="shared" si="350"/>
        <v>#REF!</v>
      </c>
      <c r="E3211" s="575" t="e">
        <f t="shared" si="356"/>
        <v>#REF!</v>
      </c>
      <c r="F3211" s="575" t="e">
        <f t="shared" si="351"/>
        <v>#REF!</v>
      </c>
      <c r="G3211" s="575" t="e">
        <f t="shared" si="352"/>
        <v>#REF!</v>
      </c>
      <c r="H3211" s="575" t="e">
        <f t="shared" si="353"/>
        <v>#REF!</v>
      </c>
      <c r="I3211" s="575" t="e">
        <f t="shared" si="354"/>
        <v>#REF!</v>
      </c>
      <c r="J3211" s="575" t="e">
        <f>IF(A3211="","",IF(#REF!="","",PMT((1+D3211)^(1/12)-1,(#REF!*12)-A3211+1,-E3211)))</f>
        <v>#REF!</v>
      </c>
    </row>
    <row r="3212" spans="1:10">
      <c r="A3212" s="577" t="e">
        <f>IF(A3211="","",IF(A3211=#REF!*12,"",+A3211+1))</f>
        <v>#REF!</v>
      </c>
      <c r="B3212" s="576" t="e">
        <f t="shared" si="355"/>
        <v>#REF!</v>
      </c>
      <c r="C3212" s="576" t="e">
        <f>IF(A3212="","",IF(#REF!+'Plano Prestação Mensal Proposta'!A3212&gt;120,0,ROUND(IF(B3212&gt;0.045,(0.045*0.5),(0.5)*B3212),7)))</f>
        <v>#REF!</v>
      </c>
      <c r="D3212" s="576" t="e">
        <f t="shared" si="350"/>
        <v>#REF!</v>
      </c>
      <c r="E3212" s="575" t="e">
        <f t="shared" si="356"/>
        <v>#REF!</v>
      </c>
      <c r="F3212" s="575" t="e">
        <f t="shared" si="351"/>
        <v>#REF!</v>
      </c>
      <c r="G3212" s="575" t="e">
        <f t="shared" si="352"/>
        <v>#REF!</v>
      </c>
      <c r="H3212" s="575" t="e">
        <f t="shared" si="353"/>
        <v>#REF!</v>
      </c>
      <c r="I3212" s="575" t="e">
        <f t="shared" si="354"/>
        <v>#REF!</v>
      </c>
      <c r="J3212" s="575" t="e">
        <f>IF(A3212="","",IF(#REF!="","",PMT((1+D3212)^(1/12)-1,(#REF!*12)-A3212+1,-E3212)))</f>
        <v>#REF!</v>
      </c>
    </row>
    <row r="3213" spans="1:10">
      <c r="A3213" s="577" t="e">
        <f>IF(A3212="","",IF(A3212=#REF!*12,"",+A3212+1))</f>
        <v>#REF!</v>
      </c>
      <c r="B3213" s="576" t="e">
        <f t="shared" si="355"/>
        <v>#REF!</v>
      </c>
      <c r="C3213" s="576" t="e">
        <f>IF(A3213="","",IF(#REF!+'Plano Prestação Mensal Proposta'!A3213&gt;120,0,ROUND(IF(B3213&gt;0.045,(0.045*0.5),(0.5)*B3213),7)))</f>
        <v>#REF!</v>
      </c>
      <c r="D3213" s="576" t="e">
        <f t="shared" si="350"/>
        <v>#REF!</v>
      </c>
      <c r="E3213" s="575" t="e">
        <f t="shared" si="356"/>
        <v>#REF!</v>
      </c>
      <c r="F3213" s="575" t="e">
        <f t="shared" si="351"/>
        <v>#REF!</v>
      </c>
      <c r="G3213" s="575" t="e">
        <f t="shared" si="352"/>
        <v>#REF!</v>
      </c>
      <c r="H3213" s="575" t="e">
        <f t="shared" si="353"/>
        <v>#REF!</v>
      </c>
      <c r="I3213" s="575" t="e">
        <f t="shared" si="354"/>
        <v>#REF!</v>
      </c>
      <c r="J3213" s="575" t="e">
        <f>IF(A3213="","",IF(#REF!="","",PMT((1+D3213)^(1/12)-1,(#REF!*12)-A3213+1,-E3213)))</f>
        <v>#REF!</v>
      </c>
    </row>
    <row r="3214" spans="1:10">
      <c r="A3214" s="577" t="e">
        <f>IF(A3213="","",IF(A3213=#REF!*12,"",+A3213+1))</f>
        <v>#REF!</v>
      </c>
      <c r="B3214" s="576" t="e">
        <f t="shared" si="355"/>
        <v>#REF!</v>
      </c>
      <c r="C3214" s="576" t="e">
        <f>IF(A3214="","",IF(#REF!+'Plano Prestação Mensal Proposta'!A3214&gt;120,0,ROUND(IF(B3214&gt;0.045,(0.045*0.5),(0.5)*B3214),7)))</f>
        <v>#REF!</v>
      </c>
      <c r="D3214" s="576" t="e">
        <f t="shared" si="350"/>
        <v>#REF!</v>
      </c>
      <c r="E3214" s="575" t="e">
        <f t="shared" si="356"/>
        <v>#REF!</v>
      </c>
      <c r="F3214" s="575" t="e">
        <f t="shared" si="351"/>
        <v>#REF!</v>
      </c>
      <c r="G3214" s="575" t="e">
        <f t="shared" si="352"/>
        <v>#REF!</v>
      </c>
      <c r="H3214" s="575" t="e">
        <f t="shared" si="353"/>
        <v>#REF!</v>
      </c>
      <c r="I3214" s="575" t="e">
        <f t="shared" si="354"/>
        <v>#REF!</v>
      </c>
      <c r="J3214" s="575" t="e">
        <f>IF(A3214="","",IF(#REF!="","",PMT((1+D3214)^(1/12)-1,(#REF!*12)-A3214+1,-E3214)))</f>
        <v>#REF!</v>
      </c>
    </row>
    <row r="3215" spans="1:10">
      <c r="A3215" s="577" t="e">
        <f>IF(A3214="","",IF(A3214=#REF!*12,"",+A3214+1))</f>
        <v>#REF!</v>
      </c>
      <c r="B3215" s="576" t="e">
        <f t="shared" si="355"/>
        <v>#REF!</v>
      </c>
      <c r="C3215" s="576" t="e">
        <f>IF(A3215="","",IF(#REF!+'Plano Prestação Mensal Proposta'!A3215&gt;120,0,ROUND(IF(B3215&gt;0.045,(0.045*0.5),(0.5)*B3215),7)))</f>
        <v>#REF!</v>
      </c>
      <c r="D3215" s="576" t="e">
        <f t="shared" si="350"/>
        <v>#REF!</v>
      </c>
      <c r="E3215" s="575" t="e">
        <f t="shared" si="356"/>
        <v>#REF!</v>
      </c>
      <c r="F3215" s="575" t="e">
        <f t="shared" si="351"/>
        <v>#REF!</v>
      </c>
      <c r="G3215" s="575" t="e">
        <f t="shared" si="352"/>
        <v>#REF!</v>
      </c>
      <c r="H3215" s="575" t="e">
        <f t="shared" si="353"/>
        <v>#REF!</v>
      </c>
      <c r="I3215" s="575" t="e">
        <f t="shared" si="354"/>
        <v>#REF!</v>
      </c>
      <c r="J3215" s="575" t="e">
        <f>IF(A3215="","",IF(#REF!="","",PMT((1+D3215)^(1/12)-1,(#REF!*12)-A3215+1,-E3215)))</f>
        <v>#REF!</v>
      </c>
    </row>
    <row r="3216" spans="1:10">
      <c r="A3216" s="577" t="e">
        <f>IF(A3215="","",IF(A3215=#REF!*12,"",+A3215+1))</f>
        <v>#REF!</v>
      </c>
      <c r="B3216" s="576" t="e">
        <f t="shared" si="355"/>
        <v>#REF!</v>
      </c>
      <c r="C3216" s="576" t="e">
        <f>IF(A3216="","",IF(#REF!+'Plano Prestação Mensal Proposta'!A3216&gt;120,0,ROUND(IF(B3216&gt;0.045,(0.045*0.5),(0.5)*B3216),7)))</f>
        <v>#REF!</v>
      </c>
      <c r="D3216" s="576" t="e">
        <f t="shared" si="350"/>
        <v>#REF!</v>
      </c>
      <c r="E3216" s="575" t="e">
        <f t="shared" si="356"/>
        <v>#REF!</v>
      </c>
      <c r="F3216" s="575" t="e">
        <f t="shared" si="351"/>
        <v>#REF!</v>
      </c>
      <c r="G3216" s="575" t="e">
        <f t="shared" si="352"/>
        <v>#REF!</v>
      </c>
      <c r="H3216" s="575" t="e">
        <f t="shared" si="353"/>
        <v>#REF!</v>
      </c>
      <c r="I3216" s="575" t="e">
        <f t="shared" si="354"/>
        <v>#REF!</v>
      </c>
      <c r="J3216" s="575" t="e">
        <f>IF(A3216="","",IF(#REF!="","",PMT((1+D3216)^(1/12)-1,(#REF!*12)-A3216+1,-E3216)))</f>
        <v>#REF!</v>
      </c>
    </row>
    <row r="3217" spans="1:10">
      <c r="A3217" s="577" t="e">
        <f>IF(A3216="","",IF(A3216=#REF!*12,"",+A3216+1))</f>
        <v>#REF!</v>
      </c>
      <c r="B3217" s="576" t="e">
        <f t="shared" si="355"/>
        <v>#REF!</v>
      </c>
      <c r="C3217" s="576" t="e">
        <f>IF(A3217="","",IF(#REF!+'Plano Prestação Mensal Proposta'!A3217&gt;120,0,ROUND(IF(B3217&gt;0.045,(0.045*0.5),(0.5)*B3217),7)))</f>
        <v>#REF!</v>
      </c>
      <c r="D3217" s="576" t="e">
        <f t="shared" si="350"/>
        <v>#REF!</v>
      </c>
      <c r="E3217" s="575" t="e">
        <f t="shared" si="356"/>
        <v>#REF!</v>
      </c>
      <c r="F3217" s="575" t="e">
        <f t="shared" si="351"/>
        <v>#REF!</v>
      </c>
      <c r="G3217" s="575" t="e">
        <f t="shared" si="352"/>
        <v>#REF!</v>
      </c>
      <c r="H3217" s="575" t="e">
        <f t="shared" si="353"/>
        <v>#REF!</v>
      </c>
      <c r="I3217" s="575" t="e">
        <f t="shared" si="354"/>
        <v>#REF!</v>
      </c>
      <c r="J3217" s="575" t="e">
        <f>IF(A3217="","",IF(#REF!="","",PMT((1+D3217)^(1/12)-1,(#REF!*12)-A3217+1,-E3217)))</f>
        <v>#REF!</v>
      </c>
    </row>
    <row r="3218" spans="1:10">
      <c r="A3218" s="577" t="e">
        <f>IF(A3217="","",IF(A3217=#REF!*12,"",+A3217+1))</f>
        <v>#REF!</v>
      </c>
      <c r="B3218" s="576" t="e">
        <f t="shared" si="355"/>
        <v>#REF!</v>
      </c>
      <c r="C3218" s="576" t="e">
        <f>IF(A3218="","",IF(#REF!+'Plano Prestação Mensal Proposta'!A3218&gt;120,0,ROUND(IF(B3218&gt;0.045,(0.045*0.5),(0.5)*B3218),7)))</f>
        <v>#REF!</v>
      </c>
      <c r="D3218" s="576" t="e">
        <f t="shared" si="350"/>
        <v>#REF!</v>
      </c>
      <c r="E3218" s="575" t="e">
        <f t="shared" si="356"/>
        <v>#REF!</v>
      </c>
      <c r="F3218" s="575" t="e">
        <f t="shared" si="351"/>
        <v>#REF!</v>
      </c>
      <c r="G3218" s="575" t="e">
        <f t="shared" si="352"/>
        <v>#REF!</v>
      </c>
      <c r="H3218" s="575" t="e">
        <f t="shared" si="353"/>
        <v>#REF!</v>
      </c>
      <c r="I3218" s="575" t="e">
        <f t="shared" si="354"/>
        <v>#REF!</v>
      </c>
      <c r="J3218" s="575" t="e">
        <f>IF(A3218="","",IF(#REF!="","",PMT((1+D3218)^(1/12)-1,(#REF!*12)-A3218+1,-E3218)))</f>
        <v>#REF!</v>
      </c>
    </row>
    <row r="3219" spans="1:10">
      <c r="A3219" s="577" t="e">
        <f>IF(A3218="","",IF(A3218=#REF!*12,"",+A3218+1))</f>
        <v>#REF!</v>
      </c>
      <c r="B3219" s="576" t="e">
        <f t="shared" si="355"/>
        <v>#REF!</v>
      </c>
      <c r="C3219" s="576" t="e">
        <f>IF(A3219="","",IF(#REF!+'Plano Prestação Mensal Proposta'!A3219&gt;120,0,ROUND(IF(B3219&gt;0.045,(0.045*0.5),(0.5)*B3219),7)))</f>
        <v>#REF!</v>
      </c>
      <c r="D3219" s="576" t="e">
        <f t="shared" si="350"/>
        <v>#REF!</v>
      </c>
      <c r="E3219" s="575" t="e">
        <f t="shared" si="356"/>
        <v>#REF!</v>
      </c>
      <c r="F3219" s="575" t="e">
        <f t="shared" si="351"/>
        <v>#REF!</v>
      </c>
      <c r="G3219" s="575" t="e">
        <f t="shared" si="352"/>
        <v>#REF!</v>
      </c>
      <c r="H3219" s="575" t="e">
        <f t="shared" si="353"/>
        <v>#REF!</v>
      </c>
      <c r="I3219" s="575" t="e">
        <f t="shared" si="354"/>
        <v>#REF!</v>
      </c>
      <c r="J3219" s="575" t="e">
        <f>IF(A3219="","",IF(#REF!="","",PMT((1+D3219)^(1/12)-1,(#REF!*12)-A3219+1,-E3219)))</f>
        <v>#REF!</v>
      </c>
    </row>
    <row r="3220" spans="1:10">
      <c r="A3220" s="577" t="e">
        <f>IF(A3219="","",IF(A3219=#REF!*12,"",+A3219+1))</f>
        <v>#REF!</v>
      </c>
      <c r="B3220" s="576" t="e">
        <f t="shared" si="355"/>
        <v>#REF!</v>
      </c>
      <c r="C3220" s="576" t="e">
        <f>IF(A3220="","",IF(#REF!+'Plano Prestação Mensal Proposta'!A3220&gt;120,0,ROUND(IF(B3220&gt;0.045,(0.045*0.5),(0.5)*B3220),7)))</f>
        <v>#REF!</v>
      </c>
      <c r="D3220" s="576" t="e">
        <f t="shared" si="350"/>
        <v>#REF!</v>
      </c>
      <c r="E3220" s="575" t="e">
        <f t="shared" si="356"/>
        <v>#REF!</v>
      </c>
      <c r="F3220" s="575" t="e">
        <f t="shared" si="351"/>
        <v>#REF!</v>
      </c>
      <c r="G3220" s="575" t="e">
        <f t="shared" si="352"/>
        <v>#REF!</v>
      </c>
      <c r="H3220" s="575" t="e">
        <f t="shared" si="353"/>
        <v>#REF!</v>
      </c>
      <c r="I3220" s="575" t="e">
        <f t="shared" si="354"/>
        <v>#REF!</v>
      </c>
      <c r="J3220" s="575" t="e">
        <f>IF(A3220="","",IF(#REF!="","",PMT((1+D3220)^(1/12)-1,(#REF!*12)-A3220+1,-E3220)))</f>
        <v>#REF!</v>
      </c>
    </row>
    <row r="3221" spans="1:10">
      <c r="A3221" s="577" t="e">
        <f>IF(A3220="","",IF(A3220=#REF!*12,"",+A3220+1))</f>
        <v>#REF!</v>
      </c>
      <c r="B3221" s="576" t="e">
        <f t="shared" si="355"/>
        <v>#REF!</v>
      </c>
      <c r="C3221" s="576" t="e">
        <f>IF(A3221="","",IF(#REF!+'Plano Prestação Mensal Proposta'!A3221&gt;120,0,ROUND(IF(B3221&gt;0.045,(0.045*0.5),(0.5)*B3221),7)))</f>
        <v>#REF!</v>
      </c>
      <c r="D3221" s="576" t="e">
        <f t="shared" si="350"/>
        <v>#REF!</v>
      </c>
      <c r="E3221" s="575" t="e">
        <f t="shared" si="356"/>
        <v>#REF!</v>
      </c>
      <c r="F3221" s="575" t="e">
        <f t="shared" si="351"/>
        <v>#REF!</v>
      </c>
      <c r="G3221" s="575" t="e">
        <f t="shared" si="352"/>
        <v>#REF!</v>
      </c>
      <c r="H3221" s="575" t="e">
        <f t="shared" si="353"/>
        <v>#REF!</v>
      </c>
      <c r="I3221" s="575" t="e">
        <f t="shared" si="354"/>
        <v>#REF!</v>
      </c>
      <c r="J3221" s="575" t="e">
        <f>IF(A3221="","",IF(#REF!="","",PMT((1+D3221)^(1/12)-1,(#REF!*12)-A3221+1,-E3221)))</f>
        <v>#REF!</v>
      </c>
    </row>
    <row r="3222" spans="1:10">
      <c r="A3222" s="577" t="e">
        <f>IF(A3221="","",IF(A3221=#REF!*12,"",+A3221+1))</f>
        <v>#REF!</v>
      </c>
      <c r="B3222" s="576" t="e">
        <f t="shared" si="355"/>
        <v>#REF!</v>
      </c>
      <c r="C3222" s="576" t="e">
        <f>IF(A3222="","",IF(#REF!+'Plano Prestação Mensal Proposta'!A3222&gt;120,0,ROUND(IF(B3222&gt;0.045,(0.045*0.5),(0.5)*B3222),7)))</f>
        <v>#REF!</v>
      </c>
      <c r="D3222" s="576" t="e">
        <f t="shared" si="350"/>
        <v>#REF!</v>
      </c>
      <c r="E3222" s="575" t="e">
        <f t="shared" si="356"/>
        <v>#REF!</v>
      </c>
      <c r="F3222" s="575" t="e">
        <f t="shared" si="351"/>
        <v>#REF!</v>
      </c>
      <c r="G3222" s="575" t="e">
        <f t="shared" si="352"/>
        <v>#REF!</v>
      </c>
      <c r="H3222" s="575" t="e">
        <f t="shared" si="353"/>
        <v>#REF!</v>
      </c>
      <c r="I3222" s="575" t="e">
        <f t="shared" si="354"/>
        <v>#REF!</v>
      </c>
      <c r="J3222" s="575" t="e">
        <f>IF(A3222="","",IF(#REF!="","",PMT((1+D3222)^(1/12)-1,(#REF!*12)-A3222+1,-E3222)))</f>
        <v>#REF!</v>
      </c>
    </row>
    <row r="3223" spans="1:10">
      <c r="A3223" s="577" t="e">
        <f>IF(A3222="","",IF(A3222=#REF!*12,"",+A3222+1))</f>
        <v>#REF!</v>
      </c>
      <c r="B3223" s="576" t="e">
        <f t="shared" si="355"/>
        <v>#REF!</v>
      </c>
      <c r="C3223" s="576" t="e">
        <f>IF(A3223="","",IF(#REF!+'Plano Prestação Mensal Proposta'!A3223&gt;120,0,ROUND(IF(B3223&gt;0.045,(0.045*0.5),(0.5)*B3223),7)))</f>
        <v>#REF!</v>
      </c>
      <c r="D3223" s="576" t="e">
        <f t="shared" si="350"/>
        <v>#REF!</v>
      </c>
      <c r="E3223" s="575" t="e">
        <f t="shared" si="356"/>
        <v>#REF!</v>
      </c>
      <c r="F3223" s="575" t="e">
        <f t="shared" si="351"/>
        <v>#REF!</v>
      </c>
      <c r="G3223" s="575" t="e">
        <f t="shared" si="352"/>
        <v>#REF!</v>
      </c>
      <c r="H3223" s="575" t="e">
        <f t="shared" si="353"/>
        <v>#REF!</v>
      </c>
      <c r="I3223" s="575" t="e">
        <f t="shared" si="354"/>
        <v>#REF!</v>
      </c>
      <c r="J3223" s="575" t="e">
        <f>IF(A3223="","",IF(#REF!="","",PMT((1+D3223)^(1/12)-1,(#REF!*12)-A3223+1,-E3223)))</f>
        <v>#REF!</v>
      </c>
    </row>
    <row r="3224" spans="1:10">
      <c r="A3224" s="577" t="e">
        <f>IF(A3223="","",IF(A3223=#REF!*12,"",+A3223+1))</f>
        <v>#REF!</v>
      </c>
      <c r="B3224" s="576" t="e">
        <f t="shared" si="355"/>
        <v>#REF!</v>
      </c>
      <c r="C3224" s="576" t="e">
        <f>IF(A3224="","",IF(#REF!+'Plano Prestação Mensal Proposta'!A3224&gt;120,0,ROUND(IF(B3224&gt;0.045,(0.045*0.5),(0.5)*B3224),7)))</f>
        <v>#REF!</v>
      </c>
      <c r="D3224" s="576" t="e">
        <f t="shared" si="350"/>
        <v>#REF!</v>
      </c>
      <c r="E3224" s="575" t="e">
        <f t="shared" si="356"/>
        <v>#REF!</v>
      </c>
      <c r="F3224" s="575" t="e">
        <f t="shared" si="351"/>
        <v>#REF!</v>
      </c>
      <c r="G3224" s="575" t="e">
        <f t="shared" si="352"/>
        <v>#REF!</v>
      </c>
      <c r="H3224" s="575" t="e">
        <f t="shared" si="353"/>
        <v>#REF!</v>
      </c>
      <c r="I3224" s="575" t="e">
        <f t="shared" si="354"/>
        <v>#REF!</v>
      </c>
      <c r="J3224" s="575" t="e">
        <f>IF(A3224="","",IF(#REF!="","",PMT((1+D3224)^(1/12)-1,(#REF!*12)-A3224+1,-E3224)))</f>
        <v>#REF!</v>
      </c>
    </row>
    <row r="3225" spans="1:10">
      <c r="A3225" s="577" t="e">
        <f>IF(A3224="","",IF(A3224=#REF!*12,"",+A3224+1))</f>
        <v>#REF!</v>
      </c>
      <c r="B3225" s="576" t="e">
        <f t="shared" si="355"/>
        <v>#REF!</v>
      </c>
      <c r="C3225" s="576" t="e">
        <f>IF(A3225="","",IF(#REF!+'Plano Prestação Mensal Proposta'!A3225&gt;120,0,ROUND(IF(B3225&gt;0.045,(0.045*0.5),(0.5)*B3225),7)))</f>
        <v>#REF!</v>
      </c>
      <c r="D3225" s="576" t="e">
        <f t="shared" si="350"/>
        <v>#REF!</v>
      </c>
      <c r="E3225" s="575" t="e">
        <f t="shared" si="356"/>
        <v>#REF!</v>
      </c>
      <c r="F3225" s="575" t="e">
        <f t="shared" si="351"/>
        <v>#REF!</v>
      </c>
      <c r="G3225" s="575" t="e">
        <f t="shared" si="352"/>
        <v>#REF!</v>
      </c>
      <c r="H3225" s="575" t="e">
        <f t="shared" si="353"/>
        <v>#REF!</v>
      </c>
      <c r="I3225" s="575" t="e">
        <f t="shared" si="354"/>
        <v>#REF!</v>
      </c>
      <c r="J3225" s="575" t="e">
        <f>IF(A3225="","",IF(#REF!="","",PMT((1+D3225)^(1/12)-1,(#REF!*12)-A3225+1,-E3225)))</f>
        <v>#REF!</v>
      </c>
    </row>
    <row r="3226" spans="1:10">
      <c r="A3226" s="577" t="e">
        <f>IF(A3225="","",IF(A3225=#REF!*12,"",+A3225+1))</f>
        <v>#REF!</v>
      </c>
      <c r="B3226" s="576" t="e">
        <f t="shared" si="355"/>
        <v>#REF!</v>
      </c>
      <c r="C3226" s="576" t="e">
        <f>IF(A3226="","",IF(#REF!+'Plano Prestação Mensal Proposta'!A3226&gt;120,0,ROUND(IF(B3226&gt;0.045,(0.045*0.5),(0.5)*B3226),7)))</f>
        <v>#REF!</v>
      </c>
      <c r="D3226" s="576" t="e">
        <f t="shared" si="350"/>
        <v>#REF!</v>
      </c>
      <c r="E3226" s="575" t="e">
        <f t="shared" si="356"/>
        <v>#REF!</v>
      </c>
      <c r="F3226" s="575" t="e">
        <f t="shared" si="351"/>
        <v>#REF!</v>
      </c>
      <c r="G3226" s="575" t="e">
        <f t="shared" si="352"/>
        <v>#REF!</v>
      </c>
      <c r="H3226" s="575" t="e">
        <f t="shared" si="353"/>
        <v>#REF!</v>
      </c>
      <c r="I3226" s="575" t="e">
        <f t="shared" si="354"/>
        <v>#REF!</v>
      </c>
      <c r="J3226" s="575" t="e">
        <f>IF(A3226="","",IF(#REF!="","",PMT((1+D3226)^(1/12)-1,(#REF!*12)-A3226+1,-E3226)))</f>
        <v>#REF!</v>
      </c>
    </row>
    <row r="3227" spans="1:10">
      <c r="A3227" s="577" t="e">
        <f>IF(A3226="","",IF(A3226=#REF!*12,"",+A3226+1))</f>
        <v>#REF!</v>
      </c>
      <c r="B3227" s="576" t="e">
        <f t="shared" si="355"/>
        <v>#REF!</v>
      </c>
      <c r="C3227" s="576" t="e">
        <f>IF(A3227="","",IF(#REF!+'Plano Prestação Mensal Proposta'!A3227&gt;120,0,ROUND(IF(B3227&gt;0.045,(0.045*0.5),(0.5)*B3227),7)))</f>
        <v>#REF!</v>
      </c>
      <c r="D3227" s="576" t="e">
        <f t="shared" si="350"/>
        <v>#REF!</v>
      </c>
      <c r="E3227" s="575" t="e">
        <f t="shared" si="356"/>
        <v>#REF!</v>
      </c>
      <c r="F3227" s="575" t="e">
        <f t="shared" si="351"/>
        <v>#REF!</v>
      </c>
      <c r="G3227" s="575" t="e">
        <f t="shared" si="352"/>
        <v>#REF!</v>
      </c>
      <c r="H3227" s="575" t="e">
        <f t="shared" si="353"/>
        <v>#REF!</v>
      </c>
      <c r="I3227" s="575" t="e">
        <f t="shared" si="354"/>
        <v>#REF!</v>
      </c>
      <c r="J3227" s="575" t="e">
        <f>IF(A3227="","",IF(#REF!="","",PMT((1+D3227)^(1/12)-1,(#REF!*12)-A3227+1,-E3227)))</f>
        <v>#REF!</v>
      </c>
    </row>
    <row r="3228" spans="1:10">
      <c r="A3228" s="577" t="e">
        <f>IF(A3227="","",IF(A3227=#REF!*12,"",+A3227+1))</f>
        <v>#REF!</v>
      </c>
      <c r="B3228" s="576" t="e">
        <f t="shared" si="355"/>
        <v>#REF!</v>
      </c>
      <c r="C3228" s="576" t="e">
        <f>IF(A3228="","",IF(#REF!+'Plano Prestação Mensal Proposta'!A3228&gt;120,0,ROUND(IF(B3228&gt;0.045,(0.045*0.5),(0.5)*B3228),7)))</f>
        <v>#REF!</v>
      </c>
      <c r="D3228" s="576" t="e">
        <f t="shared" si="350"/>
        <v>#REF!</v>
      </c>
      <c r="E3228" s="575" t="e">
        <f t="shared" si="356"/>
        <v>#REF!</v>
      </c>
      <c r="F3228" s="575" t="e">
        <f t="shared" si="351"/>
        <v>#REF!</v>
      </c>
      <c r="G3228" s="575" t="e">
        <f t="shared" si="352"/>
        <v>#REF!</v>
      </c>
      <c r="H3228" s="575" t="e">
        <f t="shared" si="353"/>
        <v>#REF!</v>
      </c>
      <c r="I3228" s="575" t="e">
        <f t="shared" si="354"/>
        <v>#REF!</v>
      </c>
      <c r="J3228" s="575" t="e">
        <f>IF(A3228="","",IF(#REF!="","",PMT((1+D3228)^(1/12)-1,(#REF!*12)-A3228+1,-E3228)))</f>
        <v>#REF!</v>
      </c>
    </row>
    <row r="3229" spans="1:10">
      <c r="A3229" s="577" t="e">
        <f>IF(A3228="","",IF(A3228=#REF!*12,"",+A3228+1))</f>
        <v>#REF!</v>
      </c>
      <c r="B3229" s="576" t="e">
        <f t="shared" si="355"/>
        <v>#REF!</v>
      </c>
      <c r="C3229" s="576" t="e">
        <f>IF(A3229="","",IF(#REF!+'Plano Prestação Mensal Proposta'!A3229&gt;120,0,ROUND(IF(B3229&gt;0.045,(0.045*0.5),(0.5)*B3229),7)))</f>
        <v>#REF!</v>
      </c>
      <c r="D3229" s="576" t="e">
        <f t="shared" si="350"/>
        <v>#REF!</v>
      </c>
      <c r="E3229" s="575" t="e">
        <f t="shared" si="356"/>
        <v>#REF!</v>
      </c>
      <c r="F3229" s="575" t="e">
        <f t="shared" si="351"/>
        <v>#REF!</v>
      </c>
      <c r="G3229" s="575" t="e">
        <f t="shared" si="352"/>
        <v>#REF!</v>
      </c>
      <c r="H3229" s="575" t="e">
        <f t="shared" si="353"/>
        <v>#REF!</v>
      </c>
      <c r="I3229" s="575" t="e">
        <f t="shared" si="354"/>
        <v>#REF!</v>
      </c>
      <c r="J3229" s="575" t="e">
        <f>IF(A3229="","",IF(#REF!="","",PMT((1+D3229)^(1/12)-1,(#REF!*12)-A3229+1,-E3229)))</f>
        <v>#REF!</v>
      </c>
    </row>
    <row r="3230" spans="1:10">
      <c r="A3230" s="577" t="e">
        <f>IF(A3229="","",IF(A3229=#REF!*12,"",+A3229+1))</f>
        <v>#REF!</v>
      </c>
      <c r="B3230" s="576" t="e">
        <f t="shared" si="355"/>
        <v>#REF!</v>
      </c>
      <c r="C3230" s="576" t="e">
        <f>IF(A3230="","",IF(#REF!+'Plano Prestação Mensal Proposta'!A3230&gt;120,0,ROUND(IF(B3230&gt;0.045,(0.045*0.5),(0.5)*B3230),7)))</f>
        <v>#REF!</v>
      </c>
      <c r="D3230" s="576" t="e">
        <f t="shared" si="350"/>
        <v>#REF!</v>
      </c>
      <c r="E3230" s="575" t="e">
        <f t="shared" si="356"/>
        <v>#REF!</v>
      </c>
      <c r="F3230" s="575" t="e">
        <f t="shared" si="351"/>
        <v>#REF!</v>
      </c>
      <c r="G3230" s="575" t="e">
        <f t="shared" si="352"/>
        <v>#REF!</v>
      </c>
      <c r="H3230" s="575" t="e">
        <f t="shared" si="353"/>
        <v>#REF!</v>
      </c>
      <c r="I3230" s="575" t="e">
        <f t="shared" si="354"/>
        <v>#REF!</v>
      </c>
      <c r="J3230" s="575" t="e">
        <f>IF(A3230="","",IF(#REF!="","",PMT((1+D3230)^(1/12)-1,(#REF!*12)-A3230+1,-E3230)))</f>
        <v>#REF!</v>
      </c>
    </row>
    <row r="3231" spans="1:10">
      <c r="A3231" s="577" t="e">
        <f>IF(A3230="","",IF(A3230=#REF!*12,"",+A3230+1))</f>
        <v>#REF!</v>
      </c>
      <c r="B3231" s="576" t="e">
        <f t="shared" si="355"/>
        <v>#REF!</v>
      </c>
      <c r="C3231" s="576" t="e">
        <f>IF(A3231="","",IF(#REF!+'Plano Prestação Mensal Proposta'!A3231&gt;120,0,ROUND(IF(B3231&gt;0.045,(0.045*0.5),(0.5)*B3231),7)))</f>
        <v>#REF!</v>
      </c>
      <c r="D3231" s="576" t="e">
        <f t="shared" si="350"/>
        <v>#REF!</v>
      </c>
      <c r="E3231" s="575" t="e">
        <f t="shared" si="356"/>
        <v>#REF!</v>
      </c>
      <c r="F3231" s="575" t="e">
        <f t="shared" si="351"/>
        <v>#REF!</v>
      </c>
      <c r="G3231" s="575" t="e">
        <f t="shared" si="352"/>
        <v>#REF!</v>
      </c>
      <c r="H3231" s="575" t="e">
        <f t="shared" si="353"/>
        <v>#REF!</v>
      </c>
      <c r="I3231" s="575" t="e">
        <f t="shared" si="354"/>
        <v>#REF!</v>
      </c>
      <c r="J3231" s="575" t="e">
        <f>IF(A3231="","",IF(#REF!="","",PMT((1+D3231)^(1/12)-1,(#REF!*12)-A3231+1,-E3231)))</f>
        <v>#REF!</v>
      </c>
    </row>
    <row r="3232" spans="1:10">
      <c r="A3232" s="577" t="e">
        <f>IF(A3231="","",IF(A3231=#REF!*12,"",+A3231+1))</f>
        <v>#REF!</v>
      </c>
      <c r="B3232" s="576" t="e">
        <f t="shared" si="355"/>
        <v>#REF!</v>
      </c>
      <c r="C3232" s="576" t="e">
        <f>IF(A3232="","",IF(#REF!+'Plano Prestação Mensal Proposta'!A3232&gt;120,0,ROUND(IF(B3232&gt;0.045,(0.045*0.5),(0.5)*B3232),7)))</f>
        <v>#REF!</v>
      </c>
      <c r="D3232" s="576" t="e">
        <f t="shared" si="350"/>
        <v>#REF!</v>
      </c>
      <c r="E3232" s="575" t="e">
        <f t="shared" si="356"/>
        <v>#REF!</v>
      </c>
      <c r="F3232" s="575" t="e">
        <f t="shared" si="351"/>
        <v>#REF!</v>
      </c>
      <c r="G3232" s="575" t="e">
        <f t="shared" si="352"/>
        <v>#REF!</v>
      </c>
      <c r="H3232" s="575" t="e">
        <f t="shared" si="353"/>
        <v>#REF!</v>
      </c>
      <c r="I3232" s="575" t="e">
        <f t="shared" si="354"/>
        <v>#REF!</v>
      </c>
      <c r="J3232" s="575" t="e">
        <f>IF(A3232="","",IF(#REF!="","",PMT((1+D3232)^(1/12)-1,(#REF!*12)-A3232+1,-E3232)))</f>
        <v>#REF!</v>
      </c>
    </row>
    <row r="3233" spans="1:10">
      <c r="A3233" s="577" t="e">
        <f>IF(A3232="","",IF(A3232=#REF!*12,"",+A3232+1))</f>
        <v>#REF!</v>
      </c>
      <c r="B3233" s="576" t="e">
        <f t="shared" si="355"/>
        <v>#REF!</v>
      </c>
      <c r="C3233" s="576" t="e">
        <f>IF(A3233="","",IF(#REF!+'Plano Prestação Mensal Proposta'!A3233&gt;120,0,ROUND(IF(B3233&gt;0.045,(0.045*0.5),(0.5)*B3233),7)))</f>
        <v>#REF!</v>
      </c>
      <c r="D3233" s="576" t="e">
        <f t="shared" si="350"/>
        <v>#REF!</v>
      </c>
      <c r="E3233" s="575" t="e">
        <f t="shared" si="356"/>
        <v>#REF!</v>
      </c>
      <c r="F3233" s="575" t="e">
        <f t="shared" si="351"/>
        <v>#REF!</v>
      </c>
      <c r="G3233" s="575" t="e">
        <f t="shared" si="352"/>
        <v>#REF!</v>
      </c>
      <c r="H3233" s="575" t="e">
        <f t="shared" si="353"/>
        <v>#REF!</v>
      </c>
      <c r="I3233" s="575" t="e">
        <f t="shared" si="354"/>
        <v>#REF!</v>
      </c>
      <c r="J3233" s="575" t="e">
        <f>IF(A3233="","",IF(#REF!="","",PMT((1+D3233)^(1/12)-1,(#REF!*12)-A3233+1,-E3233)))</f>
        <v>#REF!</v>
      </c>
    </row>
    <row r="3234" spans="1:10">
      <c r="A3234" s="577" t="e">
        <f>IF(A3233="","",IF(A3233=#REF!*12,"",+A3233+1))</f>
        <v>#REF!</v>
      </c>
      <c r="B3234" s="576" t="e">
        <f t="shared" si="355"/>
        <v>#REF!</v>
      </c>
      <c r="C3234" s="576" t="e">
        <f>IF(A3234="","",IF(#REF!+'Plano Prestação Mensal Proposta'!A3234&gt;120,0,ROUND(IF(B3234&gt;0.045,(0.045*0.5),(0.5)*B3234),7)))</f>
        <v>#REF!</v>
      </c>
      <c r="D3234" s="576" t="e">
        <f t="shared" si="350"/>
        <v>#REF!</v>
      </c>
      <c r="E3234" s="575" t="e">
        <f t="shared" si="356"/>
        <v>#REF!</v>
      </c>
      <c r="F3234" s="575" t="e">
        <f t="shared" si="351"/>
        <v>#REF!</v>
      </c>
      <c r="G3234" s="575" t="e">
        <f t="shared" si="352"/>
        <v>#REF!</v>
      </c>
      <c r="H3234" s="575" t="e">
        <f t="shared" si="353"/>
        <v>#REF!</v>
      </c>
      <c r="I3234" s="575" t="e">
        <f t="shared" si="354"/>
        <v>#REF!</v>
      </c>
      <c r="J3234" s="575" t="e">
        <f>IF(A3234="","",IF(#REF!="","",PMT((1+D3234)^(1/12)-1,(#REF!*12)-A3234+1,-E3234)))</f>
        <v>#REF!</v>
      </c>
    </row>
    <row r="3235" spans="1:10">
      <c r="A3235" s="577" t="e">
        <f>IF(A3234="","",IF(A3234=#REF!*12,"",+A3234+1))</f>
        <v>#REF!</v>
      </c>
      <c r="B3235" s="576" t="e">
        <f t="shared" si="355"/>
        <v>#REF!</v>
      </c>
      <c r="C3235" s="576" t="e">
        <f>IF(A3235="","",IF(#REF!+'Plano Prestação Mensal Proposta'!A3235&gt;120,0,ROUND(IF(B3235&gt;0.045,(0.045*0.5),(0.5)*B3235),7)))</f>
        <v>#REF!</v>
      </c>
      <c r="D3235" s="576" t="e">
        <f t="shared" si="350"/>
        <v>#REF!</v>
      </c>
      <c r="E3235" s="575" t="e">
        <f t="shared" si="356"/>
        <v>#REF!</v>
      </c>
      <c r="F3235" s="575" t="e">
        <f t="shared" si="351"/>
        <v>#REF!</v>
      </c>
      <c r="G3235" s="575" t="e">
        <f t="shared" si="352"/>
        <v>#REF!</v>
      </c>
      <c r="H3235" s="575" t="e">
        <f t="shared" si="353"/>
        <v>#REF!</v>
      </c>
      <c r="I3235" s="575" t="e">
        <f t="shared" si="354"/>
        <v>#REF!</v>
      </c>
      <c r="J3235" s="575" t="e">
        <f>IF(A3235="","",IF(#REF!="","",PMT((1+D3235)^(1/12)-1,(#REF!*12)-A3235+1,-E3235)))</f>
        <v>#REF!</v>
      </c>
    </row>
    <row r="3236" spans="1:10">
      <c r="A3236" s="577" t="e">
        <f>IF(A3235="","",IF(A3235=#REF!*12,"",+A3235+1))</f>
        <v>#REF!</v>
      </c>
      <c r="B3236" s="576" t="e">
        <f t="shared" si="355"/>
        <v>#REF!</v>
      </c>
      <c r="C3236" s="576" t="e">
        <f>IF(A3236="","",IF(#REF!+'Plano Prestação Mensal Proposta'!A3236&gt;120,0,ROUND(IF(B3236&gt;0.045,(0.045*0.5),(0.5)*B3236),7)))</f>
        <v>#REF!</v>
      </c>
      <c r="D3236" s="576" t="e">
        <f t="shared" si="350"/>
        <v>#REF!</v>
      </c>
      <c r="E3236" s="575" t="e">
        <f t="shared" si="356"/>
        <v>#REF!</v>
      </c>
      <c r="F3236" s="575" t="e">
        <f t="shared" si="351"/>
        <v>#REF!</v>
      </c>
      <c r="G3236" s="575" t="e">
        <f t="shared" si="352"/>
        <v>#REF!</v>
      </c>
      <c r="H3236" s="575" t="e">
        <f t="shared" si="353"/>
        <v>#REF!</v>
      </c>
      <c r="I3236" s="575" t="e">
        <f t="shared" si="354"/>
        <v>#REF!</v>
      </c>
      <c r="J3236" s="575" t="e">
        <f>IF(A3236="","",IF(#REF!="","",PMT((1+D3236)^(1/12)-1,(#REF!*12)-A3236+1,-E3236)))</f>
        <v>#REF!</v>
      </c>
    </row>
    <row r="3237" spans="1:10">
      <c r="A3237" s="577" t="e">
        <f>IF(A3236="","",IF(A3236=#REF!*12,"",+A3236+1))</f>
        <v>#REF!</v>
      </c>
      <c r="B3237" s="576" t="e">
        <f t="shared" si="355"/>
        <v>#REF!</v>
      </c>
      <c r="C3237" s="576" t="e">
        <f>IF(A3237="","",IF(#REF!+'Plano Prestação Mensal Proposta'!A3237&gt;120,0,ROUND(IF(B3237&gt;0.045,(0.045*0.5),(0.5)*B3237),7)))</f>
        <v>#REF!</v>
      </c>
      <c r="D3237" s="576" t="e">
        <f t="shared" si="350"/>
        <v>#REF!</v>
      </c>
      <c r="E3237" s="575" t="e">
        <f t="shared" si="356"/>
        <v>#REF!</v>
      </c>
      <c r="F3237" s="575" t="e">
        <f t="shared" si="351"/>
        <v>#REF!</v>
      </c>
      <c r="G3237" s="575" t="e">
        <f t="shared" si="352"/>
        <v>#REF!</v>
      </c>
      <c r="H3237" s="575" t="e">
        <f t="shared" si="353"/>
        <v>#REF!</v>
      </c>
      <c r="I3237" s="575" t="e">
        <f t="shared" si="354"/>
        <v>#REF!</v>
      </c>
      <c r="J3237" s="575" t="e">
        <f>IF(A3237="","",IF(#REF!="","",PMT((1+D3237)^(1/12)-1,(#REF!*12)-A3237+1,-E3237)))</f>
        <v>#REF!</v>
      </c>
    </row>
    <row r="3238" spans="1:10">
      <c r="A3238" s="577" t="e">
        <f>IF(A3237="","",IF(A3237=#REF!*12,"",+A3237+1))</f>
        <v>#REF!</v>
      </c>
      <c r="B3238" s="576" t="e">
        <f t="shared" si="355"/>
        <v>#REF!</v>
      </c>
      <c r="C3238" s="576" t="e">
        <f>IF(A3238="","",IF(#REF!+'Plano Prestação Mensal Proposta'!A3238&gt;120,0,ROUND(IF(B3238&gt;0.045,(0.045*0.5),(0.5)*B3238),7)))</f>
        <v>#REF!</v>
      </c>
      <c r="D3238" s="576" t="e">
        <f t="shared" si="350"/>
        <v>#REF!</v>
      </c>
      <c r="E3238" s="575" t="e">
        <f t="shared" si="356"/>
        <v>#REF!</v>
      </c>
      <c r="F3238" s="575" t="e">
        <f t="shared" si="351"/>
        <v>#REF!</v>
      </c>
      <c r="G3238" s="575" t="e">
        <f t="shared" si="352"/>
        <v>#REF!</v>
      </c>
      <c r="H3238" s="575" t="e">
        <f t="shared" si="353"/>
        <v>#REF!</v>
      </c>
      <c r="I3238" s="575" t="e">
        <f t="shared" si="354"/>
        <v>#REF!</v>
      </c>
      <c r="J3238" s="575" t="e">
        <f>IF(A3238="","",IF(#REF!="","",PMT((1+D3238)^(1/12)-1,(#REF!*12)-A3238+1,-E3238)))</f>
        <v>#REF!</v>
      </c>
    </row>
    <row r="3239" spans="1:10">
      <c r="A3239" s="577" t="e">
        <f>IF(A3238="","",IF(A3238=#REF!*12,"",+A3238+1))</f>
        <v>#REF!</v>
      </c>
      <c r="B3239" s="576" t="e">
        <f t="shared" si="355"/>
        <v>#REF!</v>
      </c>
      <c r="C3239" s="576" t="e">
        <f>IF(A3239="","",IF(#REF!+'Plano Prestação Mensal Proposta'!A3239&gt;120,0,ROUND(IF(B3239&gt;0.045,(0.045*0.5),(0.5)*B3239),7)))</f>
        <v>#REF!</v>
      </c>
      <c r="D3239" s="576" t="e">
        <f t="shared" si="350"/>
        <v>#REF!</v>
      </c>
      <c r="E3239" s="575" t="e">
        <f t="shared" si="356"/>
        <v>#REF!</v>
      </c>
      <c r="F3239" s="575" t="e">
        <f t="shared" si="351"/>
        <v>#REF!</v>
      </c>
      <c r="G3239" s="575" t="e">
        <f t="shared" si="352"/>
        <v>#REF!</v>
      </c>
      <c r="H3239" s="575" t="e">
        <f t="shared" si="353"/>
        <v>#REF!</v>
      </c>
      <c r="I3239" s="575" t="e">
        <f t="shared" si="354"/>
        <v>#REF!</v>
      </c>
      <c r="J3239" s="575" t="e">
        <f>IF(A3239="","",IF(#REF!="","",PMT((1+D3239)^(1/12)-1,(#REF!*12)-A3239+1,-E3239)))</f>
        <v>#REF!</v>
      </c>
    </row>
    <row r="3240" spans="1:10">
      <c r="A3240" s="577" t="e">
        <f>IF(A3239="","",IF(A3239=#REF!*12,"",+A3239+1))</f>
        <v>#REF!</v>
      </c>
      <c r="B3240" s="576" t="e">
        <f t="shared" si="355"/>
        <v>#REF!</v>
      </c>
      <c r="C3240" s="576" t="e">
        <f>IF(A3240="","",IF(#REF!+'Plano Prestação Mensal Proposta'!A3240&gt;120,0,ROUND(IF(B3240&gt;0.045,(0.045*0.5),(0.5)*B3240),7)))</f>
        <v>#REF!</v>
      </c>
      <c r="D3240" s="576" t="e">
        <f t="shared" si="350"/>
        <v>#REF!</v>
      </c>
      <c r="E3240" s="575" t="e">
        <f t="shared" si="356"/>
        <v>#REF!</v>
      </c>
      <c r="F3240" s="575" t="e">
        <f t="shared" si="351"/>
        <v>#REF!</v>
      </c>
      <c r="G3240" s="575" t="e">
        <f t="shared" si="352"/>
        <v>#REF!</v>
      </c>
      <c r="H3240" s="575" t="e">
        <f t="shared" si="353"/>
        <v>#REF!</v>
      </c>
      <c r="I3240" s="575" t="e">
        <f t="shared" si="354"/>
        <v>#REF!</v>
      </c>
      <c r="J3240" s="575" t="e">
        <f>IF(A3240="","",IF(#REF!="","",PMT((1+D3240)^(1/12)-1,(#REF!*12)-A3240+1,-E3240)))</f>
        <v>#REF!</v>
      </c>
    </row>
    <row r="3241" spans="1:10">
      <c r="A3241" s="577" t="e">
        <f>IF(A3240="","",IF(A3240=#REF!*12,"",+A3240+1))</f>
        <v>#REF!</v>
      </c>
      <c r="B3241" s="576" t="e">
        <f t="shared" si="355"/>
        <v>#REF!</v>
      </c>
      <c r="C3241" s="576" t="e">
        <f>IF(A3241="","",IF(#REF!+'Plano Prestação Mensal Proposta'!A3241&gt;120,0,ROUND(IF(B3241&gt;0.045,(0.045*0.5),(0.5)*B3241),7)))</f>
        <v>#REF!</v>
      </c>
      <c r="D3241" s="576" t="e">
        <f t="shared" si="350"/>
        <v>#REF!</v>
      </c>
      <c r="E3241" s="575" t="e">
        <f t="shared" si="356"/>
        <v>#REF!</v>
      </c>
      <c r="F3241" s="575" t="e">
        <f t="shared" si="351"/>
        <v>#REF!</v>
      </c>
      <c r="G3241" s="575" t="e">
        <f t="shared" si="352"/>
        <v>#REF!</v>
      </c>
      <c r="H3241" s="575" t="e">
        <f t="shared" si="353"/>
        <v>#REF!</v>
      </c>
      <c r="I3241" s="575" t="e">
        <f t="shared" si="354"/>
        <v>#REF!</v>
      </c>
      <c r="J3241" s="575" t="e">
        <f>IF(A3241="","",IF(#REF!="","",PMT((1+D3241)^(1/12)-1,(#REF!*12)-A3241+1,-E3241)))</f>
        <v>#REF!</v>
      </c>
    </row>
    <row r="3242" spans="1:10">
      <c r="A3242" s="577" t="e">
        <f>IF(A3241="","",IF(A3241=#REF!*12,"",+A3241+1))</f>
        <v>#REF!</v>
      </c>
      <c r="B3242" s="576" t="e">
        <f t="shared" si="355"/>
        <v>#REF!</v>
      </c>
      <c r="C3242" s="576" t="e">
        <f>IF(A3242="","",IF(#REF!+'Plano Prestação Mensal Proposta'!A3242&gt;120,0,ROUND(IF(B3242&gt;0.045,(0.045*0.5),(0.5)*B3242),7)))</f>
        <v>#REF!</v>
      </c>
      <c r="D3242" s="576" t="e">
        <f t="shared" si="350"/>
        <v>#REF!</v>
      </c>
      <c r="E3242" s="575" t="e">
        <f t="shared" si="356"/>
        <v>#REF!</v>
      </c>
      <c r="F3242" s="575" t="e">
        <f t="shared" si="351"/>
        <v>#REF!</v>
      </c>
      <c r="G3242" s="575" t="e">
        <f t="shared" si="352"/>
        <v>#REF!</v>
      </c>
      <c r="H3242" s="575" t="e">
        <f t="shared" si="353"/>
        <v>#REF!</v>
      </c>
      <c r="I3242" s="575" t="e">
        <f t="shared" si="354"/>
        <v>#REF!</v>
      </c>
      <c r="J3242" s="575" t="e">
        <f>IF(A3242="","",IF(#REF!="","",PMT((1+D3242)^(1/12)-1,(#REF!*12)-A3242+1,-E3242)))</f>
        <v>#REF!</v>
      </c>
    </row>
    <row r="3243" spans="1:10">
      <c r="A3243" s="577" t="e">
        <f>IF(A3242="","",IF(A3242=#REF!*12,"",+A3242+1))</f>
        <v>#REF!</v>
      </c>
      <c r="B3243" s="576" t="e">
        <f t="shared" si="355"/>
        <v>#REF!</v>
      </c>
      <c r="C3243" s="576" t="e">
        <f>IF(A3243="","",IF(#REF!+'Plano Prestação Mensal Proposta'!A3243&gt;120,0,ROUND(IF(B3243&gt;0.045,(0.045*0.5),(0.5)*B3243),7)))</f>
        <v>#REF!</v>
      </c>
      <c r="D3243" s="576" t="e">
        <f t="shared" si="350"/>
        <v>#REF!</v>
      </c>
      <c r="E3243" s="575" t="e">
        <f t="shared" si="356"/>
        <v>#REF!</v>
      </c>
      <c r="F3243" s="575" t="e">
        <f t="shared" si="351"/>
        <v>#REF!</v>
      </c>
      <c r="G3243" s="575" t="e">
        <f t="shared" si="352"/>
        <v>#REF!</v>
      </c>
      <c r="H3243" s="575" t="e">
        <f t="shared" si="353"/>
        <v>#REF!</v>
      </c>
      <c r="I3243" s="575" t="e">
        <f t="shared" si="354"/>
        <v>#REF!</v>
      </c>
      <c r="J3243" s="575" t="e">
        <f>IF(A3243="","",IF(#REF!="","",PMT((1+D3243)^(1/12)-1,(#REF!*12)-A3243+1,-E3243)))</f>
        <v>#REF!</v>
      </c>
    </row>
    <row r="3244" spans="1:10">
      <c r="A3244" s="577" t="e">
        <f>IF(A3243="","",IF(A3243=#REF!*12,"",+A3243+1))</f>
        <v>#REF!</v>
      </c>
      <c r="B3244" s="576" t="e">
        <f t="shared" si="355"/>
        <v>#REF!</v>
      </c>
      <c r="C3244" s="576" t="e">
        <f>IF(A3244="","",IF(#REF!+'Plano Prestação Mensal Proposta'!A3244&gt;120,0,ROUND(IF(B3244&gt;0.045,(0.045*0.5),(0.5)*B3244),7)))</f>
        <v>#REF!</v>
      </c>
      <c r="D3244" s="576" t="e">
        <f t="shared" si="350"/>
        <v>#REF!</v>
      </c>
      <c r="E3244" s="575" t="e">
        <f t="shared" si="356"/>
        <v>#REF!</v>
      </c>
      <c r="F3244" s="575" t="e">
        <f t="shared" si="351"/>
        <v>#REF!</v>
      </c>
      <c r="G3244" s="575" t="e">
        <f t="shared" si="352"/>
        <v>#REF!</v>
      </c>
      <c r="H3244" s="575" t="e">
        <f t="shared" si="353"/>
        <v>#REF!</v>
      </c>
      <c r="I3244" s="575" t="e">
        <f t="shared" si="354"/>
        <v>#REF!</v>
      </c>
      <c r="J3244" s="575" t="e">
        <f>IF(A3244="","",IF(#REF!="","",PMT((1+D3244)^(1/12)-1,(#REF!*12)-A3244+1,-E3244)))</f>
        <v>#REF!</v>
      </c>
    </row>
    <row r="3245" spans="1:10">
      <c r="A3245" s="577" t="e">
        <f>IF(A3244="","",IF(A3244=#REF!*12,"",+A3244+1))</f>
        <v>#REF!</v>
      </c>
      <c r="B3245" s="576" t="e">
        <f t="shared" si="355"/>
        <v>#REF!</v>
      </c>
      <c r="C3245" s="576" t="e">
        <f>IF(A3245="","",IF(#REF!+'Plano Prestação Mensal Proposta'!A3245&gt;120,0,ROUND(IF(B3245&gt;0.045,(0.045*0.5),(0.5)*B3245),7)))</f>
        <v>#REF!</v>
      </c>
      <c r="D3245" s="576" t="e">
        <f t="shared" si="350"/>
        <v>#REF!</v>
      </c>
      <c r="E3245" s="575" t="e">
        <f t="shared" si="356"/>
        <v>#REF!</v>
      </c>
      <c r="F3245" s="575" t="e">
        <f t="shared" si="351"/>
        <v>#REF!</v>
      </c>
      <c r="G3245" s="575" t="e">
        <f t="shared" si="352"/>
        <v>#REF!</v>
      </c>
      <c r="H3245" s="575" t="e">
        <f t="shared" si="353"/>
        <v>#REF!</v>
      </c>
      <c r="I3245" s="575" t="e">
        <f t="shared" si="354"/>
        <v>#REF!</v>
      </c>
      <c r="J3245" s="575" t="e">
        <f>IF(A3245="","",IF(#REF!="","",PMT((1+D3245)^(1/12)-1,(#REF!*12)-A3245+1,-E3245)))</f>
        <v>#REF!</v>
      </c>
    </row>
    <row r="3246" spans="1:10">
      <c r="A3246" s="577" t="e">
        <f>IF(A3245="","",IF(A3245=#REF!*12,"",+A3245+1))</f>
        <v>#REF!</v>
      </c>
      <c r="B3246" s="576" t="e">
        <f t="shared" si="355"/>
        <v>#REF!</v>
      </c>
      <c r="C3246" s="576" t="e">
        <f>IF(A3246="","",IF(#REF!+'Plano Prestação Mensal Proposta'!A3246&gt;120,0,ROUND(IF(B3246&gt;0.045,(0.045*0.5),(0.5)*B3246),7)))</f>
        <v>#REF!</v>
      </c>
      <c r="D3246" s="576" t="e">
        <f t="shared" si="350"/>
        <v>#REF!</v>
      </c>
      <c r="E3246" s="575" t="e">
        <f t="shared" si="356"/>
        <v>#REF!</v>
      </c>
      <c r="F3246" s="575" t="e">
        <f t="shared" si="351"/>
        <v>#REF!</v>
      </c>
      <c r="G3246" s="575" t="e">
        <f t="shared" si="352"/>
        <v>#REF!</v>
      </c>
      <c r="H3246" s="575" t="e">
        <f t="shared" si="353"/>
        <v>#REF!</v>
      </c>
      <c r="I3246" s="575" t="e">
        <f t="shared" si="354"/>
        <v>#REF!</v>
      </c>
      <c r="J3246" s="575" t="e">
        <f>IF(A3246="","",IF(#REF!="","",PMT((1+D3246)^(1/12)-1,(#REF!*12)-A3246+1,-E3246)))</f>
        <v>#REF!</v>
      </c>
    </row>
    <row r="3247" spans="1:10">
      <c r="A3247" s="577" t="e">
        <f>IF(A3246="","",IF(A3246=#REF!*12,"",+A3246+1))</f>
        <v>#REF!</v>
      </c>
      <c r="B3247" s="576" t="e">
        <f t="shared" si="355"/>
        <v>#REF!</v>
      </c>
      <c r="C3247" s="576" t="e">
        <f>IF(A3247="","",IF(#REF!+'Plano Prestação Mensal Proposta'!A3247&gt;120,0,ROUND(IF(B3247&gt;0.045,(0.045*0.5),(0.5)*B3247),7)))</f>
        <v>#REF!</v>
      </c>
      <c r="D3247" s="576" t="e">
        <f t="shared" si="350"/>
        <v>#REF!</v>
      </c>
      <c r="E3247" s="575" t="e">
        <f t="shared" si="356"/>
        <v>#REF!</v>
      </c>
      <c r="F3247" s="575" t="e">
        <f t="shared" si="351"/>
        <v>#REF!</v>
      </c>
      <c r="G3247" s="575" t="e">
        <f t="shared" si="352"/>
        <v>#REF!</v>
      </c>
      <c r="H3247" s="575" t="e">
        <f t="shared" si="353"/>
        <v>#REF!</v>
      </c>
      <c r="I3247" s="575" t="e">
        <f t="shared" si="354"/>
        <v>#REF!</v>
      </c>
      <c r="J3247" s="575" t="e">
        <f>IF(A3247="","",IF(#REF!="","",PMT((1+D3247)^(1/12)-1,(#REF!*12)-A3247+1,-E3247)))</f>
        <v>#REF!</v>
      </c>
    </row>
    <row r="3248" spans="1:10">
      <c r="A3248" s="577" t="e">
        <f>IF(A3247="","",IF(A3247=#REF!*12,"",+A3247+1))</f>
        <v>#REF!</v>
      </c>
      <c r="B3248" s="576" t="e">
        <f t="shared" si="355"/>
        <v>#REF!</v>
      </c>
      <c r="C3248" s="576" t="e">
        <f>IF(A3248="","",IF(#REF!+'Plano Prestação Mensal Proposta'!A3248&gt;120,0,ROUND(IF(B3248&gt;0.045,(0.045*0.5),(0.5)*B3248),7)))</f>
        <v>#REF!</v>
      </c>
      <c r="D3248" s="576" t="e">
        <f t="shared" si="350"/>
        <v>#REF!</v>
      </c>
      <c r="E3248" s="575" t="e">
        <f t="shared" si="356"/>
        <v>#REF!</v>
      </c>
      <c r="F3248" s="575" t="e">
        <f t="shared" si="351"/>
        <v>#REF!</v>
      </c>
      <c r="G3248" s="575" t="e">
        <f t="shared" si="352"/>
        <v>#REF!</v>
      </c>
      <c r="H3248" s="575" t="e">
        <f t="shared" si="353"/>
        <v>#REF!</v>
      </c>
      <c r="I3248" s="575" t="e">
        <f t="shared" si="354"/>
        <v>#REF!</v>
      </c>
      <c r="J3248" s="575" t="e">
        <f>IF(A3248="","",IF(#REF!="","",PMT((1+D3248)^(1/12)-1,(#REF!*12)-A3248+1,-E3248)))</f>
        <v>#REF!</v>
      </c>
    </row>
    <row r="3249" spans="1:10">
      <c r="A3249" s="577" t="e">
        <f>IF(A3248="","",IF(A3248=#REF!*12,"",+A3248+1))</f>
        <v>#REF!</v>
      </c>
      <c r="B3249" s="576" t="e">
        <f t="shared" si="355"/>
        <v>#REF!</v>
      </c>
      <c r="C3249" s="576" t="e">
        <f>IF(A3249="","",IF(#REF!+'Plano Prestação Mensal Proposta'!A3249&gt;120,0,ROUND(IF(B3249&gt;0.045,(0.045*0.5),(0.5)*B3249),7)))</f>
        <v>#REF!</v>
      </c>
      <c r="D3249" s="576" t="e">
        <f t="shared" si="350"/>
        <v>#REF!</v>
      </c>
      <c r="E3249" s="575" t="e">
        <f t="shared" si="356"/>
        <v>#REF!</v>
      </c>
      <c r="F3249" s="575" t="e">
        <f t="shared" si="351"/>
        <v>#REF!</v>
      </c>
      <c r="G3249" s="575" t="e">
        <f t="shared" si="352"/>
        <v>#REF!</v>
      </c>
      <c r="H3249" s="575" t="e">
        <f t="shared" si="353"/>
        <v>#REF!</v>
      </c>
      <c r="I3249" s="575" t="e">
        <f t="shared" si="354"/>
        <v>#REF!</v>
      </c>
      <c r="J3249" s="575" t="e">
        <f>IF(A3249="","",IF(#REF!="","",PMT((1+D3249)^(1/12)-1,(#REF!*12)-A3249+1,-E3249)))</f>
        <v>#REF!</v>
      </c>
    </row>
    <row r="3250" spans="1:10">
      <c r="A3250" s="577" t="e">
        <f>IF(A3249="","",IF(A3249=#REF!*12,"",+A3249+1))</f>
        <v>#REF!</v>
      </c>
      <c r="B3250" s="576" t="e">
        <f t="shared" si="355"/>
        <v>#REF!</v>
      </c>
      <c r="C3250" s="576" t="e">
        <f>IF(A3250="","",IF(#REF!+'Plano Prestação Mensal Proposta'!A3250&gt;120,0,ROUND(IF(B3250&gt;0.045,(0.045*0.5),(0.5)*B3250),7)))</f>
        <v>#REF!</v>
      </c>
      <c r="D3250" s="576" t="e">
        <f t="shared" si="350"/>
        <v>#REF!</v>
      </c>
      <c r="E3250" s="575" t="e">
        <f t="shared" si="356"/>
        <v>#REF!</v>
      </c>
      <c r="F3250" s="575" t="e">
        <f t="shared" si="351"/>
        <v>#REF!</v>
      </c>
      <c r="G3250" s="575" t="e">
        <f t="shared" si="352"/>
        <v>#REF!</v>
      </c>
      <c r="H3250" s="575" t="e">
        <f t="shared" si="353"/>
        <v>#REF!</v>
      </c>
      <c r="I3250" s="575" t="e">
        <f t="shared" si="354"/>
        <v>#REF!</v>
      </c>
      <c r="J3250" s="575" t="e">
        <f>IF(A3250="","",IF(#REF!="","",PMT((1+D3250)^(1/12)-1,(#REF!*12)-A3250+1,-E3250)))</f>
        <v>#REF!</v>
      </c>
    </row>
    <row r="3251" spans="1:10">
      <c r="A3251" s="577" t="e">
        <f>IF(A3250="","",IF(A3250=#REF!*12,"",+A3250+1))</f>
        <v>#REF!</v>
      </c>
      <c r="B3251" s="576" t="e">
        <f t="shared" si="355"/>
        <v>#REF!</v>
      </c>
      <c r="C3251" s="576" t="e">
        <f>IF(A3251="","",IF(#REF!+'Plano Prestação Mensal Proposta'!A3251&gt;120,0,ROUND(IF(B3251&gt;0.045,(0.045*0.5),(0.5)*B3251),7)))</f>
        <v>#REF!</v>
      </c>
      <c r="D3251" s="576" t="e">
        <f t="shared" si="350"/>
        <v>#REF!</v>
      </c>
      <c r="E3251" s="575" t="e">
        <f t="shared" si="356"/>
        <v>#REF!</v>
      </c>
      <c r="F3251" s="575" t="e">
        <f t="shared" si="351"/>
        <v>#REF!</v>
      </c>
      <c r="G3251" s="575" t="e">
        <f t="shared" si="352"/>
        <v>#REF!</v>
      </c>
      <c r="H3251" s="575" t="e">
        <f t="shared" si="353"/>
        <v>#REF!</v>
      </c>
      <c r="I3251" s="575" t="e">
        <f t="shared" si="354"/>
        <v>#REF!</v>
      </c>
      <c r="J3251" s="575" t="e">
        <f>IF(A3251="","",IF(#REF!="","",PMT((1+D3251)^(1/12)-1,(#REF!*12)-A3251+1,-E3251)))</f>
        <v>#REF!</v>
      </c>
    </row>
    <row r="3252" spans="1:10">
      <c r="A3252" s="577" t="e">
        <f>IF(A3251="","",IF(A3251=#REF!*12,"",+A3251+1))</f>
        <v>#REF!</v>
      </c>
      <c r="B3252" s="576" t="e">
        <f t="shared" si="355"/>
        <v>#REF!</v>
      </c>
      <c r="C3252" s="576" t="e">
        <f>IF(A3252="","",IF(#REF!+'Plano Prestação Mensal Proposta'!A3252&gt;120,0,ROUND(IF(B3252&gt;0.045,(0.045*0.5),(0.5)*B3252),7)))</f>
        <v>#REF!</v>
      </c>
      <c r="D3252" s="576" t="e">
        <f t="shared" si="350"/>
        <v>#REF!</v>
      </c>
      <c r="E3252" s="575" t="e">
        <f t="shared" si="356"/>
        <v>#REF!</v>
      </c>
      <c r="F3252" s="575" t="e">
        <f t="shared" si="351"/>
        <v>#REF!</v>
      </c>
      <c r="G3252" s="575" t="e">
        <f t="shared" si="352"/>
        <v>#REF!</v>
      </c>
      <c r="H3252" s="575" t="e">
        <f t="shared" si="353"/>
        <v>#REF!</v>
      </c>
      <c r="I3252" s="575" t="e">
        <f t="shared" si="354"/>
        <v>#REF!</v>
      </c>
      <c r="J3252" s="575" t="e">
        <f>IF(A3252="","",IF(#REF!="","",PMT((1+D3252)^(1/12)-1,(#REF!*12)-A3252+1,-E3252)))</f>
        <v>#REF!</v>
      </c>
    </row>
    <row r="3253" spans="1:10">
      <c r="A3253" s="577" t="e">
        <f>IF(A3252="","",IF(A3252=#REF!*12,"",+A3252+1))</f>
        <v>#REF!</v>
      </c>
      <c r="B3253" s="576" t="e">
        <f t="shared" si="355"/>
        <v>#REF!</v>
      </c>
      <c r="C3253" s="576" t="e">
        <f>IF(A3253="","",IF(#REF!+'Plano Prestação Mensal Proposta'!A3253&gt;120,0,ROUND(IF(B3253&gt;0.045,(0.045*0.5),(0.5)*B3253),7)))</f>
        <v>#REF!</v>
      </c>
      <c r="D3253" s="576" t="e">
        <f t="shared" si="350"/>
        <v>#REF!</v>
      </c>
      <c r="E3253" s="575" t="e">
        <f t="shared" si="356"/>
        <v>#REF!</v>
      </c>
      <c r="F3253" s="575" t="e">
        <f t="shared" si="351"/>
        <v>#REF!</v>
      </c>
      <c r="G3253" s="575" t="e">
        <f t="shared" si="352"/>
        <v>#REF!</v>
      </c>
      <c r="H3253" s="575" t="e">
        <f t="shared" si="353"/>
        <v>#REF!</v>
      </c>
      <c r="I3253" s="575" t="e">
        <f t="shared" si="354"/>
        <v>#REF!</v>
      </c>
      <c r="J3253" s="575" t="e">
        <f>IF(A3253="","",IF(#REF!="","",PMT((1+D3253)^(1/12)-1,(#REF!*12)-A3253+1,-E3253)))</f>
        <v>#REF!</v>
      </c>
    </row>
    <row r="3254" spans="1:10">
      <c r="A3254" s="577" t="e">
        <f>IF(A3253="","",IF(A3253=#REF!*12,"",+A3253+1))</f>
        <v>#REF!</v>
      </c>
      <c r="B3254" s="576" t="e">
        <f t="shared" si="355"/>
        <v>#REF!</v>
      </c>
      <c r="C3254" s="576" t="e">
        <f>IF(A3254="","",IF(#REF!+'Plano Prestação Mensal Proposta'!A3254&gt;120,0,ROUND(IF(B3254&gt;0.045,(0.045*0.5),(0.5)*B3254),7)))</f>
        <v>#REF!</v>
      </c>
      <c r="D3254" s="576" t="e">
        <f t="shared" si="350"/>
        <v>#REF!</v>
      </c>
      <c r="E3254" s="575" t="e">
        <f t="shared" si="356"/>
        <v>#REF!</v>
      </c>
      <c r="F3254" s="575" t="e">
        <f t="shared" si="351"/>
        <v>#REF!</v>
      </c>
      <c r="G3254" s="575" t="e">
        <f t="shared" si="352"/>
        <v>#REF!</v>
      </c>
      <c r="H3254" s="575" t="e">
        <f t="shared" si="353"/>
        <v>#REF!</v>
      </c>
      <c r="I3254" s="575" t="e">
        <f t="shared" si="354"/>
        <v>#REF!</v>
      </c>
      <c r="J3254" s="575" t="e">
        <f>IF(A3254="","",IF(#REF!="","",PMT((1+D3254)^(1/12)-1,(#REF!*12)-A3254+1,-E3254)))</f>
        <v>#REF!</v>
      </c>
    </row>
    <row r="3255" spans="1:10">
      <c r="A3255" s="577" t="e">
        <f>IF(A3254="","",IF(A3254=#REF!*12,"",+A3254+1))</f>
        <v>#REF!</v>
      </c>
      <c r="B3255" s="576" t="e">
        <f t="shared" si="355"/>
        <v>#REF!</v>
      </c>
      <c r="C3255" s="576" t="e">
        <f>IF(A3255="","",IF(#REF!+'Plano Prestação Mensal Proposta'!A3255&gt;120,0,ROUND(IF(B3255&gt;0.045,(0.045*0.5),(0.5)*B3255),7)))</f>
        <v>#REF!</v>
      </c>
      <c r="D3255" s="576" t="e">
        <f t="shared" si="350"/>
        <v>#REF!</v>
      </c>
      <c r="E3255" s="575" t="e">
        <f t="shared" si="356"/>
        <v>#REF!</v>
      </c>
      <c r="F3255" s="575" t="e">
        <f t="shared" si="351"/>
        <v>#REF!</v>
      </c>
      <c r="G3255" s="575" t="e">
        <f t="shared" si="352"/>
        <v>#REF!</v>
      </c>
      <c r="H3255" s="575" t="e">
        <f t="shared" si="353"/>
        <v>#REF!</v>
      </c>
      <c r="I3255" s="575" t="e">
        <f t="shared" si="354"/>
        <v>#REF!</v>
      </c>
      <c r="J3255" s="575" t="e">
        <f>IF(A3255="","",IF(#REF!="","",PMT((1+D3255)^(1/12)-1,(#REF!*12)-A3255+1,-E3255)))</f>
        <v>#REF!</v>
      </c>
    </row>
    <row r="3256" spans="1:10">
      <c r="A3256" s="577" t="e">
        <f>IF(A3255="","",IF(A3255=#REF!*12,"",+A3255+1))</f>
        <v>#REF!</v>
      </c>
      <c r="B3256" s="576" t="e">
        <f t="shared" si="355"/>
        <v>#REF!</v>
      </c>
      <c r="C3256" s="576" t="e">
        <f>IF(A3256="","",IF(#REF!+'Plano Prestação Mensal Proposta'!A3256&gt;120,0,ROUND(IF(B3256&gt;0.045,(0.045*0.5),(0.5)*B3256),7)))</f>
        <v>#REF!</v>
      </c>
      <c r="D3256" s="576" t="e">
        <f t="shared" si="350"/>
        <v>#REF!</v>
      </c>
      <c r="E3256" s="575" t="e">
        <f t="shared" si="356"/>
        <v>#REF!</v>
      </c>
      <c r="F3256" s="575" t="e">
        <f t="shared" si="351"/>
        <v>#REF!</v>
      </c>
      <c r="G3256" s="575" t="e">
        <f t="shared" si="352"/>
        <v>#REF!</v>
      </c>
      <c r="H3256" s="575" t="e">
        <f t="shared" si="353"/>
        <v>#REF!</v>
      </c>
      <c r="I3256" s="575" t="e">
        <f t="shared" si="354"/>
        <v>#REF!</v>
      </c>
      <c r="J3256" s="575" t="e">
        <f>IF(A3256="","",IF(#REF!="","",PMT((1+D3256)^(1/12)-1,(#REF!*12)-A3256+1,-E3256)))</f>
        <v>#REF!</v>
      </c>
    </row>
    <row r="3257" spans="1:10">
      <c r="A3257" s="577" t="e">
        <f>IF(A3256="","",IF(A3256=#REF!*12,"",+A3256+1))</f>
        <v>#REF!</v>
      </c>
      <c r="B3257" s="576" t="e">
        <f t="shared" si="355"/>
        <v>#REF!</v>
      </c>
      <c r="C3257" s="576" t="e">
        <f>IF(A3257="","",IF(#REF!+'Plano Prestação Mensal Proposta'!A3257&gt;120,0,ROUND(IF(B3257&gt;0.045,(0.045*0.5),(0.5)*B3257),7)))</f>
        <v>#REF!</v>
      </c>
      <c r="D3257" s="576" t="e">
        <f t="shared" si="350"/>
        <v>#REF!</v>
      </c>
      <c r="E3257" s="575" t="e">
        <f t="shared" si="356"/>
        <v>#REF!</v>
      </c>
      <c r="F3257" s="575" t="e">
        <f t="shared" si="351"/>
        <v>#REF!</v>
      </c>
      <c r="G3257" s="575" t="e">
        <f t="shared" si="352"/>
        <v>#REF!</v>
      </c>
      <c r="H3257" s="575" t="e">
        <f t="shared" si="353"/>
        <v>#REF!</v>
      </c>
      <c r="I3257" s="575" t="e">
        <f t="shared" si="354"/>
        <v>#REF!</v>
      </c>
      <c r="J3257" s="575" t="e">
        <f>IF(A3257="","",IF(#REF!="","",PMT((1+D3257)^(1/12)-1,(#REF!*12)-A3257+1,-E3257)))</f>
        <v>#REF!</v>
      </c>
    </row>
    <row r="3258" spans="1:10">
      <c r="A3258" s="577" t="e">
        <f>IF(A3257="","",IF(A3257=#REF!*12,"",+A3257+1))</f>
        <v>#REF!</v>
      </c>
      <c r="B3258" s="576" t="e">
        <f t="shared" si="355"/>
        <v>#REF!</v>
      </c>
      <c r="C3258" s="576" t="e">
        <f>IF(A3258="","",IF(#REF!+'Plano Prestação Mensal Proposta'!A3258&gt;120,0,ROUND(IF(B3258&gt;0.045,(0.045*0.5),(0.5)*B3258),7)))</f>
        <v>#REF!</v>
      </c>
      <c r="D3258" s="576" t="e">
        <f t="shared" si="350"/>
        <v>#REF!</v>
      </c>
      <c r="E3258" s="575" t="e">
        <f t="shared" si="356"/>
        <v>#REF!</v>
      </c>
      <c r="F3258" s="575" t="e">
        <f t="shared" si="351"/>
        <v>#REF!</v>
      </c>
      <c r="G3258" s="575" t="e">
        <f t="shared" si="352"/>
        <v>#REF!</v>
      </c>
      <c r="H3258" s="575" t="e">
        <f t="shared" si="353"/>
        <v>#REF!</v>
      </c>
      <c r="I3258" s="575" t="e">
        <f t="shared" si="354"/>
        <v>#REF!</v>
      </c>
      <c r="J3258" s="575" t="e">
        <f>IF(A3258="","",IF(#REF!="","",PMT((1+D3258)^(1/12)-1,(#REF!*12)-A3258+1,-E3258)))</f>
        <v>#REF!</v>
      </c>
    </row>
    <row r="3259" spans="1:10">
      <c r="A3259" s="577" t="e">
        <f>IF(A3258="","",IF(A3258=#REF!*12,"",+A3258+1))</f>
        <v>#REF!</v>
      </c>
      <c r="B3259" s="576" t="e">
        <f t="shared" si="355"/>
        <v>#REF!</v>
      </c>
      <c r="C3259" s="576" t="e">
        <f>IF(A3259="","",IF(#REF!+'Plano Prestação Mensal Proposta'!A3259&gt;120,0,ROUND(IF(B3259&gt;0.045,(0.045*0.5),(0.5)*B3259),7)))</f>
        <v>#REF!</v>
      </c>
      <c r="D3259" s="576" t="e">
        <f t="shared" si="350"/>
        <v>#REF!</v>
      </c>
      <c r="E3259" s="575" t="e">
        <f t="shared" si="356"/>
        <v>#REF!</v>
      </c>
      <c r="F3259" s="575" t="e">
        <f t="shared" si="351"/>
        <v>#REF!</v>
      </c>
      <c r="G3259" s="575" t="e">
        <f t="shared" si="352"/>
        <v>#REF!</v>
      </c>
      <c r="H3259" s="575" t="e">
        <f t="shared" si="353"/>
        <v>#REF!</v>
      </c>
      <c r="I3259" s="575" t="e">
        <f t="shared" si="354"/>
        <v>#REF!</v>
      </c>
      <c r="J3259" s="575" t="e">
        <f>IF(A3259="","",IF(#REF!="","",PMT((1+D3259)^(1/12)-1,(#REF!*12)-A3259+1,-E3259)))</f>
        <v>#REF!</v>
      </c>
    </row>
    <row r="3260" spans="1:10">
      <c r="A3260" s="577" t="e">
        <f>IF(A3259="","",IF(A3259=#REF!*12,"",+A3259+1))</f>
        <v>#REF!</v>
      </c>
      <c r="B3260" s="576" t="e">
        <f t="shared" si="355"/>
        <v>#REF!</v>
      </c>
      <c r="C3260" s="576" t="e">
        <f>IF(A3260="","",IF(#REF!+'Plano Prestação Mensal Proposta'!A3260&gt;120,0,ROUND(IF(B3260&gt;0.045,(0.045*0.5),(0.5)*B3260),7)))</f>
        <v>#REF!</v>
      </c>
      <c r="D3260" s="576" t="e">
        <f t="shared" si="350"/>
        <v>#REF!</v>
      </c>
      <c r="E3260" s="575" t="e">
        <f t="shared" si="356"/>
        <v>#REF!</v>
      </c>
      <c r="F3260" s="575" t="e">
        <f t="shared" si="351"/>
        <v>#REF!</v>
      </c>
      <c r="G3260" s="575" t="e">
        <f t="shared" si="352"/>
        <v>#REF!</v>
      </c>
      <c r="H3260" s="575" t="e">
        <f t="shared" si="353"/>
        <v>#REF!</v>
      </c>
      <c r="I3260" s="575" t="e">
        <f t="shared" si="354"/>
        <v>#REF!</v>
      </c>
      <c r="J3260" s="575" t="e">
        <f>IF(A3260="","",IF(#REF!="","",PMT((1+D3260)^(1/12)-1,(#REF!*12)-A3260+1,-E3260)))</f>
        <v>#REF!</v>
      </c>
    </row>
    <row r="3261" spans="1:10">
      <c r="A3261" s="577" t="e">
        <f>IF(A3260="","",IF(A3260=#REF!*12,"",+A3260+1))</f>
        <v>#REF!</v>
      </c>
      <c r="B3261" s="576" t="e">
        <f t="shared" si="355"/>
        <v>#REF!</v>
      </c>
      <c r="C3261" s="576" t="e">
        <f>IF(A3261="","",IF(#REF!+'Plano Prestação Mensal Proposta'!A3261&gt;120,0,ROUND(IF(B3261&gt;0.045,(0.045*0.5),(0.5)*B3261),7)))</f>
        <v>#REF!</v>
      </c>
      <c r="D3261" s="576" t="e">
        <f t="shared" si="350"/>
        <v>#REF!</v>
      </c>
      <c r="E3261" s="575" t="e">
        <f t="shared" si="356"/>
        <v>#REF!</v>
      </c>
      <c r="F3261" s="575" t="e">
        <f t="shared" si="351"/>
        <v>#REF!</v>
      </c>
      <c r="G3261" s="575" t="e">
        <f t="shared" si="352"/>
        <v>#REF!</v>
      </c>
      <c r="H3261" s="575" t="e">
        <f t="shared" si="353"/>
        <v>#REF!</v>
      </c>
      <c r="I3261" s="575" t="e">
        <f t="shared" si="354"/>
        <v>#REF!</v>
      </c>
      <c r="J3261" s="575" t="e">
        <f>IF(A3261="","",IF(#REF!="","",PMT((1+D3261)^(1/12)-1,(#REF!*12)-A3261+1,-E3261)))</f>
        <v>#REF!</v>
      </c>
    </row>
    <row r="3262" spans="1:10">
      <c r="A3262" s="577" t="e">
        <f>IF(A3261="","",IF(A3261=#REF!*12,"",+A3261+1))</f>
        <v>#REF!</v>
      </c>
      <c r="B3262" s="576" t="e">
        <f t="shared" si="355"/>
        <v>#REF!</v>
      </c>
      <c r="C3262" s="576" t="e">
        <f>IF(A3262="","",IF(#REF!+'Plano Prestação Mensal Proposta'!A3262&gt;120,0,ROUND(IF(B3262&gt;0.045,(0.045*0.5),(0.5)*B3262),7)))</f>
        <v>#REF!</v>
      </c>
      <c r="D3262" s="576" t="e">
        <f t="shared" si="350"/>
        <v>#REF!</v>
      </c>
      <c r="E3262" s="575" t="e">
        <f t="shared" si="356"/>
        <v>#REF!</v>
      </c>
      <c r="F3262" s="575" t="e">
        <f t="shared" si="351"/>
        <v>#REF!</v>
      </c>
      <c r="G3262" s="575" t="e">
        <f t="shared" si="352"/>
        <v>#REF!</v>
      </c>
      <c r="H3262" s="575" t="e">
        <f t="shared" si="353"/>
        <v>#REF!</v>
      </c>
      <c r="I3262" s="575" t="e">
        <f t="shared" si="354"/>
        <v>#REF!</v>
      </c>
      <c r="J3262" s="575" t="e">
        <f>IF(A3262="","",IF(#REF!="","",PMT((1+D3262)^(1/12)-1,(#REF!*12)-A3262+1,-E3262)))</f>
        <v>#REF!</v>
      </c>
    </row>
    <row r="3263" spans="1:10">
      <c r="A3263" s="577" t="e">
        <f>IF(A3262="","",IF(A3262=#REF!*12,"",+A3262+1))</f>
        <v>#REF!</v>
      </c>
      <c r="B3263" s="576" t="e">
        <f t="shared" si="355"/>
        <v>#REF!</v>
      </c>
      <c r="C3263" s="576" t="e">
        <f>IF(A3263="","",IF(#REF!+'Plano Prestação Mensal Proposta'!A3263&gt;120,0,ROUND(IF(B3263&gt;0.045,(0.045*0.5),(0.5)*B3263),7)))</f>
        <v>#REF!</v>
      </c>
      <c r="D3263" s="576" t="e">
        <f t="shared" si="350"/>
        <v>#REF!</v>
      </c>
      <c r="E3263" s="575" t="e">
        <f t="shared" si="356"/>
        <v>#REF!</v>
      </c>
      <c r="F3263" s="575" t="e">
        <f t="shared" si="351"/>
        <v>#REF!</v>
      </c>
      <c r="G3263" s="575" t="e">
        <f t="shared" si="352"/>
        <v>#REF!</v>
      </c>
      <c r="H3263" s="575" t="e">
        <f t="shared" si="353"/>
        <v>#REF!</v>
      </c>
      <c r="I3263" s="575" t="e">
        <f t="shared" si="354"/>
        <v>#REF!</v>
      </c>
      <c r="J3263" s="575" t="e">
        <f>IF(A3263="","",IF(#REF!="","",PMT((1+D3263)^(1/12)-1,(#REF!*12)-A3263+1,-E3263)))</f>
        <v>#REF!</v>
      </c>
    </row>
    <row r="3264" spans="1:10">
      <c r="A3264" s="577" t="e">
        <f>IF(A3263="","",IF(A3263=#REF!*12,"",+A3263+1))</f>
        <v>#REF!</v>
      </c>
      <c r="B3264" s="576" t="e">
        <f t="shared" si="355"/>
        <v>#REF!</v>
      </c>
      <c r="C3264" s="576" t="e">
        <f>IF(A3264="","",IF(#REF!+'Plano Prestação Mensal Proposta'!A3264&gt;120,0,ROUND(IF(B3264&gt;0.045,(0.045*0.5),(0.5)*B3264),7)))</f>
        <v>#REF!</v>
      </c>
      <c r="D3264" s="576" t="e">
        <f t="shared" si="350"/>
        <v>#REF!</v>
      </c>
      <c r="E3264" s="575" t="e">
        <f t="shared" si="356"/>
        <v>#REF!</v>
      </c>
      <c r="F3264" s="575" t="e">
        <f t="shared" si="351"/>
        <v>#REF!</v>
      </c>
      <c r="G3264" s="575" t="e">
        <f t="shared" si="352"/>
        <v>#REF!</v>
      </c>
      <c r="H3264" s="575" t="e">
        <f t="shared" si="353"/>
        <v>#REF!</v>
      </c>
      <c r="I3264" s="575" t="e">
        <f t="shared" si="354"/>
        <v>#REF!</v>
      </c>
      <c r="J3264" s="575" t="e">
        <f>IF(A3264="","",IF(#REF!="","",PMT((1+D3264)^(1/12)-1,(#REF!*12)-A3264+1,-E3264)))</f>
        <v>#REF!</v>
      </c>
    </row>
    <row r="3265" spans="1:10">
      <c r="A3265" s="577" t="e">
        <f>IF(A3264="","",IF(A3264=#REF!*12,"",+A3264+1))</f>
        <v>#REF!</v>
      </c>
      <c r="B3265" s="576" t="e">
        <f t="shared" si="355"/>
        <v>#REF!</v>
      </c>
      <c r="C3265" s="576" t="e">
        <f>IF(A3265="","",IF(#REF!+'Plano Prestação Mensal Proposta'!A3265&gt;120,0,ROUND(IF(B3265&gt;0.045,(0.045*0.5),(0.5)*B3265),7)))</f>
        <v>#REF!</v>
      </c>
      <c r="D3265" s="576" t="e">
        <f t="shared" si="350"/>
        <v>#REF!</v>
      </c>
      <c r="E3265" s="575" t="e">
        <f t="shared" si="356"/>
        <v>#REF!</v>
      </c>
      <c r="F3265" s="575" t="e">
        <f t="shared" si="351"/>
        <v>#REF!</v>
      </c>
      <c r="G3265" s="575" t="e">
        <f t="shared" si="352"/>
        <v>#REF!</v>
      </c>
      <c r="H3265" s="575" t="e">
        <f t="shared" si="353"/>
        <v>#REF!</v>
      </c>
      <c r="I3265" s="575" t="e">
        <f t="shared" si="354"/>
        <v>#REF!</v>
      </c>
      <c r="J3265" s="575" t="e">
        <f>IF(A3265="","",IF(#REF!="","",PMT((1+D3265)^(1/12)-1,(#REF!*12)-A3265+1,-E3265)))</f>
        <v>#REF!</v>
      </c>
    </row>
    <row r="3266" spans="1:10">
      <c r="A3266" s="577" t="e">
        <f>IF(A3265="","",IF(A3265=#REF!*12,"",+A3265+1))</f>
        <v>#REF!</v>
      </c>
      <c r="B3266" s="576" t="e">
        <f t="shared" si="355"/>
        <v>#REF!</v>
      </c>
      <c r="C3266" s="576" t="e">
        <f>IF(A3266="","",IF(#REF!+'Plano Prestação Mensal Proposta'!A3266&gt;120,0,ROUND(IF(B3266&gt;0.045,(0.045*0.5),(0.5)*B3266),7)))</f>
        <v>#REF!</v>
      </c>
      <c r="D3266" s="576" t="e">
        <f t="shared" si="350"/>
        <v>#REF!</v>
      </c>
      <c r="E3266" s="575" t="e">
        <f t="shared" si="356"/>
        <v>#REF!</v>
      </c>
      <c r="F3266" s="575" t="e">
        <f t="shared" si="351"/>
        <v>#REF!</v>
      </c>
      <c r="G3266" s="575" t="e">
        <f t="shared" si="352"/>
        <v>#REF!</v>
      </c>
      <c r="H3266" s="575" t="e">
        <f t="shared" si="353"/>
        <v>#REF!</v>
      </c>
      <c r="I3266" s="575" t="e">
        <f t="shared" si="354"/>
        <v>#REF!</v>
      </c>
      <c r="J3266" s="575" t="e">
        <f>IF(A3266="","",IF(#REF!="","",PMT((1+D3266)^(1/12)-1,(#REF!*12)-A3266+1,-E3266)))</f>
        <v>#REF!</v>
      </c>
    </row>
    <row r="3267" spans="1:10">
      <c r="A3267" s="577" t="e">
        <f>IF(A3266="","",IF(A3266=#REF!*12,"",+A3266+1))</f>
        <v>#REF!</v>
      </c>
      <c r="B3267" s="576" t="e">
        <f t="shared" si="355"/>
        <v>#REF!</v>
      </c>
      <c r="C3267" s="576" t="e">
        <f>IF(A3267="","",IF(#REF!+'Plano Prestação Mensal Proposta'!A3267&gt;120,0,ROUND(IF(B3267&gt;0.045,(0.045*0.5),(0.5)*B3267),7)))</f>
        <v>#REF!</v>
      </c>
      <c r="D3267" s="576" t="e">
        <f t="shared" si="350"/>
        <v>#REF!</v>
      </c>
      <c r="E3267" s="575" t="e">
        <f t="shared" si="356"/>
        <v>#REF!</v>
      </c>
      <c r="F3267" s="575" t="e">
        <f t="shared" si="351"/>
        <v>#REF!</v>
      </c>
      <c r="G3267" s="575" t="e">
        <f t="shared" si="352"/>
        <v>#REF!</v>
      </c>
      <c r="H3267" s="575" t="e">
        <f t="shared" si="353"/>
        <v>#REF!</v>
      </c>
      <c r="I3267" s="575" t="e">
        <f t="shared" si="354"/>
        <v>#REF!</v>
      </c>
      <c r="J3267" s="575" t="e">
        <f>IF(A3267="","",IF(#REF!="","",PMT((1+D3267)^(1/12)-1,(#REF!*12)-A3267+1,-E3267)))</f>
        <v>#REF!</v>
      </c>
    </row>
    <row r="3268" spans="1:10">
      <c r="A3268" s="577" t="e">
        <f>IF(A3267="","",IF(A3267=#REF!*12,"",+A3267+1))</f>
        <v>#REF!</v>
      </c>
      <c r="B3268" s="576" t="e">
        <f t="shared" si="355"/>
        <v>#REF!</v>
      </c>
      <c r="C3268" s="576" t="e">
        <f>IF(A3268="","",IF(#REF!+'Plano Prestação Mensal Proposta'!A3268&gt;120,0,ROUND(IF(B3268&gt;0.045,(0.045*0.5),(0.5)*B3268),7)))</f>
        <v>#REF!</v>
      </c>
      <c r="D3268" s="576" t="e">
        <f t="shared" si="350"/>
        <v>#REF!</v>
      </c>
      <c r="E3268" s="575" t="e">
        <f t="shared" si="356"/>
        <v>#REF!</v>
      </c>
      <c r="F3268" s="575" t="e">
        <f t="shared" si="351"/>
        <v>#REF!</v>
      </c>
      <c r="G3268" s="575" t="e">
        <f t="shared" si="352"/>
        <v>#REF!</v>
      </c>
      <c r="H3268" s="575" t="e">
        <f t="shared" si="353"/>
        <v>#REF!</v>
      </c>
      <c r="I3268" s="575" t="e">
        <f t="shared" si="354"/>
        <v>#REF!</v>
      </c>
      <c r="J3268" s="575" t="e">
        <f>IF(A3268="","",IF(#REF!="","",PMT((1+D3268)^(1/12)-1,(#REF!*12)-A3268+1,-E3268)))</f>
        <v>#REF!</v>
      </c>
    </row>
    <row r="3269" spans="1:10">
      <c r="A3269" s="577" t="e">
        <f>IF(A3268="","",IF(A3268=#REF!*12,"",+A3268+1))</f>
        <v>#REF!</v>
      </c>
      <c r="B3269" s="576" t="e">
        <f t="shared" si="355"/>
        <v>#REF!</v>
      </c>
      <c r="C3269" s="576" t="e">
        <f>IF(A3269="","",IF(#REF!+'Plano Prestação Mensal Proposta'!A3269&gt;120,0,ROUND(IF(B3269&gt;0.045,(0.045*0.5),(0.5)*B3269),7)))</f>
        <v>#REF!</v>
      </c>
      <c r="D3269" s="576" t="e">
        <f t="shared" si="350"/>
        <v>#REF!</v>
      </c>
      <c r="E3269" s="575" t="e">
        <f t="shared" si="356"/>
        <v>#REF!</v>
      </c>
      <c r="F3269" s="575" t="e">
        <f t="shared" si="351"/>
        <v>#REF!</v>
      </c>
      <c r="G3269" s="575" t="e">
        <f t="shared" si="352"/>
        <v>#REF!</v>
      </c>
      <c r="H3269" s="575" t="e">
        <f t="shared" si="353"/>
        <v>#REF!</v>
      </c>
      <c r="I3269" s="575" t="e">
        <f t="shared" si="354"/>
        <v>#REF!</v>
      </c>
      <c r="J3269" s="575" t="e">
        <f>IF(A3269="","",IF(#REF!="","",PMT((1+D3269)^(1/12)-1,(#REF!*12)-A3269+1,-E3269)))</f>
        <v>#REF!</v>
      </c>
    </row>
    <row r="3270" spans="1:10">
      <c r="A3270" s="577" t="e">
        <f>IF(A3269="","",IF(A3269=#REF!*12,"",+A3269+1))</f>
        <v>#REF!</v>
      </c>
      <c r="B3270" s="576" t="e">
        <f t="shared" si="355"/>
        <v>#REF!</v>
      </c>
      <c r="C3270" s="576" t="e">
        <f>IF(A3270="","",IF(#REF!+'Plano Prestação Mensal Proposta'!A3270&gt;120,0,ROUND(IF(B3270&gt;0.045,(0.045*0.5),(0.5)*B3270),7)))</f>
        <v>#REF!</v>
      </c>
      <c r="D3270" s="576" t="e">
        <f t="shared" ref="D3270:D3333" si="357">IF(A3270="","",+B3270-C3270)</f>
        <v>#REF!</v>
      </c>
      <c r="E3270" s="575" t="e">
        <f t="shared" si="356"/>
        <v>#REF!</v>
      </c>
      <c r="F3270" s="575" t="e">
        <f t="shared" ref="F3270:F3333" si="358">IF(A3270="","",IF(J3270="","",+J3270-H3270))</f>
        <v>#REF!</v>
      </c>
      <c r="G3270" s="575" t="e">
        <f t="shared" ref="G3270:G3333" si="359">IF(A3270="","",IF(E3270="","",ROUND(+E3270*((1+B3270)^(1/12)-1),2)))</f>
        <v>#REF!</v>
      </c>
      <c r="H3270" s="575" t="e">
        <f t="shared" ref="H3270:H3333" si="360">IF(A3270="","",IF(E3270="","",ROUND(+E3270*((1+D3270)^(1/12)-1),2)))</f>
        <v>#REF!</v>
      </c>
      <c r="I3270" s="575" t="e">
        <f t="shared" ref="I3270:I3333" si="361">IF(A3270="","",+G3270-H3270)</f>
        <v>#REF!</v>
      </c>
      <c r="J3270" s="575" t="e">
        <f>IF(A3270="","",IF(#REF!="","",PMT((1+D3270)^(1/12)-1,(#REF!*12)-A3270+1,-E3270)))</f>
        <v>#REF!</v>
      </c>
    </row>
    <row r="3271" spans="1:10">
      <c r="A3271" s="577" t="e">
        <f>IF(A3270="","",IF(A3270=#REF!*12,"",+A3270+1))</f>
        <v>#REF!</v>
      </c>
      <c r="B3271" s="576" t="e">
        <f t="shared" ref="B3271:B3334" si="362">IF(A3271="","",+B3270)</f>
        <v>#REF!</v>
      </c>
      <c r="C3271" s="576" t="e">
        <f>IF(A3271="","",IF(#REF!+'Plano Prestação Mensal Proposta'!A3271&gt;120,0,ROUND(IF(B3271&gt;0.045,(0.045*0.5),(0.5)*B3271),7)))</f>
        <v>#REF!</v>
      </c>
      <c r="D3271" s="576" t="e">
        <f t="shared" si="357"/>
        <v>#REF!</v>
      </c>
      <c r="E3271" s="575" t="e">
        <f t="shared" ref="E3271:E3334" si="363">IF(A3271="","",IF(F3270="","",+E3270-F3270))</f>
        <v>#REF!</v>
      </c>
      <c r="F3271" s="575" t="e">
        <f t="shared" si="358"/>
        <v>#REF!</v>
      </c>
      <c r="G3271" s="575" t="e">
        <f t="shared" si="359"/>
        <v>#REF!</v>
      </c>
      <c r="H3271" s="575" t="e">
        <f t="shared" si="360"/>
        <v>#REF!</v>
      </c>
      <c r="I3271" s="575" t="e">
        <f t="shared" si="361"/>
        <v>#REF!</v>
      </c>
      <c r="J3271" s="575" t="e">
        <f>IF(A3271="","",IF(#REF!="","",PMT((1+D3271)^(1/12)-1,(#REF!*12)-A3271+1,-E3271)))</f>
        <v>#REF!</v>
      </c>
    </row>
    <row r="3272" spans="1:10">
      <c r="A3272" s="577" t="e">
        <f>IF(A3271="","",IF(A3271=#REF!*12,"",+A3271+1))</f>
        <v>#REF!</v>
      </c>
      <c r="B3272" s="576" t="e">
        <f t="shared" si="362"/>
        <v>#REF!</v>
      </c>
      <c r="C3272" s="576" t="e">
        <f>IF(A3272="","",IF(#REF!+'Plano Prestação Mensal Proposta'!A3272&gt;120,0,ROUND(IF(B3272&gt;0.045,(0.045*0.5),(0.5)*B3272),7)))</f>
        <v>#REF!</v>
      </c>
      <c r="D3272" s="576" t="e">
        <f t="shared" si="357"/>
        <v>#REF!</v>
      </c>
      <c r="E3272" s="575" t="e">
        <f t="shared" si="363"/>
        <v>#REF!</v>
      </c>
      <c r="F3272" s="575" t="e">
        <f t="shared" si="358"/>
        <v>#REF!</v>
      </c>
      <c r="G3272" s="575" t="e">
        <f t="shared" si="359"/>
        <v>#REF!</v>
      </c>
      <c r="H3272" s="575" t="e">
        <f t="shared" si="360"/>
        <v>#REF!</v>
      </c>
      <c r="I3272" s="575" t="e">
        <f t="shared" si="361"/>
        <v>#REF!</v>
      </c>
      <c r="J3272" s="575" t="e">
        <f>IF(A3272="","",IF(#REF!="","",PMT((1+D3272)^(1/12)-1,(#REF!*12)-A3272+1,-E3272)))</f>
        <v>#REF!</v>
      </c>
    </row>
    <row r="3273" spans="1:10">
      <c r="A3273" s="577" t="e">
        <f>IF(A3272="","",IF(A3272=#REF!*12,"",+A3272+1))</f>
        <v>#REF!</v>
      </c>
      <c r="B3273" s="576" t="e">
        <f t="shared" si="362"/>
        <v>#REF!</v>
      </c>
      <c r="C3273" s="576" t="e">
        <f>IF(A3273="","",IF(#REF!+'Plano Prestação Mensal Proposta'!A3273&gt;120,0,ROUND(IF(B3273&gt;0.045,(0.045*0.5),(0.5)*B3273),7)))</f>
        <v>#REF!</v>
      </c>
      <c r="D3273" s="576" t="e">
        <f t="shared" si="357"/>
        <v>#REF!</v>
      </c>
      <c r="E3273" s="575" t="e">
        <f t="shared" si="363"/>
        <v>#REF!</v>
      </c>
      <c r="F3273" s="575" t="e">
        <f t="shared" si="358"/>
        <v>#REF!</v>
      </c>
      <c r="G3273" s="575" t="e">
        <f t="shared" si="359"/>
        <v>#REF!</v>
      </c>
      <c r="H3273" s="575" t="e">
        <f t="shared" si="360"/>
        <v>#REF!</v>
      </c>
      <c r="I3273" s="575" t="e">
        <f t="shared" si="361"/>
        <v>#REF!</v>
      </c>
      <c r="J3273" s="575" t="e">
        <f>IF(A3273="","",IF(#REF!="","",PMT((1+D3273)^(1/12)-1,(#REF!*12)-A3273+1,-E3273)))</f>
        <v>#REF!</v>
      </c>
    </row>
    <row r="3274" spans="1:10">
      <c r="A3274" s="577" t="e">
        <f>IF(A3273="","",IF(A3273=#REF!*12,"",+A3273+1))</f>
        <v>#REF!</v>
      </c>
      <c r="B3274" s="576" t="e">
        <f t="shared" si="362"/>
        <v>#REF!</v>
      </c>
      <c r="C3274" s="576" t="e">
        <f>IF(A3274="","",IF(#REF!+'Plano Prestação Mensal Proposta'!A3274&gt;120,0,ROUND(IF(B3274&gt;0.045,(0.045*0.5),(0.5)*B3274),7)))</f>
        <v>#REF!</v>
      </c>
      <c r="D3274" s="576" t="e">
        <f t="shared" si="357"/>
        <v>#REF!</v>
      </c>
      <c r="E3274" s="575" t="e">
        <f t="shared" si="363"/>
        <v>#REF!</v>
      </c>
      <c r="F3274" s="575" t="e">
        <f t="shared" si="358"/>
        <v>#REF!</v>
      </c>
      <c r="G3274" s="575" t="e">
        <f t="shared" si="359"/>
        <v>#REF!</v>
      </c>
      <c r="H3274" s="575" t="e">
        <f t="shared" si="360"/>
        <v>#REF!</v>
      </c>
      <c r="I3274" s="575" t="e">
        <f t="shared" si="361"/>
        <v>#REF!</v>
      </c>
      <c r="J3274" s="575" t="e">
        <f>IF(A3274="","",IF(#REF!="","",PMT((1+D3274)^(1/12)-1,(#REF!*12)-A3274+1,-E3274)))</f>
        <v>#REF!</v>
      </c>
    </row>
    <row r="3275" spans="1:10">
      <c r="A3275" s="577" t="e">
        <f>IF(A3274="","",IF(A3274=#REF!*12,"",+A3274+1))</f>
        <v>#REF!</v>
      </c>
      <c r="B3275" s="576" t="e">
        <f t="shared" si="362"/>
        <v>#REF!</v>
      </c>
      <c r="C3275" s="576" t="e">
        <f>IF(A3275="","",IF(#REF!+'Plano Prestação Mensal Proposta'!A3275&gt;120,0,ROUND(IF(B3275&gt;0.045,(0.045*0.5),(0.5)*B3275),7)))</f>
        <v>#REF!</v>
      </c>
      <c r="D3275" s="576" t="e">
        <f t="shared" si="357"/>
        <v>#REF!</v>
      </c>
      <c r="E3275" s="575" t="e">
        <f t="shared" si="363"/>
        <v>#REF!</v>
      </c>
      <c r="F3275" s="575" t="e">
        <f t="shared" si="358"/>
        <v>#REF!</v>
      </c>
      <c r="G3275" s="575" t="e">
        <f t="shared" si="359"/>
        <v>#REF!</v>
      </c>
      <c r="H3275" s="575" t="e">
        <f t="shared" si="360"/>
        <v>#REF!</v>
      </c>
      <c r="I3275" s="575" t="e">
        <f t="shared" si="361"/>
        <v>#REF!</v>
      </c>
      <c r="J3275" s="575" t="e">
        <f>IF(A3275="","",IF(#REF!="","",PMT((1+D3275)^(1/12)-1,(#REF!*12)-A3275+1,-E3275)))</f>
        <v>#REF!</v>
      </c>
    </row>
    <row r="3276" spans="1:10">
      <c r="A3276" s="577" t="e">
        <f>IF(A3275="","",IF(A3275=#REF!*12,"",+A3275+1))</f>
        <v>#REF!</v>
      </c>
      <c r="B3276" s="576" t="e">
        <f t="shared" si="362"/>
        <v>#REF!</v>
      </c>
      <c r="C3276" s="576" t="e">
        <f>IF(A3276="","",IF(#REF!+'Plano Prestação Mensal Proposta'!A3276&gt;120,0,ROUND(IF(B3276&gt;0.045,(0.045*0.5),(0.5)*B3276),7)))</f>
        <v>#REF!</v>
      </c>
      <c r="D3276" s="576" t="e">
        <f t="shared" si="357"/>
        <v>#REF!</v>
      </c>
      <c r="E3276" s="575" t="e">
        <f t="shared" si="363"/>
        <v>#REF!</v>
      </c>
      <c r="F3276" s="575" t="e">
        <f t="shared" si="358"/>
        <v>#REF!</v>
      </c>
      <c r="G3276" s="575" t="e">
        <f t="shared" si="359"/>
        <v>#REF!</v>
      </c>
      <c r="H3276" s="575" t="e">
        <f t="shared" si="360"/>
        <v>#REF!</v>
      </c>
      <c r="I3276" s="575" t="e">
        <f t="shared" si="361"/>
        <v>#REF!</v>
      </c>
      <c r="J3276" s="575" t="e">
        <f>IF(A3276="","",IF(#REF!="","",PMT((1+D3276)^(1/12)-1,(#REF!*12)-A3276+1,-E3276)))</f>
        <v>#REF!</v>
      </c>
    </row>
    <row r="3277" spans="1:10">
      <c r="A3277" s="577" t="e">
        <f>IF(A3276="","",IF(A3276=#REF!*12,"",+A3276+1))</f>
        <v>#REF!</v>
      </c>
      <c r="B3277" s="576" t="e">
        <f t="shared" si="362"/>
        <v>#REF!</v>
      </c>
      <c r="C3277" s="576" t="e">
        <f>IF(A3277="","",IF(#REF!+'Plano Prestação Mensal Proposta'!A3277&gt;120,0,ROUND(IF(B3277&gt;0.045,(0.045*0.5),(0.5)*B3277),7)))</f>
        <v>#REF!</v>
      </c>
      <c r="D3277" s="576" t="e">
        <f t="shared" si="357"/>
        <v>#REF!</v>
      </c>
      <c r="E3277" s="575" t="e">
        <f t="shared" si="363"/>
        <v>#REF!</v>
      </c>
      <c r="F3277" s="575" t="e">
        <f t="shared" si="358"/>
        <v>#REF!</v>
      </c>
      <c r="G3277" s="575" t="e">
        <f t="shared" si="359"/>
        <v>#REF!</v>
      </c>
      <c r="H3277" s="575" t="e">
        <f t="shared" si="360"/>
        <v>#REF!</v>
      </c>
      <c r="I3277" s="575" t="e">
        <f t="shared" si="361"/>
        <v>#REF!</v>
      </c>
      <c r="J3277" s="575" t="e">
        <f>IF(A3277="","",IF(#REF!="","",PMT((1+D3277)^(1/12)-1,(#REF!*12)-A3277+1,-E3277)))</f>
        <v>#REF!</v>
      </c>
    </row>
    <row r="3278" spans="1:10">
      <c r="A3278" s="577" t="e">
        <f>IF(A3277="","",IF(A3277=#REF!*12,"",+A3277+1))</f>
        <v>#REF!</v>
      </c>
      <c r="B3278" s="576" t="e">
        <f t="shared" si="362"/>
        <v>#REF!</v>
      </c>
      <c r="C3278" s="576" t="e">
        <f>IF(A3278="","",IF(#REF!+'Plano Prestação Mensal Proposta'!A3278&gt;120,0,ROUND(IF(B3278&gt;0.045,(0.045*0.5),(0.5)*B3278),7)))</f>
        <v>#REF!</v>
      </c>
      <c r="D3278" s="576" t="e">
        <f t="shared" si="357"/>
        <v>#REF!</v>
      </c>
      <c r="E3278" s="575" t="e">
        <f t="shared" si="363"/>
        <v>#REF!</v>
      </c>
      <c r="F3278" s="575" t="e">
        <f t="shared" si="358"/>
        <v>#REF!</v>
      </c>
      <c r="G3278" s="575" t="e">
        <f t="shared" si="359"/>
        <v>#REF!</v>
      </c>
      <c r="H3278" s="575" t="e">
        <f t="shared" si="360"/>
        <v>#REF!</v>
      </c>
      <c r="I3278" s="575" t="e">
        <f t="shared" si="361"/>
        <v>#REF!</v>
      </c>
      <c r="J3278" s="575" t="e">
        <f>IF(A3278="","",IF(#REF!="","",PMT((1+D3278)^(1/12)-1,(#REF!*12)-A3278+1,-E3278)))</f>
        <v>#REF!</v>
      </c>
    </row>
    <row r="3279" spans="1:10">
      <c r="A3279" s="577" t="e">
        <f>IF(A3278="","",IF(A3278=#REF!*12,"",+A3278+1))</f>
        <v>#REF!</v>
      </c>
      <c r="B3279" s="576" t="e">
        <f t="shared" si="362"/>
        <v>#REF!</v>
      </c>
      <c r="C3279" s="576" t="e">
        <f>IF(A3279="","",IF(#REF!+'Plano Prestação Mensal Proposta'!A3279&gt;120,0,ROUND(IF(B3279&gt;0.045,(0.045*0.5),(0.5)*B3279),7)))</f>
        <v>#REF!</v>
      </c>
      <c r="D3279" s="576" t="e">
        <f t="shared" si="357"/>
        <v>#REF!</v>
      </c>
      <c r="E3279" s="575" t="e">
        <f t="shared" si="363"/>
        <v>#REF!</v>
      </c>
      <c r="F3279" s="575" t="e">
        <f t="shared" si="358"/>
        <v>#REF!</v>
      </c>
      <c r="G3279" s="575" t="e">
        <f t="shared" si="359"/>
        <v>#REF!</v>
      </c>
      <c r="H3279" s="575" t="e">
        <f t="shared" si="360"/>
        <v>#REF!</v>
      </c>
      <c r="I3279" s="575" t="e">
        <f t="shared" si="361"/>
        <v>#REF!</v>
      </c>
      <c r="J3279" s="575" t="e">
        <f>IF(A3279="","",IF(#REF!="","",PMT((1+D3279)^(1/12)-1,(#REF!*12)-A3279+1,-E3279)))</f>
        <v>#REF!</v>
      </c>
    </row>
    <row r="3280" spans="1:10">
      <c r="A3280" s="577" t="e">
        <f>IF(A3279="","",IF(A3279=#REF!*12,"",+A3279+1))</f>
        <v>#REF!</v>
      </c>
      <c r="B3280" s="576" t="e">
        <f t="shared" si="362"/>
        <v>#REF!</v>
      </c>
      <c r="C3280" s="576" t="e">
        <f>IF(A3280="","",IF(#REF!+'Plano Prestação Mensal Proposta'!A3280&gt;120,0,ROUND(IF(B3280&gt;0.045,(0.045*0.5),(0.5)*B3280),7)))</f>
        <v>#REF!</v>
      </c>
      <c r="D3280" s="576" t="e">
        <f t="shared" si="357"/>
        <v>#REF!</v>
      </c>
      <c r="E3280" s="575" t="e">
        <f t="shared" si="363"/>
        <v>#REF!</v>
      </c>
      <c r="F3280" s="575" t="e">
        <f t="shared" si="358"/>
        <v>#REF!</v>
      </c>
      <c r="G3280" s="575" t="e">
        <f t="shared" si="359"/>
        <v>#REF!</v>
      </c>
      <c r="H3280" s="575" t="e">
        <f t="shared" si="360"/>
        <v>#REF!</v>
      </c>
      <c r="I3280" s="575" t="e">
        <f t="shared" si="361"/>
        <v>#REF!</v>
      </c>
      <c r="J3280" s="575" t="e">
        <f>IF(A3280="","",IF(#REF!="","",PMT((1+D3280)^(1/12)-1,(#REF!*12)-A3280+1,-E3280)))</f>
        <v>#REF!</v>
      </c>
    </row>
    <row r="3281" spans="1:10">
      <c r="A3281" s="577" t="e">
        <f>IF(A3280="","",IF(A3280=#REF!*12,"",+A3280+1))</f>
        <v>#REF!</v>
      </c>
      <c r="B3281" s="576" t="e">
        <f t="shared" si="362"/>
        <v>#REF!</v>
      </c>
      <c r="C3281" s="576" t="e">
        <f>IF(A3281="","",IF(#REF!+'Plano Prestação Mensal Proposta'!A3281&gt;120,0,ROUND(IF(B3281&gt;0.045,(0.045*0.5),(0.5)*B3281),7)))</f>
        <v>#REF!</v>
      </c>
      <c r="D3281" s="576" t="e">
        <f t="shared" si="357"/>
        <v>#REF!</v>
      </c>
      <c r="E3281" s="575" t="e">
        <f t="shared" si="363"/>
        <v>#REF!</v>
      </c>
      <c r="F3281" s="575" t="e">
        <f t="shared" si="358"/>
        <v>#REF!</v>
      </c>
      <c r="G3281" s="575" t="e">
        <f t="shared" si="359"/>
        <v>#REF!</v>
      </c>
      <c r="H3281" s="575" t="e">
        <f t="shared" si="360"/>
        <v>#REF!</v>
      </c>
      <c r="I3281" s="575" t="e">
        <f t="shared" si="361"/>
        <v>#REF!</v>
      </c>
      <c r="J3281" s="575" t="e">
        <f>IF(A3281="","",IF(#REF!="","",PMT((1+D3281)^(1/12)-1,(#REF!*12)-A3281+1,-E3281)))</f>
        <v>#REF!</v>
      </c>
    </row>
    <row r="3282" spans="1:10">
      <c r="A3282" s="577" t="e">
        <f>IF(A3281="","",IF(A3281=#REF!*12,"",+A3281+1))</f>
        <v>#REF!</v>
      </c>
      <c r="B3282" s="576" t="e">
        <f t="shared" si="362"/>
        <v>#REF!</v>
      </c>
      <c r="C3282" s="576" t="e">
        <f>IF(A3282="","",IF(#REF!+'Plano Prestação Mensal Proposta'!A3282&gt;120,0,ROUND(IF(B3282&gt;0.045,(0.045*0.5),(0.5)*B3282),7)))</f>
        <v>#REF!</v>
      </c>
      <c r="D3282" s="576" t="e">
        <f t="shared" si="357"/>
        <v>#REF!</v>
      </c>
      <c r="E3282" s="575" t="e">
        <f t="shared" si="363"/>
        <v>#REF!</v>
      </c>
      <c r="F3282" s="575" t="e">
        <f t="shared" si="358"/>
        <v>#REF!</v>
      </c>
      <c r="G3282" s="575" t="e">
        <f t="shared" si="359"/>
        <v>#REF!</v>
      </c>
      <c r="H3282" s="575" t="e">
        <f t="shared" si="360"/>
        <v>#REF!</v>
      </c>
      <c r="I3282" s="575" t="e">
        <f t="shared" si="361"/>
        <v>#REF!</v>
      </c>
      <c r="J3282" s="575" t="e">
        <f>IF(A3282="","",IF(#REF!="","",PMT((1+D3282)^(1/12)-1,(#REF!*12)-A3282+1,-E3282)))</f>
        <v>#REF!</v>
      </c>
    </row>
    <row r="3283" spans="1:10">
      <c r="A3283" s="577" t="e">
        <f>IF(A3282="","",IF(A3282=#REF!*12,"",+A3282+1))</f>
        <v>#REF!</v>
      </c>
      <c r="B3283" s="576" t="e">
        <f t="shared" si="362"/>
        <v>#REF!</v>
      </c>
      <c r="C3283" s="576" t="e">
        <f>IF(A3283="","",IF(#REF!+'Plano Prestação Mensal Proposta'!A3283&gt;120,0,ROUND(IF(B3283&gt;0.045,(0.045*0.5),(0.5)*B3283),7)))</f>
        <v>#REF!</v>
      </c>
      <c r="D3283" s="576" t="e">
        <f t="shared" si="357"/>
        <v>#REF!</v>
      </c>
      <c r="E3283" s="575" t="e">
        <f t="shared" si="363"/>
        <v>#REF!</v>
      </c>
      <c r="F3283" s="575" t="e">
        <f t="shared" si="358"/>
        <v>#REF!</v>
      </c>
      <c r="G3283" s="575" t="e">
        <f t="shared" si="359"/>
        <v>#REF!</v>
      </c>
      <c r="H3283" s="575" t="e">
        <f t="shared" si="360"/>
        <v>#REF!</v>
      </c>
      <c r="I3283" s="575" t="e">
        <f t="shared" si="361"/>
        <v>#REF!</v>
      </c>
      <c r="J3283" s="575" t="e">
        <f>IF(A3283="","",IF(#REF!="","",PMT((1+D3283)^(1/12)-1,(#REF!*12)-A3283+1,-E3283)))</f>
        <v>#REF!</v>
      </c>
    </row>
    <row r="3284" spans="1:10">
      <c r="A3284" s="577" t="e">
        <f>IF(A3283="","",IF(A3283=#REF!*12,"",+A3283+1))</f>
        <v>#REF!</v>
      </c>
      <c r="B3284" s="576" t="e">
        <f t="shared" si="362"/>
        <v>#REF!</v>
      </c>
      <c r="C3284" s="576" t="e">
        <f>IF(A3284="","",IF(#REF!+'Plano Prestação Mensal Proposta'!A3284&gt;120,0,ROUND(IF(B3284&gt;0.045,(0.045*0.5),(0.5)*B3284),7)))</f>
        <v>#REF!</v>
      </c>
      <c r="D3284" s="576" t="e">
        <f t="shared" si="357"/>
        <v>#REF!</v>
      </c>
      <c r="E3284" s="575" t="e">
        <f t="shared" si="363"/>
        <v>#REF!</v>
      </c>
      <c r="F3284" s="575" t="e">
        <f t="shared" si="358"/>
        <v>#REF!</v>
      </c>
      <c r="G3284" s="575" t="e">
        <f t="shared" si="359"/>
        <v>#REF!</v>
      </c>
      <c r="H3284" s="575" t="e">
        <f t="shared" si="360"/>
        <v>#REF!</v>
      </c>
      <c r="I3284" s="575" t="e">
        <f t="shared" si="361"/>
        <v>#REF!</v>
      </c>
      <c r="J3284" s="575" t="e">
        <f>IF(A3284="","",IF(#REF!="","",PMT((1+D3284)^(1/12)-1,(#REF!*12)-A3284+1,-E3284)))</f>
        <v>#REF!</v>
      </c>
    </row>
    <row r="3285" spans="1:10">
      <c r="A3285" s="577" t="e">
        <f>IF(A3284="","",IF(A3284=#REF!*12,"",+A3284+1))</f>
        <v>#REF!</v>
      </c>
      <c r="B3285" s="576" t="e">
        <f t="shared" si="362"/>
        <v>#REF!</v>
      </c>
      <c r="C3285" s="576" t="e">
        <f>IF(A3285="","",IF(#REF!+'Plano Prestação Mensal Proposta'!A3285&gt;120,0,ROUND(IF(B3285&gt;0.045,(0.045*0.5),(0.5)*B3285),7)))</f>
        <v>#REF!</v>
      </c>
      <c r="D3285" s="576" t="e">
        <f t="shared" si="357"/>
        <v>#REF!</v>
      </c>
      <c r="E3285" s="575" t="e">
        <f t="shared" si="363"/>
        <v>#REF!</v>
      </c>
      <c r="F3285" s="575" t="e">
        <f t="shared" si="358"/>
        <v>#REF!</v>
      </c>
      <c r="G3285" s="575" t="e">
        <f t="shared" si="359"/>
        <v>#REF!</v>
      </c>
      <c r="H3285" s="575" t="e">
        <f t="shared" si="360"/>
        <v>#REF!</v>
      </c>
      <c r="I3285" s="575" t="e">
        <f t="shared" si="361"/>
        <v>#REF!</v>
      </c>
      <c r="J3285" s="575" t="e">
        <f>IF(A3285="","",IF(#REF!="","",PMT((1+D3285)^(1/12)-1,(#REF!*12)-A3285+1,-E3285)))</f>
        <v>#REF!</v>
      </c>
    </row>
    <row r="3286" spans="1:10">
      <c r="A3286" s="577" t="e">
        <f>IF(A3285="","",IF(A3285=#REF!*12,"",+A3285+1))</f>
        <v>#REF!</v>
      </c>
      <c r="B3286" s="576" t="e">
        <f t="shared" si="362"/>
        <v>#REF!</v>
      </c>
      <c r="C3286" s="576" t="e">
        <f>IF(A3286="","",IF(#REF!+'Plano Prestação Mensal Proposta'!A3286&gt;120,0,ROUND(IF(B3286&gt;0.045,(0.045*0.5),(0.5)*B3286),7)))</f>
        <v>#REF!</v>
      </c>
      <c r="D3286" s="576" t="e">
        <f t="shared" si="357"/>
        <v>#REF!</v>
      </c>
      <c r="E3286" s="575" t="e">
        <f t="shared" si="363"/>
        <v>#REF!</v>
      </c>
      <c r="F3286" s="575" t="e">
        <f t="shared" si="358"/>
        <v>#REF!</v>
      </c>
      <c r="G3286" s="575" t="e">
        <f t="shared" si="359"/>
        <v>#REF!</v>
      </c>
      <c r="H3286" s="575" t="e">
        <f t="shared" si="360"/>
        <v>#REF!</v>
      </c>
      <c r="I3286" s="575" t="e">
        <f t="shared" si="361"/>
        <v>#REF!</v>
      </c>
      <c r="J3286" s="575" t="e">
        <f>IF(A3286="","",IF(#REF!="","",PMT((1+D3286)^(1/12)-1,(#REF!*12)-A3286+1,-E3286)))</f>
        <v>#REF!</v>
      </c>
    </row>
    <row r="3287" spans="1:10">
      <c r="A3287" s="577" t="e">
        <f>IF(A3286="","",IF(A3286=#REF!*12,"",+A3286+1))</f>
        <v>#REF!</v>
      </c>
      <c r="B3287" s="576" t="e">
        <f t="shared" si="362"/>
        <v>#REF!</v>
      </c>
      <c r="C3287" s="576" t="e">
        <f>IF(A3287="","",IF(#REF!+'Plano Prestação Mensal Proposta'!A3287&gt;120,0,ROUND(IF(B3287&gt;0.045,(0.045*0.5),(0.5)*B3287),7)))</f>
        <v>#REF!</v>
      </c>
      <c r="D3287" s="576" t="e">
        <f t="shared" si="357"/>
        <v>#REF!</v>
      </c>
      <c r="E3287" s="575" t="e">
        <f t="shared" si="363"/>
        <v>#REF!</v>
      </c>
      <c r="F3287" s="575" t="e">
        <f t="shared" si="358"/>
        <v>#REF!</v>
      </c>
      <c r="G3287" s="575" t="e">
        <f t="shared" si="359"/>
        <v>#REF!</v>
      </c>
      <c r="H3287" s="575" t="e">
        <f t="shared" si="360"/>
        <v>#REF!</v>
      </c>
      <c r="I3287" s="575" t="e">
        <f t="shared" si="361"/>
        <v>#REF!</v>
      </c>
      <c r="J3287" s="575" t="e">
        <f>IF(A3287="","",IF(#REF!="","",PMT((1+D3287)^(1/12)-1,(#REF!*12)-A3287+1,-E3287)))</f>
        <v>#REF!</v>
      </c>
    </row>
    <row r="3288" spans="1:10">
      <c r="A3288" s="577" t="e">
        <f>IF(A3287="","",IF(A3287=#REF!*12,"",+A3287+1))</f>
        <v>#REF!</v>
      </c>
      <c r="B3288" s="576" t="e">
        <f t="shared" si="362"/>
        <v>#REF!</v>
      </c>
      <c r="C3288" s="576" t="e">
        <f>IF(A3288="","",IF(#REF!+'Plano Prestação Mensal Proposta'!A3288&gt;120,0,ROUND(IF(B3288&gt;0.045,(0.045*0.5),(0.5)*B3288),7)))</f>
        <v>#REF!</v>
      </c>
      <c r="D3288" s="576" t="e">
        <f t="shared" si="357"/>
        <v>#REF!</v>
      </c>
      <c r="E3288" s="575" t="e">
        <f t="shared" si="363"/>
        <v>#REF!</v>
      </c>
      <c r="F3288" s="575" t="e">
        <f t="shared" si="358"/>
        <v>#REF!</v>
      </c>
      <c r="G3288" s="575" t="e">
        <f t="shared" si="359"/>
        <v>#REF!</v>
      </c>
      <c r="H3288" s="575" t="e">
        <f t="shared" si="360"/>
        <v>#REF!</v>
      </c>
      <c r="I3288" s="575" t="e">
        <f t="shared" si="361"/>
        <v>#REF!</v>
      </c>
      <c r="J3288" s="575" t="e">
        <f>IF(A3288="","",IF(#REF!="","",PMT((1+D3288)^(1/12)-1,(#REF!*12)-A3288+1,-E3288)))</f>
        <v>#REF!</v>
      </c>
    </row>
    <row r="3289" spans="1:10">
      <c r="A3289" s="577" t="e">
        <f>IF(A3288="","",IF(A3288=#REF!*12,"",+A3288+1))</f>
        <v>#REF!</v>
      </c>
      <c r="B3289" s="576" t="e">
        <f t="shared" si="362"/>
        <v>#REF!</v>
      </c>
      <c r="C3289" s="576" t="e">
        <f>IF(A3289="","",IF(#REF!+'Plano Prestação Mensal Proposta'!A3289&gt;120,0,ROUND(IF(B3289&gt;0.045,(0.045*0.5),(0.5)*B3289),7)))</f>
        <v>#REF!</v>
      </c>
      <c r="D3289" s="576" t="e">
        <f t="shared" si="357"/>
        <v>#REF!</v>
      </c>
      <c r="E3289" s="575" t="e">
        <f t="shared" si="363"/>
        <v>#REF!</v>
      </c>
      <c r="F3289" s="575" t="e">
        <f t="shared" si="358"/>
        <v>#REF!</v>
      </c>
      <c r="G3289" s="575" t="e">
        <f t="shared" si="359"/>
        <v>#REF!</v>
      </c>
      <c r="H3289" s="575" t="e">
        <f t="shared" si="360"/>
        <v>#REF!</v>
      </c>
      <c r="I3289" s="575" t="e">
        <f t="shared" si="361"/>
        <v>#REF!</v>
      </c>
      <c r="J3289" s="575" t="e">
        <f>IF(A3289="","",IF(#REF!="","",PMT((1+D3289)^(1/12)-1,(#REF!*12)-A3289+1,-E3289)))</f>
        <v>#REF!</v>
      </c>
    </row>
    <row r="3290" spans="1:10">
      <c r="A3290" s="577" t="e">
        <f>IF(A3289="","",IF(A3289=#REF!*12,"",+A3289+1))</f>
        <v>#REF!</v>
      </c>
      <c r="B3290" s="576" t="e">
        <f t="shared" si="362"/>
        <v>#REF!</v>
      </c>
      <c r="C3290" s="576" t="e">
        <f>IF(A3290="","",IF(#REF!+'Plano Prestação Mensal Proposta'!A3290&gt;120,0,ROUND(IF(B3290&gt;0.045,(0.045*0.5),(0.5)*B3290),7)))</f>
        <v>#REF!</v>
      </c>
      <c r="D3290" s="576" t="e">
        <f t="shared" si="357"/>
        <v>#REF!</v>
      </c>
      <c r="E3290" s="575" t="e">
        <f t="shared" si="363"/>
        <v>#REF!</v>
      </c>
      <c r="F3290" s="575" t="e">
        <f t="shared" si="358"/>
        <v>#REF!</v>
      </c>
      <c r="G3290" s="575" t="e">
        <f t="shared" si="359"/>
        <v>#REF!</v>
      </c>
      <c r="H3290" s="575" t="e">
        <f t="shared" si="360"/>
        <v>#REF!</v>
      </c>
      <c r="I3290" s="575" t="e">
        <f t="shared" si="361"/>
        <v>#REF!</v>
      </c>
      <c r="J3290" s="575" t="e">
        <f>IF(A3290="","",IF(#REF!="","",PMT((1+D3290)^(1/12)-1,(#REF!*12)-A3290+1,-E3290)))</f>
        <v>#REF!</v>
      </c>
    </row>
    <row r="3291" spans="1:10">
      <c r="A3291" s="577" t="e">
        <f>IF(A3290="","",IF(A3290=#REF!*12,"",+A3290+1))</f>
        <v>#REF!</v>
      </c>
      <c r="B3291" s="576" t="e">
        <f t="shared" si="362"/>
        <v>#REF!</v>
      </c>
      <c r="C3291" s="576" t="e">
        <f>IF(A3291="","",IF(#REF!+'Plano Prestação Mensal Proposta'!A3291&gt;120,0,ROUND(IF(B3291&gt;0.045,(0.045*0.5),(0.5)*B3291),7)))</f>
        <v>#REF!</v>
      </c>
      <c r="D3291" s="576" t="e">
        <f t="shared" si="357"/>
        <v>#REF!</v>
      </c>
      <c r="E3291" s="575" t="e">
        <f t="shared" si="363"/>
        <v>#REF!</v>
      </c>
      <c r="F3291" s="575" t="e">
        <f t="shared" si="358"/>
        <v>#REF!</v>
      </c>
      <c r="G3291" s="575" t="e">
        <f t="shared" si="359"/>
        <v>#REF!</v>
      </c>
      <c r="H3291" s="575" t="e">
        <f t="shared" si="360"/>
        <v>#REF!</v>
      </c>
      <c r="I3291" s="575" t="e">
        <f t="shared" si="361"/>
        <v>#REF!</v>
      </c>
      <c r="J3291" s="575" t="e">
        <f>IF(A3291="","",IF(#REF!="","",PMT((1+D3291)^(1/12)-1,(#REF!*12)-A3291+1,-E3291)))</f>
        <v>#REF!</v>
      </c>
    </row>
    <row r="3292" spans="1:10">
      <c r="A3292" s="577" t="e">
        <f>IF(A3291="","",IF(A3291=#REF!*12,"",+A3291+1))</f>
        <v>#REF!</v>
      </c>
      <c r="B3292" s="576" t="e">
        <f t="shared" si="362"/>
        <v>#REF!</v>
      </c>
      <c r="C3292" s="576" t="e">
        <f>IF(A3292="","",IF(#REF!+'Plano Prestação Mensal Proposta'!A3292&gt;120,0,ROUND(IF(B3292&gt;0.045,(0.045*0.5),(0.5)*B3292),7)))</f>
        <v>#REF!</v>
      </c>
      <c r="D3292" s="576" t="e">
        <f t="shared" si="357"/>
        <v>#REF!</v>
      </c>
      <c r="E3292" s="575" t="e">
        <f t="shared" si="363"/>
        <v>#REF!</v>
      </c>
      <c r="F3292" s="575" t="e">
        <f t="shared" si="358"/>
        <v>#REF!</v>
      </c>
      <c r="G3292" s="575" t="e">
        <f t="shared" si="359"/>
        <v>#REF!</v>
      </c>
      <c r="H3292" s="575" t="e">
        <f t="shared" si="360"/>
        <v>#REF!</v>
      </c>
      <c r="I3292" s="575" t="e">
        <f t="shared" si="361"/>
        <v>#REF!</v>
      </c>
      <c r="J3292" s="575" t="e">
        <f>IF(A3292="","",IF(#REF!="","",PMT((1+D3292)^(1/12)-1,(#REF!*12)-A3292+1,-E3292)))</f>
        <v>#REF!</v>
      </c>
    </row>
    <row r="3293" spans="1:10">
      <c r="A3293" s="577" t="e">
        <f>IF(A3292="","",IF(A3292=#REF!*12,"",+A3292+1))</f>
        <v>#REF!</v>
      </c>
      <c r="B3293" s="576" t="e">
        <f t="shared" si="362"/>
        <v>#REF!</v>
      </c>
      <c r="C3293" s="576" t="e">
        <f>IF(A3293="","",IF(#REF!+'Plano Prestação Mensal Proposta'!A3293&gt;120,0,ROUND(IF(B3293&gt;0.045,(0.045*0.5),(0.5)*B3293),7)))</f>
        <v>#REF!</v>
      </c>
      <c r="D3293" s="576" t="e">
        <f t="shared" si="357"/>
        <v>#REF!</v>
      </c>
      <c r="E3293" s="575" t="e">
        <f t="shared" si="363"/>
        <v>#REF!</v>
      </c>
      <c r="F3293" s="575" t="e">
        <f t="shared" si="358"/>
        <v>#REF!</v>
      </c>
      <c r="G3293" s="575" t="e">
        <f t="shared" si="359"/>
        <v>#REF!</v>
      </c>
      <c r="H3293" s="575" t="e">
        <f t="shared" si="360"/>
        <v>#REF!</v>
      </c>
      <c r="I3293" s="575" t="e">
        <f t="shared" si="361"/>
        <v>#REF!</v>
      </c>
      <c r="J3293" s="575" t="e">
        <f>IF(A3293="","",IF(#REF!="","",PMT((1+D3293)^(1/12)-1,(#REF!*12)-A3293+1,-E3293)))</f>
        <v>#REF!</v>
      </c>
    </row>
    <row r="3294" spans="1:10">
      <c r="A3294" s="577" t="e">
        <f>IF(A3293="","",IF(A3293=#REF!*12,"",+A3293+1))</f>
        <v>#REF!</v>
      </c>
      <c r="B3294" s="576" t="e">
        <f t="shared" si="362"/>
        <v>#REF!</v>
      </c>
      <c r="C3294" s="576" t="e">
        <f>IF(A3294="","",IF(#REF!+'Plano Prestação Mensal Proposta'!A3294&gt;120,0,ROUND(IF(B3294&gt;0.045,(0.045*0.5),(0.5)*B3294),7)))</f>
        <v>#REF!</v>
      </c>
      <c r="D3294" s="576" t="e">
        <f t="shared" si="357"/>
        <v>#REF!</v>
      </c>
      <c r="E3294" s="575" t="e">
        <f t="shared" si="363"/>
        <v>#REF!</v>
      </c>
      <c r="F3294" s="575" t="e">
        <f t="shared" si="358"/>
        <v>#REF!</v>
      </c>
      <c r="G3294" s="575" t="e">
        <f t="shared" si="359"/>
        <v>#REF!</v>
      </c>
      <c r="H3294" s="575" t="e">
        <f t="shared" si="360"/>
        <v>#REF!</v>
      </c>
      <c r="I3294" s="575" t="e">
        <f t="shared" si="361"/>
        <v>#REF!</v>
      </c>
      <c r="J3294" s="575" t="e">
        <f>IF(A3294="","",IF(#REF!="","",PMT((1+D3294)^(1/12)-1,(#REF!*12)-A3294+1,-E3294)))</f>
        <v>#REF!</v>
      </c>
    </row>
    <row r="3295" spans="1:10">
      <c r="A3295" s="577" t="e">
        <f>IF(A3294="","",IF(A3294=#REF!*12,"",+A3294+1))</f>
        <v>#REF!</v>
      </c>
      <c r="B3295" s="576" t="e">
        <f t="shared" si="362"/>
        <v>#REF!</v>
      </c>
      <c r="C3295" s="576" t="e">
        <f>IF(A3295="","",IF(#REF!+'Plano Prestação Mensal Proposta'!A3295&gt;120,0,ROUND(IF(B3295&gt;0.045,(0.045*0.5),(0.5)*B3295),7)))</f>
        <v>#REF!</v>
      </c>
      <c r="D3295" s="576" t="e">
        <f t="shared" si="357"/>
        <v>#REF!</v>
      </c>
      <c r="E3295" s="575" t="e">
        <f t="shared" si="363"/>
        <v>#REF!</v>
      </c>
      <c r="F3295" s="575" t="e">
        <f t="shared" si="358"/>
        <v>#REF!</v>
      </c>
      <c r="G3295" s="575" t="e">
        <f t="shared" si="359"/>
        <v>#REF!</v>
      </c>
      <c r="H3295" s="575" t="e">
        <f t="shared" si="360"/>
        <v>#REF!</v>
      </c>
      <c r="I3295" s="575" t="e">
        <f t="shared" si="361"/>
        <v>#REF!</v>
      </c>
      <c r="J3295" s="575" t="e">
        <f>IF(A3295="","",IF(#REF!="","",PMT((1+D3295)^(1/12)-1,(#REF!*12)-A3295+1,-E3295)))</f>
        <v>#REF!</v>
      </c>
    </row>
    <row r="3296" spans="1:10">
      <c r="A3296" s="577" t="e">
        <f>IF(A3295="","",IF(A3295=#REF!*12,"",+A3295+1))</f>
        <v>#REF!</v>
      </c>
      <c r="B3296" s="576" t="e">
        <f t="shared" si="362"/>
        <v>#REF!</v>
      </c>
      <c r="C3296" s="576" t="e">
        <f>IF(A3296="","",IF(#REF!+'Plano Prestação Mensal Proposta'!A3296&gt;120,0,ROUND(IF(B3296&gt;0.045,(0.045*0.5),(0.5)*B3296),7)))</f>
        <v>#REF!</v>
      </c>
      <c r="D3296" s="576" t="e">
        <f t="shared" si="357"/>
        <v>#REF!</v>
      </c>
      <c r="E3296" s="575" t="e">
        <f t="shared" si="363"/>
        <v>#REF!</v>
      </c>
      <c r="F3296" s="575" t="e">
        <f t="shared" si="358"/>
        <v>#REF!</v>
      </c>
      <c r="G3296" s="575" t="e">
        <f t="shared" si="359"/>
        <v>#REF!</v>
      </c>
      <c r="H3296" s="575" t="e">
        <f t="shared" si="360"/>
        <v>#REF!</v>
      </c>
      <c r="I3296" s="575" t="e">
        <f t="shared" si="361"/>
        <v>#REF!</v>
      </c>
      <c r="J3296" s="575" t="e">
        <f>IF(A3296="","",IF(#REF!="","",PMT((1+D3296)^(1/12)-1,(#REF!*12)-A3296+1,-E3296)))</f>
        <v>#REF!</v>
      </c>
    </row>
    <row r="3297" spans="1:10">
      <c r="A3297" s="577" t="e">
        <f>IF(A3296="","",IF(A3296=#REF!*12,"",+A3296+1))</f>
        <v>#REF!</v>
      </c>
      <c r="B3297" s="576" t="e">
        <f t="shared" si="362"/>
        <v>#REF!</v>
      </c>
      <c r="C3297" s="576" t="e">
        <f>IF(A3297="","",IF(#REF!+'Plano Prestação Mensal Proposta'!A3297&gt;120,0,ROUND(IF(B3297&gt;0.045,(0.045*0.5),(0.5)*B3297),7)))</f>
        <v>#REF!</v>
      </c>
      <c r="D3297" s="576" t="e">
        <f t="shared" si="357"/>
        <v>#REF!</v>
      </c>
      <c r="E3297" s="575" t="e">
        <f t="shared" si="363"/>
        <v>#REF!</v>
      </c>
      <c r="F3297" s="575" t="e">
        <f t="shared" si="358"/>
        <v>#REF!</v>
      </c>
      <c r="G3297" s="575" t="e">
        <f t="shared" si="359"/>
        <v>#REF!</v>
      </c>
      <c r="H3297" s="575" t="e">
        <f t="shared" si="360"/>
        <v>#REF!</v>
      </c>
      <c r="I3297" s="575" t="e">
        <f t="shared" si="361"/>
        <v>#REF!</v>
      </c>
      <c r="J3297" s="575" t="e">
        <f>IF(A3297="","",IF(#REF!="","",PMT((1+D3297)^(1/12)-1,(#REF!*12)-A3297+1,-E3297)))</f>
        <v>#REF!</v>
      </c>
    </row>
    <row r="3298" spans="1:10">
      <c r="A3298" s="577" t="e">
        <f>IF(A3297="","",IF(A3297=#REF!*12,"",+A3297+1))</f>
        <v>#REF!</v>
      </c>
      <c r="B3298" s="576" t="e">
        <f t="shared" si="362"/>
        <v>#REF!</v>
      </c>
      <c r="C3298" s="576" t="e">
        <f>IF(A3298="","",IF(#REF!+'Plano Prestação Mensal Proposta'!A3298&gt;120,0,ROUND(IF(B3298&gt;0.045,(0.045*0.5),(0.5)*B3298),7)))</f>
        <v>#REF!</v>
      </c>
      <c r="D3298" s="576" t="e">
        <f t="shared" si="357"/>
        <v>#REF!</v>
      </c>
      <c r="E3298" s="575" t="e">
        <f t="shared" si="363"/>
        <v>#REF!</v>
      </c>
      <c r="F3298" s="575" t="e">
        <f t="shared" si="358"/>
        <v>#REF!</v>
      </c>
      <c r="G3298" s="575" t="e">
        <f t="shared" si="359"/>
        <v>#REF!</v>
      </c>
      <c r="H3298" s="575" t="e">
        <f t="shared" si="360"/>
        <v>#REF!</v>
      </c>
      <c r="I3298" s="575" t="e">
        <f t="shared" si="361"/>
        <v>#REF!</v>
      </c>
      <c r="J3298" s="575" t="e">
        <f>IF(A3298="","",IF(#REF!="","",PMT((1+D3298)^(1/12)-1,(#REF!*12)-A3298+1,-E3298)))</f>
        <v>#REF!</v>
      </c>
    </row>
    <row r="3299" spans="1:10">
      <c r="A3299" s="577" t="e">
        <f>IF(A3298="","",IF(A3298=#REF!*12,"",+A3298+1))</f>
        <v>#REF!</v>
      </c>
      <c r="B3299" s="576" t="e">
        <f t="shared" si="362"/>
        <v>#REF!</v>
      </c>
      <c r="C3299" s="576" t="e">
        <f>IF(A3299="","",IF(#REF!+'Plano Prestação Mensal Proposta'!A3299&gt;120,0,ROUND(IF(B3299&gt;0.045,(0.045*0.5),(0.5)*B3299),7)))</f>
        <v>#REF!</v>
      </c>
      <c r="D3299" s="576" t="e">
        <f t="shared" si="357"/>
        <v>#REF!</v>
      </c>
      <c r="E3299" s="575" t="e">
        <f t="shared" si="363"/>
        <v>#REF!</v>
      </c>
      <c r="F3299" s="575" t="e">
        <f t="shared" si="358"/>
        <v>#REF!</v>
      </c>
      <c r="G3299" s="575" t="e">
        <f t="shared" si="359"/>
        <v>#REF!</v>
      </c>
      <c r="H3299" s="575" t="e">
        <f t="shared" si="360"/>
        <v>#REF!</v>
      </c>
      <c r="I3299" s="575" t="e">
        <f t="shared" si="361"/>
        <v>#REF!</v>
      </c>
      <c r="J3299" s="575" t="e">
        <f>IF(A3299="","",IF(#REF!="","",PMT((1+D3299)^(1/12)-1,(#REF!*12)-A3299+1,-E3299)))</f>
        <v>#REF!</v>
      </c>
    </row>
    <row r="3300" spans="1:10">
      <c r="A3300" s="577" t="e">
        <f>IF(A3299="","",IF(A3299=#REF!*12,"",+A3299+1))</f>
        <v>#REF!</v>
      </c>
      <c r="B3300" s="576" t="e">
        <f t="shared" si="362"/>
        <v>#REF!</v>
      </c>
      <c r="C3300" s="576" t="e">
        <f>IF(A3300="","",IF(#REF!+'Plano Prestação Mensal Proposta'!A3300&gt;120,0,ROUND(IF(B3300&gt;0.045,(0.045*0.5),(0.5)*B3300),7)))</f>
        <v>#REF!</v>
      </c>
      <c r="D3300" s="576" t="e">
        <f t="shared" si="357"/>
        <v>#REF!</v>
      </c>
      <c r="E3300" s="575" t="e">
        <f t="shared" si="363"/>
        <v>#REF!</v>
      </c>
      <c r="F3300" s="575" t="e">
        <f t="shared" si="358"/>
        <v>#REF!</v>
      </c>
      <c r="G3300" s="575" t="e">
        <f t="shared" si="359"/>
        <v>#REF!</v>
      </c>
      <c r="H3300" s="575" t="e">
        <f t="shared" si="360"/>
        <v>#REF!</v>
      </c>
      <c r="I3300" s="575" t="e">
        <f t="shared" si="361"/>
        <v>#REF!</v>
      </c>
      <c r="J3300" s="575" t="e">
        <f>IF(A3300="","",IF(#REF!="","",PMT((1+D3300)^(1/12)-1,(#REF!*12)-A3300+1,-E3300)))</f>
        <v>#REF!</v>
      </c>
    </row>
    <row r="3301" spans="1:10">
      <c r="A3301" s="577" t="e">
        <f>IF(A3300="","",IF(A3300=#REF!*12,"",+A3300+1))</f>
        <v>#REF!</v>
      </c>
      <c r="B3301" s="576" t="e">
        <f t="shared" si="362"/>
        <v>#REF!</v>
      </c>
      <c r="C3301" s="576" t="e">
        <f>IF(A3301="","",IF(#REF!+'Plano Prestação Mensal Proposta'!A3301&gt;120,0,ROUND(IF(B3301&gt;0.045,(0.045*0.5),(0.5)*B3301),7)))</f>
        <v>#REF!</v>
      </c>
      <c r="D3301" s="576" t="e">
        <f t="shared" si="357"/>
        <v>#REF!</v>
      </c>
      <c r="E3301" s="575" t="e">
        <f t="shared" si="363"/>
        <v>#REF!</v>
      </c>
      <c r="F3301" s="575" t="e">
        <f t="shared" si="358"/>
        <v>#REF!</v>
      </c>
      <c r="G3301" s="575" t="e">
        <f t="shared" si="359"/>
        <v>#REF!</v>
      </c>
      <c r="H3301" s="575" t="e">
        <f t="shared" si="360"/>
        <v>#REF!</v>
      </c>
      <c r="I3301" s="575" t="e">
        <f t="shared" si="361"/>
        <v>#REF!</v>
      </c>
      <c r="J3301" s="575" t="e">
        <f>IF(A3301="","",IF(#REF!="","",PMT((1+D3301)^(1/12)-1,(#REF!*12)-A3301+1,-E3301)))</f>
        <v>#REF!</v>
      </c>
    </row>
    <row r="3302" spans="1:10">
      <c r="A3302" s="577" t="e">
        <f>IF(A3301="","",IF(A3301=#REF!*12,"",+A3301+1))</f>
        <v>#REF!</v>
      </c>
      <c r="B3302" s="576" t="e">
        <f t="shared" si="362"/>
        <v>#REF!</v>
      </c>
      <c r="C3302" s="576" t="e">
        <f>IF(A3302="","",IF(#REF!+'Plano Prestação Mensal Proposta'!A3302&gt;120,0,ROUND(IF(B3302&gt;0.045,(0.045*0.5),(0.5)*B3302),7)))</f>
        <v>#REF!</v>
      </c>
      <c r="D3302" s="576" t="e">
        <f t="shared" si="357"/>
        <v>#REF!</v>
      </c>
      <c r="E3302" s="575" t="e">
        <f t="shared" si="363"/>
        <v>#REF!</v>
      </c>
      <c r="F3302" s="575" t="e">
        <f t="shared" si="358"/>
        <v>#REF!</v>
      </c>
      <c r="G3302" s="575" t="e">
        <f t="shared" si="359"/>
        <v>#REF!</v>
      </c>
      <c r="H3302" s="575" t="e">
        <f t="shared" si="360"/>
        <v>#REF!</v>
      </c>
      <c r="I3302" s="575" t="e">
        <f t="shared" si="361"/>
        <v>#REF!</v>
      </c>
      <c r="J3302" s="575" t="e">
        <f>IF(A3302="","",IF(#REF!="","",PMT((1+D3302)^(1/12)-1,(#REF!*12)-A3302+1,-E3302)))</f>
        <v>#REF!</v>
      </c>
    </row>
    <row r="3303" spans="1:10">
      <c r="A3303" s="577" t="e">
        <f>IF(A3302="","",IF(A3302=#REF!*12,"",+A3302+1))</f>
        <v>#REF!</v>
      </c>
      <c r="B3303" s="576" t="e">
        <f t="shared" si="362"/>
        <v>#REF!</v>
      </c>
      <c r="C3303" s="576" t="e">
        <f>IF(A3303="","",IF(#REF!+'Plano Prestação Mensal Proposta'!A3303&gt;120,0,ROUND(IF(B3303&gt;0.045,(0.045*0.5),(0.5)*B3303),7)))</f>
        <v>#REF!</v>
      </c>
      <c r="D3303" s="576" t="e">
        <f t="shared" si="357"/>
        <v>#REF!</v>
      </c>
      <c r="E3303" s="575" t="e">
        <f t="shared" si="363"/>
        <v>#REF!</v>
      </c>
      <c r="F3303" s="575" t="e">
        <f t="shared" si="358"/>
        <v>#REF!</v>
      </c>
      <c r="G3303" s="575" t="e">
        <f t="shared" si="359"/>
        <v>#REF!</v>
      </c>
      <c r="H3303" s="575" t="e">
        <f t="shared" si="360"/>
        <v>#REF!</v>
      </c>
      <c r="I3303" s="575" t="e">
        <f t="shared" si="361"/>
        <v>#REF!</v>
      </c>
      <c r="J3303" s="575" t="e">
        <f>IF(A3303="","",IF(#REF!="","",PMT((1+D3303)^(1/12)-1,(#REF!*12)-A3303+1,-E3303)))</f>
        <v>#REF!</v>
      </c>
    </row>
    <row r="3304" spans="1:10">
      <c r="A3304" s="577" t="e">
        <f>IF(A3303="","",IF(A3303=#REF!*12,"",+A3303+1))</f>
        <v>#REF!</v>
      </c>
      <c r="B3304" s="576" t="e">
        <f t="shared" si="362"/>
        <v>#REF!</v>
      </c>
      <c r="C3304" s="576" t="e">
        <f>IF(A3304="","",IF(#REF!+'Plano Prestação Mensal Proposta'!A3304&gt;120,0,ROUND(IF(B3304&gt;0.045,(0.045*0.5),(0.5)*B3304),7)))</f>
        <v>#REF!</v>
      </c>
      <c r="D3304" s="576" t="e">
        <f t="shared" si="357"/>
        <v>#REF!</v>
      </c>
      <c r="E3304" s="575" t="e">
        <f t="shared" si="363"/>
        <v>#REF!</v>
      </c>
      <c r="F3304" s="575" t="e">
        <f t="shared" si="358"/>
        <v>#REF!</v>
      </c>
      <c r="G3304" s="575" t="e">
        <f t="shared" si="359"/>
        <v>#REF!</v>
      </c>
      <c r="H3304" s="575" t="e">
        <f t="shared" si="360"/>
        <v>#REF!</v>
      </c>
      <c r="I3304" s="575" t="e">
        <f t="shared" si="361"/>
        <v>#REF!</v>
      </c>
      <c r="J3304" s="575" t="e">
        <f>IF(A3304="","",IF(#REF!="","",PMT((1+D3304)^(1/12)-1,(#REF!*12)-A3304+1,-E3304)))</f>
        <v>#REF!</v>
      </c>
    </row>
    <row r="3305" spans="1:10">
      <c r="A3305" s="577" t="e">
        <f>IF(A3304="","",IF(A3304=#REF!*12,"",+A3304+1))</f>
        <v>#REF!</v>
      </c>
      <c r="B3305" s="576" t="e">
        <f t="shared" si="362"/>
        <v>#REF!</v>
      </c>
      <c r="C3305" s="576" t="e">
        <f>IF(A3305="","",IF(#REF!+'Plano Prestação Mensal Proposta'!A3305&gt;120,0,ROUND(IF(B3305&gt;0.045,(0.045*0.5),(0.5)*B3305),7)))</f>
        <v>#REF!</v>
      </c>
      <c r="D3305" s="576" t="e">
        <f t="shared" si="357"/>
        <v>#REF!</v>
      </c>
      <c r="E3305" s="575" t="e">
        <f t="shared" si="363"/>
        <v>#REF!</v>
      </c>
      <c r="F3305" s="575" t="e">
        <f t="shared" si="358"/>
        <v>#REF!</v>
      </c>
      <c r="G3305" s="575" t="e">
        <f t="shared" si="359"/>
        <v>#REF!</v>
      </c>
      <c r="H3305" s="575" t="e">
        <f t="shared" si="360"/>
        <v>#REF!</v>
      </c>
      <c r="I3305" s="575" t="e">
        <f t="shared" si="361"/>
        <v>#REF!</v>
      </c>
      <c r="J3305" s="575" t="e">
        <f>IF(A3305="","",IF(#REF!="","",PMT((1+D3305)^(1/12)-1,(#REF!*12)-A3305+1,-E3305)))</f>
        <v>#REF!</v>
      </c>
    </row>
    <row r="3306" spans="1:10">
      <c r="A3306" s="577" t="e">
        <f>IF(A3305="","",IF(A3305=#REF!*12,"",+A3305+1))</f>
        <v>#REF!</v>
      </c>
      <c r="B3306" s="576" t="e">
        <f t="shared" si="362"/>
        <v>#REF!</v>
      </c>
      <c r="C3306" s="576" t="e">
        <f>IF(A3306="","",IF(#REF!+'Plano Prestação Mensal Proposta'!A3306&gt;120,0,ROUND(IF(B3306&gt;0.045,(0.045*0.5),(0.5)*B3306),7)))</f>
        <v>#REF!</v>
      </c>
      <c r="D3306" s="576" t="e">
        <f t="shared" si="357"/>
        <v>#REF!</v>
      </c>
      <c r="E3306" s="575" t="e">
        <f t="shared" si="363"/>
        <v>#REF!</v>
      </c>
      <c r="F3306" s="575" t="e">
        <f t="shared" si="358"/>
        <v>#REF!</v>
      </c>
      <c r="G3306" s="575" t="e">
        <f t="shared" si="359"/>
        <v>#REF!</v>
      </c>
      <c r="H3306" s="575" t="e">
        <f t="shared" si="360"/>
        <v>#REF!</v>
      </c>
      <c r="I3306" s="575" t="e">
        <f t="shared" si="361"/>
        <v>#REF!</v>
      </c>
      <c r="J3306" s="575" t="e">
        <f>IF(A3306="","",IF(#REF!="","",PMT((1+D3306)^(1/12)-1,(#REF!*12)-A3306+1,-E3306)))</f>
        <v>#REF!</v>
      </c>
    </row>
    <row r="3307" spans="1:10">
      <c r="A3307" s="577" t="e">
        <f>IF(A3306="","",IF(A3306=#REF!*12,"",+A3306+1))</f>
        <v>#REF!</v>
      </c>
      <c r="B3307" s="576" t="e">
        <f t="shared" si="362"/>
        <v>#REF!</v>
      </c>
      <c r="C3307" s="576" t="e">
        <f>IF(A3307="","",IF(#REF!+'Plano Prestação Mensal Proposta'!A3307&gt;120,0,ROUND(IF(B3307&gt;0.045,(0.045*0.5),(0.5)*B3307),7)))</f>
        <v>#REF!</v>
      </c>
      <c r="D3307" s="576" t="e">
        <f t="shared" si="357"/>
        <v>#REF!</v>
      </c>
      <c r="E3307" s="575" t="e">
        <f t="shared" si="363"/>
        <v>#REF!</v>
      </c>
      <c r="F3307" s="575" t="e">
        <f t="shared" si="358"/>
        <v>#REF!</v>
      </c>
      <c r="G3307" s="575" t="e">
        <f t="shared" si="359"/>
        <v>#REF!</v>
      </c>
      <c r="H3307" s="575" t="e">
        <f t="shared" si="360"/>
        <v>#REF!</v>
      </c>
      <c r="I3307" s="575" t="e">
        <f t="shared" si="361"/>
        <v>#REF!</v>
      </c>
      <c r="J3307" s="575" t="e">
        <f>IF(A3307="","",IF(#REF!="","",PMT((1+D3307)^(1/12)-1,(#REF!*12)-A3307+1,-E3307)))</f>
        <v>#REF!</v>
      </c>
    </row>
    <row r="3308" spans="1:10">
      <c r="A3308" s="577" t="e">
        <f>IF(A3307="","",IF(A3307=#REF!*12,"",+A3307+1))</f>
        <v>#REF!</v>
      </c>
      <c r="B3308" s="576" t="e">
        <f t="shared" si="362"/>
        <v>#REF!</v>
      </c>
      <c r="C3308" s="576" t="e">
        <f>IF(A3308="","",IF(#REF!+'Plano Prestação Mensal Proposta'!A3308&gt;120,0,ROUND(IF(B3308&gt;0.045,(0.045*0.5),(0.5)*B3308),7)))</f>
        <v>#REF!</v>
      </c>
      <c r="D3308" s="576" t="e">
        <f t="shared" si="357"/>
        <v>#REF!</v>
      </c>
      <c r="E3308" s="575" t="e">
        <f t="shared" si="363"/>
        <v>#REF!</v>
      </c>
      <c r="F3308" s="575" t="e">
        <f t="shared" si="358"/>
        <v>#REF!</v>
      </c>
      <c r="G3308" s="575" t="e">
        <f t="shared" si="359"/>
        <v>#REF!</v>
      </c>
      <c r="H3308" s="575" t="e">
        <f t="shared" si="360"/>
        <v>#REF!</v>
      </c>
      <c r="I3308" s="575" t="e">
        <f t="shared" si="361"/>
        <v>#REF!</v>
      </c>
      <c r="J3308" s="575" t="e">
        <f>IF(A3308="","",IF(#REF!="","",PMT((1+D3308)^(1/12)-1,(#REF!*12)-A3308+1,-E3308)))</f>
        <v>#REF!</v>
      </c>
    </row>
    <row r="3309" spans="1:10">
      <c r="A3309" s="577" t="e">
        <f>IF(A3308="","",IF(A3308=#REF!*12,"",+A3308+1))</f>
        <v>#REF!</v>
      </c>
      <c r="B3309" s="576" t="e">
        <f t="shared" si="362"/>
        <v>#REF!</v>
      </c>
      <c r="C3309" s="576" t="e">
        <f>IF(A3309="","",IF(#REF!+'Plano Prestação Mensal Proposta'!A3309&gt;120,0,ROUND(IF(B3309&gt;0.045,(0.045*0.5),(0.5)*B3309),7)))</f>
        <v>#REF!</v>
      </c>
      <c r="D3309" s="576" t="e">
        <f t="shared" si="357"/>
        <v>#REF!</v>
      </c>
      <c r="E3309" s="575" t="e">
        <f t="shared" si="363"/>
        <v>#REF!</v>
      </c>
      <c r="F3309" s="575" t="e">
        <f t="shared" si="358"/>
        <v>#REF!</v>
      </c>
      <c r="G3309" s="575" t="e">
        <f t="shared" si="359"/>
        <v>#REF!</v>
      </c>
      <c r="H3309" s="575" t="e">
        <f t="shared" si="360"/>
        <v>#REF!</v>
      </c>
      <c r="I3309" s="575" t="e">
        <f t="shared" si="361"/>
        <v>#REF!</v>
      </c>
      <c r="J3309" s="575" t="e">
        <f>IF(A3309="","",IF(#REF!="","",PMT((1+D3309)^(1/12)-1,(#REF!*12)-A3309+1,-E3309)))</f>
        <v>#REF!</v>
      </c>
    </row>
    <row r="3310" spans="1:10">
      <c r="A3310" s="577" t="e">
        <f>IF(A3309="","",IF(A3309=#REF!*12,"",+A3309+1))</f>
        <v>#REF!</v>
      </c>
      <c r="B3310" s="576" t="e">
        <f t="shared" si="362"/>
        <v>#REF!</v>
      </c>
      <c r="C3310" s="576" t="e">
        <f>IF(A3310="","",IF(#REF!+'Plano Prestação Mensal Proposta'!A3310&gt;120,0,ROUND(IF(B3310&gt;0.045,(0.045*0.5),(0.5)*B3310),7)))</f>
        <v>#REF!</v>
      </c>
      <c r="D3310" s="576" t="e">
        <f t="shared" si="357"/>
        <v>#REF!</v>
      </c>
      <c r="E3310" s="575" t="e">
        <f t="shared" si="363"/>
        <v>#REF!</v>
      </c>
      <c r="F3310" s="575" t="e">
        <f t="shared" si="358"/>
        <v>#REF!</v>
      </c>
      <c r="G3310" s="575" t="e">
        <f t="shared" si="359"/>
        <v>#REF!</v>
      </c>
      <c r="H3310" s="575" t="e">
        <f t="shared" si="360"/>
        <v>#REF!</v>
      </c>
      <c r="I3310" s="575" t="e">
        <f t="shared" si="361"/>
        <v>#REF!</v>
      </c>
      <c r="J3310" s="575" t="e">
        <f>IF(A3310="","",IF(#REF!="","",PMT((1+D3310)^(1/12)-1,(#REF!*12)-A3310+1,-E3310)))</f>
        <v>#REF!</v>
      </c>
    </row>
    <row r="3311" spans="1:10">
      <c r="A3311" s="577" t="e">
        <f>IF(A3310="","",IF(A3310=#REF!*12,"",+A3310+1))</f>
        <v>#REF!</v>
      </c>
      <c r="B3311" s="576" t="e">
        <f t="shared" si="362"/>
        <v>#REF!</v>
      </c>
      <c r="C3311" s="576" t="e">
        <f>IF(A3311="","",IF(#REF!+'Plano Prestação Mensal Proposta'!A3311&gt;120,0,ROUND(IF(B3311&gt;0.045,(0.045*0.5),(0.5)*B3311),7)))</f>
        <v>#REF!</v>
      </c>
      <c r="D3311" s="576" t="e">
        <f t="shared" si="357"/>
        <v>#REF!</v>
      </c>
      <c r="E3311" s="575" t="e">
        <f t="shared" si="363"/>
        <v>#REF!</v>
      </c>
      <c r="F3311" s="575" t="e">
        <f t="shared" si="358"/>
        <v>#REF!</v>
      </c>
      <c r="G3311" s="575" t="e">
        <f t="shared" si="359"/>
        <v>#REF!</v>
      </c>
      <c r="H3311" s="575" t="e">
        <f t="shared" si="360"/>
        <v>#REF!</v>
      </c>
      <c r="I3311" s="575" t="e">
        <f t="shared" si="361"/>
        <v>#REF!</v>
      </c>
      <c r="J3311" s="575" t="e">
        <f>IF(A3311="","",IF(#REF!="","",PMT((1+D3311)^(1/12)-1,(#REF!*12)-A3311+1,-E3311)))</f>
        <v>#REF!</v>
      </c>
    </row>
    <row r="3312" spans="1:10">
      <c r="A3312" s="577" t="e">
        <f>IF(A3311="","",IF(A3311=#REF!*12,"",+A3311+1))</f>
        <v>#REF!</v>
      </c>
      <c r="B3312" s="576" t="e">
        <f t="shared" si="362"/>
        <v>#REF!</v>
      </c>
      <c r="C3312" s="576" t="e">
        <f>IF(A3312="","",IF(#REF!+'Plano Prestação Mensal Proposta'!A3312&gt;120,0,ROUND(IF(B3312&gt;0.045,(0.045*0.5),(0.5)*B3312),7)))</f>
        <v>#REF!</v>
      </c>
      <c r="D3312" s="576" t="e">
        <f t="shared" si="357"/>
        <v>#REF!</v>
      </c>
      <c r="E3312" s="575" t="e">
        <f t="shared" si="363"/>
        <v>#REF!</v>
      </c>
      <c r="F3312" s="575" t="e">
        <f t="shared" si="358"/>
        <v>#REF!</v>
      </c>
      <c r="G3312" s="575" t="e">
        <f t="shared" si="359"/>
        <v>#REF!</v>
      </c>
      <c r="H3312" s="575" t="e">
        <f t="shared" si="360"/>
        <v>#REF!</v>
      </c>
      <c r="I3312" s="575" t="e">
        <f t="shared" si="361"/>
        <v>#REF!</v>
      </c>
      <c r="J3312" s="575" t="e">
        <f>IF(A3312="","",IF(#REF!="","",PMT((1+D3312)^(1/12)-1,(#REF!*12)-A3312+1,-E3312)))</f>
        <v>#REF!</v>
      </c>
    </row>
    <row r="3313" spans="1:10">
      <c r="A3313" s="577" t="e">
        <f>IF(A3312="","",IF(A3312=#REF!*12,"",+A3312+1))</f>
        <v>#REF!</v>
      </c>
      <c r="B3313" s="576" t="e">
        <f t="shared" si="362"/>
        <v>#REF!</v>
      </c>
      <c r="C3313" s="576" t="e">
        <f>IF(A3313="","",IF(#REF!+'Plano Prestação Mensal Proposta'!A3313&gt;120,0,ROUND(IF(B3313&gt;0.045,(0.045*0.5),(0.5)*B3313),7)))</f>
        <v>#REF!</v>
      </c>
      <c r="D3313" s="576" t="e">
        <f t="shared" si="357"/>
        <v>#REF!</v>
      </c>
      <c r="E3313" s="575" t="e">
        <f t="shared" si="363"/>
        <v>#REF!</v>
      </c>
      <c r="F3313" s="575" t="e">
        <f t="shared" si="358"/>
        <v>#REF!</v>
      </c>
      <c r="G3313" s="575" t="e">
        <f t="shared" si="359"/>
        <v>#REF!</v>
      </c>
      <c r="H3313" s="575" t="e">
        <f t="shared" si="360"/>
        <v>#REF!</v>
      </c>
      <c r="I3313" s="575" t="e">
        <f t="shared" si="361"/>
        <v>#REF!</v>
      </c>
      <c r="J3313" s="575" t="e">
        <f>IF(A3313="","",IF(#REF!="","",PMT((1+D3313)^(1/12)-1,(#REF!*12)-A3313+1,-E3313)))</f>
        <v>#REF!</v>
      </c>
    </row>
    <row r="3314" spans="1:10">
      <c r="A3314" s="577" t="e">
        <f>IF(A3313="","",IF(A3313=#REF!*12,"",+A3313+1))</f>
        <v>#REF!</v>
      </c>
      <c r="B3314" s="576" t="e">
        <f t="shared" si="362"/>
        <v>#REF!</v>
      </c>
      <c r="C3314" s="576" t="e">
        <f>IF(A3314="","",IF(#REF!+'Plano Prestação Mensal Proposta'!A3314&gt;120,0,ROUND(IF(B3314&gt;0.045,(0.045*0.5),(0.5)*B3314),7)))</f>
        <v>#REF!</v>
      </c>
      <c r="D3314" s="576" t="e">
        <f t="shared" si="357"/>
        <v>#REF!</v>
      </c>
      <c r="E3314" s="575" t="e">
        <f t="shared" si="363"/>
        <v>#REF!</v>
      </c>
      <c r="F3314" s="575" t="e">
        <f t="shared" si="358"/>
        <v>#REF!</v>
      </c>
      <c r="G3314" s="575" t="e">
        <f t="shared" si="359"/>
        <v>#REF!</v>
      </c>
      <c r="H3314" s="575" t="e">
        <f t="shared" si="360"/>
        <v>#REF!</v>
      </c>
      <c r="I3314" s="575" t="e">
        <f t="shared" si="361"/>
        <v>#REF!</v>
      </c>
      <c r="J3314" s="575" t="e">
        <f>IF(A3314="","",IF(#REF!="","",PMT((1+D3314)^(1/12)-1,(#REF!*12)-A3314+1,-E3314)))</f>
        <v>#REF!</v>
      </c>
    </row>
    <row r="3315" spans="1:10">
      <c r="A3315" s="577" t="e">
        <f>IF(A3314="","",IF(A3314=#REF!*12,"",+A3314+1))</f>
        <v>#REF!</v>
      </c>
      <c r="B3315" s="576" t="e">
        <f t="shared" si="362"/>
        <v>#REF!</v>
      </c>
      <c r="C3315" s="576" t="e">
        <f>IF(A3315="","",IF(#REF!+'Plano Prestação Mensal Proposta'!A3315&gt;120,0,ROUND(IF(B3315&gt;0.045,(0.045*0.5),(0.5)*B3315),7)))</f>
        <v>#REF!</v>
      </c>
      <c r="D3315" s="576" t="e">
        <f t="shared" si="357"/>
        <v>#REF!</v>
      </c>
      <c r="E3315" s="575" t="e">
        <f t="shared" si="363"/>
        <v>#REF!</v>
      </c>
      <c r="F3315" s="575" t="e">
        <f t="shared" si="358"/>
        <v>#REF!</v>
      </c>
      <c r="G3315" s="575" t="e">
        <f t="shared" si="359"/>
        <v>#REF!</v>
      </c>
      <c r="H3315" s="575" t="e">
        <f t="shared" si="360"/>
        <v>#REF!</v>
      </c>
      <c r="I3315" s="575" t="e">
        <f t="shared" si="361"/>
        <v>#REF!</v>
      </c>
      <c r="J3315" s="575" t="e">
        <f>IF(A3315="","",IF(#REF!="","",PMT((1+D3315)^(1/12)-1,(#REF!*12)-A3315+1,-E3315)))</f>
        <v>#REF!</v>
      </c>
    </row>
    <row r="3316" spans="1:10">
      <c r="A3316" s="577" t="e">
        <f>IF(A3315="","",IF(A3315=#REF!*12,"",+A3315+1))</f>
        <v>#REF!</v>
      </c>
      <c r="B3316" s="576" t="e">
        <f t="shared" si="362"/>
        <v>#REF!</v>
      </c>
      <c r="C3316" s="576" t="e">
        <f>IF(A3316="","",IF(#REF!+'Plano Prestação Mensal Proposta'!A3316&gt;120,0,ROUND(IF(B3316&gt;0.045,(0.045*0.5),(0.5)*B3316),7)))</f>
        <v>#REF!</v>
      </c>
      <c r="D3316" s="576" t="e">
        <f t="shared" si="357"/>
        <v>#REF!</v>
      </c>
      <c r="E3316" s="575" t="e">
        <f t="shared" si="363"/>
        <v>#REF!</v>
      </c>
      <c r="F3316" s="575" t="e">
        <f t="shared" si="358"/>
        <v>#REF!</v>
      </c>
      <c r="G3316" s="575" t="e">
        <f t="shared" si="359"/>
        <v>#REF!</v>
      </c>
      <c r="H3316" s="575" t="e">
        <f t="shared" si="360"/>
        <v>#REF!</v>
      </c>
      <c r="I3316" s="575" t="e">
        <f t="shared" si="361"/>
        <v>#REF!</v>
      </c>
      <c r="J3316" s="575" t="e">
        <f>IF(A3316="","",IF(#REF!="","",PMT((1+D3316)^(1/12)-1,(#REF!*12)-A3316+1,-E3316)))</f>
        <v>#REF!</v>
      </c>
    </row>
    <row r="3317" spans="1:10">
      <c r="A3317" s="577" t="e">
        <f>IF(A3316="","",IF(A3316=#REF!*12,"",+A3316+1))</f>
        <v>#REF!</v>
      </c>
      <c r="B3317" s="576" t="e">
        <f t="shared" si="362"/>
        <v>#REF!</v>
      </c>
      <c r="C3317" s="576" t="e">
        <f>IF(A3317="","",IF(#REF!+'Plano Prestação Mensal Proposta'!A3317&gt;120,0,ROUND(IF(B3317&gt;0.045,(0.045*0.5),(0.5)*B3317),7)))</f>
        <v>#REF!</v>
      </c>
      <c r="D3317" s="576" t="e">
        <f t="shared" si="357"/>
        <v>#REF!</v>
      </c>
      <c r="E3317" s="575" t="e">
        <f t="shared" si="363"/>
        <v>#REF!</v>
      </c>
      <c r="F3317" s="575" t="e">
        <f t="shared" si="358"/>
        <v>#REF!</v>
      </c>
      <c r="G3317" s="575" t="e">
        <f t="shared" si="359"/>
        <v>#REF!</v>
      </c>
      <c r="H3317" s="575" t="e">
        <f t="shared" si="360"/>
        <v>#REF!</v>
      </c>
      <c r="I3317" s="575" t="e">
        <f t="shared" si="361"/>
        <v>#REF!</v>
      </c>
      <c r="J3317" s="575" t="e">
        <f>IF(A3317="","",IF(#REF!="","",PMT((1+D3317)^(1/12)-1,(#REF!*12)-A3317+1,-E3317)))</f>
        <v>#REF!</v>
      </c>
    </row>
    <row r="3318" spans="1:10">
      <c r="A3318" s="577" t="e">
        <f>IF(A3317="","",IF(A3317=#REF!*12,"",+A3317+1))</f>
        <v>#REF!</v>
      </c>
      <c r="B3318" s="576" t="e">
        <f t="shared" si="362"/>
        <v>#REF!</v>
      </c>
      <c r="C3318" s="576" t="e">
        <f>IF(A3318="","",IF(#REF!+'Plano Prestação Mensal Proposta'!A3318&gt;120,0,ROUND(IF(B3318&gt;0.045,(0.045*0.5),(0.5)*B3318),7)))</f>
        <v>#REF!</v>
      </c>
      <c r="D3318" s="576" t="e">
        <f t="shared" si="357"/>
        <v>#REF!</v>
      </c>
      <c r="E3318" s="575" t="e">
        <f t="shared" si="363"/>
        <v>#REF!</v>
      </c>
      <c r="F3318" s="575" t="e">
        <f t="shared" si="358"/>
        <v>#REF!</v>
      </c>
      <c r="G3318" s="575" t="e">
        <f t="shared" si="359"/>
        <v>#REF!</v>
      </c>
      <c r="H3318" s="575" t="e">
        <f t="shared" si="360"/>
        <v>#REF!</v>
      </c>
      <c r="I3318" s="575" t="e">
        <f t="shared" si="361"/>
        <v>#REF!</v>
      </c>
      <c r="J3318" s="575" t="e">
        <f>IF(A3318="","",IF(#REF!="","",PMT((1+D3318)^(1/12)-1,(#REF!*12)-A3318+1,-E3318)))</f>
        <v>#REF!</v>
      </c>
    </row>
    <row r="3319" spans="1:10">
      <c r="A3319" s="577" t="e">
        <f>IF(A3318="","",IF(A3318=#REF!*12,"",+A3318+1))</f>
        <v>#REF!</v>
      </c>
      <c r="B3319" s="576" t="e">
        <f t="shared" si="362"/>
        <v>#REF!</v>
      </c>
      <c r="C3319" s="576" t="e">
        <f>IF(A3319="","",IF(#REF!+'Plano Prestação Mensal Proposta'!A3319&gt;120,0,ROUND(IF(B3319&gt;0.045,(0.045*0.5),(0.5)*B3319),7)))</f>
        <v>#REF!</v>
      </c>
      <c r="D3319" s="576" t="e">
        <f t="shared" si="357"/>
        <v>#REF!</v>
      </c>
      <c r="E3319" s="575" t="e">
        <f t="shared" si="363"/>
        <v>#REF!</v>
      </c>
      <c r="F3319" s="575" t="e">
        <f t="shared" si="358"/>
        <v>#REF!</v>
      </c>
      <c r="G3319" s="575" t="e">
        <f t="shared" si="359"/>
        <v>#REF!</v>
      </c>
      <c r="H3319" s="575" t="e">
        <f t="shared" si="360"/>
        <v>#REF!</v>
      </c>
      <c r="I3319" s="575" t="e">
        <f t="shared" si="361"/>
        <v>#REF!</v>
      </c>
      <c r="J3319" s="575" t="e">
        <f>IF(A3319="","",IF(#REF!="","",PMT((1+D3319)^(1/12)-1,(#REF!*12)-A3319+1,-E3319)))</f>
        <v>#REF!</v>
      </c>
    </row>
    <row r="3320" spans="1:10">
      <c r="A3320" s="577" t="e">
        <f>IF(A3319="","",IF(A3319=#REF!*12,"",+A3319+1))</f>
        <v>#REF!</v>
      </c>
      <c r="B3320" s="576" t="e">
        <f t="shared" si="362"/>
        <v>#REF!</v>
      </c>
      <c r="C3320" s="576" t="e">
        <f>IF(A3320="","",IF(#REF!+'Plano Prestação Mensal Proposta'!A3320&gt;120,0,ROUND(IF(B3320&gt;0.045,(0.045*0.5),(0.5)*B3320),7)))</f>
        <v>#REF!</v>
      </c>
      <c r="D3320" s="576" t="e">
        <f t="shared" si="357"/>
        <v>#REF!</v>
      </c>
      <c r="E3320" s="575" t="e">
        <f t="shared" si="363"/>
        <v>#REF!</v>
      </c>
      <c r="F3320" s="575" t="e">
        <f t="shared" si="358"/>
        <v>#REF!</v>
      </c>
      <c r="G3320" s="575" t="e">
        <f t="shared" si="359"/>
        <v>#REF!</v>
      </c>
      <c r="H3320" s="575" t="e">
        <f t="shared" si="360"/>
        <v>#REF!</v>
      </c>
      <c r="I3320" s="575" t="e">
        <f t="shared" si="361"/>
        <v>#REF!</v>
      </c>
      <c r="J3320" s="575" t="e">
        <f>IF(A3320="","",IF(#REF!="","",PMT((1+D3320)^(1/12)-1,(#REF!*12)-A3320+1,-E3320)))</f>
        <v>#REF!</v>
      </c>
    </row>
    <row r="3321" spans="1:10">
      <c r="A3321" s="577" t="e">
        <f>IF(A3320="","",IF(A3320=#REF!*12,"",+A3320+1))</f>
        <v>#REF!</v>
      </c>
      <c r="B3321" s="576" t="e">
        <f t="shared" si="362"/>
        <v>#REF!</v>
      </c>
      <c r="C3321" s="576" t="e">
        <f>IF(A3321="","",IF(#REF!+'Plano Prestação Mensal Proposta'!A3321&gt;120,0,ROUND(IF(B3321&gt;0.045,(0.045*0.5),(0.5)*B3321),7)))</f>
        <v>#REF!</v>
      </c>
      <c r="D3321" s="576" t="e">
        <f t="shared" si="357"/>
        <v>#REF!</v>
      </c>
      <c r="E3321" s="575" t="e">
        <f t="shared" si="363"/>
        <v>#REF!</v>
      </c>
      <c r="F3321" s="575" t="e">
        <f t="shared" si="358"/>
        <v>#REF!</v>
      </c>
      <c r="G3321" s="575" t="e">
        <f t="shared" si="359"/>
        <v>#REF!</v>
      </c>
      <c r="H3321" s="575" t="e">
        <f t="shared" si="360"/>
        <v>#REF!</v>
      </c>
      <c r="I3321" s="575" t="e">
        <f t="shared" si="361"/>
        <v>#REF!</v>
      </c>
      <c r="J3321" s="575" t="e">
        <f>IF(A3321="","",IF(#REF!="","",PMT((1+D3321)^(1/12)-1,(#REF!*12)-A3321+1,-E3321)))</f>
        <v>#REF!</v>
      </c>
    </row>
    <row r="3322" spans="1:10">
      <c r="A3322" s="577" t="e">
        <f>IF(A3321="","",IF(A3321=#REF!*12,"",+A3321+1))</f>
        <v>#REF!</v>
      </c>
      <c r="B3322" s="576" t="e">
        <f t="shared" si="362"/>
        <v>#REF!</v>
      </c>
      <c r="C3322" s="576" t="e">
        <f>IF(A3322="","",IF(#REF!+'Plano Prestação Mensal Proposta'!A3322&gt;120,0,ROUND(IF(B3322&gt;0.045,(0.045*0.5),(0.5)*B3322),7)))</f>
        <v>#REF!</v>
      </c>
      <c r="D3322" s="576" t="e">
        <f t="shared" si="357"/>
        <v>#REF!</v>
      </c>
      <c r="E3322" s="575" t="e">
        <f t="shared" si="363"/>
        <v>#REF!</v>
      </c>
      <c r="F3322" s="575" t="e">
        <f t="shared" si="358"/>
        <v>#REF!</v>
      </c>
      <c r="G3322" s="575" t="e">
        <f t="shared" si="359"/>
        <v>#REF!</v>
      </c>
      <c r="H3322" s="575" t="e">
        <f t="shared" si="360"/>
        <v>#REF!</v>
      </c>
      <c r="I3322" s="575" t="e">
        <f t="shared" si="361"/>
        <v>#REF!</v>
      </c>
      <c r="J3322" s="575" t="e">
        <f>IF(A3322="","",IF(#REF!="","",PMT((1+D3322)^(1/12)-1,(#REF!*12)-A3322+1,-E3322)))</f>
        <v>#REF!</v>
      </c>
    </row>
    <row r="3323" spans="1:10">
      <c r="A3323" s="577" t="e">
        <f>IF(A3322="","",IF(A3322=#REF!*12,"",+A3322+1))</f>
        <v>#REF!</v>
      </c>
      <c r="B3323" s="576" t="e">
        <f t="shared" si="362"/>
        <v>#REF!</v>
      </c>
      <c r="C3323" s="576" t="e">
        <f>IF(A3323="","",IF(#REF!+'Plano Prestação Mensal Proposta'!A3323&gt;120,0,ROUND(IF(B3323&gt;0.045,(0.045*0.5),(0.5)*B3323),7)))</f>
        <v>#REF!</v>
      </c>
      <c r="D3323" s="576" t="e">
        <f t="shared" si="357"/>
        <v>#REF!</v>
      </c>
      <c r="E3323" s="575" t="e">
        <f t="shared" si="363"/>
        <v>#REF!</v>
      </c>
      <c r="F3323" s="575" t="e">
        <f t="shared" si="358"/>
        <v>#REF!</v>
      </c>
      <c r="G3323" s="575" t="e">
        <f t="shared" si="359"/>
        <v>#REF!</v>
      </c>
      <c r="H3323" s="575" t="e">
        <f t="shared" si="360"/>
        <v>#REF!</v>
      </c>
      <c r="I3323" s="575" t="e">
        <f t="shared" si="361"/>
        <v>#REF!</v>
      </c>
      <c r="J3323" s="575" t="e">
        <f>IF(A3323="","",IF(#REF!="","",PMT((1+D3323)^(1/12)-1,(#REF!*12)-A3323+1,-E3323)))</f>
        <v>#REF!</v>
      </c>
    </row>
    <row r="3324" spans="1:10">
      <c r="A3324" s="577" t="e">
        <f>IF(A3323="","",IF(A3323=#REF!*12,"",+A3323+1))</f>
        <v>#REF!</v>
      </c>
      <c r="B3324" s="576" t="e">
        <f t="shared" si="362"/>
        <v>#REF!</v>
      </c>
      <c r="C3324" s="576" t="e">
        <f>IF(A3324="","",IF(#REF!+'Plano Prestação Mensal Proposta'!A3324&gt;120,0,ROUND(IF(B3324&gt;0.045,(0.045*0.5),(0.5)*B3324),7)))</f>
        <v>#REF!</v>
      </c>
      <c r="D3324" s="576" t="e">
        <f t="shared" si="357"/>
        <v>#REF!</v>
      </c>
      <c r="E3324" s="575" t="e">
        <f t="shared" si="363"/>
        <v>#REF!</v>
      </c>
      <c r="F3324" s="575" t="e">
        <f t="shared" si="358"/>
        <v>#REF!</v>
      </c>
      <c r="G3324" s="575" t="e">
        <f t="shared" si="359"/>
        <v>#REF!</v>
      </c>
      <c r="H3324" s="575" t="e">
        <f t="shared" si="360"/>
        <v>#REF!</v>
      </c>
      <c r="I3324" s="575" t="e">
        <f t="shared" si="361"/>
        <v>#REF!</v>
      </c>
      <c r="J3324" s="575" t="e">
        <f>IF(A3324="","",IF(#REF!="","",PMT((1+D3324)^(1/12)-1,(#REF!*12)-A3324+1,-E3324)))</f>
        <v>#REF!</v>
      </c>
    </row>
    <row r="3325" spans="1:10">
      <c r="A3325" s="577" t="e">
        <f>IF(A3324="","",IF(A3324=#REF!*12,"",+A3324+1))</f>
        <v>#REF!</v>
      </c>
      <c r="B3325" s="576" t="e">
        <f t="shared" si="362"/>
        <v>#REF!</v>
      </c>
      <c r="C3325" s="576" t="e">
        <f>IF(A3325="","",IF(#REF!+'Plano Prestação Mensal Proposta'!A3325&gt;120,0,ROUND(IF(B3325&gt;0.045,(0.045*0.5),(0.5)*B3325),7)))</f>
        <v>#REF!</v>
      </c>
      <c r="D3325" s="576" t="e">
        <f t="shared" si="357"/>
        <v>#REF!</v>
      </c>
      <c r="E3325" s="575" t="e">
        <f t="shared" si="363"/>
        <v>#REF!</v>
      </c>
      <c r="F3325" s="575" t="e">
        <f t="shared" si="358"/>
        <v>#REF!</v>
      </c>
      <c r="G3325" s="575" t="e">
        <f t="shared" si="359"/>
        <v>#REF!</v>
      </c>
      <c r="H3325" s="575" t="e">
        <f t="shared" si="360"/>
        <v>#REF!</v>
      </c>
      <c r="I3325" s="575" t="e">
        <f t="shared" si="361"/>
        <v>#REF!</v>
      </c>
      <c r="J3325" s="575" t="e">
        <f>IF(A3325="","",IF(#REF!="","",PMT((1+D3325)^(1/12)-1,(#REF!*12)-A3325+1,-E3325)))</f>
        <v>#REF!</v>
      </c>
    </row>
    <row r="3326" spans="1:10">
      <c r="A3326" s="577" t="e">
        <f>IF(A3325="","",IF(A3325=#REF!*12,"",+A3325+1))</f>
        <v>#REF!</v>
      </c>
      <c r="B3326" s="576" t="e">
        <f t="shared" si="362"/>
        <v>#REF!</v>
      </c>
      <c r="C3326" s="576" t="e">
        <f>IF(A3326="","",IF(#REF!+'Plano Prestação Mensal Proposta'!A3326&gt;120,0,ROUND(IF(B3326&gt;0.045,(0.045*0.5),(0.5)*B3326),7)))</f>
        <v>#REF!</v>
      </c>
      <c r="D3326" s="576" t="e">
        <f t="shared" si="357"/>
        <v>#REF!</v>
      </c>
      <c r="E3326" s="575" t="e">
        <f t="shared" si="363"/>
        <v>#REF!</v>
      </c>
      <c r="F3326" s="575" t="e">
        <f t="shared" si="358"/>
        <v>#REF!</v>
      </c>
      <c r="G3326" s="575" t="e">
        <f t="shared" si="359"/>
        <v>#REF!</v>
      </c>
      <c r="H3326" s="575" t="e">
        <f t="shared" si="360"/>
        <v>#REF!</v>
      </c>
      <c r="I3326" s="575" t="e">
        <f t="shared" si="361"/>
        <v>#REF!</v>
      </c>
      <c r="J3326" s="575" t="e">
        <f>IF(A3326="","",IF(#REF!="","",PMT((1+D3326)^(1/12)-1,(#REF!*12)-A3326+1,-E3326)))</f>
        <v>#REF!</v>
      </c>
    </row>
    <row r="3327" spans="1:10">
      <c r="A3327" s="577" t="e">
        <f>IF(A3326="","",IF(A3326=#REF!*12,"",+A3326+1))</f>
        <v>#REF!</v>
      </c>
      <c r="B3327" s="576" t="e">
        <f t="shared" si="362"/>
        <v>#REF!</v>
      </c>
      <c r="C3327" s="576" t="e">
        <f>IF(A3327="","",IF(#REF!+'Plano Prestação Mensal Proposta'!A3327&gt;120,0,ROUND(IF(B3327&gt;0.045,(0.045*0.5),(0.5)*B3327),7)))</f>
        <v>#REF!</v>
      </c>
      <c r="D3327" s="576" t="e">
        <f t="shared" si="357"/>
        <v>#REF!</v>
      </c>
      <c r="E3327" s="575" t="e">
        <f t="shared" si="363"/>
        <v>#REF!</v>
      </c>
      <c r="F3327" s="575" t="e">
        <f t="shared" si="358"/>
        <v>#REF!</v>
      </c>
      <c r="G3327" s="575" t="e">
        <f t="shared" si="359"/>
        <v>#REF!</v>
      </c>
      <c r="H3327" s="575" t="e">
        <f t="shared" si="360"/>
        <v>#REF!</v>
      </c>
      <c r="I3327" s="575" t="e">
        <f t="shared" si="361"/>
        <v>#REF!</v>
      </c>
      <c r="J3327" s="575" t="e">
        <f>IF(A3327="","",IF(#REF!="","",PMT((1+D3327)^(1/12)-1,(#REF!*12)-A3327+1,-E3327)))</f>
        <v>#REF!</v>
      </c>
    </row>
    <row r="3328" spans="1:10">
      <c r="A3328" s="577" t="e">
        <f>IF(A3327="","",IF(A3327=#REF!*12,"",+A3327+1))</f>
        <v>#REF!</v>
      </c>
      <c r="B3328" s="576" t="e">
        <f t="shared" si="362"/>
        <v>#REF!</v>
      </c>
      <c r="C3328" s="576" t="e">
        <f>IF(A3328="","",IF(#REF!+'Plano Prestação Mensal Proposta'!A3328&gt;120,0,ROUND(IF(B3328&gt;0.045,(0.045*0.5),(0.5)*B3328),7)))</f>
        <v>#REF!</v>
      </c>
      <c r="D3328" s="576" t="e">
        <f t="shared" si="357"/>
        <v>#REF!</v>
      </c>
      <c r="E3328" s="575" t="e">
        <f t="shared" si="363"/>
        <v>#REF!</v>
      </c>
      <c r="F3328" s="575" t="e">
        <f t="shared" si="358"/>
        <v>#REF!</v>
      </c>
      <c r="G3328" s="575" t="e">
        <f t="shared" si="359"/>
        <v>#REF!</v>
      </c>
      <c r="H3328" s="575" t="e">
        <f t="shared" si="360"/>
        <v>#REF!</v>
      </c>
      <c r="I3328" s="575" t="e">
        <f t="shared" si="361"/>
        <v>#REF!</v>
      </c>
      <c r="J3328" s="575" t="e">
        <f>IF(A3328="","",IF(#REF!="","",PMT((1+D3328)^(1/12)-1,(#REF!*12)-A3328+1,-E3328)))</f>
        <v>#REF!</v>
      </c>
    </row>
    <row r="3329" spans="1:10">
      <c r="A3329" s="577" t="e">
        <f>IF(A3328="","",IF(A3328=#REF!*12,"",+A3328+1))</f>
        <v>#REF!</v>
      </c>
      <c r="B3329" s="576" t="e">
        <f t="shared" si="362"/>
        <v>#REF!</v>
      </c>
      <c r="C3329" s="576" t="e">
        <f>IF(A3329="","",IF(#REF!+'Plano Prestação Mensal Proposta'!A3329&gt;120,0,ROUND(IF(B3329&gt;0.045,(0.045*0.5),(0.5)*B3329),7)))</f>
        <v>#REF!</v>
      </c>
      <c r="D3329" s="576" t="e">
        <f t="shared" si="357"/>
        <v>#REF!</v>
      </c>
      <c r="E3329" s="575" t="e">
        <f t="shared" si="363"/>
        <v>#REF!</v>
      </c>
      <c r="F3329" s="575" t="e">
        <f t="shared" si="358"/>
        <v>#REF!</v>
      </c>
      <c r="G3329" s="575" t="e">
        <f t="shared" si="359"/>
        <v>#REF!</v>
      </c>
      <c r="H3329" s="575" t="e">
        <f t="shared" si="360"/>
        <v>#REF!</v>
      </c>
      <c r="I3329" s="575" t="e">
        <f t="shared" si="361"/>
        <v>#REF!</v>
      </c>
      <c r="J3329" s="575" t="e">
        <f>IF(A3329="","",IF(#REF!="","",PMT((1+D3329)^(1/12)-1,(#REF!*12)-A3329+1,-E3329)))</f>
        <v>#REF!</v>
      </c>
    </row>
    <row r="3330" spans="1:10">
      <c r="A3330" s="577" t="e">
        <f>IF(A3329="","",IF(A3329=#REF!*12,"",+A3329+1))</f>
        <v>#REF!</v>
      </c>
      <c r="B3330" s="576" t="e">
        <f t="shared" si="362"/>
        <v>#REF!</v>
      </c>
      <c r="C3330" s="576" t="e">
        <f>IF(A3330="","",IF(#REF!+'Plano Prestação Mensal Proposta'!A3330&gt;120,0,ROUND(IF(B3330&gt;0.045,(0.045*0.5),(0.5)*B3330),7)))</f>
        <v>#REF!</v>
      </c>
      <c r="D3330" s="576" t="e">
        <f t="shared" si="357"/>
        <v>#REF!</v>
      </c>
      <c r="E3330" s="575" t="e">
        <f t="shared" si="363"/>
        <v>#REF!</v>
      </c>
      <c r="F3330" s="575" t="e">
        <f t="shared" si="358"/>
        <v>#REF!</v>
      </c>
      <c r="G3330" s="575" t="e">
        <f t="shared" si="359"/>
        <v>#REF!</v>
      </c>
      <c r="H3330" s="575" t="e">
        <f t="shared" si="360"/>
        <v>#REF!</v>
      </c>
      <c r="I3330" s="575" t="e">
        <f t="shared" si="361"/>
        <v>#REF!</v>
      </c>
      <c r="J3330" s="575" t="e">
        <f>IF(A3330="","",IF(#REF!="","",PMT((1+D3330)^(1/12)-1,(#REF!*12)-A3330+1,-E3330)))</f>
        <v>#REF!</v>
      </c>
    </row>
    <row r="3331" spans="1:10">
      <c r="A3331" s="577" t="e">
        <f>IF(A3330="","",IF(A3330=#REF!*12,"",+A3330+1))</f>
        <v>#REF!</v>
      </c>
      <c r="B3331" s="576" t="e">
        <f t="shared" si="362"/>
        <v>#REF!</v>
      </c>
      <c r="C3331" s="576" t="e">
        <f>IF(A3331="","",IF(#REF!+'Plano Prestação Mensal Proposta'!A3331&gt;120,0,ROUND(IF(B3331&gt;0.045,(0.045*0.5),(0.5)*B3331),7)))</f>
        <v>#REF!</v>
      </c>
      <c r="D3331" s="576" t="e">
        <f t="shared" si="357"/>
        <v>#REF!</v>
      </c>
      <c r="E3331" s="575" t="e">
        <f t="shared" si="363"/>
        <v>#REF!</v>
      </c>
      <c r="F3331" s="575" t="e">
        <f t="shared" si="358"/>
        <v>#REF!</v>
      </c>
      <c r="G3331" s="575" t="e">
        <f t="shared" si="359"/>
        <v>#REF!</v>
      </c>
      <c r="H3331" s="575" t="e">
        <f t="shared" si="360"/>
        <v>#REF!</v>
      </c>
      <c r="I3331" s="575" t="e">
        <f t="shared" si="361"/>
        <v>#REF!</v>
      </c>
      <c r="J3331" s="575" t="e">
        <f>IF(A3331="","",IF(#REF!="","",PMT((1+D3331)^(1/12)-1,(#REF!*12)-A3331+1,-E3331)))</f>
        <v>#REF!</v>
      </c>
    </row>
    <row r="3332" spans="1:10">
      <c r="A3332" s="577" t="e">
        <f>IF(A3331="","",IF(A3331=#REF!*12,"",+A3331+1))</f>
        <v>#REF!</v>
      </c>
      <c r="B3332" s="576" t="e">
        <f t="shared" si="362"/>
        <v>#REF!</v>
      </c>
      <c r="C3332" s="576" t="e">
        <f>IF(A3332="","",IF(#REF!+'Plano Prestação Mensal Proposta'!A3332&gt;120,0,ROUND(IF(B3332&gt;0.045,(0.045*0.5),(0.5)*B3332),7)))</f>
        <v>#REF!</v>
      </c>
      <c r="D3332" s="576" t="e">
        <f t="shared" si="357"/>
        <v>#REF!</v>
      </c>
      <c r="E3332" s="575" t="e">
        <f t="shared" si="363"/>
        <v>#REF!</v>
      </c>
      <c r="F3332" s="575" t="e">
        <f t="shared" si="358"/>
        <v>#REF!</v>
      </c>
      <c r="G3332" s="575" t="e">
        <f t="shared" si="359"/>
        <v>#REF!</v>
      </c>
      <c r="H3332" s="575" t="e">
        <f t="shared" si="360"/>
        <v>#REF!</v>
      </c>
      <c r="I3332" s="575" t="e">
        <f t="shared" si="361"/>
        <v>#REF!</v>
      </c>
      <c r="J3332" s="575" t="e">
        <f>IF(A3332="","",IF(#REF!="","",PMT((1+D3332)^(1/12)-1,(#REF!*12)-A3332+1,-E3332)))</f>
        <v>#REF!</v>
      </c>
    </row>
    <row r="3333" spans="1:10">
      <c r="A3333" s="577" t="e">
        <f>IF(A3332="","",IF(A3332=#REF!*12,"",+A3332+1))</f>
        <v>#REF!</v>
      </c>
      <c r="B3333" s="576" t="e">
        <f t="shared" si="362"/>
        <v>#REF!</v>
      </c>
      <c r="C3333" s="576" t="e">
        <f>IF(A3333="","",IF(#REF!+'Plano Prestação Mensal Proposta'!A3333&gt;120,0,ROUND(IF(B3333&gt;0.045,(0.045*0.5),(0.5)*B3333),7)))</f>
        <v>#REF!</v>
      </c>
      <c r="D3333" s="576" t="e">
        <f t="shared" si="357"/>
        <v>#REF!</v>
      </c>
      <c r="E3333" s="575" t="e">
        <f t="shared" si="363"/>
        <v>#REF!</v>
      </c>
      <c r="F3333" s="575" t="e">
        <f t="shared" si="358"/>
        <v>#REF!</v>
      </c>
      <c r="G3333" s="575" t="e">
        <f t="shared" si="359"/>
        <v>#REF!</v>
      </c>
      <c r="H3333" s="575" t="e">
        <f t="shared" si="360"/>
        <v>#REF!</v>
      </c>
      <c r="I3333" s="575" t="e">
        <f t="shared" si="361"/>
        <v>#REF!</v>
      </c>
      <c r="J3333" s="575" t="e">
        <f>IF(A3333="","",IF(#REF!="","",PMT((1+D3333)^(1/12)-1,(#REF!*12)-A3333+1,-E3333)))</f>
        <v>#REF!</v>
      </c>
    </row>
    <row r="3334" spans="1:10">
      <c r="A3334" s="577" t="e">
        <f>IF(A3333="","",IF(A3333=#REF!*12,"",+A3333+1))</f>
        <v>#REF!</v>
      </c>
      <c r="B3334" s="576" t="e">
        <f t="shared" si="362"/>
        <v>#REF!</v>
      </c>
      <c r="C3334" s="576" t="e">
        <f>IF(A3334="","",IF(#REF!+'Plano Prestação Mensal Proposta'!A3334&gt;120,0,ROUND(IF(B3334&gt;0.045,(0.045*0.5),(0.5)*B3334),7)))</f>
        <v>#REF!</v>
      </c>
      <c r="D3334" s="576" t="e">
        <f t="shared" ref="D3334:D3397" si="364">IF(A3334="","",+B3334-C3334)</f>
        <v>#REF!</v>
      </c>
      <c r="E3334" s="575" t="e">
        <f t="shared" si="363"/>
        <v>#REF!</v>
      </c>
      <c r="F3334" s="575" t="e">
        <f t="shared" ref="F3334:F3397" si="365">IF(A3334="","",IF(J3334="","",+J3334-H3334))</f>
        <v>#REF!</v>
      </c>
      <c r="G3334" s="575" t="e">
        <f t="shared" ref="G3334:G3397" si="366">IF(A3334="","",IF(E3334="","",ROUND(+E3334*((1+B3334)^(1/12)-1),2)))</f>
        <v>#REF!</v>
      </c>
      <c r="H3334" s="575" t="e">
        <f t="shared" ref="H3334:H3397" si="367">IF(A3334="","",IF(E3334="","",ROUND(+E3334*((1+D3334)^(1/12)-1),2)))</f>
        <v>#REF!</v>
      </c>
      <c r="I3334" s="575" t="e">
        <f t="shared" ref="I3334:I3397" si="368">IF(A3334="","",+G3334-H3334)</f>
        <v>#REF!</v>
      </c>
      <c r="J3334" s="575" t="e">
        <f>IF(A3334="","",IF(#REF!="","",PMT((1+D3334)^(1/12)-1,(#REF!*12)-A3334+1,-E3334)))</f>
        <v>#REF!</v>
      </c>
    </row>
    <row r="3335" spans="1:10">
      <c r="A3335" s="577" t="e">
        <f>IF(A3334="","",IF(A3334=#REF!*12,"",+A3334+1))</f>
        <v>#REF!</v>
      </c>
      <c r="B3335" s="576" t="e">
        <f t="shared" ref="B3335:B3398" si="369">IF(A3335="","",+B3334)</f>
        <v>#REF!</v>
      </c>
      <c r="C3335" s="576" t="e">
        <f>IF(A3335="","",IF(#REF!+'Plano Prestação Mensal Proposta'!A3335&gt;120,0,ROUND(IF(B3335&gt;0.045,(0.045*0.5),(0.5)*B3335),7)))</f>
        <v>#REF!</v>
      </c>
      <c r="D3335" s="576" t="e">
        <f t="shared" si="364"/>
        <v>#REF!</v>
      </c>
      <c r="E3335" s="575" t="e">
        <f t="shared" ref="E3335:E3398" si="370">IF(A3335="","",IF(F3334="","",+E3334-F3334))</f>
        <v>#REF!</v>
      </c>
      <c r="F3335" s="575" t="e">
        <f t="shared" si="365"/>
        <v>#REF!</v>
      </c>
      <c r="G3335" s="575" t="e">
        <f t="shared" si="366"/>
        <v>#REF!</v>
      </c>
      <c r="H3335" s="575" t="e">
        <f t="shared" si="367"/>
        <v>#REF!</v>
      </c>
      <c r="I3335" s="575" t="e">
        <f t="shared" si="368"/>
        <v>#REF!</v>
      </c>
      <c r="J3335" s="575" t="e">
        <f>IF(A3335="","",IF(#REF!="","",PMT((1+D3335)^(1/12)-1,(#REF!*12)-A3335+1,-E3335)))</f>
        <v>#REF!</v>
      </c>
    </row>
    <row r="3336" spans="1:10">
      <c r="A3336" s="577" t="e">
        <f>IF(A3335="","",IF(A3335=#REF!*12,"",+A3335+1))</f>
        <v>#REF!</v>
      </c>
      <c r="B3336" s="576" t="e">
        <f t="shared" si="369"/>
        <v>#REF!</v>
      </c>
      <c r="C3336" s="576" t="e">
        <f>IF(A3336="","",IF(#REF!+'Plano Prestação Mensal Proposta'!A3336&gt;120,0,ROUND(IF(B3336&gt;0.045,(0.045*0.5),(0.5)*B3336),7)))</f>
        <v>#REF!</v>
      </c>
      <c r="D3336" s="576" t="e">
        <f t="shared" si="364"/>
        <v>#REF!</v>
      </c>
      <c r="E3336" s="575" t="e">
        <f t="shared" si="370"/>
        <v>#REF!</v>
      </c>
      <c r="F3336" s="575" t="e">
        <f t="shared" si="365"/>
        <v>#REF!</v>
      </c>
      <c r="G3336" s="575" t="e">
        <f t="shared" si="366"/>
        <v>#REF!</v>
      </c>
      <c r="H3336" s="575" t="e">
        <f t="shared" si="367"/>
        <v>#REF!</v>
      </c>
      <c r="I3336" s="575" t="e">
        <f t="shared" si="368"/>
        <v>#REF!</v>
      </c>
      <c r="J3336" s="575" t="e">
        <f>IF(A3336="","",IF(#REF!="","",PMT((1+D3336)^(1/12)-1,(#REF!*12)-A3336+1,-E3336)))</f>
        <v>#REF!</v>
      </c>
    </row>
    <row r="3337" spans="1:10">
      <c r="A3337" s="577" t="e">
        <f>IF(A3336="","",IF(A3336=#REF!*12,"",+A3336+1))</f>
        <v>#REF!</v>
      </c>
      <c r="B3337" s="576" t="e">
        <f t="shared" si="369"/>
        <v>#REF!</v>
      </c>
      <c r="C3337" s="576" t="e">
        <f>IF(A3337="","",IF(#REF!+'Plano Prestação Mensal Proposta'!A3337&gt;120,0,ROUND(IF(B3337&gt;0.045,(0.045*0.5),(0.5)*B3337),7)))</f>
        <v>#REF!</v>
      </c>
      <c r="D3337" s="576" t="e">
        <f t="shared" si="364"/>
        <v>#REF!</v>
      </c>
      <c r="E3337" s="575" t="e">
        <f t="shared" si="370"/>
        <v>#REF!</v>
      </c>
      <c r="F3337" s="575" t="e">
        <f t="shared" si="365"/>
        <v>#REF!</v>
      </c>
      <c r="G3337" s="575" t="e">
        <f t="shared" si="366"/>
        <v>#REF!</v>
      </c>
      <c r="H3337" s="575" t="e">
        <f t="shared" si="367"/>
        <v>#REF!</v>
      </c>
      <c r="I3337" s="575" t="e">
        <f t="shared" si="368"/>
        <v>#REF!</v>
      </c>
      <c r="J3337" s="575" t="e">
        <f>IF(A3337="","",IF(#REF!="","",PMT((1+D3337)^(1/12)-1,(#REF!*12)-A3337+1,-E3337)))</f>
        <v>#REF!</v>
      </c>
    </row>
    <row r="3338" spans="1:10">
      <c r="A3338" s="577" t="e">
        <f>IF(A3337="","",IF(A3337=#REF!*12,"",+A3337+1))</f>
        <v>#REF!</v>
      </c>
      <c r="B3338" s="576" t="e">
        <f t="shared" si="369"/>
        <v>#REF!</v>
      </c>
      <c r="C3338" s="576" t="e">
        <f>IF(A3338="","",IF(#REF!+'Plano Prestação Mensal Proposta'!A3338&gt;120,0,ROUND(IF(B3338&gt;0.045,(0.045*0.5),(0.5)*B3338),7)))</f>
        <v>#REF!</v>
      </c>
      <c r="D3338" s="576" t="e">
        <f t="shared" si="364"/>
        <v>#REF!</v>
      </c>
      <c r="E3338" s="575" t="e">
        <f t="shared" si="370"/>
        <v>#REF!</v>
      </c>
      <c r="F3338" s="575" t="e">
        <f t="shared" si="365"/>
        <v>#REF!</v>
      </c>
      <c r="G3338" s="575" t="e">
        <f t="shared" si="366"/>
        <v>#REF!</v>
      </c>
      <c r="H3338" s="575" t="e">
        <f t="shared" si="367"/>
        <v>#REF!</v>
      </c>
      <c r="I3338" s="575" t="e">
        <f t="shared" si="368"/>
        <v>#REF!</v>
      </c>
      <c r="J3338" s="575" t="e">
        <f>IF(A3338="","",IF(#REF!="","",PMT((1+D3338)^(1/12)-1,(#REF!*12)-A3338+1,-E3338)))</f>
        <v>#REF!</v>
      </c>
    </row>
    <row r="3339" spans="1:10">
      <c r="A3339" s="577" t="e">
        <f>IF(A3338="","",IF(A3338=#REF!*12,"",+A3338+1))</f>
        <v>#REF!</v>
      </c>
      <c r="B3339" s="576" t="e">
        <f t="shared" si="369"/>
        <v>#REF!</v>
      </c>
      <c r="C3339" s="576" t="e">
        <f>IF(A3339="","",IF(#REF!+'Plano Prestação Mensal Proposta'!A3339&gt;120,0,ROUND(IF(B3339&gt;0.045,(0.045*0.5),(0.5)*B3339),7)))</f>
        <v>#REF!</v>
      </c>
      <c r="D3339" s="576" t="e">
        <f t="shared" si="364"/>
        <v>#REF!</v>
      </c>
      <c r="E3339" s="575" t="e">
        <f t="shared" si="370"/>
        <v>#REF!</v>
      </c>
      <c r="F3339" s="575" t="e">
        <f t="shared" si="365"/>
        <v>#REF!</v>
      </c>
      <c r="G3339" s="575" t="e">
        <f t="shared" si="366"/>
        <v>#REF!</v>
      </c>
      <c r="H3339" s="575" t="e">
        <f t="shared" si="367"/>
        <v>#REF!</v>
      </c>
      <c r="I3339" s="575" t="e">
        <f t="shared" si="368"/>
        <v>#REF!</v>
      </c>
      <c r="J3339" s="575" t="e">
        <f>IF(A3339="","",IF(#REF!="","",PMT((1+D3339)^(1/12)-1,(#REF!*12)-A3339+1,-E3339)))</f>
        <v>#REF!</v>
      </c>
    </row>
    <row r="3340" spans="1:10">
      <c r="A3340" s="577" t="e">
        <f>IF(A3339="","",IF(A3339=#REF!*12,"",+A3339+1))</f>
        <v>#REF!</v>
      </c>
      <c r="B3340" s="576" t="e">
        <f t="shared" si="369"/>
        <v>#REF!</v>
      </c>
      <c r="C3340" s="576" t="e">
        <f>IF(A3340="","",IF(#REF!+'Plano Prestação Mensal Proposta'!A3340&gt;120,0,ROUND(IF(B3340&gt;0.045,(0.045*0.5),(0.5)*B3340),7)))</f>
        <v>#REF!</v>
      </c>
      <c r="D3340" s="576" t="e">
        <f t="shared" si="364"/>
        <v>#REF!</v>
      </c>
      <c r="E3340" s="575" t="e">
        <f t="shared" si="370"/>
        <v>#REF!</v>
      </c>
      <c r="F3340" s="575" t="e">
        <f t="shared" si="365"/>
        <v>#REF!</v>
      </c>
      <c r="G3340" s="575" t="e">
        <f t="shared" si="366"/>
        <v>#REF!</v>
      </c>
      <c r="H3340" s="575" t="e">
        <f t="shared" si="367"/>
        <v>#REF!</v>
      </c>
      <c r="I3340" s="575" t="e">
        <f t="shared" si="368"/>
        <v>#REF!</v>
      </c>
      <c r="J3340" s="575" t="e">
        <f>IF(A3340="","",IF(#REF!="","",PMT((1+D3340)^(1/12)-1,(#REF!*12)-A3340+1,-E3340)))</f>
        <v>#REF!</v>
      </c>
    </row>
    <row r="3341" spans="1:10">
      <c r="A3341" s="577" t="e">
        <f>IF(A3340="","",IF(A3340=#REF!*12,"",+A3340+1))</f>
        <v>#REF!</v>
      </c>
      <c r="B3341" s="576" t="e">
        <f t="shared" si="369"/>
        <v>#REF!</v>
      </c>
      <c r="C3341" s="576" t="e">
        <f>IF(A3341="","",IF(#REF!+'Plano Prestação Mensal Proposta'!A3341&gt;120,0,ROUND(IF(B3341&gt;0.045,(0.045*0.5),(0.5)*B3341),7)))</f>
        <v>#REF!</v>
      </c>
      <c r="D3341" s="576" t="e">
        <f t="shared" si="364"/>
        <v>#REF!</v>
      </c>
      <c r="E3341" s="575" t="e">
        <f t="shared" si="370"/>
        <v>#REF!</v>
      </c>
      <c r="F3341" s="575" t="e">
        <f t="shared" si="365"/>
        <v>#REF!</v>
      </c>
      <c r="G3341" s="575" t="e">
        <f t="shared" si="366"/>
        <v>#REF!</v>
      </c>
      <c r="H3341" s="575" t="e">
        <f t="shared" si="367"/>
        <v>#REF!</v>
      </c>
      <c r="I3341" s="575" t="e">
        <f t="shared" si="368"/>
        <v>#REF!</v>
      </c>
      <c r="J3341" s="575" t="e">
        <f>IF(A3341="","",IF(#REF!="","",PMT((1+D3341)^(1/12)-1,(#REF!*12)-A3341+1,-E3341)))</f>
        <v>#REF!</v>
      </c>
    </row>
    <row r="3342" spans="1:10">
      <c r="A3342" s="577" t="e">
        <f>IF(A3341="","",IF(A3341=#REF!*12,"",+A3341+1))</f>
        <v>#REF!</v>
      </c>
      <c r="B3342" s="576" t="e">
        <f t="shared" si="369"/>
        <v>#REF!</v>
      </c>
      <c r="C3342" s="576" t="e">
        <f>IF(A3342="","",IF(#REF!+'Plano Prestação Mensal Proposta'!A3342&gt;120,0,ROUND(IF(B3342&gt;0.045,(0.045*0.5),(0.5)*B3342),7)))</f>
        <v>#REF!</v>
      </c>
      <c r="D3342" s="576" t="e">
        <f t="shared" si="364"/>
        <v>#REF!</v>
      </c>
      <c r="E3342" s="575" t="e">
        <f t="shared" si="370"/>
        <v>#REF!</v>
      </c>
      <c r="F3342" s="575" t="e">
        <f t="shared" si="365"/>
        <v>#REF!</v>
      </c>
      <c r="G3342" s="575" t="e">
        <f t="shared" si="366"/>
        <v>#REF!</v>
      </c>
      <c r="H3342" s="575" t="e">
        <f t="shared" si="367"/>
        <v>#REF!</v>
      </c>
      <c r="I3342" s="575" t="e">
        <f t="shared" si="368"/>
        <v>#REF!</v>
      </c>
      <c r="J3342" s="575" t="e">
        <f>IF(A3342="","",IF(#REF!="","",PMT((1+D3342)^(1/12)-1,(#REF!*12)-A3342+1,-E3342)))</f>
        <v>#REF!</v>
      </c>
    </row>
    <row r="3343" spans="1:10">
      <c r="A3343" s="577" t="e">
        <f>IF(A3342="","",IF(A3342=#REF!*12,"",+A3342+1))</f>
        <v>#REF!</v>
      </c>
      <c r="B3343" s="576" t="e">
        <f t="shared" si="369"/>
        <v>#REF!</v>
      </c>
      <c r="C3343" s="576" t="e">
        <f>IF(A3343="","",IF(#REF!+'Plano Prestação Mensal Proposta'!A3343&gt;120,0,ROUND(IF(B3343&gt;0.045,(0.045*0.5),(0.5)*B3343),7)))</f>
        <v>#REF!</v>
      </c>
      <c r="D3343" s="576" t="e">
        <f t="shared" si="364"/>
        <v>#REF!</v>
      </c>
      <c r="E3343" s="575" t="e">
        <f t="shared" si="370"/>
        <v>#REF!</v>
      </c>
      <c r="F3343" s="575" t="e">
        <f t="shared" si="365"/>
        <v>#REF!</v>
      </c>
      <c r="G3343" s="575" t="e">
        <f t="shared" si="366"/>
        <v>#REF!</v>
      </c>
      <c r="H3343" s="575" t="e">
        <f t="shared" si="367"/>
        <v>#REF!</v>
      </c>
      <c r="I3343" s="575" t="e">
        <f t="shared" si="368"/>
        <v>#REF!</v>
      </c>
      <c r="J3343" s="575" t="e">
        <f>IF(A3343="","",IF(#REF!="","",PMT((1+D3343)^(1/12)-1,(#REF!*12)-A3343+1,-E3343)))</f>
        <v>#REF!</v>
      </c>
    </row>
    <row r="3344" spans="1:10">
      <c r="A3344" s="577" t="e">
        <f>IF(A3343="","",IF(A3343=#REF!*12,"",+A3343+1))</f>
        <v>#REF!</v>
      </c>
      <c r="B3344" s="576" t="e">
        <f t="shared" si="369"/>
        <v>#REF!</v>
      </c>
      <c r="C3344" s="576" t="e">
        <f>IF(A3344="","",IF(#REF!+'Plano Prestação Mensal Proposta'!A3344&gt;120,0,ROUND(IF(B3344&gt;0.045,(0.045*0.5),(0.5)*B3344),7)))</f>
        <v>#REF!</v>
      </c>
      <c r="D3344" s="576" t="e">
        <f t="shared" si="364"/>
        <v>#REF!</v>
      </c>
      <c r="E3344" s="575" t="e">
        <f t="shared" si="370"/>
        <v>#REF!</v>
      </c>
      <c r="F3344" s="575" t="e">
        <f t="shared" si="365"/>
        <v>#REF!</v>
      </c>
      <c r="G3344" s="575" t="e">
        <f t="shared" si="366"/>
        <v>#REF!</v>
      </c>
      <c r="H3344" s="575" t="e">
        <f t="shared" si="367"/>
        <v>#REF!</v>
      </c>
      <c r="I3344" s="575" t="e">
        <f t="shared" si="368"/>
        <v>#REF!</v>
      </c>
      <c r="J3344" s="575" t="e">
        <f>IF(A3344="","",IF(#REF!="","",PMT((1+D3344)^(1/12)-1,(#REF!*12)-A3344+1,-E3344)))</f>
        <v>#REF!</v>
      </c>
    </row>
    <row r="3345" spans="1:10">
      <c r="A3345" s="577" t="e">
        <f>IF(A3344="","",IF(A3344=#REF!*12,"",+A3344+1))</f>
        <v>#REF!</v>
      </c>
      <c r="B3345" s="576" t="e">
        <f t="shared" si="369"/>
        <v>#REF!</v>
      </c>
      <c r="C3345" s="576" t="e">
        <f>IF(A3345="","",IF(#REF!+'Plano Prestação Mensal Proposta'!A3345&gt;120,0,ROUND(IF(B3345&gt;0.045,(0.045*0.5),(0.5)*B3345),7)))</f>
        <v>#REF!</v>
      </c>
      <c r="D3345" s="576" t="e">
        <f t="shared" si="364"/>
        <v>#REF!</v>
      </c>
      <c r="E3345" s="575" t="e">
        <f t="shared" si="370"/>
        <v>#REF!</v>
      </c>
      <c r="F3345" s="575" t="e">
        <f t="shared" si="365"/>
        <v>#REF!</v>
      </c>
      <c r="G3345" s="575" t="e">
        <f t="shared" si="366"/>
        <v>#REF!</v>
      </c>
      <c r="H3345" s="575" t="e">
        <f t="shared" si="367"/>
        <v>#REF!</v>
      </c>
      <c r="I3345" s="575" t="e">
        <f t="shared" si="368"/>
        <v>#REF!</v>
      </c>
      <c r="J3345" s="575" t="e">
        <f>IF(A3345="","",IF(#REF!="","",PMT((1+D3345)^(1/12)-1,(#REF!*12)-A3345+1,-E3345)))</f>
        <v>#REF!</v>
      </c>
    </row>
    <row r="3346" spans="1:10">
      <c r="A3346" s="577" t="e">
        <f>IF(A3345="","",IF(A3345=#REF!*12,"",+A3345+1))</f>
        <v>#REF!</v>
      </c>
      <c r="B3346" s="576" t="e">
        <f t="shared" si="369"/>
        <v>#REF!</v>
      </c>
      <c r="C3346" s="576" t="e">
        <f>IF(A3346="","",IF(#REF!+'Plano Prestação Mensal Proposta'!A3346&gt;120,0,ROUND(IF(B3346&gt;0.045,(0.045*0.5),(0.5)*B3346),7)))</f>
        <v>#REF!</v>
      </c>
      <c r="D3346" s="576" t="e">
        <f t="shared" si="364"/>
        <v>#REF!</v>
      </c>
      <c r="E3346" s="575" t="e">
        <f t="shared" si="370"/>
        <v>#REF!</v>
      </c>
      <c r="F3346" s="575" t="e">
        <f t="shared" si="365"/>
        <v>#REF!</v>
      </c>
      <c r="G3346" s="575" t="e">
        <f t="shared" si="366"/>
        <v>#REF!</v>
      </c>
      <c r="H3346" s="575" t="e">
        <f t="shared" si="367"/>
        <v>#REF!</v>
      </c>
      <c r="I3346" s="575" t="e">
        <f t="shared" si="368"/>
        <v>#REF!</v>
      </c>
      <c r="J3346" s="575" t="e">
        <f>IF(A3346="","",IF(#REF!="","",PMT((1+D3346)^(1/12)-1,(#REF!*12)-A3346+1,-E3346)))</f>
        <v>#REF!</v>
      </c>
    </row>
    <row r="3347" spans="1:10">
      <c r="A3347" s="577" t="e">
        <f>IF(A3346="","",IF(A3346=#REF!*12,"",+A3346+1))</f>
        <v>#REF!</v>
      </c>
      <c r="B3347" s="576" t="e">
        <f t="shared" si="369"/>
        <v>#REF!</v>
      </c>
      <c r="C3347" s="576" t="e">
        <f>IF(A3347="","",IF(#REF!+'Plano Prestação Mensal Proposta'!A3347&gt;120,0,ROUND(IF(B3347&gt;0.045,(0.045*0.5),(0.5)*B3347),7)))</f>
        <v>#REF!</v>
      </c>
      <c r="D3347" s="576" t="e">
        <f t="shared" si="364"/>
        <v>#REF!</v>
      </c>
      <c r="E3347" s="575" t="e">
        <f t="shared" si="370"/>
        <v>#REF!</v>
      </c>
      <c r="F3347" s="575" t="e">
        <f t="shared" si="365"/>
        <v>#REF!</v>
      </c>
      <c r="G3347" s="575" t="e">
        <f t="shared" si="366"/>
        <v>#REF!</v>
      </c>
      <c r="H3347" s="575" t="e">
        <f t="shared" si="367"/>
        <v>#REF!</v>
      </c>
      <c r="I3347" s="575" t="e">
        <f t="shared" si="368"/>
        <v>#REF!</v>
      </c>
      <c r="J3347" s="575" t="e">
        <f>IF(A3347="","",IF(#REF!="","",PMT((1+D3347)^(1/12)-1,(#REF!*12)-A3347+1,-E3347)))</f>
        <v>#REF!</v>
      </c>
    </row>
    <row r="3348" spans="1:10">
      <c r="A3348" s="577" t="e">
        <f>IF(A3347="","",IF(A3347=#REF!*12,"",+A3347+1))</f>
        <v>#REF!</v>
      </c>
      <c r="B3348" s="576" t="e">
        <f t="shared" si="369"/>
        <v>#REF!</v>
      </c>
      <c r="C3348" s="576" t="e">
        <f>IF(A3348="","",IF(#REF!+'Plano Prestação Mensal Proposta'!A3348&gt;120,0,ROUND(IF(B3348&gt;0.045,(0.045*0.5),(0.5)*B3348),7)))</f>
        <v>#REF!</v>
      </c>
      <c r="D3348" s="576" t="e">
        <f t="shared" si="364"/>
        <v>#REF!</v>
      </c>
      <c r="E3348" s="575" t="e">
        <f t="shared" si="370"/>
        <v>#REF!</v>
      </c>
      <c r="F3348" s="575" t="e">
        <f t="shared" si="365"/>
        <v>#REF!</v>
      </c>
      <c r="G3348" s="575" t="e">
        <f t="shared" si="366"/>
        <v>#REF!</v>
      </c>
      <c r="H3348" s="575" t="e">
        <f t="shared" si="367"/>
        <v>#REF!</v>
      </c>
      <c r="I3348" s="575" t="e">
        <f t="shared" si="368"/>
        <v>#REF!</v>
      </c>
      <c r="J3348" s="575" t="e">
        <f>IF(A3348="","",IF(#REF!="","",PMT((1+D3348)^(1/12)-1,(#REF!*12)-A3348+1,-E3348)))</f>
        <v>#REF!</v>
      </c>
    </row>
    <row r="3349" spans="1:10">
      <c r="A3349" s="577" t="e">
        <f>IF(A3348="","",IF(A3348=#REF!*12,"",+A3348+1))</f>
        <v>#REF!</v>
      </c>
      <c r="B3349" s="576" t="e">
        <f t="shared" si="369"/>
        <v>#REF!</v>
      </c>
      <c r="C3349" s="576" t="e">
        <f>IF(A3349="","",IF(#REF!+'Plano Prestação Mensal Proposta'!A3349&gt;120,0,ROUND(IF(B3349&gt;0.045,(0.045*0.5),(0.5)*B3349),7)))</f>
        <v>#REF!</v>
      </c>
      <c r="D3349" s="576" t="e">
        <f t="shared" si="364"/>
        <v>#REF!</v>
      </c>
      <c r="E3349" s="575" t="e">
        <f t="shared" si="370"/>
        <v>#REF!</v>
      </c>
      <c r="F3349" s="575" t="e">
        <f t="shared" si="365"/>
        <v>#REF!</v>
      </c>
      <c r="G3349" s="575" t="e">
        <f t="shared" si="366"/>
        <v>#REF!</v>
      </c>
      <c r="H3349" s="575" t="e">
        <f t="shared" si="367"/>
        <v>#REF!</v>
      </c>
      <c r="I3349" s="575" t="e">
        <f t="shared" si="368"/>
        <v>#REF!</v>
      </c>
      <c r="J3349" s="575" t="e">
        <f>IF(A3349="","",IF(#REF!="","",PMT((1+D3349)^(1/12)-1,(#REF!*12)-A3349+1,-E3349)))</f>
        <v>#REF!</v>
      </c>
    </row>
    <row r="3350" spans="1:10">
      <c r="A3350" s="577" t="e">
        <f>IF(A3349="","",IF(A3349=#REF!*12,"",+A3349+1))</f>
        <v>#REF!</v>
      </c>
      <c r="B3350" s="576" t="e">
        <f t="shared" si="369"/>
        <v>#REF!</v>
      </c>
      <c r="C3350" s="576" t="e">
        <f>IF(A3350="","",IF(#REF!+'Plano Prestação Mensal Proposta'!A3350&gt;120,0,ROUND(IF(B3350&gt;0.045,(0.045*0.5),(0.5)*B3350),7)))</f>
        <v>#REF!</v>
      </c>
      <c r="D3350" s="576" t="e">
        <f t="shared" si="364"/>
        <v>#REF!</v>
      </c>
      <c r="E3350" s="575" t="e">
        <f t="shared" si="370"/>
        <v>#REF!</v>
      </c>
      <c r="F3350" s="575" t="e">
        <f t="shared" si="365"/>
        <v>#REF!</v>
      </c>
      <c r="G3350" s="575" t="e">
        <f t="shared" si="366"/>
        <v>#REF!</v>
      </c>
      <c r="H3350" s="575" t="e">
        <f t="shared" si="367"/>
        <v>#REF!</v>
      </c>
      <c r="I3350" s="575" t="e">
        <f t="shared" si="368"/>
        <v>#REF!</v>
      </c>
      <c r="J3350" s="575" t="e">
        <f>IF(A3350="","",IF(#REF!="","",PMT((1+D3350)^(1/12)-1,(#REF!*12)-A3350+1,-E3350)))</f>
        <v>#REF!</v>
      </c>
    </row>
    <row r="3351" spans="1:10">
      <c r="A3351" s="577" t="e">
        <f>IF(A3350="","",IF(A3350=#REF!*12,"",+A3350+1))</f>
        <v>#REF!</v>
      </c>
      <c r="B3351" s="576" t="e">
        <f t="shared" si="369"/>
        <v>#REF!</v>
      </c>
      <c r="C3351" s="576" t="e">
        <f>IF(A3351="","",IF(#REF!+'Plano Prestação Mensal Proposta'!A3351&gt;120,0,ROUND(IF(B3351&gt;0.045,(0.045*0.5),(0.5)*B3351),7)))</f>
        <v>#REF!</v>
      </c>
      <c r="D3351" s="576" t="e">
        <f t="shared" si="364"/>
        <v>#REF!</v>
      </c>
      <c r="E3351" s="575" t="e">
        <f t="shared" si="370"/>
        <v>#REF!</v>
      </c>
      <c r="F3351" s="575" t="e">
        <f t="shared" si="365"/>
        <v>#REF!</v>
      </c>
      <c r="G3351" s="575" t="e">
        <f t="shared" si="366"/>
        <v>#REF!</v>
      </c>
      <c r="H3351" s="575" t="e">
        <f t="shared" si="367"/>
        <v>#REF!</v>
      </c>
      <c r="I3351" s="575" t="e">
        <f t="shared" si="368"/>
        <v>#REF!</v>
      </c>
      <c r="J3351" s="575" t="e">
        <f>IF(A3351="","",IF(#REF!="","",PMT((1+D3351)^(1/12)-1,(#REF!*12)-A3351+1,-E3351)))</f>
        <v>#REF!</v>
      </c>
    </row>
    <row r="3352" spans="1:10">
      <c r="A3352" s="577" t="e">
        <f>IF(A3351="","",IF(A3351=#REF!*12,"",+A3351+1))</f>
        <v>#REF!</v>
      </c>
      <c r="B3352" s="576" t="e">
        <f t="shared" si="369"/>
        <v>#REF!</v>
      </c>
      <c r="C3352" s="576" t="e">
        <f>IF(A3352="","",IF(#REF!+'Plano Prestação Mensal Proposta'!A3352&gt;120,0,ROUND(IF(B3352&gt;0.045,(0.045*0.5),(0.5)*B3352),7)))</f>
        <v>#REF!</v>
      </c>
      <c r="D3352" s="576" t="e">
        <f t="shared" si="364"/>
        <v>#REF!</v>
      </c>
      <c r="E3352" s="575" t="e">
        <f t="shared" si="370"/>
        <v>#REF!</v>
      </c>
      <c r="F3352" s="575" t="e">
        <f t="shared" si="365"/>
        <v>#REF!</v>
      </c>
      <c r="G3352" s="575" t="e">
        <f t="shared" si="366"/>
        <v>#REF!</v>
      </c>
      <c r="H3352" s="575" t="e">
        <f t="shared" si="367"/>
        <v>#REF!</v>
      </c>
      <c r="I3352" s="575" t="e">
        <f t="shared" si="368"/>
        <v>#REF!</v>
      </c>
      <c r="J3352" s="575" t="e">
        <f>IF(A3352="","",IF(#REF!="","",PMT((1+D3352)^(1/12)-1,(#REF!*12)-A3352+1,-E3352)))</f>
        <v>#REF!</v>
      </c>
    </row>
    <row r="3353" spans="1:10">
      <c r="A3353" s="577" t="e">
        <f>IF(A3352="","",IF(A3352=#REF!*12,"",+A3352+1))</f>
        <v>#REF!</v>
      </c>
      <c r="B3353" s="576" t="e">
        <f t="shared" si="369"/>
        <v>#REF!</v>
      </c>
      <c r="C3353" s="576" t="e">
        <f>IF(A3353="","",IF(#REF!+'Plano Prestação Mensal Proposta'!A3353&gt;120,0,ROUND(IF(B3353&gt;0.045,(0.045*0.5),(0.5)*B3353),7)))</f>
        <v>#REF!</v>
      </c>
      <c r="D3353" s="576" t="e">
        <f t="shared" si="364"/>
        <v>#REF!</v>
      </c>
      <c r="E3353" s="575" t="e">
        <f t="shared" si="370"/>
        <v>#REF!</v>
      </c>
      <c r="F3353" s="575" t="e">
        <f t="shared" si="365"/>
        <v>#REF!</v>
      </c>
      <c r="G3353" s="575" t="e">
        <f t="shared" si="366"/>
        <v>#REF!</v>
      </c>
      <c r="H3353" s="575" t="e">
        <f t="shared" si="367"/>
        <v>#REF!</v>
      </c>
      <c r="I3353" s="575" t="e">
        <f t="shared" si="368"/>
        <v>#REF!</v>
      </c>
      <c r="J3353" s="575" t="e">
        <f>IF(A3353="","",IF(#REF!="","",PMT((1+D3353)^(1/12)-1,(#REF!*12)-A3353+1,-E3353)))</f>
        <v>#REF!</v>
      </c>
    </row>
    <row r="3354" spans="1:10">
      <c r="A3354" s="577" t="e">
        <f>IF(A3353="","",IF(A3353=#REF!*12,"",+A3353+1))</f>
        <v>#REF!</v>
      </c>
      <c r="B3354" s="576" t="e">
        <f t="shared" si="369"/>
        <v>#REF!</v>
      </c>
      <c r="C3354" s="576" t="e">
        <f>IF(A3354="","",IF(#REF!+'Plano Prestação Mensal Proposta'!A3354&gt;120,0,ROUND(IF(B3354&gt;0.045,(0.045*0.5),(0.5)*B3354),7)))</f>
        <v>#REF!</v>
      </c>
      <c r="D3354" s="576" t="e">
        <f t="shared" si="364"/>
        <v>#REF!</v>
      </c>
      <c r="E3354" s="575" t="e">
        <f t="shared" si="370"/>
        <v>#REF!</v>
      </c>
      <c r="F3354" s="575" t="e">
        <f t="shared" si="365"/>
        <v>#REF!</v>
      </c>
      <c r="G3354" s="575" t="e">
        <f t="shared" si="366"/>
        <v>#REF!</v>
      </c>
      <c r="H3354" s="575" t="e">
        <f t="shared" si="367"/>
        <v>#REF!</v>
      </c>
      <c r="I3354" s="575" t="e">
        <f t="shared" si="368"/>
        <v>#REF!</v>
      </c>
      <c r="J3354" s="575" t="e">
        <f>IF(A3354="","",IF(#REF!="","",PMT((1+D3354)^(1/12)-1,(#REF!*12)-A3354+1,-E3354)))</f>
        <v>#REF!</v>
      </c>
    </row>
    <row r="3355" spans="1:10">
      <c r="A3355" s="577" t="e">
        <f>IF(A3354="","",IF(A3354=#REF!*12,"",+A3354+1))</f>
        <v>#REF!</v>
      </c>
      <c r="B3355" s="576" t="e">
        <f t="shared" si="369"/>
        <v>#REF!</v>
      </c>
      <c r="C3355" s="576" t="e">
        <f>IF(A3355="","",IF(#REF!+'Plano Prestação Mensal Proposta'!A3355&gt;120,0,ROUND(IF(B3355&gt;0.045,(0.045*0.5),(0.5)*B3355),7)))</f>
        <v>#REF!</v>
      </c>
      <c r="D3355" s="576" t="e">
        <f t="shared" si="364"/>
        <v>#REF!</v>
      </c>
      <c r="E3355" s="575" t="e">
        <f t="shared" si="370"/>
        <v>#REF!</v>
      </c>
      <c r="F3355" s="575" t="e">
        <f t="shared" si="365"/>
        <v>#REF!</v>
      </c>
      <c r="G3355" s="575" t="e">
        <f t="shared" si="366"/>
        <v>#REF!</v>
      </c>
      <c r="H3355" s="575" t="e">
        <f t="shared" si="367"/>
        <v>#REF!</v>
      </c>
      <c r="I3355" s="575" t="e">
        <f t="shared" si="368"/>
        <v>#REF!</v>
      </c>
      <c r="J3355" s="575" t="e">
        <f>IF(A3355="","",IF(#REF!="","",PMT((1+D3355)^(1/12)-1,(#REF!*12)-A3355+1,-E3355)))</f>
        <v>#REF!</v>
      </c>
    </row>
    <row r="3356" spans="1:10">
      <c r="A3356" s="577" t="e">
        <f>IF(A3355="","",IF(A3355=#REF!*12,"",+A3355+1))</f>
        <v>#REF!</v>
      </c>
      <c r="B3356" s="576" t="e">
        <f t="shared" si="369"/>
        <v>#REF!</v>
      </c>
      <c r="C3356" s="576" t="e">
        <f>IF(A3356="","",IF(#REF!+'Plano Prestação Mensal Proposta'!A3356&gt;120,0,ROUND(IF(B3356&gt;0.045,(0.045*0.5),(0.5)*B3356),7)))</f>
        <v>#REF!</v>
      </c>
      <c r="D3356" s="576" t="e">
        <f t="shared" si="364"/>
        <v>#REF!</v>
      </c>
      <c r="E3356" s="575" t="e">
        <f t="shared" si="370"/>
        <v>#REF!</v>
      </c>
      <c r="F3356" s="575" t="e">
        <f t="shared" si="365"/>
        <v>#REF!</v>
      </c>
      <c r="G3356" s="575" t="e">
        <f t="shared" si="366"/>
        <v>#REF!</v>
      </c>
      <c r="H3356" s="575" t="e">
        <f t="shared" si="367"/>
        <v>#REF!</v>
      </c>
      <c r="I3356" s="575" t="e">
        <f t="shared" si="368"/>
        <v>#REF!</v>
      </c>
      <c r="J3356" s="575" t="e">
        <f>IF(A3356="","",IF(#REF!="","",PMT((1+D3356)^(1/12)-1,(#REF!*12)-A3356+1,-E3356)))</f>
        <v>#REF!</v>
      </c>
    </row>
    <row r="3357" spans="1:10">
      <c r="A3357" s="577" t="e">
        <f>IF(A3356="","",IF(A3356=#REF!*12,"",+A3356+1))</f>
        <v>#REF!</v>
      </c>
      <c r="B3357" s="576" t="e">
        <f t="shared" si="369"/>
        <v>#REF!</v>
      </c>
      <c r="C3357" s="576" t="e">
        <f>IF(A3357="","",IF(#REF!+'Plano Prestação Mensal Proposta'!A3357&gt;120,0,ROUND(IF(B3357&gt;0.045,(0.045*0.5),(0.5)*B3357),7)))</f>
        <v>#REF!</v>
      </c>
      <c r="D3357" s="576" t="e">
        <f t="shared" si="364"/>
        <v>#REF!</v>
      </c>
      <c r="E3357" s="575" t="e">
        <f t="shared" si="370"/>
        <v>#REF!</v>
      </c>
      <c r="F3357" s="575" t="e">
        <f t="shared" si="365"/>
        <v>#REF!</v>
      </c>
      <c r="G3357" s="575" t="e">
        <f t="shared" si="366"/>
        <v>#REF!</v>
      </c>
      <c r="H3357" s="575" t="e">
        <f t="shared" si="367"/>
        <v>#REF!</v>
      </c>
      <c r="I3357" s="575" t="e">
        <f t="shared" si="368"/>
        <v>#REF!</v>
      </c>
      <c r="J3357" s="575" t="e">
        <f>IF(A3357="","",IF(#REF!="","",PMT((1+D3357)^(1/12)-1,(#REF!*12)-A3357+1,-E3357)))</f>
        <v>#REF!</v>
      </c>
    </row>
    <row r="3358" spans="1:10">
      <c r="A3358" s="577" t="e">
        <f>IF(A3357="","",IF(A3357=#REF!*12,"",+A3357+1))</f>
        <v>#REF!</v>
      </c>
      <c r="B3358" s="576" t="e">
        <f t="shared" si="369"/>
        <v>#REF!</v>
      </c>
      <c r="C3358" s="576" t="e">
        <f>IF(A3358="","",IF(#REF!+'Plano Prestação Mensal Proposta'!A3358&gt;120,0,ROUND(IF(B3358&gt;0.045,(0.045*0.5),(0.5)*B3358),7)))</f>
        <v>#REF!</v>
      </c>
      <c r="D3358" s="576" t="e">
        <f t="shared" si="364"/>
        <v>#REF!</v>
      </c>
      <c r="E3358" s="575" t="e">
        <f t="shared" si="370"/>
        <v>#REF!</v>
      </c>
      <c r="F3358" s="575" t="e">
        <f t="shared" si="365"/>
        <v>#REF!</v>
      </c>
      <c r="G3358" s="575" t="e">
        <f t="shared" si="366"/>
        <v>#REF!</v>
      </c>
      <c r="H3358" s="575" t="e">
        <f t="shared" si="367"/>
        <v>#REF!</v>
      </c>
      <c r="I3358" s="575" t="e">
        <f t="shared" si="368"/>
        <v>#REF!</v>
      </c>
      <c r="J3358" s="575" t="e">
        <f>IF(A3358="","",IF(#REF!="","",PMT((1+D3358)^(1/12)-1,(#REF!*12)-A3358+1,-E3358)))</f>
        <v>#REF!</v>
      </c>
    </row>
    <row r="3359" spans="1:10">
      <c r="A3359" s="577" t="e">
        <f>IF(A3358="","",IF(A3358=#REF!*12,"",+A3358+1))</f>
        <v>#REF!</v>
      </c>
      <c r="B3359" s="576" t="e">
        <f t="shared" si="369"/>
        <v>#REF!</v>
      </c>
      <c r="C3359" s="576" t="e">
        <f>IF(A3359="","",IF(#REF!+'Plano Prestação Mensal Proposta'!A3359&gt;120,0,ROUND(IF(B3359&gt;0.045,(0.045*0.5),(0.5)*B3359),7)))</f>
        <v>#REF!</v>
      </c>
      <c r="D3359" s="576" t="e">
        <f t="shared" si="364"/>
        <v>#REF!</v>
      </c>
      <c r="E3359" s="575" t="e">
        <f t="shared" si="370"/>
        <v>#REF!</v>
      </c>
      <c r="F3359" s="575" t="e">
        <f t="shared" si="365"/>
        <v>#REF!</v>
      </c>
      <c r="G3359" s="575" t="e">
        <f t="shared" si="366"/>
        <v>#REF!</v>
      </c>
      <c r="H3359" s="575" t="e">
        <f t="shared" si="367"/>
        <v>#REF!</v>
      </c>
      <c r="I3359" s="575" t="e">
        <f t="shared" si="368"/>
        <v>#REF!</v>
      </c>
      <c r="J3359" s="575" t="e">
        <f>IF(A3359="","",IF(#REF!="","",PMT((1+D3359)^(1/12)-1,(#REF!*12)-A3359+1,-E3359)))</f>
        <v>#REF!</v>
      </c>
    </row>
    <row r="3360" spans="1:10">
      <c r="A3360" s="577" t="e">
        <f>IF(A3359="","",IF(A3359=#REF!*12,"",+A3359+1))</f>
        <v>#REF!</v>
      </c>
      <c r="B3360" s="576" t="e">
        <f t="shared" si="369"/>
        <v>#REF!</v>
      </c>
      <c r="C3360" s="576" t="e">
        <f>IF(A3360="","",IF(#REF!+'Plano Prestação Mensal Proposta'!A3360&gt;120,0,ROUND(IF(B3360&gt;0.045,(0.045*0.5),(0.5)*B3360),7)))</f>
        <v>#REF!</v>
      </c>
      <c r="D3360" s="576" t="e">
        <f t="shared" si="364"/>
        <v>#REF!</v>
      </c>
      <c r="E3360" s="575" t="e">
        <f t="shared" si="370"/>
        <v>#REF!</v>
      </c>
      <c r="F3360" s="575" t="e">
        <f t="shared" si="365"/>
        <v>#REF!</v>
      </c>
      <c r="G3360" s="575" t="e">
        <f t="shared" si="366"/>
        <v>#REF!</v>
      </c>
      <c r="H3360" s="575" t="e">
        <f t="shared" si="367"/>
        <v>#REF!</v>
      </c>
      <c r="I3360" s="575" t="e">
        <f t="shared" si="368"/>
        <v>#REF!</v>
      </c>
      <c r="J3360" s="575" t="e">
        <f>IF(A3360="","",IF(#REF!="","",PMT((1+D3360)^(1/12)-1,(#REF!*12)-A3360+1,-E3360)))</f>
        <v>#REF!</v>
      </c>
    </row>
    <row r="3361" spans="1:10">
      <c r="A3361" s="577" t="e">
        <f>IF(A3360="","",IF(A3360=#REF!*12,"",+A3360+1))</f>
        <v>#REF!</v>
      </c>
      <c r="B3361" s="576" t="e">
        <f t="shared" si="369"/>
        <v>#REF!</v>
      </c>
      <c r="C3361" s="576" t="e">
        <f>IF(A3361="","",IF(#REF!+'Plano Prestação Mensal Proposta'!A3361&gt;120,0,ROUND(IF(B3361&gt;0.045,(0.045*0.5),(0.5)*B3361),7)))</f>
        <v>#REF!</v>
      </c>
      <c r="D3361" s="576" t="e">
        <f t="shared" si="364"/>
        <v>#REF!</v>
      </c>
      <c r="E3361" s="575" t="e">
        <f t="shared" si="370"/>
        <v>#REF!</v>
      </c>
      <c r="F3361" s="575" t="e">
        <f t="shared" si="365"/>
        <v>#REF!</v>
      </c>
      <c r="G3361" s="575" t="e">
        <f t="shared" si="366"/>
        <v>#REF!</v>
      </c>
      <c r="H3361" s="575" t="e">
        <f t="shared" si="367"/>
        <v>#REF!</v>
      </c>
      <c r="I3361" s="575" t="e">
        <f t="shared" si="368"/>
        <v>#REF!</v>
      </c>
      <c r="J3361" s="575" t="e">
        <f>IF(A3361="","",IF(#REF!="","",PMT((1+D3361)^(1/12)-1,(#REF!*12)-A3361+1,-E3361)))</f>
        <v>#REF!</v>
      </c>
    </row>
    <row r="3362" spans="1:10">
      <c r="A3362" s="577" t="e">
        <f>IF(A3361="","",IF(A3361=#REF!*12,"",+A3361+1))</f>
        <v>#REF!</v>
      </c>
      <c r="B3362" s="576" t="e">
        <f t="shared" si="369"/>
        <v>#REF!</v>
      </c>
      <c r="C3362" s="576" t="e">
        <f>IF(A3362="","",IF(#REF!+'Plano Prestação Mensal Proposta'!A3362&gt;120,0,ROUND(IF(B3362&gt;0.045,(0.045*0.5),(0.5)*B3362),7)))</f>
        <v>#REF!</v>
      </c>
      <c r="D3362" s="576" t="e">
        <f t="shared" si="364"/>
        <v>#REF!</v>
      </c>
      <c r="E3362" s="575" t="e">
        <f t="shared" si="370"/>
        <v>#REF!</v>
      </c>
      <c r="F3362" s="575" t="e">
        <f t="shared" si="365"/>
        <v>#REF!</v>
      </c>
      <c r="G3362" s="575" t="e">
        <f t="shared" si="366"/>
        <v>#REF!</v>
      </c>
      <c r="H3362" s="575" t="e">
        <f t="shared" si="367"/>
        <v>#REF!</v>
      </c>
      <c r="I3362" s="575" t="e">
        <f t="shared" si="368"/>
        <v>#REF!</v>
      </c>
      <c r="J3362" s="575" t="e">
        <f>IF(A3362="","",IF(#REF!="","",PMT((1+D3362)^(1/12)-1,(#REF!*12)-A3362+1,-E3362)))</f>
        <v>#REF!</v>
      </c>
    </row>
    <row r="3363" spans="1:10">
      <c r="A3363" s="577" t="e">
        <f>IF(A3362="","",IF(A3362=#REF!*12,"",+A3362+1))</f>
        <v>#REF!</v>
      </c>
      <c r="B3363" s="576" t="e">
        <f t="shared" si="369"/>
        <v>#REF!</v>
      </c>
      <c r="C3363" s="576" t="e">
        <f>IF(A3363="","",IF(#REF!+'Plano Prestação Mensal Proposta'!A3363&gt;120,0,ROUND(IF(B3363&gt;0.045,(0.045*0.5),(0.5)*B3363),7)))</f>
        <v>#REF!</v>
      </c>
      <c r="D3363" s="576" t="e">
        <f t="shared" si="364"/>
        <v>#REF!</v>
      </c>
      <c r="E3363" s="575" t="e">
        <f t="shared" si="370"/>
        <v>#REF!</v>
      </c>
      <c r="F3363" s="575" t="e">
        <f t="shared" si="365"/>
        <v>#REF!</v>
      </c>
      <c r="G3363" s="575" t="e">
        <f t="shared" si="366"/>
        <v>#REF!</v>
      </c>
      <c r="H3363" s="575" t="e">
        <f t="shared" si="367"/>
        <v>#REF!</v>
      </c>
      <c r="I3363" s="575" t="e">
        <f t="shared" si="368"/>
        <v>#REF!</v>
      </c>
      <c r="J3363" s="575" t="e">
        <f>IF(A3363="","",IF(#REF!="","",PMT((1+D3363)^(1/12)-1,(#REF!*12)-A3363+1,-E3363)))</f>
        <v>#REF!</v>
      </c>
    </row>
    <row r="3364" spans="1:10">
      <c r="A3364" s="577" t="e">
        <f>IF(A3363="","",IF(A3363=#REF!*12,"",+A3363+1))</f>
        <v>#REF!</v>
      </c>
      <c r="B3364" s="576" t="e">
        <f t="shared" si="369"/>
        <v>#REF!</v>
      </c>
      <c r="C3364" s="576" t="e">
        <f>IF(A3364="","",IF(#REF!+'Plano Prestação Mensal Proposta'!A3364&gt;120,0,ROUND(IF(B3364&gt;0.045,(0.045*0.5),(0.5)*B3364),7)))</f>
        <v>#REF!</v>
      </c>
      <c r="D3364" s="576" t="e">
        <f t="shared" si="364"/>
        <v>#REF!</v>
      </c>
      <c r="E3364" s="575" t="e">
        <f t="shared" si="370"/>
        <v>#REF!</v>
      </c>
      <c r="F3364" s="575" t="e">
        <f t="shared" si="365"/>
        <v>#REF!</v>
      </c>
      <c r="G3364" s="575" t="e">
        <f t="shared" si="366"/>
        <v>#REF!</v>
      </c>
      <c r="H3364" s="575" t="e">
        <f t="shared" si="367"/>
        <v>#REF!</v>
      </c>
      <c r="I3364" s="575" t="e">
        <f t="shared" si="368"/>
        <v>#REF!</v>
      </c>
      <c r="J3364" s="575" t="e">
        <f>IF(A3364="","",IF(#REF!="","",PMT((1+D3364)^(1/12)-1,(#REF!*12)-A3364+1,-E3364)))</f>
        <v>#REF!</v>
      </c>
    </row>
    <row r="3365" spans="1:10">
      <c r="A3365" s="577" t="e">
        <f>IF(A3364="","",IF(A3364=#REF!*12,"",+A3364+1))</f>
        <v>#REF!</v>
      </c>
      <c r="B3365" s="576" t="e">
        <f t="shared" si="369"/>
        <v>#REF!</v>
      </c>
      <c r="C3365" s="576" t="e">
        <f>IF(A3365="","",IF(#REF!+'Plano Prestação Mensal Proposta'!A3365&gt;120,0,ROUND(IF(B3365&gt;0.045,(0.045*0.5),(0.5)*B3365),7)))</f>
        <v>#REF!</v>
      </c>
      <c r="D3365" s="576" t="e">
        <f t="shared" si="364"/>
        <v>#REF!</v>
      </c>
      <c r="E3365" s="575" t="e">
        <f t="shared" si="370"/>
        <v>#REF!</v>
      </c>
      <c r="F3365" s="575" t="e">
        <f t="shared" si="365"/>
        <v>#REF!</v>
      </c>
      <c r="G3365" s="575" t="e">
        <f t="shared" si="366"/>
        <v>#REF!</v>
      </c>
      <c r="H3365" s="575" t="e">
        <f t="shared" si="367"/>
        <v>#REF!</v>
      </c>
      <c r="I3365" s="575" t="e">
        <f t="shared" si="368"/>
        <v>#REF!</v>
      </c>
      <c r="J3365" s="575" t="e">
        <f>IF(A3365="","",IF(#REF!="","",PMT((1+D3365)^(1/12)-1,(#REF!*12)-A3365+1,-E3365)))</f>
        <v>#REF!</v>
      </c>
    </row>
    <row r="3366" spans="1:10">
      <c r="A3366" s="577" t="e">
        <f>IF(A3365="","",IF(A3365=#REF!*12,"",+A3365+1))</f>
        <v>#REF!</v>
      </c>
      <c r="B3366" s="576" t="e">
        <f t="shared" si="369"/>
        <v>#REF!</v>
      </c>
      <c r="C3366" s="576" t="e">
        <f>IF(A3366="","",IF(#REF!+'Plano Prestação Mensal Proposta'!A3366&gt;120,0,ROUND(IF(B3366&gt;0.045,(0.045*0.5),(0.5)*B3366),7)))</f>
        <v>#REF!</v>
      </c>
      <c r="D3366" s="576" t="e">
        <f t="shared" si="364"/>
        <v>#REF!</v>
      </c>
      <c r="E3366" s="575" t="e">
        <f t="shared" si="370"/>
        <v>#REF!</v>
      </c>
      <c r="F3366" s="575" t="e">
        <f t="shared" si="365"/>
        <v>#REF!</v>
      </c>
      <c r="G3366" s="575" t="e">
        <f t="shared" si="366"/>
        <v>#REF!</v>
      </c>
      <c r="H3366" s="575" t="e">
        <f t="shared" si="367"/>
        <v>#REF!</v>
      </c>
      <c r="I3366" s="575" t="e">
        <f t="shared" si="368"/>
        <v>#REF!</v>
      </c>
      <c r="J3366" s="575" t="e">
        <f>IF(A3366="","",IF(#REF!="","",PMT((1+D3366)^(1/12)-1,(#REF!*12)-A3366+1,-E3366)))</f>
        <v>#REF!</v>
      </c>
    </row>
    <row r="3367" spans="1:10">
      <c r="A3367" s="577" t="e">
        <f>IF(A3366="","",IF(A3366=#REF!*12,"",+A3366+1))</f>
        <v>#REF!</v>
      </c>
      <c r="B3367" s="576" t="e">
        <f t="shared" si="369"/>
        <v>#REF!</v>
      </c>
      <c r="C3367" s="576" t="e">
        <f>IF(A3367="","",IF(#REF!+'Plano Prestação Mensal Proposta'!A3367&gt;120,0,ROUND(IF(B3367&gt;0.045,(0.045*0.5),(0.5)*B3367),7)))</f>
        <v>#REF!</v>
      </c>
      <c r="D3367" s="576" t="e">
        <f t="shared" si="364"/>
        <v>#REF!</v>
      </c>
      <c r="E3367" s="575" t="e">
        <f t="shared" si="370"/>
        <v>#REF!</v>
      </c>
      <c r="F3367" s="575" t="e">
        <f t="shared" si="365"/>
        <v>#REF!</v>
      </c>
      <c r="G3367" s="575" t="e">
        <f t="shared" si="366"/>
        <v>#REF!</v>
      </c>
      <c r="H3367" s="575" t="e">
        <f t="shared" si="367"/>
        <v>#REF!</v>
      </c>
      <c r="I3367" s="575" t="e">
        <f t="shared" si="368"/>
        <v>#REF!</v>
      </c>
      <c r="J3367" s="575" t="e">
        <f>IF(A3367="","",IF(#REF!="","",PMT((1+D3367)^(1/12)-1,(#REF!*12)-A3367+1,-E3367)))</f>
        <v>#REF!</v>
      </c>
    </row>
    <row r="3368" spans="1:10">
      <c r="A3368" s="577" t="e">
        <f>IF(A3367="","",IF(A3367=#REF!*12,"",+A3367+1))</f>
        <v>#REF!</v>
      </c>
      <c r="B3368" s="576" t="e">
        <f t="shared" si="369"/>
        <v>#REF!</v>
      </c>
      <c r="C3368" s="576" t="e">
        <f>IF(A3368="","",IF(#REF!+'Plano Prestação Mensal Proposta'!A3368&gt;120,0,ROUND(IF(B3368&gt;0.045,(0.045*0.5),(0.5)*B3368),7)))</f>
        <v>#REF!</v>
      </c>
      <c r="D3368" s="576" t="e">
        <f t="shared" si="364"/>
        <v>#REF!</v>
      </c>
      <c r="E3368" s="575" t="e">
        <f t="shared" si="370"/>
        <v>#REF!</v>
      </c>
      <c r="F3368" s="575" t="e">
        <f t="shared" si="365"/>
        <v>#REF!</v>
      </c>
      <c r="G3368" s="575" t="e">
        <f t="shared" si="366"/>
        <v>#REF!</v>
      </c>
      <c r="H3368" s="575" t="e">
        <f t="shared" si="367"/>
        <v>#REF!</v>
      </c>
      <c r="I3368" s="575" t="e">
        <f t="shared" si="368"/>
        <v>#REF!</v>
      </c>
      <c r="J3368" s="575" t="e">
        <f>IF(A3368="","",IF(#REF!="","",PMT((1+D3368)^(1/12)-1,(#REF!*12)-A3368+1,-E3368)))</f>
        <v>#REF!</v>
      </c>
    </row>
    <row r="3369" spans="1:10">
      <c r="A3369" s="577" t="e">
        <f>IF(A3368="","",IF(A3368=#REF!*12,"",+A3368+1))</f>
        <v>#REF!</v>
      </c>
      <c r="B3369" s="576" t="e">
        <f t="shared" si="369"/>
        <v>#REF!</v>
      </c>
      <c r="C3369" s="576" t="e">
        <f>IF(A3369="","",IF(#REF!+'Plano Prestação Mensal Proposta'!A3369&gt;120,0,ROUND(IF(B3369&gt;0.045,(0.045*0.5),(0.5)*B3369),7)))</f>
        <v>#REF!</v>
      </c>
      <c r="D3369" s="576" t="e">
        <f t="shared" si="364"/>
        <v>#REF!</v>
      </c>
      <c r="E3369" s="575" t="e">
        <f t="shared" si="370"/>
        <v>#REF!</v>
      </c>
      <c r="F3369" s="575" t="e">
        <f t="shared" si="365"/>
        <v>#REF!</v>
      </c>
      <c r="G3369" s="575" t="e">
        <f t="shared" si="366"/>
        <v>#REF!</v>
      </c>
      <c r="H3369" s="575" t="e">
        <f t="shared" si="367"/>
        <v>#REF!</v>
      </c>
      <c r="I3369" s="575" t="e">
        <f t="shared" si="368"/>
        <v>#REF!</v>
      </c>
      <c r="J3369" s="575" t="e">
        <f>IF(A3369="","",IF(#REF!="","",PMT((1+D3369)^(1/12)-1,(#REF!*12)-A3369+1,-E3369)))</f>
        <v>#REF!</v>
      </c>
    </row>
    <row r="3370" spans="1:10">
      <c r="A3370" s="577" t="e">
        <f>IF(A3369="","",IF(A3369=#REF!*12,"",+A3369+1))</f>
        <v>#REF!</v>
      </c>
      <c r="B3370" s="576" t="e">
        <f t="shared" si="369"/>
        <v>#REF!</v>
      </c>
      <c r="C3370" s="576" t="e">
        <f>IF(A3370="","",IF(#REF!+'Plano Prestação Mensal Proposta'!A3370&gt;120,0,ROUND(IF(B3370&gt;0.045,(0.045*0.5),(0.5)*B3370),7)))</f>
        <v>#REF!</v>
      </c>
      <c r="D3370" s="576" t="e">
        <f t="shared" si="364"/>
        <v>#REF!</v>
      </c>
      <c r="E3370" s="575" t="e">
        <f t="shared" si="370"/>
        <v>#REF!</v>
      </c>
      <c r="F3370" s="575" t="e">
        <f t="shared" si="365"/>
        <v>#REF!</v>
      </c>
      <c r="G3370" s="575" t="e">
        <f t="shared" si="366"/>
        <v>#REF!</v>
      </c>
      <c r="H3370" s="575" t="e">
        <f t="shared" si="367"/>
        <v>#REF!</v>
      </c>
      <c r="I3370" s="575" t="e">
        <f t="shared" si="368"/>
        <v>#REF!</v>
      </c>
      <c r="J3370" s="575" t="e">
        <f>IF(A3370="","",IF(#REF!="","",PMT((1+D3370)^(1/12)-1,(#REF!*12)-A3370+1,-E3370)))</f>
        <v>#REF!</v>
      </c>
    </row>
    <row r="3371" spans="1:10">
      <c r="A3371" s="577" t="e">
        <f>IF(A3370="","",IF(A3370=#REF!*12,"",+A3370+1))</f>
        <v>#REF!</v>
      </c>
      <c r="B3371" s="576" t="e">
        <f t="shared" si="369"/>
        <v>#REF!</v>
      </c>
      <c r="C3371" s="576" t="e">
        <f>IF(A3371="","",IF(#REF!+'Plano Prestação Mensal Proposta'!A3371&gt;120,0,ROUND(IF(B3371&gt;0.045,(0.045*0.5),(0.5)*B3371),7)))</f>
        <v>#REF!</v>
      </c>
      <c r="D3371" s="576" t="e">
        <f t="shared" si="364"/>
        <v>#REF!</v>
      </c>
      <c r="E3371" s="575" t="e">
        <f t="shared" si="370"/>
        <v>#REF!</v>
      </c>
      <c r="F3371" s="575" t="e">
        <f t="shared" si="365"/>
        <v>#REF!</v>
      </c>
      <c r="G3371" s="575" t="e">
        <f t="shared" si="366"/>
        <v>#REF!</v>
      </c>
      <c r="H3371" s="575" t="e">
        <f t="shared" si="367"/>
        <v>#REF!</v>
      </c>
      <c r="I3371" s="575" t="e">
        <f t="shared" si="368"/>
        <v>#REF!</v>
      </c>
      <c r="J3371" s="575" t="e">
        <f>IF(A3371="","",IF(#REF!="","",PMT((1+D3371)^(1/12)-1,(#REF!*12)-A3371+1,-E3371)))</f>
        <v>#REF!</v>
      </c>
    </row>
    <row r="3372" spans="1:10">
      <c r="A3372" s="577" t="e">
        <f>IF(A3371="","",IF(A3371=#REF!*12,"",+A3371+1))</f>
        <v>#REF!</v>
      </c>
      <c r="B3372" s="576" t="e">
        <f t="shared" si="369"/>
        <v>#REF!</v>
      </c>
      <c r="C3372" s="576" t="e">
        <f>IF(A3372="","",IF(#REF!+'Plano Prestação Mensal Proposta'!A3372&gt;120,0,ROUND(IF(B3372&gt;0.045,(0.045*0.5),(0.5)*B3372),7)))</f>
        <v>#REF!</v>
      </c>
      <c r="D3372" s="576" t="e">
        <f t="shared" si="364"/>
        <v>#REF!</v>
      </c>
      <c r="E3372" s="575" t="e">
        <f t="shared" si="370"/>
        <v>#REF!</v>
      </c>
      <c r="F3372" s="575" t="e">
        <f t="shared" si="365"/>
        <v>#REF!</v>
      </c>
      <c r="G3372" s="575" t="e">
        <f t="shared" si="366"/>
        <v>#REF!</v>
      </c>
      <c r="H3372" s="575" t="e">
        <f t="shared" si="367"/>
        <v>#REF!</v>
      </c>
      <c r="I3372" s="575" t="e">
        <f t="shared" si="368"/>
        <v>#REF!</v>
      </c>
      <c r="J3372" s="575" t="e">
        <f>IF(A3372="","",IF(#REF!="","",PMT((1+D3372)^(1/12)-1,(#REF!*12)-A3372+1,-E3372)))</f>
        <v>#REF!</v>
      </c>
    </row>
    <row r="3373" spans="1:10">
      <c r="A3373" s="577" t="e">
        <f>IF(A3372="","",IF(A3372=#REF!*12,"",+A3372+1))</f>
        <v>#REF!</v>
      </c>
      <c r="B3373" s="576" t="e">
        <f t="shared" si="369"/>
        <v>#REF!</v>
      </c>
      <c r="C3373" s="576" t="e">
        <f>IF(A3373="","",IF(#REF!+'Plano Prestação Mensal Proposta'!A3373&gt;120,0,ROUND(IF(B3373&gt;0.045,(0.045*0.5),(0.5)*B3373),7)))</f>
        <v>#REF!</v>
      </c>
      <c r="D3373" s="576" t="e">
        <f t="shared" si="364"/>
        <v>#REF!</v>
      </c>
      <c r="E3373" s="575" t="e">
        <f t="shared" si="370"/>
        <v>#REF!</v>
      </c>
      <c r="F3373" s="575" t="e">
        <f t="shared" si="365"/>
        <v>#REF!</v>
      </c>
      <c r="G3373" s="575" t="e">
        <f t="shared" si="366"/>
        <v>#REF!</v>
      </c>
      <c r="H3373" s="575" t="e">
        <f t="shared" si="367"/>
        <v>#REF!</v>
      </c>
      <c r="I3373" s="575" t="e">
        <f t="shared" si="368"/>
        <v>#REF!</v>
      </c>
      <c r="J3373" s="575" t="e">
        <f>IF(A3373="","",IF(#REF!="","",PMT((1+D3373)^(1/12)-1,(#REF!*12)-A3373+1,-E3373)))</f>
        <v>#REF!</v>
      </c>
    </row>
    <row r="3374" spans="1:10">
      <c r="A3374" s="577" t="e">
        <f>IF(A3373="","",IF(A3373=#REF!*12,"",+A3373+1))</f>
        <v>#REF!</v>
      </c>
      <c r="B3374" s="576" t="e">
        <f t="shared" si="369"/>
        <v>#REF!</v>
      </c>
      <c r="C3374" s="576" t="e">
        <f>IF(A3374="","",IF(#REF!+'Plano Prestação Mensal Proposta'!A3374&gt;120,0,ROUND(IF(B3374&gt;0.045,(0.045*0.5),(0.5)*B3374),7)))</f>
        <v>#REF!</v>
      </c>
      <c r="D3374" s="576" t="e">
        <f t="shared" si="364"/>
        <v>#REF!</v>
      </c>
      <c r="E3374" s="575" t="e">
        <f t="shared" si="370"/>
        <v>#REF!</v>
      </c>
      <c r="F3374" s="575" t="e">
        <f t="shared" si="365"/>
        <v>#REF!</v>
      </c>
      <c r="G3374" s="575" t="e">
        <f t="shared" si="366"/>
        <v>#REF!</v>
      </c>
      <c r="H3374" s="575" t="e">
        <f t="shared" si="367"/>
        <v>#REF!</v>
      </c>
      <c r="I3374" s="575" t="e">
        <f t="shared" si="368"/>
        <v>#REF!</v>
      </c>
      <c r="J3374" s="575" t="e">
        <f>IF(A3374="","",IF(#REF!="","",PMT((1+D3374)^(1/12)-1,(#REF!*12)-A3374+1,-E3374)))</f>
        <v>#REF!</v>
      </c>
    </row>
    <row r="3375" spans="1:10">
      <c r="A3375" s="577" t="e">
        <f>IF(A3374="","",IF(A3374=#REF!*12,"",+A3374+1))</f>
        <v>#REF!</v>
      </c>
      <c r="B3375" s="576" t="e">
        <f t="shared" si="369"/>
        <v>#REF!</v>
      </c>
      <c r="C3375" s="576" t="e">
        <f>IF(A3375="","",IF(#REF!+'Plano Prestação Mensal Proposta'!A3375&gt;120,0,ROUND(IF(B3375&gt;0.045,(0.045*0.5),(0.5)*B3375),7)))</f>
        <v>#REF!</v>
      </c>
      <c r="D3375" s="576" t="e">
        <f t="shared" si="364"/>
        <v>#REF!</v>
      </c>
      <c r="E3375" s="575" t="e">
        <f t="shared" si="370"/>
        <v>#REF!</v>
      </c>
      <c r="F3375" s="575" t="e">
        <f t="shared" si="365"/>
        <v>#REF!</v>
      </c>
      <c r="G3375" s="575" t="e">
        <f t="shared" si="366"/>
        <v>#REF!</v>
      </c>
      <c r="H3375" s="575" t="e">
        <f t="shared" si="367"/>
        <v>#REF!</v>
      </c>
      <c r="I3375" s="575" t="e">
        <f t="shared" si="368"/>
        <v>#REF!</v>
      </c>
      <c r="J3375" s="575" t="e">
        <f>IF(A3375="","",IF(#REF!="","",PMT((1+D3375)^(1/12)-1,(#REF!*12)-A3375+1,-E3375)))</f>
        <v>#REF!</v>
      </c>
    </row>
    <row r="3376" spans="1:10">
      <c r="A3376" s="577" t="e">
        <f>IF(A3375="","",IF(A3375=#REF!*12,"",+A3375+1))</f>
        <v>#REF!</v>
      </c>
      <c r="B3376" s="576" t="e">
        <f t="shared" si="369"/>
        <v>#REF!</v>
      </c>
      <c r="C3376" s="576" t="e">
        <f>IF(A3376="","",IF(#REF!+'Plano Prestação Mensal Proposta'!A3376&gt;120,0,ROUND(IF(B3376&gt;0.045,(0.045*0.5),(0.5)*B3376),7)))</f>
        <v>#REF!</v>
      </c>
      <c r="D3376" s="576" t="e">
        <f t="shared" si="364"/>
        <v>#REF!</v>
      </c>
      <c r="E3376" s="575" t="e">
        <f t="shared" si="370"/>
        <v>#REF!</v>
      </c>
      <c r="F3376" s="575" t="e">
        <f t="shared" si="365"/>
        <v>#REF!</v>
      </c>
      <c r="G3376" s="575" t="e">
        <f t="shared" si="366"/>
        <v>#REF!</v>
      </c>
      <c r="H3376" s="575" t="e">
        <f t="shared" si="367"/>
        <v>#REF!</v>
      </c>
      <c r="I3376" s="575" t="e">
        <f t="shared" si="368"/>
        <v>#REF!</v>
      </c>
      <c r="J3376" s="575" t="e">
        <f>IF(A3376="","",IF(#REF!="","",PMT((1+D3376)^(1/12)-1,(#REF!*12)-A3376+1,-E3376)))</f>
        <v>#REF!</v>
      </c>
    </row>
    <row r="3377" spans="1:10">
      <c r="A3377" s="577" t="e">
        <f>IF(A3376="","",IF(A3376=#REF!*12,"",+A3376+1))</f>
        <v>#REF!</v>
      </c>
      <c r="B3377" s="576" t="e">
        <f t="shared" si="369"/>
        <v>#REF!</v>
      </c>
      <c r="C3377" s="576" t="e">
        <f>IF(A3377="","",IF(#REF!+'Plano Prestação Mensal Proposta'!A3377&gt;120,0,ROUND(IF(B3377&gt;0.045,(0.045*0.5),(0.5)*B3377),7)))</f>
        <v>#REF!</v>
      </c>
      <c r="D3377" s="576" t="e">
        <f t="shared" si="364"/>
        <v>#REF!</v>
      </c>
      <c r="E3377" s="575" t="e">
        <f t="shared" si="370"/>
        <v>#REF!</v>
      </c>
      <c r="F3377" s="575" t="e">
        <f t="shared" si="365"/>
        <v>#REF!</v>
      </c>
      <c r="G3377" s="575" t="e">
        <f t="shared" si="366"/>
        <v>#REF!</v>
      </c>
      <c r="H3377" s="575" t="e">
        <f t="shared" si="367"/>
        <v>#REF!</v>
      </c>
      <c r="I3377" s="575" t="e">
        <f t="shared" si="368"/>
        <v>#REF!</v>
      </c>
      <c r="J3377" s="575" t="e">
        <f>IF(A3377="","",IF(#REF!="","",PMT((1+D3377)^(1/12)-1,(#REF!*12)-A3377+1,-E3377)))</f>
        <v>#REF!</v>
      </c>
    </row>
    <row r="3378" spans="1:10">
      <c r="A3378" s="577" t="e">
        <f>IF(A3377="","",IF(A3377=#REF!*12,"",+A3377+1))</f>
        <v>#REF!</v>
      </c>
      <c r="B3378" s="576" t="e">
        <f t="shared" si="369"/>
        <v>#REF!</v>
      </c>
      <c r="C3378" s="576" t="e">
        <f>IF(A3378="","",IF(#REF!+'Plano Prestação Mensal Proposta'!A3378&gt;120,0,ROUND(IF(B3378&gt;0.045,(0.045*0.5),(0.5)*B3378),7)))</f>
        <v>#REF!</v>
      </c>
      <c r="D3378" s="576" t="e">
        <f t="shared" si="364"/>
        <v>#REF!</v>
      </c>
      <c r="E3378" s="575" t="e">
        <f t="shared" si="370"/>
        <v>#REF!</v>
      </c>
      <c r="F3378" s="575" t="e">
        <f t="shared" si="365"/>
        <v>#REF!</v>
      </c>
      <c r="G3378" s="575" t="e">
        <f t="shared" si="366"/>
        <v>#REF!</v>
      </c>
      <c r="H3378" s="575" t="e">
        <f t="shared" si="367"/>
        <v>#REF!</v>
      </c>
      <c r="I3378" s="575" t="e">
        <f t="shared" si="368"/>
        <v>#REF!</v>
      </c>
      <c r="J3378" s="575" t="e">
        <f>IF(A3378="","",IF(#REF!="","",PMT((1+D3378)^(1/12)-1,(#REF!*12)-A3378+1,-E3378)))</f>
        <v>#REF!</v>
      </c>
    </row>
    <row r="3379" spans="1:10">
      <c r="A3379" s="577" t="e">
        <f>IF(A3378="","",IF(A3378=#REF!*12,"",+A3378+1))</f>
        <v>#REF!</v>
      </c>
      <c r="B3379" s="576" t="e">
        <f t="shared" si="369"/>
        <v>#REF!</v>
      </c>
      <c r="C3379" s="576" t="e">
        <f>IF(A3379="","",IF(#REF!+'Plano Prestação Mensal Proposta'!A3379&gt;120,0,ROUND(IF(B3379&gt;0.045,(0.045*0.5),(0.5)*B3379),7)))</f>
        <v>#REF!</v>
      </c>
      <c r="D3379" s="576" t="e">
        <f t="shared" si="364"/>
        <v>#REF!</v>
      </c>
      <c r="E3379" s="575" t="e">
        <f t="shared" si="370"/>
        <v>#REF!</v>
      </c>
      <c r="F3379" s="575" t="e">
        <f t="shared" si="365"/>
        <v>#REF!</v>
      </c>
      <c r="G3379" s="575" t="e">
        <f t="shared" si="366"/>
        <v>#REF!</v>
      </c>
      <c r="H3379" s="575" t="e">
        <f t="shared" si="367"/>
        <v>#REF!</v>
      </c>
      <c r="I3379" s="575" t="e">
        <f t="shared" si="368"/>
        <v>#REF!</v>
      </c>
      <c r="J3379" s="575" t="e">
        <f>IF(A3379="","",IF(#REF!="","",PMT((1+D3379)^(1/12)-1,(#REF!*12)-A3379+1,-E3379)))</f>
        <v>#REF!</v>
      </c>
    </row>
    <row r="3380" spans="1:10">
      <c r="A3380" s="577" t="e">
        <f>IF(A3379="","",IF(A3379=#REF!*12,"",+A3379+1))</f>
        <v>#REF!</v>
      </c>
      <c r="B3380" s="576" t="e">
        <f t="shared" si="369"/>
        <v>#REF!</v>
      </c>
      <c r="C3380" s="576" t="e">
        <f>IF(A3380="","",IF(#REF!+'Plano Prestação Mensal Proposta'!A3380&gt;120,0,ROUND(IF(B3380&gt;0.045,(0.045*0.5),(0.5)*B3380),7)))</f>
        <v>#REF!</v>
      </c>
      <c r="D3380" s="576" t="e">
        <f t="shared" si="364"/>
        <v>#REF!</v>
      </c>
      <c r="E3380" s="575" t="e">
        <f t="shared" si="370"/>
        <v>#REF!</v>
      </c>
      <c r="F3380" s="575" t="e">
        <f t="shared" si="365"/>
        <v>#REF!</v>
      </c>
      <c r="G3380" s="575" t="e">
        <f t="shared" si="366"/>
        <v>#REF!</v>
      </c>
      <c r="H3380" s="575" t="e">
        <f t="shared" si="367"/>
        <v>#REF!</v>
      </c>
      <c r="I3380" s="575" t="e">
        <f t="shared" si="368"/>
        <v>#REF!</v>
      </c>
      <c r="J3380" s="575" t="e">
        <f>IF(A3380="","",IF(#REF!="","",PMT((1+D3380)^(1/12)-1,(#REF!*12)-A3380+1,-E3380)))</f>
        <v>#REF!</v>
      </c>
    </row>
    <row r="3381" spans="1:10">
      <c r="A3381" s="577" t="e">
        <f>IF(A3380="","",IF(A3380=#REF!*12,"",+A3380+1))</f>
        <v>#REF!</v>
      </c>
      <c r="B3381" s="576" t="e">
        <f t="shared" si="369"/>
        <v>#REF!</v>
      </c>
      <c r="C3381" s="576" t="e">
        <f>IF(A3381="","",IF(#REF!+'Plano Prestação Mensal Proposta'!A3381&gt;120,0,ROUND(IF(B3381&gt;0.045,(0.045*0.5),(0.5)*B3381),7)))</f>
        <v>#REF!</v>
      </c>
      <c r="D3381" s="576" t="e">
        <f t="shared" si="364"/>
        <v>#REF!</v>
      </c>
      <c r="E3381" s="575" t="e">
        <f t="shared" si="370"/>
        <v>#REF!</v>
      </c>
      <c r="F3381" s="575" t="e">
        <f t="shared" si="365"/>
        <v>#REF!</v>
      </c>
      <c r="G3381" s="575" t="e">
        <f t="shared" si="366"/>
        <v>#REF!</v>
      </c>
      <c r="H3381" s="575" t="e">
        <f t="shared" si="367"/>
        <v>#REF!</v>
      </c>
      <c r="I3381" s="575" t="e">
        <f t="shared" si="368"/>
        <v>#REF!</v>
      </c>
      <c r="J3381" s="575" t="e">
        <f>IF(A3381="","",IF(#REF!="","",PMT((1+D3381)^(1/12)-1,(#REF!*12)-A3381+1,-E3381)))</f>
        <v>#REF!</v>
      </c>
    </row>
    <row r="3382" spans="1:10">
      <c r="A3382" s="577" t="e">
        <f>IF(A3381="","",IF(A3381=#REF!*12,"",+A3381+1))</f>
        <v>#REF!</v>
      </c>
      <c r="B3382" s="576" t="e">
        <f t="shared" si="369"/>
        <v>#REF!</v>
      </c>
      <c r="C3382" s="576" t="e">
        <f>IF(A3382="","",IF(#REF!+'Plano Prestação Mensal Proposta'!A3382&gt;120,0,ROUND(IF(B3382&gt;0.045,(0.045*0.5),(0.5)*B3382),7)))</f>
        <v>#REF!</v>
      </c>
      <c r="D3382" s="576" t="e">
        <f t="shared" si="364"/>
        <v>#REF!</v>
      </c>
      <c r="E3382" s="575" t="e">
        <f t="shared" si="370"/>
        <v>#REF!</v>
      </c>
      <c r="F3382" s="575" t="e">
        <f t="shared" si="365"/>
        <v>#REF!</v>
      </c>
      <c r="G3382" s="575" t="e">
        <f t="shared" si="366"/>
        <v>#REF!</v>
      </c>
      <c r="H3382" s="575" t="e">
        <f t="shared" si="367"/>
        <v>#REF!</v>
      </c>
      <c r="I3382" s="575" t="e">
        <f t="shared" si="368"/>
        <v>#REF!</v>
      </c>
      <c r="J3382" s="575" t="e">
        <f>IF(A3382="","",IF(#REF!="","",PMT((1+D3382)^(1/12)-1,(#REF!*12)-A3382+1,-E3382)))</f>
        <v>#REF!</v>
      </c>
    </row>
    <row r="3383" spans="1:10">
      <c r="A3383" s="577" t="e">
        <f>IF(A3382="","",IF(A3382=#REF!*12,"",+A3382+1))</f>
        <v>#REF!</v>
      </c>
      <c r="B3383" s="576" t="e">
        <f t="shared" si="369"/>
        <v>#REF!</v>
      </c>
      <c r="C3383" s="576" t="e">
        <f>IF(A3383="","",IF(#REF!+'Plano Prestação Mensal Proposta'!A3383&gt;120,0,ROUND(IF(B3383&gt;0.045,(0.045*0.5),(0.5)*B3383),7)))</f>
        <v>#REF!</v>
      </c>
      <c r="D3383" s="576" t="e">
        <f t="shared" si="364"/>
        <v>#REF!</v>
      </c>
      <c r="E3383" s="575" t="e">
        <f t="shared" si="370"/>
        <v>#REF!</v>
      </c>
      <c r="F3383" s="575" t="e">
        <f t="shared" si="365"/>
        <v>#REF!</v>
      </c>
      <c r="G3383" s="575" t="e">
        <f t="shared" si="366"/>
        <v>#REF!</v>
      </c>
      <c r="H3383" s="575" t="e">
        <f t="shared" si="367"/>
        <v>#REF!</v>
      </c>
      <c r="I3383" s="575" t="e">
        <f t="shared" si="368"/>
        <v>#REF!</v>
      </c>
      <c r="J3383" s="575" t="e">
        <f>IF(A3383="","",IF(#REF!="","",PMT((1+D3383)^(1/12)-1,(#REF!*12)-A3383+1,-E3383)))</f>
        <v>#REF!</v>
      </c>
    </row>
    <row r="3384" spans="1:10">
      <c r="A3384" s="577" t="e">
        <f>IF(A3383="","",IF(A3383=#REF!*12,"",+A3383+1))</f>
        <v>#REF!</v>
      </c>
      <c r="B3384" s="576" t="e">
        <f t="shared" si="369"/>
        <v>#REF!</v>
      </c>
      <c r="C3384" s="576" t="e">
        <f>IF(A3384="","",IF(#REF!+'Plano Prestação Mensal Proposta'!A3384&gt;120,0,ROUND(IF(B3384&gt;0.045,(0.045*0.5),(0.5)*B3384),7)))</f>
        <v>#REF!</v>
      </c>
      <c r="D3384" s="576" t="e">
        <f t="shared" si="364"/>
        <v>#REF!</v>
      </c>
      <c r="E3384" s="575" t="e">
        <f t="shared" si="370"/>
        <v>#REF!</v>
      </c>
      <c r="F3384" s="575" t="e">
        <f t="shared" si="365"/>
        <v>#REF!</v>
      </c>
      <c r="G3384" s="575" t="e">
        <f t="shared" si="366"/>
        <v>#REF!</v>
      </c>
      <c r="H3384" s="575" t="e">
        <f t="shared" si="367"/>
        <v>#REF!</v>
      </c>
      <c r="I3384" s="575" t="e">
        <f t="shared" si="368"/>
        <v>#REF!</v>
      </c>
      <c r="J3384" s="575" t="e">
        <f>IF(A3384="","",IF(#REF!="","",PMT((1+D3384)^(1/12)-1,(#REF!*12)-A3384+1,-E3384)))</f>
        <v>#REF!</v>
      </c>
    </row>
    <row r="3385" spans="1:10">
      <c r="A3385" s="577" t="e">
        <f>IF(A3384="","",IF(A3384=#REF!*12,"",+A3384+1))</f>
        <v>#REF!</v>
      </c>
      <c r="B3385" s="576" t="e">
        <f t="shared" si="369"/>
        <v>#REF!</v>
      </c>
      <c r="C3385" s="576" t="e">
        <f>IF(A3385="","",IF(#REF!+'Plano Prestação Mensal Proposta'!A3385&gt;120,0,ROUND(IF(B3385&gt;0.045,(0.045*0.5),(0.5)*B3385),7)))</f>
        <v>#REF!</v>
      </c>
      <c r="D3385" s="576" t="e">
        <f t="shared" si="364"/>
        <v>#REF!</v>
      </c>
      <c r="E3385" s="575" t="e">
        <f t="shared" si="370"/>
        <v>#REF!</v>
      </c>
      <c r="F3385" s="575" t="e">
        <f t="shared" si="365"/>
        <v>#REF!</v>
      </c>
      <c r="G3385" s="575" t="e">
        <f t="shared" si="366"/>
        <v>#REF!</v>
      </c>
      <c r="H3385" s="575" t="e">
        <f t="shared" si="367"/>
        <v>#REF!</v>
      </c>
      <c r="I3385" s="575" t="e">
        <f t="shared" si="368"/>
        <v>#REF!</v>
      </c>
      <c r="J3385" s="575" t="e">
        <f>IF(A3385="","",IF(#REF!="","",PMT((1+D3385)^(1/12)-1,(#REF!*12)-A3385+1,-E3385)))</f>
        <v>#REF!</v>
      </c>
    </row>
    <row r="3386" spans="1:10">
      <c r="A3386" s="577" t="e">
        <f>IF(A3385="","",IF(A3385=#REF!*12,"",+A3385+1))</f>
        <v>#REF!</v>
      </c>
      <c r="B3386" s="576" t="e">
        <f t="shared" si="369"/>
        <v>#REF!</v>
      </c>
      <c r="C3386" s="576" t="e">
        <f>IF(A3386="","",IF(#REF!+'Plano Prestação Mensal Proposta'!A3386&gt;120,0,ROUND(IF(B3386&gt;0.045,(0.045*0.5),(0.5)*B3386),7)))</f>
        <v>#REF!</v>
      </c>
      <c r="D3386" s="576" t="e">
        <f t="shared" si="364"/>
        <v>#REF!</v>
      </c>
      <c r="E3386" s="575" t="e">
        <f t="shared" si="370"/>
        <v>#REF!</v>
      </c>
      <c r="F3386" s="575" t="e">
        <f t="shared" si="365"/>
        <v>#REF!</v>
      </c>
      <c r="G3386" s="575" t="e">
        <f t="shared" si="366"/>
        <v>#REF!</v>
      </c>
      <c r="H3386" s="575" t="e">
        <f t="shared" si="367"/>
        <v>#REF!</v>
      </c>
      <c r="I3386" s="575" t="e">
        <f t="shared" si="368"/>
        <v>#REF!</v>
      </c>
      <c r="J3386" s="575" t="e">
        <f>IF(A3386="","",IF(#REF!="","",PMT((1+D3386)^(1/12)-1,(#REF!*12)-A3386+1,-E3386)))</f>
        <v>#REF!</v>
      </c>
    </row>
    <row r="3387" spans="1:10">
      <c r="A3387" s="577" t="e">
        <f>IF(A3386="","",IF(A3386=#REF!*12,"",+A3386+1))</f>
        <v>#REF!</v>
      </c>
      <c r="B3387" s="576" t="e">
        <f t="shared" si="369"/>
        <v>#REF!</v>
      </c>
      <c r="C3387" s="576" t="e">
        <f>IF(A3387="","",IF(#REF!+'Plano Prestação Mensal Proposta'!A3387&gt;120,0,ROUND(IF(B3387&gt;0.045,(0.045*0.5),(0.5)*B3387),7)))</f>
        <v>#REF!</v>
      </c>
      <c r="D3387" s="576" t="e">
        <f t="shared" si="364"/>
        <v>#REF!</v>
      </c>
      <c r="E3387" s="575" t="e">
        <f t="shared" si="370"/>
        <v>#REF!</v>
      </c>
      <c r="F3387" s="575" t="e">
        <f t="shared" si="365"/>
        <v>#REF!</v>
      </c>
      <c r="G3387" s="575" t="e">
        <f t="shared" si="366"/>
        <v>#REF!</v>
      </c>
      <c r="H3387" s="575" t="e">
        <f t="shared" si="367"/>
        <v>#REF!</v>
      </c>
      <c r="I3387" s="575" t="e">
        <f t="shared" si="368"/>
        <v>#REF!</v>
      </c>
      <c r="J3387" s="575" t="e">
        <f>IF(A3387="","",IF(#REF!="","",PMT((1+D3387)^(1/12)-1,(#REF!*12)-A3387+1,-E3387)))</f>
        <v>#REF!</v>
      </c>
    </row>
    <row r="3388" spans="1:10">
      <c r="A3388" s="577" t="e">
        <f>IF(A3387="","",IF(A3387=#REF!*12,"",+A3387+1))</f>
        <v>#REF!</v>
      </c>
      <c r="B3388" s="576" t="e">
        <f t="shared" si="369"/>
        <v>#REF!</v>
      </c>
      <c r="C3388" s="576" t="e">
        <f>IF(A3388="","",IF(#REF!+'Plano Prestação Mensal Proposta'!A3388&gt;120,0,ROUND(IF(B3388&gt;0.045,(0.045*0.5),(0.5)*B3388),7)))</f>
        <v>#REF!</v>
      </c>
      <c r="D3388" s="576" t="e">
        <f t="shared" si="364"/>
        <v>#REF!</v>
      </c>
      <c r="E3388" s="575" t="e">
        <f t="shared" si="370"/>
        <v>#REF!</v>
      </c>
      <c r="F3388" s="575" t="e">
        <f t="shared" si="365"/>
        <v>#REF!</v>
      </c>
      <c r="G3388" s="575" t="e">
        <f t="shared" si="366"/>
        <v>#REF!</v>
      </c>
      <c r="H3388" s="575" t="e">
        <f t="shared" si="367"/>
        <v>#REF!</v>
      </c>
      <c r="I3388" s="575" t="e">
        <f t="shared" si="368"/>
        <v>#REF!</v>
      </c>
      <c r="J3388" s="575" t="e">
        <f>IF(A3388="","",IF(#REF!="","",PMT((1+D3388)^(1/12)-1,(#REF!*12)-A3388+1,-E3388)))</f>
        <v>#REF!</v>
      </c>
    </row>
    <row r="3389" spans="1:10">
      <c r="A3389" s="577" t="e">
        <f>IF(A3388="","",IF(A3388=#REF!*12,"",+A3388+1))</f>
        <v>#REF!</v>
      </c>
      <c r="B3389" s="576" t="e">
        <f t="shared" si="369"/>
        <v>#REF!</v>
      </c>
      <c r="C3389" s="576" t="e">
        <f>IF(A3389="","",IF(#REF!+'Plano Prestação Mensal Proposta'!A3389&gt;120,0,ROUND(IF(B3389&gt;0.045,(0.045*0.5),(0.5)*B3389),7)))</f>
        <v>#REF!</v>
      </c>
      <c r="D3389" s="576" t="e">
        <f t="shared" si="364"/>
        <v>#REF!</v>
      </c>
      <c r="E3389" s="575" t="e">
        <f t="shared" si="370"/>
        <v>#REF!</v>
      </c>
      <c r="F3389" s="575" t="e">
        <f t="shared" si="365"/>
        <v>#REF!</v>
      </c>
      <c r="G3389" s="575" t="e">
        <f t="shared" si="366"/>
        <v>#REF!</v>
      </c>
      <c r="H3389" s="575" t="e">
        <f t="shared" si="367"/>
        <v>#REF!</v>
      </c>
      <c r="I3389" s="575" t="e">
        <f t="shared" si="368"/>
        <v>#REF!</v>
      </c>
      <c r="J3389" s="575" t="e">
        <f>IF(A3389="","",IF(#REF!="","",PMT((1+D3389)^(1/12)-1,(#REF!*12)-A3389+1,-E3389)))</f>
        <v>#REF!</v>
      </c>
    </row>
    <row r="3390" spans="1:10">
      <c r="A3390" s="577" t="e">
        <f>IF(A3389="","",IF(A3389=#REF!*12,"",+A3389+1))</f>
        <v>#REF!</v>
      </c>
      <c r="B3390" s="576" t="e">
        <f t="shared" si="369"/>
        <v>#REF!</v>
      </c>
      <c r="C3390" s="576" t="e">
        <f>IF(A3390="","",IF(#REF!+'Plano Prestação Mensal Proposta'!A3390&gt;120,0,ROUND(IF(B3390&gt;0.045,(0.045*0.5),(0.5)*B3390),7)))</f>
        <v>#REF!</v>
      </c>
      <c r="D3390" s="576" t="e">
        <f t="shared" si="364"/>
        <v>#REF!</v>
      </c>
      <c r="E3390" s="575" t="e">
        <f t="shared" si="370"/>
        <v>#REF!</v>
      </c>
      <c r="F3390" s="575" t="e">
        <f t="shared" si="365"/>
        <v>#REF!</v>
      </c>
      <c r="G3390" s="575" t="e">
        <f t="shared" si="366"/>
        <v>#REF!</v>
      </c>
      <c r="H3390" s="575" t="e">
        <f t="shared" si="367"/>
        <v>#REF!</v>
      </c>
      <c r="I3390" s="575" t="e">
        <f t="shared" si="368"/>
        <v>#REF!</v>
      </c>
      <c r="J3390" s="575" t="e">
        <f>IF(A3390="","",IF(#REF!="","",PMT((1+D3390)^(1/12)-1,(#REF!*12)-A3390+1,-E3390)))</f>
        <v>#REF!</v>
      </c>
    </row>
    <row r="3391" spans="1:10">
      <c r="A3391" s="577" t="e">
        <f>IF(A3390="","",IF(A3390=#REF!*12,"",+A3390+1))</f>
        <v>#REF!</v>
      </c>
      <c r="B3391" s="576" t="e">
        <f t="shared" si="369"/>
        <v>#REF!</v>
      </c>
      <c r="C3391" s="576" t="e">
        <f>IF(A3391="","",IF(#REF!+'Plano Prestação Mensal Proposta'!A3391&gt;120,0,ROUND(IF(B3391&gt;0.045,(0.045*0.5),(0.5)*B3391),7)))</f>
        <v>#REF!</v>
      </c>
      <c r="D3391" s="576" t="e">
        <f t="shared" si="364"/>
        <v>#REF!</v>
      </c>
      <c r="E3391" s="575" t="e">
        <f t="shared" si="370"/>
        <v>#REF!</v>
      </c>
      <c r="F3391" s="575" t="e">
        <f t="shared" si="365"/>
        <v>#REF!</v>
      </c>
      <c r="G3391" s="575" t="e">
        <f t="shared" si="366"/>
        <v>#REF!</v>
      </c>
      <c r="H3391" s="575" t="e">
        <f t="shared" si="367"/>
        <v>#REF!</v>
      </c>
      <c r="I3391" s="575" t="e">
        <f t="shared" si="368"/>
        <v>#REF!</v>
      </c>
      <c r="J3391" s="575" t="e">
        <f>IF(A3391="","",IF(#REF!="","",PMT((1+D3391)^(1/12)-1,(#REF!*12)-A3391+1,-E3391)))</f>
        <v>#REF!</v>
      </c>
    </row>
    <row r="3392" spans="1:10">
      <c r="A3392" s="577" t="e">
        <f>IF(A3391="","",IF(A3391=#REF!*12,"",+A3391+1))</f>
        <v>#REF!</v>
      </c>
      <c r="B3392" s="576" t="e">
        <f t="shared" si="369"/>
        <v>#REF!</v>
      </c>
      <c r="C3392" s="576" t="e">
        <f>IF(A3392="","",IF(#REF!+'Plano Prestação Mensal Proposta'!A3392&gt;120,0,ROUND(IF(B3392&gt;0.045,(0.045*0.5),(0.5)*B3392),7)))</f>
        <v>#REF!</v>
      </c>
      <c r="D3392" s="576" t="e">
        <f t="shared" si="364"/>
        <v>#REF!</v>
      </c>
      <c r="E3392" s="575" t="e">
        <f t="shared" si="370"/>
        <v>#REF!</v>
      </c>
      <c r="F3392" s="575" t="e">
        <f t="shared" si="365"/>
        <v>#REF!</v>
      </c>
      <c r="G3392" s="575" t="e">
        <f t="shared" si="366"/>
        <v>#REF!</v>
      </c>
      <c r="H3392" s="575" t="e">
        <f t="shared" si="367"/>
        <v>#REF!</v>
      </c>
      <c r="I3392" s="575" t="e">
        <f t="shared" si="368"/>
        <v>#REF!</v>
      </c>
      <c r="J3392" s="575" t="e">
        <f>IF(A3392="","",IF(#REF!="","",PMT((1+D3392)^(1/12)-1,(#REF!*12)-A3392+1,-E3392)))</f>
        <v>#REF!</v>
      </c>
    </row>
    <row r="3393" spans="1:10">
      <c r="A3393" s="577" t="e">
        <f>IF(A3392="","",IF(A3392=#REF!*12,"",+A3392+1))</f>
        <v>#REF!</v>
      </c>
      <c r="B3393" s="576" t="e">
        <f t="shared" si="369"/>
        <v>#REF!</v>
      </c>
      <c r="C3393" s="576" t="e">
        <f>IF(A3393="","",IF(#REF!+'Plano Prestação Mensal Proposta'!A3393&gt;120,0,ROUND(IF(B3393&gt;0.045,(0.045*0.5),(0.5)*B3393),7)))</f>
        <v>#REF!</v>
      </c>
      <c r="D3393" s="576" t="e">
        <f t="shared" si="364"/>
        <v>#REF!</v>
      </c>
      <c r="E3393" s="575" t="e">
        <f t="shared" si="370"/>
        <v>#REF!</v>
      </c>
      <c r="F3393" s="575" t="e">
        <f t="shared" si="365"/>
        <v>#REF!</v>
      </c>
      <c r="G3393" s="575" t="e">
        <f t="shared" si="366"/>
        <v>#REF!</v>
      </c>
      <c r="H3393" s="575" t="e">
        <f t="shared" si="367"/>
        <v>#REF!</v>
      </c>
      <c r="I3393" s="575" t="e">
        <f t="shared" si="368"/>
        <v>#REF!</v>
      </c>
      <c r="J3393" s="575" t="e">
        <f>IF(A3393="","",IF(#REF!="","",PMT((1+D3393)^(1/12)-1,(#REF!*12)-A3393+1,-E3393)))</f>
        <v>#REF!</v>
      </c>
    </row>
    <row r="3394" spans="1:10">
      <c r="A3394" s="577" t="e">
        <f>IF(A3393="","",IF(A3393=#REF!*12,"",+A3393+1))</f>
        <v>#REF!</v>
      </c>
      <c r="B3394" s="576" t="e">
        <f t="shared" si="369"/>
        <v>#REF!</v>
      </c>
      <c r="C3394" s="576" t="e">
        <f>IF(A3394="","",IF(#REF!+'Plano Prestação Mensal Proposta'!A3394&gt;120,0,ROUND(IF(B3394&gt;0.045,(0.045*0.5),(0.5)*B3394),7)))</f>
        <v>#REF!</v>
      </c>
      <c r="D3394" s="576" t="e">
        <f t="shared" si="364"/>
        <v>#REF!</v>
      </c>
      <c r="E3394" s="575" t="e">
        <f t="shared" si="370"/>
        <v>#REF!</v>
      </c>
      <c r="F3394" s="575" t="e">
        <f t="shared" si="365"/>
        <v>#REF!</v>
      </c>
      <c r="G3394" s="575" t="e">
        <f t="shared" si="366"/>
        <v>#REF!</v>
      </c>
      <c r="H3394" s="575" t="e">
        <f t="shared" si="367"/>
        <v>#REF!</v>
      </c>
      <c r="I3394" s="575" t="e">
        <f t="shared" si="368"/>
        <v>#REF!</v>
      </c>
      <c r="J3394" s="575" t="e">
        <f>IF(A3394="","",IF(#REF!="","",PMT((1+D3394)^(1/12)-1,(#REF!*12)-A3394+1,-E3394)))</f>
        <v>#REF!</v>
      </c>
    </row>
    <row r="3395" spans="1:10">
      <c r="A3395" s="577" t="e">
        <f>IF(A3394="","",IF(A3394=#REF!*12,"",+A3394+1))</f>
        <v>#REF!</v>
      </c>
      <c r="B3395" s="576" t="e">
        <f t="shared" si="369"/>
        <v>#REF!</v>
      </c>
      <c r="C3395" s="576" t="e">
        <f>IF(A3395="","",IF(#REF!+'Plano Prestação Mensal Proposta'!A3395&gt;120,0,ROUND(IF(B3395&gt;0.045,(0.045*0.5),(0.5)*B3395),7)))</f>
        <v>#REF!</v>
      </c>
      <c r="D3395" s="576" t="e">
        <f t="shared" si="364"/>
        <v>#REF!</v>
      </c>
      <c r="E3395" s="575" t="e">
        <f t="shared" si="370"/>
        <v>#REF!</v>
      </c>
      <c r="F3395" s="575" t="e">
        <f t="shared" si="365"/>
        <v>#REF!</v>
      </c>
      <c r="G3395" s="575" t="e">
        <f t="shared" si="366"/>
        <v>#REF!</v>
      </c>
      <c r="H3395" s="575" t="e">
        <f t="shared" si="367"/>
        <v>#REF!</v>
      </c>
      <c r="I3395" s="575" t="e">
        <f t="shared" si="368"/>
        <v>#REF!</v>
      </c>
      <c r="J3395" s="575" t="e">
        <f>IF(A3395="","",IF(#REF!="","",PMT((1+D3395)^(1/12)-1,(#REF!*12)-A3395+1,-E3395)))</f>
        <v>#REF!</v>
      </c>
    </row>
    <row r="3396" spans="1:10">
      <c r="A3396" s="577" t="e">
        <f>IF(A3395="","",IF(A3395=#REF!*12,"",+A3395+1))</f>
        <v>#REF!</v>
      </c>
      <c r="B3396" s="576" t="e">
        <f t="shared" si="369"/>
        <v>#REF!</v>
      </c>
      <c r="C3396" s="576" t="e">
        <f>IF(A3396="","",IF(#REF!+'Plano Prestação Mensal Proposta'!A3396&gt;120,0,ROUND(IF(B3396&gt;0.045,(0.045*0.5),(0.5)*B3396),7)))</f>
        <v>#REF!</v>
      </c>
      <c r="D3396" s="576" t="e">
        <f t="shared" si="364"/>
        <v>#REF!</v>
      </c>
      <c r="E3396" s="575" t="e">
        <f t="shared" si="370"/>
        <v>#REF!</v>
      </c>
      <c r="F3396" s="575" t="e">
        <f t="shared" si="365"/>
        <v>#REF!</v>
      </c>
      <c r="G3396" s="575" t="e">
        <f t="shared" si="366"/>
        <v>#REF!</v>
      </c>
      <c r="H3396" s="575" t="e">
        <f t="shared" si="367"/>
        <v>#REF!</v>
      </c>
      <c r="I3396" s="575" t="e">
        <f t="shared" si="368"/>
        <v>#REF!</v>
      </c>
      <c r="J3396" s="575" t="e">
        <f>IF(A3396="","",IF(#REF!="","",PMT((1+D3396)^(1/12)-1,(#REF!*12)-A3396+1,-E3396)))</f>
        <v>#REF!</v>
      </c>
    </row>
    <row r="3397" spans="1:10">
      <c r="A3397" s="577" t="e">
        <f>IF(A3396="","",IF(A3396=#REF!*12,"",+A3396+1))</f>
        <v>#REF!</v>
      </c>
      <c r="B3397" s="576" t="e">
        <f t="shared" si="369"/>
        <v>#REF!</v>
      </c>
      <c r="C3397" s="576" t="e">
        <f>IF(A3397="","",IF(#REF!+'Plano Prestação Mensal Proposta'!A3397&gt;120,0,ROUND(IF(B3397&gt;0.045,(0.045*0.5),(0.5)*B3397),7)))</f>
        <v>#REF!</v>
      </c>
      <c r="D3397" s="576" t="e">
        <f t="shared" si="364"/>
        <v>#REF!</v>
      </c>
      <c r="E3397" s="575" t="e">
        <f t="shared" si="370"/>
        <v>#REF!</v>
      </c>
      <c r="F3397" s="575" t="e">
        <f t="shared" si="365"/>
        <v>#REF!</v>
      </c>
      <c r="G3397" s="575" t="e">
        <f t="shared" si="366"/>
        <v>#REF!</v>
      </c>
      <c r="H3397" s="575" t="e">
        <f t="shared" si="367"/>
        <v>#REF!</v>
      </c>
      <c r="I3397" s="575" t="e">
        <f t="shared" si="368"/>
        <v>#REF!</v>
      </c>
      <c r="J3397" s="575" t="e">
        <f>IF(A3397="","",IF(#REF!="","",PMT((1+D3397)^(1/12)-1,(#REF!*12)-A3397+1,-E3397)))</f>
        <v>#REF!</v>
      </c>
    </row>
    <row r="3398" spans="1:10">
      <c r="A3398" s="577" t="e">
        <f>IF(A3397="","",IF(A3397=#REF!*12,"",+A3397+1))</f>
        <v>#REF!</v>
      </c>
      <c r="B3398" s="576" t="e">
        <f t="shared" si="369"/>
        <v>#REF!</v>
      </c>
      <c r="C3398" s="576" t="e">
        <f>IF(A3398="","",IF(#REF!+'Plano Prestação Mensal Proposta'!A3398&gt;120,0,ROUND(IF(B3398&gt;0.045,(0.045*0.5),(0.5)*B3398),7)))</f>
        <v>#REF!</v>
      </c>
      <c r="D3398" s="576" t="e">
        <f t="shared" ref="D3398:D3461" si="371">IF(A3398="","",+B3398-C3398)</f>
        <v>#REF!</v>
      </c>
      <c r="E3398" s="575" t="e">
        <f t="shared" si="370"/>
        <v>#REF!</v>
      </c>
      <c r="F3398" s="575" t="e">
        <f t="shared" ref="F3398:F3461" si="372">IF(A3398="","",IF(J3398="","",+J3398-H3398))</f>
        <v>#REF!</v>
      </c>
      <c r="G3398" s="575" t="e">
        <f t="shared" ref="G3398:G3461" si="373">IF(A3398="","",IF(E3398="","",ROUND(+E3398*((1+B3398)^(1/12)-1),2)))</f>
        <v>#REF!</v>
      </c>
      <c r="H3398" s="575" t="e">
        <f t="shared" ref="H3398:H3461" si="374">IF(A3398="","",IF(E3398="","",ROUND(+E3398*((1+D3398)^(1/12)-1),2)))</f>
        <v>#REF!</v>
      </c>
      <c r="I3398" s="575" t="e">
        <f t="shared" ref="I3398:I3461" si="375">IF(A3398="","",+G3398-H3398)</f>
        <v>#REF!</v>
      </c>
      <c r="J3398" s="575" t="e">
        <f>IF(A3398="","",IF(#REF!="","",PMT((1+D3398)^(1/12)-1,(#REF!*12)-A3398+1,-E3398)))</f>
        <v>#REF!</v>
      </c>
    </row>
    <row r="3399" spans="1:10">
      <c r="A3399" s="577" t="e">
        <f>IF(A3398="","",IF(A3398=#REF!*12,"",+A3398+1))</f>
        <v>#REF!</v>
      </c>
      <c r="B3399" s="576" t="e">
        <f t="shared" ref="B3399:B3462" si="376">IF(A3399="","",+B3398)</f>
        <v>#REF!</v>
      </c>
      <c r="C3399" s="576" t="e">
        <f>IF(A3399="","",IF(#REF!+'Plano Prestação Mensal Proposta'!A3399&gt;120,0,ROUND(IF(B3399&gt;0.045,(0.045*0.5),(0.5)*B3399),7)))</f>
        <v>#REF!</v>
      </c>
      <c r="D3399" s="576" t="e">
        <f t="shared" si="371"/>
        <v>#REF!</v>
      </c>
      <c r="E3399" s="575" t="e">
        <f t="shared" ref="E3399:E3462" si="377">IF(A3399="","",IF(F3398="","",+E3398-F3398))</f>
        <v>#REF!</v>
      </c>
      <c r="F3399" s="575" t="e">
        <f t="shared" si="372"/>
        <v>#REF!</v>
      </c>
      <c r="G3399" s="575" t="e">
        <f t="shared" si="373"/>
        <v>#REF!</v>
      </c>
      <c r="H3399" s="575" t="e">
        <f t="shared" si="374"/>
        <v>#REF!</v>
      </c>
      <c r="I3399" s="575" t="e">
        <f t="shared" si="375"/>
        <v>#REF!</v>
      </c>
      <c r="J3399" s="575" t="e">
        <f>IF(A3399="","",IF(#REF!="","",PMT((1+D3399)^(1/12)-1,(#REF!*12)-A3399+1,-E3399)))</f>
        <v>#REF!</v>
      </c>
    </row>
    <row r="3400" spans="1:10">
      <c r="A3400" s="577" t="e">
        <f>IF(A3399="","",IF(A3399=#REF!*12,"",+A3399+1))</f>
        <v>#REF!</v>
      </c>
      <c r="B3400" s="576" t="e">
        <f t="shared" si="376"/>
        <v>#REF!</v>
      </c>
      <c r="C3400" s="576" t="e">
        <f>IF(A3400="","",IF(#REF!+'Plano Prestação Mensal Proposta'!A3400&gt;120,0,ROUND(IF(B3400&gt;0.045,(0.045*0.5),(0.5)*B3400),7)))</f>
        <v>#REF!</v>
      </c>
      <c r="D3400" s="576" t="e">
        <f t="shared" si="371"/>
        <v>#REF!</v>
      </c>
      <c r="E3400" s="575" t="e">
        <f t="shared" si="377"/>
        <v>#REF!</v>
      </c>
      <c r="F3400" s="575" t="e">
        <f t="shared" si="372"/>
        <v>#REF!</v>
      </c>
      <c r="G3400" s="575" t="e">
        <f t="shared" si="373"/>
        <v>#REF!</v>
      </c>
      <c r="H3400" s="575" t="e">
        <f t="shared" si="374"/>
        <v>#REF!</v>
      </c>
      <c r="I3400" s="575" t="e">
        <f t="shared" si="375"/>
        <v>#REF!</v>
      </c>
      <c r="J3400" s="575" t="e">
        <f>IF(A3400="","",IF(#REF!="","",PMT((1+D3400)^(1/12)-1,(#REF!*12)-A3400+1,-E3400)))</f>
        <v>#REF!</v>
      </c>
    </row>
    <row r="3401" spans="1:10">
      <c r="A3401" s="577" t="e">
        <f>IF(A3400="","",IF(A3400=#REF!*12,"",+A3400+1))</f>
        <v>#REF!</v>
      </c>
      <c r="B3401" s="576" t="e">
        <f t="shared" si="376"/>
        <v>#REF!</v>
      </c>
      <c r="C3401" s="576" t="e">
        <f>IF(A3401="","",IF(#REF!+'Plano Prestação Mensal Proposta'!A3401&gt;120,0,ROUND(IF(B3401&gt;0.045,(0.045*0.5),(0.5)*B3401),7)))</f>
        <v>#REF!</v>
      </c>
      <c r="D3401" s="576" t="e">
        <f t="shared" si="371"/>
        <v>#REF!</v>
      </c>
      <c r="E3401" s="575" t="e">
        <f t="shared" si="377"/>
        <v>#REF!</v>
      </c>
      <c r="F3401" s="575" t="e">
        <f t="shared" si="372"/>
        <v>#REF!</v>
      </c>
      <c r="G3401" s="575" t="e">
        <f t="shared" si="373"/>
        <v>#REF!</v>
      </c>
      <c r="H3401" s="575" t="e">
        <f t="shared" si="374"/>
        <v>#REF!</v>
      </c>
      <c r="I3401" s="575" t="e">
        <f t="shared" si="375"/>
        <v>#REF!</v>
      </c>
      <c r="J3401" s="575" t="e">
        <f>IF(A3401="","",IF(#REF!="","",PMT((1+D3401)^(1/12)-1,(#REF!*12)-A3401+1,-E3401)))</f>
        <v>#REF!</v>
      </c>
    </row>
    <row r="3402" spans="1:10">
      <c r="A3402" s="577" t="e">
        <f>IF(A3401="","",IF(A3401=#REF!*12,"",+A3401+1))</f>
        <v>#REF!</v>
      </c>
      <c r="B3402" s="576" t="e">
        <f t="shared" si="376"/>
        <v>#REF!</v>
      </c>
      <c r="C3402" s="576" t="e">
        <f>IF(A3402="","",IF(#REF!+'Plano Prestação Mensal Proposta'!A3402&gt;120,0,ROUND(IF(B3402&gt;0.045,(0.045*0.5),(0.5)*B3402),7)))</f>
        <v>#REF!</v>
      </c>
      <c r="D3402" s="576" t="e">
        <f t="shared" si="371"/>
        <v>#REF!</v>
      </c>
      <c r="E3402" s="575" t="e">
        <f t="shared" si="377"/>
        <v>#REF!</v>
      </c>
      <c r="F3402" s="575" t="e">
        <f t="shared" si="372"/>
        <v>#REF!</v>
      </c>
      <c r="G3402" s="575" t="e">
        <f t="shared" si="373"/>
        <v>#REF!</v>
      </c>
      <c r="H3402" s="575" t="e">
        <f t="shared" si="374"/>
        <v>#REF!</v>
      </c>
      <c r="I3402" s="575" t="e">
        <f t="shared" si="375"/>
        <v>#REF!</v>
      </c>
      <c r="J3402" s="575" t="e">
        <f>IF(A3402="","",IF(#REF!="","",PMT((1+D3402)^(1/12)-1,(#REF!*12)-A3402+1,-E3402)))</f>
        <v>#REF!</v>
      </c>
    </row>
    <row r="3403" spans="1:10">
      <c r="A3403" s="577" t="e">
        <f>IF(A3402="","",IF(A3402=#REF!*12,"",+A3402+1))</f>
        <v>#REF!</v>
      </c>
      <c r="B3403" s="576" t="e">
        <f t="shared" si="376"/>
        <v>#REF!</v>
      </c>
      <c r="C3403" s="576" t="e">
        <f>IF(A3403="","",IF(#REF!+'Plano Prestação Mensal Proposta'!A3403&gt;120,0,ROUND(IF(B3403&gt;0.045,(0.045*0.5),(0.5)*B3403),7)))</f>
        <v>#REF!</v>
      </c>
      <c r="D3403" s="576" t="e">
        <f t="shared" si="371"/>
        <v>#REF!</v>
      </c>
      <c r="E3403" s="575" t="e">
        <f t="shared" si="377"/>
        <v>#REF!</v>
      </c>
      <c r="F3403" s="575" t="e">
        <f t="shared" si="372"/>
        <v>#REF!</v>
      </c>
      <c r="G3403" s="575" t="e">
        <f t="shared" si="373"/>
        <v>#REF!</v>
      </c>
      <c r="H3403" s="575" t="e">
        <f t="shared" si="374"/>
        <v>#REF!</v>
      </c>
      <c r="I3403" s="575" t="e">
        <f t="shared" si="375"/>
        <v>#REF!</v>
      </c>
      <c r="J3403" s="575" t="e">
        <f>IF(A3403="","",IF(#REF!="","",PMT((1+D3403)^(1/12)-1,(#REF!*12)-A3403+1,-E3403)))</f>
        <v>#REF!</v>
      </c>
    </row>
    <row r="3404" spans="1:10">
      <c r="A3404" s="577" t="e">
        <f>IF(A3403="","",IF(A3403=#REF!*12,"",+A3403+1))</f>
        <v>#REF!</v>
      </c>
      <c r="B3404" s="576" t="e">
        <f t="shared" si="376"/>
        <v>#REF!</v>
      </c>
      <c r="C3404" s="576" t="e">
        <f>IF(A3404="","",IF(#REF!+'Plano Prestação Mensal Proposta'!A3404&gt;120,0,ROUND(IF(B3404&gt;0.045,(0.045*0.5),(0.5)*B3404),7)))</f>
        <v>#REF!</v>
      </c>
      <c r="D3404" s="576" t="e">
        <f t="shared" si="371"/>
        <v>#REF!</v>
      </c>
      <c r="E3404" s="575" t="e">
        <f t="shared" si="377"/>
        <v>#REF!</v>
      </c>
      <c r="F3404" s="575" t="e">
        <f t="shared" si="372"/>
        <v>#REF!</v>
      </c>
      <c r="G3404" s="575" t="e">
        <f t="shared" si="373"/>
        <v>#REF!</v>
      </c>
      <c r="H3404" s="575" t="e">
        <f t="shared" si="374"/>
        <v>#REF!</v>
      </c>
      <c r="I3404" s="575" t="e">
        <f t="shared" si="375"/>
        <v>#REF!</v>
      </c>
      <c r="J3404" s="575" t="e">
        <f>IF(A3404="","",IF(#REF!="","",PMT((1+D3404)^(1/12)-1,(#REF!*12)-A3404+1,-E3404)))</f>
        <v>#REF!</v>
      </c>
    </row>
    <row r="3405" spans="1:10">
      <c r="A3405" s="577" t="e">
        <f>IF(A3404="","",IF(A3404=#REF!*12,"",+A3404+1))</f>
        <v>#REF!</v>
      </c>
      <c r="B3405" s="576" t="e">
        <f t="shared" si="376"/>
        <v>#REF!</v>
      </c>
      <c r="C3405" s="576" t="e">
        <f>IF(A3405="","",IF(#REF!+'Plano Prestação Mensal Proposta'!A3405&gt;120,0,ROUND(IF(B3405&gt;0.045,(0.045*0.5),(0.5)*B3405),7)))</f>
        <v>#REF!</v>
      </c>
      <c r="D3405" s="576" t="e">
        <f t="shared" si="371"/>
        <v>#REF!</v>
      </c>
      <c r="E3405" s="575" t="e">
        <f t="shared" si="377"/>
        <v>#REF!</v>
      </c>
      <c r="F3405" s="575" t="e">
        <f t="shared" si="372"/>
        <v>#REF!</v>
      </c>
      <c r="G3405" s="575" t="e">
        <f t="shared" si="373"/>
        <v>#REF!</v>
      </c>
      <c r="H3405" s="575" t="e">
        <f t="shared" si="374"/>
        <v>#REF!</v>
      </c>
      <c r="I3405" s="575" t="e">
        <f t="shared" si="375"/>
        <v>#REF!</v>
      </c>
      <c r="J3405" s="575" t="e">
        <f>IF(A3405="","",IF(#REF!="","",PMT((1+D3405)^(1/12)-1,(#REF!*12)-A3405+1,-E3405)))</f>
        <v>#REF!</v>
      </c>
    </row>
    <row r="3406" spans="1:10">
      <c r="A3406" s="577" t="e">
        <f>IF(A3405="","",IF(A3405=#REF!*12,"",+A3405+1))</f>
        <v>#REF!</v>
      </c>
      <c r="B3406" s="576" t="e">
        <f t="shared" si="376"/>
        <v>#REF!</v>
      </c>
      <c r="C3406" s="576" t="e">
        <f>IF(A3406="","",IF(#REF!+'Plano Prestação Mensal Proposta'!A3406&gt;120,0,ROUND(IF(B3406&gt;0.045,(0.045*0.5),(0.5)*B3406),7)))</f>
        <v>#REF!</v>
      </c>
      <c r="D3406" s="576" t="e">
        <f t="shared" si="371"/>
        <v>#REF!</v>
      </c>
      <c r="E3406" s="575" t="e">
        <f t="shared" si="377"/>
        <v>#REF!</v>
      </c>
      <c r="F3406" s="575" t="e">
        <f t="shared" si="372"/>
        <v>#REF!</v>
      </c>
      <c r="G3406" s="575" t="e">
        <f t="shared" si="373"/>
        <v>#REF!</v>
      </c>
      <c r="H3406" s="575" t="e">
        <f t="shared" si="374"/>
        <v>#REF!</v>
      </c>
      <c r="I3406" s="575" t="e">
        <f t="shared" si="375"/>
        <v>#REF!</v>
      </c>
      <c r="J3406" s="575" t="e">
        <f>IF(A3406="","",IF(#REF!="","",PMT((1+D3406)^(1/12)-1,(#REF!*12)-A3406+1,-E3406)))</f>
        <v>#REF!</v>
      </c>
    </row>
    <row r="3407" spans="1:10">
      <c r="A3407" s="577" t="e">
        <f>IF(A3406="","",IF(A3406=#REF!*12,"",+A3406+1))</f>
        <v>#REF!</v>
      </c>
      <c r="B3407" s="576" t="e">
        <f t="shared" si="376"/>
        <v>#REF!</v>
      </c>
      <c r="C3407" s="576" t="e">
        <f>IF(A3407="","",IF(#REF!+'Plano Prestação Mensal Proposta'!A3407&gt;120,0,ROUND(IF(B3407&gt;0.045,(0.045*0.5),(0.5)*B3407),7)))</f>
        <v>#REF!</v>
      </c>
      <c r="D3407" s="576" t="e">
        <f t="shared" si="371"/>
        <v>#REF!</v>
      </c>
      <c r="E3407" s="575" t="e">
        <f t="shared" si="377"/>
        <v>#REF!</v>
      </c>
      <c r="F3407" s="575" t="e">
        <f t="shared" si="372"/>
        <v>#REF!</v>
      </c>
      <c r="G3407" s="575" t="e">
        <f t="shared" si="373"/>
        <v>#REF!</v>
      </c>
      <c r="H3407" s="575" t="e">
        <f t="shared" si="374"/>
        <v>#REF!</v>
      </c>
      <c r="I3407" s="575" t="e">
        <f t="shared" si="375"/>
        <v>#REF!</v>
      </c>
      <c r="J3407" s="575" t="e">
        <f>IF(A3407="","",IF(#REF!="","",PMT((1+D3407)^(1/12)-1,(#REF!*12)-A3407+1,-E3407)))</f>
        <v>#REF!</v>
      </c>
    </row>
    <row r="3408" spans="1:10">
      <c r="A3408" s="577" t="e">
        <f>IF(A3407="","",IF(A3407=#REF!*12,"",+A3407+1))</f>
        <v>#REF!</v>
      </c>
      <c r="B3408" s="576" t="e">
        <f t="shared" si="376"/>
        <v>#REF!</v>
      </c>
      <c r="C3408" s="576" t="e">
        <f>IF(A3408="","",IF(#REF!+'Plano Prestação Mensal Proposta'!A3408&gt;120,0,ROUND(IF(B3408&gt;0.045,(0.045*0.5),(0.5)*B3408),7)))</f>
        <v>#REF!</v>
      </c>
      <c r="D3408" s="576" t="e">
        <f t="shared" si="371"/>
        <v>#REF!</v>
      </c>
      <c r="E3408" s="575" t="e">
        <f t="shared" si="377"/>
        <v>#REF!</v>
      </c>
      <c r="F3408" s="575" t="e">
        <f t="shared" si="372"/>
        <v>#REF!</v>
      </c>
      <c r="G3408" s="575" t="e">
        <f t="shared" si="373"/>
        <v>#REF!</v>
      </c>
      <c r="H3408" s="575" t="e">
        <f t="shared" si="374"/>
        <v>#REF!</v>
      </c>
      <c r="I3408" s="575" t="e">
        <f t="shared" si="375"/>
        <v>#REF!</v>
      </c>
      <c r="J3408" s="575" t="e">
        <f>IF(A3408="","",IF(#REF!="","",PMT((1+D3408)^(1/12)-1,(#REF!*12)-A3408+1,-E3408)))</f>
        <v>#REF!</v>
      </c>
    </row>
    <row r="3409" spans="1:10">
      <c r="A3409" s="577" t="e">
        <f>IF(A3408="","",IF(A3408=#REF!*12,"",+A3408+1))</f>
        <v>#REF!</v>
      </c>
      <c r="B3409" s="576" t="e">
        <f t="shared" si="376"/>
        <v>#REF!</v>
      </c>
      <c r="C3409" s="576" t="e">
        <f>IF(A3409="","",IF(#REF!+'Plano Prestação Mensal Proposta'!A3409&gt;120,0,ROUND(IF(B3409&gt;0.045,(0.045*0.5),(0.5)*B3409),7)))</f>
        <v>#REF!</v>
      </c>
      <c r="D3409" s="576" t="e">
        <f t="shared" si="371"/>
        <v>#REF!</v>
      </c>
      <c r="E3409" s="575" t="e">
        <f t="shared" si="377"/>
        <v>#REF!</v>
      </c>
      <c r="F3409" s="575" t="e">
        <f t="shared" si="372"/>
        <v>#REF!</v>
      </c>
      <c r="G3409" s="575" t="e">
        <f t="shared" si="373"/>
        <v>#REF!</v>
      </c>
      <c r="H3409" s="575" t="e">
        <f t="shared" si="374"/>
        <v>#REF!</v>
      </c>
      <c r="I3409" s="575" t="e">
        <f t="shared" si="375"/>
        <v>#REF!</v>
      </c>
      <c r="J3409" s="575" t="e">
        <f>IF(A3409="","",IF(#REF!="","",PMT((1+D3409)^(1/12)-1,(#REF!*12)-A3409+1,-E3409)))</f>
        <v>#REF!</v>
      </c>
    </row>
    <row r="3410" spans="1:10">
      <c r="A3410" s="577" t="e">
        <f>IF(A3409="","",IF(A3409=#REF!*12,"",+A3409+1))</f>
        <v>#REF!</v>
      </c>
      <c r="B3410" s="576" t="e">
        <f t="shared" si="376"/>
        <v>#REF!</v>
      </c>
      <c r="C3410" s="576" t="e">
        <f>IF(A3410="","",IF(#REF!+'Plano Prestação Mensal Proposta'!A3410&gt;120,0,ROUND(IF(B3410&gt;0.045,(0.045*0.5),(0.5)*B3410),7)))</f>
        <v>#REF!</v>
      </c>
      <c r="D3410" s="576" t="e">
        <f t="shared" si="371"/>
        <v>#REF!</v>
      </c>
      <c r="E3410" s="575" t="e">
        <f t="shared" si="377"/>
        <v>#REF!</v>
      </c>
      <c r="F3410" s="575" t="e">
        <f t="shared" si="372"/>
        <v>#REF!</v>
      </c>
      <c r="G3410" s="575" t="e">
        <f t="shared" si="373"/>
        <v>#REF!</v>
      </c>
      <c r="H3410" s="575" t="e">
        <f t="shared" si="374"/>
        <v>#REF!</v>
      </c>
      <c r="I3410" s="575" t="e">
        <f t="shared" si="375"/>
        <v>#REF!</v>
      </c>
      <c r="J3410" s="575" t="e">
        <f>IF(A3410="","",IF(#REF!="","",PMT((1+D3410)^(1/12)-1,(#REF!*12)-A3410+1,-E3410)))</f>
        <v>#REF!</v>
      </c>
    </row>
    <row r="3411" spans="1:10">
      <c r="A3411" s="577" t="e">
        <f>IF(A3410="","",IF(A3410=#REF!*12,"",+A3410+1))</f>
        <v>#REF!</v>
      </c>
      <c r="B3411" s="576" t="e">
        <f t="shared" si="376"/>
        <v>#REF!</v>
      </c>
      <c r="C3411" s="576" t="e">
        <f>IF(A3411="","",IF(#REF!+'Plano Prestação Mensal Proposta'!A3411&gt;120,0,ROUND(IF(B3411&gt;0.045,(0.045*0.5),(0.5)*B3411),7)))</f>
        <v>#REF!</v>
      </c>
      <c r="D3411" s="576" t="e">
        <f t="shared" si="371"/>
        <v>#REF!</v>
      </c>
      <c r="E3411" s="575" t="e">
        <f t="shared" si="377"/>
        <v>#REF!</v>
      </c>
      <c r="F3411" s="575" t="e">
        <f t="shared" si="372"/>
        <v>#REF!</v>
      </c>
      <c r="G3411" s="575" t="e">
        <f t="shared" si="373"/>
        <v>#REF!</v>
      </c>
      <c r="H3411" s="575" t="e">
        <f t="shared" si="374"/>
        <v>#REF!</v>
      </c>
      <c r="I3411" s="575" t="e">
        <f t="shared" si="375"/>
        <v>#REF!</v>
      </c>
      <c r="J3411" s="575" t="e">
        <f>IF(A3411="","",IF(#REF!="","",PMT((1+D3411)^(1/12)-1,(#REF!*12)-A3411+1,-E3411)))</f>
        <v>#REF!</v>
      </c>
    </row>
    <row r="3412" spans="1:10">
      <c r="A3412" s="577" t="e">
        <f>IF(A3411="","",IF(A3411=#REF!*12,"",+A3411+1))</f>
        <v>#REF!</v>
      </c>
      <c r="B3412" s="576" t="e">
        <f t="shared" si="376"/>
        <v>#REF!</v>
      </c>
      <c r="C3412" s="576" t="e">
        <f>IF(A3412="","",IF(#REF!+'Plano Prestação Mensal Proposta'!A3412&gt;120,0,ROUND(IF(B3412&gt;0.045,(0.045*0.5),(0.5)*B3412),7)))</f>
        <v>#REF!</v>
      </c>
      <c r="D3412" s="576" t="e">
        <f t="shared" si="371"/>
        <v>#REF!</v>
      </c>
      <c r="E3412" s="575" t="e">
        <f t="shared" si="377"/>
        <v>#REF!</v>
      </c>
      <c r="F3412" s="575" t="e">
        <f t="shared" si="372"/>
        <v>#REF!</v>
      </c>
      <c r="G3412" s="575" t="e">
        <f t="shared" si="373"/>
        <v>#REF!</v>
      </c>
      <c r="H3412" s="575" t="e">
        <f t="shared" si="374"/>
        <v>#REF!</v>
      </c>
      <c r="I3412" s="575" t="e">
        <f t="shared" si="375"/>
        <v>#REF!</v>
      </c>
      <c r="J3412" s="575" t="e">
        <f>IF(A3412="","",IF(#REF!="","",PMT((1+D3412)^(1/12)-1,(#REF!*12)-A3412+1,-E3412)))</f>
        <v>#REF!</v>
      </c>
    </row>
    <row r="3413" spans="1:10">
      <c r="A3413" s="577" t="e">
        <f>IF(A3412="","",IF(A3412=#REF!*12,"",+A3412+1))</f>
        <v>#REF!</v>
      </c>
      <c r="B3413" s="576" t="e">
        <f t="shared" si="376"/>
        <v>#REF!</v>
      </c>
      <c r="C3413" s="576" t="e">
        <f>IF(A3413="","",IF(#REF!+'Plano Prestação Mensal Proposta'!A3413&gt;120,0,ROUND(IF(B3413&gt;0.045,(0.045*0.5),(0.5)*B3413),7)))</f>
        <v>#REF!</v>
      </c>
      <c r="D3413" s="576" t="e">
        <f t="shared" si="371"/>
        <v>#REF!</v>
      </c>
      <c r="E3413" s="575" t="e">
        <f t="shared" si="377"/>
        <v>#REF!</v>
      </c>
      <c r="F3413" s="575" t="e">
        <f t="shared" si="372"/>
        <v>#REF!</v>
      </c>
      <c r="G3413" s="575" t="e">
        <f t="shared" si="373"/>
        <v>#REF!</v>
      </c>
      <c r="H3413" s="575" t="e">
        <f t="shared" si="374"/>
        <v>#REF!</v>
      </c>
      <c r="I3413" s="575" t="e">
        <f t="shared" si="375"/>
        <v>#REF!</v>
      </c>
      <c r="J3413" s="575" t="e">
        <f>IF(A3413="","",IF(#REF!="","",PMT((1+D3413)^(1/12)-1,(#REF!*12)-A3413+1,-E3413)))</f>
        <v>#REF!</v>
      </c>
    </row>
    <row r="3414" spans="1:10">
      <c r="A3414" s="577" t="e">
        <f>IF(A3413="","",IF(A3413=#REF!*12,"",+A3413+1))</f>
        <v>#REF!</v>
      </c>
      <c r="B3414" s="576" t="e">
        <f t="shared" si="376"/>
        <v>#REF!</v>
      </c>
      <c r="C3414" s="576" t="e">
        <f>IF(A3414="","",IF(#REF!+'Plano Prestação Mensal Proposta'!A3414&gt;120,0,ROUND(IF(B3414&gt;0.045,(0.045*0.5),(0.5)*B3414),7)))</f>
        <v>#REF!</v>
      </c>
      <c r="D3414" s="576" t="e">
        <f t="shared" si="371"/>
        <v>#REF!</v>
      </c>
      <c r="E3414" s="575" t="e">
        <f t="shared" si="377"/>
        <v>#REF!</v>
      </c>
      <c r="F3414" s="575" t="e">
        <f t="shared" si="372"/>
        <v>#REF!</v>
      </c>
      <c r="G3414" s="575" t="e">
        <f t="shared" si="373"/>
        <v>#REF!</v>
      </c>
      <c r="H3414" s="575" t="e">
        <f t="shared" si="374"/>
        <v>#REF!</v>
      </c>
      <c r="I3414" s="575" t="e">
        <f t="shared" si="375"/>
        <v>#REF!</v>
      </c>
      <c r="J3414" s="575" t="e">
        <f>IF(A3414="","",IF(#REF!="","",PMT((1+D3414)^(1/12)-1,(#REF!*12)-A3414+1,-E3414)))</f>
        <v>#REF!</v>
      </c>
    </row>
    <row r="3415" spans="1:10">
      <c r="A3415" s="577" t="e">
        <f>IF(A3414="","",IF(A3414=#REF!*12,"",+A3414+1))</f>
        <v>#REF!</v>
      </c>
      <c r="B3415" s="576" t="e">
        <f t="shared" si="376"/>
        <v>#REF!</v>
      </c>
      <c r="C3415" s="576" t="e">
        <f>IF(A3415="","",IF(#REF!+'Plano Prestação Mensal Proposta'!A3415&gt;120,0,ROUND(IF(B3415&gt;0.045,(0.045*0.5),(0.5)*B3415),7)))</f>
        <v>#REF!</v>
      </c>
      <c r="D3415" s="576" t="e">
        <f t="shared" si="371"/>
        <v>#REF!</v>
      </c>
      <c r="E3415" s="575" t="e">
        <f t="shared" si="377"/>
        <v>#REF!</v>
      </c>
      <c r="F3415" s="575" t="e">
        <f t="shared" si="372"/>
        <v>#REF!</v>
      </c>
      <c r="G3415" s="575" t="e">
        <f t="shared" si="373"/>
        <v>#REF!</v>
      </c>
      <c r="H3415" s="575" t="e">
        <f t="shared" si="374"/>
        <v>#REF!</v>
      </c>
      <c r="I3415" s="575" t="e">
        <f t="shared" si="375"/>
        <v>#REF!</v>
      </c>
      <c r="J3415" s="575" t="e">
        <f>IF(A3415="","",IF(#REF!="","",PMT((1+D3415)^(1/12)-1,(#REF!*12)-A3415+1,-E3415)))</f>
        <v>#REF!</v>
      </c>
    </row>
    <row r="3416" spans="1:10">
      <c r="A3416" s="577" t="e">
        <f>IF(A3415="","",IF(A3415=#REF!*12,"",+A3415+1))</f>
        <v>#REF!</v>
      </c>
      <c r="B3416" s="576" t="e">
        <f t="shared" si="376"/>
        <v>#REF!</v>
      </c>
      <c r="C3416" s="576" t="e">
        <f>IF(A3416="","",IF(#REF!+'Plano Prestação Mensal Proposta'!A3416&gt;120,0,ROUND(IF(B3416&gt;0.045,(0.045*0.5),(0.5)*B3416),7)))</f>
        <v>#REF!</v>
      </c>
      <c r="D3416" s="576" t="e">
        <f t="shared" si="371"/>
        <v>#REF!</v>
      </c>
      <c r="E3416" s="575" t="e">
        <f t="shared" si="377"/>
        <v>#REF!</v>
      </c>
      <c r="F3416" s="575" t="e">
        <f t="shared" si="372"/>
        <v>#REF!</v>
      </c>
      <c r="G3416" s="575" t="e">
        <f t="shared" si="373"/>
        <v>#REF!</v>
      </c>
      <c r="H3416" s="575" t="e">
        <f t="shared" si="374"/>
        <v>#REF!</v>
      </c>
      <c r="I3416" s="575" t="e">
        <f t="shared" si="375"/>
        <v>#REF!</v>
      </c>
      <c r="J3416" s="575" t="e">
        <f>IF(A3416="","",IF(#REF!="","",PMT((1+D3416)^(1/12)-1,(#REF!*12)-A3416+1,-E3416)))</f>
        <v>#REF!</v>
      </c>
    </row>
    <row r="3417" spans="1:10">
      <c r="A3417" s="577" t="e">
        <f>IF(A3416="","",IF(A3416=#REF!*12,"",+A3416+1))</f>
        <v>#REF!</v>
      </c>
      <c r="B3417" s="576" t="e">
        <f t="shared" si="376"/>
        <v>#REF!</v>
      </c>
      <c r="C3417" s="576" t="e">
        <f>IF(A3417="","",IF(#REF!+'Plano Prestação Mensal Proposta'!A3417&gt;120,0,ROUND(IF(B3417&gt;0.045,(0.045*0.5),(0.5)*B3417),7)))</f>
        <v>#REF!</v>
      </c>
      <c r="D3417" s="576" t="e">
        <f t="shared" si="371"/>
        <v>#REF!</v>
      </c>
      <c r="E3417" s="575" t="e">
        <f t="shared" si="377"/>
        <v>#REF!</v>
      </c>
      <c r="F3417" s="575" t="e">
        <f t="shared" si="372"/>
        <v>#REF!</v>
      </c>
      <c r="G3417" s="575" t="e">
        <f t="shared" si="373"/>
        <v>#REF!</v>
      </c>
      <c r="H3417" s="575" t="e">
        <f t="shared" si="374"/>
        <v>#REF!</v>
      </c>
      <c r="I3417" s="575" t="e">
        <f t="shared" si="375"/>
        <v>#REF!</v>
      </c>
      <c r="J3417" s="575" t="e">
        <f>IF(A3417="","",IF(#REF!="","",PMT((1+D3417)^(1/12)-1,(#REF!*12)-A3417+1,-E3417)))</f>
        <v>#REF!</v>
      </c>
    </row>
    <row r="3418" spans="1:10">
      <c r="A3418" s="577" t="e">
        <f>IF(A3417="","",IF(A3417=#REF!*12,"",+A3417+1))</f>
        <v>#REF!</v>
      </c>
      <c r="B3418" s="576" t="e">
        <f t="shared" si="376"/>
        <v>#REF!</v>
      </c>
      <c r="C3418" s="576" t="e">
        <f>IF(A3418="","",IF(#REF!+'Plano Prestação Mensal Proposta'!A3418&gt;120,0,ROUND(IF(B3418&gt;0.045,(0.045*0.5),(0.5)*B3418),7)))</f>
        <v>#REF!</v>
      </c>
      <c r="D3418" s="576" t="e">
        <f t="shared" si="371"/>
        <v>#REF!</v>
      </c>
      <c r="E3418" s="575" t="e">
        <f t="shared" si="377"/>
        <v>#REF!</v>
      </c>
      <c r="F3418" s="575" t="e">
        <f t="shared" si="372"/>
        <v>#REF!</v>
      </c>
      <c r="G3418" s="575" t="e">
        <f t="shared" si="373"/>
        <v>#REF!</v>
      </c>
      <c r="H3418" s="575" t="e">
        <f t="shared" si="374"/>
        <v>#REF!</v>
      </c>
      <c r="I3418" s="575" t="e">
        <f t="shared" si="375"/>
        <v>#REF!</v>
      </c>
      <c r="J3418" s="575" t="e">
        <f>IF(A3418="","",IF(#REF!="","",PMT((1+D3418)^(1/12)-1,(#REF!*12)-A3418+1,-E3418)))</f>
        <v>#REF!</v>
      </c>
    </row>
    <row r="3419" spans="1:10">
      <c r="A3419" s="577" t="e">
        <f>IF(A3418="","",IF(A3418=#REF!*12,"",+A3418+1))</f>
        <v>#REF!</v>
      </c>
      <c r="B3419" s="576" t="e">
        <f t="shared" si="376"/>
        <v>#REF!</v>
      </c>
      <c r="C3419" s="576" t="e">
        <f>IF(A3419="","",IF(#REF!+'Plano Prestação Mensal Proposta'!A3419&gt;120,0,ROUND(IF(B3419&gt;0.045,(0.045*0.5),(0.5)*B3419),7)))</f>
        <v>#REF!</v>
      </c>
      <c r="D3419" s="576" t="e">
        <f t="shared" si="371"/>
        <v>#REF!</v>
      </c>
      <c r="E3419" s="575" t="e">
        <f t="shared" si="377"/>
        <v>#REF!</v>
      </c>
      <c r="F3419" s="575" t="e">
        <f t="shared" si="372"/>
        <v>#REF!</v>
      </c>
      <c r="G3419" s="575" t="e">
        <f t="shared" si="373"/>
        <v>#REF!</v>
      </c>
      <c r="H3419" s="575" t="e">
        <f t="shared" si="374"/>
        <v>#REF!</v>
      </c>
      <c r="I3419" s="575" t="e">
        <f t="shared" si="375"/>
        <v>#REF!</v>
      </c>
      <c r="J3419" s="575" t="e">
        <f>IF(A3419="","",IF(#REF!="","",PMT((1+D3419)^(1/12)-1,(#REF!*12)-A3419+1,-E3419)))</f>
        <v>#REF!</v>
      </c>
    </row>
    <row r="3420" spans="1:10">
      <c r="A3420" s="577" t="e">
        <f>IF(A3419="","",IF(A3419=#REF!*12,"",+A3419+1))</f>
        <v>#REF!</v>
      </c>
      <c r="B3420" s="576" t="e">
        <f t="shared" si="376"/>
        <v>#REF!</v>
      </c>
      <c r="C3420" s="576" t="e">
        <f>IF(A3420="","",IF(#REF!+'Plano Prestação Mensal Proposta'!A3420&gt;120,0,ROUND(IF(B3420&gt;0.045,(0.045*0.5),(0.5)*B3420),7)))</f>
        <v>#REF!</v>
      </c>
      <c r="D3420" s="576" t="e">
        <f t="shared" si="371"/>
        <v>#REF!</v>
      </c>
      <c r="E3420" s="575" t="e">
        <f t="shared" si="377"/>
        <v>#REF!</v>
      </c>
      <c r="F3420" s="575" t="e">
        <f t="shared" si="372"/>
        <v>#REF!</v>
      </c>
      <c r="G3420" s="575" t="e">
        <f t="shared" si="373"/>
        <v>#REF!</v>
      </c>
      <c r="H3420" s="575" t="e">
        <f t="shared" si="374"/>
        <v>#REF!</v>
      </c>
      <c r="I3420" s="575" t="e">
        <f t="shared" si="375"/>
        <v>#REF!</v>
      </c>
      <c r="J3420" s="575" t="e">
        <f>IF(A3420="","",IF(#REF!="","",PMT((1+D3420)^(1/12)-1,(#REF!*12)-A3420+1,-E3420)))</f>
        <v>#REF!</v>
      </c>
    </row>
    <row r="3421" spans="1:10">
      <c r="A3421" s="577" t="e">
        <f>IF(A3420="","",IF(A3420=#REF!*12,"",+A3420+1))</f>
        <v>#REF!</v>
      </c>
      <c r="B3421" s="576" t="e">
        <f t="shared" si="376"/>
        <v>#REF!</v>
      </c>
      <c r="C3421" s="576" t="e">
        <f>IF(A3421="","",IF(#REF!+'Plano Prestação Mensal Proposta'!A3421&gt;120,0,ROUND(IF(B3421&gt;0.045,(0.045*0.5),(0.5)*B3421),7)))</f>
        <v>#REF!</v>
      </c>
      <c r="D3421" s="576" t="e">
        <f t="shared" si="371"/>
        <v>#REF!</v>
      </c>
      <c r="E3421" s="575" t="e">
        <f t="shared" si="377"/>
        <v>#REF!</v>
      </c>
      <c r="F3421" s="575" t="e">
        <f t="shared" si="372"/>
        <v>#REF!</v>
      </c>
      <c r="G3421" s="575" t="e">
        <f t="shared" si="373"/>
        <v>#REF!</v>
      </c>
      <c r="H3421" s="575" t="e">
        <f t="shared" si="374"/>
        <v>#REF!</v>
      </c>
      <c r="I3421" s="575" t="e">
        <f t="shared" si="375"/>
        <v>#REF!</v>
      </c>
      <c r="J3421" s="575" t="e">
        <f>IF(A3421="","",IF(#REF!="","",PMT((1+D3421)^(1/12)-1,(#REF!*12)-A3421+1,-E3421)))</f>
        <v>#REF!</v>
      </c>
    </row>
    <row r="3422" spans="1:10">
      <c r="A3422" s="577" t="e">
        <f>IF(A3421="","",IF(A3421=#REF!*12,"",+A3421+1))</f>
        <v>#REF!</v>
      </c>
      <c r="B3422" s="576" t="e">
        <f t="shared" si="376"/>
        <v>#REF!</v>
      </c>
      <c r="C3422" s="576" t="e">
        <f>IF(A3422="","",IF(#REF!+'Plano Prestação Mensal Proposta'!A3422&gt;120,0,ROUND(IF(B3422&gt;0.045,(0.045*0.5),(0.5)*B3422),7)))</f>
        <v>#REF!</v>
      </c>
      <c r="D3422" s="576" t="e">
        <f t="shared" si="371"/>
        <v>#REF!</v>
      </c>
      <c r="E3422" s="575" t="e">
        <f t="shared" si="377"/>
        <v>#REF!</v>
      </c>
      <c r="F3422" s="575" t="e">
        <f t="shared" si="372"/>
        <v>#REF!</v>
      </c>
      <c r="G3422" s="575" t="e">
        <f t="shared" si="373"/>
        <v>#REF!</v>
      </c>
      <c r="H3422" s="575" t="e">
        <f t="shared" si="374"/>
        <v>#REF!</v>
      </c>
      <c r="I3422" s="575" t="e">
        <f t="shared" si="375"/>
        <v>#REF!</v>
      </c>
      <c r="J3422" s="575" t="e">
        <f>IF(A3422="","",IF(#REF!="","",PMT((1+D3422)^(1/12)-1,(#REF!*12)-A3422+1,-E3422)))</f>
        <v>#REF!</v>
      </c>
    </row>
    <row r="3423" spans="1:10">
      <c r="A3423" s="577" t="e">
        <f>IF(A3422="","",IF(A3422=#REF!*12,"",+A3422+1))</f>
        <v>#REF!</v>
      </c>
      <c r="B3423" s="576" t="e">
        <f t="shared" si="376"/>
        <v>#REF!</v>
      </c>
      <c r="C3423" s="576" t="e">
        <f>IF(A3423="","",IF(#REF!+'Plano Prestação Mensal Proposta'!A3423&gt;120,0,ROUND(IF(B3423&gt;0.045,(0.045*0.5),(0.5)*B3423),7)))</f>
        <v>#REF!</v>
      </c>
      <c r="D3423" s="576" t="e">
        <f t="shared" si="371"/>
        <v>#REF!</v>
      </c>
      <c r="E3423" s="575" t="e">
        <f t="shared" si="377"/>
        <v>#REF!</v>
      </c>
      <c r="F3423" s="575" t="e">
        <f t="shared" si="372"/>
        <v>#REF!</v>
      </c>
      <c r="G3423" s="575" t="e">
        <f t="shared" si="373"/>
        <v>#REF!</v>
      </c>
      <c r="H3423" s="575" t="e">
        <f t="shared" si="374"/>
        <v>#REF!</v>
      </c>
      <c r="I3423" s="575" t="e">
        <f t="shared" si="375"/>
        <v>#REF!</v>
      </c>
      <c r="J3423" s="575" t="e">
        <f>IF(A3423="","",IF(#REF!="","",PMT((1+D3423)^(1/12)-1,(#REF!*12)-A3423+1,-E3423)))</f>
        <v>#REF!</v>
      </c>
    </row>
    <row r="3424" spans="1:10">
      <c r="A3424" s="577" t="e">
        <f>IF(A3423="","",IF(A3423=#REF!*12,"",+A3423+1))</f>
        <v>#REF!</v>
      </c>
      <c r="B3424" s="576" t="e">
        <f t="shared" si="376"/>
        <v>#REF!</v>
      </c>
      <c r="C3424" s="576" t="e">
        <f>IF(A3424="","",IF(#REF!+'Plano Prestação Mensal Proposta'!A3424&gt;120,0,ROUND(IF(B3424&gt;0.045,(0.045*0.5),(0.5)*B3424),7)))</f>
        <v>#REF!</v>
      </c>
      <c r="D3424" s="576" t="e">
        <f t="shared" si="371"/>
        <v>#REF!</v>
      </c>
      <c r="E3424" s="575" t="e">
        <f t="shared" si="377"/>
        <v>#REF!</v>
      </c>
      <c r="F3424" s="575" t="e">
        <f t="shared" si="372"/>
        <v>#REF!</v>
      </c>
      <c r="G3424" s="575" t="e">
        <f t="shared" si="373"/>
        <v>#REF!</v>
      </c>
      <c r="H3424" s="575" t="e">
        <f t="shared" si="374"/>
        <v>#REF!</v>
      </c>
      <c r="I3424" s="575" t="e">
        <f t="shared" si="375"/>
        <v>#REF!</v>
      </c>
      <c r="J3424" s="575" t="e">
        <f>IF(A3424="","",IF(#REF!="","",PMT((1+D3424)^(1/12)-1,(#REF!*12)-A3424+1,-E3424)))</f>
        <v>#REF!</v>
      </c>
    </row>
    <row r="3425" spans="1:10">
      <c r="A3425" s="577" t="e">
        <f>IF(A3424="","",IF(A3424=#REF!*12,"",+A3424+1))</f>
        <v>#REF!</v>
      </c>
      <c r="B3425" s="576" t="e">
        <f t="shared" si="376"/>
        <v>#REF!</v>
      </c>
      <c r="C3425" s="576" t="e">
        <f>IF(A3425="","",IF(#REF!+'Plano Prestação Mensal Proposta'!A3425&gt;120,0,ROUND(IF(B3425&gt;0.045,(0.045*0.5),(0.5)*B3425),7)))</f>
        <v>#REF!</v>
      </c>
      <c r="D3425" s="576" t="e">
        <f t="shared" si="371"/>
        <v>#REF!</v>
      </c>
      <c r="E3425" s="575" t="e">
        <f t="shared" si="377"/>
        <v>#REF!</v>
      </c>
      <c r="F3425" s="575" t="e">
        <f t="shared" si="372"/>
        <v>#REF!</v>
      </c>
      <c r="G3425" s="575" t="e">
        <f t="shared" si="373"/>
        <v>#REF!</v>
      </c>
      <c r="H3425" s="575" t="e">
        <f t="shared" si="374"/>
        <v>#REF!</v>
      </c>
      <c r="I3425" s="575" t="e">
        <f t="shared" si="375"/>
        <v>#REF!</v>
      </c>
      <c r="J3425" s="575" t="e">
        <f>IF(A3425="","",IF(#REF!="","",PMT((1+D3425)^(1/12)-1,(#REF!*12)-A3425+1,-E3425)))</f>
        <v>#REF!</v>
      </c>
    </row>
    <row r="3426" spans="1:10">
      <c r="A3426" s="577" t="e">
        <f>IF(A3425="","",IF(A3425=#REF!*12,"",+A3425+1))</f>
        <v>#REF!</v>
      </c>
      <c r="B3426" s="576" t="e">
        <f t="shared" si="376"/>
        <v>#REF!</v>
      </c>
      <c r="C3426" s="576" t="e">
        <f>IF(A3426="","",IF(#REF!+'Plano Prestação Mensal Proposta'!A3426&gt;120,0,ROUND(IF(B3426&gt;0.045,(0.045*0.5),(0.5)*B3426),7)))</f>
        <v>#REF!</v>
      </c>
      <c r="D3426" s="576" t="e">
        <f t="shared" si="371"/>
        <v>#REF!</v>
      </c>
      <c r="E3426" s="575" t="e">
        <f t="shared" si="377"/>
        <v>#REF!</v>
      </c>
      <c r="F3426" s="575" t="e">
        <f t="shared" si="372"/>
        <v>#REF!</v>
      </c>
      <c r="G3426" s="575" t="e">
        <f t="shared" si="373"/>
        <v>#REF!</v>
      </c>
      <c r="H3426" s="575" t="e">
        <f t="shared" si="374"/>
        <v>#REF!</v>
      </c>
      <c r="I3426" s="575" t="e">
        <f t="shared" si="375"/>
        <v>#REF!</v>
      </c>
      <c r="J3426" s="575" t="e">
        <f>IF(A3426="","",IF(#REF!="","",PMT((1+D3426)^(1/12)-1,(#REF!*12)-A3426+1,-E3426)))</f>
        <v>#REF!</v>
      </c>
    </row>
    <row r="3427" spans="1:10">
      <c r="A3427" s="577" t="e">
        <f>IF(A3426="","",IF(A3426=#REF!*12,"",+A3426+1))</f>
        <v>#REF!</v>
      </c>
      <c r="B3427" s="576" t="e">
        <f t="shared" si="376"/>
        <v>#REF!</v>
      </c>
      <c r="C3427" s="576" t="e">
        <f>IF(A3427="","",IF(#REF!+'Plano Prestação Mensal Proposta'!A3427&gt;120,0,ROUND(IF(B3427&gt;0.045,(0.045*0.5),(0.5)*B3427),7)))</f>
        <v>#REF!</v>
      </c>
      <c r="D3427" s="576" t="e">
        <f t="shared" si="371"/>
        <v>#REF!</v>
      </c>
      <c r="E3427" s="575" t="e">
        <f t="shared" si="377"/>
        <v>#REF!</v>
      </c>
      <c r="F3427" s="575" t="e">
        <f t="shared" si="372"/>
        <v>#REF!</v>
      </c>
      <c r="G3427" s="575" t="e">
        <f t="shared" si="373"/>
        <v>#REF!</v>
      </c>
      <c r="H3427" s="575" t="e">
        <f t="shared" si="374"/>
        <v>#REF!</v>
      </c>
      <c r="I3427" s="575" t="e">
        <f t="shared" si="375"/>
        <v>#REF!</v>
      </c>
      <c r="J3427" s="575" t="e">
        <f>IF(A3427="","",IF(#REF!="","",PMT((1+D3427)^(1/12)-1,(#REF!*12)-A3427+1,-E3427)))</f>
        <v>#REF!</v>
      </c>
    </row>
    <row r="3428" spans="1:10">
      <c r="A3428" s="577" t="e">
        <f>IF(A3427="","",IF(A3427=#REF!*12,"",+A3427+1))</f>
        <v>#REF!</v>
      </c>
      <c r="B3428" s="576" t="e">
        <f t="shared" si="376"/>
        <v>#REF!</v>
      </c>
      <c r="C3428" s="576" t="e">
        <f>IF(A3428="","",IF(#REF!+'Plano Prestação Mensal Proposta'!A3428&gt;120,0,ROUND(IF(B3428&gt;0.045,(0.045*0.5),(0.5)*B3428),7)))</f>
        <v>#REF!</v>
      </c>
      <c r="D3428" s="576" t="e">
        <f t="shared" si="371"/>
        <v>#REF!</v>
      </c>
      <c r="E3428" s="575" t="e">
        <f t="shared" si="377"/>
        <v>#REF!</v>
      </c>
      <c r="F3428" s="575" t="e">
        <f t="shared" si="372"/>
        <v>#REF!</v>
      </c>
      <c r="G3428" s="575" t="e">
        <f t="shared" si="373"/>
        <v>#REF!</v>
      </c>
      <c r="H3428" s="575" t="e">
        <f t="shared" si="374"/>
        <v>#REF!</v>
      </c>
      <c r="I3428" s="575" t="e">
        <f t="shared" si="375"/>
        <v>#REF!</v>
      </c>
      <c r="J3428" s="575" t="e">
        <f>IF(A3428="","",IF(#REF!="","",PMT((1+D3428)^(1/12)-1,(#REF!*12)-A3428+1,-E3428)))</f>
        <v>#REF!</v>
      </c>
    </row>
    <row r="3429" spans="1:10">
      <c r="A3429" s="577" t="e">
        <f>IF(A3428="","",IF(A3428=#REF!*12,"",+A3428+1))</f>
        <v>#REF!</v>
      </c>
      <c r="B3429" s="576" t="e">
        <f t="shared" si="376"/>
        <v>#REF!</v>
      </c>
      <c r="C3429" s="576" t="e">
        <f>IF(A3429="","",IF(#REF!+'Plano Prestação Mensal Proposta'!A3429&gt;120,0,ROUND(IF(B3429&gt;0.045,(0.045*0.5),(0.5)*B3429),7)))</f>
        <v>#REF!</v>
      </c>
      <c r="D3429" s="576" t="e">
        <f t="shared" si="371"/>
        <v>#REF!</v>
      </c>
      <c r="E3429" s="575" t="e">
        <f t="shared" si="377"/>
        <v>#REF!</v>
      </c>
      <c r="F3429" s="575" t="e">
        <f t="shared" si="372"/>
        <v>#REF!</v>
      </c>
      <c r="G3429" s="575" t="e">
        <f t="shared" si="373"/>
        <v>#REF!</v>
      </c>
      <c r="H3429" s="575" t="e">
        <f t="shared" si="374"/>
        <v>#REF!</v>
      </c>
      <c r="I3429" s="575" t="e">
        <f t="shared" si="375"/>
        <v>#REF!</v>
      </c>
      <c r="J3429" s="575" t="e">
        <f>IF(A3429="","",IF(#REF!="","",PMT((1+D3429)^(1/12)-1,(#REF!*12)-A3429+1,-E3429)))</f>
        <v>#REF!</v>
      </c>
    </row>
    <row r="3430" spans="1:10">
      <c r="A3430" s="577" t="e">
        <f>IF(A3429="","",IF(A3429=#REF!*12,"",+A3429+1))</f>
        <v>#REF!</v>
      </c>
      <c r="B3430" s="576" t="e">
        <f t="shared" si="376"/>
        <v>#REF!</v>
      </c>
      <c r="C3430" s="576" t="e">
        <f>IF(A3430="","",IF(#REF!+'Plano Prestação Mensal Proposta'!A3430&gt;120,0,ROUND(IF(B3430&gt;0.045,(0.045*0.5),(0.5)*B3430),7)))</f>
        <v>#REF!</v>
      </c>
      <c r="D3430" s="576" t="e">
        <f t="shared" si="371"/>
        <v>#REF!</v>
      </c>
      <c r="E3430" s="575" t="e">
        <f t="shared" si="377"/>
        <v>#REF!</v>
      </c>
      <c r="F3430" s="575" t="e">
        <f t="shared" si="372"/>
        <v>#REF!</v>
      </c>
      <c r="G3430" s="575" t="e">
        <f t="shared" si="373"/>
        <v>#REF!</v>
      </c>
      <c r="H3430" s="575" t="e">
        <f t="shared" si="374"/>
        <v>#REF!</v>
      </c>
      <c r="I3430" s="575" t="e">
        <f t="shared" si="375"/>
        <v>#REF!</v>
      </c>
      <c r="J3430" s="575" t="e">
        <f>IF(A3430="","",IF(#REF!="","",PMT((1+D3430)^(1/12)-1,(#REF!*12)-A3430+1,-E3430)))</f>
        <v>#REF!</v>
      </c>
    </row>
    <row r="3431" spans="1:10">
      <c r="A3431" s="577" t="e">
        <f>IF(A3430="","",IF(A3430=#REF!*12,"",+A3430+1))</f>
        <v>#REF!</v>
      </c>
      <c r="B3431" s="576" t="e">
        <f t="shared" si="376"/>
        <v>#REF!</v>
      </c>
      <c r="C3431" s="576" t="e">
        <f>IF(A3431="","",IF(#REF!+'Plano Prestação Mensal Proposta'!A3431&gt;120,0,ROUND(IF(B3431&gt;0.045,(0.045*0.5),(0.5)*B3431),7)))</f>
        <v>#REF!</v>
      </c>
      <c r="D3431" s="576" t="e">
        <f t="shared" si="371"/>
        <v>#REF!</v>
      </c>
      <c r="E3431" s="575" t="e">
        <f t="shared" si="377"/>
        <v>#REF!</v>
      </c>
      <c r="F3431" s="575" t="e">
        <f t="shared" si="372"/>
        <v>#REF!</v>
      </c>
      <c r="G3431" s="575" t="e">
        <f t="shared" si="373"/>
        <v>#REF!</v>
      </c>
      <c r="H3431" s="575" t="e">
        <f t="shared" si="374"/>
        <v>#REF!</v>
      </c>
      <c r="I3431" s="575" t="e">
        <f t="shared" si="375"/>
        <v>#REF!</v>
      </c>
      <c r="J3431" s="575" t="e">
        <f>IF(A3431="","",IF(#REF!="","",PMT((1+D3431)^(1/12)-1,(#REF!*12)-A3431+1,-E3431)))</f>
        <v>#REF!</v>
      </c>
    </row>
    <row r="3432" spans="1:10">
      <c r="A3432" s="577" t="e">
        <f>IF(A3431="","",IF(A3431=#REF!*12,"",+A3431+1))</f>
        <v>#REF!</v>
      </c>
      <c r="B3432" s="576" t="e">
        <f t="shared" si="376"/>
        <v>#REF!</v>
      </c>
      <c r="C3432" s="576" t="e">
        <f>IF(A3432="","",IF(#REF!+'Plano Prestação Mensal Proposta'!A3432&gt;120,0,ROUND(IF(B3432&gt;0.045,(0.045*0.5),(0.5)*B3432),7)))</f>
        <v>#REF!</v>
      </c>
      <c r="D3432" s="576" t="e">
        <f t="shared" si="371"/>
        <v>#REF!</v>
      </c>
      <c r="E3432" s="575" t="e">
        <f t="shared" si="377"/>
        <v>#REF!</v>
      </c>
      <c r="F3432" s="575" t="e">
        <f t="shared" si="372"/>
        <v>#REF!</v>
      </c>
      <c r="G3432" s="575" t="e">
        <f t="shared" si="373"/>
        <v>#REF!</v>
      </c>
      <c r="H3432" s="575" t="e">
        <f t="shared" si="374"/>
        <v>#REF!</v>
      </c>
      <c r="I3432" s="575" t="e">
        <f t="shared" si="375"/>
        <v>#REF!</v>
      </c>
      <c r="J3432" s="575" t="e">
        <f>IF(A3432="","",IF(#REF!="","",PMT((1+D3432)^(1/12)-1,(#REF!*12)-A3432+1,-E3432)))</f>
        <v>#REF!</v>
      </c>
    </row>
    <row r="3433" spans="1:10">
      <c r="A3433" s="577" t="e">
        <f>IF(A3432="","",IF(A3432=#REF!*12,"",+A3432+1))</f>
        <v>#REF!</v>
      </c>
      <c r="B3433" s="576" t="e">
        <f t="shared" si="376"/>
        <v>#REF!</v>
      </c>
      <c r="C3433" s="576" t="e">
        <f>IF(A3433="","",IF(#REF!+'Plano Prestação Mensal Proposta'!A3433&gt;120,0,ROUND(IF(B3433&gt;0.045,(0.045*0.5),(0.5)*B3433),7)))</f>
        <v>#REF!</v>
      </c>
      <c r="D3433" s="576" t="e">
        <f t="shared" si="371"/>
        <v>#REF!</v>
      </c>
      <c r="E3433" s="575" t="e">
        <f t="shared" si="377"/>
        <v>#REF!</v>
      </c>
      <c r="F3433" s="575" t="e">
        <f t="shared" si="372"/>
        <v>#REF!</v>
      </c>
      <c r="G3433" s="575" t="e">
        <f t="shared" si="373"/>
        <v>#REF!</v>
      </c>
      <c r="H3433" s="575" t="e">
        <f t="shared" si="374"/>
        <v>#REF!</v>
      </c>
      <c r="I3433" s="575" t="e">
        <f t="shared" si="375"/>
        <v>#REF!</v>
      </c>
      <c r="J3433" s="575" t="e">
        <f>IF(A3433="","",IF(#REF!="","",PMT((1+D3433)^(1/12)-1,(#REF!*12)-A3433+1,-E3433)))</f>
        <v>#REF!</v>
      </c>
    </row>
    <row r="3434" spans="1:10">
      <c r="A3434" s="577" t="e">
        <f>IF(A3433="","",IF(A3433=#REF!*12,"",+A3433+1))</f>
        <v>#REF!</v>
      </c>
      <c r="B3434" s="576" t="e">
        <f t="shared" si="376"/>
        <v>#REF!</v>
      </c>
      <c r="C3434" s="576" t="e">
        <f>IF(A3434="","",IF(#REF!+'Plano Prestação Mensal Proposta'!A3434&gt;120,0,ROUND(IF(B3434&gt;0.045,(0.045*0.5),(0.5)*B3434),7)))</f>
        <v>#REF!</v>
      </c>
      <c r="D3434" s="576" t="e">
        <f t="shared" si="371"/>
        <v>#REF!</v>
      </c>
      <c r="E3434" s="575" t="e">
        <f t="shared" si="377"/>
        <v>#REF!</v>
      </c>
      <c r="F3434" s="575" t="e">
        <f t="shared" si="372"/>
        <v>#REF!</v>
      </c>
      <c r="G3434" s="575" t="e">
        <f t="shared" si="373"/>
        <v>#REF!</v>
      </c>
      <c r="H3434" s="575" t="e">
        <f t="shared" si="374"/>
        <v>#REF!</v>
      </c>
      <c r="I3434" s="575" t="e">
        <f t="shared" si="375"/>
        <v>#REF!</v>
      </c>
      <c r="J3434" s="575" t="e">
        <f>IF(A3434="","",IF(#REF!="","",PMT((1+D3434)^(1/12)-1,(#REF!*12)-A3434+1,-E3434)))</f>
        <v>#REF!</v>
      </c>
    </row>
    <row r="3435" spans="1:10">
      <c r="A3435" s="577" t="e">
        <f>IF(A3434="","",IF(A3434=#REF!*12,"",+A3434+1))</f>
        <v>#REF!</v>
      </c>
      <c r="B3435" s="576" t="e">
        <f t="shared" si="376"/>
        <v>#REF!</v>
      </c>
      <c r="C3435" s="576" t="e">
        <f>IF(A3435="","",IF(#REF!+'Plano Prestação Mensal Proposta'!A3435&gt;120,0,ROUND(IF(B3435&gt;0.045,(0.045*0.5),(0.5)*B3435),7)))</f>
        <v>#REF!</v>
      </c>
      <c r="D3435" s="576" t="e">
        <f t="shared" si="371"/>
        <v>#REF!</v>
      </c>
      <c r="E3435" s="575" t="e">
        <f t="shared" si="377"/>
        <v>#REF!</v>
      </c>
      <c r="F3435" s="575" t="e">
        <f t="shared" si="372"/>
        <v>#REF!</v>
      </c>
      <c r="G3435" s="575" t="e">
        <f t="shared" si="373"/>
        <v>#REF!</v>
      </c>
      <c r="H3435" s="575" t="e">
        <f t="shared" si="374"/>
        <v>#REF!</v>
      </c>
      <c r="I3435" s="575" t="e">
        <f t="shared" si="375"/>
        <v>#REF!</v>
      </c>
      <c r="J3435" s="575" t="e">
        <f>IF(A3435="","",IF(#REF!="","",PMT((1+D3435)^(1/12)-1,(#REF!*12)-A3435+1,-E3435)))</f>
        <v>#REF!</v>
      </c>
    </row>
    <row r="3436" spans="1:10">
      <c r="A3436" s="577" t="e">
        <f>IF(A3435="","",IF(A3435=#REF!*12,"",+A3435+1))</f>
        <v>#REF!</v>
      </c>
      <c r="B3436" s="576" t="e">
        <f t="shared" si="376"/>
        <v>#REF!</v>
      </c>
      <c r="C3436" s="576" t="e">
        <f>IF(A3436="","",IF(#REF!+'Plano Prestação Mensal Proposta'!A3436&gt;120,0,ROUND(IF(B3436&gt;0.045,(0.045*0.5),(0.5)*B3436),7)))</f>
        <v>#REF!</v>
      </c>
      <c r="D3436" s="576" t="e">
        <f t="shared" si="371"/>
        <v>#REF!</v>
      </c>
      <c r="E3436" s="575" t="e">
        <f t="shared" si="377"/>
        <v>#REF!</v>
      </c>
      <c r="F3436" s="575" t="e">
        <f t="shared" si="372"/>
        <v>#REF!</v>
      </c>
      <c r="G3436" s="575" t="e">
        <f t="shared" si="373"/>
        <v>#REF!</v>
      </c>
      <c r="H3436" s="575" t="e">
        <f t="shared" si="374"/>
        <v>#REF!</v>
      </c>
      <c r="I3436" s="575" t="e">
        <f t="shared" si="375"/>
        <v>#REF!</v>
      </c>
      <c r="J3436" s="575" t="e">
        <f>IF(A3436="","",IF(#REF!="","",PMT((1+D3436)^(1/12)-1,(#REF!*12)-A3436+1,-E3436)))</f>
        <v>#REF!</v>
      </c>
    </row>
    <row r="3437" spans="1:10">
      <c r="A3437" s="577" t="e">
        <f>IF(A3436="","",IF(A3436=#REF!*12,"",+A3436+1))</f>
        <v>#REF!</v>
      </c>
      <c r="B3437" s="576" t="e">
        <f t="shared" si="376"/>
        <v>#REF!</v>
      </c>
      <c r="C3437" s="576" t="e">
        <f>IF(A3437="","",IF(#REF!+'Plano Prestação Mensal Proposta'!A3437&gt;120,0,ROUND(IF(B3437&gt;0.045,(0.045*0.5),(0.5)*B3437),7)))</f>
        <v>#REF!</v>
      </c>
      <c r="D3437" s="576" t="e">
        <f t="shared" si="371"/>
        <v>#REF!</v>
      </c>
      <c r="E3437" s="575" t="e">
        <f t="shared" si="377"/>
        <v>#REF!</v>
      </c>
      <c r="F3437" s="575" t="e">
        <f t="shared" si="372"/>
        <v>#REF!</v>
      </c>
      <c r="G3437" s="575" t="e">
        <f t="shared" si="373"/>
        <v>#REF!</v>
      </c>
      <c r="H3437" s="575" t="e">
        <f t="shared" si="374"/>
        <v>#REF!</v>
      </c>
      <c r="I3437" s="575" t="e">
        <f t="shared" si="375"/>
        <v>#REF!</v>
      </c>
      <c r="J3437" s="575" t="e">
        <f>IF(A3437="","",IF(#REF!="","",PMT((1+D3437)^(1/12)-1,(#REF!*12)-A3437+1,-E3437)))</f>
        <v>#REF!</v>
      </c>
    </row>
    <row r="3438" spans="1:10">
      <c r="A3438" s="577" t="e">
        <f>IF(A3437="","",IF(A3437=#REF!*12,"",+A3437+1))</f>
        <v>#REF!</v>
      </c>
      <c r="B3438" s="576" t="e">
        <f t="shared" si="376"/>
        <v>#REF!</v>
      </c>
      <c r="C3438" s="576" t="e">
        <f>IF(A3438="","",IF(#REF!+'Plano Prestação Mensal Proposta'!A3438&gt;120,0,ROUND(IF(B3438&gt;0.045,(0.045*0.5),(0.5)*B3438),7)))</f>
        <v>#REF!</v>
      </c>
      <c r="D3438" s="576" t="e">
        <f t="shared" si="371"/>
        <v>#REF!</v>
      </c>
      <c r="E3438" s="575" t="e">
        <f t="shared" si="377"/>
        <v>#REF!</v>
      </c>
      <c r="F3438" s="575" t="e">
        <f t="shared" si="372"/>
        <v>#REF!</v>
      </c>
      <c r="G3438" s="575" t="e">
        <f t="shared" si="373"/>
        <v>#REF!</v>
      </c>
      <c r="H3438" s="575" t="e">
        <f t="shared" si="374"/>
        <v>#REF!</v>
      </c>
      <c r="I3438" s="575" t="e">
        <f t="shared" si="375"/>
        <v>#REF!</v>
      </c>
      <c r="J3438" s="575" t="e">
        <f>IF(A3438="","",IF(#REF!="","",PMT((1+D3438)^(1/12)-1,(#REF!*12)-A3438+1,-E3438)))</f>
        <v>#REF!</v>
      </c>
    </row>
    <row r="3439" spans="1:10">
      <c r="A3439" s="577" t="e">
        <f>IF(A3438="","",IF(A3438=#REF!*12,"",+A3438+1))</f>
        <v>#REF!</v>
      </c>
      <c r="B3439" s="576" t="e">
        <f t="shared" si="376"/>
        <v>#REF!</v>
      </c>
      <c r="C3439" s="576" t="e">
        <f>IF(A3439="","",IF(#REF!+'Plano Prestação Mensal Proposta'!A3439&gt;120,0,ROUND(IF(B3439&gt;0.045,(0.045*0.5),(0.5)*B3439),7)))</f>
        <v>#REF!</v>
      </c>
      <c r="D3439" s="576" t="e">
        <f t="shared" si="371"/>
        <v>#REF!</v>
      </c>
      <c r="E3439" s="575" t="e">
        <f t="shared" si="377"/>
        <v>#REF!</v>
      </c>
      <c r="F3439" s="575" t="e">
        <f t="shared" si="372"/>
        <v>#REF!</v>
      </c>
      <c r="G3439" s="575" t="e">
        <f t="shared" si="373"/>
        <v>#REF!</v>
      </c>
      <c r="H3439" s="575" t="e">
        <f t="shared" si="374"/>
        <v>#REF!</v>
      </c>
      <c r="I3439" s="575" t="e">
        <f t="shared" si="375"/>
        <v>#REF!</v>
      </c>
      <c r="J3439" s="575" t="e">
        <f>IF(A3439="","",IF(#REF!="","",PMT((1+D3439)^(1/12)-1,(#REF!*12)-A3439+1,-E3439)))</f>
        <v>#REF!</v>
      </c>
    </row>
    <row r="3440" spans="1:10">
      <c r="A3440" s="577" t="e">
        <f>IF(A3439="","",IF(A3439=#REF!*12,"",+A3439+1))</f>
        <v>#REF!</v>
      </c>
      <c r="B3440" s="576" t="e">
        <f t="shared" si="376"/>
        <v>#REF!</v>
      </c>
      <c r="C3440" s="576" t="e">
        <f>IF(A3440="","",IF(#REF!+'Plano Prestação Mensal Proposta'!A3440&gt;120,0,ROUND(IF(B3440&gt;0.045,(0.045*0.5),(0.5)*B3440),7)))</f>
        <v>#REF!</v>
      </c>
      <c r="D3440" s="576" t="e">
        <f t="shared" si="371"/>
        <v>#REF!</v>
      </c>
      <c r="E3440" s="575" t="e">
        <f t="shared" si="377"/>
        <v>#REF!</v>
      </c>
      <c r="F3440" s="575" t="e">
        <f t="shared" si="372"/>
        <v>#REF!</v>
      </c>
      <c r="G3440" s="575" t="e">
        <f t="shared" si="373"/>
        <v>#REF!</v>
      </c>
      <c r="H3440" s="575" t="e">
        <f t="shared" si="374"/>
        <v>#REF!</v>
      </c>
      <c r="I3440" s="575" t="e">
        <f t="shared" si="375"/>
        <v>#REF!</v>
      </c>
      <c r="J3440" s="575" t="e">
        <f>IF(A3440="","",IF(#REF!="","",PMT((1+D3440)^(1/12)-1,(#REF!*12)-A3440+1,-E3440)))</f>
        <v>#REF!</v>
      </c>
    </row>
    <row r="3441" spans="1:10">
      <c r="A3441" s="577" t="e">
        <f>IF(A3440="","",IF(A3440=#REF!*12,"",+A3440+1))</f>
        <v>#REF!</v>
      </c>
      <c r="B3441" s="576" t="e">
        <f t="shared" si="376"/>
        <v>#REF!</v>
      </c>
      <c r="C3441" s="576" t="e">
        <f>IF(A3441="","",IF(#REF!+'Plano Prestação Mensal Proposta'!A3441&gt;120,0,ROUND(IF(B3441&gt;0.045,(0.045*0.5),(0.5)*B3441),7)))</f>
        <v>#REF!</v>
      </c>
      <c r="D3441" s="576" t="e">
        <f t="shared" si="371"/>
        <v>#REF!</v>
      </c>
      <c r="E3441" s="575" t="e">
        <f t="shared" si="377"/>
        <v>#REF!</v>
      </c>
      <c r="F3441" s="575" t="e">
        <f t="shared" si="372"/>
        <v>#REF!</v>
      </c>
      <c r="G3441" s="575" t="e">
        <f t="shared" si="373"/>
        <v>#REF!</v>
      </c>
      <c r="H3441" s="575" t="e">
        <f t="shared" si="374"/>
        <v>#REF!</v>
      </c>
      <c r="I3441" s="575" t="e">
        <f t="shared" si="375"/>
        <v>#REF!</v>
      </c>
      <c r="J3441" s="575" t="e">
        <f>IF(A3441="","",IF(#REF!="","",PMT((1+D3441)^(1/12)-1,(#REF!*12)-A3441+1,-E3441)))</f>
        <v>#REF!</v>
      </c>
    </row>
    <row r="3442" spans="1:10">
      <c r="A3442" s="577" t="e">
        <f>IF(A3441="","",IF(A3441=#REF!*12,"",+A3441+1))</f>
        <v>#REF!</v>
      </c>
      <c r="B3442" s="576" t="e">
        <f t="shared" si="376"/>
        <v>#REF!</v>
      </c>
      <c r="C3442" s="576" t="e">
        <f>IF(A3442="","",IF(#REF!+'Plano Prestação Mensal Proposta'!A3442&gt;120,0,ROUND(IF(B3442&gt;0.045,(0.045*0.5),(0.5)*B3442),7)))</f>
        <v>#REF!</v>
      </c>
      <c r="D3442" s="576" t="e">
        <f t="shared" si="371"/>
        <v>#REF!</v>
      </c>
      <c r="E3442" s="575" t="e">
        <f t="shared" si="377"/>
        <v>#REF!</v>
      </c>
      <c r="F3442" s="575" t="e">
        <f t="shared" si="372"/>
        <v>#REF!</v>
      </c>
      <c r="G3442" s="575" t="e">
        <f t="shared" si="373"/>
        <v>#REF!</v>
      </c>
      <c r="H3442" s="575" t="e">
        <f t="shared" si="374"/>
        <v>#REF!</v>
      </c>
      <c r="I3442" s="575" t="e">
        <f t="shared" si="375"/>
        <v>#REF!</v>
      </c>
      <c r="J3442" s="575" t="e">
        <f>IF(A3442="","",IF(#REF!="","",PMT((1+D3442)^(1/12)-1,(#REF!*12)-A3442+1,-E3442)))</f>
        <v>#REF!</v>
      </c>
    </row>
    <row r="3443" spans="1:10">
      <c r="A3443" s="577" t="e">
        <f>IF(A3442="","",IF(A3442=#REF!*12,"",+A3442+1))</f>
        <v>#REF!</v>
      </c>
      <c r="B3443" s="576" t="e">
        <f t="shared" si="376"/>
        <v>#REF!</v>
      </c>
      <c r="C3443" s="576" t="e">
        <f>IF(A3443="","",IF(#REF!+'Plano Prestação Mensal Proposta'!A3443&gt;120,0,ROUND(IF(B3443&gt;0.045,(0.045*0.5),(0.5)*B3443),7)))</f>
        <v>#REF!</v>
      </c>
      <c r="D3443" s="576" t="e">
        <f t="shared" si="371"/>
        <v>#REF!</v>
      </c>
      <c r="E3443" s="575" t="e">
        <f t="shared" si="377"/>
        <v>#REF!</v>
      </c>
      <c r="F3443" s="575" t="e">
        <f t="shared" si="372"/>
        <v>#REF!</v>
      </c>
      <c r="G3443" s="575" t="e">
        <f t="shared" si="373"/>
        <v>#REF!</v>
      </c>
      <c r="H3443" s="575" t="e">
        <f t="shared" si="374"/>
        <v>#REF!</v>
      </c>
      <c r="I3443" s="575" t="e">
        <f t="shared" si="375"/>
        <v>#REF!</v>
      </c>
      <c r="J3443" s="575" t="e">
        <f>IF(A3443="","",IF(#REF!="","",PMT((1+D3443)^(1/12)-1,(#REF!*12)-A3443+1,-E3443)))</f>
        <v>#REF!</v>
      </c>
    </row>
    <row r="3444" spans="1:10">
      <c r="A3444" s="577" t="e">
        <f>IF(A3443="","",IF(A3443=#REF!*12,"",+A3443+1))</f>
        <v>#REF!</v>
      </c>
      <c r="B3444" s="576" t="e">
        <f t="shared" si="376"/>
        <v>#REF!</v>
      </c>
      <c r="C3444" s="576" t="e">
        <f>IF(A3444="","",IF(#REF!+'Plano Prestação Mensal Proposta'!A3444&gt;120,0,ROUND(IF(B3444&gt;0.045,(0.045*0.5),(0.5)*B3444),7)))</f>
        <v>#REF!</v>
      </c>
      <c r="D3444" s="576" t="e">
        <f t="shared" si="371"/>
        <v>#REF!</v>
      </c>
      <c r="E3444" s="575" t="e">
        <f t="shared" si="377"/>
        <v>#REF!</v>
      </c>
      <c r="F3444" s="575" t="e">
        <f t="shared" si="372"/>
        <v>#REF!</v>
      </c>
      <c r="G3444" s="575" t="e">
        <f t="shared" si="373"/>
        <v>#REF!</v>
      </c>
      <c r="H3444" s="575" t="e">
        <f t="shared" si="374"/>
        <v>#REF!</v>
      </c>
      <c r="I3444" s="575" t="e">
        <f t="shared" si="375"/>
        <v>#REF!</v>
      </c>
      <c r="J3444" s="575" t="e">
        <f>IF(A3444="","",IF(#REF!="","",PMT((1+D3444)^(1/12)-1,(#REF!*12)-A3444+1,-E3444)))</f>
        <v>#REF!</v>
      </c>
    </row>
    <row r="3445" spans="1:10">
      <c r="A3445" s="577" t="e">
        <f>IF(A3444="","",IF(A3444=#REF!*12,"",+A3444+1))</f>
        <v>#REF!</v>
      </c>
      <c r="B3445" s="576" t="e">
        <f t="shared" si="376"/>
        <v>#REF!</v>
      </c>
      <c r="C3445" s="576" t="e">
        <f>IF(A3445="","",IF(#REF!+'Plano Prestação Mensal Proposta'!A3445&gt;120,0,ROUND(IF(B3445&gt;0.045,(0.045*0.5),(0.5)*B3445),7)))</f>
        <v>#REF!</v>
      </c>
      <c r="D3445" s="576" t="e">
        <f t="shared" si="371"/>
        <v>#REF!</v>
      </c>
      <c r="E3445" s="575" t="e">
        <f t="shared" si="377"/>
        <v>#REF!</v>
      </c>
      <c r="F3445" s="575" t="e">
        <f t="shared" si="372"/>
        <v>#REF!</v>
      </c>
      <c r="G3445" s="575" t="e">
        <f t="shared" si="373"/>
        <v>#REF!</v>
      </c>
      <c r="H3445" s="575" t="e">
        <f t="shared" si="374"/>
        <v>#REF!</v>
      </c>
      <c r="I3445" s="575" t="e">
        <f t="shared" si="375"/>
        <v>#REF!</v>
      </c>
      <c r="J3445" s="575" t="e">
        <f>IF(A3445="","",IF(#REF!="","",PMT((1+D3445)^(1/12)-1,(#REF!*12)-A3445+1,-E3445)))</f>
        <v>#REF!</v>
      </c>
    </row>
    <row r="3446" spans="1:10">
      <c r="A3446" s="577" t="e">
        <f>IF(A3445="","",IF(A3445=#REF!*12,"",+A3445+1))</f>
        <v>#REF!</v>
      </c>
      <c r="B3446" s="576" t="e">
        <f t="shared" si="376"/>
        <v>#REF!</v>
      </c>
      <c r="C3446" s="576" t="e">
        <f>IF(A3446="","",IF(#REF!+'Plano Prestação Mensal Proposta'!A3446&gt;120,0,ROUND(IF(B3446&gt;0.045,(0.045*0.5),(0.5)*B3446),7)))</f>
        <v>#REF!</v>
      </c>
      <c r="D3446" s="576" t="e">
        <f t="shared" si="371"/>
        <v>#REF!</v>
      </c>
      <c r="E3446" s="575" t="e">
        <f t="shared" si="377"/>
        <v>#REF!</v>
      </c>
      <c r="F3446" s="575" t="e">
        <f t="shared" si="372"/>
        <v>#REF!</v>
      </c>
      <c r="G3446" s="575" t="e">
        <f t="shared" si="373"/>
        <v>#REF!</v>
      </c>
      <c r="H3446" s="575" t="e">
        <f t="shared" si="374"/>
        <v>#REF!</v>
      </c>
      <c r="I3446" s="575" t="e">
        <f t="shared" si="375"/>
        <v>#REF!</v>
      </c>
      <c r="J3446" s="575" t="e">
        <f>IF(A3446="","",IF(#REF!="","",PMT((1+D3446)^(1/12)-1,(#REF!*12)-A3446+1,-E3446)))</f>
        <v>#REF!</v>
      </c>
    </row>
    <row r="3447" spans="1:10">
      <c r="A3447" s="577" t="e">
        <f>IF(A3446="","",IF(A3446=#REF!*12,"",+A3446+1))</f>
        <v>#REF!</v>
      </c>
      <c r="B3447" s="576" t="e">
        <f t="shared" si="376"/>
        <v>#REF!</v>
      </c>
      <c r="C3447" s="576" t="e">
        <f>IF(A3447="","",IF(#REF!+'Plano Prestação Mensal Proposta'!A3447&gt;120,0,ROUND(IF(B3447&gt;0.045,(0.045*0.5),(0.5)*B3447),7)))</f>
        <v>#REF!</v>
      </c>
      <c r="D3447" s="576" t="e">
        <f t="shared" si="371"/>
        <v>#REF!</v>
      </c>
      <c r="E3447" s="575" t="e">
        <f t="shared" si="377"/>
        <v>#REF!</v>
      </c>
      <c r="F3447" s="575" t="e">
        <f t="shared" si="372"/>
        <v>#REF!</v>
      </c>
      <c r="G3447" s="575" t="e">
        <f t="shared" si="373"/>
        <v>#REF!</v>
      </c>
      <c r="H3447" s="575" t="e">
        <f t="shared" si="374"/>
        <v>#REF!</v>
      </c>
      <c r="I3447" s="575" t="e">
        <f t="shared" si="375"/>
        <v>#REF!</v>
      </c>
      <c r="J3447" s="575" t="e">
        <f>IF(A3447="","",IF(#REF!="","",PMT((1+D3447)^(1/12)-1,(#REF!*12)-A3447+1,-E3447)))</f>
        <v>#REF!</v>
      </c>
    </row>
    <row r="3448" spans="1:10">
      <c r="A3448" s="577" t="e">
        <f>IF(A3447="","",IF(A3447=#REF!*12,"",+A3447+1))</f>
        <v>#REF!</v>
      </c>
      <c r="B3448" s="576" t="e">
        <f t="shared" si="376"/>
        <v>#REF!</v>
      </c>
      <c r="C3448" s="576" t="e">
        <f>IF(A3448="","",IF(#REF!+'Plano Prestação Mensal Proposta'!A3448&gt;120,0,ROUND(IF(B3448&gt;0.045,(0.045*0.5),(0.5)*B3448),7)))</f>
        <v>#REF!</v>
      </c>
      <c r="D3448" s="576" t="e">
        <f t="shared" si="371"/>
        <v>#REF!</v>
      </c>
      <c r="E3448" s="575" t="e">
        <f t="shared" si="377"/>
        <v>#REF!</v>
      </c>
      <c r="F3448" s="575" t="e">
        <f t="shared" si="372"/>
        <v>#REF!</v>
      </c>
      <c r="G3448" s="575" t="e">
        <f t="shared" si="373"/>
        <v>#REF!</v>
      </c>
      <c r="H3448" s="575" t="e">
        <f t="shared" si="374"/>
        <v>#REF!</v>
      </c>
      <c r="I3448" s="575" t="e">
        <f t="shared" si="375"/>
        <v>#REF!</v>
      </c>
      <c r="J3448" s="575" t="e">
        <f>IF(A3448="","",IF(#REF!="","",PMT((1+D3448)^(1/12)-1,(#REF!*12)-A3448+1,-E3448)))</f>
        <v>#REF!</v>
      </c>
    </row>
    <row r="3449" spans="1:10">
      <c r="A3449" s="577" t="e">
        <f>IF(A3448="","",IF(A3448=#REF!*12,"",+A3448+1))</f>
        <v>#REF!</v>
      </c>
      <c r="B3449" s="576" t="e">
        <f t="shared" si="376"/>
        <v>#REF!</v>
      </c>
      <c r="C3449" s="576" t="e">
        <f>IF(A3449="","",IF(#REF!+'Plano Prestação Mensal Proposta'!A3449&gt;120,0,ROUND(IF(B3449&gt;0.045,(0.045*0.5),(0.5)*B3449),7)))</f>
        <v>#REF!</v>
      </c>
      <c r="D3449" s="576" t="e">
        <f t="shared" si="371"/>
        <v>#REF!</v>
      </c>
      <c r="E3449" s="575" t="e">
        <f t="shared" si="377"/>
        <v>#REF!</v>
      </c>
      <c r="F3449" s="575" t="e">
        <f t="shared" si="372"/>
        <v>#REF!</v>
      </c>
      <c r="G3449" s="575" t="e">
        <f t="shared" si="373"/>
        <v>#REF!</v>
      </c>
      <c r="H3449" s="575" t="e">
        <f t="shared" si="374"/>
        <v>#REF!</v>
      </c>
      <c r="I3449" s="575" t="e">
        <f t="shared" si="375"/>
        <v>#REF!</v>
      </c>
      <c r="J3449" s="575" t="e">
        <f>IF(A3449="","",IF(#REF!="","",PMT((1+D3449)^(1/12)-1,(#REF!*12)-A3449+1,-E3449)))</f>
        <v>#REF!</v>
      </c>
    </row>
    <row r="3450" spans="1:10">
      <c r="A3450" s="577" t="e">
        <f>IF(A3449="","",IF(A3449=#REF!*12,"",+A3449+1))</f>
        <v>#REF!</v>
      </c>
      <c r="B3450" s="576" t="e">
        <f t="shared" si="376"/>
        <v>#REF!</v>
      </c>
      <c r="C3450" s="576" t="e">
        <f>IF(A3450="","",IF(#REF!+'Plano Prestação Mensal Proposta'!A3450&gt;120,0,ROUND(IF(B3450&gt;0.045,(0.045*0.5),(0.5)*B3450),7)))</f>
        <v>#REF!</v>
      </c>
      <c r="D3450" s="576" t="e">
        <f t="shared" si="371"/>
        <v>#REF!</v>
      </c>
      <c r="E3450" s="575" t="e">
        <f t="shared" si="377"/>
        <v>#REF!</v>
      </c>
      <c r="F3450" s="575" t="e">
        <f t="shared" si="372"/>
        <v>#REF!</v>
      </c>
      <c r="G3450" s="575" t="e">
        <f t="shared" si="373"/>
        <v>#REF!</v>
      </c>
      <c r="H3450" s="575" t="e">
        <f t="shared" si="374"/>
        <v>#REF!</v>
      </c>
      <c r="I3450" s="575" t="e">
        <f t="shared" si="375"/>
        <v>#REF!</v>
      </c>
      <c r="J3450" s="575" t="e">
        <f>IF(A3450="","",IF(#REF!="","",PMT((1+D3450)^(1/12)-1,(#REF!*12)-A3450+1,-E3450)))</f>
        <v>#REF!</v>
      </c>
    </row>
    <row r="3451" spans="1:10">
      <c r="A3451" s="577" t="e">
        <f>IF(A3450="","",IF(A3450=#REF!*12,"",+A3450+1))</f>
        <v>#REF!</v>
      </c>
      <c r="B3451" s="576" t="e">
        <f t="shared" si="376"/>
        <v>#REF!</v>
      </c>
      <c r="C3451" s="576" t="e">
        <f>IF(A3451="","",IF(#REF!+'Plano Prestação Mensal Proposta'!A3451&gt;120,0,ROUND(IF(B3451&gt;0.045,(0.045*0.5),(0.5)*B3451),7)))</f>
        <v>#REF!</v>
      </c>
      <c r="D3451" s="576" t="e">
        <f t="shared" si="371"/>
        <v>#REF!</v>
      </c>
      <c r="E3451" s="575" t="e">
        <f t="shared" si="377"/>
        <v>#REF!</v>
      </c>
      <c r="F3451" s="575" t="e">
        <f t="shared" si="372"/>
        <v>#REF!</v>
      </c>
      <c r="G3451" s="575" t="e">
        <f t="shared" si="373"/>
        <v>#REF!</v>
      </c>
      <c r="H3451" s="575" t="e">
        <f t="shared" si="374"/>
        <v>#REF!</v>
      </c>
      <c r="I3451" s="575" t="e">
        <f t="shared" si="375"/>
        <v>#REF!</v>
      </c>
      <c r="J3451" s="575" t="e">
        <f>IF(A3451="","",IF(#REF!="","",PMT((1+D3451)^(1/12)-1,(#REF!*12)-A3451+1,-E3451)))</f>
        <v>#REF!</v>
      </c>
    </row>
    <row r="3452" spans="1:10">
      <c r="A3452" s="577" t="e">
        <f>IF(A3451="","",IF(A3451=#REF!*12,"",+A3451+1))</f>
        <v>#REF!</v>
      </c>
      <c r="B3452" s="576" t="e">
        <f t="shared" si="376"/>
        <v>#REF!</v>
      </c>
      <c r="C3452" s="576" t="e">
        <f>IF(A3452="","",IF(#REF!+'Plano Prestação Mensal Proposta'!A3452&gt;120,0,ROUND(IF(B3452&gt;0.045,(0.045*0.5),(0.5)*B3452),7)))</f>
        <v>#REF!</v>
      </c>
      <c r="D3452" s="576" t="e">
        <f t="shared" si="371"/>
        <v>#REF!</v>
      </c>
      <c r="E3452" s="575" t="e">
        <f t="shared" si="377"/>
        <v>#REF!</v>
      </c>
      <c r="F3452" s="575" t="e">
        <f t="shared" si="372"/>
        <v>#REF!</v>
      </c>
      <c r="G3452" s="575" t="e">
        <f t="shared" si="373"/>
        <v>#REF!</v>
      </c>
      <c r="H3452" s="575" t="e">
        <f t="shared" si="374"/>
        <v>#REF!</v>
      </c>
      <c r="I3452" s="575" t="e">
        <f t="shared" si="375"/>
        <v>#REF!</v>
      </c>
      <c r="J3452" s="575" t="e">
        <f>IF(A3452="","",IF(#REF!="","",PMT((1+D3452)^(1/12)-1,(#REF!*12)-A3452+1,-E3452)))</f>
        <v>#REF!</v>
      </c>
    </row>
    <row r="3453" spans="1:10">
      <c r="A3453" s="577" t="e">
        <f>IF(A3452="","",IF(A3452=#REF!*12,"",+A3452+1))</f>
        <v>#REF!</v>
      </c>
      <c r="B3453" s="576" t="e">
        <f t="shared" si="376"/>
        <v>#REF!</v>
      </c>
      <c r="C3453" s="576" t="e">
        <f>IF(A3453="","",IF(#REF!+'Plano Prestação Mensal Proposta'!A3453&gt;120,0,ROUND(IF(B3453&gt;0.045,(0.045*0.5),(0.5)*B3453),7)))</f>
        <v>#REF!</v>
      </c>
      <c r="D3453" s="576" t="e">
        <f t="shared" si="371"/>
        <v>#REF!</v>
      </c>
      <c r="E3453" s="575" t="e">
        <f t="shared" si="377"/>
        <v>#REF!</v>
      </c>
      <c r="F3453" s="575" t="e">
        <f t="shared" si="372"/>
        <v>#REF!</v>
      </c>
      <c r="G3453" s="575" t="e">
        <f t="shared" si="373"/>
        <v>#REF!</v>
      </c>
      <c r="H3453" s="575" t="e">
        <f t="shared" si="374"/>
        <v>#REF!</v>
      </c>
      <c r="I3453" s="575" t="e">
        <f t="shared" si="375"/>
        <v>#REF!</v>
      </c>
      <c r="J3453" s="575" t="e">
        <f>IF(A3453="","",IF(#REF!="","",PMT((1+D3453)^(1/12)-1,(#REF!*12)-A3453+1,-E3453)))</f>
        <v>#REF!</v>
      </c>
    </row>
    <row r="3454" spans="1:10">
      <c r="A3454" s="577" t="e">
        <f>IF(A3453="","",IF(A3453=#REF!*12,"",+A3453+1))</f>
        <v>#REF!</v>
      </c>
      <c r="B3454" s="576" t="e">
        <f t="shared" si="376"/>
        <v>#REF!</v>
      </c>
      <c r="C3454" s="576" t="e">
        <f>IF(A3454="","",IF(#REF!+'Plano Prestação Mensal Proposta'!A3454&gt;120,0,ROUND(IF(B3454&gt;0.045,(0.045*0.5),(0.5)*B3454),7)))</f>
        <v>#REF!</v>
      </c>
      <c r="D3454" s="576" t="e">
        <f t="shared" si="371"/>
        <v>#REF!</v>
      </c>
      <c r="E3454" s="575" t="e">
        <f t="shared" si="377"/>
        <v>#REF!</v>
      </c>
      <c r="F3454" s="575" t="e">
        <f t="shared" si="372"/>
        <v>#REF!</v>
      </c>
      <c r="G3454" s="575" t="e">
        <f t="shared" si="373"/>
        <v>#REF!</v>
      </c>
      <c r="H3454" s="575" t="e">
        <f t="shared" si="374"/>
        <v>#REF!</v>
      </c>
      <c r="I3454" s="575" t="e">
        <f t="shared" si="375"/>
        <v>#REF!</v>
      </c>
      <c r="J3454" s="575" t="e">
        <f>IF(A3454="","",IF(#REF!="","",PMT((1+D3454)^(1/12)-1,(#REF!*12)-A3454+1,-E3454)))</f>
        <v>#REF!</v>
      </c>
    </row>
    <row r="3455" spans="1:10">
      <c r="A3455" s="577" t="e">
        <f>IF(A3454="","",IF(A3454=#REF!*12,"",+A3454+1))</f>
        <v>#REF!</v>
      </c>
      <c r="B3455" s="576" t="e">
        <f t="shared" si="376"/>
        <v>#REF!</v>
      </c>
      <c r="C3455" s="576" t="e">
        <f>IF(A3455="","",IF(#REF!+'Plano Prestação Mensal Proposta'!A3455&gt;120,0,ROUND(IF(B3455&gt;0.045,(0.045*0.5),(0.5)*B3455),7)))</f>
        <v>#REF!</v>
      </c>
      <c r="D3455" s="576" t="e">
        <f t="shared" si="371"/>
        <v>#REF!</v>
      </c>
      <c r="E3455" s="575" t="e">
        <f t="shared" si="377"/>
        <v>#REF!</v>
      </c>
      <c r="F3455" s="575" t="e">
        <f t="shared" si="372"/>
        <v>#REF!</v>
      </c>
      <c r="G3455" s="575" t="e">
        <f t="shared" si="373"/>
        <v>#REF!</v>
      </c>
      <c r="H3455" s="575" t="e">
        <f t="shared" si="374"/>
        <v>#REF!</v>
      </c>
      <c r="I3455" s="575" t="e">
        <f t="shared" si="375"/>
        <v>#REF!</v>
      </c>
      <c r="J3455" s="575" t="e">
        <f>IF(A3455="","",IF(#REF!="","",PMT((1+D3455)^(1/12)-1,(#REF!*12)-A3455+1,-E3455)))</f>
        <v>#REF!</v>
      </c>
    </row>
    <row r="3456" spans="1:10">
      <c r="A3456" s="577" t="e">
        <f>IF(A3455="","",IF(A3455=#REF!*12,"",+A3455+1))</f>
        <v>#REF!</v>
      </c>
      <c r="B3456" s="576" t="e">
        <f t="shared" si="376"/>
        <v>#REF!</v>
      </c>
      <c r="C3456" s="576" t="e">
        <f>IF(A3456="","",IF(#REF!+'Plano Prestação Mensal Proposta'!A3456&gt;120,0,ROUND(IF(B3456&gt;0.045,(0.045*0.5),(0.5)*B3456),7)))</f>
        <v>#REF!</v>
      </c>
      <c r="D3456" s="576" t="e">
        <f t="shared" si="371"/>
        <v>#REF!</v>
      </c>
      <c r="E3456" s="575" t="e">
        <f t="shared" si="377"/>
        <v>#REF!</v>
      </c>
      <c r="F3456" s="575" t="e">
        <f t="shared" si="372"/>
        <v>#REF!</v>
      </c>
      <c r="G3456" s="575" t="e">
        <f t="shared" si="373"/>
        <v>#REF!</v>
      </c>
      <c r="H3456" s="575" t="e">
        <f t="shared" si="374"/>
        <v>#REF!</v>
      </c>
      <c r="I3456" s="575" t="e">
        <f t="shared" si="375"/>
        <v>#REF!</v>
      </c>
      <c r="J3456" s="575" t="e">
        <f>IF(A3456="","",IF(#REF!="","",PMT((1+D3456)^(1/12)-1,(#REF!*12)-A3456+1,-E3456)))</f>
        <v>#REF!</v>
      </c>
    </row>
    <row r="3457" spans="1:10">
      <c r="A3457" s="577" t="e">
        <f>IF(A3456="","",IF(A3456=#REF!*12,"",+A3456+1))</f>
        <v>#REF!</v>
      </c>
      <c r="B3457" s="576" t="e">
        <f t="shared" si="376"/>
        <v>#REF!</v>
      </c>
      <c r="C3457" s="576" t="e">
        <f>IF(A3457="","",IF(#REF!+'Plano Prestação Mensal Proposta'!A3457&gt;120,0,ROUND(IF(B3457&gt;0.045,(0.045*0.5),(0.5)*B3457),7)))</f>
        <v>#REF!</v>
      </c>
      <c r="D3457" s="576" t="e">
        <f t="shared" si="371"/>
        <v>#REF!</v>
      </c>
      <c r="E3457" s="575" t="e">
        <f t="shared" si="377"/>
        <v>#REF!</v>
      </c>
      <c r="F3457" s="575" t="e">
        <f t="shared" si="372"/>
        <v>#REF!</v>
      </c>
      <c r="G3457" s="575" t="e">
        <f t="shared" si="373"/>
        <v>#REF!</v>
      </c>
      <c r="H3457" s="575" t="e">
        <f t="shared" si="374"/>
        <v>#REF!</v>
      </c>
      <c r="I3457" s="575" t="e">
        <f t="shared" si="375"/>
        <v>#REF!</v>
      </c>
      <c r="J3457" s="575" t="e">
        <f>IF(A3457="","",IF(#REF!="","",PMT((1+D3457)^(1/12)-1,(#REF!*12)-A3457+1,-E3457)))</f>
        <v>#REF!</v>
      </c>
    </row>
    <row r="3458" spans="1:10">
      <c r="A3458" s="577" t="e">
        <f>IF(A3457="","",IF(A3457=#REF!*12,"",+A3457+1))</f>
        <v>#REF!</v>
      </c>
      <c r="B3458" s="576" t="e">
        <f t="shared" si="376"/>
        <v>#REF!</v>
      </c>
      <c r="C3458" s="576" t="e">
        <f>IF(A3458="","",IF(#REF!+'Plano Prestação Mensal Proposta'!A3458&gt;120,0,ROUND(IF(B3458&gt;0.045,(0.045*0.5),(0.5)*B3458),7)))</f>
        <v>#REF!</v>
      </c>
      <c r="D3458" s="576" t="e">
        <f t="shared" si="371"/>
        <v>#REF!</v>
      </c>
      <c r="E3458" s="575" t="e">
        <f t="shared" si="377"/>
        <v>#REF!</v>
      </c>
      <c r="F3458" s="575" t="e">
        <f t="shared" si="372"/>
        <v>#REF!</v>
      </c>
      <c r="G3458" s="575" t="e">
        <f t="shared" si="373"/>
        <v>#REF!</v>
      </c>
      <c r="H3458" s="575" t="e">
        <f t="shared" si="374"/>
        <v>#REF!</v>
      </c>
      <c r="I3458" s="575" t="e">
        <f t="shared" si="375"/>
        <v>#REF!</v>
      </c>
      <c r="J3458" s="575" t="e">
        <f>IF(A3458="","",IF(#REF!="","",PMT((1+D3458)^(1/12)-1,(#REF!*12)-A3458+1,-E3458)))</f>
        <v>#REF!</v>
      </c>
    </row>
    <row r="3459" spans="1:10">
      <c r="A3459" s="577" t="e">
        <f>IF(A3458="","",IF(A3458=#REF!*12,"",+A3458+1))</f>
        <v>#REF!</v>
      </c>
      <c r="B3459" s="576" t="e">
        <f t="shared" si="376"/>
        <v>#REF!</v>
      </c>
      <c r="C3459" s="576" t="e">
        <f>IF(A3459="","",IF(#REF!+'Plano Prestação Mensal Proposta'!A3459&gt;120,0,ROUND(IF(B3459&gt;0.045,(0.045*0.5),(0.5)*B3459),7)))</f>
        <v>#REF!</v>
      </c>
      <c r="D3459" s="576" t="e">
        <f t="shared" si="371"/>
        <v>#REF!</v>
      </c>
      <c r="E3459" s="575" t="e">
        <f t="shared" si="377"/>
        <v>#REF!</v>
      </c>
      <c r="F3459" s="575" t="e">
        <f t="shared" si="372"/>
        <v>#REF!</v>
      </c>
      <c r="G3459" s="575" t="e">
        <f t="shared" si="373"/>
        <v>#REF!</v>
      </c>
      <c r="H3459" s="575" t="e">
        <f t="shared" si="374"/>
        <v>#REF!</v>
      </c>
      <c r="I3459" s="575" t="e">
        <f t="shared" si="375"/>
        <v>#REF!</v>
      </c>
      <c r="J3459" s="575" t="e">
        <f>IF(A3459="","",IF(#REF!="","",PMT((1+D3459)^(1/12)-1,(#REF!*12)-A3459+1,-E3459)))</f>
        <v>#REF!</v>
      </c>
    </row>
    <row r="3460" spans="1:10">
      <c r="A3460" s="577" t="e">
        <f>IF(A3459="","",IF(A3459=#REF!*12,"",+A3459+1))</f>
        <v>#REF!</v>
      </c>
      <c r="B3460" s="576" t="e">
        <f t="shared" si="376"/>
        <v>#REF!</v>
      </c>
      <c r="C3460" s="576" t="e">
        <f>IF(A3460="","",IF(#REF!+'Plano Prestação Mensal Proposta'!A3460&gt;120,0,ROUND(IF(B3460&gt;0.045,(0.045*0.5),(0.5)*B3460),7)))</f>
        <v>#REF!</v>
      </c>
      <c r="D3460" s="576" t="e">
        <f t="shared" si="371"/>
        <v>#REF!</v>
      </c>
      <c r="E3460" s="575" t="e">
        <f t="shared" si="377"/>
        <v>#REF!</v>
      </c>
      <c r="F3460" s="575" t="e">
        <f t="shared" si="372"/>
        <v>#REF!</v>
      </c>
      <c r="G3460" s="575" t="e">
        <f t="shared" si="373"/>
        <v>#REF!</v>
      </c>
      <c r="H3460" s="575" t="e">
        <f t="shared" si="374"/>
        <v>#REF!</v>
      </c>
      <c r="I3460" s="575" t="e">
        <f t="shared" si="375"/>
        <v>#REF!</v>
      </c>
      <c r="J3460" s="575" t="e">
        <f>IF(A3460="","",IF(#REF!="","",PMT((1+D3460)^(1/12)-1,(#REF!*12)-A3460+1,-E3460)))</f>
        <v>#REF!</v>
      </c>
    </row>
    <row r="3461" spans="1:10">
      <c r="A3461" s="577" t="e">
        <f>IF(A3460="","",IF(A3460=#REF!*12,"",+A3460+1))</f>
        <v>#REF!</v>
      </c>
      <c r="B3461" s="576" t="e">
        <f t="shared" si="376"/>
        <v>#REF!</v>
      </c>
      <c r="C3461" s="576" t="e">
        <f>IF(A3461="","",IF(#REF!+'Plano Prestação Mensal Proposta'!A3461&gt;120,0,ROUND(IF(B3461&gt;0.045,(0.045*0.5),(0.5)*B3461),7)))</f>
        <v>#REF!</v>
      </c>
      <c r="D3461" s="576" t="e">
        <f t="shared" si="371"/>
        <v>#REF!</v>
      </c>
      <c r="E3461" s="575" t="e">
        <f t="shared" si="377"/>
        <v>#REF!</v>
      </c>
      <c r="F3461" s="575" t="e">
        <f t="shared" si="372"/>
        <v>#REF!</v>
      </c>
      <c r="G3461" s="575" t="e">
        <f t="shared" si="373"/>
        <v>#REF!</v>
      </c>
      <c r="H3461" s="575" t="e">
        <f t="shared" si="374"/>
        <v>#REF!</v>
      </c>
      <c r="I3461" s="575" t="e">
        <f t="shared" si="375"/>
        <v>#REF!</v>
      </c>
      <c r="J3461" s="575" t="e">
        <f>IF(A3461="","",IF(#REF!="","",PMT((1+D3461)^(1/12)-1,(#REF!*12)-A3461+1,-E3461)))</f>
        <v>#REF!</v>
      </c>
    </row>
    <row r="3462" spans="1:10">
      <c r="A3462" s="577" t="e">
        <f>IF(A3461="","",IF(A3461=#REF!*12,"",+A3461+1))</f>
        <v>#REF!</v>
      </c>
      <c r="B3462" s="576" t="e">
        <f t="shared" si="376"/>
        <v>#REF!</v>
      </c>
      <c r="C3462" s="576" t="e">
        <f>IF(A3462="","",IF(#REF!+'Plano Prestação Mensal Proposta'!A3462&gt;120,0,ROUND(IF(B3462&gt;0.045,(0.045*0.5),(0.5)*B3462),7)))</f>
        <v>#REF!</v>
      </c>
      <c r="D3462" s="576" t="e">
        <f t="shared" ref="D3462:D3525" si="378">IF(A3462="","",+B3462-C3462)</f>
        <v>#REF!</v>
      </c>
      <c r="E3462" s="575" t="e">
        <f t="shared" si="377"/>
        <v>#REF!</v>
      </c>
      <c r="F3462" s="575" t="e">
        <f t="shared" ref="F3462:F3525" si="379">IF(A3462="","",IF(J3462="","",+J3462-H3462))</f>
        <v>#REF!</v>
      </c>
      <c r="G3462" s="575" t="e">
        <f t="shared" ref="G3462:G3525" si="380">IF(A3462="","",IF(E3462="","",ROUND(+E3462*((1+B3462)^(1/12)-1),2)))</f>
        <v>#REF!</v>
      </c>
      <c r="H3462" s="575" t="e">
        <f t="shared" ref="H3462:H3525" si="381">IF(A3462="","",IF(E3462="","",ROUND(+E3462*((1+D3462)^(1/12)-1),2)))</f>
        <v>#REF!</v>
      </c>
      <c r="I3462" s="575" t="e">
        <f t="shared" ref="I3462:I3525" si="382">IF(A3462="","",+G3462-H3462)</f>
        <v>#REF!</v>
      </c>
      <c r="J3462" s="575" t="e">
        <f>IF(A3462="","",IF(#REF!="","",PMT((1+D3462)^(1/12)-1,(#REF!*12)-A3462+1,-E3462)))</f>
        <v>#REF!</v>
      </c>
    </row>
    <row r="3463" spans="1:10">
      <c r="A3463" s="577" t="e">
        <f>IF(A3462="","",IF(A3462=#REF!*12,"",+A3462+1))</f>
        <v>#REF!</v>
      </c>
      <c r="B3463" s="576" t="e">
        <f t="shared" ref="B3463:B3526" si="383">IF(A3463="","",+B3462)</f>
        <v>#REF!</v>
      </c>
      <c r="C3463" s="576" t="e">
        <f>IF(A3463="","",IF(#REF!+'Plano Prestação Mensal Proposta'!A3463&gt;120,0,ROUND(IF(B3463&gt;0.045,(0.045*0.5),(0.5)*B3463),7)))</f>
        <v>#REF!</v>
      </c>
      <c r="D3463" s="576" t="e">
        <f t="shared" si="378"/>
        <v>#REF!</v>
      </c>
      <c r="E3463" s="575" t="e">
        <f t="shared" ref="E3463:E3526" si="384">IF(A3463="","",IF(F3462="","",+E3462-F3462))</f>
        <v>#REF!</v>
      </c>
      <c r="F3463" s="575" t="e">
        <f t="shared" si="379"/>
        <v>#REF!</v>
      </c>
      <c r="G3463" s="575" t="e">
        <f t="shared" si="380"/>
        <v>#REF!</v>
      </c>
      <c r="H3463" s="575" t="e">
        <f t="shared" si="381"/>
        <v>#REF!</v>
      </c>
      <c r="I3463" s="575" t="e">
        <f t="shared" si="382"/>
        <v>#REF!</v>
      </c>
      <c r="J3463" s="575" t="e">
        <f>IF(A3463="","",IF(#REF!="","",PMT((1+D3463)^(1/12)-1,(#REF!*12)-A3463+1,-E3463)))</f>
        <v>#REF!</v>
      </c>
    </row>
    <row r="3464" spans="1:10">
      <c r="A3464" s="577" t="e">
        <f>IF(A3463="","",IF(A3463=#REF!*12,"",+A3463+1))</f>
        <v>#REF!</v>
      </c>
      <c r="B3464" s="576" t="e">
        <f t="shared" si="383"/>
        <v>#REF!</v>
      </c>
      <c r="C3464" s="576" t="e">
        <f>IF(A3464="","",IF(#REF!+'Plano Prestação Mensal Proposta'!A3464&gt;120,0,ROUND(IF(B3464&gt;0.045,(0.045*0.5),(0.5)*B3464),7)))</f>
        <v>#REF!</v>
      </c>
      <c r="D3464" s="576" t="e">
        <f t="shared" si="378"/>
        <v>#REF!</v>
      </c>
      <c r="E3464" s="575" t="e">
        <f t="shared" si="384"/>
        <v>#REF!</v>
      </c>
      <c r="F3464" s="575" t="e">
        <f t="shared" si="379"/>
        <v>#REF!</v>
      </c>
      <c r="G3464" s="575" t="e">
        <f t="shared" si="380"/>
        <v>#REF!</v>
      </c>
      <c r="H3464" s="575" t="e">
        <f t="shared" si="381"/>
        <v>#REF!</v>
      </c>
      <c r="I3464" s="575" t="e">
        <f t="shared" si="382"/>
        <v>#REF!</v>
      </c>
      <c r="J3464" s="575" t="e">
        <f>IF(A3464="","",IF(#REF!="","",PMT((1+D3464)^(1/12)-1,(#REF!*12)-A3464+1,-E3464)))</f>
        <v>#REF!</v>
      </c>
    </row>
    <row r="3465" spans="1:10">
      <c r="A3465" s="577" t="e">
        <f>IF(A3464="","",IF(A3464=#REF!*12,"",+A3464+1))</f>
        <v>#REF!</v>
      </c>
      <c r="B3465" s="576" t="e">
        <f t="shared" si="383"/>
        <v>#REF!</v>
      </c>
      <c r="C3465" s="576" t="e">
        <f>IF(A3465="","",IF(#REF!+'Plano Prestação Mensal Proposta'!A3465&gt;120,0,ROUND(IF(B3465&gt;0.045,(0.045*0.5),(0.5)*B3465),7)))</f>
        <v>#REF!</v>
      </c>
      <c r="D3465" s="576" t="e">
        <f t="shared" si="378"/>
        <v>#REF!</v>
      </c>
      <c r="E3465" s="575" t="e">
        <f t="shared" si="384"/>
        <v>#REF!</v>
      </c>
      <c r="F3465" s="575" t="e">
        <f t="shared" si="379"/>
        <v>#REF!</v>
      </c>
      <c r="G3465" s="575" t="e">
        <f t="shared" si="380"/>
        <v>#REF!</v>
      </c>
      <c r="H3465" s="575" t="e">
        <f t="shared" si="381"/>
        <v>#REF!</v>
      </c>
      <c r="I3465" s="575" t="e">
        <f t="shared" si="382"/>
        <v>#REF!</v>
      </c>
      <c r="J3465" s="575" t="e">
        <f>IF(A3465="","",IF(#REF!="","",PMT((1+D3465)^(1/12)-1,(#REF!*12)-A3465+1,-E3465)))</f>
        <v>#REF!</v>
      </c>
    </row>
    <row r="3466" spans="1:10">
      <c r="A3466" s="577" t="e">
        <f>IF(A3465="","",IF(A3465=#REF!*12,"",+A3465+1))</f>
        <v>#REF!</v>
      </c>
      <c r="B3466" s="576" t="e">
        <f t="shared" si="383"/>
        <v>#REF!</v>
      </c>
      <c r="C3466" s="576" t="e">
        <f>IF(A3466="","",IF(#REF!+'Plano Prestação Mensal Proposta'!A3466&gt;120,0,ROUND(IF(B3466&gt;0.045,(0.045*0.5),(0.5)*B3466),7)))</f>
        <v>#REF!</v>
      </c>
      <c r="D3466" s="576" t="e">
        <f t="shared" si="378"/>
        <v>#REF!</v>
      </c>
      <c r="E3466" s="575" t="e">
        <f t="shared" si="384"/>
        <v>#REF!</v>
      </c>
      <c r="F3466" s="575" t="e">
        <f t="shared" si="379"/>
        <v>#REF!</v>
      </c>
      <c r="G3466" s="575" t="e">
        <f t="shared" si="380"/>
        <v>#REF!</v>
      </c>
      <c r="H3466" s="575" t="e">
        <f t="shared" si="381"/>
        <v>#REF!</v>
      </c>
      <c r="I3466" s="575" t="e">
        <f t="shared" si="382"/>
        <v>#REF!</v>
      </c>
      <c r="J3466" s="575" t="e">
        <f>IF(A3466="","",IF(#REF!="","",PMT((1+D3466)^(1/12)-1,(#REF!*12)-A3466+1,-E3466)))</f>
        <v>#REF!</v>
      </c>
    </row>
    <row r="3467" spans="1:10">
      <c r="A3467" s="577" t="e">
        <f>IF(A3466="","",IF(A3466=#REF!*12,"",+A3466+1))</f>
        <v>#REF!</v>
      </c>
      <c r="B3467" s="576" t="e">
        <f t="shared" si="383"/>
        <v>#REF!</v>
      </c>
      <c r="C3467" s="576" t="e">
        <f>IF(A3467="","",IF(#REF!+'Plano Prestação Mensal Proposta'!A3467&gt;120,0,ROUND(IF(B3467&gt;0.045,(0.045*0.5),(0.5)*B3467),7)))</f>
        <v>#REF!</v>
      </c>
      <c r="D3467" s="576" t="e">
        <f t="shared" si="378"/>
        <v>#REF!</v>
      </c>
      <c r="E3467" s="575" t="e">
        <f t="shared" si="384"/>
        <v>#REF!</v>
      </c>
      <c r="F3467" s="575" t="e">
        <f t="shared" si="379"/>
        <v>#REF!</v>
      </c>
      <c r="G3467" s="575" t="e">
        <f t="shared" si="380"/>
        <v>#REF!</v>
      </c>
      <c r="H3467" s="575" t="e">
        <f t="shared" si="381"/>
        <v>#REF!</v>
      </c>
      <c r="I3467" s="575" t="e">
        <f t="shared" si="382"/>
        <v>#REF!</v>
      </c>
      <c r="J3467" s="575" t="e">
        <f>IF(A3467="","",IF(#REF!="","",PMT((1+D3467)^(1/12)-1,(#REF!*12)-A3467+1,-E3467)))</f>
        <v>#REF!</v>
      </c>
    </row>
    <row r="3468" spans="1:10">
      <c r="A3468" s="577" t="e">
        <f>IF(A3467="","",IF(A3467=#REF!*12,"",+A3467+1))</f>
        <v>#REF!</v>
      </c>
      <c r="B3468" s="576" t="e">
        <f t="shared" si="383"/>
        <v>#REF!</v>
      </c>
      <c r="C3468" s="576" t="e">
        <f>IF(A3468="","",IF(#REF!+'Plano Prestação Mensal Proposta'!A3468&gt;120,0,ROUND(IF(B3468&gt;0.045,(0.045*0.5),(0.5)*B3468),7)))</f>
        <v>#REF!</v>
      </c>
      <c r="D3468" s="576" t="e">
        <f t="shared" si="378"/>
        <v>#REF!</v>
      </c>
      <c r="E3468" s="575" t="e">
        <f t="shared" si="384"/>
        <v>#REF!</v>
      </c>
      <c r="F3468" s="575" t="e">
        <f t="shared" si="379"/>
        <v>#REF!</v>
      </c>
      <c r="G3468" s="575" t="e">
        <f t="shared" si="380"/>
        <v>#REF!</v>
      </c>
      <c r="H3468" s="575" t="e">
        <f t="shared" si="381"/>
        <v>#REF!</v>
      </c>
      <c r="I3468" s="575" t="e">
        <f t="shared" si="382"/>
        <v>#REF!</v>
      </c>
      <c r="J3468" s="575" t="e">
        <f>IF(A3468="","",IF(#REF!="","",PMT((1+D3468)^(1/12)-1,(#REF!*12)-A3468+1,-E3468)))</f>
        <v>#REF!</v>
      </c>
    </row>
    <row r="3469" spans="1:10">
      <c r="A3469" s="577" t="e">
        <f>IF(A3468="","",IF(A3468=#REF!*12,"",+A3468+1))</f>
        <v>#REF!</v>
      </c>
      <c r="B3469" s="576" t="e">
        <f t="shared" si="383"/>
        <v>#REF!</v>
      </c>
      <c r="C3469" s="576" t="e">
        <f>IF(A3469="","",IF(#REF!+'Plano Prestação Mensal Proposta'!A3469&gt;120,0,ROUND(IF(B3469&gt;0.045,(0.045*0.5),(0.5)*B3469),7)))</f>
        <v>#REF!</v>
      </c>
      <c r="D3469" s="576" t="e">
        <f t="shared" si="378"/>
        <v>#REF!</v>
      </c>
      <c r="E3469" s="575" t="e">
        <f t="shared" si="384"/>
        <v>#REF!</v>
      </c>
      <c r="F3469" s="575" t="e">
        <f t="shared" si="379"/>
        <v>#REF!</v>
      </c>
      <c r="G3469" s="575" t="e">
        <f t="shared" si="380"/>
        <v>#REF!</v>
      </c>
      <c r="H3469" s="575" t="e">
        <f t="shared" si="381"/>
        <v>#REF!</v>
      </c>
      <c r="I3469" s="575" t="e">
        <f t="shared" si="382"/>
        <v>#REF!</v>
      </c>
      <c r="J3469" s="575" t="e">
        <f>IF(A3469="","",IF(#REF!="","",PMT((1+D3469)^(1/12)-1,(#REF!*12)-A3469+1,-E3469)))</f>
        <v>#REF!</v>
      </c>
    </row>
    <row r="3470" spans="1:10">
      <c r="A3470" s="577" t="e">
        <f>IF(A3469="","",IF(A3469=#REF!*12,"",+A3469+1))</f>
        <v>#REF!</v>
      </c>
      <c r="B3470" s="576" t="e">
        <f t="shared" si="383"/>
        <v>#REF!</v>
      </c>
      <c r="C3470" s="576" t="e">
        <f>IF(A3470="","",IF(#REF!+'Plano Prestação Mensal Proposta'!A3470&gt;120,0,ROUND(IF(B3470&gt;0.045,(0.045*0.5),(0.5)*B3470),7)))</f>
        <v>#REF!</v>
      </c>
      <c r="D3470" s="576" t="e">
        <f t="shared" si="378"/>
        <v>#REF!</v>
      </c>
      <c r="E3470" s="575" t="e">
        <f t="shared" si="384"/>
        <v>#REF!</v>
      </c>
      <c r="F3470" s="575" t="e">
        <f t="shared" si="379"/>
        <v>#REF!</v>
      </c>
      <c r="G3470" s="575" t="e">
        <f t="shared" si="380"/>
        <v>#REF!</v>
      </c>
      <c r="H3470" s="575" t="e">
        <f t="shared" si="381"/>
        <v>#REF!</v>
      </c>
      <c r="I3470" s="575" t="e">
        <f t="shared" si="382"/>
        <v>#REF!</v>
      </c>
      <c r="J3470" s="575" t="e">
        <f>IF(A3470="","",IF(#REF!="","",PMT((1+D3470)^(1/12)-1,(#REF!*12)-A3470+1,-E3470)))</f>
        <v>#REF!</v>
      </c>
    </row>
    <row r="3471" spans="1:10">
      <c r="A3471" s="577" t="e">
        <f>IF(A3470="","",IF(A3470=#REF!*12,"",+A3470+1))</f>
        <v>#REF!</v>
      </c>
      <c r="B3471" s="576" t="e">
        <f t="shared" si="383"/>
        <v>#REF!</v>
      </c>
      <c r="C3471" s="576" t="e">
        <f>IF(A3471="","",IF(#REF!+'Plano Prestação Mensal Proposta'!A3471&gt;120,0,ROUND(IF(B3471&gt;0.045,(0.045*0.5),(0.5)*B3471),7)))</f>
        <v>#REF!</v>
      </c>
      <c r="D3471" s="576" t="e">
        <f t="shared" si="378"/>
        <v>#REF!</v>
      </c>
      <c r="E3471" s="575" t="e">
        <f t="shared" si="384"/>
        <v>#REF!</v>
      </c>
      <c r="F3471" s="575" t="e">
        <f t="shared" si="379"/>
        <v>#REF!</v>
      </c>
      <c r="G3471" s="575" t="e">
        <f t="shared" si="380"/>
        <v>#REF!</v>
      </c>
      <c r="H3471" s="575" t="e">
        <f t="shared" si="381"/>
        <v>#REF!</v>
      </c>
      <c r="I3471" s="575" t="e">
        <f t="shared" si="382"/>
        <v>#REF!</v>
      </c>
      <c r="J3471" s="575" t="e">
        <f>IF(A3471="","",IF(#REF!="","",PMT((1+D3471)^(1/12)-1,(#REF!*12)-A3471+1,-E3471)))</f>
        <v>#REF!</v>
      </c>
    </row>
    <row r="3472" spans="1:10">
      <c r="A3472" s="577" t="e">
        <f>IF(A3471="","",IF(A3471=#REF!*12,"",+A3471+1))</f>
        <v>#REF!</v>
      </c>
      <c r="B3472" s="576" t="e">
        <f t="shared" si="383"/>
        <v>#REF!</v>
      </c>
      <c r="C3472" s="576" t="e">
        <f>IF(A3472="","",IF(#REF!+'Plano Prestação Mensal Proposta'!A3472&gt;120,0,ROUND(IF(B3472&gt;0.045,(0.045*0.5),(0.5)*B3472),7)))</f>
        <v>#REF!</v>
      </c>
      <c r="D3472" s="576" t="e">
        <f t="shared" si="378"/>
        <v>#REF!</v>
      </c>
      <c r="E3472" s="575" t="e">
        <f t="shared" si="384"/>
        <v>#REF!</v>
      </c>
      <c r="F3472" s="575" t="e">
        <f t="shared" si="379"/>
        <v>#REF!</v>
      </c>
      <c r="G3472" s="575" t="e">
        <f t="shared" si="380"/>
        <v>#REF!</v>
      </c>
      <c r="H3472" s="575" t="e">
        <f t="shared" si="381"/>
        <v>#REF!</v>
      </c>
      <c r="I3472" s="575" t="e">
        <f t="shared" si="382"/>
        <v>#REF!</v>
      </c>
      <c r="J3472" s="575" t="e">
        <f>IF(A3472="","",IF(#REF!="","",PMT((1+D3472)^(1/12)-1,(#REF!*12)-A3472+1,-E3472)))</f>
        <v>#REF!</v>
      </c>
    </row>
    <row r="3473" spans="1:10">
      <c r="A3473" s="577" t="e">
        <f>IF(A3472="","",IF(A3472=#REF!*12,"",+A3472+1))</f>
        <v>#REF!</v>
      </c>
      <c r="B3473" s="576" t="e">
        <f t="shared" si="383"/>
        <v>#REF!</v>
      </c>
      <c r="C3473" s="576" t="e">
        <f>IF(A3473="","",IF(#REF!+'Plano Prestação Mensal Proposta'!A3473&gt;120,0,ROUND(IF(B3473&gt;0.045,(0.045*0.5),(0.5)*B3473),7)))</f>
        <v>#REF!</v>
      </c>
      <c r="D3473" s="576" t="e">
        <f t="shared" si="378"/>
        <v>#REF!</v>
      </c>
      <c r="E3473" s="575" t="e">
        <f t="shared" si="384"/>
        <v>#REF!</v>
      </c>
      <c r="F3473" s="575" t="e">
        <f t="shared" si="379"/>
        <v>#REF!</v>
      </c>
      <c r="G3473" s="575" t="e">
        <f t="shared" si="380"/>
        <v>#REF!</v>
      </c>
      <c r="H3473" s="575" t="e">
        <f t="shared" si="381"/>
        <v>#REF!</v>
      </c>
      <c r="I3473" s="575" t="e">
        <f t="shared" si="382"/>
        <v>#REF!</v>
      </c>
      <c r="J3473" s="575" t="e">
        <f>IF(A3473="","",IF(#REF!="","",PMT((1+D3473)^(1/12)-1,(#REF!*12)-A3473+1,-E3473)))</f>
        <v>#REF!</v>
      </c>
    </row>
    <row r="3474" spans="1:10">
      <c r="A3474" s="577" t="e">
        <f>IF(A3473="","",IF(A3473=#REF!*12,"",+A3473+1))</f>
        <v>#REF!</v>
      </c>
      <c r="B3474" s="576" t="e">
        <f t="shared" si="383"/>
        <v>#REF!</v>
      </c>
      <c r="C3474" s="576" t="e">
        <f>IF(A3474="","",IF(#REF!+'Plano Prestação Mensal Proposta'!A3474&gt;120,0,ROUND(IF(B3474&gt;0.045,(0.045*0.5),(0.5)*B3474),7)))</f>
        <v>#REF!</v>
      </c>
      <c r="D3474" s="576" t="e">
        <f t="shared" si="378"/>
        <v>#REF!</v>
      </c>
      <c r="E3474" s="575" t="e">
        <f t="shared" si="384"/>
        <v>#REF!</v>
      </c>
      <c r="F3474" s="575" t="e">
        <f t="shared" si="379"/>
        <v>#REF!</v>
      </c>
      <c r="G3474" s="575" t="e">
        <f t="shared" si="380"/>
        <v>#REF!</v>
      </c>
      <c r="H3474" s="575" t="e">
        <f t="shared" si="381"/>
        <v>#REF!</v>
      </c>
      <c r="I3474" s="575" t="e">
        <f t="shared" si="382"/>
        <v>#REF!</v>
      </c>
      <c r="J3474" s="575" t="e">
        <f>IF(A3474="","",IF(#REF!="","",PMT((1+D3474)^(1/12)-1,(#REF!*12)-A3474+1,-E3474)))</f>
        <v>#REF!</v>
      </c>
    </row>
    <row r="3475" spans="1:10">
      <c r="A3475" s="577" t="e">
        <f>IF(A3474="","",IF(A3474=#REF!*12,"",+A3474+1))</f>
        <v>#REF!</v>
      </c>
      <c r="B3475" s="576" t="e">
        <f t="shared" si="383"/>
        <v>#REF!</v>
      </c>
      <c r="C3475" s="576" t="e">
        <f>IF(A3475="","",IF(#REF!+'Plano Prestação Mensal Proposta'!A3475&gt;120,0,ROUND(IF(B3475&gt;0.045,(0.045*0.5),(0.5)*B3475),7)))</f>
        <v>#REF!</v>
      </c>
      <c r="D3475" s="576" t="e">
        <f t="shared" si="378"/>
        <v>#REF!</v>
      </c>
      <c r="E3475" s="575" t="e">
        <f t="shared" si="384"/>
        <v>#REF!</v>
      </c>
      <c r="F3475" s="575" t="e">
        <f t="shared" si="379"/>
        <v>#REF!</v>
      </c>
      <c r="G3475" s="575" t="e">
        <f t="shared" si="380"/>
        <v>#REF!</v>
      </c>
      <c r="H3475" s="575" t="e">
        <f t="shared" si="381"/>
        <v>#REF!</v>
      </c>
      <c r="I3475" s="575" t="e">
        <f t="shared" si="382"/>
        <v>#REF!</v>
      </c>
      <c r="J3475" s="575" t="e">
        <f>IF(A3475="","",IF(#REF!="","",PMT((1+D3475)^(1/12)-1,(#REF!*12)-A3475+1,-E3475)))</f>
        <v>#REF!</v>
      </c>
    </row>
    <row r="3476" spans="1:10">
      <c r="A3476" s="577" t="e">
        <f>IF(A3475="","",IF(A3475=#REF!*12,"",+A3475+1))</f>
        <v>#REF!</v>
      </c>
      <c r="B3476" s="576" t="e">
        <f t="shared" si="383"/>
        <v>#REF!</v>
      </c>
      <c r="C3476" s="576" t="e">
        <f>IF(A3476="","",IF(#REF!+'Plano Prestação Mensal Proposta'!A3476&gt;120,0,ROUND(IF(B3476&gt;0.045,(0.045*0.5),(0.5)*B3476),7)))</f>
        <v>#REF!</v>
      </c>
      <c r="D3476" s="576" t="e">
        <f t="shared" si="378"/>
        <v>#REF!</v>
      </c>
      <c r="E3476" s="575" t="e">
        <f t="shared" si="384"/>
        <v>#REF!</v>
      </c>
      <c r="F3476" s="575" t="e">
        <f t="shared" si="379"/>
        <v>#REF!</v>
      </c>
      <c r="G3476" s="575" t="e">
        <f t="shared" si="380"/>
        <v>#REF!</v>
      </c>
      <c r="H3476" s="575" t="e">
        <f t="shared" si="381"/>
        <v>#REF!</v>
      </c>
      <c r="I3476" s="575" t="e">
        <f t="shared" si="382"/>
        <v>#REF!</v>
      </c>
      <c r="J3476" s="575" t="e">
        <f>IF(A3476="","",IF(#REF!="","",PMT((1+D3476)^(1/12)-1,(#REF!*12)-A3476+1,-E3476)))</f>
        <v>#REF!</v>
      </c>
    </row>
    <row r="3477" spans="1:10">
      <c r="A3477" s="577" t="e">
        <f>IF(A3476="","",IF(A3476=#REF!*12,"",+A3476+1))</f>
        <v>#REF!</v>
      </c>
      <c r="B3477" s="576" t="e">
        <f t="shared" si="383"/>
        <v>#REF!</v>
      </c>
      <c r="C3477" s="576" t="e">
        <f>IF(A3477="","",IF(#REF!+'Plano Prestação Mensal Proposta'!A3477&gt;120,0,ROUND(IF(B3477&gt;0.045,(0.045*0.5),(0.5)*B3477),7)))</f>
        <v>#REF!</v>
      </c>
      <c r="D3477" s="576" t="e">
        <f t="shared" si="378"/>
        <v>#REF!</v>
      </c>
      <c r="E3477" s="575" t="e">
        <f t="shared" si="384"/>
        <v>#REF!</v>
      </c>
      <c r="F3477" s="575" t="e">
        <f t="shared" si="379"/>
        <v>#REF!</v>
      </c>
      <c r="G3477" s="575" t="e">
        <f t="shared" si="380"/>
        <v>#REF!</v>
      </c>
      <c r="H3477" s="575" t="e">
        <f t="shared" si="381"/>
        <v>#REF!</v>
      </c>
      <c r="I3477" s="575" t="e">
        <f t="shared" si="382"/>
        <v>#REF!</v>
      </c>
      <c r="J3477" s="575" t="e">
        <f>IF(A3477="","",IF(#REF!="","",PMT((1+D3477)^(1/12)-1,(#REF!*12)-A3477+1,-E3477)))</f>
        <v>#REF!</v>
      </c>
    </row>
    <row r="3478" spans="1:10">
      <c r="A3478" s="577" t="e">
        <f>IF(A3477="","",IF(A3477=#REF!*12,"",+A3477+1))</f>
        <v>#REF!</v>
      </c>
      <c r="B3478" s="576" t="e">
        <f t="shared" si="383"/>
        <v>#REF!</v>
      </c>
      <c r="C3478" s="576" t="e">
        <f>IF(A3478="","",IF(#REF!+'Plano Prestação Mensal Proposta'!A3478&gt;120,0,ROUND(IF(B3478&gt;0.045,(0.045*0.5),(0.5)*B3478),7)))</f>
        <v>#REF!</v>
      </c>
      <c r="D3478" s="576" t="e">
        <f t="shared" si="378"/>
        <v>#REF!</v>
      </c>
      <c r="E3478" s="575" t="e">
        <f t="shared" si="384"/>
        <v>#REF!</v>
      </c>
      <c r="F3478" s="575" t="e">
        <f t="shared" si="379"/>
        <v>#REF!</v>
      </c>
      <c r="G3478" s="575" t="e">
        <f t="shared" si="380"/>
        <v>#REF!</v>
      </c>
      <c r="H3478" s="575" t="e">
        <f t="shared" si="381"/>
        <v>#REF!</v>
      </c>
      <c r="I3478" s="575" t="e">
        <f t="shared" si="382"/>
        <v>#REF!</v>
      </c>
      <c r="J3478" s="575" t="e">
        <f>IF(A3478="","",IF(#REF!="","",PMT((1+D3478)^(1/12)-1,(#REF!*12)-A3478+1,-E3478)))</f>
        <v>#REF!</v>
      </c>
    </row>
    <row r="3479" spans="1:10">
      <c r="A3479" s="577" t="e">
        <f>IF(A3478="","",IF(A3478=#REF!*12,"",+A3478+1))</f>
        <v>#REF!</v>
      </c>
      <c r="B3479" s="576" t="e">
        <f t="shared" si="383"/>
        <v>#REF!</v>
      </c>
      <c r="C3479" s="576" t="e">
        <f>IF(A3479="","",IF(#REF!+'Plano Prestação Mensal Proposta'!A3479&gt;120,0,ROUND(IF(B3479&gt;0.045,(0.045*0.5),(0.5)*B3479),7)))</f>
        <v>#REF!</v>
      </c>
      <c r="D3479" s="576" t="e">
        <f t="shared" si="378"/>
        <v>#REF!</v>
      </c>
      <c r="E3479" s="575" t="e">
        <f t="shared" si="384"/>
        <v>#REF!</v>
      </c>
      <c r="F3479" s="575" t="e">
        <f t="shared" si="379"/>
        <v>#REF!</v>
      </c>
      <c r="G3479" s="575" t="e">
        <f t="shared" si="380"/>
        <v>#REF!</v>
      </c>
      <c r="H3479" s="575" t="e">
        <f t="shared" si="381"/>
        <v>#REF!</v>
      </c>
      <c r="I3479" s="575" t="e">
        <f t="shared" si="382"/>
        <v>#REF!</v>
      </c>
      <c r="J3479" s="575" t="e">
        <f>IF(A3479="","",IF(#REF!="","",PMT((1+D3479)^(1/12)-1,(#REF!*12)-A3479+1,-E3479)))</f>
        <v>#REF!</v>
      </c>
    </row>
    <row r="3480" spans="1:10">
      <c r="A3480" s="577" t="e">
        <f>IF(A3479="","",IF(A3479=#REF!*12,"",+A3479+1))</f>
        <v>#REF!</v>
      </c>
      <c r="B3480" s="576" t="e">
        <f t="shared" si="383"/>
        <v>#REF!</v>
      </c>
      <c r="C3480" s="576" t="e">
        <f>IF(A3480="","",IF(#REF!+'Plano Prestação Mensal Proposta'!A3480&gt;120,0,ROUND(IF(B3480&gt;0.045,(0.045*0.5),(0.5)*B3480),7)))</f>
        <v>#REF!</v>
      </c>
      <c r="D3480" s="576" t="e">
        <f t="shared" si="378"/>
        <v>#REF!</v>
      </c>
      <c r="E3480" s="575" t="e">
        <f t="shared" si="384"/>
        <v>#REF!</v>
      </c>
      <c r="F3480" s="575" t="e">
        <f t="shared" si="379"/>
        <v>#REF!</v>
      </c>
      <c r="G3480" s="575" t="e">
        <f t="shared" si="380"/>
        <v>#REF!</v>
      </c>
      <c r="H3480" s="575" t="e">
        <f t="shared" si="381"/>
        <v>#REF!</v>
      </c>
      <c r="I3480" s="575" t="e">
        <f t="shared" si="382"/>
        <v>#REF!</v>
      </c>
      <c r="J3480" s="575" t="e">
        <f>IF(A3480="","",IF(#REF!="","",PMT((1+D3480)^(1/12)-1,(#REF!*12)-A3480+1,-E3480)))</f>
        <v>#REF!</v>
      </c>
    </row>
    <row r="3481" spans="1:10">
      <c r="A3481" s="577" t="e">
        <f>IF(A3480="","",IF(A3480=#REF!*12,"",+A3480+1))</f>
        <v>#REF!</v>
      </c>
      <c r="B3481" s="576" t="e">
        <f t="shared" si="383"/>
        <v>#REF!</v>
      </c>
      <c r="C3481" s="576" t="e">
        <f>IF(A3481="","",IF(#REF!+'Plano Prestação Mensal Proposta'!A3481&gt;120,0,ROUND(IF(B3481&gt;0.045,(0.045*0.5),(0.5)*B3481),7)))</f>
        <v>#REF!</v>
      </c>
      <c r="D3481" s="576" t="e">
        <f t="shared" si="378"/>
        <v>#REF!</v>
      </c>
      <c r="E3481" s="575" t="e">
        <f t="shared" si="384"/>
        <v>#REF!</v>
      </c>
      <c r="F3481" s="575" t="e">
        <f t="shared" si="379"/>
        <v>#REF!</v>
      </c>
      <c r="G3481" s="575" t="e">
        <f t="shared" si="380"/>
        <v>#REF!</v>
      </c>
      <c r="H3481" s="575" t="e">
        <f t="shared" si="381"/>
        <v>#REF!</v>
      </c>
      <c r="I3481" s="575" t="e">
        <f t="shared" si="382"/>
        <v>#REF!</v>
      </c>
      <c r="J3481" s="575" t="e">
        <f>IF(A3481="","",IF(#REF!="","",PMT((1+D3481)^(1/12)-1,(#REF!*12)-A3481+1,-E3481)))</f>
        <v>#REF!</v>
      </c>
    </row>
    <row r="3482" spans="1:10">
      <c r="A3482" s="577" t="e">
        <f>IF(A3481="","",IF(A3481=#REF!*12,"",+A3481+1))</f>
        <v>#REF!</v>
      </c>
      <c r="B3482" s="576" t="e">
        <f t="shared" si="383"/>
        <v>#REF!</v>
      </c>
      <c r="C3482" s="576" t="e">
        <f>IF(A3482="","",IF(#REF!+'Plano Prestação Mensal Proposta'!A3482&gt;120,0,ROUND(IF(B3482&gt;0.045,(0.045*0.5),(0.5)*B3482),7)))</f>
        <v>#REF!</v>
      </c>
      <c r="D3482" s="576" t="e">
        <f t="shared" si="378"/>
        <v>#REF!</v>
      </c>
      <c r="E3482" s="575" t="e">
        <f t="shared" si="384"/>
        <v>#REF!</v>
      </c>
      <c r="F3482" s="575" t="e">
        <f t="shared" si="379"/>
        <v>#REF!</v>
      </c>
      <c r="G3482" s="575" t="e">
        <f t="shared" si="380"/>
        <v>#REF!</v>
      </c>
      <c r="H3482" s="575" t="e">
        <f t="shared" si="381"/>
        <v>#REF!</v>
      </c>
      <c r="I3482" s="575" t="e">
        <f t="shared" si="382"/>
        <v>#REF!</v>
      </c>
      <c r="J3482" s="575" t="e">
        <f>IF(A3482="","",IF(#REF!="","",PMT((1+D3482)^(1/12)-1,(#REF!*12)-A3482+1,-E3482)))</f>
        <v>#REF!</v>
      </c>
    </row>
    <row r="3483" spans="1:10">
      <c r="A3483" s="577" t="e">
        <f>IF(A3482="","",IF(A3482=#REF!*12,"",+A3482+1))</f>
        <v>#REF!</v>
      </c>
      <c r="B3483" s="576" t="e">
        <f t="shared" si="383"/>
        <v>#REF!</v>
      </c>
      <c r="C3483" s="576" t="e">
        <f>IF(A3483="","",IF(#REF!+'Plano Prestação Mensal Proposta'!A3483&gt;120,0,ROUND(IF(B3483&gt;0.045,(0.045*0.5),(0.5)*B3483),7)))</f>
        <v>#REF!</v>
      </c>
      <c r="D3483" s="576" t="e">
        <f t="shared" si="378"/>
        <v>#REF!</v>
      </c>
      <c r="E3483" s="575" t="e">
        <f t="shared" si="384"/>
        <v>#REF!</v>
      </c>
      <c r="F3483" s="575" t="e">
        <f t="shared" si="379"/>
        <v>#REF!</v>
      </c>
      <c r="G3483" s="575" t="e">
        <f t="shared" si="380"/>
        <v>#REF!</v>
      </c>
      <c r="H3483" s="575" t="e">
        <f t="shared" si="381"/>
        <v>#REF!</v>
      </c>
      <c r="I3483" s="575" t="e">
        <f t="shared" si="382"/>
        <v>#REF!</v>
      </c>
      <c r="J3483" s="575" t="e">
        <f>IF(A3483="","",IF(#REF!="","",PMT((1+D3483)^(1/12)-1,(#REF!*12)-A3483+1,-E3483)))</f>
        <v>#REF!</v>
      </c>
    </row>
    <row r="3484" spans="1:10">
      <c r="A3484" s="577" t="e">
        <f>IF(A3483="","",IF(A3483=#REF!*12,"",+A3483+1))</f>
        <v>#REF!</v>
      </c>
      <c r="B3484" s="576" t="e">
        <f t="shared" si="383"/>
        <v>#REF!</v>
      </c>
      <c r="C3484" s="576" t="e">
        <f>IF(A3484="","",IF(#REF!+'Plano Prestação Mensal Proposta'!A3484&gt;120,0,ROUND(IF(B3484&gt;0.045,(0.045*0.5),(0.5)*B3484),7)))</f>
        <v>#REF!</v>
      </c>
      <c r="D3484" s="576" t="e">
        <f t="shared" si="378"/>
        <v>#REF!</v>
      </c>
      <c r="E3484" s="575" t="e">
        <f t="shared" si="384"/>
        <v>#REF!</v>
      </c>
      <c r="F3484" s="575" t="e">
        <f t="shared" si="379"/>
        <v>#REF!</v>
      </c>
      <c r="G3484" s="575" t="e">
        <f t="shared" si="380"/>
        <v>#REF!</v>
      </c>
      <c r="H3484" s="575" t="e">
        <f t="shared" si="381"/>
        <v>#REF!</v>
      </c>
      <c r="I3484" s="575" t="e">
        <f t="shared" si="382"/>
        <v>#REF!</v>
      </c>
      <c r="J3484" s="575" t="e">
        <f>IF(A3484="","",IF(#REF!="","",PMT((1+D3484)^(1/12)-1,(#REF!*12)-A3484+1,-E3484)))</f>
        <v>#REF!</v>
      </c>
    </row>
    <row r="3485" spans="1:10">
      <c r="A3485" s="577" t="e">
        <f>IF(A3484="","",IF(A3484=#REF!*12,"",+A3484+1))</f>
        <v>#REF!</v>
      </c>
      <c r="B3485" s="576" t="e">
        <f t="shared" si="383"/>
        <v>#REF!</v>
      </c>
      <c r="C3485" s="576" t="e">
        <f>IF(A3485="","",IF(#REF!+'Plano Prestação Mensal Proposta'!A3485&gt;120,0,ROUND(IF(B3485&gt;0.045,(0.045*0.5),(0.5)*B3485),7)))</f>
        <v>#REF!</v>
      </c>
      <c r="D3485" s="576" t="e">
        <f t="shared" si="378"/>
        <v>#REF!</v>
      </c>
      <c r="E3485" s="575" t="e">
        <f t="shared" si="384"/>
        <v>#REF!</v>
      </c>
      <c r="F3485" s="575" t="e">
        <f t="shared" si="379"/>
        <v>#REF!</v>
      </c>
      <c r="G3485" s="575" t="e">
        <f t="shared" si="380"/>
        <v>#REF!</v>
      </c>
      <c r="H3485" s="575" t="e">
        <f t="shared" si="381"/>
        <v>#REF!</v>
      </c>
      <c r="I3485" s="575" t="e">
        <f t="shared" si="382"/>
        <v>#REF!</v>
      </c>
      <c r="J3485" s="575" t="e">
        <f>IF(A3485="","",IF(#REF!="","",PMT((1+D3485)^(1/12)-1,(#REF!*12)-A3485+1,-E3485)))</f>
        <v>#REF!</v>
      </c>
    </row>
    <row r="3486" spans="1:10">
      <c r="A3486" s="577" t="e">
        <f>IF(A3485="","",IF(A3485=#REF!*12,"",+A3485+1))</f>
        <v>#REF!</v>
      </c>
      <c r="B3486" s="576" t="e">
        <f t="shared" si="383"/>
        <v>#REF!</v>
      </c>
      <c r="C3486" s="576" t="e">
        <f>IF(A3486="","",IF(#REF!+'Plano Prestação Mensal Proposta'!A3486&gt;120,0,ROUND(IF(B3486&gt;0.045,(0.045*0.5),(0.5)*B3486),7)))</f>
        <v>#REF!</v>
      </c>
      <c r="D3486" s="576" t="e">
        <f t="shared" si="378"/>
        <v>#REF!</v>
      </c>
      <c r="E3486" s="575" t="e">
        <f t="shared" si="384"/>
        <v>#REF!</v>
      </c>
      <c r="F3486" s="575" t="e">
        <f t="shared" si="379"/>
        <v>#REF!</v>
      </c>
      <c r="G3486" s="575" t="e">
        <f t="shared" si="380"/>
        <v>#REF!</v>
      </c>
      <c r="H3486" s="575" t="e">
        <f t="shared" si="381"/>
        <v>#REF!</v>
      </c>
      <c r="I3486" s="575" t="e">
        <f t="shared" si="382"/>
        <v>#REF!</v>
      </c>
      <c r="J3486" s="575" t="e">
        <f>IF(A3486="","",IF(#REF!="","",PMT((1+D3486)^(1/12)-1,(#REF!*12)-A3486+1,-E3486)))</f>
        <v>#REF!</v>
      </c>
    </row>
    <row r="3487" spans="1:10">
      <c r="A3487" s="577" t="e">
        <f>IF(A3486="","",IF(A3486=#REF!*12,"",+A3486+1))</f>
        <v>#REF!</v>
      </c>
      <c r="B3487" s="576" t="e">
        <f t="shared" si="383"/>
        <v>#REF!</v>
      </c>
      <c r="C3487" s="576" t="e">
        <f>IF(A3487="","",IF(#REF!+'Plano Prestação Mensal Proposta'!A3487&gt;120,0,ROUND(IF(B3487&gt;0.045,(0.045*0.5),(0.5)*B3487),7)))</f>
        <v>#REF!</v>
      </c>
      <c r="D3487" s="576" t="e">
        <f t="shared" si="378"/>
        <v>#REF!</v>
      </c>
      <c r="E3487" s="575" t="e">
        <f t="shared" si="384"/>
        <v>#REF!</v>
      </c>
      <c r="F3487" s="575" t="e">
        <f t="shared" si="379"/>
        <v>#REF!</v>
      </c>
      <c r="G3487" s="575" t="e">
        <f t="shared" si="380"/>
        <v>#REF!</v>
      </c>
      <c r="H3487" s="575" t="e">
        <f t="shared" si="381"/>
        <v>#REF!</v>
      </c>
      <c r="I3487" s="575" t="e">
        <f t="shared" si="382"/>
        <v>#REF!</v>
      </c>
      <c r="J3487" s="575" t="e">
        <f>IF(A3487="","",IF(#REF!="","",PMT((1+D3487)^(1/12)-1,(#REF!*12)-A3487+1,-E3487)))</f>
        <v>#REF!</v>
      </c>
    </row>
    <row r="3488" spans="1:10">
      <c r="A3488" s="577" t="e">
        <f>IF(A3487="","",IF(A3487=#REF!*12,"",+A3487+1))</f>
        <v>#REF!</v>
      </c>
      <c r="B3488" s="576" t="e">
        <f t="shared" si="383"/>
        <v>#REF!</v>
      </c>
      <c r="C3488" s="576" t="e">
        <f>IF(A3488="","",IF(#REF!+'Plano Prestação Mensal Proposta'!A3488&gt;120,0,ROUND(IF(B3488&gt;0.045,(0.045*0.5),(0.5)*B3488),7)))</f>
        <v>#REF!</v>
      </c>
      <c r="D3488" s="576" t="e">
        <f t="shared" si="378"/>
        <v>#REF!</v>
      </c>
      <c r="E3488" s="575" t="e">
        <f t="shared" si="384"/>
        <v>#REF!</v>
      </c>
      <c r="F3488" s="575" t="e">
        <f t="shared" si="379"/>
        <v>#REF!</v>
      </c>
      <c r="G3488" s="575" t="e">
        <f t="shared" si="380"/>
        <v>#REF!</v>
      </c>
      <c r="H3488" s="575" t="e">
        <f t="shared" si="381"/>
        <v>#REF!</v>
      </c>
      <c r="I3488" s="575" t="e">
        <f t="shared" si="382"/>
        <v>#REF!</v>
      </c>
      <c r="J3488" s="575" t="e">
        <f>IF(A3488="","",IF(#REF!="","",PMT((1+D3488)^(1/12)-1,(#REF!*12)-A3488+1,-E3488)))</f>
        <v>#REF!</v>
      </c>
    </row>
    <row r="3489" spans="1:10">
      <c r="A3489" s="577" t="e">
        <f>IF(A3488="","",IF(A3488=#REF!*12,"",+A3488+1))</f>
        <v>#REF!</v>
      </c>
      <c r="B3489" s="576" t="e">
        <f t="shared" si="383"/>
        <v>#REF!</v>
      </c>
      <c r="C3489" s="576" t="e">
        <f>IF(A3489="","",IF(#REF!+'Plano Prestação Mensal Proposta'!A3489&gt;120,0,ROUND(IF(B3489&gt;0.045,(0.045*0.5),(0.5)*B3489),7)))</f>
        <v>#REF!</v>
      </c>
      <c r="D3489" s="576" t="e">
        <f t="shared" si="378"/>
        <v>#REF!</v>
      </c>
      <c r="E3489" s="575" t="e">
        <f t="shared" si="384"/>
        <v>#REF!</v>
      </c>
      <c r="F3489" s="575" t="e">
        <f t="shared" si="379"/>
        <v>#REF!</v>
      </c>
      <c r="G3489" s="575" t="e">
        <f t="shared" si="380"/>
        <v>#REF!</v>
      </c>
      <c r="H3489" s="575" t="e">
        <f t="shared" si="381"/>
        <v>#REF!</v>
      </c>
      <c r="I3489" s="575" t="e">
        <f t="shared" si="382"/>
        <v>#REF!</v>
      </c>
      <c r="J3489" s="575" t="e">
        <f>IF(A3489="","",IF(#REF!="","",PMT((1+D3489)^(1/12)-1,(#REF!*12)-A3489+1,-E3489)))</f>
        <v>#REF!</v>
      </c>
    </row>
    <row r="3490" spans="1:10">
      <c r="A3490" s="577" t="e">
        <f>IF(A3489="","",IF(A3489=#REF!*12,"",+A3489+1))</f>
        <v>#REF!</v>
      </c>
      <c r="B3490" s="576" t="e">
        <f t="shared" si="383"/>
        <v>#REF!</v>
      </c>
      <c r="C3490" s="576" t="e">
        <f>IF(A3490="","",IF(#REF!+'Plano Prestação Mensal Proposta'!A3490&gt;120,0,ROUND(IF(B3490&gt;0.045,(0.045*0.5),(0.5)*B3490),7)))</f>
        <v>#REF!</v>
      </c>
      <c r="D3490" s="576" t="e">
        <f t="shared" si="378"/>
        <v>#REF!</v>
      </c>
      <c r="E3490" s="575" t="e">
        <f t="shared" si="384"/>
        <v>#REF!</v>
      </c>
      <c r="F3490" s="575" t="e">
        <f t="shared" si="379"/>
        <v>#REF!</v>
      </c>
      <c r="G3490" s="575" t="e">
        <f t="shared" si="380"/>
        <v>#REF!</v>
      </c>
      <c r="H3490" s="575" t="e">
        <f t="shared" si="381"/>
        <v>#REF!</v>
      </c>
      <c r="I3490" s="575" t="e">
        <f t="shared" si="382"/>
        <v>#REF!</v>
      </c>
      <c r="J3490" s="575" t="e">
        <f>IF(A3490="","",IF(#REF!="","",PMT((1+D3490)^(1/12)-1,(#REF!*12)-A3490+1,-E3490)))</f>
        <v>#REF!</v>
      </c>
    </row>
    <row r="3491" spans="1:10">
      <c r="A3491" s="577" t="e">
        <f>IF(A3490="","",IF(A3490=#REF!*12,"",+A3490+1))</f>
        <v>#REF!</v>
      </c>
      <c r="B3491" s="576" t="e">
        <f t="shared" si="383"/>
        <v>#REF!</v>
      </c>
      <c r="C3491" s="576" t="e">
        <f>IF(A3491="","",IF(#REF!+'Plano Prestação Mensal Proposta'!A3491&gt;120,0,ROUND(IF(B3491&gt;0.045,(0.045*0.5),(0.5)*B3491),7)))</f>
        <v>#REF!</v>
      </c>
      <c r="D3491" s="576" t="e">
        <f t="shared" si="378"/>
        <v>#REF!</v>
      </c>
      <c r="E3491" s="575" t="e">
        <f t="shared" si="384"/>
        <v>#REF!</v>
      </c>
      <c r="F3491" s="575" t="e">
        <f t="shared" si="379"/>
        <v>#REF!</v>
      </c>
      <c r="G3491" s="575" t="e">
        <f t="shared" si="380"/>
        <v>#REF!</v>
      </c>
      <c r="H3491" s="575" t="e">
        <f t="shared" si="381"/>
        <v>#REF!</v>
      </c>
      <c r="I3491" s="575" t="e">
        <f t="shared" si="382"/>
        <v>#REF!</v>
      </c>
      <c r="J3491" s="575" t="e">
        <f>IF(A3491="","",IF(#REF!="","",PMT((1+D3491)^(1/12)-1,(#REF!*12)-A3491+1,-E3491)))</f>
        <v>#REF!</v>
      </c>
    </row>
    <row r="3492" spans="1:10">
      <c r="A3492" s="577" t="e">
        <f>IF(A3491="","",IF(A3491=#REF!*12,"",+A3491+1))</f>
        <v>#REF!</v>
      </c>
      <c r="B3492" s="576" t="e">
        <f t="shared" si="383"/>
        <v>#REF!</v>
      </c>
      <c r="C3492" s="576" t="e">
        <f>IF(A3492="","",IF(#REF!+'Plano Prestação Mensal Proposta'!A3492&gt;120,0,ROUND(IF(B3492&gt;0.045,(0.045*0.5),(0.5)*B3492),7)))</f>
        <v>#REF!</v>
      </c>
      <c r="D3492" s="576" t="e">
        <f t="shared" si="378"/>
        <v>#REF!</v>
      </c>
      <c r="E3492" s="575" t="e">
        <f t="shared" si="384"/>
        <v>#REF!</v>
      </c>
      <c r="F3492" s="575" t="e">
        <f t="shared" si="379"/>
        <v>#REF!</v>
      </c>
      <c r="G3492" s="575" t="e">
        <f t="shared" si="380"/>
        <v>#REF!</v>
      </c>
      <c r="H3492" s="575" t="e">
        <f t="shared" si="381"/>
        <v>#REF!</v>
      </c>
      <c r="I3492" s="575" t="e">
        <f t="shared" si="382"/>
        <v>#REF!</v>
      </c>
      <c r="J3492" s="575" t="e">
        <f>IF(A3492="","",IF(#REF!="","",PMT((1+D3492)^(1/12)-1,(#REF!*12)-A3492+1,-E3492)))</f>
        <v>#REF!</v>
      </c>
    </row>
    <row r="3493" spans="1:10">
      <c r="A3493" s="577" t="e">
        <f>IF(A3492="","",IF(A3492=#REF!*12,"",+A3492+1))</f>
        <v>#REF!</v>
      </c>
      <c r="B3493" s="576" t="e">
        <f t="shared" si="383"/>
        <v>#REF!</v>
      </c>
      <c r="C3493" s="576" t="e">
        <f>IF(A3493="","",IF(#REF!+'Plano Prestação Mensal Proposta'!A3493&gt;120,0,ROUND(IF(B3493&gt;0.045,(0.045*0.5),(0.5)*B3493),7)))</f>
        <v>#REF!</v>
      </c>
      <c r="D3493" s="576" t="e">
        <f t="shared" si="378"/>
        <v>#REF!</v>
      </c>
      <c r="E3493" s="575" t="e">
        <f t="shared" si="384"/>
        <v>#REF!</v>
      </c>
      <c r="F3493" s="575" t="e">
        <f t="shared" si="379"/>
        <v>#REF!</v>
      </c>
      <c r="G3493" s="575" t="e">
        <f t="shared" si="380"/>
        <v>#REF!</v>
      </c>
      <c r="H3493" s="575" t="e">
        <f t="shared" si="381"/>
        <v>#REF!</v>
      </c>
      <c r="I3493" s="575" t="e">
        <f t="shared" si="382"/>
        <v>#REF!</v>
      </c>
      <c r="J3493" s="575" t="e">
        <f>IF(A3493="","",IF(#REF!="","",PMT((1+D3493)^(1/12)-1,(#REF!*12)-A3493+1,-E3493)))</f>
        <v>#REF!</v>
      </c>
    </row>
    <row r="3494" spans="1:10">
      <c r="A3494" s="577" t="e">
        <f>IF(A3493="","",IF(A3493=#REF!*12,"",+A3493+1))</f>
        <v>#REF!</v>
      </c>
      <c r="B3494" s="576" t="e">
        <f t="shared" si="383"/>
        <v>#REF!</v>
      </c>
      <c r="C3494" s="576" t="e">
        <f>IF(A3494="","",IF(#REF!+'Plano Prestação Mensal Proposta'!A3494&gt;120,0,ROUND(IF(B3494&gt;0.045,(0.045*0.5),(0.5)*B3494),7)))</f>
        <v>#REF!</v>
      </c>
      <c r="D3494" s="576" t="e">
        <f t="shared" si="378"/>
        <v>#REF!</v>
      </c>
      <c r="E3494" s="575" t="e">
        <f t="shared" si="384"/>
        <v>#REF!</v>
      </c>
      <c r="F3494" s="575" t="e">
        <f t="shared" si="379"/>
        <v>#REF!</v>
      </c>
      <c r="G3494" s="575" t="e">
        <f t="shared" si="380"/>
        <v>#REF!</v>
      </c>
      <c r="H3494" s="575" t="e">
        <f t="shared" si="381"/>
        <v>#REF!</v>
      </c>
      <c r="I3494" s="575" t="e">
        <f t="shared" si="382"/>
        <v>#REF!</v>
      </c>
      <c r="J3494" s="575" t="e">
        <f>IF(A3494="","",IF(#REF!="","",PMT((1+D3494)^(1/12)-1,(#REF!*12)-A3494+1,-E3494)))</f>
        <v>#REF!</v>
      </c>
    </row>
    <row r="3495" spans="1:10">
      <c r="A3495" s="577" t="e">
        <f>IF(A3494="","",IF(A3494=#REF!*12,"",+A3494+1))</f>
        <v>#REF!</v>
      </c>
      <c r="B3495" s="576" t="e">
        <f t="shared" si="383"/>
        <v>#REF!</v>
      </c>
      <c r="C3495" s="576" t="e">
        <f>IF(A3495="","",IF(#REF!+'Plano Prestação Mensal Proposta'!A3495&gt;120,0,ROUND(IF(B3495&gt;0.045,(0.045*0.5),(0.5)*B3495),7)))</f>
        <v>#REF!</v>
      </c>
      <c r="D3495" s="576" t="e">
        <f t="shared" si="378"/>
        <v>#REF!</v>
      </c>
      <c r="E3495" s="575" t="e">
        <f t="shared" si="384"/>
        <v>#REF!</v>
      </c>
      <c r="F3495" s="575" t="e">
        <f t="shared" si="379"/>
        <v>#REF!</v>
      </c>
      <c r="G3495" s="575" t="e">
        <f t="shared" si="380"/>
        <v>#REF!</v>
      </c>
      <c r="H3495" s="575" t="e">
        <f t="shared" si="381"/>
        <v>#REF!</v>
      </c>
      <c r="I3495" s="575" t="e">
        <f t="shared" si="382"/>
        <v>#REF!</v>
      </c>
      <c r="J3495" s="575" t="e">
        <f>IF(A3495="","",IF(#REF!="","",PMT((1+D3495)^(1/12)-1,(#REF!*12)-A3495+1,-E3495)))</f>
        <v>#REF!</v>
      </c>
    </row>
    <row r="3496" spans="1:10">
      <c r="A3496" s="577" t="e">
        <f>IF(A3495="","",IF(A3495=#REF!*12,"",+A3495+1))</f>
        <v>#REF!</v>
      </c>
      <c r="B3496" s="576" t="e">
        <f t="shared" si="383"/>
        <v>#REF!</v>
      </c>
      <c r="C3496" s="576" t="e">
        <f>IF(A3496="","",IF(#REF!+'Plano Prestação Mensal Proposta'!A3496&gt;120,0,ROUND(IF(B3496&gt;0.045,(0.045*0.5),(0.5)*B3496),7)))</f>
        <v>#REF!</v>
      </c>
      <c r="D3496" s="576" t="e">
        <f t="shared" si="378"/>
        <v>#REF!</v>
      </c>
      <c r="E3496" s="575" t="e">
        <f t="shared" si="384"/>
        <v>#REF!</v>
      </c>
      <c r="F3496" s="575" t="e">
        <f t="shared" si="379"/>
        <v>#REF!</v>
      </c>
      <c r="G3496" s="575" t="e">
        <f t="shared" si="380"/>
        <v>#REF!</v>
      </c>
      <c r="H3496" s="575" t="e">
        <f t="shared" si="381"/>
        <v>#REF!</v>
      </c>
      <c r="I3496" s="575" t="e">
        <f t="shared" si="382"/>
        <v>#REF!</v>
      </c>
      <c r="J3496" s="575" t="e">
        <f>IF(A3496="","",IF(#REF!="","",PMT((1+D3496)^(1/12)-1,(#REF!*12)-A3496+1,-E3496)))</f>
        <v>#REF!</v>
      </c>
    </row>
    <row r="3497" spans="1:10">
      <c r="A3497" s="577" t="e">
        <f>IF(A3496="","",IF(A3496=#REF!*12,"",+A3496+1))</f>
        <v>#REF!</v>
      </c>
      <c r="B3497" s="576" t="e">
        <f t="shared" si="383"/>
        <v>#REF!</v>
      </c>
      <c r="C3497" s="576" t="e">
        <f>IF(A3497="","",IF(#REF!+'Plano Prestação Mensal Proposta'!A3497&gt;120,0,ROUND(IF(B3497&gt;0.045,(0.045*0.5),(0.5)*B3497),7)))</f>
        <v>#REF!</v>
      </c>
      <c r="D3497" s="576" t="e">
        <f t="shared" si="378"/>
        <v>#REF!</v>
      </c>
      <c r="E3497" s="575" t="e">
        <f t="shared" si="384"/>
        <v>#REF!</v>
      </c>
      <c r="F3497" s="575" t="e">
        <f t="shared" si="379"/>
        <v>#REF!</v>
      </c>
      <c r="G3497" s="575" t="e">
        <f t="shared" si="380"/>
        <v>#REF!</v>
      </c>
      <c r="H3497" s="575" t="e">
        <f t="shared" si="381"/>
        <v>#REF!</v>
      </c>
      <c r="I3497" s="575" t="e">
        <f t="shared" si="382"/>
        <v>#REF!</v>
      </c>
      <c r="J3497" s="575" t="e">
        <f>IF(A3497="","",IF(#REF!="","",PMT((1+D3497)^(1/12)-1,(#REF!*12)-A3497+1,-E3497)))</f>
        <v>#REF!</v>
      </c>
    </row>
    <row r="3498" spans="1:10">
      <c r="A3498" s="577" t="e">
        <f>IF(A3497="","",IF(A3497=#REF!*12,"",+A3497+1))</f>
        <v>#REF!</v>
      </c>
      <c r="B3498" s="576" t="e">
        <f t="shared" si="383"/>
        <v>#REF!</v>
      </c>
      <c r="C3498" s="576" t="e">
        <f>IF(A3498="","",IF(#REF!+'Plano Prestação Mensal Proposta'!A3498&gt;120,0,ROUND(IF(B3498&gt;0.045,(0.045*0.5),(0.5)*B3498),7)))</f>
        <v>#REF!</v>
      </c>
      <c r="D3498" s="576" t="e">
        <f t="shared" si="378"/>
        <v>#REF!</v>
      </c>
      <c r="E3498" s="575" t="e">
        <f t="shared" si="384"/>
        <v>#REF!</v>
      </c>
      <c r="F3498" s="575" t="e">
        <f t="shared" si="379"/>
        <v>#REF!</v>
      </c>
      <c r="G3498" s="575" t="e">
        <f t="shared" si="380"/>
        <v>#REF!</v>
      </c>
      <c r="H3498" s="575" t="e">
        <f t="shared" si="381"/>
        <v>#REF!</v>
      </c>
      <c r="I3498" s="575" t="e">
        <f t="shared" si="382"/>
        <v>#REF!</v>
      </c>
      <c r="J3498" s="575" t="e">
        <f>IF(A3498="","",IF(#REF!="","",PMT((1+D3498)^(1/12)-1,(#REF!*12)-A3498+1,-E3498)))</f>
        <v>#REF!</v>
      </c>
    </row>
    <row r="3499" spans="1:10">
      <c r="A3499" s="577" t="e">
        <f>IF(A3498="","",IF(A3498=#REF!*12,"",+A3498+1))</f>
        <v>#REF!</v>
      </c>
      <c r="B3499" s="576" t="e">
        <f t="shared" si="383"/>
        <v>#REF!</v>
      </c>
      <c r="C3499" s="576" t="e">
        <f>IF(A3499="","",IF(#REF!+'Plano Prestação Mensal Proposta'!A3499&gt;120,0,ROUND(IF(B3499&gt;0.045,(0.045*0.5),(0.5)*B3499),7)))</f>
        <v>#REF!</v>
      </c>
      <c r="D3499" s="576" t="e">
        <f t="shared" si="378"/>
        <v>#REF!</v>
      </c>
      <c r="E3499" s="575" t="e">
        <f t="shared" si="384"/>
        <v>#REF!</v>
      </c>
      <c r="F3499" s="575" t="e">
        <f t="shared" si="379"/>
        <v>#REF!</v>
      </c>
      <c r="G3499" s="575" t="e">
        <f t="shared" si="380"/>
        <v>#REF!</v>
      </c>
      <c r="H3499" s="575" t="e">
        <f t="shared" si="381"/>
        <v>#REF!</v>
      </c>
      <c r="I3499" s="575" t="e">
        <f t="shared" si="382"/>
        <v>#REF!</v>
      </c>
      <c r="J3499" s="575" t="e">
        <f>IF(A3499="","",IF(#REF!="","",PMT((1+D3499)^(1/12)-1,(#REF!*12)-A3499+1,-E3499)))</f>
        <v>#REF!</v>
      </c>
    </row>
    <row r="3500" spans="1:10">
      <c r="A3500" s="577" t="e">
        <f>IF(A3499="","",IF(A3499=#REF!*12,"",+A3499+1))</f>
        <v>#REF!</v>
      </c>
      <c r="B3500" s="576" t="e">
        <f t="shared" si="383"/>
        <v>#REF!</v>
      </c>
      <c r="C3500" s="576" t="e">
        <f>IF(A3500="","",IF(#REF!+'Plano Prestação Mensal Proposta'!A3500&gt;120,0,ROUND(IF(B3500&gt;0.045,(0.045*0.5),(0.5)*B3500),7)))</f>
        <v>#REF!</v>
      </c>
      <c r="D3500" s="576" t="e">
        <f t="shared" si="378"/>
        <v>#REF!</v>
      </c>
      <c r="E3500" s="575" t="e">
        <f t="shared" si="384"/>
        <v>#REF!</v>
      </c>
      <c r="F3500" s="575" t="e">
        <f t="shared" si="379"/>
        <v>#REF!</v>
      </c>
      <c r="G3500" s="575" t="e">
        <f t="shared" si="380"/>
        <v>#REF!</v>
      </c>
      <c r="H3500" s="575" t="e">
        <f t="shared" si="381"/>
        <v>#REF!</v>
      </c>
      <c r="I3500" s="575" t="e">
        <f t="shared" si="382"/>
        <v>#REF!</v>
      </c>
      <c r="J3500" s="575" t="e">
        <f>IF(A3500="","",IF(#REF!="","",PMT((1+D3500)^(1/12)-1,(#REF!*12)-A3500+1,-E3500)))</f>
        <v>#REF!</v>
      </c>
    </row>
    <row r="3501" spans="1:10">
      <c r="A3501" s="577" t="e">
        <f>IF(A3500="","",IF(A3500=#REF!*12,"",+A3500+1))</f>
        <v>#REF!</v>
      </c>
      <c r="B3501" s="576" t="e">
        <f t="shared" si="383"/>
        <v>#REF!</v>
      </c>
      <c r="C3501" s="576" t="e">
        <f>IF(A3501="","",IF(#REF!+'Plano Prestação Mensal Proposta'!A3501&gt;120,0,ROUND(IF(B3501&gt;0.045,(0.045*0.5),(0.5)*B3501),7)))</f>
        <v>#REF!</v>
      </c>
      <c r="D3501" s="576" t="e">
        <f t="shared" si="378"/>
        <v>#REF!</v>
      </c>
      <c r="E3501" s="575" t="e">
        <f t="shared" si="384"/>
        <v>#REF!</v>
      </c>
      <c r="F3501" s="575" t="e">
        <f t="shared" si="379"/>
        <v>#REF!</v>
      </c>
      <c r="G3501" s="575" t="e">
        <f t="shared" si="380"/>
        <v>#REF!</v>
      </c>
      <c r="H3501" s="575" t="e">
        <f t="shared" si="381"/>
        <v>#REF!</v>
      </c>
      <c r="I3501" s="575" t="e">
        <f t="shared" si="382"/>
        <v>#REF!</v>
      </c>
      <c r="J3501" s="575" t="e">
        <f>IF(A3501="","",IF(#REF!="","",PMT((1+D3501)^(1/12)-1,(#REF!*12)-A3501+1,-E3501)))</f>
        <v>#REF!</v>
      </c>
    </row>
    <row r="3502" spans="1:10">
      <c r="A3502" s="577" t="e">
        <f>IF(A3501="","",IF(A3501=#REF!*12,"",+A3501+1))</f>
        <v>#REF!</v>
      </c>
      <c r="B3502" s="576" t="e">
        <f t="shared" si="383"/>
        <v>#REF!</v>
      </c>
      <c r="C3502" s="576" t="e">
        <f>IF(A3502="","",IF(#REF!+'Plano Prestação Mensal Proposta'!A3502&gt;120,0,ROUND(IF(B3502&gt;0.045,(0.045*0.5),(0.5)*B3502),7)))</f>
        <v>#REF!</v>
      </c>
      <c r="D3502" s="576" t="e">
        <f t="shared" si="378"/>
        <v>#REF!</v>
      </c>
      <c r="E3502" s="575" t="e">
        <f t="shared" si="384"/>
        <v>#REF!</v>
      </c>
      <c r="F3502" s="575" t="e">
        <f t="shared" si="379"/>
        <v>#REF!</v>
      </c>
      <c r="G3502" s="575" t="e">
        <f t="shared" si="380"/>
        <v>#REF!</v>
      </c>
      <c r="H3502" s="575" t="e">
        <f t="shared" si="381"/>
        <v>#REF!</v>
      </c>
      <c r="I3502" s="575" t="e">
        <f t="shared" si="382"/>
        <v>#REF!</v>
      </c>
      <c r="J3502" s="575" t="e">
        <f>IF(A3502="","",IF(#REF!="","",PMT((1+D3502)^(1/12)-1,(#REF!*12)-A3502+1,-E3502)))</f>
        <v>#REF!</v>
      </c>
    </row>
    <row r="3503" spans="1:10">
      <c r="A3503" s="577" t="e">
        <f>IF(A3502="","",IF(A3502=#REF!*12,"",+A3502+1))</f>
        <v>#REF!</v>
      </c>
      <c r="B3503" s="576" t="e">
        <f t="shared" si="383"/>
        <v>#REF!</v>
      </c>
      <c r="C3503" s="576" t="e">
        <f>IF(A3503="","",IF(#REF!+'Plano Prestação Mensal Proposta'!A3503&gt;120,0,ROUND(IF(B3503&gt;0.045,(0.045*0.5),(0.5)*B3503),7)))</f>
        <v>#REF!</v>
      </c>
      <c r="D3503" s="576" t="e">
        <f t="shared" si="378"/>
        <v>#REF!</v>
      </c>
      <c r="E3503" s="575" t="e">
        <f t="shared" si="384"/>
        <v>#REF!</v>
      </c>
      <c r="F3503" s="575" t="e">
        <f t="shared" si="379"/>
        <v>#REF!</v>
      </c>
      <c r="G3503" s="575" t="e">
        <f t="shared" si="380"/>
        <v>#REF!</v>
      </c>
      <c r="H3503" s="575" t="e">
        <f t="shared" si="381"/>
        <v>#REF!</v>
      </c>
      <c r="I3503" s="575" t="e">
        <f t="shared" si="382"/>
        <v>#REF!</v>
      </c>
      <c r="J3503" s="575" t="e">
        <f>IF(A3503="","",IF(#REF!="","",PMT((1+D3503)^(1/12)-1,(#REF!*12)-A3503+1,-E3503)))</f>
        <v>#REF!</v>
      </c>
    </row>
    <row r="3504" spans="1:10">
      <c r="A3504" s="577" t="e">
        <f>IF(A3503="","",IF(A3503=#REF!*12,"",+A3503+1))</f>
        <v>#REF!</v>
      </c>
      <c r="B3504" s="576" t="e">
        <f t="shared" si="383"/>
        <v>#REF!</v>
      </c>
      <c r="C3504" s="576" t="e">
        <f>IF(A3504="","",IF(#REF!+'Plano Prestação Mensal Proposta'!A3504&gt;120,0,ROUND(IF(B3504&gt;0.045,(0.045*0.5),(0.5)*B3504),7)))</f>
        <v>#REF!</v>
      </c>
      <c r="D3504" s="576" t="e">
        <f t="shared" si="378"/>
        <v>#REF!</v>
      </c>
      <c r="E3504" s="575" t="e">
        <f t="shared" si="384"/>
        <v>#REF!</v>
      </c>
      <c r="F3504" s="575" t="e">
        <f t="shared" si="379"/>
        <v>#REF!</v>
      </c>
      <c r="G3504" s="575" t="e">
        <f t="shared" si="380"/>
        <v>#REF!</v>
      </c>
      <c r="H3504" s="575" t="e">
        <f t="shared" si="381"/>
        <v>#REF!</v>
      </c>
      <c r="I3504" s="575" t="e">
        <f t="shared" si="382"/>
        <v>#REF!</v>
      </c>
      <c r="J3504" s="575" t="e">
        <f>IF(A3504="","",IF(#REF!="","",PMT((1+D3504)^(1/12)-1,(#REF!*12)-A3504+1,-E3504)))</f>
        <v>#REF!</v>
      </c>
    </row>
    <row r="3505" spans="1:10">
      <c r="A3505" s="577" t="e">
        <f>IF(A3504="","",IF(A3504=#REF!*12,"",+A3504+1))</f>
        <v>#REF!</v>
      </c>
      <c r="B3505" s="576" t="e">
        <f t="shared" si="383"/>
        <v>#REF!</v>
      </c>
      <c r="C3505" s="576" t="e">
        <f>IF(A3505="","",IF(#REF!+'Plano Prestação Mensal Proposta'!A3505&gt;120,0,ROUND(IF(B3505&gt;0.045,(0.045*0.5),(0.5)*B3505),7)))</f>
        <v>#REF!</v>
      </c>
      <c r="D3505" s="576" t="e">
        <f t="shared" si="378"/>
        <v>#REF!</v>
      </c>
      <c r="E3505" s="575" t="e">
        <f t="shared" si="384"/>
        <v>#REF!</v>
      </c>
      <c r="F3505" s="575" t="e">
        <f t="shared" si="379"/>
        <v>#REF!</v>
      </c>
      <c r="G3505" s="575" t="e">
        <f t="shared" si="380"/>
        <v>#REF!</v>
      </c>
      <c r="H3505" s="575" t="e">
        <f t="shared" si="381"/>
        <v>#REF!</v>
      </c>
      <c r="I3505" s="575" t="e">
        <f t="shared" si="382"/>
        <v>#REF!</v>
      </c>
      <c r="J3505" s="575" t="e">
        <f>IF(A3505="","",IF(#REF!="","",PMT((1+D3505)^(1/12)-1,(#REF!*12)-A3505+1,-E3505)))</f>
        <v>#REF!</v>
      </c>
    </row>
    <row r="3506" spans="1:10">
      <c r="A3506" s="577" t="e">
        <f>IF(A3505="","",IF(A3505=#REF!*12,"",+A3505+1))</f>
        <v>#REF!</v>
      </c>
      <c r="B3506" s="576" t="e">
        <f t="shared" si="383"/>
        <v>#REF!</v>
      </c>
      <c r="C3506" s="576" t="e">
        <f>IF(A3506="","",IF(#REF!+'Plano Prestação Mensal Proposta'!A3506&gt;120,0,ROUND(IF(B3506&gt;0.045,(0.045*0.5),(0.5)*B3506),7)))</f>
        <v>#REF!</v>
      </c>
      <c r="D3506" s="576" t="e">
        <f t="shared" si="378"/>
        <v>#REF!</v>
      </c>
      <c r="E3506" s="575" t="e">
        <f t="shared" si="384"/>
        <v>#REF!</v>
      </c>
      <c r="F3506" s="575" t="e">
        <f t="shared" si="379"/>
        <v>#REF!</v>
      </c>
      <c r="G3506" s="575" t="e">
        <f t="shared" si="380"/>
        <v>#REF!</v>
      </c>
      <c r="H3506" s="575" t="e">
        <f t="shared" si="381"/>
        <v>#REF!</v>
      </c>
      <c r="I3506" s="575" t="e">
        <f t="shared" si="382"/>
        <v>#REF!</v>
      </c>
      <c r="J3506" s="575" t="e">
        <f>IF(A3506="","",IF(#REF!="","",PMT((1+D3506)^(1/12)-1,(#REF!*12)-A3506+1,-E3506)))</f>
        <v>#REF!</v>
      </c>
    </row>
    <row r="3507" spans="1:10">
      <c r="A3507" s="577" t="e">
        <f>IF(A3506="","",IF(A3506=#REF!*12,"",+A3506+1))</f>
        <v>#REF!</v>
      </c>
      <c r="B3507" s="576" t="e">
        <f t="shared" si="383"/>
        <v>#REF!</v>
      </c>
      <c r="C3507" s="576" t="e">
        <f>IF(A3507="","",IF(#REF!+'Plano Prestação Mensal Proposta'!A3507&gt;120,0,ROUND(IF(B3507&gt;0.045,(0.045*0.5),(0.5)*B3507),7)))</f>
        <v>#REF!</v>
      </c>
      <c r="D3507" s="576" t="e">
        <f t="shared" si="378"/>
        <v>#REF!</v>
      </c>
      <c r="E3507" s="575" t="e">
        <f t="shared" si="384"/>
        <v>#REF!</v>
      </c>
      <c r="F3507" s="575" t="e">
        <f t="shared" si="379"/>
        <v>#REF!</v>
      </c>
      <c r="G3507" s="575" t="e">
        <f t="shared" si="380"/>
        <v>#REF!</v>
      </c>
      <c r="H3507" s="575" t="e">
        <f t="shared" si="381"/>
        <v>#REF!</v>
      </c>
      <c r="I3507" s="575" t="e">
        <f t="shared" si="382"/>
        <v>#REF!</v>
      </c>
      <c r="J3507" s="575" t="e">
        <f>IF(A3507="","",IF(#REF!="","",PMT((1+D3507)^(1/12)-1,(#REF!*12)-A3507+1,-E3507)))</f>
        <v>#REF!</v>
      </c>
    </row>
    <row r="3508" spans="1:10">
      <c r="A3508" s="577" t="e">
        <f>IF(A3507="","",IF(A3507=#REF!*12,"",+A3507+1))</f>
        <v>#REF!</v>
      </c>
      <c r="B3508" s="576" t="e">
        <f t="shared" si="383"/>
        <v>#REF!</v>
      </c>
      <c r="C3508" s="576" t="e">
        <f>IF(A3508="","",IF(#REF!+'Plano Prestação Mensal Proposta'!A3508&gt;120,0,ROUND(IF(B3508&gt;0.045,(0.045*0.5),(0.5)*B3508),7)))</f>
        <v>#REF!</v>
      </c>
      <c r="D3508" s="576" t="e">
        <f t="shared" si="378"/>
        <v>#REF!</v>
      </c>
      <c r="E3508" s="575" t="e">
        <f t="shared" si="384"/>
        <v>#REF!</v>
      </c>
      <c r="F3508" s="575" t="e">
        <f t="shared" si="379"/>
        <v>#REF!</v>
      </c>
      <c r="G3508" s="575" t="e">
        <f t="shared" si="380"/>
        <v>#REF!</v>
      </c>
      <c r="H3508" s="575" t="e">
        <f t="shared" si="381"/>
        <v>#REF!</v>
      </c>
      <c r="I3508" s="575" t="e">
        <f t="shared" si="382"/>
        <v>#REF!</v>
      </c>
      <c r="J3508" s="575" t="e">
        <f>IF(A3508="","",IF(#REF!="","",PMT((1+D3508)^(1/12)-1,(#REF!*12)-A3508+1,-E3508)))</f>
        <v>#REF!</v>
      </c>
    </row>
    <row r="3509" spans="1:10">
      <c r="A3509" s="577" t="e">
        <f>IF(A3508="","",IF(A3508=#REF!*12,"",+A3508+1))</f>
        <v>#REF!</v>
      </c>
      <c r="B3509" s="576" t="e">
        <f t="shared" si="383"/>
        <v>#REF!</v>
      </c>
      <c r="C3509" s="576" t="e">
        <f>IF(A3509="","",IF(#REF!+'Plano Prestação Mensal Proposta'!A3509&gt;120,0,ROUND(IF(B3509&gt;0.045,(0.045*0.5),(0.5)*B3509),7)))</f>
        <v>#REF!</v>
      </c>
      <c r="D3509" s="576" t="e">
        <f t="shared" si="378"/>
        <v>#REF!</v>
      </c>
      <c r="E3509" s="575" t="e">
        <f t="shared" si="384"/>
        <v>#REF!</v>
      </c>
      <c r="F3509" s="575" t="e">
        <f t="shared" si="379"/>
        <v>#REF!</v>
      </c>
      <c r="G3509" s="575" t="e">
        <f t="shared" si="380"/>
        <v>#REF!</v>
      </c>
      <c r="H3509" s="575" t="e">
        <f t="shared" si="381"/>
        <v>#REF!</v>
      </c>
      <c r="I3509" s="575" t="e">
        <f t="shared" si="382"/>
        <v>#REF!</v>
      </c>
      <c r="J3509" s="575" t="e">
        <f>IF(A3509="","",IF(#REF!="","",PMT((1+D3509)^(1/12)-1,(#REF!*12)-A3509+1,-E3509)))</f>
        <v>#REF!</v>
      </c>
    </row>
    <row r="3510" spans="1:10">
      <c r="A3510" s="577" t="e">
        <f>IF(A3509="","",IF(A3509=#REF!*12,"",+A3509+1))</f>
        <v>#REF!</v>
      </c>
      <c r="B3510" s="576" t="e">
        <f t="shared" si="383"/>
        <v>#REF!</v>
      </c>
      <c r="C3510" s="576" t="e">
        <f>IF(A3510="","",IF(#REF!+'Plano Prestação Mensal Proposta'!A3510&gt;120,0,ROUND(IF(B3510&gt;0.045,(0.045*0.5),(0.5)*B3510),7)))</f>
        <v>#REF!</v>
      </c>
      <c r="D3510" s="576" t="e">
        <f t="shared" si="378"/>
        <v>#REF!</v>
      </c>
      <c r="E3510" s="575" t="e">
        <f t="shared" si="384"/>
        <v>#REF!</v>
      </c>
      <c r="F3510" s="575" t="e">
        <f t="shared" si="379"/>
        <v>#REF!</v>
      </c>
      <c r="G3510" s="575" t="e">
        <f t="shared" si="380"/>
        <v>#REF!</v>
      </c>
      <c r="H3510" s="575" t="e">
        <f t="shared" si="381"/>
        <v>#REF!</v>
      </c>
      <c r="I3510" s="575" t="e">
        <f t="shared" si="382"/>
        <v>#REF!</v>
      </c>
      <c r="J3510" s="575" t="e">
        <f>IF(A3510="","",IF(#REF!="","",PMT((1+D3510)^(1/12)-1,(#REF!*12)-A3510+1,-E3510)))</f>
        <v>#REF!</v>
      </c>
    </row>
    <row r="3511" spans="1:10">
      <c r="A3511" s="577" t="e">
        <f>IF(A3510="","",IF(A3510=#REF!*12,"",+A3510+1))</f>
        <v>#REF!</v>
      </c>
      <c r="B3511" s="576" t="e">
        <f t="shared" si="383"/>
        <v>#REF!</v>
      </c>
      <c r="C3511" s="576" t="e">
        <f>IF(A3511="","",IF(#REF!+'Plano Prestação Mensal Proposta'!A3511&gt;120,0,ROUND(IF(B3511&gt;0.045,(0.045*0.5),(0.5)*B3511),7)))</f>
        <v>#REF!</v>
      </c>
      <c r="D3511" s="576" t="e">
        <f t="shared" si="378"/>
        <v>#REF!</v>
      </c>
      <c r="E3511" s="575" t="e">
        <f t="shared" si="384"/>
        <v>#REF!</v>
      </c>
      <c r="F3511" s="575" t="e">
        <f t="shared" si="379"/>
        <v>#REF!</v>
      </c>
      <c r="G3511" s="575" t="e">
        <f t="shared" si="380"/>
        <v>#REF!</v>
      </c>
      <c r="H3511" s="575" t="e">
        <f t="shared" si="381"/>
        <v>#REF!</v>
      </c>
      <c r="I3511" s="575" t="e">
        <f t="shared" si="382"/>
        <v>#REF!</v>
      </c>
      <c r="J3511" s="575" t="e">
        <f>IF(A3511="","",IF(#REF!="","",PMT((1+D3511)^(1/12)-1,(#REF!*12)-A3511+1,-E3511)))</f>
        <v>#REF!</v>
      </c>
    </row>
    <row r="3512" spans="1:10">
      <c r="A3512" s="577" t="e">
        <f>IF(A3511="","",IF(A3511=#REF!*12,"",+A3511+1))</f>
        <v>#REF!</v>
      </c>
      <c r="B3512" s="576" t="e">
        <f t="shared" si="383"/>
        <v>#REF!</v>
      </c>
      <c r="C3512" s="576" t="e">
        <f>IF(A3512="","",IF(#REF!+'Plano Prestação Mensal Proposta'!A3512&gt;120,0,ROUND(IF(B3512&gt;0.045,(0.045*0.5),(0.5)*B3512),7)))</f>
        <v>#REF!</v>
      </c>
      <c r="D3512" s="576" t="e">
        <f t="shared" si="378"/>
        <v>#REF!</v>
      </c>
      <c r="E3512" s="575" t="e">
        <f t="shared" si="384"/>
        <v>#REF!</v>
      </c>
      <c r="F3512" s="575" t="e">
        <f t="shared" si="379"/>
        <v>#REF!</v>
      </c>
      <c r="G3512" s="575" t="e">
        <f t="shared" si="380"/>
        <v>#REF!</v>
      </c>
      <c r="H3512" s="575" t="e">
        <f t="shared" si="381"/>
        <v>#REF!</v>
      </c>
      <c r="I3512" s="575" t="e">
        <f t="shared" si="382"/>
        <v>#REF!</v>
      </c>
      <c r="J3512" s="575" t="e">
        <f>IF(A3512="","",IF(#REF!="","",PMT((1+D3512)^(1/12)-1,(#REF!*12)-A3512+1,-E3512)))</f>
        <v>#REF!</v>
      </c>
    </row>
    <row r="3513" spans="1:10">
      <c r="A3513" s="577" t="e">
        <f>IF(A3512="","",IF(A3512=#REF!*12,"",+A3512+1))</f>
        <v>#REF!</v>
      </c>
      <c r="B3513" s="576" t="e">
        <f t="shared" si="383"/>
        <v>#REF!</v>
      </c>
      <c r="C3513" s="576" t="e">
        <f>IF(A3513="","",IF(#REF!+'Plano Prestação Mensal Proposta'!A3513&gt;120,0,ROUND(IF(B3513&gt;0.045,(0.045*0.5),(0.5)*B3513),7)))</f>
        <v>#REF!</v>
      </c>
      <c r="D3513" s="576" t="e">
        <f t="shared" si="378"/>
        <v>#REF!</v>
      </c>
      <c r="E3513" s="575" t="e">
        <f t="shared" si="384"/>
        <v>#REF!</v>
      </c>
      <c r="F3513" s="575" t="e">
        <f t="shared" si="379"/>
        <v>#REF!</v>
      </c>
      <c r="G3513" s="575" t="e">
        <f t="shared" si="380"/>
        <v>#REF!</v>
      </c>
      <c r="H3513" s="575" t="e">
        <f t="shared" si="381"/>
        <v>#REF!</v>
      </c>
      <c r="I3513" s="575" t="e">
        <f t="shared" si="382"/>
        <v>#REF!</v>
      </c>
      <c r="J3513" s="575" t="e">
        <f>IF(A3513="","",IF(#REF!="","",PMT((1+D3513)^(1/12)-1,(#REF!*12)-A3513+1,-E3513)))</f>
        <v>#REF!</v>
      </c>
    </row>
    <row r="3514" spans="1:10">
      <c r="A3514" s="577" t="e">
        <f>IF(A3513="","",IF(A3513=#REF!*12,"",+A3513+1))</f>
        <v>#REF!</v>
      </c>
      <c r="B3514" s="576" t="e">
        <f t="shared" si="383"/>
        <v>#REF!</v>
      </c>
      <c r="C3514" s="576" t="e">
        <f>IF(A3514="","",IF(#REF!+'Plano Prestação Mensal Proposta'!A3514&gt;120,0,ROUND(IF(B3514&gt;0.045,(0.045*0.5),(0.5)*B3514),7)))</f>
        <v>#REF!</v>
      </c>
      <c r="D3514" s="576" t="e">
        <f t="shared" si="378"/>
        <v>#REF!</v>
      </c>
      <c r="E3514" s="575" t="e">
        <f t="shared" si="384"/>
        <v>#REF!</v>
      </c>
      <c r="F3514" s="575" t="e">
        <f t="shared" si="379"/>
        <v>#REF!</v>
      </c>
      <c r="G3514" s="575" t="e">
        <f t="shared" si="380"/>
        <v>#REF!</v>
      </c>
      <c r="H3514" s="575" t="e">
        <f t="shared" si="381"/>
        <v>#REF!</v>
      </c>
      <c r="I3514" s="575" t="e">
        <f t="shared" si="382"/>
        <v>#REF!</v>
      </c>
      <c r="J3514" s="575" t="e">
        <f>IF(A3514="","",IF(#REF!="","",PMT((1+D3514)^(1/12)-1,(#REF!*12)-A3514+1,-E3514)))</f>
        <v>#REF!</v>
      </c>
    </row>
    <row r="3515" spans="1:10">
      <c r="A3515" s="577" t="e">
        <f>IF(A3514="","",IF(A3514=#REF!*12,"",+A3514+1))</f>
        <v>#REF!</v>
      </c>
      <c r="B3515" s="576" t="e">
        <f t="shared" si="383"/>
        <v>#REF!</v>
      </c>
      <c r="C3515" s="576" t="e">
        <f>IF(A3515="","",IF(#REF!+'Plano Prestação Mensal Proposta'!A3515&gt;120,0,ROUND(IF(B3515&gt;0.045,(0.045*0.5),(0.5)*B3515),7)))</f>
        <v>#REF!</v>
      </c>
      <c r="D3515" s="576" t="e">
        <f t="shared" si="378"/>
        <v>#REF!</v>
      </c>
      <c r="E3515" s="575" t="e">
        <f t="shared" si="384"/>
        <v>#REF!</v>
      </c>
      <c r="F3515" s="575" t="e">
        <f t="shared" si="379"/>
        <v>#REF!</v>
      </c>
      <c r="G3515" s="575" t="e">
        <f t="shared" si="380"/>
        <v>#REF!</v>
      </c>
      <c r="H3515" s="575" t="e">
        <f t="shared" si="381"/>
        <v>#REF!</v>
      </c>
      <c r="I3515" s="575" t="e">
        <f t="shared" si="382"/>
        <v>#REF!</v>
      </c>
      <c r="J3515" s="575" t="e">
        <f>IF(A3515="","",IF(#REF!="","",PMT((1+D3515)^(1/12)-1,(#REF!*12)-A3515+1,-E3515)))</f>
        <v>#REF!</v>
      </c>
    </row>
    <row r="3516" spans="1:10">
      <c r="A3516" s="577" t="e">
        <f>IF(A3515="","",IF(A3515=#REF!*12,"",+A3515+1))</f>
        <v>#REF!</v>
      </c>
      <c r="B3516" s="576" t="e">
        <f t="shared" si="383"/>
        <v>#REF!</v>
      </c>
      <c r="C3516" s="576" t="e">
        <f>IF(A3516="","",IF(#REF!+'Plano Prestação Mensal Proposta'!A3516&gt;120,0,ROUND(IF(B3516&gt;0.045,(0.045*0.5),(0.5)*B3516),7)))</f>
        <v>#REF!</v>
      </c>
      <c r="D3516" s="576" t="e">
        <f t="shared" si="378"/>
        <v>#REF!</v>
      </c>
      <c r="E3516" s="575" t="e">
        <f t="shared" si="384"/>
        <v>#REF!</v>
      </c>
      <c r="F3516" s="575" t="e">
        <f t="shared" si="379"/>
        <v>#REF!</v>
      </c>
      <c r="G3516" s="575" t="e">
        <f t="shared" si="380"/>
        <v>#REF!</v>
      </c>
      <c r="H3516" s="575" t="e">
        <f t="shared" si="381"/>
        <v>#REF!</v>
      </c>
      <c r="I3516" s="575" t="e">
        <f t="shared" si="382"/>
        <v>#REF!</v>
      </c>
      <c r="J3516" s="575" t="e">
        <f>IF(A3516="","",IF(#REF!="","",PMT((1+D3516)^(1/12)-1,(#REF!*12)-A3516+1,-E3516)))</f>
        <v>#REF!</v>
      </c>
    </row>
    <row r="3517" spans="1:10">
      <c r="A3517" s="577" t="e">
        <f>IF(A3516="","",IF(A3516=#REF!*12,"",+A3516+1))</f>
        <v>#REF!</v>
      </c>
      <c r="B3517" s="576" t="e">
        <f t="shared" si="383"/>
        <v>#REF!</v>
      </c>
      <c r="C3517" s="576" t="e">
        <f>IF(A3517="","",IF(#REF!+'Plano Prestação Mensal Proposta'!A3517&gt;120,0,ROUND(IF(B3517&gt;0.045,(0.045*0.5),(0.5)*B3517),7)))</f>
        <v>#REF!</v>
      </c>
      <c r="D3517" s="576" t="e">
        <f t="shared" si="378"/>
        <v>#REF!</v>
      </c>
      <c r="E3517" s="575" t="e">
        <f t="shared" si="384"/>
        <v>#REF!</v>
      </c>
      <c r="F3517" s="575" t="e">
        <f t="shared" si="379"/>
        <v>#REF!</v>
      </c>
      <c r="G3517" s="575" t="e">
        <f t="shared" si="380"/>
        <v>#REF!</v>
      </c>
      <c r="H3517" s="575" t="e">
        <f t="shared" si="381"/>
        <v>#REF!</v>
      </c>
      <c r="I3517" s="575" t="e">
        <f t="shared" si="382"/>
        <v>#REF!</v>
      </c>
      <c r="J3517" s="575" t="e">
        <f>IF(A3517="","",IF(#REF!="","",PMT((1+D3517)^(1/12)-1,(#REF!*12)-A3517+1,-E3517)))</f>
        <v>#REF!</v>
      </c>
    </row>
    <row r="3518" spans="1:10">
      <c r="A3518" s="577" t="e">
        <f>IF(A3517="","",IF(A3517=#REF!*12,"",+A3517+1))</f>
        <v>#REF!</v>
      </c>
      <c r="B3518" s="576" t="e">
        <f t="shared" si="383"/>
        <v>#REF!</v>
      </c>
      <c r="C3518" s="576" t="e">
        <f>IF(A3518="","",IF(#REF!+'Plano Prestação Mensal Proposta'!A3518&gt;120,0,ROUND(IF(B3518&gt;0.045,(0.045*0.5),(0.5)*B3518),7)))</f>
        <v>#REF!</v>
      </c>
      <c r="D3518" s="576" t="e">
        <f t="shared" si="378"/>
        <v>#REF!</v>
      </c>
      <c r="E3518" s="575" t="e">
        <f t="shared" si="384"/>
        <v>#REF!</v>
      </c>
      <c r="F3518" s="575" t="e">
        <f t="shared" si="379"/>
        <v>#REF!</v>
      </c>
      <c r="G3518" s="575" t="e">
        <f t="shared" si="380"/>
        <v>#REF!</v>
      </c>
      <c r="H3518" s="575" t="e">
        <f t="shared" si="381"/>
        <v>#REF!</v>
      </c>
      <c r="I3518" s="575" t="e">
        <f t="shared" si="382"/>
        <v>#REF!</v>
      </c>
      <c r="J3518" s="575" t="e">
        <f>IF(A3518="","",IF(#REF!="","",PMT((1+D3518)^(1/12)-1,(#REF!*12)-A3518+1,-E3518)))</f>
        <v>#REF!</v>
      </c>
    </row>
    <row r="3519" spans="1:10">
      <c r="A3519" s="577" t="e">
        <f>IF(A3518="","",IF(A3518=#REF!*12,"",+A3518+1))</f>
        <v>#REF!</v>
      </c>
      <c r="B3519" s="576" t="e">
        <f t="shared" si="383"/>
        <v>#REF!</v>
      </c>
      <c r="C3519" s="576" t="e">
        <f>IF(A3519="","",IF(#REF!+'Plano Prestação Mensal Proposta'!A3519&gt;120,0,ROUND(IF(B3519&gt;0.045,(0.045*0.5),(0.5)*B3519),7)))</f>
        <v>#REF!</v>
      </c>
      <c r="D3519" s="576" t="e">
        <f t="shared" si="378"/>
        <v>#REF!</v>
      </c>
      <c r="E3519" s="575" t="e">
        <f t="shared" si="384"/>
        <v>#REF!</v>
      </c>
      <c r="F3519" s="575" t="e">
        <f t="shared" si="379"/>
        <v>#REF!</v>
      </c>
      <c r="G3519" s="575" t="e">
        <f t="shared" si="380"/>
        <v>#REF!</v>
      </c>
      <c r="H3519" s="575" t="e">
        <f t="shared" si="381"/>
        <v>#REF!</v>
      </c>
      <c r="I3519" s="575" t="e">
        <f t="shared" si="382"/>
        <v>#REF!</v>
      </c>
      <c r="J3519" s="575" t="e">
        <f>IF(A3519="","",IF(#REF!="","",PMT((1+D3519)^(1/12)-1,(#REF!*12)-A3519+1,-E3519)))</f>
        <v>#REF!</v>
      </c>
    </row>
    <row r="3520" spans="1:10">
      <c r="A3520" s="577" t="e">
        <f>IF(A3519="","",IF(A3519=#REF!*12,"",+A3519+1))</f>
        <v>#REF!</v>
      </c>
      <c r="B3520" s="576" t="e">
        <f t="shared" si="383"/>
        <v>#REF!</v>
      </c>
      <c r="C3520" s="576" t="e">
        <f>IF(A3520="","",IF(#REF!+'Plano Prestação Mensal Proposta'!A3520&gt;120,0,ROUND(IF(B3520&gt;0.045,(0.045*0.5),(0.5)*B3520),7)))</f>
        <v>#REF!</v>
      </c>
      <c r="D3520" s="576" t="e">
        <f t="shared" si="378"/>
        <v>#REF!</v>
      </c>
      <c r="E3520" s="575" t="e">
        <f t="shared" si="384"/>
        <v>#REF!</v>
      </c>
      <c r="F3520" s="575" t="e">
        <f t="shared" si="379"/>
        <v>#REF!</v>
      </c>
      <c r="G3520" s="575" t="e">
        <f t="shared" si="380"/>
        <v>#REF!</v>
      </c>
      <c r="H3520" s="575" t="e">
        <f t="shared" si="381"/>
        <v>#REF!</v>
      </c>
      <c r="I3520" s="575" t="e">
        <f t="shared" si="382"/>
        <v>#REF!</v>
      </c>
      <c r="J3520" s="575" t="e">
        <f>IF(A3520="","",IF(#REF!="","",PMT((1+D3520)^(1/12)-1,(#REF!*12)-A3520+1,-E3520)))</f>
        <v>#REF!</v>
      </c>
    </row>
    <row r="3521" spans="1:10">
      <c r="A3521" s="577" t="e">
        <f>IF(A3520="","",IF(A3520=#REF!*12,"",+A3520+1))</f>
        <v>#REF!</v>
      </c>
      <c r="B3521" s="576" t="e">
        <f t="shared" si="383"/>
        <v>#REF!</v>
      </c>
      <c r="C3521" s="576" t="e">
        <f>IF(A3521="","",IF(#REF!+'Plano Prestação Mensal Proposta'!A3521&gt;120,0,ROUND(IF(B3521&gt;0.045,(0.045*0.5),(0.5)*B3521),7)))</f>
        <v>#REF!</v>
      </c>
      <c r="D3521" s="576" t="e">
        <f t="shared" si="378"/>
        <v>#REF!</v>
      </c>
      <c r="E3521" s="575" t="e">
        <f t="shared" si="384"/>
        <v>#REF!</v>
      </c>
      <c r="F3521" s="575" t="e">
        <f t="shared" si="379"/>
        <v>#REF!</v>
      </c>
      <c r="G3521" s="575" t="e">
        <f t="shared" si="380"/>
        <v>#REF!</v>
      </c>
      <c r="H3521" s="575" t="e">
        <f t="shared" si="381"/>
        <v>#REF!</v>
      </c>
      <c r="I3521" s="575" t="e">
        <f t="shared" si="382"/>
        <v>#REF!</v>
      </c>
      <c r="J3521" s="575" t="e">
        <f>IF(A3521="","",IF(#REF!="","",PMT((1+D3521)^(1/12)-1,(#REF!*12)-A3521+1,-E3521)))</f>
        <v>#REF!</v>
      </c>
    </row>
    <row r="3522" spans="1:10">
      <c r="A3522" s="577" t="e">
        <f>IF(A3521="","",IF(A3521=#REF!*12,"",+A3521+1))</f>
        <v>#REF!</v>
      </c>
      <c r="B3522" s="576" t="e">
        <f t="shared" si="383"/>
        <v>#REF!</v>
      </c>
      <c r="C3522" s="576" t="e">
        <f>IF(A3522="","",IF(#REF!+'Plano Prestação Mensal Proposta'!A3522&gt;120,0,ROUND(IF(B3522&gt;0.045,(0.045*0.5),(0.5)*B3522),7)))</f>
        <v>#REF!</v>
      </c>
      <c r="D3522" s="576" t="e">
        <f t="shared" si="378"/>
        <v>#REF!</v>
      </c>
      <c r="E3522" s="575" t="e">
        <f t="shared" si="384"/>
        <v>#REF!</v>
      </c>
      <c r="F3522" s="575" t="e">
        <f t="shared" si="379"/>
        <v>#REF!</v>
      </c>
      <c r="G3522" s="575" t="e">
        <f t="shared" si="380"/>
        <v>#REF!</v>
      </c>
      <c r="H3522" s="575" t="e">
        <f t="shared" si="381"/>
        <v>#REF!</v>
      </c>
      <c r="I3522" s="575" t="e">
        <f t="shared" si="382"/>
        <v>#REF!</v>
      </c>
      <c r="J3522" s="575" t="e">
        <f>IF(A3522="","",IF(#REF!="","",PMT((1+D3522)^(1/12)-1,(#REF!*12)-A3522+1,-E3522)))</f>
        <v>#REF!</v>
      </c>
    </row>
    <row r="3523" spans="1:10">
      <c r="A3523" s="577" t="e">
        <f>IF(A3522="","",IF(A3522=#REF!*12,"",+A3522+1))</f>
        <v>#REF!</v>
      </c>
      <c r="B3523" s="576" t="e">
        <f t="shared" si="383"/>
        <v>#REF!</v>
      </c>
      <c r="C3523" s="576" t="e">
        <f>IF(A3523="","",IF(#REF!+'Plano Prestação Mensal Proposta'!A3523&gt;120,0,ROUND(IF(B3523&gt;0.045,(0.045*0.5),(0.5)*B3523),7)))</f>
        <v>#REF!</v>
      </c>
      <c r="D3523" s="576" t="e">
        <f t="shared" si="378"/>
        <v>#REF!</v>
      </c>
      <c r="E3523" s="575" t="e">
        <f t="shared" si="384"/>
        <v>#REF!</v>
      </c>
      <c r="F3523" s="575" t="e">
        <f t="shared" si="379"/>
        <v>#REF!</v>
      </c>
      <c r="G3523" s="575" t="e">
        <f t="shared" si="380"/>
        <v>#REF!</v>
      </c>
      <c r="H3523" s="575" t="e">
        <f t="shared" si="381"/>
        <v>#REF!</v>
      </c>
      <c r="I3523" s="575" t="e">
        <f t="shared" si="382"/>
        <v>#REF!</v>
      </c>
      <c r="J3523" s="575" t="e">
        <f>IF(A3523="","",IF(#REF!="","",PMT((1+D3523)^(1/12)-1,(#REF!*12)-A3523+1,-E3523)))</f>
        <v>#REF!</v>
      </c>
    </row>
    <row r="3524" spans="1:10">
      <c r="A3524" s="577" t="e">
        <f>IF(A3523="","",IF(A3523=#REF!*12,"",+A3523+1))</f>
        <v>#REF!</v>
      </c>
      <c r="B3524" s="576" t="e">
        <f t="shared" si="383"/>
        <v>#REF!</v>
      </c>
      <c r="C3524" s="576" t="e">
        <f>IF(A3524="","",IF(#REF!+'Plano Prestação Mensal Proposta'!A3524&gt;120,0,ROUND(IF(B3524&gt;0.045,(0.045*0.5),(0.5)*B3524),7)))</f>
        <v>#REF!</v>
      </c>
      <c r="D3524" s="576" t="e">
        <f t="shared" si="378"/>
        <v>#REF!</v>
      </c>
      <c r="E3524" s="575" t="e">
        <f t="shared" si="384"/>
        <v>#REF!</v>
      </c>
      <c r="F3524" s="575" t="e">
        <f t="shared" si="379"/>
        <v>#REF!</v>
      </c>
      <c r="G3524" s="575" t="e">
        <f t="shared" si="380"/>
        <v>#REF!</v>
      </c>
      <c r="H3524" s="575" t="e">
        <f t="shared" si="381"/>
        <v>#REF!</v>
      </c>
      <c r="I3524" s="575" t="e">
        <f t="shared" si="382"/>
        <v>#REF!</v>
      </c>
      <c r="J3524" s="575" t="e">
        <f>IF(A3524="","",IF(#REF!="","",PMT((1+D3524)^(1/12)-1,(#REF!*12)-A3524+1,-E3524)))</f>
        <v>#REF!</v>
      </c>
    </row>
    <row r="3525" spans="1:10">
      <c r="A3525" s="577" t="e">
        <f>IF(A3524="","",IF(A3524=#REF!*12,"",+A3524+1))</f>
        <v>#REF!</v>
      </c>
      <c r="B3525" s="576" t="e">
        <f t="shared" si="383"/>
        <v>#REF!</v>
      </c>
      <c r="C3525" s="576" t="e">
        <f>IF(A3525="","",IF(#REF!+'Plano Prestação Mensal Proposta'!A3525&gt;120,0,ROUND(IF(B3525&gt;0.045,(0.045*0.5),(0.5)*B3525),7)))</f>
        <v>#REF!</v>
      </c>
      <c r="D3525" s="576" t="e">
        <f t="shared" si="378"/>
        <v>#REF!</v>
      </c>
      <c r="E3525" s="575" t="e">
        <f t="shared" si="384"/>
        <v>#REF!</v>
      </c>
      <c r="F3525" s="575" t="e">
        <f t="shared" si="379"/>
        <v>#REF!</v>
      </c>
      <c r="G3525" s="575" t="e">
        <f t="shared" si="380"/>
        <v>#REF!</v>
      </c>
      <c r="H3525" s="575" t="e">
        <f t="shared" si="381"/>
        <v>#REF!</v>
      </c>
      <c r="I3525" s="575" t="e">
        <f t="shared" si="382"/>
        <v>#REF!</v>
      </c>
      <c r="J3525" s="575" t="e">
        <f>IF(A3525="","",IF(#REF!="","",PMT((1+D3525)^(1/12)-1,(#REF!*12)-A3525+1,-E3525)))</f>
        <v>#REF!</v>
      </c>
    </row>
    <row r="3526" spans="1:10">
      <c r="A3526" s="577" t="e">
        <f>IF(A3525="","",IF(A3525=#REF!*12,"",+A3525+1))</f>
        <v>#REF!</v>
      </c>
      <c r="B3526" s="576" t="e">
        <f t="shared" si="383"/>
        <v>#REF!</v>
      </c>
      <c r="C3526" s="576" t="e">
        <f>IF(A3526="","",IF(#REF!+'Plano Prestação Mensal Proposta'!A3526&gt;120,0,ROUND(IF(B3526&gt;0.045,(0.045*0.5),(0.5)*B3526),7)))</f>
        <v>#REF!</v>
      </c>
      <c r="D3526" s="576" t="e">
        <f t="shared" ref="D3526:D3589" si="385">IF(A3526="","",+B3526-C3526)</f>
        <v>#REF!</v>
      </c>
      <c r="E3526" s="575" t="e">
        <f t="shared" si="384"/>
        <v>#REF!</v>
      </c>
      <c r="F3526" s="575" t="e">
        <f t="shared" ref="F3526:F3589" si="386">IF(A3526="","",IF(J3526="","",+J3526-H3526))</f>
        <v>#REF!</v>
      </c>
      <c r="G3526" s="575" t="e">
        <f t="shared" ref="G3526:G3589" si="387">IF(A3526="","",IF(E3526="","",ROUND(+E3526*((1+B3526)^(1/12)-1),2)))</f>
        <v>#REF!</v>
      </c>
      <c r="H3526" s="575" t="e">
        <f t="shared" ref="H3526:H3589" si="388">IF(A3526="","",IF(E3526="","",ROUND(+E3526*((1+D3526)^(1/12)-1),2)))</f>
        <v>#REF!</v>
      </c>
      <c r="I3526" s="575" t="e">
        <f t="shared" ref="I3526:I3589" si="389">IF(A3526="","",+G3526-H3526)</f>
        <v>#REF!</v>
      </c>
      <c r="J3526" s="575" t="e">
        <f>IF(A3526="","",IF(#REF!="","",PMT((1+D3526)^(1/12)-1,(#REF!*12)-A3526+1,-E3526)))</f>
        <v>#REF!</v>
      </c>
    </row>
    <row r="3527" spans="1:10">
      <c r="A3527" s="577" t="e">
        <f>IF(A3526="","",IF(A3526=#REF!*12,"",+A3526+1))</f>
        <v>#REF!</v>
      </c>
      <c r="B3527" s="576" t="e">
        <f t="shared" ref="B3527:B3590" si="390">IF(A3527="","",+B3526)</f>
        <v>#REF!</v>
      </c>
      <c r="C3527" s="576" t="e">
        <f>IF(A3527="","",IF(#REF!+'Plano Prestação Mensal Proposta'!A3527&gt;120,0,ROUND(IF(B3527&gt;0.045,(0.045*0.5),(0.5)*B3527),7)))</f>
        <v>#REF!</v>
      </c>
      <c r="D3527" s="576" t="e">
        <f t="shared" si="385"/>
        <v>#REF!</v>
      </c>
      <c r="E3527" s="575" t="e">
        <f t="shared" ref="E3527:E3590" si="391">IF(A3527="","",IF(F3526="","",+E3526-F3526))</f>
        <v>#REF!</v>
      </c>
      <c r="F3527" s="575" t="e">
        <f t="shared" si="386"/>
        <v>#REF!</v>
      </c>
      <c r="G3527" s="575" t="e">
        <f t="shared" si="387"/>
        <v>#REF!</v>
      </c>
      <c r="H3527" s="575" t="e">
        <f t="shared" si="388"/>
        <v>#REF!</v>
      </c>
      <c r="I3527" s="575" t="e">
        <f t="shared" si="389"/>
        <v>#REF!</v>
      </c>
      <c r="J3527" s="575" t="e">
        <f>IF(A3527="","",IF(#REF!="","",PMT((1+D3527)^(1/12)-1,(#REF!*12)-A3527+1,-E3527)))</f>
        <v>#REF!</v>
      </c>
    </row>
    <row r="3528" spans="1:10">
      <c r="A3528" s="577" t="e">
        <f>IF(A3527="","",IF(A3527=#REF!*12,"",+A3527+1))</f>
        <v>#REF!</v>
      </c>
      <c r="B3528" s="576" t="e">
        <f t="shared" si="390"/>
        <v>#REF!</v>
      </c>
      <c r="C3528" s="576" t="e">
        <f>IF(A3528="","",IF(#REF!+'Plano Prestação Mensal Proposta'!A3528&gt;120,0,ROUND(IF(B3528&gt;0.045,(0.045*0.5),(0.5)*B3528),7)))</f>
        <v>#REF!</v>
      </c>
      <c r="D3528" s="576" t="e">
        <f t="shared" si="385"/>
        <v>#REF!</v>
      </c>
      <c r="E3528" s="575" t="e">
        <f t="shared" si="391"/>
        <v>#REF!</v>
      </c>
      <c r="F3528" s="575" t="e">
        <f t="shared" si="386"/>
        <v>#REF!</v>
      </c>
      <c r="G3528" s="575" t="e">
        <f t="shared" si="387"/>
        <v>#REF!</v>
      </c>
      <c r="H3528" s="575" t="e">
        <f t="shared" si="388"/>
        <v>#REF!</v>
      </c>
      <c r="I3528" s="575" t="e">
        <f t="shared" si="389"/>
        <v>#REF!</v>
      </c>
      <c r="J3528" s="575" t="e">
        <f>IF(A3528="","",IF(#REF!="","",PMT((1+D3528)^(1/12)-1,(#REF!*12)-A3528+1,-E3528)))</f>
        <v>#REF!</v>
      </c>
    </row>
    <row r="3529" spans="1:10">
      <c r="A3529" s="577" t="e">
        <f>IF(A3528="","",IF(A3528=#REF!*12,"",+A3528+1))</f>
        <v>#REF!</v>
      </c>
      <c r="B3529" s="576" t="e">
        <f t="shared" si="390"/>
        <v>#REF!</v>
      </c>
      <c r="C3529" s="576" t="e">
        <f>IF(A3529="","",IF(#REF!+'Plano Prestação Mensal Proposta'!A3529&gt;120,0,ROUND(IF(B3529&gt;0.045,(0.045*0.5),(0.5)*B3529),7)))</f>
        <v>#REF!</v>
      </c>
      <c r="D3529" s="576" t="e">
        <f t="shared" si="385"/>
        <v>#REF!</v>
      </c>
      <c r="E3529" s="575" t="e">
        <f t="shared" si="391"/>
        <v>#REF!</v>
      </c>
      <c r="F3529" s="575" t="e">
        <f t="shared" si="386"/>
        <v>#REF!</v>
      </c>
      <c r="G3529" s="575" t="e">
        <f t="shared" si="387"/>
        <v>#REF!</v>
      </c>
      <c r="H3529" s="575" t="e">
        <f t="shared" si="388"/>
        <v>#REF!</v>
      </c>
      <c r="I3529" s="575" t="e">
        <f t="shared" si="389"/>
        <v>#REF!</v>
      </c>
      <c r="J3529" s="575" t="e">
        <f>IF(A3529="","",IF(#REF!="","",PMT((1+D3529)^(1/12)-1,(#REF!*12)-A3529+1,-E3529)))</f>
        <v>#REF!</v>
      </c>
    </row>
    <row r="3530" spans="1:10">
      <c r="A3530" s="577" t="e">
        <f>IF(A3529="","",IF(A3529=#REF!*12,"",+A3529+1))</f>
        <v>#REF!</v>
      </c>
      <c r="B3530" s="576" t="e">
        <f t="shared" si="390"/>
        <v>#REF!</v>
      </c>
      <c r="C3530" s="576" t="e">
        <f>IF(A3530="","",IF(#REF!+'Plano Prestação Mensal Proposta'!A3530&gt;120,0,ROUND(IF(B3530&gt;0.045,(0.045*0.5),(0.5)*B3530),7)))</f>
        <v>#REF!</v>
      </c>
      <c r="D3530" s="576" t="e">
        <f t="shared" si="385"/>
        <v>#REF!</v>
      </c>
      <c r="E3530" s="575" t="e">
        <f t="shared" si="391"/>
        <v>#REF!</v>
      </c>
      <c r="F3530" s="575" t="e">
        <f t="shared" si="386"/>
        <v>#REF!</v>
      </c>
      <c r="G3530" s="575" t="e">
        <f t="shared" si="387"/>
        <v>#REF!</v>
      </c>
      <c r="H3530" s="575" t="e">
        <f t="shared" si="388"/>
        <v>#REF!</v>
      </c>
      <c r="I3530" s="575" t="e">
        <f t="shared" si="389"/>
        <v>#REF!</v>
      </c>
      <c r="J3530" s="575" t="e">
        <f>IF(A3530="","",IF(#REF!="","",PMT((1+D3530)^(1/12)-1,(#REF!*12)-A3530+1,-E3530)))</f>
        <v>#REF!</v>
      </c>
    </row>
    <row r="3531" spans="1:10">
      <c r="A3531" s="577" t="e">
        <f>IF(A3530="","",IF(A3530=#REF!*12,"",+A3530+1))</f>
        <v>#REF!</v>
      </c>
      <c r="B3531" s="576" t="e">
        <f t="shared" si="390"/>
        <v>#REF!</v>
      </c>
      <c r="C3531" s="576" t="e">
        <f>IF(A3531="","",IF(#REF!+'Plano Prestação Mensal Proposta'!A3531&gt;120,0,ROUND(IF(B3531&gt;0.045,(0.045*0.5),(0.5)*B3531),7)))</f>
        <v>#REF!</v>
      </c>
      <c r="D3531" s="576" t="e">
        <f t="shared" si="385"/>
        <v>#REF!</v>
      </c>
      <c r="E3531" s="575" t="e">
        <f t="shared" si="391"/>
        <v>#REF!</v>
      </c>
      <c r="F3531" s="575" t="e">
        <f t="shared" si="386"/>
        <v>#REF!</v>
      </c>
      <c r="G3531" s="575" t="e">
        <f t="shared" si="387"/>
        <v>#REF!</v>
      </c>
      <c r="H3531" s="575" t="e">
        <f t="shared" si="388"/>
        <v>#REF!</v>
      </c>
      <c r="I3531" s="575" t="e">
        <f t="shared" si="389"/>
        <v>#REF!</v>
      </c>
      <c r="J3531" s="575" t="e">
        <f>IF(A3531="","",IF(#REF!="","",PMT((1+D3531)^(1/12)-1,(#REF!*12)-A3531+1,-E3531)))</f>
        <v>#REF!</v>
      </c>
    </row>
    <row r="3532" spans="1:10">
      <c r="A3532" s="577" t="e">
        <f>IF(A3531="","",IF(A3531=#REF!*12,"",+A3531+1))</f>
        <v>#REF!</v>
      </c>
      <c r="B3532" s="576" t="e">
        <f t="shared" si="390"/>
        <v>#REF!</v>
      </c>
      <c r="C3532" s="576" t="e">
        <f>IF(A3532="","",IF(#REF!+'Plano Prestação Mensal Proposta'!A3532&gt;120,0,ROUND(IF(B3532&gt;0.045,(0.045*0.5),(0.5)*B3532),7)))</f>
        <v>#REF!</v>
      </c>
      <c r="D3532" s="576" t="e">
        <f t="shared" si="385"/>
        <v>#REF!</v>
      </c>
      <c r="E3532" s="575" t="e">
        <f t="shared" si="391"/>
        <v>#REF!</v>
      </c>
      <c r="F3532" s="575" t="e">
        <f t="shared" si="386"/>
        <v>#REF!</v>
      </c>
      <c r="G3532" s="575" t="e">
        <f t="shared" si="387"/>
        <v>#REF!</v>
      </c>
      <c r="H3532" s="575" t="e">
        <f t="shared" si="388"/>
        <v>#REF!</v>
      </c>
      <c r="I3532" s="575" t="e">
        <f t="shared" si="389"/>
        <v>#REF!</v>
      </c>
      <c r="J3532" s="575" t="e">
        <f>IF(A3532="","",IF(#REF!="","",PMT((1+D3532)^(1/12)-1,(#REF!*12)-A3532+1,-E3532)))</f>
        <v>#REF!</v>
      </c>
    </row>
    <row r="3533" spans="1:10">
      <c r="A3533" s="577" t="e">
        <f>IF(A3532="","",IF(A3532=#REF!*12,"",+A3532+1))</f>
        <v>#REF!</v>
      </c>
      <c r="B3533" s="576" t="e">
        <f t="shared" si="390"/>
        <v>#REF!</v>
      </c>
      <c r="C3533" s="576" t="e">
        <f>IF(A3533="","",IF(#REF!+'Plano Prestação Mensal Proposta'!A3533&gt;120,0,ROUND(IF(B3533&gt;0.045,(0.045*0.5),(0.5)*B3533),7)))</f>
        <v>#REF!</v>
      </c>
      <c r="D3533" s="576" t="e">
        <f t="shared" si="385"/>
        <v>#REF!</v>
      </c>
      <c r="E3533" s="575" t="e">
        <f t="shared" si="391"/>
        <v>#REF!</v>
      </c>
      <c r="F3533" s="575" t="e">
        <f t="shared" si="386"/>
        <v>#REF!</v>
      </c>
      <c r="G3533" s="575" t="e">
        <f t="shared" si="387"/>
        <v>#REF!</v>
      </c>
      <c r="H3533" s="575" t="e">
        <f t="shared" si="388"/>
        <v>#REF!</v>
      </c>
      <c r="I3533" s="575" t="e">
        <f t="shared" si="389"/>
        <v>#REF!</v>
      </c>
      <c r="J3533" s="575" t="e">
        <f>IF(A3533="","",IF(#REF!="","",PMT((1+D3533)^(1/12)-1,(#REF!*12)-A3533+1,-E3533)))</f>
        <v>#REF!</v>
      </c>
    </row>
    <row r="3534" spans="1:10">
      <c r="A3534" s="577" t="e">
        <f>IF(A3533="","",IF(A3533=#REF!*12,"",+A3533+1))</f>
        <v>#REF!</v>
      </c>
      <c r="B3534" s="576" t="e">
        <f t="shared" si="390"/>
        <v>#REF!</v>
      </c>
      <c r="C3534" s="576" t="e">
        <f>IF(A3534="","",IF(#REF!+'Plano Prestação Mensal Proposta'!A3534&gt;120,0,ROUND(IF(B3534&gt;0.045,(0.045*0.5),(0.5)*B3534),7)))</f>
        <v>#REF!</v>
      </c>
      <c r="D3534" s="576" t="e">
        <f t="shared" si="385"/>
        <v>#REF!</v>
      </c>
      <c r="E3534" s="575" t="e">
        <f t="shared" si="391"/>
        <v>#REF!</v>
      </c>
      <c r="F3534" s="575" t="e">
        <f t="shared" si="386"/>
        <v>#REF!</v>
      </c>
      <c r="G3534" s="575" t="e">
        <f t="shared" si="387"/>
        <v>#REF!</v>
      </c>
      <c r="H3534" s="575" t="e">
        <f t="shared" si="388"/>
        <v>#REF!</v>
      </c>
      <c r="I3534" s="575" t="e">
        <f t="shared" si="389"/>
        <v>#REF!</v>
      </c>
      <c r="J3534" s="575" t="e">
        <f>IF(A3534="","",IF(#REF!="","",PMT((1+D3534)^(1/12)-1,(#REF!*12)-A3534+1,-E3534)))</f>
        <v>#REF!</v>
      </c>
    </row>
    <row r="3535" spans="1:10">
      <c r="A3535" s="577" t="e">
        <f>IF(A3534="","",IF(A3534=#REF!*12,"",+A3534+1))</f>
        <v>#REF!</v>
      </c>
      <c r="B3535" s="576" t="e">
        <f t="shared" si="390"/>
        <v>#REF!</v>
      </c>
      <c r="C3535" s="576" t="e">
        <f>IF(A3535="","",IF(#REF!+'Plano Prestação Mensal Proposta'!A3535&gt;120,0,ROUND(IF(B3535&gt;0.045,(0.045*0.5),(0.5)*B3535),7)))</f>
        <v>#REF!</v>
      </c>
      <c r="D3535" s="576" t="e">
        <f t="shared" si="385"/>
        <v>#REF!</v>
      </c>
      <c r="E3535" s="575" t="e">
        <f t="shared" si="391"/>
        <v>#REF!</v>
      </c>
      <c r="F3535" s="575" t="e">
        <f t="shared" si="386"/>
        <v>#REF!</v>
      </c>
      <c r="G3535" s="575" t="e">
        <f t="shared" si="387"/>
        <v>#REF!</v>
      </c>
      <c r="H3535" s="575" t="e">
        <f t="shared" si="388"/>
        <v>#REF!</v>
      </c>
      <c r="I3535" s="575" t="e">
        <f t="shared" si="389"/>
        <v>#REF!</v>
      </c>
      <c r="J3535" s="575" t="e">
        <f>IF(A3535="","",IF(#REF!="","",PMT((1+D3535)^(1/12)-1,(#REF!*12)-A3535+1,-E3535)))</f>
        <v>#REF!</v>
      </c>
    </row>
    <row r="3536" spans="1:10">
      <c r="A3536" s="577" t="e">
        <f>IF(A3535="","",IF(A3535=#REF!*12,"",+A3535+1))</f>
        <v>#REF!</v>
      </c>
      <c r="B3536" s="576" t="e">
        <f t="shared" si="390"/>
        <v>#REF!</v>
      </c>
      <c r="C3536" s="576" t="e">
        <f>IF(A3536="","",IF(#REF!+'Plano Prestação Mensal Proposta'!A3536&gt;120,0,ROUND(IF(B3536&gt;0.045,(0.045*0.5),(0.5)*B3536),7)))</f>
        <v>#REF!</v>
      </c>
      <c r="D3536" s="576" t="e">
        <f t="shared" si="385"/>
        <v>#REF!</v>
      </c>
      <c r="E3536" s="575" t="e">
        <f t="shared" si="391"/>
        <v>#REF!</v>
      </c>
      <c r="F3536" s="575" t="e">
        <f t="shared" si="386"/>
        <v>#REF!</v>
      </c>
      <c r="G3536" s="575" t="e">
        <f t="shared" si="387"/>
        <v>#REF!</v>
      </c>
      <c r="H3536" s="575" t="e">
        <f t="shared" si="388"/>
        <v>#REF!</v>
      </c>
      <c r="I3536" s="575" t="e">
        <f t="shared" si="389"/>
        <v>#REF!</v>
      </c>
      <c r="J3536" s="575" t="e">
        <f>IF(A3536="","",IF(#REF!="","",PMT((1+D3536)^(1/12)-1,(#REF!*12)-A3536+1,-E3536)))</f>
        <v>#REF!</v>
      </c>
    </row>
    <row r="3537" spans="1:10">
      <c r="A3537" s="577" t="e">
        <f>IF(A3536="","",IF(A3536=#REF!*12,"",+A3536+1))</f>
        <v>#REF!</v>
      </c>
      <c r="B3537" s="576" t="e">
        <f t="shared" si="390"/>
        <v>#REF!</v>
      </c>
      <c r="C3537" s="576" t="e">
        <f>IF(A3537="","",IF(#REF!+'Plano Prestação Mensal Proposta'!A3537&gt;120,0,ROUND(IF(B3537&gt;0.045,(0.045*0.5),(0.5)*B3537),7)))</f>
        <v>#REF!</v>
      </c>
      <c r="D3537" s="576" t="e">
        <f t="shared" si="385"/>
        <v>#REF!</v>
      </c>
      <c r="E3537" s="575" t="e">
        <f t="shared" si="391"/>
        <v>#REF!</v>
      </c>
      <c r="F3537" s="575" t="e">
        <f t="shared" si="386"/>
        <v>#REF!</v>
      </c>
      <c r="G3537" s="575" t="e">
        <f t="shared" si="387"/>
        <v>#REF!</v>
      </c>
      <c r="H3537" s="575" t="e">
        <f t="shared" si="388"/>
        <v>#REF!</v>
      </c>
      <c r="I3537" s="575" t="e">
        <f t="shared" si="389"/>
        <v>#REF!</v>
      </c>
      <c r="J3537" s="575" t="e">
        <f>IF(A3537="","",IF(#REF!="","",PMT((1+D3537)^(1/12)-1,(#REF!*12)-A3537+1,-E3537)))</f>
        <v>#REF!</v>
      </c>
    </row>
    <row r="3538" spans="1:10">
      <c r="A3538" s="577" t="e">
        <f>IF(A3537="","",IF(A3537=#REF!*12,"",+A3537+1))</f>
        <v>#REF!</v>
      </c>
      <c r="B3538" s="576" t="e">
        <f t="shared" si="390"/>
        <v>#REF!</v>
      </c>
      <c r="C3538" s="576" t="e">
        <f>IF(A3538="","",IF(#REF!+'Plano Prestação Mensal Proposta'!A3538&gt;120,0,ROUND(IF(B3538&gt;0.045,(0.045*0.5),(0.5)*B3538),7)))</f>
        <v>#REF!</v>
      </c>
      <c r="D3538" s="576" t="e">
        <f t="shared" si="385"/>
        <v>#REF!</v>
      </c>
      <c r="E3538" s="575" t="e">
        <f t="shared" si="391"/>
        <v>#REF!</v>
      </c>
      <c r="F3538" s="575" t="e">
        <f t="shared" si="386"/>
        <v>#REF!</v>
      </c>
      <c r="G3538" s="575" t="e">
        <f t="shared" si="387"/>
        <v>#REF!</v>
      </c>
      <c r="H3538" s="575" t="e">
        <f t="shared" si="388"/>
        <v>#REF!</v>
      </c>
      <c r="I3538" s="575" t="e">
        <f t="shared" si="389"/>
        <v>#REF!</v>
      </c>
      <c r="J3538" s="575" t="e">
        <f>IF(A3538="","",IF(#REF!="","",PMT((1+D3538)^(1/12)-1,(#REF!*12)-A3538+1,-E3538)))</f>
        <v>#REF!</v>
      </c>
    </row>
    <row r="3539" spans="1:10">
      <c r="A3539" s="577" t="e">
        <f>IF(A3538="","",IF(A3538=#REF!*12,"",+A3538+1))</f>
        <v>#REF!</v>
      </c>
      <c r="B3539" s="576" t="e">
        <f t="shared" si="390"/>
        <v>#REF!</v>
      </c>
      <c r="C3539" s="576" t="e">
        <f>IF(A3539="","",IF(#REF!+'Plano Prestação Mensal Proposta'!A3539&gt;120,0,ROUND(IF(B3539&gt;0.045,(0.045*0.5),(0.5)*B3539),7)))</f>
        <v>#REF!</v>
      </c>
      <c r="D3539" s="576" t="e">
        <f t="shared" si="385"/>
        <v>#REF!</v>
      </c>
      <c r="E3539" s="575" t="e">
        <f t="shared" si="391"/>
        <v>#REF!</v>
      </c>
      <c r="F3539" s="575" t="e">
        <f t="shared" si="386"/>
        <v>#REF!</v>
      </c>
      <c r="G3539" s="575" t="e">
        <f t="shared" si="387"/>
        <v>#REF!</v>
      </c>
      <c r="H3539" s="575" t="e">
        <f t="shared" si="388"/>
        <v>#REF!</v>
      </c>
      <c r="I3539" s="575" t="e">
        <f t="shared" si="389"/>
        <v>#REF!</v>
      </c>
      <c r="J3539" s="575" t="e">
        <f>IF(A3539="","",IF(#REF!="","",PMT((1+D3539)^(1/12)-1,(#REF!*12)-A3539+1,-E3539)))</f>
        <v>#REF!</v>
      </c>
    </row>
    <row r="3540" spans="1:10">
      <c r="A3540" s="577" t="e">
        <f>IF(A3539="","",IF(A3539=#REF!*12,"",+A3539+1))</f>
        <v>#REF!</v>
      </c>
      <c r="B3540" s="576" t="e">
        <f t="shared" si="390"/>
        <v>#REF!</v>
      </c>
      <c r="C3540" s="576" t="e">
        <f>IF(A3540="","",IF(#REF!+'Plano Prestação Mensal Proposta'!A3540&gt;120,0,ROUND(IF(B3540&gt;0.045,(0.045*0.5),(0.5)*B3540),7)))</f>
        <v>#REF!</v>
      </c>
      <c r="D3540" s="576" t="e">
        <f t="shared" si="385"/>
        <v>#REF!</v>
      </c>
      <c r="E3540" s="575" t="e">
        <f t="shared" si="391"/>
        <v>#REF!</v>
      </c>
      <c r="F3540" s="575" t="e">
        <f t="shared" si="386"/>
        <v>#REF!</v>
      </c>
      <c r="G3540" s="575" t="e">
        <f t="shared" si="387"/>
        <v>#REF!</v>
      </c>
      <c r="H3540" s="575" t="e">
        <f t="shared" si="388"/>
        <v>#REF!</v>
      </c>
      <c r="I3540" s="575" t="e">
        <f t="shared" si="389"/>
        <v>#REF!</v>
      </c>
      <c r="J3540" s="575" t="e">
        <f>IF(A3540="","",IF(#REF!="","",PMT((1+D3540)^(1/12)-1,(#REF!*12)-A3540+1,-E3540)))</f>
        <v>#REF!</v>
      </c>
    </row>
    <row r="3541" spans="1:10">
      <c r="A3541" s="577" t="e">
        <f>IF(A3540="","",IF(A3540=#REF!*12,"",+A3540+1))</f>
        <v>#REF!</v>
      </c>
      <c r="B3541" s="576" t="e">
        <f t="shared" si="390"/>
        <v>#REF!</v>
      </c>
      <c r="C3541" s="576" t="e">
        <f>IF(A3541="","",IF(#REF!+'Plano Prestação Mensal Proposta'!A3541&gt;120,0,ROUND(IF(B3541&gt;0.045,(0.045*0.5),(0.5)*B3541),7)))</f>
        <v>#REF!</v>
      </c>
      <c r="D3541" s="576" t="e">
        <f t="shared" si="385"/>
        <v>#REF!</v>
      </c>
      <c r="E3541" s="575" t="e">
        <f t="shared" si="391"/>
        <v>#REF!</v>
      </c>
      <c r="F3541" s="575" t="e">
        <f t="shared" si="386"/>
        <v>#REF!</v>
      </c>
      <c r="G3541" s="575" t="e">
        <f t="shared" si="387"/>
        <v>#REF!</v>
      </c>
      <c r="H3541" s="575" t="e">
        <f t="shared" si="388"/>
        <v>#REF!</v>
      </c>
      <c r="I3541" s="575" t="e">
        <f t="shared" si="389"/>
        <v>#REF!</v>
      </c>
      <c r="J3541" s="575" t="e">
        <f>IF(A3541="","",IF(#REF!="","",PMT((1+D3541)^(1/12)-1,(#REF!*12)-A3541+1,-E3541)))</f>
        <v>#REF!</v>
      </c>
    </row>
    <row r="3542" spans="1:10">
      <c r="A3542" s="577" t="e">
        <f>IF(A3541="","",IF(A3541=#REF!*12,"",+A3541+1))</f>
        <v>#REF!</v>
      </c>
      <c r="B3542" s="576" t="e">
        <f t="shared" si="390"/>
        <v>#REF!</v>
      </c>
      <c r="C3542" s="576" t="e">
        <f>IF(A3542="","",IF(#REF!+'Plano Prestação Mensal Proposta'!A3542&gt;120,0,ROUND(IF(B3542&gt;0.045,(0.045*0.5),(0.5)*B3542),7)))</f>
        <v>#REF!</v>
      </c>
      <c r="D3542" s="576" t="e">
        <f t="shared" si="385"/>
        <v>#REF!</v>
      </c>
      <c r="E3542" s="575" t="e">
        <f t="shared" si="391"/>
        <v>#REF!</v>
      </c>
      <c r="F3542" s="575" t="e">
        <f t="shared" si="386"/>
        <v>#REF!</v>
      </c>
      <c r="G3542" s="575" t="e">
        <f t="shared" si="387"/>
        <v>#REF!</v>
      </c>
      <c r="H3542" s="575" t="e">
        <f t="shared" si="388"/>
        <v>#REF!</v>
      </c>
      <c r="I3542" s="575" t="e">
        <f t="shared" si="389"/>
        <v>#REF!</v>
      </c>
      <c r="J3542" s="575" t="e">
        <f>IF(A3542="","",IF(#REF!="","",PMT((1+D3542)^(1/12)-1,(#REF!*12)-A3542+1,-E3542)))</f>
        <v>#REF!</v>
      </c>
    </row>
    <row r="3543" spans="1:10">
      <c r="A3543" s="577" t="e">
        <f>IF(A3542="","",IF(A3542=#REF!*12,"",+A3542+1))</f>
        <v>#REF!</v>
      </c>
      <c r="B3543" s="576" t="e">
        <f t="shared" si="390"/>
        <v>#REF!</v>
      </c>
      <c r="C3543" s="576" t="e">
        <f>IF(A3543="","",IF(#REF!+'Plano Prestação Mensal Proposta'!A3543&gt;120,0,ROUND(IF(B3543&gt;0.045,(0.045*0.5),(0.5)*B3543),7)))</f>
        <v>#REF!</v>
      </c>
      <c r="D3543" s="576" t="e">
        <f t="shared" si="385"/>
        <v>#REF!</v>
      </c>
      <c r="E3543" s="575" t="e">
        <f t="shared" si="391"/>
        <v>#REF!</v>
      </c>
      <c r="F3543" s="575" t="e">
        <f t="shared" si="386"/>
        <v>#REF!</v>
      </c>
      <c r="G3543" s="575" t="e">
        <f t="shared" si="387"/>
        <v>#REF!</v>
      </c>
      <c r="H3543" s="575" t="e">
        <f t="shared" si="388"/>
        <v>#REF!</v>
      </c>
      <c r="I3543" s="575" t="e">
        <f t="shared" si="389"/>
        <v>#REF!</v>
      </c>
      <c r="J3543" s="575" t="e">
        <f>IF(A3543="","",IF(#REF!="","",PMT((1+D3543)^(1/12)-1,(#REF!*12)-A3543+1,-E3543)))</f>
        <v>#REF!</v>
      </c>
    </row>
    <row r="3544" spans="1:10">
      <c r="A3544" s="577" t="e">
        <f>IF(A3543="","",IF(A3543=#REF!*12,"",+A3543+1))</f>
        <v>#REF!</v>
      </c>
      <c r="B3544" s="576" t="e">
        <f t="shared" si="390"/>
        <v>#REF!</v>
      </c>
      <c r="C3544" s="576" t="e">
        <f>IF(A3544="","",IF(#REF!+'Plano Prestação Mensal Proposta'!A3544&gt;120,0,ROUND(IF(B3544&gt;0.045,(0.045*0.5),(0.5)*B3544),7)))</f>
        <v>#REF!</v>
      </c>
      <c r="D3544" s="576" t="e">
        <f t="shared" si="385"/>
        <v>#REF!</v>
      </c>
      <c r="E3544" s="575" t="e">
        <f t="shared" si="391"/>
        <v>#REF!</v>
      </c>
      <c r="F3544" s="575" t="e">
        <f t="shared" si="386"/>
        <v>#REF!</v>
      </c>
      <c r="G3544" s="575" t="e">
        <f t="shared" si="387"/>
        <v>#REF!</v>
      </c>
      <c r="H3544" s="575" t="e">
        <f t="shared" si="388"/>
        <v>#REF!</v>
      </c>
      <c r="I3544" s="575" t="e">
        <f t="shared" si="389"/>
        <v>#REF!</v>
      </c>
      <c r="J3544" s="575" t="e">
        <f>IF(A3544="","",IF(#REF!="","",PMT((1+D3544)^(1/12)-1,(#REF!*12)-A3544+1,-E3544)))</f>
        <v>#REF!</v>
      </c>
    </row>
    <row r="3545" spans="1:10">
      <c r="A3545" s="577" t="e">
        <f>IF(A3544="","",IF(A3544=#REF!*12,"",+A3544+1))</f>
        <v>#REF!</v>
      </c>
      <c r="B3545" s="576" t="e">
        <f t="shared" si="390"/>
        <v>#REF!</v>
      </c>
      <c r="C3545" s="576" t="e">
        <f>IF(A3545="","",IF(#REF!+'Plano Prestação Mensal Proposta'!A3545&gt;120,0,ROUND(IF(B3545&gt;0.045,(0.045*0.5),(0.5)*B3545),7)))</f>
        <v>#REF!</v>
      </c>
      <c r="D3545" s="576" t="e">
        <f t="shared" si="385"/>
        <v>#REF!</v>
      </c>
      <c r="E3545" s="575" t="e">
        <f t="shared" si="391"/>
        <v>#REF!</v>
      </c>
      <c r="F3545" s="575" t="e">
        <f t="shared" si="386"/>
        <v>#REF!</v>
      </c>
      <c r="G3545" s="575" t="e">
        <f t="shared" si="387"/>
        <v>#REF!</v>
      </c>
      <c r="H3545" s="575" t="e">
        <f t="shared" si="388"/>
        <v>#REF!</v>
      </c>
      <c r="I3545" s="575" t="e">
        <f t="shared" si="389"/>
        <v>#REF!</v>
      </c>
      <c r="J3545" s="575" t="e">
        <f>IF(A3545="","",IF(#REF!="","",PMT((1+D3545)^(1/12)-1,(#REF!*12)-A3545+1,-E3545)))</f>
        <v>#REF!</v>
      </c>
    </row>
    <row r="3546" spans="1:10">
      <c r="A3546" s="577" t="e">
        <f>IF(A3545="","",IF(A3545=#REF!*12,"",+A3545+1))</f>
        <v>#REF!</v>
      </c>
      <c r="B3546" s="576" t="e">
        <f t="shared" si="390"/>
        <v>#REF!</v>
      </c>
      <c r="C3546" s="576" t="e">
        <f>IF(A3546="","",IF(#REF!+'Plano Prestação Mensal Proposta'!A3546&gt;120,0,ROUND(IF(B3546&gt;0.045,(0.045*0.5),(0.5)*B3546),7)))</f>
        <v>#REF!</v>
      </c>
      <c r="D3546" s="576" t="e">
        <f t="shared" si="385"/>
        <v>#REF!</v>
      </c>
      <c r="E3546" s="575" t="e">
        <f t="shared" si="391"/>
        <v>#REF!</v>
      </c>
      <c r="F3546" s="575" t="e">
        <f t="shared" si="386"/>
        <v>#REF!</v>
      </c>
      <c r="G3546" s="575" t="e">
        <f t="shared" si="387"/>
        <v>#REF!</v>
      </c>
      <c r="H3546" s="575" t="e">
        <f t="shared" si="388"/>
        <v>#REF!</v>
      </c>
      <c r="I3546" s="575" t="e">
        <f t="shared" si="389"/>
        <v>#REF!</v>
      </c>
      <c r="J3546" s="575" t="e">
        <f>IF(A3546="","",IF(#REF!="","",PMT((1+D3546)^(1/12)-1,(#REF!*12)-A3546+1,-E3546)))</f>
        <v>#REF!</v>
      </c>
    </row>
    <row r="3547" spans="1:10">
      <c r="A3547" s="577" t="e">
        <f>IF(A3546="","",IF(A3546=#REF!*12,"",+A3546+1))</f>
        <v>#REF!</v>
      </c>
      <c r="B3547" s="576" t="e">
        <f t="shared" si="390"/>
        <v>#REF!</v>
      </c>
      <c r="C3547" s="576" t="e">
        <f>IF(A3547="","",IF(#REF!+'Plano Prestação Mensal Proposta'!A3547&gt;120,0,ROUND(IF(B3547&gt;0.045,(0.045*0.5),(0.5)*B3547),7)))</f>
        <v>#REF!</v>
      </c>
      <c r="D3547" s="576" t="e">
        <f t="shared" si="385"/>
        <v>#REF!</v>
      </c>
      <c r="E3547" s="575" t="e">
        <f t="shared" si="391"/>
        <v>#REF!</v>
      </c>
      <c r="F3547" s="575" t="e">
        <f t="shared" si="386"/>
        <v>#REF!</v>
      </c>
      <c r="G3547" s="575" t="e">
        <f t="shared" si="387"/>
        <v>#REF!</v>
      </c>
      <c r="H3547" s="575" t="e">
        <f t="shared" si="388"/>
        <v>#REF!</v>
      </c>
      <c r="I3547" s="575" t="e">
        <f t="shared" si="389"/>
        <v>#REF!</v>
      </c>
      <c r="J3547" s="575" t="e">
        <f>IF(A3547="","",IF(#REF!="","",PMT((1+D3547)^(1/12)-1,(#REF!*12)-A3547+1,-E3547)))</f>
        <v>#REF!</v>
      </c>
    </row>
    <row r="3548" spans="1:10">
      <c r="A3548" s="577" t="e">
        <f>IF(A3547="","",IF(A3547=#REF!*12,"",+A3547+1))</f>
        <v>#REF!</v>
      </c>
      <c r="B3548" s="576" t="e">
        <f t="shared" si="390"/>
        <v>#REF!</v>
      </c>
      <c r="C3548" s="576" t="e">
        <f>IF(A3548="","",IF(#REF!+'Plano Prestação Mensal Proposta'!A3548&gt;120,0,ROUND(IF(B3548&gt;0.045,(0.045*0.5),(0.5)*B3548),7)))</f>
        <v>#REF!</v>
      </c>
      <c r="D3548" s="576" t="e">
        <f t="shared" si="385"/>
        <v>#REF!</v>
      </c>
      <c r="E3548" s="575" t="e">
        <f t="shared" si="391"/>
        <v>#REF!</v>
      </c>
      <c r="F3548" s="575" t="e">
        <f t="shared" si="386"/>
        <v>#REF!</v>
      </c>
      <c r="G3548" s="575" t="e">
        <f t="shared" si="387"/>
        <v>#REF!</v>
      </c>
      <c r="H3548" s="575" t="e">
        <f t="shared" si="388"/>
        <v>#REF!</v>
      </c>
      <c r="I3548" s="575" t="e">
        <f t="shared" si="389"/>
        <v>#REF!</v>
      </c>
      <c r="J3548" s="575" t="e">
        <f>IF(A3548="","",IF(#REF!="","",PMT((1+D3548)^(1/12)-1,(#REF!*12)-A3548+1,-E3548)))</f>
        <v>#REF!</v>
      </c>
    </row>
    <row r="3549" spans="1:10">
      <c r="A3549" s="577" t="e">
        <f>IF(A3548="","",IF(A3548=#REF!*12,"",+A3548+1))</f>
        <v>#REF!</v>
      </c>
      <c r="B3549" s="576" t="e">
        <f t="shared" si="390"/>
        <v>#REF!</v>
      </c>
      <c r="C3549" s="576" t="e">
        <f>IF(A3549="","",IF(#REF!+'Plano Prestação Mensal Proposta'!A3549&gt;120,0,ROUND(IF(B3549&gt;0.045,(0.045*0.5),(0.5)*B3549),7)))</f>
        <v>#REF!</v>
      </c>
      <c r="D3549" s="576" t="e">
        <f t="shared" si="385"/>
        <v>#REF!</v>
      </c>
      <c r="E3549" s="575" t="e">
        <f t="shared" si="391"/>
        <v>#REF!</v>
      </c>
      <c r="F3549" s="575" t="e">
        <f t="shared" si="386"/>
        <v>#REF!</v>
      </c>
      <c r="G3549" s="575" t="e">
        <f t="shared" si="387"/>
        <v>#REF!</v>
      </c>
      <c r="H3549" s="575" t="e">
        <f t="shared" si="388"/>
        <v>#REF!</v>
      </c>
      <c r="I3549" s="575" t="e">
        <f t="shared" si="389"/>
        <v>#REF!</v>
      </c>
      <c r="J3549" s="575" t="e">
        <f>IF(A3549="","",IF(#REF!="","",PMT((1+D3549)^(1/12)-1,(#REF!*12)-A3549+1,-E3549)))</f>
        <v>#REF!</v>
      </c>
    </row>
    <row r="3550" spans="1:10">
      <c r="A3550" s="577" t="e">
        <f>IF(A3549="","",IF(A3549=#REF!*12,"",+A3549+1))</f>
        <v>#REF!</v>
      </c>
      <c r="B3550" s="576" t="e">
        <f t="shared" si="390"/>
        <v>#REF!</v>
      </c>
      <c r="C3550" s="576" t="e">
        <f>IF(A3550="","",IF(#REF!+'Plano Prestação Mensal Proposta'!A3550&gt;120,0,ROUND(IF(B3550&gt;0.045,(0.045*0.5),(0.5)*B3550),7)))</f>
        <v>#REF!</v>
      </c>
      <c r="D3550" s="576" t="e">
        <f t="shared" si="385"/>
        <v>#REF!</v>
      </c>
      <c r="E3550" s="575" t="e">
        <f t="shared" si="391"/>
        <v>#REF!</v>
      </c>
      <c r="F3550" s="575" t="e">
        <f t="shared" si="386"/>
        <v>#REF!</v>
      </c>
      <c r="G3550" s="575" t="e">
        <f t="shared" si="387"/>
        <v>#REF!</v>
      </c>
      <c r="H3550" s="575" t="e">
        <f t="shared" si="388"/>
        <v>#REF!</v>
      </c>
      <c r="I3550" s="575" t="e">
        <f t="shared" si="389"/>
        <v>#REF!</v>
      </c>
      <c r="J3550" s="575" t="e">
        <f>IF(A3550="","",IF(#REF!="","",PMT((1+D3550)^(1/12)-1,(#REF!*12)-A3550+1,-E3550)))</f>
        <v>#REF!</v>
      </c>
    </row>
    <row r="3551" spans="1:10">
      <c r="A3551" s="577" t="e">
        <f>IF(A3550="","",IF(A3550=#REF!*12,"",+A3550+1))</f>
        <v>#REF!</v>
      </c>
      <c r="B3551" s="576" t="e">
        <f t="shared" si="390"/>
        <v>#REF!</v>
      </c>
      <c r="C3551" s="576" t="e">
        <f>IF(A3551="","",IF(#REF!+'Plano Prestação Mensal Proposta'!A3551&gt;120,0,ROUND(IF(B3551&gt;0.045,(0.045*0.5),(0.5)*B3551),7)))</f>
        <v>#REF!</v>
      </c>
      <c r="D3551" s="576" t="e">
        <f t="shared" si="385"/>
        <v>#REF!</v>
      </c>
      <c r="E3551" s="575" t="e">
        <f t="shared" si="391"/>
        <v>#REF!</v>
      </c>
      <c r="F3551" s="575" t="e">
        <f t="shared" si="386"/>
        <v>#REF!</v>
      </c>
      <c r="G3551" s="575" t="e">
        <f t="shared" si="387"/>
        <v>#REF!</v>
      </c>
      <c r="H3551" s="575" t="e">
        <f t="shared" si="388"/>
        <v>#REF!</v>
      </c>
      <c r="I3551" s="575" t="e">
        <f t="shared" si="389"/>
        <v>#REF!</v>
      </c>
      <c r="J3551" s="575" t="e">
        <f>IF(A3551="","",IF(#REF!="","",PMT((1+D3551)^(1/12)-1,(#REF!*12)-A3551+1,-E3551)))</f>
        <v>#REF!</v>
      </c>
    </row>
    <row r="3552" spans="1:10">
      <c r="A3552" s="577" t="e">
        <f>IF(A3551="","",IF(A3551=#REF!*12,"",+A3551+1))</f>
        <v>#REF!</v>
      </c>
      <c r="B3552" s="576" t="e">
        <f t="shared" si="390"/>
        <v>#REF!</v>
      </c>
      <c r="C3552" s="576" t="e">
        <f>IF(A3552="","",IF(#REF!+'Plano Prestação Mensal Proposta'!A3552&gt;120,0,ROUND(IF(B3552&gt;0.045,(0.045*0.5),(0.5)*B3552),7)))</f>
        <v>#REF!</v>
      </c>
      <c r="D3552" s="576" t="e">
        <f t="shared" si="385"/>
        <v>#REF!</v>
      </c>
      <c r="E3552" s="575" t="e">
        <f t="shared" si="391"/>
        <v>#REF!</v>
      </c>
      <c r="F3552" s="575" t="e">
        <f t="shared" si="386"/>
        <v>#REF!</v>
      </c>
      <c r="G3552" s="575" t="e">
        <f t="shared" si="387"/>
        <v>#REF!</v>
      </c>
      <c r="H3552" s="575" t="e">
        <f t="shared" si="388"/>
        <v>#REF!</v>
      </c>
      <c r="I3552" s="575" t="e">
        <f t="shared" si="389"/>
        <v>#REF!</v>
      </c>
      <c r="J3552" s="575" t="e">
        <f>IF(A3552="","",IF(#REF!="","",PMT((1+D3552)^(1/12)-1,(#REF!*12)-A3552+1,-E3552)))</f>
        <v>#REF!</v>
      </c>
    </row>
    <row r="3553" spans="1:10">
      <c r="A3553" s="577" t="e">
        <f>IF(A3552="","",IF(A3552=#REF!*12,"",+A3552+1))</f>
        <v>#REF!</v>
      </c>
      <c r="B3553" s="576" t="e">
        <f t="shared" si="390"/>
        <v>#REF!</v>
      </c>
      <c r="C3553" s="576" t="e">
        <f>IF(A3553="","",IF(#REF!+'Plano Prestação Mensal Proposta'!A3553&gt;120,0,ROUND(IF(B3553&gt;0.045,(0.045*0.5),(0.5)*B3553),7)))</f>
        <v>#REF!</v>
      </c>
      <c r="D3553" s="576" t="e">
        <f t="shared" si="385"/>
        <v>#REF!</v>
      </c>
      <c r="E3553" s="575" t="e">
        <f t="shared" si="391"/>
        <v>#REF!</v>
      </c>
      <c r="F3553" s="575" t="e">
        <f t="shared" si="386"/>
        <v>#REF!</v>
      </c>
      <c r="G3553" s="575" t="e">
        <f t="shared" si="387"/>
        <v>#REF!</v>
      </c>
      <c r="H3553" s="575" t="e">
        <f t="shared" si="388"/>
        <v>#REF!</v>
      </c>
      <c r="I3553" s="575" t="e">
        <f t="shared" si="389"/>
        <v>#REF!</v>
      </c>
      <c r="J3553" s="575" t="e">
        <f>IF(A3553="","",IF(#REF!="","",PMT((1+D3553)^(1/12)-1,(#REF!*12)-A3553+1,-E3553)))</f>
        <v>#REF!</v>
      </c>
    </row>
    <row r="3554" spans="1:10">
      <c r="A3554" s="577" t="e">
        <f>IF(A3553="","",IF(A3553=#REF!*12,"",+A3553+1))</f>
        <v>#REF!</v>
      </c>
      <c r="B3554" s="576" t="e">
        <f t="shared" si="390"/>
        <v>#REF!</v>
      </c>
      <c r="C3554" s="576" t="e">
        <f>IF(A3554="","",IF(#REF!+'Plano Prestação Mensal Proposta'!A3554&gt;120,0,ROUND(IF(B3554&gt;0.045,(0.045*0.5),(0.5)*B3554),7)))</f>
        <v>#REF!</v>
      </c>
      <c r="D3554" s="576" t="e">
        <f t="shared" si="385"/>
        <v>#REF!</v>
      </c>
      <c r="E3554" s="575" t="e">
        <f t="shared" si="391"/>
        <v>#REF!</v>
      </c>
      <c r="F3554" s="575" t="e">
        <f t="shared" si="386"/>
        <v>#REF!</v>
      </c>
      <c r="G3554" s="575" t="e">
        <f t="shared" si="387"/>
        <v>#REF!</v>
      </c>
      <c r="H3554" s="575" t="e">
        <f t="shared" si="388"/>
        <v>#REF!</v>
      </c>
      <c r="I3554" s="575" t="e">
        <f t="shared" si="389"/>
        <v>#REF!</v>
      </c>
      <c r="J3554" s="575" t="e">
        <f>IF(A3554="","",IF(#REF!="","",PMT((1+D3554)^(1/12)-1,(#REF!*12)-A3554+1,-E3554)))</f>
        <v>#REF!</v>
      </c>
    </row>
    <row r="3555" spans="1:10">
      <c r="A3555" s="577" t="e">
        <f>IF(A3554="","",IF(A3554=#REF!*12,"",+A3554+1))</f>
        <v>#REF!</v>
      </c>
      <c r="B3555" s="576" t="e">
        <f t="shared" si="390"/>
        <v>#REF!</v>
      </c>
      <c r="C3555" s="576" t="e">
        <f>IF(A3555="","",IF(#REF!+'Plano Prestação Mensal Proposta'!A3555&gt;120,0,ROUND(IF(B3555&gt;0.045,(0.045*0.5),(0.5)*B3555),7)))</f>
        <v>#REF!</v>
      </c>
      <c r="D3555" s="576" t="e">
        <f t="shared" si="385"/>
        <v>#REF!</v>
      </c>
      <c r="E3555" s="575" t="e">
        <f t="shared" si="391"/>
        <v>#REF!</v>
      </c>
      <c r="F3555" s="575" t="e">
        <f t="shared" si="386"/>
        <v>#REF!</v>
      </c>
      <c r="G3555" s="575" t="e">
        <f t="shared" si="387"/>
        <v>#REF!</v>
      </c>
      <c r="H3555" s="575" t="e">
        <f t="shared" si="388"/>
        <v>#REF!</v>
      </c>
      <c r="I3555" s="575" t="e">
        <f t="shared" si="389"/>
        <v>#REF!</v>
      </c>
      <c r="J3555" s="575" t="e">
        <f>IF(A3555="","",IF(#REF!="","",PMT((1+D3555)^(1/12)-1,(#REF!*12)-A3555+1,-E3555)))</f>
        <v>#REF!</v>
      </c>
    </row>
    <row r="3556" spans="1:10">
      <c r="A3556" s="577" t="e">
        <f>IF(A3555="","",IF(A3555=#REF!*12,"",+A3555+1))</f>
        <v>#REF!</v>
      </c>
      <c r="B3556" s="576" t="e">
        <f t="shared" si="390"/>
        <v>#REF!</v>
      </c>
      <c r="C3556" s="576" t="e">
        <f>IF(A3556="","",IF(#REF!+'Plano Prestação Mensal Proposta'!A3556&gt;120,0,ROUND(IF(B3556&gt;0.045,(0.045*0.5),(0.5)*B3556),7)))</f>
        <v>#REF!</v>
      </c>
      <c r="D3556" s="576" t="e">
        <f t="shared" si="385"/>
        <v>#REF!</v>
      </c>
      <c r="E3556" s="575" t="e">
        <f t="shared" si="391"/>
        <v>#REF!</v>
      </c>
      <c r="F3556" s="575" t="e">
        <f t="shared" si="386"/>
        <v>#REF!</v>
      </c>
      <c r="G3556" s="575" t="e">
        <f t="shared" si="387"/>
        <v>#REF!</v>
      </c>
      <c r="H3556" s="575" t="e">
        <f t="shared" si="388"/>
        <v>#REF!</v>
      </c>
      <c r="I3556" s="575" t="e">
        <f t="shared" si="389"/>
        <v>#REF!</v>
      </c>
      <c r="J3556" s="575" t="e">
        <f>IF(A3556="","",IF(#REF!="","",PMT((1+D3556)^(1/12)-1,(#REF!*12)-A3556+1,-E3556)))</f>
        <v>#REF!</v>
      </c>
    </row>
    <row r="3557" spans="1:10">
      <c r="A3557" s="577" t="e">
        <f>IF(A3556="","",IF(A3556=#REF!*12,"",+A3556+1))</f>
        <v>#REF!</v>
      </c>
      <c r="B3557" s="576" t="e">
        <f t="shared" si="390"/>
        <v>#REF!</v>
      </c>
      <c r="C3557" s="576" t="e">
        <f>IF(A3557="","",IF(#REF!+'Plano Prestação Mensal Proposta'!A3557&gt;120,0,ROUND(IF(B3557&gt;0.045,(0.045*0.5),(0.5)*B3557),7)))</f>
        <v>#REF!</v>
      </c>
      <c r="D3557" s="576" t="e">
        <f t="shared" si="385"/>
        <v>#REF!</v>
      </c>
      <c r="E3557" s="575" t="e">
        <f t="shared" si="391"/>
        <v>#REF!</v>
      </c>
      <c r="F3557" s="575" t="e">
        <f t="shared" si="386"/>
        <v>#REF!</v>
      </c>
      <c r="G3557" s="575" t="e">
        <f t="shared" si="387"/>
        <v>#REF!</v>
      </c>
      <c r="H3557" s="575" t="e">
        <f t="shared" si="388"/>
        <v>#REF!</v>
      </c>
      <c r="I3557" s="575" t="e">
        <f t="shared" si="389"/>
        <v>#REF!</v>
      </c>
      <c r="J3557" s="575" t="e">
        <f>IF(A3557="","",IF(#REF!="","",PMT((1+D3557)^(1/12)-1,(#REF!*12)-A3557+1,-E3557)))</f>
        <v>#REF!</v>
      </c>
    </row>
    <row r="3558" spans="1:10">
      <c r="A3558" s="577" t="e">
        <f>IF(A3557="","",IF(A3557=#REF!*12,"",+A3557+1))</f>
        <v>#REF!</v>
      </c>
      <c r="B3558" s="576" t="e">
        <f t="shared" si="390"/>
        <v>#REF!</v>
      </c>
      <c r="C3558" s="576" t="e">
        <f>IF(A3558="","",IF(#REF!+'Plano Prestação Mensal Proposta'!A3558&gt;120,0,ROUND(IF(B3558&gt;0.045,(0.045*0.5),(0.5)*B3558),7)))</f>
        <v>#REF!</v>
      </c>
      <c r="D3558" s="576" t="e">
        <f t="shared" si="385"/>
        <v>#REF!</v>
      </c>
      <c r="E3558" s="575" t="e">
        <f t="shared" si="391"/>
        <v>#REF!</v>
      </c>
      <c r="F3558" s="575" t="e">
        <f t="shared" si="386"/>
        <v>#REF!</v>
      </c>
      <c r="G3558" s="575" t="e">
        <f t="shared" si="387"/>
        <v>#REF!</v>
      </c>
      <c r="H3558" s="575" t="e">
        <f t="shared" si="388"/>
        <v>#REF!</v>
      </c>
      <c r="I3558" s="575" t="e">
        <f t="shared" si="389"/>
        <v>#REF!</v>
      </c>
      <c r="J3558" s="575" t="e">
        <f>IF(A3558="","",IF(#REF!="","",PMT((1+D3558)^(1/12)-1,(#REF!*12)-A3558+1,-E3558)))</f>
        <v>#REF!</v>
      </c>
    </row>
    <row r="3559" spans="1:10">
      <c r="A3559" s="577" t="e">
        <f>IF(A3558="","",IF(A3558=#REF!*12,"",+A3558+1))</f>
        <v>#REF!</v>
      </c>
      <c r="B3559" s="576" t="e">
        <f t="shared" si="390"/>
        <v>#REF!</v>
      </c>
      <c r="C3559" s="576" t="e">
        <f>IF(A3559="","",IF(#REF!+'Plano Prestação Mensal Proposta'!A3559&gt;120,0,ROUND(IF(B3559&gt;0.045,(0.045*0.5),(0.5)*B3559),7)))</f>
        <v>#REF!</v>
      </c>
      <c r="D3559" s="576" t="e">
        <f t="shared" si="385"/>
        <v>#REF!</v>
      </c>
      <c r="E3559" s="575" t="e">
        <f t="shared" si="391"/>
        <v>#REF!</v>
      </c>
      <c r="F3559" s="575" t="e">
        <f t="shared" si="386"/>
        <v>#REF!</v>
      </c>
      <c r="G3559" s="575" t="e">
        <f t="shared" si="387"/>
        <v>#REF!</v>
      </c>
      <c r="H3559" s="575" t="e">
        <f t="shared" si="388"/>
        <v>#REF!</v>
      </c>
      <c r="I3559" s="575" t="e">
        <f t="shared" si="389"/>
        <v>#REF!</v>
      </c>
      <c r="J3559" s="575" t="e">
        <f>IF(A3559="","",IF(#REF!="","",PMT((1+D3559)^(1/12)-1,(#REF!*12)-A3559+1,-E3559)))</f>
        <v>#REF!</v>
      </c>
    </row>
    <row r="3560" spans="1:10">
      <c r="A3560" s="577" t="e">
        <f>IF(A3559="","",IF(A3559=#REF!*12,"",+A3559+1))</f>
        <v>#REF!</v>
      </c>
      <c r="B3560" s="576" t="e">
        <f t="shared" si="390"/>
        <v>#REF!</v>
      </c>
      <c r="C3560" s="576" t="e">
        <f>IF(A3560="","",IF(#REF!+'Plano Prestação Mensal Proposta'!A3560&gt;120,0,ROUND(IF(B3560&gt;0.045,(0.045*0.5),(0.5)*B3560),7)))</f>
        <v>#REF!</v>
      </c>
      <c r="D3560" s="576" t="e">
        <f t="shared" si="385"/>
        <v>#REF!</v>
      </c>
      <c r="E3560" s="575" t="e">
        <f t="shared" si="391"/>
        <v>#REF!</v>
      </c>
      <c r="F3560" s="575" t="e">
        <f t="shared" si="386"/>
        <v>#REF!</v>
      </c>
      <c r="G3560" s="575" t="e">
        <f t="shared" si="387"/>
        <v>#REF!</v>
      </c>
      <c r="H3560" s="575" t="e">
        <f t="shared" si="388"/>
        <v>#REF!</v>
      </c>
      <c r="I3560" s="575" t="e">
        <f t="shared" si="389"/>
        <v>#REF!</v>
      </c>
      <c r="J3560" s="575" t="e">
        <f>IF(A3560="","",IF(#REF!="","",PMT((1+D3560)^(1/12)-1,(#REF!*12)-A3560+1,-E3560)))</f>
        <v>#REF!</v>
      </c>
    </row>
    <row r="3561" spans="1:10">
      <c r="A3561" s="577" t="e">
        <f>IF(A3560="","",IF(A3560=#REF!*12,"",+A3560+1))</f>
        <v>#REF!</v>
      </c>
      <c r="B3561" s="576" t="e">
        <f t="shared" si="390"/>
        <v>#REF!</v>
      </c>
      <c r="C3561" s="576" t="e">
        <f>IF(A3561="","",IF(#REF!+'Plano Prestação Mensal Proposta'!A3561&gt;120,0,ROUND(IF(B3561&gt;0.045,(0.045*0.5),(0.5)*B3561),7)))</f>
        <v>#REF!</v>
      </c>
      <c r="D3561" s="576" t="e">
        <f t="shared" si="385"/>
        <v>#REF!</v>
      </c>
      <c r="E3561" s="575" t="e">
        <f t="shared" si="391"/>
        <v>#REF!</v>
      </c>
      <c r="F3561" s="575" t="e">
        <f t="shared" si="386"/>
        <v>#REF!</v>
      </c>
      <c r="G3561" s="575" t="e">
        <f t="shared" si="387"/>
        <v>#REF!</v>
      </c>
      <c r="H3561" s="575" t="e">
        <f t="shared" si="388"/>
        <v>#REF!</v>
      </c>
      <c r="I3561" s="575" t="e">
        <f t="shared" si="389"/>
        <v>#REF!</v>
      </c>
      <c r="J3561" s="575" t="e">
        <f>IF(A3561="","",IF(#REF!="","",PMT((1+D3561)^(1/12)-1,(#REF!*12)-A3561+1,-E3561)))</f>
        <v>#REF!</v>
      </c>
    </row>
    <row r="3562" spans="1:10">
      <c r="A3562" s="577" t="e">
        <f>IF(A3561="","",IF(A3561=#REF!*12,"",+A3561+1))</f>
        <v>#REF!</v>
      </c>
      <c r="B3562" s="576" t="e">
        <f t="shared" si="390"/>
        <v>#REF!</v>
      </c>
      <c r="C3562" s="576" t="e">
        <f>IF(A3562="","",IF(#REF!+'Plano Prestação Mensal Proposta'!A3562&gt;120,0,ROUND(IF(B3562&gt;0.045,(0.045*0.5),(0.5)*B3562),7)))</f>
        <v>#REF!</v>
      </c>
      <c r="D3562" s="576" t="e">
        <f t="shared" si="385"/>
        <v>#REF!</v>
      </c>
      <c r="E3562" s="575" t="e">
        <f t="shared" si="391"/>
        <v>#REF!</v>
      </c>
      <c r="F3562" s="575" t="e">
        <f t="shared" si="386"/>
        <v>#REF!</v>
      </c>
      <c r="G3562" s="575" t="e">
        <f t="shared" si="387"/>
        <v>#REF!</v>
      </c>
      <c r="H3562" s="575" t="e">
        <f t="shared" si="388"/>
        <v>#REF!</v>
      </c>
      <c r="I3562" s="575" t="e">
        <f t="shared" si="389"/>
        <v>#REF!</v>
      </c>
      <c r="J3562" s="575" t="e">
        <f>IF(A3562="","",IF(#REF!="","",PMT((1+D3562)^(1/12)-1,(#REF!*12)-A3562+1,-E3562)))</f>
        <v>#REF!</v>
      </c>
    </row>
    <row r="3563" spans="1:10">
      <c r="A3563" s="577" t="e">
        <f>IF(A3562="","",IF(A3562=#REF!*12,"",+A3562+1))</f>
        <v>#REF!</v>
      </c>
      <c r="B3563" s="576" t="e">
        <f t="shared" si="390"/>
        <v>#REF!</v>
      </c>
      <c r="C3563" s="576" t="e">
        <f>IF(A3563="","",IF(#REF!+'Plano Prestação Mensal Proposta'!A3563&gt;120,0,ROUND(IF(B3563&gt;0.045,(0.045*0.5),(0.5)*B3563),7)))</f>
        <v>#REF!</v>
      </c>
      <c r="D3563" s="576" t="e">
        <f t="shared" si="385"/>
        <v>#REF!</v>
      </c>
      <c r="E3563" s="575" t="e">
        <f t="shared" si="391"/>
        <v>#REF!</v>
      </c>
      <c r="F3563" s="575" t="e">
        <f t="shared" si="386"/>
        <v>#REF!</v>
      </c>
      <c r="G3563" s="575" t="e">
        <f t="shared" si="387"/>
        <v>#REF!</v>
      </c>
      <c r="H3563" s="575" t="e">
        <f t="shared" si="388"/>
        <v>#REF!</v>
      </c>
      <c r="I3563" s="575" t="e">
        <f t="shared" si="389"/>
        <v>#REF!</v>
      </c>
      <c r="J3563" s="575" t="e">
        <f>IF(A3563="","",IF(#REF!="","",PMT((1+D3563)^(1/12)-1,(#REF!*12)-A3563+1,-E3563)))</f>
        <v>#REF!</v>
      </c>
    </row>
    <row r="3564" spans="1:10">
      <c r="A3564" s="577" t="e">
        <f>IF(A3563="","",IF(A3563=#REF!*12,"",+A3563+1))</f>
        <v>#REF!</v>
      </c>
      <c r="B3564" s="576" t="e">
        <f t="shared" si="390"/>
        <v>#REF!</v>
      </c>
      <c r="C3564" s="576" t="e">
        <f>IF(A3564="","",IF(#REF!+'Plano Prestação Mensal Proposta'!A3564&gt;120,0,ROUND(IF(B3564&gt;0.045,(0.045*0.5),(0.5)*B3564),7)))</f>
        <v>#REF!</v>
      </c>
      <c r="D3564" s="576" t="e">
        <f t="shared" si="385"/>
        <v>#REF!</v>
      </c>
      <c r="E3564" s="575" t="e">
        <f t="shared" si="391"/>
        <v>#REF!</v>
      </c>
      <c r="F3564" s="575" t="e">
        <f t="shared" si="386"/>
        <v>#REF!</v>
      </c>
      <c r="G3564" s="575" t="e">
        <f t="shared" si="387"/>
        <v>#REF!</v>
      </c>
      <c r="H3564" s="575" t="e">
        <f t="shared" si="388"/>
        <v>#REF!</v>
      </c>
      <c r="I3564" s="575" t="e">
        <f t="shared" si="389"/>
        <v>#REF!</v>
      </c>
      <c r="J3564" s="575" t="e">
        <f>IF(A3564="","",IF(#REF!="","",PMT((1+D3564)^(1/12)-1,(#REF!*12)-A3564+1,-E3564)))</f>
        <v>#REF!</v>
      </c>
    </row>
    <row r="3565" spans="1:10">
      <c r="A3565" s="577" t="e">
        <f>IF(A3564="","",IF(A3564=#REF!*12,"",+A3564+1))</f>
        <v>#REF!</v>
      </c>
      <c r="B3565" s="576" t="e">
        <f t="shared" si="390"/>
        <v>#REF!</v>
      </c>
      <c r="C3565" s="576" t="e">
        <f>IF(A3565="","",IF(#REF!+'Plano Prestação Mensal Proposta'!A3565&gt;120,0,ROUND(IF(B3565&gt;0.045,(0.045*0.5),(0.5)*B3565),7)))</f>
        <v>#REF!</v>
      </c>
      <c r="D3565" s="576" t="e">
        <f t="shared" si="385"/>
        <v>#REF!</v>
      </c>
      <c r="E3565" s="575" t="e">
        <f t="shared" si="391"/>
        <v>#REF!</v>
      </c>
      <c r="F3565" s="575" t="e">
        <f t="shared" si="386"/>
        <v>#REF!</v>
      </c>
      <c r="G3565" s="575" t="e">
        <f t="shared" si="387"/>
        <v>#REF!</v>
      </c>
      <c r="H3565" s="575" t="e">
        <f t="shared" si="388"/>
        <v>#REF!</v>
      </c>
      <c r="I3565" s="575" t="e">
        <f t="shared" si="389"/>
        <v>#REF!</v>
      </c>
      <c r="J3565" s="575" t="e">
        <f>IF(A3565="","",IF(#REF!="","",PMT((1+D3565)^(1/12)-1,(#REF!*12)-A3565+1,-E3565)))</f>
        <v>#REF!</v>
      </c>
    </row>
    <row r="3566" spans="1:10">
      <c r="A3566" s="577" t="e">
        <f>IF(A3565="","",IF(A3565=#REF!*12,"",+A3565+1))</f>
        <v>#REF!</v>
      </c>
      <c r="B3566" s="576" t="e">
        <f t="shared" si="390"/>
        <v>#REF!</v>
      </c>
      <c r="C3566" s="576" t="e">
        <f>IF(A3566="","",IF(#REF!+'Plano Prestação Mensal Proposta'!A3566&gt;120,0,ROUND(IF(B3566&gt;0.045,(0.045*0.5),(0.5)*B3566),7)))</f>
        <v>#REF!</v>
      </c>
      <c r="D3566" s="576" t="e">
        <f t="shared" si="385"/>
        <v>#REF!</v>
      </c>
      <c r="E3566" s="575" t="e">
        <f t="shared" si="391"/>
        <v>#REF!</v>
      </c>
      <c r="F3566" s="575" t="e">
        <f t="shared" si="386"/>
        <v>#REF!</v>
      </c>
      <c r="G3566" s="575" t="e">
        <f t="shared" si="387"/>
        <v>#REF!</v>
      </c>
      <c r="H3566" s="575" t="e">
        <f t="shared" si="388"/>
        <v>#REF!</v>
      </c>
      <c r="I3566" s="575" t="e">
        <f t="shared" si="389"/>
        <v>#REF!</v>
      </c>
      <c r="J3566" s="575" t="e">
        <f>IF(A3566="","",IF(#REF!="","",PMT((1+D3566)^(1/12)-1,(#REF!*12)-A3566+1,-E3566)))</f>
        <v>#REF!</v>
      </c>
    </row>
    <row r="3567" spans="1:10">
      <c r="A3567" s="577" t="e">
        <f>IF(A3566="","",IF(A3566=#REF!*12,"",+A3566+1))</f>
        <v>#REF!</v>
      </c>
      <c r="B3567" s="576" t="e">
        <f t="shared" si="390"/>
        <v>#REF!</v>
      </c>
      <c r="C3567" s="576" t="e">
        <f>IF(A3567="","",IF(#REF!+'Plano Prestação Mensal Proposta'!A3567&gt;120,0,ROUND(IF(B3567&gt;0.045,(0.045*0.5),(0.5)*B3567),7)))</f>
        <v>#REF!</v>
      </c>
      <c r="D3567" s="576" t="e">
        <f t="shared" si="385"/>
        <v>#REF!</v>
      </c>
      <c r="E3567" s="575" t="e">
        <f t="shared" si="391"/>
        <v>#REF!</v>
      </c>
      <c r="F3567" s="575" t="e">
        <f t="shared" si="386"/>
        <v>#REF!</v>
      </c>
      <c r="G3567" s="575" t="e">
        <f t="shared" si="387"/>
        <v>#REF!</v>
      </c>
      <c r="H3567" s="575" t="e">
        <f t="shared" si="388"/>
        <v>#REF!</v>
      </c>
      <c r="I3567" s="575" t="e">
        <f t="shared" si="389"/>
        <v>#REF!</v>
      </c>
      <c r="J3567" s="575" t="e">
        <f>IF(A3567="","",IF(#REF!="","",PMT((1+D3567)^(1/12)-1,(#REF!*12)-A3567+1,-E3567)))</f>
        <v>#REF!</v>
      </c>
    </row>
    <row r="3568" spans="1:10">
      <c r="A3568" s="577" t="e">
        <f>IF(A3567="","",IF(A3567=#REF!*12,"",+A3567+1))</f>
        <v>#REF!</v>
      </c>
      <c r="B3568" s="576" t="e">
        <f t="shared" si="390"/>
        <v>#REF!</v>
      </c>
      <c r="C3568" s="576" t="e">
        <f>IF(A3568="","",IF(#REF!+'Plano Prestação Mensal Proposta'!A3568&gt;120,0,ROUND(IF(B3568&gt;0.045,(0.045*0.5),(0.5)*B3568),7)))</f>
        <v>#REF!</v>
      </c>
      <c r="D3568" s="576" t="e">
        <f t="shared" si="385"/>
        <v>#REF!</v>
      </c>
      <c r="E3568" s="575" t="e">
        <f t="shared" si="391"/>
        <v>#REF!</v>
      </c>
      <c r="F3568" s="575" t="e">
        <f t="shared" si="386"/>
        <v>#REF!</v>
      </c>
      <c r="G3568" s="575" t="e">
        <f t="shared" si="387"/>
        <v>#REF!</v>
      </c>
      <c r="H3568" s="575" t="e">
        <f t="shared" si="388"/>
        <v>#REF!</v>
      </c>
      <c r="I3568" s="575" t="e">
        <f t="shared" si="389"/>
        <v>#REF!</v>
      </c>
      <c r="J3568" s="575" t="e">
        <f>IF(A3568="","",IF(#REF!="","",PMT((1+D3568)^(1/12)-1,(#REF!*12)-A3568+1,-E3568)))</f>
        <v>#REF!</v>
      </c>
    </row>
    <row r="3569" spans="1:10">
      <c r="A3569" s="577" t="e">
        <f>IF(A3568="","",IF(A3568=#REF!*12,"",+A3568+1))</f>
        <v>#REF!</v>
      </c>
      <c r="B3569" s="576" t="e">
        <f t="shared" si="390"/>
        <v>#REF!</v>
      </c>
      <c r="C3569" s="576" t="e">
        <f>IF(A3569="","",IF(#REF!+'Plano Prestação Mensal Proposta'!A3569&gt;120,0,ROUND(IF(B3569&gt;0.045,(0.045*0.5),(0.5)*B3569),7)))</f>
        <v>#REF!</v>
      </c>
      <c r="D3569" s="576" t="e">
        <f t="shared" si="385"/>
        <v>#REF!</v>
      </c>
      <c r="E3569" s="575" t="e">
        <f t="shared" si="391"/>
        <v>#REF!</v>
      </c>
      <c r="F3569" s="575" t="e">
        <f t="shared" si="386"/>
        <v>#REF!</v>
      </c>
      <c r="G3569" s="575" t="e">
        <f t="shared" si="387"/>
        <v>#REF!</v>
      </c>
      <c r="H3569" s="575" t="e">
        <f t="shared" si="388"/>
        <v>#REF!</v>
      </c>
      <c r="I3569" s="575" t="e">
        <f t="shared" si="389"/>
        <v>#REF!</v>
      </c>
      <c r="J3569" s="575" t="e">
        <f>IF(A3569="","",IF(#REF!="","",PMT((1+D3569)^(1/12)-1,(#REF!*12)-A3569+1,-E3569)))</f>
        <v>#REF!</v>
      </c>
    </row>
    <row r="3570" spans="1:10">
      <c r="A3570" s="577" t="e">
        <f>IF(A3569="","",IF(A3569=#REF!*12,"",+A3569+1))</f>
        <v>#REF!</v>
      </c>
      <c r="B3570" s="576" t="e">
        <f t="shared" si="390"/>
        <v>#REF!</v>
      </c>
      <c r="C3570" s="576" t="e">
        <f>IF(A3570="","",IF(#REF!+'Plano Prestação Mensal Proposta'!A3570&gt;120,0,ROUND(IF(B3570&gt;0.045,(0.045*0.5),(0.5)*B3570),7)))</f>
        <v>#REF!</v>
      </c>
      <c r="D3570" s="576" t="e">
        <f t="shared" si="385"/>
        <v>#REF!</v>
      </c>
      <c r="E3570" s="575" t="e">
        <f t="shared" si="391"/>
        <v>#REF!</v>
      </c>
      <c r="F3570" s="575" t="e">
        <f t="shared" si="386"/>
        <v>#REF!</v>
      </c>
      <c r="G3570" s="575" t="e">
        <f t="shared" si="387"/>
        <v>#REF!</v>
      </c>
      <c r="H3570" s="575" t="e">
        <f t="shared" si="388"/>
        <v>#REF!</v>
      </c>
      <c r="I3570" s="575" t="e">
        <f t="shared" si="389"/>
        <v>#REF!</v>
      </c>
      <c r="J3570" s="575" t="e">
        <f>IF(A3570="","",IF(#REF!="","",PMT((1+D3570)^(1/12)-1,(#REF!*12)-A3570+1,-E3570)))</f>
        <v>#REF!</v>
      </c>
    </row>
    <row r="3571" spans="1:10">
      <c r="A3571" s="577" t="e">
        <f>IF(A3570="","",IF(A3570=#REF!*12,"",+A3570+1))</f>
        <v>#REF!</v>
      </c>
      <c r="B3571" s="576" t="e">
        <f t="shared" si="390"/>
        <v>#REF!</v>
      </c>
      <c r="C3571" s="576" t="e">
        <f>IF(A3571="","",IF(#REF!+'Plano Prestação Mensal Proposta'!A3571&gt;120,0,ROUND(IF(B3571&gt;0.045,(0.045*0.5),(0.5)*B3571),7)))</f>
        <v>#REF!</v>
      </c>
      <c r="D3571" s="576" t="e">
        <f t="shared" si="385"/>
        <v>#REF!</v>
      </c>
      <c r="E3571" s="575" t="e">
        <f t="shared" si="391"/>
        <v>#REF!</v>
      </c>
      <c r="F3571" s="575" t="e">
        <f t="shared" si="386"/>
        <v>#REF!</v>
      </c>
      <c r="G3571" s="575" t="e">
        <f t="shared" si="387"/>
        <v>#REF!</v>
      </c>
      <c r="H3571" s="575" t="e">
        <f t="shared" si="388"/>
        <v>#REF!</v>
      </c>
      <c r="I3571" s="575" t="e">
        <f t="shared" si="389"/>
        <v>#REF!</v>
      </c>
      <c r="J3571" s="575" t="e">
        <f>IF(A3571="","",IF(#REF!="","",PMT((1+D3571)^(1/12)-1,(#REF!*12)-A3571+1,-E3571)))</f>
        <v>#REF!</v>
      </c>
    </row>
    <row r="3572" spans="1:10">
      <c r="A3572" s="577" t="e">
        <f>IF(A3571="","",IF(A3571=#REF!*12,"",+A3571+1))</f>
        <v>#REF!</v>
      </c>
      <c r="B3572" s="576" t="e">
        <f t="shared" si="390"/>
        <v>#REF!</v>
      </c>
      <c r="C3572" s="576" t="e">
        <f>IF(A3572="","",IF(#REF!+'Plano Prestação Mensal Proposta'!A3572&gt;120,0,ROUND(IF(B3572&gt;0.045,(0.045*0.5),(0.5)*B3572),7)))</f>
        <v>#REF!</v>
      </c>
      <c r="D3572" s="576" t="e">
        <f t="shared" si="385"/>
        <v>#REF!</v>
      </c>
      <c r="E3572" s="575" t="e">
        <f t="shared" si="391"/>
        <v>#REF!</v>
      </c>
      <c r="F3572" s="575" t="e">
        <f t="shared" si="386"/>
        <v>#REF!</v>
      </c>
      <c r="G3572" s="575" t="e">
        <f t="shared" si="387"/>
        <v>#REF!</v>
      </c>
      <c r="H3572" s="575" t="e">
        <f t="shared" si="388"/>
        <v>#REF!</v>
      </c>
      <c r="I3572" s="575" t="e">
        <f t="shared" si="389"/>
        <v>#REF!</v>
      </c>
      <c r="J3572" s="575" t="e">
        <f>IF(A3572="","",IF(#REF!="","",PMT((1+D3572)^(1/12)-1,(#REF!*12)-A3572+1,-E3572)))</f>
        <v>#REF!</v>
      </c>
    </row>
    <row r="3573" spans="1:10">
      <c r="A3573" s="577" t="e">
        <f>IF(A3572="","",IF(A3572=#REF!*12,"",+A3572+1))</f>
        <v>#REF!</v>
      </c>
      <c r="B3573" s="576" t="e">
        <f t="shared" si="390"/>
        <v>#REF!</v>
      </c>
      <c r="C3573" s="576" t="e">
        <f>IF(A3573="","",IF(#REF!+'Plano Prestação Mensal Proposta'!A3573&gt;120,0,ROUND(IF(B3573&gt;0.045,(0.045*0.5),(0.5)*B3573),7)))</f>
        <v>#REF!</v>
      </c>
      <c r="D3573" s="576" t="e">
        <f t="shared" si="385"/>
        <v>#REF!</v>
      </c>
      <c r="E3573" s="575" t="e">
        <f t="shared" si="391"/>
        <v>#REF!</v>
      </c>
      <c r="F3573" s="575" t="e">
        <f t="shared" si="386"/>
        <v>#REF!</v>
      </c>
      <c r="G3573" s="575" t="e">
        <f t="shared" si="387"/>
        <v>#REF!</v>
      </c>
      <c r="H3573" s="575" t="e">
        <f t="shared" si="388"/>
        <v>#REF!</v>
      </c>
      <c r="I3573" s="575" t="e">
        <f t="shared" si="389"/>
        <v>#REF!</v>
      </c>
      <c r="J3573" s="575" t="e">
        <f>IF(A3573="","",IF(#REF!="","",PMT((1+D3573)^(1/12)-1,(#REF!*12)-A3573+1,-E3573)))</f>
        <v>#REF!</v>
      </c>
    </row>
    <row r="3574" spans="1:10">
      <c r="A3574" s="577" t="e">
        <f>IF(A3573="","",IF(A3573=#REF!*12,"",+A3573+1))</f>
        <v>#REF!</v>
      </c>
      <c r="B3574" s="576" t="e">
        <f t="shared" si="390"/>
        <v>#REF!</v>
      </c>
      <c r="C3574" s="576" t="e">
        <f>IF(A3574="","",IF(#REF!+'Plano Prestação Mensal Proposta'!A3574&gt;120,0,ROUND(IF(B3574&gt;0.045,(0.045*0.5),(0.5)*B3574),7)))</f>
        <v>#REF!</v>
      </c>
      <c r="D3574" s="576" t="e">
        <f t="shared" si="385"/>
        <v>#REF!</v>
      </c>
      <c r="E3574" s="575" t="e">
        <f t="shared" si="391"/>
        <v>#REF!</v>
      </c>
      <c r="F3574" s="575" t="e">
        <f t="shared" si="386"/>
        <v>#REF!</v>
      </c>
      <c r="G3574" s="575" t="e">
        <f t="shared" si="387"/>
        <v>#REF!</v>
      </c>
      <c r="H3574" s="575" t="e">
        <f t="shared" si="388"/>
        <v>#REF!</v>
      </c>
      <c r="I3574" s="575" t="e">
        <f t="shared" si="389"/>
        <v>#REF!</v>
      </c>
      <c r="J3574" s="575" t="e">
        <f>IF(A3574="","",IF(#REF!="","",PMT((1+D3574)^(1/12)-1,(#REF!*12)-A3574+1,-E3574)))</f>
        <v>#REF!</v>
      </c>
    </row>
    <row r="3575" spans="1:10">
      <c r="A3575" s="577" t="e">
        <f>IF(A3574="","",IF(A3574=#REF!*12,"",+A3574+1))</f>
        <v>#REF!</v>
      </c>
      <c r="B3575" s="576" t="e">
        <f t="shared" si="390"/>
        <v>#REF!</v>
      </c>
      <c r="C3575" s="576" t="e">
        <f>IF(A3575="","",IF(#REF!+'Plano Prestação Mensal Proposta'!A3575&gt;120,0,ROUND(IF(B3575&gt;0.045,(0.045*0.5),(0.5)*B3575),7)))</f>
        <v>#REF!</v>
      </c>
      <c r="D3575" s="576" t="e">
        <f t="shared" si="385"/>
        <v>#REF!</v>
      </c>
      <c r="E3575" s="575" t="e">
        <f t="shared" si="391"/>
        <v>#REF!</v>
      </c>
      <c r="F3575" s="575" t="e">
        <f t="shared" si="386"/>
        <v>#REF!</v>
      </c>
      <c r="G3575" s="575" t="e">
        <f t="shared" si="387"/>
        <v>#REF!</v>
      </c>
      <c r="H3575" s="575" t="e">
        <f t="shared" si="388"/>
        <v>#REF!</v>
      </c>
      <c r="I3575" s="575" t="e">
        <f t="shared" si="389"/>
        <v>#REF!</v>
      </c>
      <c r="J3575" s="575" t="e">
        <f>IF(A3575="","",IF(#REF!="","",PMT((1+D3575)^(1/12)-1,(#REF!*12)-A3575+1,-E3575)))</f>
        <v>#REF!</v>
      </c>
    </row>
    <row r="3576" spans="1:10">
      <c r="A3576" s="577" t="e">
        <f>IF(A3575="","",IF(A3575=#REF!*12,"",+A3575+1))</f>
        <v>#REF!</v>
      </c>
      <c r="B3576" s="576" t="e">
        <f t="shared" si="390"/>
        <v>#REF!</v>
      </c>
      <c r="C3576" s="576" t="e">
        <f>IF(A3576="","",IF(#REF!+'Plano Prestação Mensal Proposta'!A3576&gt;120,0,ROUND(IF(B3576&gt;0.045,(0.045*0.5),(0.5)*B3576),7)))</f>
        <v>#REF!</v>
      </c>
      <c r="D3576" s="576" t="e">
        <f t="shared" si="385"/>
        <v>#REF!</v>
      </c>
      <c r="E3576" s="575" t="e">
        <f t="shared" si="391"/>
        <v>#REF!</v>
      </c>
      <c r="F3576" s="575" t="e">
        <f t="shared" si="386"/>
        <v>#REF!</v>
      </c>
      <c r="G3576" s="575" t="e">
        <f t="shared" si="387"/>
        <v>#REF!</v>
      </c>
      <c r="H3576" s="575" t="e">
        <f t="shared" si="388"/>
        <v>#REF!</v>
      </c>
      <c r="I3576" s="575" t="e">
        <f t="shared" si="389"/>
        <v>#REF!</v>
      </c>
      <c r="J3576" s="575" t="e">
        <f>IF(A3576="","",IF(#REF!="","",PMT((1+D3576)^(1/12)-1,(#REF!*12)-A3576+1,-E3576)))</f>
        <v>#REF!</v>
      </c>
    </row>
    <row r="3577" spans="1:10">
      <c r="A3577" s="577" t="e">
        <f>IF(A3576="","",IF(A3576=#REF!*12,"",+A3576+1))</f>
        <v>#REF!</v>
      </c>
      <c r="B3577" s="576" t="e">
        <f t="shared" si="390"/>
        <v>#REF!</v>
      </c>
      <c r="C3577" s="576" t="e">
        <f>IF(A3577="","",IF(#REF!+'Plano Prestação Mensal Proposta'!A3577&gt;120,0,ROUND(IF(B3577&gt;0.045,(0.045*0.5),(0.5)*B3577),7)))</f>
        <v>#REF!</v>
      </c>
      <c r="D3577" s="576" t="e">
        <f t="shared" si="385"/>
        <v>#REF!</v>
      </c>
      <c r="E3577" s="575" t="e">
        <f t="shared" si="391"/>
        <v>#REF!</v>
      </c>
      <c r="F3577" s="575" t="e">
        <f t="shared" si="386"/>
        <v>#REF!</v>
      </c>
      <c r="G3577" s="575" t="e">
        <f t="shared" si="387"/>
        <v>#REF!</v>
      </c>
      <c r="H3577" s="575" t="e">
        <f t="shared" si="388"/>
        <v>#REF!</v>
      </c>
      <c r="I3577" s="575" t="e">
        <f t="shared" si="389"/>
        <v>#REF!</v>
      </c>
      <c r="J3577" s="575" t="e">
        <f>IF(A3577="","",IF(#REF!="","",PMT((1+D3577)^(1/12)-1,(#REF!*12)-A3577+1,-E3577)))</f>
        <v>#REF!</v>
      </c>
    </row>
    <row r="3578" spans="1:10">
      <c r="A3578" s="577" t="e">
        <f>IF(A3577="","",IF(A3577=#REF!*12,"",+A3577+1))</f>
        <v>#REF!</v>
      </c>
      <c r="B3578" s="576" t="e">
        <f t="shared" si="390"/>
        <v>#REF!</v>
      </c>
      <c r="C3578" s="576" t="e">
        <f>IF(A3578="","",IF(#REF!+'Plano Prestação Mensal Proposta'!A3578&gt;120,0,ROUND(IF(B3578&gt;0.045,(0.045*0.5),(0.5)*B3578),7)))</f>
        <v>#REF!</v>
      </c>
      <c r="D3578" s="576" t="e">
        <f t="shared" si="385"/>
        <v>#REF!</v>
      </c>
      <c r="E3578" s="575" t="e">
        <f t="shared" si="391"/>
        <v>#REF!</v>
      </c>
      <c r="F3578" s="575" t="e">
        <f t="shared" si="386"/>
        <v>#REF!</v>
      </c>
      <c r="G3578" s="575" t="e">
        <f t="shared" si="387"/>
        <v>#REF!</v>
      </c>
      <c r="H3578" s="575" t="e">
        <f t="shared" si="388"/>
        <v>#REF!</v>
      </c>
      <c r="I3578" s="575" t="e">
        <f t="shared" si="389"/>
        <v>#REF!</v>
      </c>
      <c r="J3578" s="575" t="e">
        <f>IF(A3578="","",IF(#REF!="","",PMT((1+D3578)^(1/12)-1,(#REF!*12)-A3578+1,-E3578)))</f>
        <v>#REF!</v>
      </c>
    </row>
    <row r="3579" spans="1:10">
      <c r="A3579" s="577" t="e">
        <f>IF(A3578="","",IF(A3578=#REF!*12,"",+A3578+1))</f>
        <v>#REF!</v>
      </c>
      <c r="B3579" s="576" t="e">
        <f t="shared" si="390"/>
        <v>#REF!</v>
      </c>
      <c r="C3579" s="576" t="e">
        <f>IF(A3579="","",IF(#REF!+'Plano Prestação Mensal Proposta'!A3579&gt;120,0,ROUND(IF(B3579&gt;0.045,(0.045*0.5),(0.5)*B3579),7)))</f>
        <v>#REF!</v>
      </c>
      <c r="D3579" s="576" t="e">
        <f t="shared" si="385"/>
        <v>#REF!</v>
      </c>
      <c r="E3579" s="575" t="e">
        <f t="shared" si="391"/>
        <v>#REF!</v>
      </c>
      <c r="F3579" s="575" t="e">
        <f t="shared" si="386"/>
        <v>#REF!</v>
      </c>
      <c r="G3579" s="575" t="e">
        <f t="shared" si="387"/>
        <v>#REF!</v>
      </c>
      <c r="H3579" s="575" t="e">
        <f t="shared" si="388"/>
        <v>#REF!</v>
      </c>
      <c r="I3579" s="575" t="e">
        <f t="shared" si="389"/>
        <v>#REF!</v>
      </c>
      <c r="J3579" s="575" t="e">
        <f>IF(A3579="","",IF(#REF!="","",PMT((1+D3579)^(1/12)-1,(#REF!*12)-A3579+1,-E3579)))</f>
        <v>#REF!</v>
      </c>
    </row>
    <row r="3580" spans="1:10">
      <c r="A3580" s="577" t="e">
        <f>IF(A3579="","",IF(A3579=#REF!*12,"",+A3579+1))</f>
        <v>#REF!</v>
      </c>
      <c r="B3580" s="576" t="e">
        <f t="shared" si="390"/>
        <v>#REF!</v>
      </c>
      <c r="C3580" s="576" t="e">
        <f>IF(A3580="","",IF(#REF!+'Plano Prestação Mensal Proposta'!A3580&gt;120,0,ROUND(IF(B3580&gt;0.045,(0.045*0.5),(0.5)*B3580),7)))</f>
        <v>#REF!</v>
      </c>
      <c r="D3580" s="576" t="e">
        <f t="shared" si="385"/>
        <v>#REF!</v>
      </c>
      <c r="E3580" s="575" t="e">
        <f t="shared" si="391"/>
        <v>#REF!</v>
      </c>
      <c r="F3580" s="575" t="e">
        <f t="shared" si="386"/>
        <v>#REF!</v>
      </c>
      <c r="G3580" s="575" t="e">
        <f t="shared" si="387"/>
        <v>#REF!</v>
      </c>
      <c r="H3580" s="575" t="e">
        <f t="shared" si="388"/>
        <v>#REF!</v>
      </c>
      <c r="I3580" s="575" t="e">
        <f t="shared" si="389"/>
        <v>#REF!</v>
      </c>
      <c r="J3580" s="575" t="e">
        <f>IF(A3580="","",IF(#REF!="","",PMT((1+D3580)^(1/12)-1,(#REF!*12)-A3580+1,-E3580)))</f>
        <v>#REF!</v>
      </c>
    </row>
    <row r="3581" spans="1:10">
      <c r="A3581" s="577" t="e">
        <f>IF(A3580="","",IF(A3580=#REF!*12,"",+A3580+1))</f>
        <v>#REF!</v>
      </c>
      <c r="B3581" s="576" t="e">
        <f t="shared" si="390"/>
        <v>#REF!</v>
      </c>
      <c r="C3581" s="576" t="e">
        <f>IF(A3581="","",IF(#REF!+'Plano Prestação Mensal Proposta'!A3581&gt;120,0,ROUND(IF(B3581&gt;0.045,(0.045*0.5),(0.5)*B3581),7)))</f>
        <v>#REF!</v>
      </c>
      <c r="D3581" s="576" t="e">
        <f t="shared" si="385"/>
        <v>#REF!</v>
      </c>
      <c r="E3581" s="575" t="e">
        <f t="shared" si="391"/>
        <v>#REF!</v>
      </c>
      <c r="F3581" s="575" t="e">
        <f t="shared" si="386"/>
        <v>#REF!</v>
      </c>
      <c r="G3581" s="575" t="e">
        <f t="shared" si="387"/>
        <v>#REF!</v>
      </c>
      <c r="H3581" s="575" t="e">
        <f t="shared" si="388"/>
        <v>#REF!</v>
      </c>
      <c r="I3581" s="575" t="e">
        <f t="shared" si="389"/>
        <v>#REF!</v>
      </c>
      <c r="J3581" s="575" t="e">
        <f>IF(A3581="","",IF(#REF!="","",PMT((1+D3581)^(1/12)-1,(#REF!*12)-A3581+1,-E3581)))</f>
        <v>#REF!</v>
      </c>
    </row>
    <row r="3582" spans="1:10">
      <c r="A3582" s="577" t="e">
        <f>IF(A3581="","",IF(A3581=#REF!*12,"",+A3581+1))</f>
        <v>#REF!</v>
      </c>
      <c r="B3582" s="576" t="e">
        <f t="shared" si="390"/>
        <v>#REF!</v>
      </c>
      <c r="C3582" s="576" t="e">
        <f>IF(A3582="","",IF(#REF!+'Plano Prestação Mensal Proposta'!A3582&gt;120,0,ROUND(IF(B3582&gt;0.045,(0.045*0.5),(0.5)*B3582),7)))</f>
        <v>#REF!</v>
      </c>
      <c r="D3582" s="576" t="e">
        <f t="shared" si="385"/>
        <v>#REF!</v>
      </c>
      <c r="E3582" s="575" t="e">
        <f t="shared" si="391"/>
        <v>#REF!</v>
      </c>
      <c r="F3582" s="575" t="e">
        <f t="shared" si="386"/>
        <v>#REF!</v>
      </c>
      <c r="G3582" s="575" t="e">
        <f t="shared" si="387"/>
        <v>#REF!</v>
      </c>
      <c r="H3582" s="575" t="e">
        <f t="shared" si="388"/>
        <v>#REF!</v>
      </c>
      <c r="I3582" s="575" t="e">
        <f t="shared" si="389"/>
        <v>#REF!</v>
      </c>
      <c r="J3582" s="575" t="e">
        <f>IF(A3582="","",IF(#REF!="","",PMT((1+D3582)^(1/12)-1,(#REF!*12)-A3582+1,-E3582)))</f>
        <v>#REF!</v>
      </c>
    </row>
    <row r="3583" spans="1:10">
      <c r="A3583" s="577" t="e">
        <f>IF(A3582="","",IF(A3582=#REF!*12,"",+A3582+1))</f>
        <v>#REF!</v>
      </c>
      <c r="B3583" s="576" t="e">
        <f t="shared" si="390"/>
        <v>#REF!</v>
      </c>
      <c r="C3583" s="576" t="e">
        <f>IF(A3583="","",IF(#REF!+'Plano Prestação Mensal Proposta'!A3583&gt;120,0,ROUND(IF(B3583&gt;0.045,(0.045*0.5),(0.5)*B3583),7)))</f>
        <v>#REF!</v>
      </c>
      <c r="D3583" s="576" t="e">
        <f t="shared" si="385"/>
        <v>#REF!</v>
      </c>
      <c r="E3583" s="575" t="e">
        <f t="shared" si="391"/>
        <v>#REF!</v>
      </c>
      <c r="F3583" s="575" t="e">
        <f t="shared" si="386"/>
        <v>#REF!</v>
      </c>
      <c r="G3583" s="575" t="e">
        <f t="shared" si="387"/>
        <v>#REF!</v>
      </c>
      <c r="H3583" s="575" t="e">
        <f t="shared" si="388"/>
        <v>#REF!</v>
      </c>
      <c r="I3583" s="575" t="e">
        <f t="shared" si="389"/>
        <v>#REF!</v>
      </c>
      <c r="J3583" s="575" t="e">
        <f>IF(A3583="","",IF(#REF!="","",PMT((1+D3583)^(1/12)-1,(#REF!*12)-A3583+1,-E3583)))</f>
        <v>#REF!</v>
      </c>
    </row>
    <row r="3584" spans="1:10">
      <c r="A3584" s="577" t="e">
        <f>IF(A3583="","",IF(A3583=#REF!*12,"",+A3583+1))</f>
        <v>#REF!</v>
      </c>
      <c r="B3584" s="576" t="e">
        <f t="shared" si="390"/>
        <v>#REF!</v>
      </c>
      <c r="C3584" s="576" t="e">
        <f>IF(A3584="","",IF(#REF!+'Plano Prestação Mensal Proposta'!A3584&gt;120,0,ROUND(IF(B3584&gt;0.045,(0.045*0.5),(0.5)*B3584),7)))</f>
        <v>#REF!</v>
      </c>
      <c r="D3584" s="576" t="e">
        <f t="shared" si="385"/>
        <v>#REF!</v>
      </c>
      <c r="E3584" s="575" t="e">
        <f t="shared" si="391"/>
        <v>#REF!</v>
      </c>
      <c r="F3584" s="575" t="e">
        <f t="shared" si="386"/>
        <v>#REF!</v>
      </c>
      <c r="G3584" s="575" t="e">
        <f t="shared" si="387"/>
        <v>#REF!</v>
      </c>
      <c r="H3584" s="575" t="e">
        <f t="shared" si="388"/>
        <v>#REF!</v>
      </c>
      <c r="I3584" s="575" t="e">
        <f t="shared" si="389"/>
        <v>#REF!</v>
      </c>
      <c r="J3584" s="575" t="e">
        <f>IF(A3584="","",IF(#REF!="","",PMT((1+D3584)^(1/12)-1,(#REF!*12)-A3584+1,-E3584)))</f>
        <v>#REF!</v>
      </c>
    </row>
    <row r="3585" spans="1:10">
      <c r="A3585" s="577" t="e">
        <f>IF(A3584="","",IF(A3584=#REF!*12,"",+A3584+1))</f>
        <v>#REF!</v>
      </c>
      <c r="B3585" s="576" t="e">
        <f t="shared" si="390"/>
        <v>#REF!</v>
      </c>
      <c r="C3585" s="576" t="e">
        <f>IF(A3585="","",IF(#REF!+'Plano Prestação Mensal Proposta'!A3585&gt;120,0,ROUND(IF(B3585&gt;0.045,(0.045*0.5),(0.5)*B3585),7)))</f>
        <v>#REF!</v>
      </c>
      <c r="D3585" s="576" t="e">
        <f t="shared" si="385"/>
        <v>#REF!</v>
      </c>
      <c r="E3585" s="575" t="e">
        <f t="shared" si="391"/>
        <v>#REF!</v>
      </c>
      <c r="F3585" s="575" t="e">
        <f t="shared" si="386"/>
        <v>#REF!</v>
      </c>
      <c r="G3585" s="575" t="e">
        <f t="shared" si="387"/>
        <v>#REF!</v>
      </c>
      <c r="H3585" s="575" t="e">
        <f t="shared" si="388"/>
        <v>#REF!</v>
      </c>
      <c r="I3585" s="575" t="e">
        <f t="shared" si="389"/>
        <v>#REF!</v>
      </c>
      <c r="J3585" s="575" t="e">
        <f>IF(A3585="","",IF(#REF!="","",PMT((1+D3585)^(1/12)-1,(#REF!*12)-A3585+1,-E3585)))</f>
        <v>#REF!</v>
      </c>
    </row>
    <row r="3586" spans="1:10">
      <c r="A3586" s="577" t="e">
        <f>IF(A3585="","",IF(A3585=#REF!*12,"",+A3585+1))</f>
        <v>#REF!</v>
      </c>
      <c r="B3586" s="576" t="e">
        <f t="shared" si="390"/>
        <v>#REF!</v>
      </c>
      <c r="C3586" s="576" t="e">
        <f>IF(A3586="","",IF(#REF!+'Plano Prestação Mensal Proposta'!A3586&gt;120,0,ROUND(IF(B3586&gt;0.045,(0.045*0.5),(0.5)*B3586),7)))</f>
        <v>#REF!</v>
      </c>
      <c r="D3586" s="576" t="e">
        <f t="shared" si="385"/>
        <v>#REF!</v>
      </c>
      <c r="E3586" s="575" t="e">
        <f t="shared" si="391"/>
        <v>#REF!</v>
      </c>
      <c r="F3586" s="575" t="e">
        <f t="shared" si="386"/>
        <v>#REF!</v>
      </c>
      <c r="G3586" s="575" t="e">
        <f t="shared" si="387"/>
        <v>#REF!</v>
      </c>
      <c r="H3586" s="575" t="e">
        <f t="shared" si="388"/>
        <v>#REF!</v>
      </c>
      <c r="I3586" s="575" t="e">
        <f t="shared" si="389"/>
        <v>#REF!</v>
      </c>
      <c r="J3586" s="575" t="e">
        <f>IF(A3586="","",IF(#REF!="","",PMT((1+D3586)^(1/12)-1,(#REF!*12)-A3586+1,-E3586)))</f>
        <v>#REF!</v>
      </c>
    </row>
    <row r="3587" spans="1:10">
      <c r="A3587" s="577" t="e">
        <f>IF(A3586="","",IF(A3586=#REF!*12,"",+A3586+1))</f>
        <v>#REF!</v>
      </c>
      <c r="B3587" s="576" t="e">
        <f t="shared" si="390"/>
        <v>#REF!</v>
      </c>
      <c r="C3587" s="576" t="e">
        <f>IF(A3587="","",IF(#REF!+'Plano Prestação Mensal Proposta'!A3587&gt;120,0,ROUND(IF(B3587&gt;0.045,(0.045*0.5),(0.5)*B3587),7)))</f>
        <v>#REF!</v>
      </c>
      <c r="D3587" s="576" t="e">
        <f t="shared" si="385"/>
        <v>#REF!</v>
      </c>
      <c r="E3587" s="575" t="e">
        <f t="shared" si="391"/>
        <v>#REF!</v>
      </c>
      <c r="F3587" s="575" t="e">
        <f t="shared" si="386"/>
        <v>#REF!</v>
      </c>
      <c r="G3587" s="575" t="e">
        <f t="shared" si="387"/>
        <v>#REF!</v>
      </c>
      <c r="H3587" s="575" t="e">
        <f t="shared" si="388"/>
        <v>#REF!</v>
      </c>
      <c r="I3587" s="575" t="e">
        <f t="shared" si="389"/>
        <v>#REF!</v>
      </c>
      <c r="J3587" s="575" t="e">
        <f>IF(A3587="","",IF(#REF!="","",PMT((1+D3587)^(1/12)-1,(#REF!*12)-A3587+1,-E3587)))</f>
        <v>#REF!</v>
      </c>
    </row>
    <row r="3588" spans="1:10">
      <c r="A3588" s="577" t="e">
        <f>IF(A3587="","",IF(A3587=#REF!*12,"",+A3587+1))</f>
        <v>#REF!</v>
      </c>
      <c r="B3588" s="576" t="e">
        <f t="shared" si="390"/>
        <v>#REF!</v>
      </c>
      <c r="C3588" s="576" t="e">
        <f>IF(A3588="","",IF(#REF!+'Plano Prestação Mensal Proposta'!A3588&gt;120,0,ROUND(IF(B3588&gt;0.045,(0.045*0.5),(0.5)*B3588),7)))</f>
        <v>#REF!</v>
      </c>
      <c r="D3588" s="576" t="e">
        <f t="shared" si="385"/>
        <v>#REF!</v>
      </c>
      <c r="E3588" s="575" t="e">
        <f t="shared" si="391"/>
        <v>#REF!</v>
      </c>
      <c r="F3588" s="575" t="e">
        <f t="shared" si="386"/>
        <v>#REF!</v>
      </c>
      <c r="G3588" s="575" t="e">
        <f t="shared" si="387"/>
        <v>#REF!</v>
      </c>
      <c r="H3588" s="575" t="e">
        <f t="shared" si="388"/>
        <v>#REF!</v>
      </c>
      <c r="I3588" s="575" t="e">
        <f t="shared" si="389"/>
        <v>#REF!</v>
      </c>
      <c r="J3588" s="575" t="e">
        <f>IF(A3588="","",IF(#REF!="","",PMT((1+D3588)^(1/12)-1,(#REF!*12)-A3588+1,-E3588)))</f>
        <v>#REF!</v>
      </c>
    </row>
    <row r="3589" spans="1:10">
      <c r="A3589" s="577" t="e">
        <f>IF(A3588="","",IF(A3588=#REF!*12,"",+A3588+1))</f>
        <v>#REF!</v>
      </c>
      <c r="B3589" s="576" t="e">
        <f t="shared" si="390"/>
        <v>#REF!</v>
      </c>
      <c r="C3589" s="576" t="e">
        <f>IF(A3589="","",IF(#REF!+'Plano Prestação Mensal Proposta'!A3589&gt;120,0,ROUND(IF(B3589&gt;0.045,(0.045*0.5),(0.5)*B3589),7)))</f>
        <v>#REF!</v>
      </c>
      <c r="D3589" s="576" t="e">
        <f t="shared" si="385"/>
        <v>#REF!</v>
      </c>
      <c r="E3589" s="575" t="e">
        <f t="shared" si="391"/>
        <v>#REF!</v>
      </c>
      <c r="F3589" s="575" t="e">
        <f t="shared" si="386"/>
        <v>#REF!</v>
      </c>
      <c r="G3589" s="575" t="e">
        <f t="shared" si="387"/>
        <v>#REF!</v>
      </c>
      <c r="H3589" s="575" t="e">
        <f t="shared" si="388"/>
        <v>#REF!</v>
      </c>
      <c r="I3589" s="575" t="e">
        <f t="shared" si="389"/>
        <v>#REF!</v>
      </c>
      <c r="J3589" s="575" t="e">
        <f>IF(A3589="","",IF(#REF!="","",PMT((1+D3589)^(1/12)-1,(#REF!*12)-A3589+1,-E3589)))</f>
        <v>#REF!</v>
      </c>
    </row>
    <row r="3590" spans="1:10">
      <c r="A3590" s="577" t="e">
        <f>IF(A3589="","",IF(A3589=#REF!*12,"",+A3589+1))</f>
        <v>#REF!</v>
      </c>
      <c r="B3590" s="576" t="e">
        <f t="shared" si="390"/>
        <v>#REF!</v>
      </c>
      <c r="C3590" s="576" t="e">
        <f>IF(A3590="","",IF(#REF!+'Plano Prestação Mensal Proposta'!A3590&gt;120,0,ROUND(IF(B3590&gt;0.045,(0.045*0.5),(0.5)*B3590),7)))</f>
        <v>#REF!</v>
      </c>
      <c r="D3590" s="576" t="e">
        <f t="shared" ref="D3590:D3653" si="392">IF(A3590="","",+B3590-C3590)</f>
        <v>#REF!</v>
      </c>
      <c r="E3590" s="575" t="e">
        <f t="shared" si="391"/>
        <v>#REF!</v>
      </c>
      <c r="F3590" s="575" t="e">
        <f t="shared" ref="F3590:F3653" si="393">IF(A3590="","",IF(J3590="","",+J3590-H3590))</f>
        <v>#REF!</v>
      </c>
      <c r="G3590" s="575" t="e">
        <f t="shared" ref="G3590:G3653" si="394">IF(A3590="","",IF(E3590="","",ROUND(+E3590*((1+B3590)^(1/12)-1),2)))</f>
        <v>#REF!</v>
      </c>
      <c r="H3590" s="575" t="e">
        <f t="shared" ref="H3590:H3653" si="395">IF(A3590="","",IF(E3590="","",ROUND(+E3590*((1+D3590)^(1/12)-1),2)))</f>
        <v>#REF!</v>
      </c>
      <c r="I3590" s="575" t="e">
        <f t="shared" ref="I3590:I3653" si="396">IF(A3590="","",+G3590-H3590)</f>
        <v>#REF!</v>
      </c>
      <c r="J3590" s="575" t="e">
        <f>IF(A3590="","",IF(#REF!="","",PMT((1+D3590)^(1/12)-1,(#REF!*12)-A3590+1,-E3590)))</f>
        <v>#REF!</v>
      </c>
    </row>
    <row r="3591" spans="1:10">
      <c r="A3591" s="577" t="e">
        <f>IF(A3590="","",IF(A3590=#REF!*12,"",+A3590+1))</f>
        <v>#REF!</v>
      </c>
      <c r="B3591" s="576" t="e">
        <f t="shared" ref="B3591:B3654" si="397">IF(A3591="","",+B3590)</f>
        <v>#REF!</v>
      </c>
      <c r="C3591" s="576" t="e">
        <f>IF(A3591="","",IF(#REF!+'Plano Prestação Mensal Proposta'!A3591&gt;120,0,ROUND(IF(B3591&gt;0.045,(0.045*0.5),(0.5)*B3591),7)))</f>
        <v>#REF!</v>
      </c>
      <c r="D3591" s="576" t="e">
        <f t="shared" si="392"/>
        <v>#REF!</v>
      </c>
      <c r="E3591" s="575" t="e">
        <f t="shared" ref="E3591:E3654" si="398">IF(A3591="","",IF(F3590="","",+E3590-F3590))</f>
        <v>#REF!</v>
      </c>
      <c r="F3591" s="575" t="e">
        <f t="shared" si="393"/>
        <v>#REF!</v>
      </c>
      <c r="G3591" s="575" t="e">
        <f t="shared" si="394"/>
        <v>#REF!</v>
      </c>
      <c r="H3591" s="575" t="e">
        <f t="shared" si="395"/>
        <v>#REF!</v>
      </c>
      <c r="I3591" s="575" t="e">
        <f t="shared" si="396"/>
        <v>#REF!</v>
      </c>
      <c r="J3591" s="575" t="e">
        <f>IF(A3591="","",IF(#REF!="","",PMT((1+D3591)^(1/12)-1,(#REF!*12)-A3591+1,-E3591)))</f>
        <v>#REF!</v>
      </c>
    </row>
    <row r="3592" spans="1:10">
      <c r="A3592" s="577" t="e">
        <f>IF(A3591="","",IF(A3591=#REF!*12,"",+A3591+1))</f>
        <v>#REF!</v>
      </c>
      <c r="B3592" s="576" t="e">
        <f t="shared" si="397"/>
        <v>#REF!</v>
      </c>
      <c r="C3592" s="576" t="e">
        <f>IF(A3592="","",IF(#REF!+'Plano Prestação Mensal Proposta'!A3592&gt;120,0,ROUND(IF(B3592&gt;0.045,(0.045*0.5),(0.5)*B3592),7)))</f>
        <v>#REF!</v>
      </c>
      <c r="D3592" s="576" t="e">
        <f t="shared" si="392"/>
        <v>#REF!</v>
      </c>
      <c r="E3592" s="575" t="e">
        <f t="shared" si="398"/>
        <v>#REF!</v>
      </c>
      <c r="F3592" s="575" t="e">
        <f t="shared" si="393"/>
        <v>#REF!</v>
      </c>
      <c r="G3592" s="575" t="e">
        <f t="shared" si="394"/>
        <v>#REF!</v>
      </c>
      <c r="H3592" s="575" t="e">
        <f t="shared" si="395"/>
        <v>#REF!</v>
      </c>
      <c r="I3592" s="575" t="e">
        <f t="shared" si="396"/>
        <v>#REF!</v>
      </c>
      <c r="J3592" s="575" t="e">
        <f>IF(A3592="","",IF(#REF!="","",PMT((1+D3592)^(1/12)-1,(#REF!*12)-A3592+1,-E3592)))</f>
        <v>#REF!</v>
      </c>
    </row>
    <row r="3593" spans="1:10">
      <c r="A3593" s="577" t="e">
        <f>IF(A3592="","",IF(A3592=#REF!*12,"",+A3592+1))</f>
        <v>#REF!</v>
      </c>
      <c r="B3593" s="576" t="e">
        <f t="shared" si="397"/>
        <v>#REF!</v>
      </c>
      <c r="C3593" s="576" t="e">
        <f>IF(A3593="","",IF(#REF!+'Plano Prestação Mensal Proposta'!A3593&gt;120,0,ROUND(IF(B3593&gt;0.045,(0.045*0.5),(0.5)*B3593),7)))</f>
        <v>#REF!</v>
      </c>
      <c r="D3593" s="576" t="e">
        <f t="shared" si="392"/>
        <v>#REF!</v>
      </c>
      <c r="E3593" s="575" t="e">
        <f t="shared" si="398"/>
        <v>#REF!</v>
      </c>
      <c r="F3593" s="575" t="e">
        <f t="shared" si="393"/>
        <v>#REF!</v>
      </c>
      <c r="G3593" s="575" t="e">
        <f t="shared" si="394"/>
        <v>#REF!</v>
      </c>
      <c r="H3593" s="575" t="e">
        <f t="shared" si="395"/>
        <v>#REF!</v>
      </c>
      <c r="I3593" s="575" t="e">
        <f t="shared" si="396"/>
        <v>#REF!</v>
      </c>
      <c r="J3593" s="575" t="e">
        <f>IF(A3593="","",IF(#REF!="","",PMT((1+D3593)^(1/12)-1,(#REF!*12)-A3593+1,-E3593)))</f>
        <v>#REF!</v>
      </c>
    </row>
    <row r="3594" spans="1:10">
      <c r="A3594" s="577" t="e">
        <f>IF(A3593="","",IF(A3593=#REF!*12,"",+A3593+1))</f>
        <v>#REF!</v>
      </c>
      <c r="B3594" s="576" t="e">
        <f t="shared" si="397"/>
        <v>#REF!</v>
      </c>
      <c r="C3594" s="576" t="e">
        <f>IF(A3594="","",IF(#REF!+'Plano Prestação Mensal Proposta'!A3594&gt;120,0,ROUND(IF(B3594&gt;0.045,(0.045*0.5),(0.5)*B3594),7)))</f>
        <v>#REF!</v>
      </c>
      <c r="D3594" s="576" t="e">
        <f t="shared" si="392"/>
        <v>#REF!</v>
      </c>
      <c r="E3594" s="575" t="e">
        <f t="shared" si="398"/>
        <v>#REF!</v>
      </c>
      <c r="F3594" s="575" t="e">
        <f t="shared" si="393"/>
        <v>#REF!</v>
      </c>
      <c r="G3594" s="575" t="e">
        <f t="shared" si="394"/>
        <v>#REF!</v>
      </c>
      <c r="H3594" s="575" t="e">
        <f t="shared" si="395"/>
        <v>#REF!</v>
      </c>
      <c r="I3594" s="575" t="e">
        <f t="shared" si="396"/>
        <v>#REF!</v>
      </c>
      <c r="J3594" s="575" t="e">
        <f>IF(A3594="","",IF(#REF!="","",PMT((1+D3594)^(1/12)-1,(#REF!*12)-A3594+1,-E3594)))</f>
        <v>#REF!</v>
      </c>
    </row>
    <row r="3595" spans="1:10">
      <c r="A3595" s="577" t="e">
        <f>IF(A3594="","",IF(A3594=#REF!*12,"",+A3594+1))</f>
        <v>#REF!</v>
      </c>
      <c r="B3595" s="576" t="e">
        <f t="shared" si="397"/>
        <v>#REF!</v>
      </c>
      <c r="C3595" s="576" t="e">
        <f>IF(A3595="","",IF(#REF!+'Plano Prestação Mensal Proposta'!A3595&gt;120,0,ROUND(IF(B3595&gt;0.045,(0.045*0.5),(0.5)*B3595),7)))</f>
        <v>#REF!</v>
      </c>
      <c r="D3595" s="576" t="e">
        <f t="shared" si="392"/>
        <v>#REF!</v>
      </c>
      <c r="E3595" s="575" t="e">
        <f t="shared" si="398"/>
        <v>#REF!</v>
      </c>
      <c r="F3595" s="575" t="e">
        <f t="shared" si="393"/>
        <v>#REF!</v>
      </c>
      <c r="G3595" s="575" t="e">
        <f t="shared" si="394"/>
        <v>#REF!</v>
      </c>
      <c r="H3595" s="575" t="e">
        <f t="shared" si="395"/>
        <v>#REF!</v>
      </c>
      <c r="I3595" s="575" t="e">
        <f t="shared" si="396"/>
        <v>#REF!</v>
      </c>
      <c r="J3595" s="575" t="e">
        <f>IF(A3595="","",IF(#REF!="","",PMT((1+D3595)^(1/12)-1,(#REF!*12)-A3595+1,-E3595)))</f>
        <v>#REF!</v>
      </c>
    </row>
    <row r="3596" spans="1:10">
      <c r="A3596" s="577" t="e">
        <f>IF(A3595="","",IF(A3595=#REF!*12,"",+A3595+1))</f>
        <v>#REF!</v>
      </c>
      <c r="B3596" s="576" t="e">
        <f t="shared" si="397"/>
        <v>#REF!</v>
      </c>
      <c r="C3596" s="576" t="e">
        <f>IF(A3596="","",IF(#REF!+'Plano Prestação Mensal Proposta'!A3596&gt;120,0,ROUND(IF(B3596&gt;0.045,(0.045*0.5),(0.5)*B3596),7)))</f>
        <v>#REF!</v>
      </c>
      <c r="D3596" s="576" t="e">
        <f t="shared" si="392"/>
        <v>#REF!</v>
      </c>
      <c r="E3596" s="575" t="e">
        <f t="shared" si="398"/>
        <v>#REF!</v>
      </c>
      <c r="F3596" s="575" t="e">
        <f t="shared" si="393"/>
        <v>#REF!</v>
      </c>
      <c r="G3596" s="575" t="e">
        <f t="shared" si="394"/>
        <v>#REF!</v>
      </c>
      <c r="H3596" s="575" t="e">
        <f t="shared" si="395"/>
        <v>#REF!</v>
      </c>
      <c r="I3596" s="575" t="e">
        <f t="shared" si="396"/>
        <v>#REF!</v>
      </c>
      <c r="J3596" s="575" t="e">
        <f>IF(A3596="","",IF(#REF!="","",PMT((1+D3596)^(1/12)-1,(#REF!*12)-A3596+1,-E3596)))</f>
        <v>#REF!</v>
      </c>
    </row>
    <row r="3597" spans="1:10">
      <c r="A3597" s="577" t="e">
        <f>IF(A3596="","",IF(A3596=#REF!*12,"",+A3596+1))</f>
        <v>#REF!</v>
      </c>
      <c r="B3597" s="576" t="e">
        <f t="shared" si="397"/>
        <v>#REF!</v>
      </c>
      <c r="C3597" s="576" t="e">
        <f>IF(A3597="","",IF(#REF!+'Plano Prestação Mensal Proposta'!A3597&gt;120,0,ROUND(IF(B3597&gt;0.045,(0.045*0.5),(0.5)*B3597),7)))</f>
        <v>#REF!</v>
      </c>
      <c r="D3597" s="576" t="e">
        <f t="shared" si="392"/>
        <v>#REF!</v>
      </c>
      <c r="E3597" s="575" t="e">
        <f t="shared" si="398"/>
        <v>#REF!</v>
      </c>
      <c r="F3597" s="575" t="e">
        <f t="shared" si="393"/>
        <v>#REF!</v>
      </c>
      <c r="G3597" s="575" t="e">
        <f t="shared" si="394"/>
        <v>#REF!</v>
      </c>
      <c r="H3597" s="575" t="e">
        <f t="shared" si="395"/>
        <v>#REF!</v>
      </c>
      <c r="I3597" s="575" t="e">
        <f t="shared" si="396"/>
        <v>#REF!</v>
      </c>
      <c r="J3597" s="575" t="e">
        <f>IF(A3597="","",IF(#REF!="","",PMT((1+D3597)^(1/12)-1,(#REF!*12)-A3597+1,-E3597)))</f>
        <v>#REF!</v>
      </c>
    </row>
    <row r="3598" spans="1:10">
      <c r="A3598" s="577" t="e">
        <f>IF(A3597="","",IF(A3597=#REF!*12,"",+A3597+1))</f>
        <v>#REF!</v>
      </c>
      <c r="B3598" s="576" t="e">
        <f t="shared" si="397"/>
        <v>#REF!</v>
      </c>
      <c r="C3598" s="576" t="e">
        <f>IF(A3598="","",IF(#REF!+'Plano Prestação Mensal Proposta'!A3598&gt;120,0,ROUND(IF(B3598&gt;0.045,(0.045*0.5),(0.5)*B3598),7)))</f>
        <v>#REF!</v>
      </c>
      <c r="D3598" s="576" t="e">
        <f t="shared" si="392"/>
        <v>#REF!</v>
      </c>
      <c r="E3598" s="575" t="e">
        <f t="shared" si="398"/>
        <v>#REF!</v>
      </c>
      <c r="F3598" s="575" t="e">
        <f t="shared" si="393"/>
        <v>#REF!</v>
      </c>
      <c r="G3598" s="575" t="e">
        <f t="shared" si="394"/>
        <v>#REF!</v>
      </c>
      <c r="H3598" s="575" t="e">
        <f t="shared" si="395"/>
        <v>#REF!</v>
      </c>
      <c r="I3598" s="575" t="e">
        <f t="shared" si="396"/>
        <v>#REF!</v>
      </c>
      <c r="J3598" s="575" t="e">
        <f>IF(A3598="","",IF(#REF!="","",PMT((1+D3598)^(1/12)-1,(#REF!*12)-A3598+1,-E3598)))</f>
        <v>#REF!</v>
      </c>
    </row>
    <row r="3599" spans="1:10">
      <c r="A3599" s="577" t="e">
        <f>IF(A3598="","",IF(A3598=#REF!*12,"",+A3598+1))</f>
        <v>#REF!</v>
      </c>
      <c r="B3599" s="576" t="e">
        <f t="shared" si="397"/>
        <v>#REF!</v>
      </c>
      <c r="C3599" s="576" t="e">
        <f>IF(A3599="","",IF(#REF!+'Plano Prestação Mensal Proposta'!A3599&gt;120,0,ROUND(IF(B3599&gt;0.045,(0.045*0.5),(0.5)*B3599),7)))</f>
        <v>#REF!</v>
      </c>
      <c r="D3599" s="576" t="e">
        <f t="shared" si="392"/>
        <v>#REF!</v>
      </c>
      <c r="E3599" s="575" t="e">
        <f t="shared" si="398"/>
        <v>#REF!</v>
      </c>
      <c r="F3599" s="575" t="e">
        <f t="shared" si="393"/>
        <v>#REF!</v>
      </c>
      <c r="G3599" s="575" t="e">
        <f t="shared" si="394"/>
        <v>#REF!</v>
      </c>
      <c r="H3599" s="575" t="e">
        <f t="shared" si="395"/>
        <v>#REF!</v>
      </c>
      <c r="I3599" s="575" t="e">
        <f t="shared" si="396"/>
        <v>#REF!</v>
      </c>
      <c r="J3599" s="575" t="e">
        <f>IF(A3599="","",IF(#REF!="","",PMT((1+D3599)^(1/12)-1,(#REF!*12)-A3599+1,-E3599)))</f>
        <v>#REF!</v>
      </c>
    </row>
    <row r="3600" spans="1:10">
      <c r="A3600" s="577" t="e">
        <f>IF(A3599="","",IF(A3599=#REF!*12,"",+A3599+1))</f>
        <v>#REF!</v>
      </c>
      <c r="B3600" s="576" t="e">
        <f t="shared" si="397"/>
        <v>#REF!</v>
      </c>
      <c r="C3600" s="576" t="e">
        <f>IF(A3600="","",IF(#REF!+'Plano Prestação Mensal Proposta'!A3600&gt;120,0,ROUND(IF(B3600&gt;0.045,(0.045*0.5),(0.5)*B3600),7)))</f>
        <v>#REF!</v>
      </c>
      <c r="D3600" s="576" t="e">
        <f t="shared" si="392"/>
        <v>#REF!</v>
      </c>
      <c r="E3600" s="575" t="e">
        <f t="shared" si="398"/>
        <v>#REF!</v>
      </c>
      <c r="F3600" s="575" t="e">
        <f t="shared" si="393"/>
        <v>#REF!</v>
      </c>
      <c r="G3600" s="575" t="e">
        <f t="shared" si="394"/>
        <v>#REF!</v>
      </c>
      <c r="H3600" s="575" t="e">
        <f t="shared" si="395"/>
        <v>#REF!</v>
      </c>
      <c r="I3600" s="575" t="e">
        <f t="shared" si="396"/>
        <v>#REF!</v>
      </c>
      <c r="J3600" s="575" t="e">
        <f>IF(A3600="","",IF(#REF!="","",PMT((1+D3600)^(1/12)-1,(#REF!*12)-A3600+1,-E3600)))</f>
        <v>#REF!</v>
      </c>
    </row>
    <row r="3601" spans="1:10">
      <c r="A3601" s="577" t="e">
        <f>IF(A3600="","",IF(A3600=#REF!*12,"",+A3600+1))</f>
        <v>#REF!</v>
      </c>
      <c r="B3601" s="576" t="e">
        <f t="shared" si="397"/>
        <v>#REF!</v>
      </c>
      <c r="C3601" s="576" t="e">
        <f>IF(A3601="","",IF(#REF!+'Plano Prestação Mensal Proposta'!A3601&gt;120,0,ROUND(IF(B3601&gt;0.045,(0.045*0.5),(0.5)*B3601),7)))</f>
        <v>#REF!</v>
      </c>
      <c r="D3601" s="576" t="e">
        <f t="shared" si="392"/>
        <v>#REF!</v>
      </c>
      <c r="E3601" s="575" t="e">
        <f t="shared" si="398"/>
        <v>#REF!</v>
      </c>
      <c r="F3601" s="575" t="e">
        <f t="shared" si="393"/>
        <v>#REF!</v>
      </c>
      <c r="G3601" s="575" t="e">
        <f t="shared" si="394"/>
        <v>#REF!</v>
      </c>
      <c r="H3601" s="575" t="e">
        <f t="shared" si="395"/>
        <v>#REF!</v>
      </c>
      <c r="I3601" s="575" t="e">
        <f t="shared" si="396"/>
        <v>#REF!</v>
      </c>
      <c r="J3601" s="575" t="e">
        <f>IF(A3601="","",IF(#REF!="","",PMT((1+D3601)^(1/12)-1,(#REF!*12)-A3601+1,-E3601)))</f>
        <v>#REF!</v>
      </c>
    </row>
    <row r="3602" spans="1:10">
      <c r="A3602" s="577" t="e">
        <f>IF(A3601="","",IF(A3601=#REF!*12,"",+A3601+1))</f>
        <v>#REF!</v>
      </c>
      <c r="B3602" s="576" t="e">
        <f t="shared" si="397"/>
        <v>#REF!</v>
      </c>
      <c r="C3602" s="576" t="e">
        <f>IF(A3602="","",IF(#REF!+'Plano Prestação Mensal Proposta'!A3602&gt;120,0,ROUND(IF(B3602&gt;0.045,(0.045*0.5),(0.5)*B3602),7)))</f>
        <v>#REF!</v>
      </c>
      <c r="D3602" s="576" t="e">
        <f t="shared" si="392"/>
        <v>#REF!</v>
      </c>
      <c r="E3602" s="575" t="e">
        <f t="shared" si="398"/>
        <v>#REF!</v>
      </c>
      <c r="F3602" s="575" t="e">
        <f t="shared" si="393"/>
        <v>#REF!</v>
      </c>
      <c r="G3602" s="575" t="e">
        <f t="shared" si="394"/>
        <v>#REF!</v>
      </c>
      <c r="H3602" s="575" t="e">
        <f t="shared" si="395"/>
        <v>#REF!</v>
      </c>
      <c r="I3602" s="575" t="e">
        <f t="shared" si="396"/>
        <v>#REF!</v>
      </c>
      <c r="J3602" s="575" t="e">
        <f>IF(A3602="","",IF(#REF!="","",PMT((1+D3602)^(1/12)-1,(#REF!*12)-A3602+1,-E3602)))</f>
        <v>#REF!</v>
      </c>
    </row>
    <row r="3603" spans="1:10">
      <c r="A3603" s="577" t="e">
        <f>IF(A3602="","",IF(A3602=#REF!*12,"",+A3602+1))</f>
        <v>#REF!</v>
      </c>
      <c r="B3603" s="576" t="e">
        <f t="shared" si="397"/>
        <v>#REF!</v>
      </c>
      <c r="C3603" s="576" t="e">
        <f>IF(A3603="","",IF(#REF!+'Plano Prestação Mensal Proposta'!A3603&gt;120,0,ROUND(IF(B3603&gt;0.045,(0.045*0.5),(0.5)*B3603),7)))</f>
        <v>#REF!</v>
      </c>
      <c r="D3603" s="576" t="e">
        <f t="shared" si="392"/>
        <v>#REF!</v>
      </c>
      <c r="E3603" s="575" t="e">
        <f t="shared" si="398"/>
        <v>#REF!</v>
      </c>
      <c r="F3603" s="575" t="e">
        <f t="shared" si="393"/>
        <v>#REF!</v>
      </c>
      <c r="G3603" s="575" t="e">
        <f t="shared" si="394"/>
        <v>#REF!</v>
      </c>
      <c r="H3603" s="575" t="e">
        <f t="shared" si="395"/>
        <v>#REF!</v>
      </c>
      <c r="I3603" s="575" t="e">
        <f t="shared" si="396"/>
        <v>#REF!</v>
      </c>
      <c r="J3603" s="575" t="e">
        <f>IF(A3603="","",IF(#REF!="","",PMT((1+D3603)^(1/12)-1,(#REF!*12)-A3603+1,-E3603)))</f>
        <v>#REF!</v>
      </c>
    </row>
    <row r="3604" spans="1:10">
      <c r="A3604" s="577" t="e">
        <f>IF(A3603="","",IF(A3603=#REF!*12,"",+A3603+1))</f>
        <v>#REF!</v>
      </c>
      <c r="B3604" s="576" t="e">
        <f t="shared" si="397"/>
        <v>#REF!</v>
      </c>
      <c r="C3604" s="576" t="e">
        <f>IF(A3604="","",IF(#REF!+'Plano Prestação Mensal Proposta'!A3604&gt;120,0,ROUND(IF(B3604&gt;0.045,(0.045*0.5),(0.5)*B3604),7)))</f>
        <v>#REF!</v>
      </c>
      <c r="D3604" s="576" t="e">
        <f t="shared" si="392"/>
        <v>#REF!</v>
      </c>
      <c r="E3604" s="575" t="e">
        <f t="shared" si="398"/>
        <v>#REF!</v>
      </c>
      <c r="F3604" s="575" t="e">
        <f t="shared" si="393"/>
        <v>#REF!</v>
      </c>
      <c r="G3604" s="575" t="e">
        <f t="shared" si="394"/>
        <v>#REF!</v>
      </c>
      <c r="H3604" s="575" t="e">
        <f t="shared" si="395"/>
        <v>#REF!</v>
      </c>
      <c r="I3604" s="575" t="e">
        <f t="shared" si="396"/>
        <v>#REF!</v>
      </c>
      <c r="J3604" s="575" t="e">
        <f>IF(A3604="","",IF(#REF!="","",PMT((1+D3604)^(1/12)-1,(#REF!*12)-A3604+1,-E3604)))</f>
        <v>#REF!</v>
      </c>
    </row>
    <row r="3605" spans="1:10">
      <c r="A3605" s="577" t="e">
        <f>IF(A3604="","",IF(A3604=#REF!*12,"",+A3604+1))</f>
        <v>#REF!</v>
      </c>
      <c r="B3605" s="576" t="e">
        <f t="shared" si="397"/>
        <v>#REF!</v>
      </c>
      <c r="C3605" s="576" t="e">
        <f>IF(A3605="","",IF(#REF!+'Plano Prestação Mensal Proposta'!A3605&gt;120,0,ROUND(IF(B3605&gt;0.045,(0.045*0.5),(0.5)*B3605),7)))</f>
        <v>#REF!</v>
      </c>
      <c r="D3605" s="576" t="e">
        <f t="shared" si="392"/>
        <v>#REF!</v>
      </c>
      <c r="E3605" s="575" t="e">
        <f t="shared" si="398"/>
        <v>#REF!</v>
      </c>
      <c r="F3605" s="575" t="e">
        <f t="shared" si="393"/>
        <v>#REF!</v>
      </c>
      <c r="G3605" s="575" t="e">
        <f t="shared" si="394"/>
        <v>#REF!</v>
      </c>
      <c r="H3605" s="575" t="e">
        <f t="shared" si="395"/>
        <v>#REF!</v>
      </c>
      <c r="I3605" s="575" t="e">
        <f t="shared" si="396"/>
        <v>#REF!</v>
      </c>
      <c r="J3605" s="575" t="e">
        <f>IF(A3605="","",IF(#REF!="","",PMT((1+D3605)^(1/12)-1,(#REF!*12)-A3605+1,-E3605)))</f>
        <v>#REF!</v>
      </c>
    </row>
    <row r="3606" spans="1:10">
      <c r="A3606" s="577" t="e">
        <f>IF(A3605="","",IF(A3605=#REF!*12,"",+A3605+1))</f>
        <v>#REF!</v>
      </c>
      <c r="B3606" s="576" t="e">
        <f t="shared" si="397"/>
        <v>#REF!</v>
      </c>
      <c r="C3606" s="576" t="e">
        <f>IF(A3606="","",IF(#REF!+'Plano Prestação Mensal Proposta'!A3606&gt;120,0,ROUND(IF(B3606&gt;0.045,(0.045*0.5),(0.5)*B3606),7)))</f>
        <v>#REF!</v>
      </c>
      <c r="D3606" s="576" t="e">
        <f t="shared" si="392"/>
        <v>#REF!</v>
      </c>
      <c r="E3606" s="575" t="e">
        <f t="shared" si="398"/>
        <v>#REF!</v>
      </c>
      <c r="F3606" s="575" t="e">
        <f t="shared" si="393"/>
        <v>#REF!</v>
      </c>
      <c r="G3606" s="575" t="e">
        <f t="shared" si="394"/>
        <v>#REF!</v>
      </c>
      <c r="H3606" s="575" t="e">
        <f t="shared" si="395"/>
        <v>#REF!</v>
      </c>
      <c r="I3606" s="575" t="e">
        <f t="shared" si="396"/>
        <v>#REF!</v>
      </c>
      <c r="J3606" s="575" t="e">
        <f>IF(A3606="","",IF(#REF!="","",PMT((1+D3606)^(1/12)-1,(#REF!*12)-A3606+1,-E3606)))</f>
        <v>#REF!</v>
      </c>
    </row>
    <row r="3607" spans="1:10">
      <c r="A3607" s="577" t="e">
        <f>IF(A3606="","",IF(A3606=#REF!*12,"",+A3606+1))</f>
        <v>#REF!</v>
      </c>
      <c r="B3607" s="576" t="e">
        <f t="shared" si="397"/>
        <v>#REF!</v>
      </c>
      <c r="C3607" s="576" t="e">
        <f>IF(A3607="","",IF(#REF!+'Plano Prestação Mensal Proposta'!A3607&gt;120,0,ROUND(IF(B3607&gt;0.045,(0.045*0.5),(0.5)*B3607),7)))</f>
        <v>#REF!</v>
      </c>
      <c r="D3607" s="576" t="e">
        <f t="shared" si="392"/>
        <v>#REF!</v>
      </c>
      <c r="E3607" s="575" t="e">
        <f t="shared" si="398"/>
        <v>#REF!</v>
      </c>
      <c r="F3607" s="575" t="e">
        <f t="shared" si="393"/>
        <v>#REF!</v>
      </c>
      <c r="G3607" s="575" t="e">
        <f t="shared" si="394"/>
        <v>#REF!</v>
      </c>
      <c r="H3607" s="575" t="e">
        <f t="shared" si="395"/>
        <v>#REF!</v>
      </c>
      <c r="I3607" s="575" t="e">
        <f t="shared" si="396"/>
        <v>#REF!</v>
      </c>
      <c r="J3607" s="575" t="e">
        <f>IF(A3607="","",IF(#REF!="","",PMT((1+D3607)^(1/12)-1,(#REF!*12)-A3607+1,-E3607)))</f>
        <v>#REF!</v>
      </c>
    </row>
    <row r="3608" spans="1:10">
      <c r="A3608" s="577" t="e">
        <f>IF(A3607="","",IF(A3607=#REF!*12,"",+A3607+1))</f>
        <v>#REF!</v>
      </c>
      <c r="B3608" s="576" t="e">
        <f t="shared" si="397"/>
        <v>#REF!</v>
      </c>
      <c r="C3608" s="576" t="e">
        <f>IF(A3608="","",IF(#REF!+'Plano Prestação Mensal Proposta'!A3608&gt;120,0,ROUND(IF(B3608&gt;0.045,(0.045*0.5),(0.5)*B3608),7)))</f>
        <v>#REF!</v>
      </c>
      <c r="D3608" s="576" t="e">
        <f t="shared" si="392"/>
        <v>#REF!</v>
      </c>
      <c r="E3608" s="575" t="e">
        <f t="shared" si="398"/>
        <v>#REF!</v>
      </c>
      <c r="F3608" s="575" t="e">
        <f t="shared" si="393"/>
        <v>#REF!</v>
      </c>
      <c r="G3608" s="575" t="e">
        <f t="shared" si="394"/>
        <v>#REF!</v>
      </c>
      <c r="H3608" s="575" t="e">
        <f t="shared" si="395"/>
        <v>#REF!</v>
      </c>
      <c r="I3608" s="575" t="e">
        <f t="shared" si="396"/>
        <v>#REF!</v>
      </c>
      <c r="J3608" s="575" t="e">
        <f>IF(A3608="","",IF(#REF!="","",PMT((1+D3608)^(1/12)-1,(#REF!*12)-A3608+1,-E3608)))</f>
        <v>#REF!</v>
      </c>
    </row>
    <row r="3609" spans="1:10">
      <c r="A3609" s="577" t="e">
        <f>IF(A3608="","",IF(A3608=#REF!*12,"",+A3608+1))</f>
        <v>#REF!</v>
      </c>
      <c r="B3609" s="576" t="e">
        <f t="shared" si="397"/>
        <v>#REF!</v>
      </c>
      <c r="C3609" s="576" t="e">
        <f>IF(A3609="","",IF(#REF!+'Plano Prestação Mensal Proposta'!A3609&gt;120,0,ROUND(IF(B3609&gt;0.045,(0.045*0.5),(0.5)*B3609),7)))</f>
        <v>#REF!</v>
      </c>
      <c r="D3609" s="576" t="e">
        <f t="shared" si="392"/>
        <v>#REF!</v>
      </c>
      <c r="E3609" s="575" t="e">
        <f t="shared" si="398"/>
        <v>#REF!</v>
      </c>
      <c r="F3609" s="575" t="e">
        <f t="shared" si="393"/>
        <v>#REF!</v>
      </c>
      <c r="G3609" s="575" t="e">
        <f t="shared" si="394"/>
        <v>#REF!</v>
      </c>
      <c r="H3609" s="575" t="e">
        <f t="shared" si="395"/>
        <v>#REF!</v>
      </c>
      <c r="I3609" s="575" t="e">
        <f t="shared" si="396"/>
        <v>#REF!</v>
      </c>
      <c r="J3609" s="575" t="e">
        <f>IF(A3609="","",IF(#REF!="","",PMT((1+D3609)^(1/12)-1,(#REF!*12)-A3609+1,-E3609)))</f>
        <v>#REF!</v>
      </c>
    </row>
    <row r="3610" spans="1:10">
      <c r="A3610" s="577" t="e">
        <f>IF(A3609="","",IF(A3609=#REF!*12,"",+A3609+1))</f>
        <v>#REF!</v>
      </c>
      <c r="B3610" s="576" t="e">
        <f t="shared" si="397"/>
        <v>#REF!</v>
      </c>
      <c r="C3610" s="576" t="e">
        <f>IF(A3610="","",IF(#REF!+'Plano Prestação Mensal Proposta'!A3610&gt;120,0,ROUND(IF(B3610&gt;0.045,(0.045*0.5),(0.5)*B3610),7)))</f>
        <v>#REF!</v>
      </c>
      <c r="D3610" s="576" t="e">
        <f t="shared" si="392"/>
        <v>#REF!</v>
      </c>
      <c r="E3610" s="575" t="e">
        <f t="shared" si="398"/>
        <v>#REF!</v>
      </c>
      <c r="F3610" s="575" t="e">
        <f t="shared" si="393"/>
        <v>#REF!</v>
      </c>
      <c r="G3610" s="575" t="e">
        <f t="shared" si="394"/>
        <v>#REF!</v>
      </c>
      <c r="H3610" s="575" t="e">
        <f t="shared" si="395"/>
        <v>#REF!</v>
      </c>
      <c r="I3610" s="575" t="e">
        <f t="shared" si="396"/>
        <v>#REF!</v>
      </c>
      <c r="J3610" s="575" t="e">
        <f>IF(A3610="","",IF(#REF!="","",PMT((1+D3610)^(1/12)-1,(#REF!*12)-A3610+1,-E3610)))</f>
        <v>#REF!</v>
      </c>
    </row>
    <row r="3611" spans="1:10">
      <c r="A3611" s="577" t="e">
        <f>IF(A3610="","",IF(A3610=#REF!*12,"",+A3610+1))</f>
        <v>#REF!</v>
      </c>
      <c r="B3611" s="576" t="e">
        <f t="shared" si="397"/>
        <v>#REF!</v>
      </c>
      <c r="C3611" s="576" t="e">
        <f>IF(A3611="","",IF(#REF!+'Plano Prestação Mensal Proposta'!A3611&gt;120,0,ROUND(IF(B3611&gt;0.045,(0.045*0.5),(0.5)*B3611),7)))</f>
        <v>#REF!</v>
      </c>
      <c r="D3611" s="576" t="e">
        <f t="shared" si="392"/>
        <v>#REF!</v>
      </c>
      <c r="E3611" s="575" t="e">
        <f t="shared" si="398"/>
        <v>#REF!</v>
      </c>
      <c r="F3611" s="575" t="e">
        <f t="shared" si="393"/>
        <v>#REF!</v>
      </c>
      <c r="G3611" s="575" t="e">
        <f t="shared" si="394"/>
        <v>#REF!</v>
      </c>
      <c r="H3611" s="575" t="e">
        <f t="shared" si="395"/>
        <v>#REF!</v>
      </c>
      <c r="I3611" s="575" t="e">
        <f t="shared" si="396"/>
        <v>#REF!</v>
      </c>
      <c r="J3611" s="575" t="e">
        <f>IF(A3611="","",IF(#REF!="","",PMT((1+D3611)^(1/12)-1,(#REF!*12)-A3611+1,-E3611)))</f>
        <v>#REF!</v>
      </c>
    </row>
    <row r="3612" spans="1:10">
      <c r="A3612" s="577" t="e">
        <f>IF(A3611="","",IF(A3611=#REF!*12,"",+A3611+1))</f>
        <v>#REF!</v>
      </c>
      <c r="B3612" s="576" t="e">
        <f t="shared" si="397"/>
        <v>#REF!</v>
      </c>
      <c r="C3612" s="576" t="e">
        <f>IF(A3612="","",IF(#REF!+'Plano Prestação Mensal Proposta'!A3612&gt;120,0,ROUND(IF(B3612&gt;0.045,(0.045*0.5),(0.5)*B3612),7)))</f>
        <v>#REF!</v>
      </c>
      <c r="D3612" s="576" t="e">
        <f t="shared" si="392"/>
        <v>#REF!</v>
      </c>
      <c r="E3612" s="575" t="e">
        <f t="shared" si="398"/>
        <v>#REF!</v>
      </c>
      <c r="F3612" s="575" t="e">
        <f t="shared" si="393"/>
        <v>#REF!</v>
      </c>
      <c r="G3612" s="575" t="e">
        <f t="shared" si="394"/>
        <v>#REF!</v>
      </c>
      <c r="H3612" s="575" t="e">
        <f t="shared" si="395"/>
        <v>#REF!</v>
      </c>
      <c r="I3612" s="575" t="e">
        <f t="shared" si="396"/>
        <v>#REF!</v>
      </c>
      <c r="J3612" s="575" t="e">
        <f>IF(A3612="","",IF(#REF!="","",PMT((1+D3612)^(1/12)-1,(#REF!*12)-A3612+1,-E3612)))</f>
        <v>#REF!</v>
      </c>
    </row>
    <row r="3613" spans="1:10">
      <c r="A3613" s="577" t="e">
        <f>IF(A3612="","",IF(A3612=#REF!*12,"",+A3612+1))</f>
        <v>#REF!</v>
      </c>
      <c r="B3613" s="576" t="e">
        <f t="shared" si="397"/>
        <v>#REF!</v>
      </c>
      <c r="C3613" s="576" t="e">
        <f>IF(A3613="","",IF(#REF!+'Plano Prestação Mensal Proposta'!A3613&gt;120,0,ROUND(IF(B3613&gt;0.045,(0.045*0.5),(0.5)*B3613),7)))</f>
        <v>#REF!</v>
      </c>
      <c r="D3613" s="576" t="e">
        <f t="shared" si="392"/>
        <v>#REF!</v>
      </c>
      <c r="E3613" s="575" t="e">
        <f t="shared" si="398"/>
        <v>#REF!</v>
      </c>
      <c r="F3613" s="575" t="e">
        <f t="shared" si="393"/>
        <v>#REF!</v>
      </c>
      <c r="G3613" s="575" t="e">
        <f t="shared" si="394"/>
        <v>#REF!</v>
      </c>
      <c r="H3613" s="575" t="e">
        <f t="shared" si="395"/>
        <v>#REF!</v>
      </c>
      <c r="I3613" s="575" t="e">
        <f t="shared" si="396"/>
        <v>#REF!</v>
      </c>
      <c r="J3613" s="575" t="e">
        <f>IF(A3613="","",IF(#REF!="","",PMT((1+D3613)^(1/12)-1,(#REF!*12)-A3613+1,-E3613)))</f>
        <v>#REF!</v>
      </c>
    </row>
    <row r="3614" spans="1:10">
      <c r="A3614" s="577" t="e">
        <f>IF(A3613="","",IF(A3613=#REF!*12,"",+A3613+1))</f>
        <v>#REF!</v>
      </c>
      <c r="B3614" s="576" t="e">
        <f t="shared" si="397"/>
        <v>#REF!</v>
      </c>
      <c r="C3614" s="576" t="e">
        <f>IF(A3614="","",IF(#REF!+'Plano Prestação Mensal Proposta'!A3614&gt;120,0,ROUND(IF(B3614&gt;0.045,(0.045*0.5),(0.5)*B3614),7)))</f>
        <v>#REF!</v>
      </c>
      <c r="D3614" s="576" t="e">
        <f t="shared" si="392"/>
        <v>#REF!</v>
      </c>
      <c r="E3614" s="575" t="e">
        <f t="shared" si="398"/>
        <v>#REF!</v>
      </c>
      <c r="F3614" s="575" t="e">
        <f t="shared" si="393"/>
        <v>#REF!</v>
      </c>
      <c r="G3614" s="575" t="e">
        <f t="shared" si="394"/>
        <v>#REF!</v>
      </c>
      <c r="H3614" s="575" t="e">
        <f t="shared" si="395"/>
        <v>#REF!</v>
      </c>
      <c r="I3614" s="575" t="e">
        <f t="shared" si="396"/>
        <v>#REF!</v>
      </c>
      <c r="J3614" s="575" t="e">
        <f>IF(A3614="","",IF(#REF!="","",PMT((1+D3614)^(1/12)-1,(#REF!*12)-A3614+1,-E3614)))</f>
        <v>#REF!</v>
      </c>
    </row>
    <row r="3615" spans="1:10">
      <c r="A3615" s="577" t="e">
        <f>IF(A3614="","",IF(A3614=#REF!*12,"",+A3614+1))</f>
        <v>#REF!</v>
      </c>
      <c r="B3615" s="576" t="e">
        <f t="shared" si="397"/>
        <v>#REF!</v>
      </c>
      <c r="C3615" s="576" t="e">
        <f>IF(A3615="","",IF(#REF!+'Plano Prestação Mensal Proposta'!A3615&gt;120,0,ROUND(IF(B3615&gt;0.045,(0.045*0.5),(0.5)*B3615),7)))</f>
        <v>#REF!</v>
      </c>
      <c r="D3615" s="576" t="e">
        <f t="shared" si="392"/>
        <v>#REF!</v>
      </c>
      <c r="E3615" s="575" t="e">
        <f t="shared" si="398"/>
        <v>#REF!</v>
      </c>
      <c r="F3615" s="575" t="e">
        <f t="shared" si="393"/>
        <v>#REF!</v>
      </c>
      <c r="G3615" s="575" t="e">
        <f t="shared" si="394"/>
        <v>#REF!</v>
      </c>
      <c r="H3615" s="575" t="e">
        <f t="shared" si="395"/>
        <v>#REF!</v>
      </c>
      <c r="I3615" s="575" t="e">
        <f t="shared" si="396"/>
        <v>#REF!</v>
      </c>
      <c r="J3615" s="575" t="e">
        <f>IF(A3615="","",IF(#REF!="","",PMT((1+D3615)^(1/12)-1,(#REF!*12)-A3615+1,-E3615)))</f>
        <v>#REF!</v>
      </c>
    </row>
    <row r="3616" spans="1:10">
      <c r="A3616" s="577" t="e">
        <f>IF(A3615="","",IF(A3615=#REF!*12,"",+A3615+1))</f>
        <v>#REF!</v>
      </c>
      <c r="B3616" s="576" t="e">
        <f t="shared" si="397"/>
        <v>#REF!</v>
      </c>
      <c r="C3616" s="576" t="e">
        <f>IF(A3616="","",IF(#REF!+'Plano Prestação Mensal Proposta'!A3616&gt;120,0,ROUND(IF(B3616&gt;0.045,(0.045*0.5),(0.5)*B3616),7)))</f>
        <v>#REF!</v>
      </c>
      <c r="D3616" s="576" t="e">
        <f t="shared" si="392"/>
        <v>#REF!</v>
      </c>
      <c r="E3616" s="575" t="e">
        <f t="shared" si="398"/>
        <v>#REF!</v>
      </c>
      <c r="F3616" s="575" t="e">
        <f t="shared" si="393"/>
        <v>#REF!</v>
      </c>
      <c r="G3616" s="575" t="e">
        <f t="shared" si="394"/>
        <v>#REF!</v>
      </c>
      <c r="H3616" s="575" t="e">
        <f t="shared" si="395"/>
        <v>#REF!</v>
      </c>
      <c r="I3616" s="575" t="e">
        <f t="shared" si="396"/>
        <v>#REF!</v>
      </c>
      <c r="J3616" s="575" t="e">
        <f>IF(A3616="","",IF(#REF!="","",PMT((1+D3616)^(1/12)-1,(#REF!*12)-A3616+1,-E3616)))</f>
        <v>#REF!</v>
      </c>
    </row>
    <row r="3617" spans="1:10">
      <c r="A3617" s="577" t="e">
        <f>IF(A3616="","",IF(A3616=#REF!*12,"",+A3616+1))</f>
        <v>#REF!</v>
      </c>
      <c r="B3617" s="576" t="e">
        <f t="shared" si="397"/>
        <v>#REF!</v>
      </c>
      <c r="C3617" s="576" t="e">
        <f>IF(A3617="","",IF(#REF!+'Plano Prestação Mensal Proposta'!A3617&gt;120,0,ROUND(IF(B3617&gt;0.045,(0.045*0.5),(0.5)*B3617),7)))</f>
        <v>#REF!</v>
      </c>
      <c r="D3617" s="576" t="e">
        <f t="shared" si="392"/>
        <v>#REF!</v>
      </c>
      <c r="E3617" s="575" t="e">
        <f t="shared" si="398"/>
        <v>#REF!</v>
      </c>
      <c r="F3617" s="575" t="e">
        <f t="shared" si="393"/>
        <v>#REF!</v>
      </c>
      <c r="G3617" s="575" t="e">
        <f t="shared" si="394"/>
        <v>#REF!</v>
      </c>
      <c r="H3617" s="575" t="e">
        <f t="shared" si="395"/>
        <v>#REF!</v>
      </c>
      <c r="I3617" s="575" t="e">
        <f t="shared" si="396"/>
        <v>#REF!</v>
      </c>
      <c r="J3617" s="575" t="e">
        <f>IF(A3617="","",IF(#REF!="","",PMT((1+D3617)^(1/12)-1,(#REF!*12)-A3617+1,-E3617)))</f>
        <v>#REF!</v>
      </c>
    </row>
    <row r="3618" spans="1:10">
      <c r="A3618" s="577" t="e">
        <f>IF(A3617="","",IF(A3617=#REF!*12,"",+A3617+1))</f>
        <v>#REF!</v>
      </c>
      <c r="B3618" s="576" t="e">
        <f t="shared" si="397"/>
        <v>#REF!</v>
      </c>
      <c r="C3618" s="576" t="e">
        <f>IF(A3618="","",IF(#REF!+'Plano Prestação Mensal Proposta'!A3618&gt;120,0,ROUND(IF(B3618&gt;0.045,(0.045*0.5),(0.5)*B3618),7)))</f>
        <v>#REF!</v>
      </c>
      <c r="D3618" s="576" t="e">
        <f t="shared" si="392"/>
        <v>#REF!</v>
      </c>
      <c r="E3618" s="575" t="e">
        <f t="shared" si="398"/>
        <v>#REF!</v>
      </c>
      <c r="F3618" s="575" t="e">
        <f t="shared" si="393"/>
        <v>#REF!</v>
      </c>
      <c r="G3618" s="575" t="e">
        <f t="shared" si="394"/>
        <v>#REF!</v>
      </c>
      <c r="H3618" s="575" t="e">
        <f t="shared" si="395"/>
        <v>#REF!</v>
      </c>
      <c r="I3618" s="575" t="e">
        <f t="shared" si="396"/>
        <v>#REF!</v>
      </c>
      <c r="J3618" s="575" t="e">
        <f>IF(A3618="","",IF(#REF!="","",PMT((1+D3618)^(1/12)-1,(#REF!*12)-A3618+1,-E3618)))</f>
        <v>#REF!</v>
      </c>
    </row>
    <row r="3619" spans="1:10">
      <c r="A3619" s="577" t="e">
        <f>IF(A3618="","",IF(A3618=#REF!*12,"",+A3618+1))</f>
        <v>#REF!</v>
      </c>
      <c r="B3619" s="576" t="e">
        <f t="shared" si="397"/>
        <v>#REF!</v>
      </c>
      <c r="C3619" s="576" t="e">
        <f>IF(A3619="","",IF(#REF!+'Plano Prestação Mensal Proposta'!A3619&gt;120,0,ROUND(IF(B3619&gt;0.045,(0.045*0.5),(0.5)*B3619),7)))</f>
        <v>#REF!</v>
      </c>
      <c r="D3619" s="576" t="e">
        <f t="shared" si="392"/>
        <v>#REF!</v>
      </c>
      <c r="E3619" s="575" t="e">
        <f t="shared" si="398"/>
        <v>#REF!</v>
      </c>
      <c r="F3619" s="575" t="e">
        <f t="shared" si="393"/>
        <v>#REF!</v>
      </c>
      <c r="G3619" s="575" t="e">
        <f t="shared" si="394"/>
        <v>#REF!</v>
      </c>
      <c r="H3619" s="575" t="e">
        <f t="shared" si="395"/>
        <v>#REF!</v>
      </c>
      <c r="I3619" s="575" t="e">
        <f t="shared" si="396"/>
        <v>#REF!</v>
      </c>
      <c r="J3619" s="575" t="e">
        <f>IF(A3619="","",IF(#REF!="","",PMT((1+D3619)^(1/12)-1,(#REF!*12)-A3619+1,-E3619)))</f>
        <v>#REF!</v>
      </c>
    </row>
    <row r="3620" spans="1:10">
      <c r="A3620" s="577" t="e">
        <f>IF(A3619="","",IF(A3619=#REF!*12,"",+A3619+1))</f>
        <v>#REF!</v>
      </c>
      <c r="B3620" s="576" t="e">
        <f t="shared" si="397"/>
        <v>#REF!</v>
      </c>
      <c r="C3620" s="576" t="e">
        <f>IF(A3620="","",IF(#REF!+'Plano Prestação Mensal Proposta'!A3620&gt;120,0,ROUND(IF(B3620&gt;0.045,(0.045*0.5),(0.5)*B3620),7)))</f>
        <v>#REF!</v>
      </c>
      <c r="D3620" s="576" t="e">
        <f t="shared" si="392"/>
        <v>#REF!</v>
      </c>
      <c r="E3620" s="575" t="e">
        <f t="shared" si="398"/>
        <v>#REF!</v>
      </c>
      <c r="F3620" s="575" t="e">
        <f t="shared" si="393"/>
        <v>#REF!</v>
      </c>
      <c r="G3620" s="575" t="e">
        <f t="shared" si="394"/>
        <v>#REF!</v>
      </c>
      <c r="H3620" s="575" t="e">
        <f t="shared" si="395"/>
        <v>#REF!</v>
      </c>
      <c r="I3620" s="575" t="e">
        <f t="shared" si="396"/>
        <v>#REF!</v>
      </c>
      <c r="J3620" s="575" t="e">
        <f>IF(A3620="","",IF(#REF!="","",PMT((1+D3620)^(1/12)-1,(#REF!*12)-A3620+1,-E3620)))</f>
        <v>#REF!</v>
      </c>
    </row>
    <row r="3621" spans="1:10">
      <c r="A3621" s="577" t="e">
        <f>IF(A3620="","",IF(A3620=#REF!*12,"",+A3620+1))</f>
        <v>#REF!</v>
      </c>
      <c r="B3621" s="576" t="e">
        <f t="shared" si="397"/>
        <v>#REF!</v>
      </c>
      <c r="C3621" s="576" t="e">
        <f>IF(A3621="","",IF(#REF!+'Plano Prestação Mensal Proposta'!A3621&gt;120,0,ROUND(IF(B3621&gt;0.045,(0.045*0.5),(0.5)*B3621),7)))</f>
        <v>#REF!</v>
      </c>
      <c r="D3621" s="576" t="e">
        <f t="shared" si="392"/>
        <v>#REF!</v>
      </c>
      <c r="E3621" s="575" t="e">
        <f t="shared" si="398"/>
        <v>#REF!</v>
      </c>
      <c r="F3621" s="575" t="e">
        <f t="shared" si="393"/>
        <v>#REF!</v>
      </c>
      <c r="G3621" s="575" t="e">
        <f t="shared" si="394"/>
        <v>#REF!</v>
      </c>
      <c r="H3621" s="575" t="e">
        <f t="shared" si="395"/>
        <v>#REF!</v>
      </c>
      <c r="I3621" s="575" t="e">
        <f t="shared" si="396"/>
        <v>#REF!</v>
      </c>
      <c r="J3621" s="575" t="e">
        <f>IF(A3621="","",IF(#REF!="","",PMT((1+D3621)^(1/12)-1,(#REF!*12)-A3621+1,-E3621)))</f>
        <v>#REF!</v>
      </c>
    </row>
    <row r="3622" spans="1:10">
      <c r="A3622" s="577" t="e">
        <f>IF(A3621="","",IF(A3621=#REF!*12,"",+A3621+1))</f>
        <v>#REF!</v>
      </c>
      <c r="B3622" s="576" t="e">
        <f t="shared" si="397"/>
        <v>#REF!</v>
      </c>
      <c r="C3622" s="576" t="e">
        <f>IF(A3622="","",IF(#REF!+'Plano Prestação Mensal Proposta'!A3622&gt;120,0,ROUND(IF(B3622&gt;0.045,(0.045*0.5),(0.5)*B3622),7)))</f>
        <v>#REF!</v>
      </c>
      <c r="D3622" s="576" t="e">
        <f t="shared" si="392"/>
        <v>#REF!</v>
      </c>
      <c r="E3622" s="575" t="e">
        <f t="shared" si="398"/>
        <v>#REF!</v>
      </c>
      <c r="F3622" s="575" t="e">
        <f t="shared" si="393"/>
        <v>#REF!</v>
      </c>
      <c r="G3622" s="575" t="e">
        <f t="shared" si="394"/>
        <v>#REF!</v>
      </c>
      <c r="H3622" s="575" t="e">
        <f t="shared" si="395"/>
        <v>#REF!</v>
      </c>
      <c r="I3622" s="575" t="e">
        <f t="shared" si="396"/>
        <v>#REF!</v>
      </c>
      <c r="J3622" s="575" t="e">
        <f>IF(A3622="","",IF(#REF!="","",PMT((1+D3622)^(1/12)-1,(#REF!*12)-A3622+1,-E3622)))</f>
        <v>#REF!</v>
      </c>
    </row>
    <row r="3623" spans="1:10">
      <c r="A3623" s="577" t="e">
        <f>IF(A3622="","",IF(A3622=#REF!*12,"",+A3622+1))</f>
        <v>#REF!</v>
      </c>
      <c r="B3623" s="576" t="e">
        <f t="shared" si="397"/>
        <v>#REF!</v>
      </c>
      <c r="C3623" s="576" t="e">
        <f>IF(A3623="","",IF(#REF!+'Plano Prestação Mensal Proposta'!A3623&gt;120,0,ROUND(IF(B3623&gt;0.045,(0.045*0.5),(0.5)*B3623),7)))</f>
        <v>#REF!</v>
      </c>
      <c r="D3623" s="576" t="e">
        <f t="shared" si="392"/>
        <v>#REF!</v>
      </c>
      <c r="E3623" s="575" t="e">
        <f t="shared" si="398"/>
        <v>#REF!</v>
      </c>
      <c r="F3623" s="575" t="e">
        <f t="shared" si="393"/>
        <v>#REF!</v>
      </c>
      <c r="G3623" s="575" t="e">
        <f t="shared" si="394"/>
        <v>#REF!</v>
      </c>
      <c r="H3623" s="575" t="e">
        <f t="shared" si="395"/>
        <v>#REF!</v>
      </c>
      <c r="I3623" s="575" t="e">
        <f t="shared" si="396"/>
        <v>#REF!</v>
      </c>
      <c r="J3623" s="575" t="e">
        <f>IF(A3623="","",IF(#REF!="","",PMT((1+D3623)^(1/12)-1,(#REF!*12)-A3623+1,-E3623)))</f>
        <v>#REF!</v>
      </c>
    </row>
    <row r="3624" spans="1:10">
      <c r="A3624" s="577" t="e">
        <f>IF(A3623="","",IF(A3623=#REF!*12,"",+A3623+1))</f>
        <v>#REF!</v>
      </c>
      <c r="B3624" s="576" t="e">
        <f t="shared" si="397"/>
        <v>#REF!</v>
      </c>
      <c r="C3624" s="576" t="e">
        <f>IF(A3624="","",IF(#REF!+'Plano Prestação Mensal Proposta'!A3624&gt;120,0,ROUND(IF(B3624&gt;0.045,(0.045*0.5),(0.5)*B3624),7)))</f>
        <v>#REF!</v>
      </c>
      <c r="D3624" s="576" t="e">
        <f t="shared" si="392"/>
        <v>#REF!</v>
      </c>
      <c r="E3624" s="575" t="e">
        <f t="shared" si="398"/>
        <v>#REF!</v>
      </c>
      <c r="F3624" s="575" t="e">
        <f t="shared" si="393"/>
        <v>#REF!</v>
      </c>
      <c r="G3624" s="575" t="e">
        <f t="shared" si="394"/>
        <v>#REF!</v>
      </c>
      <c r="H3624" s="575" t="e">
        <f t="shared" si="395"/>
        <v>#REF!</v>
      </c>
      <c r="I3624" s="575" t="e">
        <f t="shared" si="396"/>
        <v>#REF!</v>
      </c>
      <c r="J3624" s="575" t="e">
        <f>IF(A3624="","",IF(#REF!="","",PMT((1+D3624)^(1/12)-1,(#REF!*12)-A3624+1,-E3624)))</f>
        <v>#REF!</v>
      </c>
    </row>
    <row r="3625" spans="1:10">
      <c r="A3625" s="577" t="e">
        <f>IF(A3624="","",IF(A3624=#REF!*12,"",+A3624+1))</f>
        <v>#REF!</v>
      </c>
      <c r="B3625" s="576" t="e">
        <f t="shared" si="397"/>
        <v>#REF!</v>
      </c>
      <c r="C3625" s="576" t="e">
        <f>IF(A3625="","",IF(#REF!+'Plano Prestação Mensal Proposta'!A3625&gt;120,0,ROUND(IF(B3625&gt;0.045,(0.045*0.5),(0.5)*B3625),7)))</f>
        <v>#REF!</v>
      </c>
      <c r="D3625" s="576" t="e">
        <f t="shared" si="392"/>
        <v>#REF!</v>
      </c>
      <c r="E3625" s="575" t="e">
        <f t="shared" si="398"/>
        <v>#REF!</v>
      </c>
      <c r="F3625" s="575" t="e">
        <f t="shared" si="393"/>
        <v>#REF!</v>
      </c>
      <c r="G3625" s="575" t="e">
        <f t="shared" si="394"/>
        <v>#REF!</v>
      </c>
      <c r="H3625" s="575" t="e">
        <f t="shared" si="395"/>
        <v>#REF!</v>
      </c>
      <c r="I3625" s="575" t="e">
        <f t="shared" si="396"/>
        <v>#REF!</v>
      </c>
      <c r="J3625" s="575" t="e">
        <f>IF(A3625="","",IF(#REF!="","",PMT((1+D3625)^(1/12)-1,(#REF!*12)-A3625+1,-E3625)))</f>
        <v>#REF!</v>
      </c>
    </row>
    <row r="3626" spans="1:10">
      <c r="A3626" s="577" t="e">
        <f>IF(A3625="","",IF(A3625=#REF!*12,"",+A3625+1))</f>
        <v>#REF!</v>
      </c>
      <c r="B3626" s="576" t="e">
        <f t="shared" si="397"/>
        <v>#REF!</v>
      </c>
      <c r="C3626" s="576" t="e">
        <f>IF(A3626="","",IF(#REF!+'Plano Prestação Mensal Proposta'!A3626&gt;120,0,ROUND(IF(B3626&gt;0.045,(0.045*0.5),(0.5)*B3626),7)))</f>
        <v>#REF!</v>
      </c>
      <c r="D3626" s="576" t="e">
        <f t="shared" si="392"/>
        <v>#REF!</v>
      </c>
      <c r="E3626" s="575" t="e">
        <f t="shared" si="398"/>
        <v>#REF!</v>
      </c>
      <c r="F3626" s="575" t="e">
        <f t="shared" si="393"/>
        <v>#REF!</v>
      </c>
      <c r="G3626" s="575" t="e">
        <f t="shared" si="394"/>
        <v>#REF!</v>
      </c>
      <c r="H3626" s="575" t="e">
        <f t="shared" si="395"/>
        <v>#REF!</v>
      </c>
      <c r="I3626" s="575" t="e">
        <f t="shared" si="396"/>
        <v>#REF!</v>
      </c>
      <c r="J3626" s="575" t="e">
        <f>IF(A3626="","",IF(#REF!="","",PMT((1+D3626)^(1/12)-1,(#REF!*12)-A3626+1,-E3626)))</f>
        <v>#REF!</v>
      </c>
    </row>
    <row r="3627" spans="1:10">
      <c r="A3627" s="577" t="e">
        <f>IF(A3626="","",IF(A3626=#REF!*12,"",+A3626+1))</f>
        <v>#REF!</v>
      </c>
      <c r="B3627" s="576" t="e">
        <f t="shared" si="397"/>
        <v>#REF!</v>
      </c>
      <c r="C3627" s="576" t="e">
        <f>IF(A3627="","",IF(#REF!+'Plano Prestação Mensal Proposta'!A3627&gt;120,0,ROUND(IF(B3627&gt;0.045,(0.045*0.5),(0.5)*B3627),7)))</f>
        <v>#REF!</v>
      </c>
      <c r="D3627" s="576" t="e">
        <f t="shared" si="392"/>
        <v>#REF!</v>
      </c>
      <c r="E3627" s="575" t="e">
        <f t="shared" si="398"/>
        <v>#REF!</v>
      </c>
      <c r="F3627" s="575" t="e">
        <f t="shared" si="393"/>
        <v>#REF!</v>
      </c>
      <c r="G3627" s="575" t="e">
        <f t="shared" si="394"/>
        <v>#REF!</v>
      </c>
      <c r="H3627" s="575" t="e">
        <f t="shared" si="395"/>
        <v>#REF!</v>
      </c>
      <c r="I3627" s="575" t="e">
        <f t="shared" si="396"/>
        <v>#REF!</v>
      </c>
      <c r="J3627" s="575" t="e">
        <f>IF(A3627="","",IF(#REF!="","",PMT((1+D3627)^(1/12)-1,(#REF!*12)-A3627+1,-E3627)))</f>
        <v>#REF!</v>
      </c>
    </row>
    <row r="3628" spans="1:10">
      <c r="A3628" s="577" t="e">
        <f>IF(A3627="","",IF(A3627=#REF!*12,"",+A3627+1))</f>
        <v>#REF!</v>
      </c>
      <c r="B3628" s="576" t="e">
        <f t="shared" si="397"/>
        <v>#REF!</v>
      </c>
      <c r="C3628" s="576" t="e">
        <f>IF(A3628="","",IF(#REF!+'Plano Prestação Mensal Proposta'!A3628&gt;120,0,ROUND(IF(B3628&gt;0.045,(0.045*0.5),(0.5)*B3628),7)))</f>
        <v>#REF!</v>
      </c>
      <c r="D3628" s="576" t="e">
        <f t="shared" si="392"/>
        <v>#REF!</v>
      </c>
      <c r="E3628" s="575" t="e">
        <f t="shared" si="398"/>
        <v>#REF!</v>
      </c>
      <c r="F3628" s="575" t="e">
        <f t="shared" si="393"/>
        <v>#REF!</v>
      </c>
      <c r="G3628" s="575" t="e">
        <f t="shared" si="394"/>
        <v>#REF!</v>
      </c>
      <c r="H3628" s="575" t="e">
        <f t="shared" si="395"/>
        <v>#REF!</v>
      </c>
      <c r="I3628" s="575" t="e">
        <f t="shared" si="396"/>
        <v>#REF!</v>
      </c>
      <c r="J3628" s="575" t="e">
        <f>IF(A3628="","",IF(#REF!="","",PMT((1+D3628)^(1/12)-1,(#REF!*12)-A3628+1,-E3628)))</f>
        <v>#REF!</v>
      </c>
    </row>
    <row r="3629" spans="1:10">
      <c r="A3629" s="577" t="e">
        <f>IF(A3628="","",IF(A3628=#REF!*12,"",+A3628+1))</f>
        <v>#REF!</v>
      </c>
      <c r="B3629" s="576" t="e">
        <f t="shared" si="397"/>
        <v>#REF!</v>
      </c>
      <c r="C3629" s="576" t="e">
        <f>IF(A3629="","",IF(#REF!+'Plano Prestação Mensal Proposta'!A3629&gt;120,0,ROUND(IF(B3629&gt;0.045,(0.045*0.5),(0.5)*B3629),7)))</f>
        <v>#REF!</v>
      </c>
      <c r="D3629" s="576" t="e">
        <f t="shared" si="392"/>
        <v>#REF!</v>
      </c>
      <c r="E3629" s="575" t="e">
        <f t="shared" si="398"/>
        <v>#REF!</v>
      </c>
      <c r="F3629" s="575" t="e">
        <f t="shared" si="393"/>
        <v>#REF!</v>
      </c>
      <c r="G3629" s="575" t="e">
        <f t="shared" si="394"/>
        <v>#REF!</v>
      </c>
      <c r="H3629" s="575" t="e">
        <f t="shared" si="395"/>
        <v>#REF!</v>
      </c>
      <c r="I3629" s="575" t="e">
        <f t="shared" si="396"/>
        <v>#REF!</v>
      </c>
      <c r="J3629" s="575" t="e">
        <f>IF(A3629="","",IF(#REF!="","",PMT((1+D3629)^(1/12)-1,(#REF!*12)-A3629+1,-E3629)))</f>
        <v>#REF!</v>
      </c>
    </row>
    <row r="3630" spans="1:10">
      <c r="A3630" s="577" t="e">
        <f>IF(A3629="","",IF(A3629=#REF!*12,"",+A3629+1))</f>
        <v>#REF!</v>
      </c>
      <c r="B3630" s="576" t="e">
        <f t="shared" si="397"/>
        <v>#REF!</v>
      </c>
      <c r="C3630" s="576" t="e">
        <f>IF(A3630="","",IF(#REF!+'Plano Prestação Mensal Proposta'!A3630&gt;120,0,ROUND(IF(B3630&gt;0.045,(0.045*0.5),(0.5)*B3630),7)))</f>
        <v>#REF!</v>
      </c>
      <c r="D3630" s="576" t="e">
        <f t="shared" si="392"/>
        <v>#REF!</v>
      </c>
      <c r="E3630" s="575" t="e">
        <f t="shared" si="398"/>
        <v>#REF!</v>
      </c>
      <c r="F3630" s="575" t="e">
        <f t="shared" si="393"/>
        <v>#REF!</v>
      </c>
      <c r="G3630" s="575" t="e">
        <f t="shared" si="394"/>
        <v>#REF!</v>
      </c>
      <c r="H3630" s="575" t="e">
        <f t="shared" si="395"/>
        <v>#REF!</v>
      </c>
      <c r="I3630" s="575" t="e">
        <f t="shared" si="396"/>
        <v>#REF!</v>
      </c>
      <c r="J3630" s="575" t="e">
        <f>IF(A3630="","",IF(#REF!="","",PMT((1+D3630)^(1/12)-1,(#REF!*12)-A3630+1,-E3630)))</f>
        <v>#REF!</v>
      </c>
    </row>
    <row r="3631" spans="1:10">
      <c r="A3631" s="577" t="e">
        <f>IF(A3630="","",IF(A3630=#REF!*12,"",+A3630+1))</f>
        <v>#REF!</v>
      </c>
      <c r="B3631" s="576" t="e">
        <f t="shared" si="397"/>
        <v>#REF!</v>
      </c>
      <c r="C3631" s="576" t="e">
        <f>IF(A3631="","",IF(#REF!+'Plano Prestação Mensal Proposta'!A3631&gt;120,0,ROUND(IF(B3631&gt;0.045,(0.045*0.5),(0.5)*B3631),7)))</f>
        <v>#REF!</v>
      </c>
      <c r="D3631" s="576" t="e">
        <f t="shared" si="392"/>
        <v>#REF!</v>
      </c>
      <c r="E3631" s="575" t="e">
        <f t="shared" si="398"/>
        <v>#REF!</v>
      </c>
      <c r="F3631" s="575" t="e">
        <f t="shared" si="393"/>
        <v>#REF!</v>
      </c>
      <c r="G3631" s="575" t="e">
        <f t="shared" si="394"/>
        <v>#REF!</v>
      </c>
      <c r="H3631" s="575" t="e">
        <f t="shared" si="395"/>
        <v>#REF!</v>
      </c>
      <c r="I3631" s="575" t="e">
        <f t="shared" si="396"/>
        <v>#REF!</v>
      </c>
      <c r="J3631" s="575" t="e">
        <f>IF(A3631="","",IF(#REF!="","",PMT((1+D3631)^(1/12)-1,(#REF!*12)-A3631+1,-E3631)))</f>
        <v>#REF!</v>
      </c>
    </row>
    <row r="3632" spans="1:10">
      <c r="A3632" s="577" t="e">
        <f>IF(A3631="","",IF(A3631=#REF!*12,"",+A3631+1))</f>
        <v>#REF!</v>
      </c>
      <c r="B3632" s="576" t="e">
        <f t="shared" si="397"/>
        <v>#REF!</v>
      </c>
      <c r="C3632" s="576" t="e">
        <f>IF(A3632="","",IF(#REF!+'Plano Prestação Mensal Proposta'!A3632&gt;120,0,ROUND(IF(B3632&gt;0.045,(0.045*0.5),(0.5)*B3632),7)))</f>
        <v>#REF!</v>
      </c>
      <c r="D3632" s="576" t="e">
        <f t="shared" si="392"/>
        <v>#REF!</v>
      </c>
      <c r="E3632" s="575" t="e">
        <f t="shared" si="398"/>
        <v>#REF!</v>
      </c>
      <c r="F3632" s="575" t="e">
        <f t="shared" si="393"/>
        <v>#REF!</v>
      </c>
      <c r="G3632" s="575" t="e">
        <f t="shared" si="394"/>
        <v>#REF!</v>
      </c>
      <c r="H3632" s="575" t="e">
        <f t="shared" si="395"/>
        <v>#REF!</v>
      </c>
      <c r="I3632" s="575" t="e">
        <f t="shared" si="396"/>
        <v>#REF!</v>
      </c>
      <c r="J3632" s="575" t="e">
        <f>IF(A3632="","",IF(#REF!="","",PMT((1+D3632)^(1/12)-1,(#REF!*12)-A3632+1,-E3632)))</f>
        <v>#REF!</v>
      </c>
    </row>
    <row r="3633" spans="1:10">
      <c r="A3633" s="577" t="e">
        <f>IF(A3632="","",IF(A3632=#REF!*12,"",+A3632+1))</f>
        <v>#REF!</v>
      </c>
      <c r="B3633" s="576" t="e">
        <f t="shared" si="397"/>
        <v>#REF!</v>
      </c>
      <c r="C3633" s="576" t="e">
        <f>IF(A3633="","",IF(#REF!+'Plano Prestação Mensal Proposta'!A3633&gt;120,0,ROUND(IF(B3633&gt;0.045,(0.045*0.5),(0.5)*B3633),7)))</f>
        <v>#REF!</v>
      </c>
      <c r="D3633" s="576" t="e">
        <f t="shared" si="392"/>
        <v>#REF!</v>
      </c>
      <c r="E3633" s="575" t="e">
        <f t="shared" si="398"/>
        <v>#REF!</v>
      </c>
      <c r="F3633" s="575" t="e">
        <f t="shared" si="393"/>
        <v>#REF!</v>
      </c>
      <c r="G3633" s="575" t="e">
        <f t="shared" si="394"/>
        <v>#REF!</v>
      </c>
      <c r="H3633" s="575" t="e">
        <f t="shared" si="395"/>
        <v>#REF!</v>
      </c>
      <c r="I3633" s="575" t="e">
        <f t="shared" si="396"/>
        <v>#REF!</v>
      </c>
      <c r="J3633" s="575" t="e">
        <f>IF(A3633="","",IF(#REF!="","",PMT((1+D3633)^(1/12)-1,(#REF!*12)-A3633+1,-E3633)))</f>
        <v>#REF!</v>
      </c>
    </row>
    <row r="3634" spans="1:10">
      <c r="A3634" s="577" t="e">
        <f>IF(A3633="","",IF(A3633=#REF!*12,"",+A3633+1))</f>
        <v>#REF!</v>
      </c>
      <c r="B3634" s="576" t="e">
        <f t="shared" si="397"/>
        <v>#REF!</v>
      </c>
      <c r="C3634" s="576" t="e">
        <f>IF(A3634="","",IF(#REF!+'Plano Prestação Mensal Proposta'!A3634&gt;120,0,ROUND(IF(B3634&gt;0.045,(0.045*0.5),(0.5)*B3634),7)))</f>
        <v>#REF!</v>
      </c>
      <c r="D3634" s="576" t="e">
        <f t="shared" si="392"/>
        <v>#REF!</v>
      </c>
      <c r="E3634" s="575" t="e">
        <f t="shared" si="398"/>
        <v>#REF!</v>
      </c>
      <c r="F3634" s="575" t="e">
        <f t="shared" si="393"/>
        <v>#REF!</v>
      </c>
      <c r="G3634" s="575" t="e">
        <f t="shared" si="394"/>
        <v>#REF!</v>
      </c>
      <c r="H3634" s="575" t="e">
        <f t="shared" si="395"/>
        <v>#REF!</v>
      </c>
      <c r="I3634" s="575" t="e">
        <f t="shared" si="396"/>
        <v>#REF!</v>
      </c>
      <c r="J3634" s="575" t="e">
        <f>IF(A3634="","",IF(#REF!="","",PMT((1+D3634)^(1/12)-1,(#REF!*12)-A3634+1,-E3634)))</f>
        <v>#REF!</v>
      </c>
    </row>
    <row r="3635" spans="1:10">
      <c r="A3635" s="577" t="e">
        <f>IF(A3634="","",IF(A3634=#REF!*12,"",+A3634+1))</f>
        <v>#REF!</v>
      </c>
      <c r="B3635" s="576" t="e">
        <f t="shared" si="397"/>
        <v>#REF!</v>
      </c>
      <c r="C3635" s="576" t="e">
        <f>IF(A3635="","",IF(#REF!+'Plano Prestação Mensal Proposta'!A3635&gt;120,0,ROUND(IF(B3635&gt;0.045,(0.045*0.5),(0.5)*B3635),7)))</f>
        <v>#REF!</v>
      </c>
      <c r="D3635" s="576" t="e">
        <f t="shared" si="392"/>
        <v>#REF!</v>
      </c>
      <c r="E3635" s="575" t="e">
        <f t="shared" si="398"/>
        <v>#REF!</v>
      </c>
      <c r="F3635" s="575" t="e">
        <f t="shared" si="393"/>
        <v>#REF!</v>
      </c>
      <c r="G3635" s="575" t="e">
        <f t="shared" si="394"/>
        <v>#REF!</v>
      </c>
      <c r="H3635" s="575" t="e">
        <f t="shared" si="395"/>
        <v>#REF!</v>
      </c>
      <c r="I3635" s="575" t="e">
        <f t="shared" si="396"/>
        <v>#REF!</v>
      </c>
      <c r="J3635" s="575" t="e">
        <f>IF(A3635="","",IF(#REF!="","",PMT((1+D3635)^(1/12)-1,(#REF!*12)-A3635+1,-E3635)))</f>
        <v>#REF!</v>
      </c>
    </row>
    <row r="3636" spans="1:10">
      <c r="A3636" s="577" t="e">
        <f>IF(A3635="","",IF(A3635=#REF!*12,"",+A3635+1))</f>
        <v>#REF!</v>
      </c>
      <c r="B3636" s="576" t="e">
        <f t="shared" si="397"/>
        <v>#REF!</v>
      </c>
      <c r="C3636" s="576" t="e">
        <f>IF(A3636="","",IF(#REF!+'Plano Prestação Mensal Proposta'!A3636&gt;120,0,ROUND(IF(B3636&gt;0.045,(0.045*0.5),(0.5)*B3636),7)))</f>
        <v>#REF!</v>
      </c>
      <c r="D3636" s="576" t="e">
        <f t="shared" si="392"/>
        <v>#REF!</v>
      </c>
      <c r="E3636" s="575" t="e">
        <f t="shared" si="398"/>
        <v>#REF!</v>
      </c>
      <c r="F3636" s="575" t="e">
        <f t="shared" si="393"/>
        <v>#REF!</v>
      </c>
      <c r="G3636" s="575" t="e">
        <f t="shared" si="394"/>
        <v>#REF!</v>
      </c>
      <c r="H3636" s="575" t="e">
        <f t="shared" si="395"/>
        <v>#REF!</v>
      </c>
      <c r="I3636" s="575" t="e">
        <f t="shared" si="396"/>
        <v>#REF!</v>
      </c>
      <c r="J3636" s="575" t="e">
        <f>IF(A3636="","",IF(#REF!="","",PMT((1+D3636)^(1/12)-1,(#REF!*12)-A3636+1,-E3636)))</f>
        <v>#REF!</v>
      </c>
    </row>
    <row r="3637" spans="1:10">
      <c r="A3637" s="577" t="e">
        <f>IF(A3636="","",IF(A3636=#REF!*12,"",+A3636+1))</f>
        <v>#REF!</v>
      </c>
      <c r="B3637" s="576" t="e">
        <f t="shared" si="397"/>
        <v>#REF!</v>
      </c>
      <c r="C3637" s="576" t="e">
        <f>IF(A3637="","",IF(#REF!+'Plano Prestação Mensal Proposta'!A3637&gt;120,0,ROUND(IF(B3637&gt;0.045,(0.045*0.5),(0.5)*B3637),7)))</f>
        <v>#REF!</v>
      </c>
      <c r="D3637" s="576" t="e">
        <f t="shared" si="392"/>
        <v>#REF!</v>
      </c>
      <c r="E3637" s="575" t="e">
        <f t="shared" si="398"/>
        <v>#REF!</v>
      </c>
      <c r="F3637" s="575" t="e">
        <f t="shared" si="393"/>
        <v>#REF!</v>
      </c>
      <c r="G3637" s="575" t="e">
        <f t="shared" si="394"/>
        <v>#REF!</v>
      </c>
      <c r="H3637" s="575" t="e">
        <f t="shared" si="395"/>
        <v>#REF!</v>
      </c>
      <c r="I3637" s="575" t="e">
        <f t="shared" si="396"/>
        <v>#REF!</v>
      </c>
      <c r="J3637" s="575" t="e">
        <f>IF(A3637="","",IF(#REF!="","",PMT((1+D3637)^(1/12)-1,(#REF!*12)-A3637+1,-E3637)))</f>
        <v>#REF!</v>
      </c>
    </row>
    <row r="3638" spans="1:10">
      <c r="A3638" s="577" t="e">
        <f>IF(A3637="","",IF(A3637=#REF!*12,"",+A3637+1))</f>
        <v>#REF!</v>
      </c>
      <c r="B3638" s="576" t="e">
        <f t="shared" si="397"/>
        <v>#REF!</v>
      </c>
      <c r="C3638" s="576" t="e">
        <f>IF(A3638="","",IF(#REF!+'Plano Prestação Mensal Proposta'!A3638&gt;120,0,ROUND(IF(B3638&gt;0.045,(0.045*0.5),(0.5)*B3638),7)))</f>
        <v>#REF!</v>
      </c>
      <c r="D3638" s="576" t="e">
        <f t="shared" si="392"/>
        <v>#REF!</v>
      </c>
      <c r="E3638" s="575" t="e">
        <f t="shared" si="398"/>
        <v>#REF!</v>
      </c>
      <c r="F3638" s="575" t="e">
        <f t="shared" si="393"/>
        <v>#REF!</v>
      </c>
      <c r="G3638" s="575" t="e">
        <f t="shared" si="394"/>
        <v>#REF!</v>
      </c>
      <c r="H3638" s="575" t="e">
        <f t="shared" si="395"/>
        <v>#REF!</v>
      </c>
      <c r="I3638" s="575" t="e">
        <f t="shared" si="396"/>
        <v>#REF!</v>
      </c>
      <c r="J3638" s="575" t="e">
        <f>IF(A3638="","",IF(#REF!="","",PMT((1+D3638)^(1/12)-1,(#REF!*12)-A3638+1,-E3638)))</f>
        <v>#REF!</v>
      </c>
    </row>
    <row r="3639" spans="1:10">
      <c r="A3639" s="577" t="e">
        <f>IF(A3638="","",IF(A3638=#REF!*12,"",+A3638+1))</f>
        <v>#REF!</v>
      </c>
      <c r="B3639" s="576" t="e">
        <f t="shared" si="397"/>
        <v>#REF!</v>
      </c>
      <c r="C3639" s="576" t="e">
        <f>IF(A3639="","",IF(#REF!+'Plano Prestação Mensal Proposta'!A3639&gt;120,0,ROUND(IF(B3639&gt;0.045,(0.045*0.5),(0.5)*B3639),7)))</f>
        <v>#REF!</v>
      </c>
      <c r="D3639" s="576" t="e">
        <f t="shared" si="392"/>
        <v>#REF!</v>
      </c>
      <c r="E3639" s="575" t="e">
        <f t="shared" si="398"/>
        <v>#REF!</v>
      </c>
      <c r="F3639" s="575" t="e">
        <f t="shared" si="393"/>
        <v>#REF!</v>
      </c>
      <c r="G3639" s="575" t="e">
        <f t="shared" si="394"/>
        <v>#REF!</v>
      </c>
      <c r="H3639" s="575" t="e">
        <f t="shared" si="395"/>
        <v>#REF!</v>
      </c>
      <c r="I3639" s="575" t="e">
        <f t="shared" si="396"/>
        <v>#REF!</v>
      </c>
      <c r="J3639" s="575" t="e">
        <f>IF(A3639="","",IF(#REF!="","",PMT((1+D3639)^(1/12)-1,(#REF!*12)-A3639+1,-E3639)))</f>
        <v>#REF!</v>
      </c>
    </row>
    <row r="3640" spans="1:10">
      <c r="A3640" s="577" t="e">
        <f>IF(A3639="","",IF(A3639=#REF!*12,"",+A3639+1))</f>
        <v>#REF!</v>
      </c>
      <c r="B3640" s="576" t="e">
        <f t="shared" si="397"/>
        <v>#REF!</v>
      </c>
      <c r="C3640" s="576" t="e">
        <f>IF(A3640="","",IF(#REF!+'Plano Prestação Mensal Proposta'!A3640&gt;120,0,ROUND(IF(B3640&gt;0.045,(0.045*0.5),(0.5)*B3640),7)))</f>
        <v>#REF!</v>
      </c>
      <c r="D3640" s="576" t="e">
        <f t="shared" si="392"/>
        <v>#REF!</v>
      </c>
      <c r="E3640" s="575" t="e">
        <f t="shared" si="398"/>
        <v>#REF!</v>
      </c>
      <c r="F3640" s="575" t="e">
        <f t="shared" si="393"/>
        <v>#REF!</v>
      </c>
      <c r="G3640" s="575" t="e">
        <f t="shared" si="394"/>
        <v>#REF!</v>
      </c>
      <c r="H3640" s="575" t="e">
        <f t="shared" si="395"/>
        <v>#REF!</v>
      </c>
      <c r="I3640" s="575" t="e">
        <f t="shared" si="396"/>
        <v>#REF!</v>
      </c>
      <c r="J3640" s="575" t="e">
        <f>IF(A3640="","",IF(#REF!="","",PMT((1+D3640)^(1/12)-1,(#REF!*12)-A3640+1,-E3640)))</f>
        <v>#REF!</v>
      </c>
    </row>
    <row r="3641" spans="1:10">
      <c r="A3641" s="577" t="e">
        <f>IF(A3640="","",IF(A3640=#REF!*12,"",+A3640+1))</f>
        <v>#REF!</v>
      </c>
      <c r="B3641" s="576" t="e">
        <f t="shared" si="397"/>
        <v>#REF!</v>
      </c>
      <c r="C3641" s="576" t="e">
        <f>IF(A3641="","",IF(#REF!+'Plano Prestação Mensal Proposta'!A3641&gt;120,0,ROUND(IF(B3641&gt;0.045,(0.045*0.5),(0.5)*B3641),7)))</f>
        <v>#REF!</v>
      </c>
      <c r="D3641" s="576" t="e">
        <f t="shared" si="392"/>
        <v>#REF!</v>
      </c>
      <c r="E3641" s="575" t="e">
        <f t="shared" si="398"/>
        <v>#REF!</v>
      </c>
      <c r="F3641" s="575" t="e">
        <f t="shared" si="393"/>
        <v>#REF!</v>
      </c>
      <c r="G3641" s="575" t="e">
        <f t="shared" si="394"/>
        <v>#REF!</v>
      </c>
      <c r="H3641" s="575" t="e">
        <f t="shared" si="395"/>
        <v>#REF!</v>
      </c>
      <c r="I3641" s="575" t="e">
        <f t="shared" si="396"/>
        <v>#REF!</v>
      </c>
      <c r="J3641" s="575" t="e">
        <f>IF(A3641="","",IF(#REF!="","",PMT((1+D3641)^(1/12)-1,(#REF!*12)-A3641+1,-E3641)))</f>
        <v>#REF!</v>
      </c>
    </row>
    <row r="3642" spans="1:10">
      <c r="A3642" s="577" t="e">
        <f>IF(A3641="","",IF(A3641=#REF!*12,"",+A3641+1))</f>
        <v>#REF!</v>
      </c>
      <c r="B3642" s="576" t="e">
        <f t="shared" si="397"/>
        <v>#REF!</v>
      </c>
      <c r="C3642" s="576" t="e">
        <f>IF(A3642="","",IF(#REF!+'Plano Prestação Mensal Proposta'!A3642&gt;120,0,ROUND(IF(B3642&gt;0.045,(0.045*0.5),(0.5)*B3642),7)))</f>
        <v>#REF!</v>
      </c>
      <c r="D3642" s="576" t="e">
        <f t="shared" si="392"/>
        <v>#REF!</v>
      </c>
      <c r="E3642" s="575" t="e">
        <f t="shared" si="398"/>
        <v>#REF!</v>
      </c>
      <c r="F3642" s="575" t="e">
        <f t="shared" si="393"/>
        <v>#REF!</v>
      </c>
      <c r="G3642" s="575" t="e">
        <f t="shared" si="394"/>
        <v>#REF!</v>
      </c>
      <c r="H3642" s="575" t="e">
        <f t="shared" si="395"/>
        <v>#REF!</v>
      </c>
      <c r="I3642" s="575" t="e">
        <f t="shared" si="396"/>
        <v>#REF!</v>
      </c>
      <c r="J3642" s="575" t="e">
        <f>IF(A3642="","",IF(#REF!="","",PMT((1+D3642)^(1/12)-1,(#REF!*12)-A3642+1,-E3642)))</f>
        <v>#REF!</v>
      </c>
    </row>
    <row r="3643" spans="1:10">
      <c r="A3643" s="577" t="e">
        <f>IF(A3642="","",IF(A3642=#REF!*12,"",+A3642+1))</f>
        <v>#REF!</v>
      </c>
      <c r="B3643" s="576" t="e">
        <f t="shared" si="397"/>
        <v>#REF!</v>
      </c>
      <c r="C3643" s="576" t="e">
        <f>IF(A3643="","",IF(#REF!+'Plano Prestação Mensal Proposta'!A3643&gt;120,0,ROUND(IF(B3643&gt;0.045,(0.045*0.5),(0.5)*B3643),7)))</f>
        <v>#REF!</v>
      </c>
      <c r="D3643" s="576" t="e">
        <f t="shared" si="392"/>
        <v>#REF!</v>
      </c>
      <c r="E3643" s="575" t="e">
        <f t="shared" si="398"/>
        <v>#REF!</v>
      </c>
      <c r="F3643" s="575" t="e">
        <f t="shared" si="393"/>
        <v>#REF!</v>
      </c>
      <c r="G3643" s="575" t="e">
        <f t="shared" si="394"/>
        <v>#REF!</v>
      </c>
      <c r="H3643" s="575" t="e">
        <f t="shared" si="395"/>
        <v>#REF!</v>
      </c>
      <c r="I3643" s="575" t="e">
        <f t="shared" si="396"/>
        <v>#REF!</v>
      </c>
      <c r="J3643" s="575" t="e">
        <f>IF(A3643="","",IF(#REF!="","",PMT((1+D3643)^(1/12)-1,(#REF!*12)-A3643+1,-E3643)))</f>
        <v>#REF!</v>
      </c>
    </row>
    <row r="3644" spans="1:10">
      <c r="A3644" s="577" t="e">
        <f>IF(A3643="","",IF(A3643=#REF!*12,"",+A3643+1))</f>
        <v>#REF!</v>
      </c>
      <c r="B3644" s="576" t="e">
        <f t="shared" si="397"/>
        <v>#REF!</v>
      </c>
      <c r="C3644" s="576" t="e">
        <f>IF(A3644="","",IF(#REF!+'Plano Prestação Mensal Proposta'!A3644&gt;120,0,ROUND(IF(B3644&gt;0.045,(0.045*0.5),(0.5)*B3644),7)))</f>
        <v>#REF!</v>
      </c>
      <c r="D3644" s="576" t="e">
        <f t="shared" si="392"/>
        <v>#REF!</v>
      </c>
      <c r="E3644" s="575" t="e">
        <f t="shared" si="398"/>
        <v>#REF!</v>
      </c>
      <c r="F3644" s="575" t="e">
        <f t="shared" si="393"/>
        <v>#REF!</v>
      </c>
      <c r="G3644" s="575" t="e">
        <f t="shared" si="394"/>
        <v>#REF!</v>
      </c>
      <c r="H3644" s="575" t="e">
        <f t="shared" si="395"/>
        <v>#REF!</v>
      </c>
      <c r="I3644" s="575" t="e">
        <f t="shared" si="396"/>
        <v>#REF!</v>
      </c>
      <c r="J3644" s="575" t="e">
        <f>IF(A3644="","",IF(#REF!="","",PMT((1+D3644)^(1/12)-1,(#REF!*12)-A3644+1,-E3644)))</f>
        <v>#REF!</v>
      </c>
    </row>
    <row r="3645" spans="1:10">
      <c r="A3645" s="577" t="e">
        <f>IF(A3644="","",IF(A3644=#REF!*12,"",+A3644+1))</f>
        <v>#REF!</v>
      </c>
      <c r="B3645" s="576" t="e">
        <f t="shared" si="397"/>
        <v>#REF!</v>
      </c>
      <c r="C3645" s="576" t="e">
        <f>IF(A3645="","",IF(#REF!+'Plano Prestação Mensal Proposta'!A3645&gt;120,0,ROUND(IF(B3645&gt;0.045,(0.045*0.5),(0.5)*B3645),7)))</f>
        <v>#REF!</v>
      </c>
      <c r="D3645" s="576" t="e">
        <f t="shared" si="392"/>
        <v>#REF!</v>
      </c>
      <c r="E3645" s="575" t="e">
        <f t="shared" si="398"/>
        <v>#REF!</v>
      </c>
      <c r="F3645" s="575" t="e">
        <f t="shared" si="393"/>
        <v>#REF!</v>
      </c>
      <c r="G3645" s="575" t="e">
        <f t="shared" si="394"/>
        <v>#REF!</v>
      </c>
      <c r="H3645" s="575" t="e">
        <f t="shared" si="395"/>
        <v>#REF!</v>
      </c>
      <c r="I3645" s="575" t="e">
        <f t="shared" si="396"/>
        <v>#REF!</v>
      </c>
      <c r="J3645" s="575" t="e">
        <f>IF(A3645="","",IF(#REF!="","",PMT((1+D3645)^(1/12)-1,(#REF!*12)-A3645+1,-E3645)))</f>
        <v>#REF!</v>
      </c>
    </row>
    <row r="3646" spans="1:10">
      <c r="A3646" s="577" t="e">
        <f>IF(A3645="","",IF(A3645=#REF!*12,"",+A3645+1))</f>
        <v>#REF!</v>
      </c>
      <c r="B3646" s="576" t="e">
        <f t="shared" si="397"/>
        <v>#REF!</v>
      </c>
      <c r="C3646" s="576" t="e">
        <f>IF(A3646="","",IF(#REF!+'Plano Prestação Mensal Proposta'!A3646&gt;120,0,ROUND(IF(B3646&gt;0.045,(0.045*0.5),(0.5)*B3646),7)))</f>
        <v>#REF!</v>
      </c>
      <c r="D3646" s="576" t="e">
        <f t="shared" si="392"/>
        <v>#REF!</v>
      </c>
      <c r="E3646" s="575" t="e">
        <f t="shared" si="398"/>
        <v>#REF!</v>
      </c>
      <c r="F3646" s="575" t="e">
        <f t="shared" si="393"/>
        <v>#REF!</v>
      </c>
      <c r="G3646" s="575" t="e">
        <f t="shared" si="394"/>
        <v>#REF!</v>
      </c>
      <c r="H3646" s="575" t="e">
        <f t="shared" si="395"/>
        <v>#REF!</v>
      </c>
      <c r="I3646" s="575" t="e">
        <f t="shared" si="396"/>
        <v>#REF!</v>
      </c>
      <c r="J3646" s="575" t="e">
        <f>IF(A3646="","",IF(#REF!="","",PMT((1+D3646)^(1/12)-1,(#REF!*12)-A3646+1,-E3646)))</f>
        <v>#REF!</v>
      </c>
    </row>
    <row r="3647" spans="1:10">
      <c r="A3647" s="577" t="e">
        <f>IF(A3646="","",IF(A3646=#REF!*12,"",+A3646+1))</f>
        <v>#REF!</v>
      </c>
      <c r="B3647" s="576" t="e">
        <f t="shared" si="397"/>
        <v>#REF!</v>
      </c>
      <c r="C3647" s="576" t="e">
        <f>IF(A3647="","",IF(#REF!+'Plano Prestação Mensal Proposta'!A3647&gt;120,0,ROUND(IF(B3647&gt;0.045,(0.045*0.5),(0.5)*B3647),7)))</f>
        <v>#REF!</v>
      </c>
      <c r="D3647" s="576" t="e">
        <f t="shared" si="392"/>
        <v>#REF!</v>
      </c>
      <c r="E3647" s="575" t="e">
        <f t="shared" si="398"/>
        <v>#REF!</v>
      </c>
      <c r="F3647" s="575" t="e">
        <f t="shared" si="393"/>
        <v>#REF!</v>
      </c>
      <c r="G3647" s="575" t="e">
        <f t="shared" si="394"/>
        <v>#REF!</v>
      </c>
      <c r="H3647" s="575" t="e">
        <f t="shared" si="395"/>
        <v>#REF!</v>
      </c>
      <c r="I3647" s="575" t="e">
        <f t="shared" si="396"/>
        <v>#REF!</v>
      </c>
      <c r="J3647" s="575" t="e">
        <f>IF(A3647="","",IF(#REF!="","",PMT((1+D3647)^(1/12)-1,(#REF!*12)-A3647+1,-E3647)))</f>
        <v>#REF!</v>
      </c>
    </row>
    <row r="3648" spans="1:10">
      <c r="A3648" s="577" t="e">
        <f>IF(A3647="","",IF(A3647=#REF!*12,"",+A3647+1))</f>
        <v>#REF!</v>
      </c>
      <c r="B3648" s="576" t="e">
        <f t="shared" si="397"/>
        <v>#REF!</v>
      </c>
      <c r="C3648" s="576" t="e">
        <f>IF(A3648="","",IF(#REF!+'Plano Prestação Mensal Proposta'!A3648&gt;120,0,ROUND(IF(B3648&gt;0.045,(0.045*0.5),(0.5)*B3648),7)))</f>
        <v>#REF!</v>
      </c>
      <c r="D3648" s="576" t="e">
        <f t="shared" si="392"/>
        <v>#REF!</v>
      </c>
      <c r="E3648" s="575" t="e">
        <f t="shared" si="398"/>
        <v>#REF!</v>
      </c>
      <c r="F3648" s="575" t="e">
        <f t="shared" si="393"/>
        <v>#REF!</v>
      </c>
      <c r="G3648" s="575" t="e">
        <f t="shared" si="394"/>
        <v>#REF!</v>
      </c>
      <c r="H3648" s="575" t="e">
        <f t="shared" si="395"/>
        <v>#REF!</v>
      </c>
      <c r="I3648" s="575" t="e">
        <f t="shared" si="396"/>
        <v>#REF!</v>
      </c>
      <c r="J3648" s="575" t="e">
        <f>IF(A3648="","",IF(#REF!="","",PMT((1+D3648)^(1/12)-1,(#REF!*12)-A3648+1,-E3648)))</f>
        <v>#REF!</v>
      </c>
    </row>
    <row r="3649" spans="1:10">
      <c r="A3649" s="577" t="e">
        <f>IF(A3648="","",IF(A3648=#REF!*12,"",+A3648+1))</f>
        <v>#REF!</v>
      </c>
      <c r="B3649" s="576" t="e">
        <f t="shared" si="397"/>
        <v>#REF!</v>
      </c>
      <c r="C3649" s="576" t="e">
        <f>IF(A3649="","",IF(#REF!+'Plano Prestação Mensal Proposta'!A3649&gt;120,0,ROUND(IF(B3649&gt;0.045,(0.045*0.5),(0.5)*B3649),7)))</f>
        <v>#REF!</v>
      </c>
      <c r="D3649" s="576" t="e">
        <f t="shared" si="392"/>
        <v>#REF!</v>
      </c>
      <c r="E3649" s="575" t="e">
        <f t="shared" si="398"/>
        <v>#REF!</v>
      </c>
      <c r="F3649" s="575" t="e">
        <f t="shared" si="393"/>
        <v>#REF!</v>
      </c>
      <c r="G3649" s="575" t="e">
        <f t="shared" si="394"/>
        <v>#REF!</v>
      </c>
      <c r="H3649" s="575" t="e">
        <f t="shared" si="395"/>
        <v>#REF!</v>
      </c>
      <c r="I3649" s="575" t="e">
        <f t="shared" si="396"/>
        <v>#REF!</v>
      </c>
      <c r="J3649" s="575" t="e">
        <f>IF(A3649="","",IF(#REF!="","",PMT((1+D3649)^(1/12)-1,(#REF!*12)-A3649+1,-E3649)))</f>
        <v>#REF!</v>
      </c>
    </row>
    <row r="3650" spans="1:10">
      <c r="A3650" s="577" t="e">
        <f>IF(A3649="","",IF(A3649=#REF!*12,"",+A3649+1))</f>
        <v>#REF!</v>
      </c>
      <c r="B3650" s="576" t="e">
        <f t="shared" si="397"/>
        <v>#REF!</v>
      </c>
      <c r="C3650" s="576" t="e">
        <f>IF(A3650="","",IF(#REF!+'Plano Prestação Mensal Proposta'!A3650&gt;120,0,ROUND(IF(B3650&gt;0.045,(0.045*0.5),(0.5)*B3650),7)))</f>
        <v>#REF!</v>
      </c>
      <c r="D3650" s="576" t="e">
        <f t="shared" si="392"/>
        <v>#REF!</v>
      </c>
      <c r="E3650" s="575" t="e">
        <f t="shared" si="398"/>
        <v>#REF!</v>
      </c>
      <c r="F3650" s="575" t="e">
        <f t="shared" si="393"/>
        <v>#REF!</v>
      </c>
      <c r="G3650" s="575" t="e">
        <f t="shared" si="394"/>
        <v>#REF!</v>
      </c>
      <c r="H3650" s="575" t="e">
        <f t="shared" si="395"/>
        <v>#REF!</v>
      </c>
      <c r="I3650" s="575" t="e">
        <f t="shared" si="396"/>
        <v>#REF!</v>
      </c>
      <c r="J3650" s="575" t="e">
        <f>IF(A3650="","",IF(#REF!="","",PMT((1+D3650)^(1/12)-1,(#REF!*12)-A3650+1,-E3650)))</f>
        <v>#REF!</v>
      </c>
    </row>
    <row r="3651" spans="1:10">
      <c r="A3651" s="577" t="e">
        <f>IF(A3650="","",IF(A3650=#REF!*12,"",+A3650+1))</f>
        <v>#REF!</v>
      </c>
      <c r="B3651" s="576" t="e">
        <f t="shared" si="397"/>
        <v>#REF!</v>
      </c>
      <c r="C3651" s="576" t="e">
        <f>IF(A3651="","",IF(#REF!+'Plano Prestação Mensal Proposta'!A3651&gt;120,0,ROUND(IF(B3651&gt;0.045,(0.045*0.5),(0.5)*B3651),7)))</f>
        <v>#REF!</v>
      </c>
      <c r="D3651" s="576" t="e">
        <f t="shared" si="392"/>
        <v>#REF!</v>
      </c>
      <c r="E3651" s="575" t="e">
        <f t="shared" si="398"/>
        <v>#REF!</v>
      </c>
      <c r="F3651" s="575" t="e">
        <f t="shared" si="393"/>
        <v>#REF!</v>
      </c>
      <c r="G3651" s="575" t="e">
        <f t="shared" si="394"/>
        <v>#REF!</v>
      </c>
      <c r="H3651" s="575" t="e">
        <f t="shared" si="395"/>
        <v>#REF!</v>
      </c>
      <c r="I3651" s="575" t="e">
        <f t="shared" si="396"/>
        <v>#REF!</v>
      </c>
      <c r="J3651" s="575" t="e">
        <f>IF(A3651="","",IF(#REF!="","",PMT((1+D3651)^(1/12)-1,(#REF!*12)-A3651+1,-E3651)))</f>
        <v>#REF!</v>
      </c>
    </row>
    <row r="3652" spans="1:10">
      <c r="A3652" s="577" t="e">
        <f>IF(A3651="","",IF(A3651=#REF!*12,"",+A3651+1))</f>
        <v>#REF!</v>
      </c>
      <c r="B3652" s="576" t="e">
        <f t="shared" si="397"/>
        <v>#REF!</v>
      </c>
      <c r="C3652" s="576" t="e">
        <f>IF(A3652="","",IF(#REF!+'Plano Prestação Mensal Proposta'!A3652&gt;120,0,ROUND(IF(B3652&gt;0.045,(0.045*0.5),(0.5)*B3652),7)))</f>
        <v>#REF!</v>
      </c>
      <c r="D3652" s="576" t="e">
        <f t="shared" si="392"/>
        <v>#REF!</v>
      </c>
      <c r="E3652" s="575" t="e">
        <f t="shared" si="398"/>
        <v>#REF!</v>
      </c>
      <c r="F3652" s="575" t="e">
        <f t="shared" si="393"/>
        <v>#REF!</v>
      </c>
      <c r="G3652" s="575" t="e">
        <f t="shared" si="394"/>
        <v>#REF!</v>
      </c>
      <c r="H3652" s="575" t="e">
        <f t="shared" si="395"/>
        <v>#REF!</v>
      </c>
      <c r="I3652" s="575" t="e">
        <f t="shared" si="396"/>
        <v>#REF!</v>
      </c>
      <c r="J3652" s="575" t="e">
        <f>IF(A3652="","",IF(#REF!="","",PMT((1+D3652)^(1/12)-1,(#REF!*12)-A3652+1,-E3652)))</f>
        <v>#REF!</v>
      </c>
    </row>
    <row r="3653" spans="1:10">
      <c r="A3653" s="577" t="e">
        <f>IF(A3652="","",IF(A3652=#REF!*12,"",+A3652+1))</f>
        <v>#REF!</v>
      </c>
      <c r="B3653" s="576" t="e">
        <f t="shared" si="397"/>
        <v>#REF!</v>
      </c>
      <c r="C3653" s="576" t="e">
        <f>IF(A3653="","",IF(#REF!+'Plano Prestação Mensal Proposta'!A3653&gt;120,0,ROUND(IF(B3653&gt;0.045,(0.045*0.5),(0.5)*B3653),7)))</f>
        <v>#REF!</v>
      </c>
      <c r="D3653" s="576" t="e">
        <f t="shared" si="392"/>
        <v>#REF!</v>
      </c>
      <c r="E3653" s="575" t="e">
        <f t="shared" si="398"/>
        <v>#REF!</v>
      </c>
      <c r="F3653" s="575" t="e">
        <f t="shared" si="393"/>
        <v>#REF!</v>
      </c>
      <c r="G3653" s="575" t="e">
        <f t="shared" si="394"/>
        <v>#REF!</v>
      </c>
      <c r="H3653" s="575" t="e">
        <f t="shared" si="395"/>
        <v>#REF!</v>
      </c>
      <c r="I3653" s="575" t="e">
        <f t="shared" si="396"/>
        <v>#REF!</v>
      </c>
      <c r="J3653" s="575" t="e">
        <f>IF(A3653="","",IF(#REF!="","",PMT((1+D3653)^(1/12)-1,(#REF!*12)-A3653+1,-E3653)))</f>
        <v>#REF!</v>
      </c>
    </row>
    <row r="3654" spans="1:10">
      <c r="A3654" s="577" t="e">
        <f>IF(A3653="","",IF(A3653=#REF!*12,"",+A3653+1))</f>
        <v>#REF!</v>
      </c>
      <c r="B3654" s="576" t="e">
        <f t="shared" si="397"/>
        <v>#REF!</v>
      </c>
      <c r="C3654" s="576" t="e">
        <f>IF(A3654="","",IF(#REF!+'Plano Prestação Mensal Proposta'!A3654&gt;120,0,ROUND(IF(B3654&gt;0.045,(0.045*0.5),(0.5)*B3654),7)))</f>
        <v>#REF!</v>
      </c>
      <c r="D3654" s="576" t="e">
        <f t="shared" ref="D3654:D3717" si="399">IF(A3654="","",+B3654-C3654)</f>
        <v>#REF!</v>
      </c>
      <c r="E3654" s="575" t="e">
        <f t="shared" si="398"/>
        <v>#REF!</v>
      </c>
      <c r="F3654" s="575" t="e">
        <f t="shared" ref="F3654:F3717" si="400">IF(A3654="","",IF(J3654="","",+J3654-H3654))</f>
        <v>#REF!</v>
      </c>
      <c r="G3654" s="575" t="e">
        <f t="shared" ref="G3654:G3717" si="401">IF(A3654="","",IF(E3654="","",ROUND(+E3654*((1+B3654)^(1/12)-1),2)))</f>
        <v>#REF!</v>
      </c>
      <c r="H3654" s="575" t="e">
        <f t="shared" ref="H3654:H3717" si="402">IF(A3654="","",IF(E3654="","",ROUND(+E3654*((1+D3654)^(1/12)-1),2)))</f>
        <v>#REF!</v>
      </c>
      <c r="I3654" s="575" t="e">
        <f t="shared" ref="I3654:I3717" si="403">IF(A3654="","",+G3654-H3654)</f>
        <v>#REF!</v>
      </c>
      <c r="J3654" s="575" t="e">
        <f>IF(A3654="","",IF(#REF!="","",PMT((1+D3654)^(1/12)-1,(#REF!*12)-A3654+1,-E3654)))</f>
        <v>#REF!</v>
      </c>
    </row>
    <row r="3655" spans="1:10">
      <c r="A3655" s="577" t="e">
        <f>IF(A3654="","",IF(A3654=#REF!*12,"",+A3654+1))</f>
        <v>#REF!</v>
      </c>
      <c r="B3655" s="576" t="e">
        <f t="shared" ref="B3655:B3718" si="404">IF(A3655="","",+B3654)</f>
        <v>#REF!</v>
      </c>
      <c r="C3655" s="576" t="e">
        <f>IF(A3655="","",IF(#REF!+'Plano Prestação Mensal Proposta'!A3655&gt;120,0,ROUND(IF(B3655&gt;0.045,(0.045*0.5),(0.5)*B3655),7)))</f>
        <v>#REF!</v>
      </c>
      <c r="D3655" s="576" t="e">
        <f t="shared" si="399"/>
        <v>#REF!</v>
      </c>
      <c r="E3655" s="575" t="e">
        <f t="shared" ref="E3655:E3718" si="405">IF(A3655="","",IF(F3654="","",+E3654-F3654))</f>
        <v>#REF!</v>
      </c>
      <c r="F3655" s="575" t="e">
        <f t="shared" si="400"/>
        <v>#REF!</v>
      </c>
      <c r="G3655" s="575" t="e">
        <f t="shared" si="401"/>
        <v>#REF!</v>
      </c>
      <c r="H3655" s="575" t="e">
        <f t="shared" si="402"/>
        <v>#REF!</v>
      </c>
      <c r="I3655" s="575" t="e">
        <f t="shared" si="403"/>
        <v>#REF!</v>
      </c>
      <c r="J3655" s="575" t="e">
        <f>IF(A3655="","",IF(#REF!="","",PMT((1+D3655)^(1/12)-1,(#REF!*12)-A3655+1,-E3655)))</f>
        <v>#REF!</v>
      </c>
    </row>
    <row r="3656" spans="1:10">
      <c r="A3656" s="577" t="e">
        <f>IF(A3655="","",IF(A3655=#REF!*12,"",+A3655+1))</f>
        <v>#REF!</v>
      </c>
      <c r="B3656" s="576" t="e">
        <f t="shared" si="404"/>
        <v>#REF!</v>
      </c>
      <c r="C3656" s="576" t="e">
        <f>IF(A3656="","",IF(#REF!+'Plano Prestação Mensal Proposta'!A3656&gt;120,0,ROUND(IF(B3656&gt;0.045,(0.045*0.5),(0.5)*B3656),7)))</f>
        <v>#REF!</v>
      </c>
      <c r="D3656" s="576" t="e">
        <f t="shared" si="399"/>
        <v>#REF!</v>
      </c>
      <c r="E3656" s="575" t="e">
        <f t="shared" si="405"/>
        <v>#REF!</v>
      </c>
      <c r="F3656" s="575" t="e">
        <f t="shared" si="400"/>
        <v>#REF!</v>
      </c>
      <c r="G3656" s="575" t="e">
        <f t="shared" si="401"/>
        <v>#REF!</v>
      </c>
      <c r="H3656" s="575" t="e">
        <f t="shared" si="402"/>
        <v>#REF!</v>
      </c>
      <c r="I3656" s="575" t="e">
        <f t="shared" si="403"/>
        <v>#REF!</v>
      </c>
      <c r="J3656" s="575" t="e">
        <f>IF(A3656="","",IF(#REF!="","",PMT((1+D3656)^(1/12)-1,(#REF!*12)-A3656+1,-E3656)))</f>
        <v>#REF!</v>
      </c>
    </row>
    <row r="3657" spans="1:10">
      <c r="A3657" s="577" t="e">
        <f>IF(A3656="","",IF(A3656=#REF!*12,"",+A3656+1))</f>
        <v>#REF!</v>
      </c>
      <c r="B3657" s="576" t="e">
        <f t="shared" si="404"/>
        <v>#REF!</v>
      </c>
      <c r="C3657" s="576" t="e">
        <f>IF(A3657="","",IF(#REF!+'Plano Prestação Mensal Proposta'!A3657&gt;120,0,ROUND(IF(B3657&gt;0.045,(0.045*0.5),(0.5)*B3657),7)))</f>
        <v>#REF!</v>
      </c>
      <c r="D3657" s="576" t="e">
        <f t="shared" si="399"/>
        <v>#REF!</v>
      </c>
      <c r="E3657" s="575" t="e">
        <f t="shared" si="405"/>
        <v>#REF!</v>
      </c>
      <c r="F3657" s="575" t="e">
        <f t="shared" si="400"/>
        <v>#REF!</v>
      </c>
      <c r="G3657" s="575" t="e">
        <f t="shared" si="401"/>
        <v>#REF!</v>
      </c>
      <c r="H3657" s="575" t="e">
        <f t="shared" si="402"/>
        <v>#REF!</v>
      </c>
      <c r="I3657" s="575" t="e">
        <f t="shared" si="403"/>
        <v>#REF!</v>
      </c>
      <c r="J3657" s="575" t="e">
        <f>IF(A3657="","",IF(#REF!="","",PMT((1+D3657)^(1/12)-1,(#REF!*12)-A3657+1,-E3657)))</f>
        <v>#REF!</v>
      </c>
    </row>
    <row r="3658" spans="1:10">
      <c r="A3658" s="577" t="e">
        <f>IF(A3657="","",IF(A3657=#REF!*12,"",+A3657+1))</f>
        <v>#REF!</v>
      </c>
      <c r="B3658" s="576" t="e">
        <f t="shared" si="404"/>
        <v>#REF!</v>
      </c>
      <c r="C3658" s="576" t="e">
        <f>IF(A3658="","",IF(#REF!+'Plano Prestação Mensal Proposta'!A3658&gt;120,0,ROUND(IF(B3658&gt;0.045,(0.045*0.5),(0.5)*B3658),7)))</f>
        <v>#REF!</v>
      </c>
      <c r="D3658" s="576" t="e">
        <f t="shared" si="399"/>
        <v>#REF!</v>
      </c>
      <c r="E3658" s="575" t="e">
        <f t="shared" si="405"/>
        <v>#REF!</v>
      </c>
      <c r="F3658" s="575" t="e">
        <f t="shared" si="400"/>
        <v>#REF!</v>
      </c>
      <c r="G3658" s="575" t="e">
        <f t="shared" si="401"/>
        <v>#REF!</v>
      </c>
      <c r="H3658" s="575" t="e">
        <f t="shared" si="402"/>
        <v>#REF!</v>
      </c>
      <c r="I3658" s="575" t="e">
        <f t="shared" si="403"/>
        <v>#REF!</v>
      </c>
      <c r="J3658" s="575" t="e">
        <f>IF(A3658="","",IF(#REF!="","",PMT((1+D3658)^(1/12)-1,(#REF!*12)-A3658+1,-E3658)))</f>
        <v>#REF!</v>
      </c>
    </row>
    <row r="3659" spans="1:10">
      <c r="A3659" s="577" t="e">
        <f>IF(A3658="","",IF(A3658=#REF!*12,"",+A3658+1))</f>
        <v>#REF!</v>
      </c>
      <c r="B3659" s="576" t="e">
        <f t="shared" si="404"/>
        <v>#REF!</v>
      </c>
      <c r="C3659" s="576" t="e">
        <f>IF(A3659="","",IF(#REF!+'Plano Prestação Mensal Proposta'!A3659&gt;120,0,ROUND(IF(B3659&gt;0.045,(0.045*0.5),(0.5)*B3659),7)))</f>
        <v>#REF!</v>
      </c>
      <c r="D3659" s="576" t="e">
        <f t="shared" si="399"/>
        <v>#REF!</v>
      </c>
      <c r="E3659" s="575" t="e">
        <f t="shared" si="405"/>
        <v>#REF!</v>
      </c>
      <c r="F3659" s="575" t="e">
        <f t="shared" si="400"/>
        <v>#REF!</v>
      </c>
      <c r="G3659" s="575" t="e">
        <f t="shared" si="401"/>
        <v>#REF!</v>
      </c>
      <c r="H3659" s="575" t="e">
        <f t="shared" si="402"/>
        <v>#REF!</v>
      </c>
      <c r="I3659" s="575" t="e">
        <f t="shared" si="403"/>
        <v>#REF!</v>
      </c>
      <c r="J3659" s="575" t="e">
        <f>IF(A3659="","",IF(#REF!="","",PMT((1+D3659)^(1/12)-1,(#REF!*12)-A3659+1,-E3659)))</f>
        <v>#REF!</v>
      </c>
    </row>
    <row r="3660" spans="1:10">
      <c r="A3660" s="577" t="e">
        <f>IF(A3659="","",IF(A3659=#REF!*12,"",+A3659+1))</f>
        <v>#REF!</v>
      </c>
      <c r="B3660" s="576" t="e">
        <f t="shared" si="404"/>
        <v>#REF!</v>
      </c>
      <c r="C3660" s="576" t="e">
        <f>IF(A3660="","",IF(#REF!+'Plano Prestação Mensal Proposta'!A3660&gt;120,0,ROUND(IF(B3660&gt;0.045,(0.045*0.5),(0.5)*B3660),7)))</f>
        <v>#REF!</v>
      </c>
      <c r="D3660" s="576" t="e">
        <f t="shared" si="399"/>
        <v>#REF!</v>
      </c>
      <c r="E3660" s="575" t="e">
        <f t="shared" si="405"/>
        <v>#REF!</v>
      </c>
      <c r="F3660" s="575" t="e">
        <f t="shared" si="400"/>
        <v>#REF!</v>
      </c>
      <c r="G3660" s="575" t="e">
        <f t="shared" si="401"/>
        <v>#REF!</v>
      </c>
      <c r="H3660" s="575" t="e">
        <f t="shared" si="402"/>
        <v>#REF!</v>
      </c>
      <c r="I3660" s="575" t="e">
        <f t="shared" si="403"/>
        <v>#REF!</v>
      </c>
      <c r="J3660" s="575" t="e">
        <f>IF(A3660="","",IF(#REF!="","",PMT((1+D3660)^(1/12)-1,(#REF!*12)-A3660+1,-E3660)))</f>
        <v>#REF!</v>
      </c>
    </row>
    <row r="3661" spans="1:10">
      <c r="A3661" s="577" t="e">
        <f>IF(A3660="","",IF(A3660=#REF!*12,"",+A3660+1))</f>
        <v>#REF!</v>
      </c>
      <c r="B3661" s="576" t="e">
        <f t="shared" si="404"/>
        <v>#REF!</v>
      </c>
      <c r="C3661" s="576" t="e">
        <f>IF(A3661="","",IF(#REF!+'Plano Prestação Mensal Proposta'!A3661&gt;120,0,ROUND(IF(B3661&gt;0.045,(0.045*0.5),(0.5)*B3661),7)))</f>
        <v>#REF!</v>
      </c>
      <c r="D3661" s="576" t="e">
        <f t="shared" si="399"/>
        <v>#REF!</v>
      </c>
      <c r="E3661" s="575" t="e">
        <f t="shared" si="405"/>
        <v>#REF!</v>
      </c>
      <c r="F3661" s="575" t="e">
        <f t="shared" si="400"/>
        <v>#REF!</v>
      </c>
      <c r="G3661" s="575" t="e">
        <f t="shared" si="401"/>
        <v>#REF!</v>
      </c>
      <c r="H3661" s="575" t="e">
        <f t="shared" si="402"/>
        <v>#REF!</v>
      </c>
      <c r="I3661" s="575" t="e">
        <f t="shared" si="403"/>
        <v>#REF!</v>
      </c>
      <c r="J3661" s="575" t="e">
        <f>IF(A3661="","",IF(#REF!="","",PMT((1+D3661)^(1/12)-1,(#REF!*12)-A3661+1,-E3661)))</f>
        <v>#REF!</v>
      </c>
    </row>
    <row r="3662" spans="1:10">
      <c r="A3662" s="577" t="e">
        <f>IF(A3661="","",IF(A3661=#REF!*12,"",+A3661+1))</f>
        <v>#REF!</v>
      </c>
      <c r="B3662" s="576" t="e">
        <f t="shared" si="404"/>
        <v>#REF!</v>
      </c>
      <c r="C3662" s="576" t="e">
        <f>IF(A3662="","",IF(#REF!+'Plano Prestação Mensal Proposta'!A3662&gt;120,0,ROUND(IF(B3662&gt;0.045,(0.045*0.5),(0.5)*B3662),7)))</f>
        <v>#REF!</v>
      </c>
      <c r="D3662" s="576" t="e">
        <f t="shared" si="399"/>
        <v>#REF!</v>
      </c>
      <c r="E3662" s="575" t="e">
        <f t="shared" si="405"/>
        <v>#REF!</v>
      </c>
      <c r="F3662" s="575" t="e">
        <f t="shared" si="400"/>
        <v>#REF!</v>
      </c>
      <c r="G3662" s="575" t="e">
        <f t="shared" si="401"/>
        <v>#REF!</v>
      </c>
      <c r="H3662" s="575" t="e">
        <f t="shared" si="402"/>
        <v>#REF!</v>
      </c>
      <c r="I3662" s="575" t="e">
        <f t="shared" si="403"/>
        <v>#REF!</v>
      </c>
      <c r="J3662" s="575" t="e">
        <f>IF(A3662="","",IF(#REF!="","",PMT((1+D3662)^(1/12)-1,(#REF!*12)-A3662+1,-E3662)))</f>
        <v>#REF!</v>
      </c>
    </row>
    <row r="3663" spans="1:10">
      <c r="A3663" s="577" t="e">
        <f>IF(A3662="","",IF(A3662=#REF!*12,"",+A3662+1))</f>
        <v>#REF!</v>
      </c>
      <c r="B3663" s="576" t="e">
        <f t="shared" si="404"/>
        <v>#REF!</v>
      </c>
      <c r="C3663" s="576" t="e">
        <f>IF(A3663="","",IF(#REF!+'Plano Prestação Mensal Proposta'!A3663&gt;120,0,ROUND(IF(B3663&gt;0.045,(0.045*0.5),(0.5)*B3663),7)))</f>
        <v>#REF!</v>
      </c>
      <c r="D3663" s="576" t="e">
        <f t="shared" si="399"/>
        <v>#REF!</v>
      </c>
      <c r="E3663" s="575" t="e">
        <f t="shared" si="405"/>
        <v>#REF!</v>
      </c>
      <c r="F3663" s="575" t="e">
        <f t="shared" si="400"/>
        <v>#REF!</v>
      </c>
      <c r="G3663" s="575" t="e">
        <f t="shared" si="401"/>
        <v>#REF!</v>
      </c>
      <c r="H3663" s="575" t="e">
        <f t="shared" si="402"/>
        <v>#REF!</v>
      </c>
      <c r="I3663" s="575" t="e">
        <f t="shared" si="403"/>
        <v>#REF!</v>
      </c>
      <c r="J3663" s="575" t="e">
        <f>IF(A3663="","",IF(#REF!="","",PMT((1+D3663)^(1/12)-1,(#REF!*12)-A3663+1,-E3663)))</f>
        <v>#REF!</v>
      </c>
    </row>
    <row r="3664" spans="1:10">
      <c r="A3664" s="577" t="e">
        <f>IF(A3663="","",IF(A3663=#REF!*12,"",+A3663+1))</f>
        <v>#REF!</v>
      </c>
      <c r="B3664" s="576" t="e">
        <f t="shared" si="404"/>
        <v>#REF!</v>
      </c>
      <c r="C3664" s="576" t="e">
        <f>IF(A3664="","",IF(#REF!+'Plano Prestação Mensal Proposta'!A3664&gt;120,0,ROUND(IF(B3664&gt;0.045,(0.045*0.5),(0.5)*B3664),7)))</f>
        <v>#REF!</v>
      </c>
      <c r="D3664" s="576" t="e">
        <f t="shared" si="399"/>
        <v>#REF!</v>
      </c>
      <c r="E3664" s="575" t="e">
        <f t="shared" si="405"/>
        <v>#REF!</v>
      </c>
      <c r="F3664" s="575" t="e">
        <f t="shared" si="400"/>
        <v>#REF!</v>
      </c>
      <c r="G3664" s="575" t="e">
        <f t="shared" si="401"/>
        <v>#REF!</v>
      </c>
      <c r="H3664" s="575" t="e">
        <f t="shared" si="402"/>
        <v>#REF!</v>
      </c>
      <c r="I3664" s="575" t="e">
        <f t="shared" si="403"/>
        <v>#REF!</v>
      </c>
      <c r="J3664" s="575" t="e">
        <f>IF(A3664="","",IF(#REF!="","",PMT((1+D3664)^(1/12)-1,(#REF!*12)-A3664+1,-E3664)))</f>
        <v>#REF!</v>
      </c>
    </row>
    <row r="3665" spans="1:10">
      <c r="A3665" s="577" t="e">
        <f>IF(A3664="","",IF(A3664=#REF!*12,"",+A3664+1))</f>
        <v>#REF!</v>
      </c>
      <c r="B3665" s="576" t="e">
        <f t="shared" si="404"/>
        <v>#REF!</v>
      </c>
      <c r="C3665" s="576" t="e">
        <f>IF(A3665="","",IF(#REF!+'Plano Prestação Mensal Proposta'!A3665&gt;120,0,ROUND(IF(B3665&gt;0.045,(0.045*0.5),(0.5)*B3665),7)))</f>
        <v>#REF!</v>
      </c>
      <c r="D3665" s="576" t="e">
        <f t="shared" si="399"/>
        <v>#REF!</v>
      </c>
      <c r="E3665" s="575" t="e">
        <f t="shared" si="405"/>
        <v>#REF!</v>
      </c>
      <c r="F3665" s="575" t="e">
        <f t="shared" si="400"/>
        <v>#REF!</v>
      </c>
      <c r="G3665" s="575" t="e">
        <f t="shared" si="401"/>
        <v>#REF!</v>
      </c>
      <c r="H3665" s="575" t="e">
        <f t="shared" si="402"/>
        <v>#REF!</v>
      </c>
      <c r="I3665" s="575" t="e">
        <f t="shared" si="403"/>
        <v>#REF!</v>
      </c>
      <c r="J3665" s="575" t="e">
        <f>IF(A3665="","",IF(#REF!="","",PMT((1+D3665)^(1/12)-1,(#REF!*12)-A3665+1,-E3665)))</f>
        <v>#REF!</v>
      </c>
    </row>
    <row r="3666" spans="1:10">
      <c r="A3666" s="577" t="e">
        <f>IF(A3665="","",IF(A3665=#REF!*12,"",+A3665+1))</f>
        <v>#REF!</v>
      </c>
      <c r="B3666" s="576" t="e">
        <f t="shared" si="404"/>
        <v>#REF!</v>
      </c>
      <c r="C3666" s="576" t="e">
        <f>IF(A3666="","",IF(#REF!+'Plano Prestação Mensal Proposta'!A3666&gt;120,0,ROUND(IF(B3666&gt;0.045,(0.045*0.5),(0.5)*B3666),7)))</f>
        <v>#REF!</v>
      </c>
      <c r="D3666" s="576" t="e">
        <f t="shared" si="399"/>
        <v>#REF!</v>
      </c>
      <c r="E3666" s="575" t="e">
        <f t="shared" si="405"/>
        <v>#REF!</v>
      </c>
      <c r="F3666" s="575" t="e">
        <f t="shared" si="400"/>
        <v>#REF!</v>
      </c>
      <c r="G3666" s="575" t="e">
        <f t="shared" si="401"/>
        <v>#REF!</v>
      </c>
      <c r="H3666" s="575" t="e">
        <f t="shared" si="402"/>
        <v>#REF!</v>
      </c>
      <c r="I3666" s="575" t="e">
        <f t="shared" si="403"/>
        <v>#REF!</v>
      </c>
      <c r="J3666" s="575" t="e">
        <f>IF(A3666="","",IF(#REF!="","",PMT((1+D3666)^(1/12)-1,(#REF!*12)-A3666+1,-E3666)))</f>
        <v>#REF!</v>
      </c>
    </row>
    <row r="3667" spans="1:10">
      <c r="A3667" s="577" t="e">
        <f>IF(A3666="","",IF(A3666=#REF!*12,"",+A3666+1))</f>
        <v>#REF!</v>
      </c>
      <c r="B3667" s="576" t="e">
        <f t="shared" si="404"/>
        <v>#REF!</v>
      </c>
      <c r="C3667" s="576" t="e">
        <f>IF(A3667="","",IF(#REF!+'Plano Prestação Mensal Proposta'!A3667&gt;120,0,ROUND(IF(B3667&gt;0.045,(0.045*0.5),(0.5)*B3667),7)))</f>
        <v>#REF!</v>
      </c>
      <c r="D3667" s="576" t="e">
        <f t="shared" si="399"/>
        <v>#REF!</v>
      </c>
      <c r="E3667" s="575" t="e">
        <f t="shared" si="405"/>
        <v>#REF!</v>
      </c>
      <c r="F3667" s="575" t="e">
        <f t="shared" si="400"/>
        <v>#REF!</v>
      </c>
      <c r="G3667" s="575" t="e">
        <f t="shared" si="401"/>
        <v>#REF!</v>
      </c>
      <c r="H3667" s="575" t="e">
        <f t="shared" si="402"/>
        <v>#REF!</v>
      </c>
      <c r="I3667" s="575" t="e">
        <f t="shared" si="403"/>
        <v>#REF!</v>
      </c>
      <c r="J3667" s="575" t="e">
        <f>IF(A3667="","",IF(#REF!="","",PMT((1+D3667)^(1/12)-1,(#REF!*12)-A3667+1,-E3667)))</f>
        <v>#REF!</v>
      </c>
    </row>
    <row r="3668" spans="1:10">
      <c r="A3668" s="577" t="e">
        <f>IF(A3667="","",IF(A3667=#REF!*12,"",+A3667+1))</f>
        <v>#REF!</v>
      </c>
      <c r="B3668" s="576" t="e">
        <f t="shared" si="404"/>
        <v>#REF!</v>
      </c>
      <c r="C3668" s="576" t="e">
        <f>IF(A3668="","",IF(#REF!+'Plano Prestação Mensal Proposta'!A3668&gt;120,0,ROUND(IF(B3668&gt;0.045,(0.045*0.5),(0.5)*B3668),7)))</f>
        <v>#REF!</v>
      </c>
      <c r="D3668" s="576" t="e">
        <f t="shared" si="399"/>
        <v>#REF!</v>
      </c>
      <c r="E3668" s="575" t="e">
        <f t="shared" si="405"/>
        <v>#REF!</v>
      </c>
      <c r="F3668" s="575" t="e">
        <f t="shared" si="400"/>
        <v>#REF!</v>
      </c>
      <c r="G3668" s="575" t="e">
        <f t="shared" si="401"/>
        <v>#REF!</v>
      </c>
      <c r="H3668" s="575" t="e">
        <f t="shared" si="402"/>
        <v>#REF!</v>
      </c>
      <c r="I3668" s="575" t="e">
        <f t="shared" si="403"/>
        <v>#REF!</v>
      </c>
      <c r="J3668" s="575" t="e">
        <f>IF(A3668="","",IF(#REF!="","",PMT((1+D3668)^(1/12)-1,(#REF!*12)-A3668+1,-E3668)))</f>
        <v>#REF!</v>
      </c>
    </row>
    <row r="3669" spans="1:10">
      <c r="A3669" s="577" t="e">
        <f>IF(A3668="","",IF(A3668=#REF!*12,"",+A3668+1))</f>
        <v>#REF!</v>
      </c>
      <c r="B3669" s="576" t="e">
        <f t="shared" si="404"/>
        <v>#REF!</v>
      </c>
      <c r="C3669" s="576" t="e">
        <f>IF(A3669="","",IF(#REF!+'Plano Prestação Mensal Proposta'!A3669&gt;120,0,ROUND(IF(B3669&gt;0.045,(0.045*0.5),(0.5)*B3669),7)))</f>
        <v>#REF!</v>
      </c>
      <c r="D3669" s="576" t="e">
        <f t="shared" si="399"/>
        <v>#REF!</v>
      </c>
      <c r="E3669" s="575" t="e">
        <f t="shared" si="405"/>
        <v>#REF!</v>
      </c>
      <c r="F3669" s="575" t="e">
        <f t="shared" si="400"/>
        <v>#REF!</v>
      </c>
      <c r="G3669" s="575" t="e">
        <f t="shared" si="401"/>
        <v>#REF!</v>
      </c>
      <c r="H3669" s="575" t="e">
        <f t="shared" si="402"/>
        <v>#REF!</v>
      </c>
      <c r="I3669" s="575" t="e">
        <f t="shared" si="403"/>
        <v>#REF!</v>
      </c>
      <c r="J3669" s="575" t="e">
        <f>IF(A3669="","",IF(#REF!="","",PMT((1+D3669)^(1/12)-1,(#REF!*12)-A3669+1,-E3669)))</f>
        <v>#REF!</v>
      </c>
    </row>
    <row r="3670" spans="1:10">
      <c r="A3670" s="577" t="e">
        <f>IF(A3669="","",IF(A3669=#REF!*12,"",+A3669+1))</f>
        <v>#REF!</v>
      </c>
      <c r="B3670" s="576" t="e">
        <f t="shared" si="404"/>
        <v>#REF!</v>
      </c>
      <c r="C3670" s="576" t="e">
        <f>IF(A3670="","",IF(#REF!+'Plano Prestação Mensal Proposta'!A3670&gt;120,0,ROUND(IF(B3670&gt;0.045,(0.045*0.5),(0.5)*B3670),7)))</f>
        <v>#REF!</v>
      </c>
      <c r="D3670" s="576" t="e">
        <f t="shared" si="399"/>
        <v>#REF!</v>
      </c>
      <c r="E3670" s="575" t="e">
        <f t="shared" si="405"/>
        <v>#REF!</v>
      </c>
      <c r="F3670" s="575" t="e">
        <f t="shared" si="400"/>
        <v>#REF!</v>
      </c>
      <c r="G3670" s="575" t="e">
        <f t="shared" si="401"/>
        <v>#REF!</v>
      </c>
      <c r="H3670" s="575" t="e">
        <f t="shared" si="402"/>
        <v>#REF!</v>
      </c>
      <c r="I3670" s="575" t="e">
        <f t="shared" si="403"/>
        <v>#REF!</v>
      </c>
      <c r="J3670" s="575" t="e">
        <f>IF(A3670="","",IF(#REF!="","",PMT((1+D3670)^(1/12)-1,(#REF!*12)-A3670+1,-E3670)))</f>
        <v>#REF!</v>
      </c>
    </row>
    <row r="3671" spans="1:10">
      <c r="A3671" s="577" t="e">
        <f>IF(A3670="","",IF(A3670=#REF!*12,"",+A3670+1))</f>
        <v>#REF!</v>
      </c>
      <c r="B3671" s="576" t="e">
        <f t="shared" si="404"/>
        <v>#REF!</v>
      </c>
      <c r="C3671" s="576" t="e">
        <f>IF(A3671="","",IF(#REF!+'Plano Prestação Mensal Proposta'!A3671&gt;120,0,ROUND(IF(B3671&gt;0.045,(0.045*0.5),(0.5)*B3671),7)))</f>
        <v>#REF!</v>
      </c>
      <c r="D3671" s="576" t="e">
        <f t="shared" si="399"/>
        <v>#REF!</v>
      </c>
      <c r="E3671" s="575" t="e">
        <f t="shared" si="405"/>
        <v>#REF!</v>
      </c>
      <c r="F3671" s="575" t="e">
        <f t="shared" si="400"/>
        <v>#REF!</v>
      </c>
      <c r="G3671" s="575" t="e">
        <f t="shared" si="401"/>
        <v>#REF!</v>
      </c>
      <c r="H3671" s="575" t="e">
        <f t="shared" si="402"/>
        <v>#REF!</v>
      </c>
      <c r="I3671" s="575" t="e">
        <f t="shared" si="403"/>
        <v>#REF!</v>
      </c>
      <c r="J3671" s="575" t="e">
        <f>IF(A3671="","",IF(#REF!="","",PMT((1+D3671)^(1/12)-1,(#REF!*12)-A3671+1,-E3671)))</f>
        <v>#REF!</v>
      </c>
    </row>
    <row r="3672" spans="1:10">
      <c r="A3672" s="577" t="e">
        <f>IF(A3671="","",IF(A3671=#REF!*12,"",+A3671+1))</f>
        <v>#REF!</v>
      </c>
      <c r="B3672" s="576" t="e">
        <f t="shared" si="404"/>
        <v>#REF!</v>
      </c>
      <c r="C3672" s="576" t="e">
        <f>IF(A3672="","",IF(#REF!+'Plano Prestação Mensal Proposta'!A3672&gt;120,0,ROUND(IF(B3672&gt;0.045,(0.045*0.5),(0.5)*B3672),7)))</f>
        <v>#REF!</v>
      </c>
      <c r="D3672" s="576" t="e">
        <f t="shared" si="399"/>
        <v>#REF!</v>
      </c>
      <c r="E3672" s="575" t="e">
        <f t="shared" si="405"/>
        <v>#REF!</v>
      </c>
      <c r="F3672" s="575" t="e">
        <f t="shared" si="400"/>
        <v>#REF!</v>
      </c>
      <c r="G3672" s="575" t="e">
        <f t="shared" si="401"/>
        <v>#REF!</v>
      </c>
      <c r="H3672" s="575" t="e">
        <f t="shared" si="402"/>
        <v>#REF!</v>
      </c>
      <c r="I3672" s="575" t="e">
        <f t="shared" si="403"/>
        <v>#REF!</v>
      </c>
      <c r="J3672" s="575" t="e">
        <f>IF(A3672="","",IF(#REF!="","",PMT((1+D3672)^(1/12)-1,(#REF!*12)-A3672+1,-E3672)))</f>
        <v>#REF!</v>
      </c>
    </row>
    <row r="3673" spans="1:10">
      <c r="A3673" s="577" t="e">
        <f>IF(A3672="","",IF(A3672=#REF!*12,"",+A3672+1))</f>
        <v>#REF!</v>
      </c>
      <c r="B3673" s="576" t="e">
        <f t="shared" si="404"/>
        <v>#REF!</v>
      </c>
      <c r="C3673" s="576" t="e">
        <f>IF(A3673="","",IF(#REF!+'Plano Prestação Mensal Proposta'!A3673&gt;120,0,ROUND(IF(B3673&gt;0.045,(0.045*0.5),(0.5)*B3673),7)))</f>
        <v>#REF!</v>
      </c>
      <c r="D3673" s="576" t="e">
        <f t="shared" si="399"/>
        <v>#REF!</v>
      </c>
      <c r="E3673" s="575" t="e">
        <f t="shared" si="405"/>
        <v>#REF!</v>
      </c>
      <c r="F3673" s="575" t="e">
        <f t="shared" si="400"/>
        <v>#REF!</v>
      </c>
      <c r="G3673" s="575" t="e">
        <f t="shared" si="401"/>
        <v>#REF!</v>
      </c>
      <c r="H3673" s="575" t="e">
        <f t="shared" si="402"/>
        <v>#REF!</v>
      </c>
      <c r="I3673" s="575" t="e">
        <f t="shared" si="403"/>
        <v>#REF!</v>
      </c>
      <c r="J3673" s="575" t="e">
        <f>IF(A3673="","",IF(#REF!="","",PMT((1+D3673)^(1/12)-1,(#REF!*12)-A3673+1,-E3673)))</f>
        <v>#REF!</v>
      </c>
    </row>
    <row r="3674" spans="1:10">
      <c r="A3674" s="577" t="e">
        <f>IF(A3673="","",IF(A3673=#REF!*12,"",+A3673+1))</f>
        <v>#REF!</v>
      </c>
      <c r="B3674" s="576" t="e">
        <f t="shared" si="404"/>
        <v>#REF!</v>
      </c>
      <c r="C3674" s="576" t="e">
        <f>IF(A3674="","",IF(#REF!+'Plano Prestação Mensal Proposta'!A3674&gt;120,0,ROUND(IF(B3674&gt;0.045,(0.045*0.5),(0.5)*B3674),7)))</f>
        <v>#REF!</v>
      </c>
      <c r="D3674" s="576" t="e">
        <f t="shared" si="399"/>
        <v>#REF!</v>
      </c>
      <c r="E3674" s="575" t="e">
        <f t="shared" si="405"/>
        <v>#REF!</v>
      </c>
      <c r="F3674" s="575" t="e">
        <f t="shared" si="400"/>
        <v>#REF!</v>
      </c>
      <c r="G3674" s="575" t="e">
        <f t="shared" si="401"/>
        <v>#REF!</v>
      </c>
      <c r="H3674" s="575" t="e">
        <f t="shared" si="402"/>
        <v>#REF!</v>
      </c>
      <c r="I3674" s="575" t="e">
        <f t="shared" si="403"/>
        <v>#REF!</v>
      </c>
      <c r="J3674" s="575" t="e">
        <f>IF(A3674="","",IF(#REF!="","",PMT((1+D3674)^(1/12)-1,(#REF!*12)-A3674+1,-E3674)))</f>
        <v>#REF!</v>
      </c>
    </row>
    <row r="3675" spans="1:10">
      <c r="A3675" s="577" t="e">
        <f>IF(A3674="","",IF(A3674=#REF!*12,"",+A3674+1))</f>
        <v>#REF!</v>
      </c>
      <c r="B3675" s="576" t="e">
        <f t="shared" si="404"/>
        <v>#REF!</v>
      </c>
      <c r="C3675" s="576" t="e">
        <f>IF(A3675="","",IF(#REF!+'Plano Prestação Mensal Proposta'!A3675&gt;120,0,ROUND(IF(B3675&gt;0.045,(0.045*0.5),(0.5)*B3675),7)))</f>
        <v>#REF!</v>
      </c>
      <c r="D3675" s="576" t="e">
        <f t="shared" si="399"/>
        <v>#REF!</v>
      </c>
      <c r="E3675" s="575" t="e">
        <f t="shared" si="405"/>
        <v>#REF!</v>
      </c>
      <c r="F3675" s="575" t="e">
        <f t="shared" si="400"/>
        <v>#REF!</v>
      </c>
      <c r="G3675" s="575" t="e">
        <f t="shared" si="401"/>
        <v>#REF!</v>
      </c>
      <c r="H3675" s="575" t="e">
        <f t="shared" si="402"/>
        <v>#REF!</v>
      </c>
      <c r="I3675" s="575" t="e">
        <f t="shared" si="403"/>
        <v>#REF!</v>
      </c>
      <c r="J3675" s="575" t="e">
        <f>IF(A3675="","",IF(#REF!="","",PMT((1+D3675)^(1/12)-1,(#REF!*12)-A3675+1,-E3675)))</f>
        <v>#REF!</v>
      </c>
    </row>
    <row r="3676" spans="1:10">
      <c r="A3676" s="577" t="e">
        <f>IF(A3675="","",IF(A3675=#REF!*12,"",+A3675+1))</f>
        <v>#REF!</v>
      </c>
      <c r="B3676" s="576" t="e">
        <f t="shared" si="404"/>
        <v>#REF!</v>
      </c>
      <c r="C3676" s="576" t="e">
        <f>IF(A3676="","",IF(#REF!+'Plano Prestação Mensal Proposta'!A3676&gt;120,0,ROUND(IF(B3676&gt;0.045,(0.045*0.5),(0.5)*B3676),7)))</f>
        <v>#REF!</v>
      </c>
      <c r="D3676" s="576" t="e">
        <f t="shared" si="399"/>
        <v>#REF!</v>
      </c>
      <c r="E3676" s="575" t="e">
        <f t="shared" si="405"/>
        <v>#REF!</v>
      </c>
      <c r="F3676" s="575" t="e">
        <f t="shared" si="400"/>
        <v>#REF!</v>
      </c>
      <c r="G3676" s="575" t="e">
        <f t="shared" si="401"/>
        <v>#REF!</v>
      </c>
      <c r="H3676" s="575" t="e">
        <f t="shared" si="402"/>
        <v>#REF!</v>
      </c>
      <c r="I3676" s="575" t="e">
        <f t="shared" si="403"/>
        <v>#REF!</v>
      </c>
      <c r="J3676" s="575" t="e">
        <f>IF(A3676="","",IF(#REF!="","",PMT((1+D3676)^(1/12)-1,(#REF!*12)-A3676+1,-E3676)))</f>
        <v>#REF!</v>
      </c>
    </row>
    <row r="3677" spans="1:10">
      <c r="A3677" s="577" t="e">
        <f>IF(A3676="","",IF(A3676=#REF!*12,"",+A3676+1))</f>
        <v>#REF!</v>
      </c>
      <c r="B3677" s="576" t="e">
        <f t="shared" si="404"/>
        <v>#REF!</v>
      </c>
      <c r="C3677" s="576" t="e">
        <f>IF(A3677="","",IF(#REF!+'Plano Prestação Mensal Proposta'!A3677&gt;120,0,ROUND(IF(B3677&gt;0.045,(0.045*0.5),(0.5)*B3677),7)))</f>
        <v>#REF!</v>
      </c>
      <c r="D3677" s="576" t="e">
        <f t="shared" si="399"/>
        <v>#REF!</v>
      </c>
      <c r="E3677" s="575" t="e">
        <f t="shared" si="405"/>
        <v>#REF!</v>
      </c>
      <c r="F3677" s="575" t="e">
        <f t="shared" si="400"/>
        <v>#REF!</v>
      </c>
      <c r="G3677" s="575" t="e">
        <f t="shared" si="401"/>
        <v>#REF!</v>
      </c>
      <c r="H3677" s="575" t="e">
        <f t="shared" si="402"/>
        <v>#REF!</v>
      </c>
      <c r="I3677" s="575" t="e">
        <f t="shared" si="403"/>
        <v>#REF!</v>
      </c>
      <c r="J3677" s="575" t="e">
        <f>IF(A3677="","",IF(#REF!="","",PMT((1+D3677)^(1/12)-1,(#REF!*12)-A3677+1,-E3677)))</f>
        <v>#REF!</v>
      </c>
    </row>
    <row r="3678" spans="1:10">
      <c r="A3678" s="577" t="e">
        <f>IF(A3677="","",IF(A3677=#REF!*12,"",+A3677+1))</f>
        <v>#REF!</v>
      </c>
      <c r="B3678" s="576" t="e">
        <f t="shared" si="404"/>
        <v>#REF!</v>
      </c>
      <c r="C3678" s="576" t="e">
        <f>IF(A3678="","",IF(#REF!+'Plano Prestação Mensal Proposta'!A3678&gt;120,0,ROUND(IF(B3678&gt;0.045,(0.045*0.5),(0.5)*B3678),7)))</f>
        <v>#REF!</v>
      </c>
      <c r="D3678" s="576" t="e">
        <f t="shared" si="399"/>
        <v>#REF!</v>
      </c>
      <c r="E3678" s="575" t="e">
        <f t="shared" si="405"/>
        <v>#REF!</v>
      </c>
      <c r="F3678" s="575" t="e">
        <f t="shared" si="400"/>
        <v>#REF!</v>
      </c>
      <c r="G3678" s="575" t="e">
        <f t="shared" si="401"/>
        <v>#REF!</v>
      </c>
      <c r="H3678" s="575" t="e">
        <f t="shared" si="402"/>
        <v>#REF!</v>
      </c>
      <c r="I3678" s="575" t="e">
        <f t="shared" si="403"/>
        <v>#REF!</v>
      </c>
      <c r="J3678" s="575" t="e">
        <f>IF(A3678="","",IF(#REF!="","",PMT((1+D3678)^(1/12)-1,(#REF!*12)-A3678+1,-E3678)))</f>
        <v>#REF!</v>
      </c>
    </row>
    <row r="3679" spans="1:10">
      <c r="A3679" s="577" t="e">
        <f>IF(A3678="","",IF(A3678=#REF!*12,"",+A3678+1))</f>
        <v>#REF!</v>
      </c>
      <c r="B3679" s="576" t="e">
        <f t="shared" si="404"/>
        <v>#REF!</v>
      </c>
      <c r="C3679" s="576" t="e">
        <f>IF(A3679="","",IF(#REF!+'Plano Prestação Mensal Proposta'!A3679&gt;120,0,ROUND(IF(B3679&gt;0.045,(0.045*0.5),(0.5)*B3679),7)))</f>
        <v>#REF!</v>
      </c>
      <c r="D3679" s="576" t="e">
        <f t="shared" si="399"/>
        <v>#REF!</v>
      </c>
      <c r="E3679" s="575" t="e">
        <f t="shared" si="405"/>
        <v>#REF!</v>
      </c>
      <c r="F3679" s="575" t="e">
        <f t="shared" si="400"/>
        <v>#REF!</v>
      </c>
      <c r="G3679" s="575" t="e">
        <f t="shared" si="401"/>
        <v>#REF!</v>
      </c>
      <c r="H3679" s="575" t="e">
        <f t="shared" si="402"/>
        <v>#REF!</v>
      </c>
      <c r="I3679" s="575" t="e">
        <f t="shared" si="403"/>
        <v>#REF!</v>
      </c>
      <c r="J3679" s="575" t="e">
        <f>IF(A3679="","",IF(#REF!="","",PMT((1+D3679)^(1/12)-1,(#REF!*12)-A3679+1,-E3679)))</f>
        <v>#REF!</v>
      </c>
    </row>
    <row r="3680" spans="1:10">
      <c r="A3680" s="577" t="e">
        <f>IF(A3679="","",IF(A3679=#REF!*12,"",+A3679+1))</f>
        <v>#REF!</v>
      </c>
      <c r="B3680" s="576" t="e">
        <f t="shared" si="404"/>
        <v>#REF!</v>
      </c>
      <c r="C3680" s="576" t="e">
        <f>IF(A3680="","",IF(#REF!+'Plano Prestação Mensal Proposta'!A3680&gt;120,0,ROUND(IF(B3680&gt;0.045,(0.045*0.5),(0.5)*B3680),7)))</f>
        <v>#REF!</v>
      </c>
      <c r="D3680" s="576" t="e">
        <f t="shared" si="399"/>
        <v>#REF!</v>
      </c>
      <c r="E3680" s="575" t="e">
        <f t="shared" si="405"/>
        <v>#REF!</v>
      </c>
      <c r="F3680" s="575" t="e">
        <f t="shared" si="400"/>
        <v>#REF!</v>
      </c>
      <c r="G3680" s="575" t="e">
        <f t="shared" si="401"/>
        <v>#REF!</v>
      </c>
      <c r="H3680" s="575" t="e">
        <f t="shared" si="402"/>
        <v>#REF!</v>
      </c>
      <c r="I3680" s="575" t="e">
        <f t="shared" si="403"/>
        <v>#REF!</v>
      </c>
      <c r="J3680" s="575" t="e">
        <f>IF(A3680="","",IF(#REF!="","",PMT((1+D3680)^(1/12)-1,(#REF!*12)-A3680+1,-E3680)))</f>
        <v>#REF!</v>
      </c>
    </row>
    <row r="3681" spans="1:10">
      <c r="A3681" s="577" t="e">
        <f>IF(A3680="","",IF(A3680=#REF!*12,"",+A3680+1))</f>
        <v>#REF!</v>
      </c>
      <c r="B3681" s="576" t="e">
        <f t="shared" si="404"/>
        <v>#REF!</v>
      </c>
      <c r="C3681" s="576" t="e">
        <f>IF(A3681="","",IF(#REF!+'Plano Prestação Mensal Proposta'!A3681&gt;120,0,ROUND(IF(B3681&gt;0.045,(0.045*0.5),(0.5)*B3681),7)))</f>
        <v>#REF!</v>
      </c>
      <c r="D3681" s="576" t="e">
        <f t="shared" si="399"/>
        <v>#REF!</v>
      </c>
      <c r="E3681" s="575" t="e">
        <f t="shared" si="405"/>
        <v>#REF!</v>
      </c>
      <c r="F3681" s="575" t="e">
        <f t="shared" si="400"/>
        <v>#REF!</v>
      </c>
      <c r="G3681" s="575" t="e">
        <f t="shared" si="401"/>
        <v>#REF!</v>
      </c>
      <c r="H3681" s="575" t="e">
        <f t="shared" si="402"/>
        <v>#REF!</v>
      </c>
      <c r="I3681" s="575" t="e">
        <f t="shared" si="403"/>
        <v>#REF!</v>
      </c>
      <c r="J3681" s="575" t="e">
        <f>IF(A3681="","",IF(#REF!="","",PMT((1+D3681)^(1/12)-1,(#REF!*12)-A3681+1,-E3681)))</f>
        <v>#REF!</v>
      </c>
    </row>
    <row r="3682" spans="1:10">
      <c r="A3682" s="577" t="e">
        <f>IF(A3681="","",IF(A3681=#REF!*12,"",+A3681+1))</f>
        <v>#REF!</v>
      </c>
      <c r="B3682" s="576" t="e">
        <f t="shared" si="404"/>
        <v>#REF!</v>
      </c>
      <c r="C3682" s="576" t="e">
        <f>IF(A3682="","",IF(#REF!+'Plano Prestação Mensal Proposta'!A3682&gt;120,0,ROUND(IF(B3682&gt;0.045,(0.045*0.5),(0.5)*B3682),7)))</f>
        <v>#REF!</v>
      </c>
      <c r="D3682" s="576" t="e">
        <f t="shared" si="399"/>
        <v>#REF!</v>
      </c>
      <c r="E3682" s="575" t="e">
        <f t="shared" si="405"/>
        <v>#REF!</v>
      </c>
      <c r="F3682" s="575" t="e">
        <f t="shared" si="400"/>
        <v>#REF!</v>
      </c>
      <c r="G3682" s="575" t="e">
        <f t="shared" si="401"/>
        <v>#REF!</v>
      </c>
      <c r="H3682" s="575" t="e">
        <f t="shared" si="402"/>
        <v>#REF!</v>
      </c>
      <c r="I3682" s="575" t="e">
        <f t="shared" si="403"/>
        <v>#REF!</v>
      </c>
      <c r="J3682" s="575" t="e">
        <f>IF(A3682="","",IF(#REF!="","",PMT((1+D3682)^(1/12)-1,(#REF!*12)-A3682+1,-E3682)))</f>
        <v>#REF!</v>
      </c>
    </row>
    <row r="3683" spans="1:10">
      <c r="A3683" s="577" t="e">
        <f>IF(A3682="","",IF(A3682=#REF!*12,"",+A3682+1))</f>
        <v>#REF!</v>
      </c>
      <c r="B3683" s="576" t="e">
        <f t="shared" si="404"/>
        <v>#REF!</v>
      </c>
      <c r="C3683" s="576" t="e">
        <f>IF(A3683="","",IF(#REF!+'Plano Prestação Mensal Proposta'!A3683&gt;120,0,ROUND(IF(B3683&gt;0.045,(0.045*0.5),(0.5)*B3683),7)))</f>
        <v>#REF!</v>
      </c>
      <c r="D3683" s="576" t="e">
        <f t="shared" si="399"/>
        <v>#REF!</v>
      </c>
      <c r="E3683" s="575" t="e">
        <f t="shared" si="405"/>
        <v>#REF!</v>
      </c>
      <c r="F3683" s="575" t="e">
        <f t="shared" si="400"/>
        <v>#REF!</v>
      </c>
      <c r="G3683" s="575" t="e">
        <f t="shared" si="401"/>
        <v>#REF!</v>
      </c>
      <c r="H3683" s="575" t="e">
        <f t="shared" si="402"/>
        <v>#REF!</v>
      </c>
      <c r="I3683" s="575" t="e">
        <f t="shared" si="403"/>
        <v>#REF!</v>
      </c>
      <c r="J3683" s="575" t="e">
        <f>IF(A3683="","",IF(#REF!="","",PMT((1+D3683)^(1/12)-1,(#REF!*12)-A3683+1,-E3683)))</f>
        <v>#REF!</v>
      </c>
    </row>
    <row r="3684" spans="1:10">
      <c r="A3684" s="577" t="e">
        <f>IF(A3683="","",IF(A3683=#REF!*12,"",+A3683+1))</f>
        <v>#REF!</v>
      </c>
      <c r="B3684" s="576" t="e">
        <f t="shared" si="404"/>
        <v>#REF!</v>
      </c>
      <c r="C3684" s="576" t="e">
        <f>IF(A3684="","",IF(#REF!+'Plano Prestação Mensal Proposta'!A3684&gt;120,0,ROUND(IF(B3684&gt;0.045,(0.045*0.5),(0.5)*B3684),7)))</f>
        <v>#REF!</v>
      </c>
      <c r="D3684" s="576" t="e">
        <f t="shared" si="399"/>
        <v>#REF!</v>
      </c>
      <c r="E3684" s="575" t="e">
        <f t="shared" si="405"/>
        <v>#REF!</v>
      </c>
      <c r="F3684" s="575" t="e">
        <f t="shared" si="400"/>
        <v>#REF!</v>
      </c>
      <c r="G3684" s="575" t="e">
        <f t="shared" si="401"/>
        <v>#REF!</v>
      </c>
      <c r="H3684" s="575" t="e">
        <f t="shared" si="402"/>
        <v>#REF!</v>
      </c>
      <c r="I3684" s="575" t="e">
        <f t="shared" si="403"/>
        <v>#REF!</v>
      </c>
      <c r="J3684" s="575" t="e">
        <f>IF(A3684="","",IF(#REF!="","",PMT((1+D3684)^(1/12)-1,(#REF!*12)-A3684+1,-E3684)))</f>
        <v>#REF!</v>
      </c>
    </row>
    <row r="3685" spans="1:10">
      <c r="A3685" s="577" t="e">
        <f>IF(A3684="","",IF(A3684=#REF!*12,"",+A3684+1))</f>
        <v>#REF!</v>
      </c>
      <c r="B3685" s="576" t="e">
        <f t="shared" si="404"/>
        <v>#REF!</v>
      </c>
      <c r="C3685" s="576" t="e">
        <f>IF(A3685="","",IF(#REF!+'Plano Prestação Mensal Proposta'!A3685&gt;120,0,ROUND(IF(B3685&gt;0.045,(0.045*0.5),(0.5)*B3685),7)))</f>
        <v>#REF!</v>
      </c>
      <c r="D3685" s="576" t="e">
        <f t="shared" si="399"/>
        <v>#REF!</v>
      </c>
      <c r="E3685" s="575" t="e">
        <f t="shared" si="405"/>
        <v>#REF!</v>
      </c>
      <c r="F3685" s="575" t="e">
        <f t="shared" si="400"/>
        <v>#REF!</v>
      </c>
      <c r="G3685" s="575" t="e">
        <f t="shared" si="401"/>
        <v>#REF!</v>
      </c>
      <c r="H3685" s="575" t="e">
        <f t="shared" si="402"/>
        <v>#REF!</v>
      </c>
      <c r="I3685" s="575" t="e">
        <f t="shared" si="403"/>
        <v>#REF!</v>
      </c>
      <c r="J3685" s="575" t="e">
        <f>IF(A3685="","",IF(#REF!="","",PMT((1+D3685)^(1/12)-1,(#REF!*12)-A3685+1,-E3685)))</f>
        <v>#REF!</v>
      </c>
    </row>
    <row r="3686" spans="1:10">
      <c r="A3686" s="577" t="e">
        <f>IF(A3685="","",IF(A3685=#REF!*12,"",+A3685+1))</f>
        <v>#REF!</v>
      </c>
      <c r="B3686" s="576" t="e">
        <f t="shared" si="404"/>
        <v>#REF!</v>
      </c>
      <c r="C3686" s="576" t="e">
        <f>IF(A3686="","",IF(#REF!+'Plano Prestação Mensal Proposta'!A3686&gt;120,0,ROUND(IF(B3686&gt;0.045,(0.045*0.5),(0.5)*B3686),7)))</f>
        <v>#REF!</v>
      </c>
      <c r="D3686" s="576" t="e">
        <f t="shared" si="399"/>
        <v>#REF!</v>
      </c>
      <c r="E3686" s="575" t="e">
        <f t="shared" si="405"/>
        <v>#REF!</v>
      </c>
      <c r="F3686" s="575" t="e">
        <f t="shared" si="400"/>
        <v>#REF!</v>
      </c>
      <c r="G3686" s="575" t="e">
        <f t="shared" si="401"/>
        <v>#REF!</v>
      </c>
      <c r="H3686" s="575" t="e">
        <f t="shared" si="402"/>
        <v>#REF!</v>
      </c>
      <c r="I3686" s="575" t="e">
        <f t="shared" si="403"/>
        <v>#REF!</v>
      </c>
      <c r="J3686" s="575" t="e">
        <f>IF(A3686="","",IF(#REF!="","",PMT((1+D3686)^(1/12)-1,(#REF!*12)-A3686+1,-E3686)))</f>
        <v>#REF!</v>
      </c>
    </row>
    <row r="3687" spans="1:10">
      <c r="A3687" s="577" t="e">
        <f>IF(A3686="","",IF(A3686=#REF!*12,"",+A3686+1))</f>
        <v>#REF!</v>
      </c>
      <c r="B3687" s="576" t="e">
        <f t="shared" si="404"/>
        <v>#REF!</v>
      </c>
      <c r="C3687" s="576" t="e">
        <f>IF(A3687="","",IF(#REF!+'Plano Prestação Mensal Proposta'!A3687&gt;120,0,ROUND(IF(B3687&gt;0.045,(0.045*0.5),(0.5)*B3687),7)))</f>
        <v>#REF!</v>
      </c>
      <c r="D3687" s="576" t="e">
        <f t="shared" si="399"/>
        <v>#REF!</v>
      </c>
      <c r="E3687" s="575" t="e">
        <f t="shared" si="405"/>
        <v>#REF!</v>
      </c>
      <c r="F3687" s="575" t="e">
        <f t="shared" si="400"/>
        <v>#REF!</v>
      </c>
      <c r="G3687" s="575" t="e">
        <f t="shared" si="401"/>
        <v>#REF!</v>
      </c>
      <c r="H3687" s="575" t="e">
        <f t="shared" si="402"/>
        <v>#REF!</v>
      </c>
      <c r="I3687" s="575" t="e">
        <f t="shared" si="403"/>
        <v>#REF!</v>
      </c>
      <c r="J3687" s="575" t="e">
        <f>IF(A3687="","",IF(#REF!="","",PMT((1+D3687)^(1/12)-1,(#REF!*12)-A3687+1,-E3687)))</f>
        <v>#REF!</v>
      </c>
    </row>
    <row r="3688" spans="1:10">
      <c r="A3688" s="577" t="e">
        <f>IF(A3687="","",IF(A3687=#REF!*12,"",+A3687+1))</f>
        <v>#REF!</v>
      </c>
      <c r="B3688" s="576" t="e">
        <f t="shared" si="404"/>
        <v>#REF!</v>
      </c>
      <c r="C3688" s="576" t="e">
        <f>IF(A3688="","",IF(#REF!+'Plano Prestação Mensal Proposta'!A3688&gt;120,0,ROUND(IF(B3688&gt;0.045,(0.045*0.5),(0.5)*B3688),7)))</f>
        <v>#REF!</v>
      </c>
      <c r="D3688" s="576" t="e">
        <f t="shared" si="399"/>
        <v>#REF!</v>
      </c>
      <c r="E3688" s="575" t="e">
        <f t="shared" si="405"/>
        <v>#REF!</v>
      </c>
      <c r="F3688" s="575" t="e">
        <f t="shared" si="400"/>
        <v>#REF!</v>
      </c>
      <c r="G3688" s="575" t="e">
        <f t="shared" si="401"/>
        <v>#REF!</v>
      </c>
      <c r="H3688" s="575" t="e">
        <f t="shared" si="402"/>
        <v>#REF!</v>
      </c>
      <c r="I3688" s="575" t="e">
        <f t="shared" si="403"/>
        <v>#REF!</v>
      </c>
      <c r="J3688" s="575" t="e">
        <f>IF(A3688="","",IF(#REF!="","",PMT((1+D3688)^(1/12)-1,(#REF!*12)-A3688+1,-E3688)))</f>
        <v>#REF!</v>
      </c>
    </row>
    <row r="3689" spans="1:10">
      <c r="A3689" s="577" t="e">
        <f>IF(A3688="","",IF(A3688=#REF!*12,"",+A3688+1))</f>
        <v>#REF!</v>
      </c>
      <c r="B3689" s="576" t="e">
        <f t="shared" si="404"/>
        <v>#REF!</v>
      </c>
      <c r="C3689" s="576" t="e">
        <f>IF(A3689="","",IF(#REF!+'Plano Prestação Mensal Proposta'!A3689&gt;120,0,ROUND(IF(B3689&gt;0.045,(0.045*0.5),(0.5)*B3689),7)))</f>
        <v>#REF!</v>
      </c>
      <c r="D3689" s="576" t="e">
        <f t="shared" si="399"/>
        <v>#REF!</v>
      </c>
      <c r="E3689" s="575" t="e">
        <f t="shared" si="405"/>
        <v>#REF!</v>
      </c>
      <c r="F3689" s="575" t="e">
        <f t="shared" si="400"/>
        <v>#REF!</v>
      </c>
      <c r="G3689" s="575" t="e">
        <f t="shared" si="401"/>
        <v>#REF!</v>
      </c>
      <c r="H3689" s="575" t="e">
        <f t="shared" si="402"/>
        <v>#REF!</v>
      </c>
      <c r="I3689" s="575" t="e">
        <f t="shared" si="403"/>
        <v>#REF!</v>
      </c>
      <c r="J3689" s="575" t="e">
        <f>IF(A3689="","",IF(#REF!="","",PMT((1+D3689)^(1/12)-1,(#REF!*12)-A3689+1,-E3689)))</f>
        <v>#REF!</v>
      </c>
    </row>
    <row r="3690" spans="1:10">
      <c r="A3690" s="577" t="e">
        <f>IF(A3689="","",IF(A3689=#REF!*12,"",+A3689+1))</f>
        <v>#REF!</v>
      </c>
      <c r="B3690" s="576" t="e">
        <f t="shared" si="404"/>
        <v>#REF!</v>
      </c>
      <c r="C3690" s="576" t="e">
        <f>IF(A3690="","",IF(#REF!+'Plano Prestação Mensal Proposta'!A3690&gt;120,0,ROUND(IF(B3690&gt;0.045,(0.045*0.5),(0.5)*B3690),7)))</f>
        <v>#REF!</v>
      </c>
      <c r="D3690" s="576" t="e">
        <f t="shared" si="399"/>
        <v>#REF!</v>
      </c>
      <c r="E3690" s="575" t="e">
        <f t="shared" si="405"/>
        <v>#REF!</v>
      </c>
      <c r="F3690" s="575" t="e">
        <f t="shared" si="400"/>
        <v>#REF!</v>
      </c>
      <c r="G3690" s="575" t="e">
        <f t="shared" si="401"/>
        <v>#REF!</v>
      </c>
      <c r="H3690" s="575" t="e">
        <f t="shared" si="402"/>
        <v>#REF!</v>
      </c>
      <c r="I3690" s="575" t="e">
        <f t="shared" si="403"/>
        <v>#REF!</v>
      </c>
      <c r="J3690" s="575" t="e">
        <f>IF(A3690="","",IF(#REF!="","",PMT((1+D3690)^(1/12)-1,(#REF!*12)-A3690+1,-E3690)))</f>
        <v>#REF!</v>
      </c>
    </row>
    <row r="3691" spans="1:10">
      <c r="A3691" s="577" t="e">
        <f>IF(A3690="","",IF(A3690=#REF!*12,"",+A3690+1))</f>
        <v>#REF!</v>
      </c>
      <c r="B3691" s="576" t="e">
        <f t="shared" si="404"/>
        <v>#REF!</v>
      </c>
      <c r="C3691" s="576" t="e">
        <f>IF(A3691="","",IF(#REF!+'Plano Prestação Mensal Proposta'!A3691&gt;120,0,ROUND(IF(B3691&gt;0.045,(0.045*0.5),(0.5)*B3691),7)))</f>
        <v>#REF!</v>
      </c>
      <c r="D3691" s="576" t="e">
        <f t="shared" si="399"/>
        <v>#REF!</v>
      </c>
      <c r="E3691" s="575" t="e">
        <f t="shared" si="405"/>
        <v>#REF!</v>
      </c>
      <c r="F3691" s="575" t="e">
        <f t="shared" si="400"/>
        <v>#REF!</v>
      </c>
      <c r="G3691" s="575" t="e">
        <f t="shared" si="401"/>
        <v>#REF!</v>
      </c>
      <c r="H3691" s="575" t="e">
        <f t="shared" si="402"/>
        <v>#REF!</v>
      </c>
      <c r="I3691" s="575" t="e">
        <f t="shared" si="403"/>
        <v>#REF!</v>
      </c>
      <c r="J3691" s="575" t="e">
        <f>IF(A3691="","",IF(#REF!="","",PMT((1+D3691)^(1/12)-1,(#REF!*12)-A3691+1,-E3691)))</f>
        <v>#REF!</v>
      </c>
    </row>
    <row r="3692" spans="1:10">
      <c r="A3692" s="577" t="e">
        <f>IF(A3691="","",IF(A3691=#REF!*12,"",+A3691+1))</f>
        <v>#REF!</v>
      </c>
      <c r="B3692" s="576" t="e">
        <f t="shared" si="404"/>
        <v>#REF!</v>
      </c>
      <c r="C3692" s="576" t="e">
        <f>IF(A3692="","",IF(#REF!+'Plano Prestação Mensal Proposta'!A3692&gt;120,0,ROUND(IF(B3692&gt;0.045,(0.045*0.5),(0.5)*B3692),7)))</f>
        <v>#REF!</v>
      </c>
      <c r="D3692" s="576" t="e">
        <f t="shared" si="399"/>
        <v>#REF!</v>
      </c>
      <c r="E3692" s="575" t="e">
        <f t="shared" si="405"/>
        <v>#REF!</v>
      </c>
      <c r="F3692" s="575" t="e">
        <f t="shared" si="400"/>
        <v>#REF!</v>
      </c>
      <c r="G3692" s="575" t="e">
        <f t="shared" si="401"/>
        <v>#REF!</v>
      </c>
      <c r="H3692" s="575" t="e">
        <f t="shared" si="402"/>
        <v>#REF!</v>
      </c>
      <c r="I3692" s="575" t="e">
        <f t="shared" si="403"/>
        <v>#REF!</v>
      </c>
      <c r="J3692" s="575" t="e">
        <f>IF(A3692="","",IF(#REF!="","",PMT((1+D3692)^(1/12)-1,(#REF!*12)-A3692+1,-E3692)))</f>
        <v>#REF!</v>
      </c>
    </row>
    <row r="3693" spans="1:10">
      <c r="A3693" s="577" t="e">
        <f>IF(A3692="","",IF(A3692=#REF!*12,"",+A3692+1))</f>
        <v>#REF!</v>
      </c>
      <c r="B3693" s="576" t="e">
        <f t="shared" si="404"/>
        <v>#REF!</v>
      </c>
      <c r="C3693" s="576" t="e">
        <f>IF(A3693="","",IF(#REF!+'Plano Prestação Mensal Proposta'!A3693&gt;120,0,ROUND(IF(B3693&gt;0.045,(0.045*0.5),(0.5)*B3693),7)))</f>
        <v>#REF!</v>
      </c>
      <c r="D3693" s="576" t="e">
        <f t="shared" si="399"/>
        <v>#REF!</v>
      </c>
      <c r="E3693" s="575" t="e">
        <f t="shared" si="405"/>
        <v>#REF!</v>
      </c>
      <c r="F3693" s="575" t="e">
        <f t="shared" si="400"/>
        <v>#REF!</v>
      </c>
      <c r="G3693" s="575" t="e">
        <f t="shared" si="401"/>
        <v>#REF!</v>
      </c>
      <c r="H3693" s="575" t="e">
        <f t="shared" si="402"/>
        <v>#REF!</v>
      </c>
      <c r="I3693" s="575" t="e">
        <f t="shared" si="403"/>
        <v>#REF!</v>
      </c>
      <c r="J3693" s="575" t="e">
        <f>IF(A3693="","",IF(#REF!="","",PMT((1+D3693)^(1/12)-1,(#REF!*12)-A3693+1,-E3693)))</f>
        <v>#REF!</v>
      </c>
    </row>
    <row r="3694" spans="1:10">
      <c r="A3694" s="577" t="e">
        <f>IF(A3693="","",IF(A3693=#REF!*12,"",+A3693+1))</f>
        <v>#REF!</v>
      </c>
      <c r="B3694" s="576" t="e">
        <f t="shared" si="404"/>
        <v>#REF!</v>
      </c>
      <c r="C3694" s="576" t="e">
        <f>IF(A3694="","",IF(#REF!+'Plano Prestação Mensal Proposta'!A3694&gt;120,0,ROUND(IF(B3694&gt;0.045,(0.045*0.5),(0.5)*B3694),7)))</f>
        <v>#REF!</v>
      </c>
      <c r="D3694" s="576" t="e">
        <f t="shared" si="399"/>
        <v>#REF!</v>
      </c>
      <c r="E3694" s="575" t="e">
        <f t="shared" si="405"/>
        <v>#REF!</v>
      </c>
      <c r="F3694" s="575" t="e">
        <f t="shared" si="400"/>
        <v>#REF!</v>
      </c>
      <c r="G3694" s="575" t="e">
        <f t="shared" si="401"/>
        <v>#REF!</v>
      </c>
      <c r="H3694" s="575" t="e">
        <f t="shared" si="402"/>
        <v>#REF!</v>
      </c>
      <c r="I3694" s="575" t="e">
        <f t="shared" si="403"/>
        <v>#REF!</v>
      </c>
      <c r="J3694" s="575" t="e">
        <f>IF(A3694="","",IF(#REF!="","",PMT((1+D3694)^(1/12)-1,(#REF!*12)-A3694+1,-E3694)))</f>
        <v>#REF!</v>
      </c>
    </row>
    <row r="3695" spans="1:10">
      <c r="A3695" s="577" t="e">
        <f>IF(A3694="","",IF(A3694=#REF!*12,"",+A3694+1))</f>
        <v>#REF!</v>
      </c>
      <c r="B3695" s="576" t="e">
        <f t="shared" si="404"/>
        <v>#REF!</v>
      </c>
      <c r="C3695" s="576" t="e">
        <f>IF(A3695="","",IF(#REF!+'Plano Prestação Mensal Proposta'!A3695&gt;120,0,ROUND(IF(B3695&gt;0.045,(0.045*0.5),(0.5)*B3695),7)))</f>
        <v>#REF!</v>
      </c>
      <c r="D3695" s="576" t="e">
        <f t="shared" si="399"/>
        <v>#REF!</v>
      </c>
      <c r="E3695" s="575" t="e">
        <f t="shared" si="405"/>
        <v>#REF!</v>
      </c>
      <c r="F3695" s="575" t="e">
        <f t="shared" si="400"/>
        <v>#REF!</v>
      </c>
      <c r="G3695" s="575" t="e">
        <f t="shared" si="401"/>
        <v>#REF!</v>
      </c>
      <c r="H3695" s="575" t="e">
        <f t="shared" si="402"/>
        <v>#REF!</v>
      </c>
      <c r="I3695" s="575" t="e">
        <f t="shared" si="403"/>
        <v>#REF!</v>
      </c>
      <c r="J3695" s="575" t="e">
        <f>IF(A3695="","",IF(#REF!="","",PMT((1+D3695)^(1/12)-1,(#REF!*12)-A3695+1,-E3695)))</f>
        <v>#REF!</v>
      </c>
    </row>
    <row r="3696" spans="1:10">
      <c r="A3696" s="577" t="e">
        <f>IF(A3695="","",IF(A3695=#REF!*12,"",+A3695+1))</f>
        <v>#REF!</v>
      </c>
      <c r="B3696" s="576" t="e">
        <f t="shared" si="404"/>
        <v>#REF!</v>
      </c>
      <c r="C3696" s="576" t="e">
        <f>IF(A3696="","",IF(#REF!+'Plano Prestação Mensal Proposta'!A3696&gt;120,0,ROUND(IF(B3696&gt;0.045,(0.045*0.5),(0.5)*B3696),7)))</f>
        <v>#REF!</v>
      </c>
      <c r="D3696" s="576" t="e">
        <f t="shared" si="399"/>
        <v>#REF!</v>
      </c>
      <c r="E3696" s="575" t="e">
        <f t="shared" si="405"/>
        <v>#REF!</v>
      </c>
      <c r="F3696" s="575" t="e">
        <f t="shared" si="400"/>
        <v>#REF!</v>
      </c>
      <c r="G3696" s="575" t="e">
        <f t="shared" si="401"/>
        <v>#REF!</v>
      </c>
      <c r="H3696" s="575" t="e">
        <f t="shared" si="402"/>
        <v>#REF!</v>
      </c>
      <c r="I3696" s="575" t="e">
        <f t="shared" si="403"/>
        <v>#REF!</v>
      </c>
      <c r="J3696" s="575" t="e">
        <f>IF(A3696="","",IF(#REF!="","",PMT((1+D3696)^(1/12)-1,(#REF!*12)-A3696+1,-E3696)))</f>
        <v>#REF!</v>
      </c>
    </row>
    <row r="3697" spans="1:10">
      <c r="A3697" s="577" t="e">
        <f>IF(A3696="","",IF(A3696=#REF!*12,"",+A3696+1))</f>
        <v>#REF!</v>
      </c>
      <c r="B3697" s="576" t="e">
        <f t="shared" si="404"/>
        <v>#REF!</v>
      </c>
      <c r="C3697" s="576" t="e">
        <f>IF(A3697="","",IF(#REF!+'Plano Prestação Mensal Proposta'!A3697&gt;120,0,ROUND(IF(B3697&gt;0.045,(0.045*0.5),(0.5)*B3697),7)))</f>
        <v>#REF!</v>
      </c>
      <c r="D3697" s="576" t="e">
        <f t="shared" si="399"/>
        <v>#REF!</v>
      </c>
      <c r="E3697" s="575" t="e">
        <f t="shared" si="405"/>
        <v>#REF!</v>
      </c>
      <c r="F3697" s="575" t="e">
        <f t="shared" si="400"/>
        <v>#REF!</v>
      </c>
      <c r="G3697" s="575" t="e">
        <f t="shared" si="401"/>
        <v>#REF!</v>
      </c>
      <c r="H3697" s="575" t="e">
        <f t="shared" si="402"/>
        <v>#REF!</v>
      </c>
      <c r="I3697" s="575" t="e">
        <f t="shared" si="403"/>
        <v>#REF!</v>
      </c>
      <c r="J3697" s="575" t="e">
        <f>IF(A3697="","",IF(#REF!="","",PMT((1+D3697)^(1/12)-1,(#REF!*12)-A3697+1,-E3697)))</f>
        <v>#REF!</v>
      </c>
    </row>
    <row r="3698" spans="1:10">
      <c r="A3698" s="577" t="e">
        <f>IF(A3697="","",IF(A3697=#REF!*12,"",+A3697+1))</f>
        <v>#REF!</v>
      </c>
      <c r="B3698" s="576" t="e">
        <f t="shared" si="404"/>
        <v>#REF!</v>
      </c>
      <c r="C3698" s="576" t="e">
        <f>IF(A3698="","",IF(#REF!+'Plano Prestação Mensal Proposta'!A3698&gt;120,0,ROUND(IF(B3698&gt;0.045,(0.045*0.5),(0.5)*B3698),7)))</f>
        <v>#REF!</v>
      </c>
      <c r="D3698" s="576" t="e">
        <f t="shared" si="399"/>
        <v>#REF!</v>
      </c>
      <c r="E3698" s="575" t="e">
        <f t="shared" si="405"/>
        <v>#REF!</v>
      </c>
      <c r="F3698" s="575" t="e">
        <f t="shared" si="400"/>
        <v>#REF!</v>
      </c>
      <c r="G3698" s="575" t="e">
        <f t="shared" si="401"/>
        <v>#REF!</v>
      </c>
      <c r="H3698" s="575" t="e">
        <f t="shared" si="402"/>
        <v>#REF!</v>
      </c>
      <c r="I3698" s="575" t="e">
        <f t="shared" si="403"/>
        <v>#REF!</v>
      </c>
      <c r="J3698" s="575" t="e">
        <f>IF(A3698="","",IF(#REF!="","",PMT((1+D3698)^(1/12)-1,(#REF!*12)-A3698+1,-E3698)))</f>
        <v>#REF!</v>
      </c>
    </row>
    <row r="3699" spans="1:10">
      <c r="A3699" s="577" t="e">
        <f>IF(A3698="","",IF(A3698=#REF!*12,"",+A3698+1))</f>
        <v>#REF!</v>
      </c>
      <c r="B3699" s="576" t="e">
        <f t="shared" si="404"/>
        <v>#REF!</v>
      </c>
      <c r="C3699" s="576" t="e">
        <f>IF(A3699="","",IF(#REF!+'Plano Prestação Mensal Proposta'!A3699&gt;120,0,ROUND(IF(B3699&gt;0.045,(0.045*0.5),(0.5)*B3699),7)))</f>
        <v>#REF!</v>
      </c>
      <c r="D3699" s="576" t="e">
        <f t="shared" si="399"/>
        <v>#REF!</v>
      </c>
      <c r="E3699" s="575" t="e">
        <f t="shared" si="405"/>
        <v>#REF!</v>
      </c>
      <c r="F3699" s="575" t="e">
        <f t="shared" si="400"/>
        <v>#REF!</v>
      </c>
      <c r="G3699" s="575" t="e">
        <f t="shared" si="401"/>
        <v>#REF!</v>
      </c>
      <c r="H3699" s="575" t="e">
        <f t="shared" si="402"/>
        <v>#REF!</v>
      </c>
      <c r="I3699" s="575" t="e">
        <f t="shared" si="403"/>
        <v>#REF!</v>
      </c>
      <c r="J3699" s="575" t="e">
        <f>IF(A3699="","",IF(#REF!="","",PMT((1+D3699)^(1/12)-1,(#REF!*12)-A3699+1,-E3699)))</f>
        <v>#REF!</v>
      </c>
    </row>
    <row r="3700" spans="1:10">
      <c r="A3700" s="577" t="e">
        <f>IF(A3699="","",IF(A3699=#REF!*12,"",+A3699+1))</f>
        <v>#REF!</v>
      </c>
      <c r="B3700" s="576" t="e">
        <f t="shared" si="404"/>
        <v>#REF!</v>
      </c>
      <c r="C3700" s="576" t="e">
        <f>IF(A3700="","",IF(#REF!+'Plano Prestação Mensal Proposta'!A3700&gt;120,0,ROUND(IF(B3700&gt;0.045,(0.045*0.5),(0.5)*B3700),7)))</f>
        <v>#REF!</v>
      </c>
      <c r="D3700" s="576" t="e">
        <f t="shared" si="399"/>
        <v>#REF!</v>
      </c>
      <c r="E3700" s="575" t="e">
        <f t="shared" si="405"/>
        <v>#REF!</v>
      </c>
      <c r="F3700" s="575" t="e">
        <f t="shared" si="400"/>
        <v>#REF!</v>
      </c>
      <c r="G3700" s="575" t="e">
        <f t="shared" si="401"/>
        <v>#REF!</v>
      </c>
      <c r="H3700" s="575" t="e">
        <f t="shared" si="402"/>
        <v>#REF!</v>
      </c>
      <c r="I3700" s="575" t="e">
        <f t="shared" si="403"/>
        <v>#REF!</v>
      </c>
      <c r="J3700" s="575" t="e">
        <f>IF(A3700="","",IF(#REF!="","",PMT((1+D3700)^(1/12)-1,(#REF!*12)-A3700+1,-E3700)))</f>
        <v>#REF!</v>
      </c>
    </row>
    <row r="3701" spans="1:10">
      <c r="A3701" s="577" t="e">
        <f>IF(A3700="","",IF(A3700=#REF!*12,"",+A3700+1))</f>
        <v>#REF!</v>
      </c>
      <c r="B3701" s="576" t="e">
        <f t="shared" si="404"/>
        <v>#REF!</v>
      </c>
      <c r="C3701" s="576" t="e">
        <f>IF(A3701="","",IF(#REF!+'Plano Prestação Mensal Proposta'!A3701&gt;120,0,ROUND(IF(B3701&gt;0.045,(0.045*0.5),(0.5)*B3701),7)))</f>
        <v>#REF!</v>
      </c>
      <c r="D3701" s="576" t="e">
        <f t="shared" si="399"/>
        <v>#REF!</v>
      </c>
      <c r="E3701" s="575" t="e">
        <f t="shared" si="405"/>
        <v>#REF!</v>
      </c>
      <c r="F3701" s="575" t="e">
        <f t="shared" si="400"/>
        <v>#REF!</v>
      </c>
      <c r="G3701" s="575" t="e">
        <f t="shared" si="401"/>
        <v>#REF!</v>
      </c>
      <c r="H3701" s="575" t="e">
        <f t="shared" si="402"/>
        <v>#REF!</v>
      </c>
      <c r="I3701" s="575" t="e">
        <f t="shared" si="403"/>
        <v>#REF!</v>
      </c>
      <c r="J3701" s="575" t="e">
        <f>IF(A3701="","",IF(#REF!="","",PMT((1+D3701)^(1/12)-1,(#REF!*12)-A3701+1,-E3701)))</f>
        <v>#REF!</v>
      </c>
    </row>
    <row r="3702" spans="1:10">
      <c r="A3702" s="577" t="e">
        <f>IF(A3701="","",IF(A3701=#REF!*12,"",+A3701+1))</f>
        <v>#REF!</v>
      </c>
      <c r="B3702" s="576" t="e">
        <f t="shared" si="404"/>
        <v>#REF!</v>
      </c>
      <c r="C3702" s="576" t="e">
        <f>IF(A3702="","",IF(#REF!+'Plano Prestação Mensal Proposta'!A3702&gt;120,0,ROUND(IF(B3702&gt;0.045,(0.045*0.5),(0.5)*B3702),7)))</f>
        <v>#REF!</v>
      </c>
      <c r="D3702" s="576" t="e">
        <f t="shared" si="399"/>
        <v>#REF!</v>
      </c>
      <c r="E3702" s="575" t="e">
        <f t="shared" si="405"/>
        <v>#REF!</v>
      </c>
      <c r="F3702" s="575" t="e">
        <f t="shared" si="400"/>
        <v>#REF!</v>
      </c>
      <c r="G3702" s="575" t="e">
        <f t="shared" si="401"/>
        <v>#REF!</v>
      </c>
      <c r="H3702" s="575" t="e">
        <f t="shared" si="402"/>
        <v>#REF!</v>
      </c>
      <c r="I3702" s="575" t="e">
        <f t="shared" si="403"/>
        <v>#REF!</v>
      </c>
      <c r="J3702" s="575" t="e">
        <f>IF(A3702="","",IF(#REF!="","",PMT((1+D3702)^(1/12)-1,(#REF!*12)-A3702+1,-E3702)))</f>
        <v>#REF!</v>
      </c>
    </row>
    <row r="3703" spans="1:10">
      <c r="A3703" s="577" t="e">
        <f>IF(A3702="","",IF(A3702=#REF!*12,"",+A3702+1))</f>
        <v>#REF!</v>
      </c>
      <c r="B3703" s="576" t="e">
        <f t="shared" si="404"/>
        <v>#REF!</v>
      </c>
      <c r="C3703" s="576" t="e">
        <f>IF(A3703="","",IF(#REF!+'Plano Prestação Mensal Proposta'!A3703&gt;120,0,ROUND(IF(B3703&gt;0.045,(0.045*0.5),(0.5)*B3703),7)))</f>
        <v>#REF!</v>
      </c>
      <c r="D3703" s="576" t="e">
        <f t="shared" si="399"/>
        <v>#REF!</v>
      </c>
      <c r="E3703" s="575" t="e">
        <f t="shared" si="405"/>
        <v>#REF!</v>
      </c>
      <c r="F3703" s="575" t="e">
        <f t="shared" si="400"/>
        <v>#REF!</v>
      </c>
      <c r="G3703" s="575" t="e">
        <f t="shared" si="401"/>
        <v>#REF!</v>
      </c>
      <c r="H3703" s="575" t="e">
        <f t="shared" si="402"/>
        <v>#REF!</v>
      </c>
      <c r="I3703" s="575" t="e">
        <f t="shared" si="403"/>
        <v>#REF!</v>
      </c>
      <c r="J3703" s="575" t="e">
        <f>IF(A3703="","",IF(#REF!="","",PMT((1+D3703)^(1/12)-1,(#REF!*12)-A3703+1,-E3703)))</f>
        <v>#REF!</v>
      </c>
    </row>
    <row r="3704" spans="1:10">
      <c r="A3704" s="577" t="e">
        <f>IF(A3703="","",IF(A3703=#REF!*12,"",+A3703+1))</f>
        <v>#REF!</v>
      </c>
      <c r="B3704" s="576" t="e">
        <f t="shared" si="404"/>
        <v>#REF!</v>
      </c>
      <c r="C3704" s="576" t="e">
        <f>IF(A3704="","",IF(#REF!+'Plano Prestação Mensal Proposta'!A3704&gt;120,0,ROUND(IF(B3704&gt;0.045,(0.045*0.5),(0.5)*B3704),7)))</f>
        <v>#REF!</v>
      </c>
      <c r="D3704" s="576" t="e">
        <f t="shared" si="399"/>
        <v>#REF!</v>
      </c>
      <c r="E3704" s="575" t="e">
        <f t="shared" si="405"/>
        <v>#REF!</v>
      </c>
      <c r="F3704" s="575" t="e">
        <f t="shared" si="400"/>
        <v>#REF!</v>
      </c>
      <c r="G3704" s="575" t="e">
        <f t="shared" si="401"/>
        <v>#REF!</v>
      </c>
      <c r="H3704" s="575" t="e">
        <f t="shared" si="402"/>
        <v>#REF!</v>
      </c>
      <c r="I3704" s="575" t="e">
        <f t="shared" si="403"/>
        <v>#REF!</v>
      </c>
      <c r="J3704" s="575" t="e">
        <f>IF(A3704="","",IF(#REF!="","",PMT((1+D3704)^(1/12)-1,(#REF!*12)-A3704+1,-E3704)))</f>
        <v>#REF!</v>
      </c>
    </row>
    <row r="3705" spans="1:10">
      <c r="A3705" s="577" t="e">
        <f>IF(A3704="","",IF(A3704=#REF!*12,"",+A3704+1))</f>
        <v>#REF!</v>
      </c>
      <c r="B3705" s="576" t="e">
        <f t="shared" si="404"/>
        <v>#REF!</v>
      </c>
      <c r="C3705" s="576" t="e">
        <f>IF(A3705="","",IF(#REF!+'Plano Prestação Mensal Proposta'!A3705&gt;120,0,ROUND(IF(B3705&gt;0.045,(0.045*0.5),(0.5)*B3705),7)))</f>
        <v>#REF!</v>
      </c>
      <c r="D3705" s="576" t="e">
        <f t="shared" si="399"/>
        <v>#REF!</v>
      </c>
      <c r="E3705" s="575" t="e">
        <f t="shared" si="405"/>
        <v>#REF!</v>
      </c>
      <c r="F3705" s="575" t="e">
        <f t="shared" si="400"/>
        <v>#REF!</v>
      </c>
      <c r="G3705" s="575" t="e">
        <f t="shared" si="401"/>
        <v>#REF!</v>
      </c>
      <c r="H3705" s="575" t="e">
        <f t="shared" si="402"/>
        <v>#REF!</v>
      </c>
      <c r="I3705" s="575" t="e">
        <f t="shared" si="403"/>
        <v>#REF!</v>
      </c>
      <c r="J3705" s="575" t="e">
        <f>IF(A3705="","",IF(#REF!="","",PMT((1+D3705)^(1/12)-1,(#REF!*12)-A3705+1,-E3705)))</f>
        <v>#REF!</v>
      </c>
    </row>
    <row r="3706" spans="1:10">
      <c r="A3706" s="577" t="e">
        <f>IF(A3705="","",IF(A3705=#REF!*12,"",+A3705+1))</f>
        <v>#REF!</v>
      </c>
      <c r="B3706" s="576" t="e">
        <f t="shared" si="404"/>
        <v>#REF!</v>
      </c>
      <c r="C3706" s="576" t="e">
        <f>IF(A3706="","",IF(#REF!+'Plano Prestação Mensal Proposta'!A3706&gt;120,0,ROUND(IF(B3706&gt;0.045,(0.045*0.5),(0.5)*B3706),7)))</f>
        <v>#REF!</v>
      </c>
      <c r="D3706" s="576" t="e">
        <f t="shared" si="399"/>
        <v>#REF!</v>
      </c>
      <c r="E3706" s="575" t="e">
        <f t="shared" si="405"/>
        <v>#REF!</v>
      </c>
      <c r="F3706" s="575" t="e">
        <f t="shared" si="400"/>
        <v>#REF!</v>
      </c>
      <c r="G3706" s="575" t="e">
        <f t="shared" si="401"/>
        <v>#REF!</v>
      </c>
      <c r="H3706" s="575" t="e">
        <f t="shared" si="402"/>
        <v>#REF!</v>
      </c>
      <c r="I3706" s="575" t="e">
        <f t="shared" si="403"/>
        <v>#REF!</v>
      </c>
      <c r="J3706" s="575" t="e">
        <f>IF(A3706="","",IF(#REF!="","",PMT((1+D3706)^(1/12)-1,(#REF!*12)-A3706+1,-E3706)))</f>
        <v>#REF!</v>
      </c>
    </row>
    <row r="3707" spans="1:10">
      <c r="A3707" s="577" t="e">
        <f>IF(A3706="","",IF(A3706=#REF!*12,"",+A3706+1))</f>
        <v>#REF!</v>
      </c>
      <c r="B3707" s="576" t="e">
        <f t="shared" si="404"/>
        <v>#REF!</v>
      </c>
      <c r="C3707" s="576" t="e">
        <f>IF(A3707="","",IF(#REF!+'Plano Prestação Mensal Proposta'!A3707&gt;120,0,ROUND(IF(B3707&gt;0.045,(0.045*0.5),(0.5)*B3707),7)))</f>
        <v>#REF!</v>
      </c>
      <c r="D3707" s="576" t="e">
        <f t="shared" si="399"/>
        <v>#REF!</v>
      </c>
      <c r="E3707" s="575" t="e">
        <f t="shared" si="405"/>
        <v>#REF!</v>
      </c>
      <c r="F3707" s="575" t="e">
        <f t="shared" si="400"/>
        <v>#REF!</v>
      </c>
      <c r="G3707" s="575" t="e">
        <f t="shared" si="401"/>
        <v>#REF!</v>
      </c>
      <c r="H3707" s="575" t="e">
        <f t="shared" si="402"/>
        <v>#REF!</v>
      </c>
      <c r="I3707" s="575" t="e">
        <f t="shared" si="403"/>
        <v>#REF!</v>
      </c>
      <c r="J3707" s="575" t="e">
        <f>IF(A3707="","",IF(#REF!="","",PMT((1+D3707)^(1/12)-1,(#REF!*12)-A3707+1,-E3707)))</f>
        <v>#REF!</v>
      </c>
    </row>
    <row r="3708" spans="1:10">
      <c r="A3708" s="577" t="e">
        <f>IF(A3707="","",IF(A3707=#REF!*12,"",+A3707+1))</f>
        <v>#REF!</v>
      </c>
      <c r="B3708" s="576" t="e">
        <f t="shared" si="404"/>
        <v>#REF!</v>
      </c>
      <c r="C3708" s="576" t="e">
        <f>IF(A3708="","",IF(#REF!+'Plano Prestação Mensal Proposta'!A3708&gt;120,0,ROUND(IF(B3708&gt;0.045,(0.045*0.5),(0.5)*B3708),7)))</f>
        <v>#REF!</v>
      </c>
      <c r="D3708" s="576" t="e">
        <f t="shared" si="399"/>
        <v>#REF!</v>
      </c>
      <c r="E3708" s="575" t="e">
        <f t="shared" si="405"/>
        <v>#REF!</v>
      </c>
      <c r="F3708" s="575" t="e">
        <f t="shared" si="400"/>
        <v>#REF!</v>
      </c>
      <c r="G3708" s="575" t="e">
        <f t="shared" si="401"/>
        <v>#REF!</v>
      </c>
      <c r="H3708" s="575" t="e">
        <f t="shared" si="402"/>
        <v>#REF!</v>
      </c>
      <c r="I3708" s="575" t="e">
        <f t="shared" si="403"/>
        <v>#REF!</v>
      </c>
      <c r="J3708" s="575" t="e">
        <f>IF(A3708="","",IF(#REF!="","",PMT((1+D3708)^(1/12)-1,(#REF!*12)-A3708+1,-E3708)))</f>
        <v>#REF!</v>
      </c>
    </row>
    <row r="3709" spans="1:10">
      <c r="A3709" s="577" t="e">
        <f>IF(A3708="","",IF(A3708=#REF!*12,"",+A3708+1))</f>
        <v>#REF!</v>
      </c>
      <c r="B3709" s="576" t="e">
        <f t="shared" si="404"/>
        <v>#REF!</v>
      </c>
      <c r="C3709" s="576" t="e">
        <f>IF(A3709="","",IF(#REF!+'Plano Prestação Mensal Proposta'!A3709&gt;120,0,ROUND(IF(B3709&gt;0.045,(0.045*0.5),(0.5)*B3709),7)))</f>
        <v>#REF!</v>
      </c>
      <c r="D3709" s="576" t="e">
        <f t="shared" si="399"/>
        <v>#REF!</v>
      </c>
      <c r="E3709" s="575" t="e">
        <f t="shared" si="405"/>
        <v>#REF!</v>
      </c>
      <c r="F3709" s="575" t="e">
        <f t="shared" si="400"/>
        <v>#REF!</v>
      </c>
      <c r="G3709" s="575" t="e">
        <f t="shared" si="401"/>
        <v>#REF!</v>
      </c>
      <c r="H3709" s="575" t="e">
        <f t="shared" si="402"/>
        <v>#REF!</v>
      </c>
      <c r="I3709" s="575" t="e">
        <f t="shared" si="403"/>
        <v>#REF!</v>
      </c>
      <c r="J3709" s="575" t="e">
        <f>IF(A3709="","",IF(#REF!="","",PMT((1+D3709)^(1/12)-1,(#REF!*12)-A3709+1,-E3709)))</f>
        <v>#REF!</v>
      </c>
    </row>
    <row r="3710" spans="1:10">
      <c r="A3710" s="577" t="e">
        <f>IF(A3709="","",IF(A3709=#REF!*12,"",+A3709+1))</f>
        <v>#REF!</v>
      </c>
      <c r="B3710" s="576" t="e">
        <f t="shared" si="404"/>
        <v>#REF!</v>
      </c>
      <c r="C3710" s="576" t="e">
        <f>IF(A3710="","",IF(#REF!+'Plano Prestação Mensal Proposta'!A3710&gt;120,0,ROUND(IF(B3710&gt;0.045,(0.045*0.5),(0.5)*B3710),7)))</f>
        <v>#REF!</v>
      </c>
      <c r="D3710" s="576" t="e">
        <f t="shared" si="399"/>
        <v>#REF!</v>
      </c>
      <c r="E3710" s="575" t="e">
        <f t="shared" si="405"/>
        <v>#REF!</v>
      </c>
      <c r="F3710" s="575" t="e">
        <f t="shared" si="400"/>
        <v>#REF!</v>
      </c>
      <c r="G3710" s="575" t="e">
        <f t="shared" si="401"/>
        <v>#REF!</v>
      </c>
      <c r="H3710" s="575" t="e">
        <f t="shared" si="402"/>
        <v>#REF!</v>
      </c>
      <c r="I3710" s="575" t="e">
        <f t="shared" si="403"/>
        <v>#REF!</v>
      </c>
      <c r="J3710" s="575" t="e">
        <f>IF(A3710="","",IF(#REF!="","",PMT((1+D3710)^(1/12)-1,(#REF!*12)-A3710+1,-E3710)))</f>
        <v>#REF!</v>
      </c>
    </row>
    <row r="3711" spans="1:10">
      <c r="A3711" s="577" t="e">
        <f>IF(A3710="","",IF(A3710=#REF!*12,"",+A3710+1))</f>
        <v>#REF!</v>
      </c>
      <c r="B3711" s="576" t="e">
        <f t="shared" si="404"/>
        <v>#REF!</v>
      </c>
      <c r="C3711" s="576" t="e">
        <f>IF(A3711="","",IF(#REF!+'Plano Prestação Mensal Proposta'!A3711&gt;120,0,ROUND(IF(B3711&gt;0.045,(0.045*0.5),(0.5)*B3711),7)))</f>
        <v>#REF!</v>
      </c>
      <c r="D3711" s="576" t="e">
        <f t="shared" si="399"/>
        <v>#REF!</v>
      </c>
      <c r="E3711" s="575" t="e">
        <f t="shared" si="405"/>
        <v>#REF!</v>
      </c>
      <c r="F3711" s="575" t="e">
        <f t="shared" si="400"/>
        <v>#REF!</v>
      </c>
      <c r="G3711" s="575" t="e">
        <f t="shared" si="401"/>
        <v>#REF!</v>
      </c>
      <c r="H3711" s="575" t="e">
        <f t="shared" si="402"/>
        <v>#REF!</v>
      </c>
      <c r="I3711" s="575" t="e">
        <f t="shared" si="403"/>
        <v>#REF!</v>
      </c>
      <c r="J3711" s="575" t="e">
        <f>IF(A3711="","",IF(#REF!="","",PMT((1+D3711)^(1/12)-1,(#REF!*12)-A3711+1,-E3711)))</f>
        <v>#REF!</v>
      </c>
    </row>
    <row r="3712" spans="1:10">
      <c r="A3712" s="577" t="e">
        <f>IF(A3711="","",IF(A3711=#REF!*12,"",+A3711+1))</f>
        <v>#REF!</v>
      </c>
      <c r="B3712" s="576" t="e">
        <f t="shared" si="404"/>
        <v>#REF!</v>
      </c>
      <c r="C3712" s="576" t="e">
        <f>IF(A3712="","",IF(#REF!+'Plano Prestação Mensal Proposta'!A3712&gt;120,0,ROUND(IF(B3712&gt;0.045,(0.045*0.5),(0.5)*B3712),7)))</f>
        <v>#REF!</v>
      </c>
      <c r="D3712" s="576" t="e">
        <f t="shared" si="399"/>
        <v>#REF!</v>
      </c>
      <c r="E3712" s="575" t="e">
        <f t="shared" si="405"/>
        <v>#REF!</v>
      </c>
      <c r="F3712" s="575" t="e">
        <f t="shared" si="400"/>
        <v>#REF!</v>
      </c>
      <c r="G3712" s="575" t="e">
        <f t="shared" si="401"/>
        <v>#REF!</v>
      </c>
      <c r="H3712" s="575" t="e">
        <f t="shared" si="402"/>
        <v>#REF!</v>
      </c>
      <c r="I3712" s="575" t="e">
        <f t="shared" si="403"/>
        <v>#REF!</v>
      </c>
      <c r="J3712" s="575" t="e">
        <f>IF(A3712="","",IF(#REF!="","",PMT((1+D3712)^(1/12)-1,(#REF!*12)-A3712+1,-E3712)))</f>
        <v>#REF!</v>
      </c>
    </row>
    <row r="3713" spans="1:10">
      <c r="A3713" s="577" t="e">
        <f>IF(A3712="","",IF(A3712=#REF!*12,"",+A3712+1))</f>
        <v>#REF!</v>
      </c>
      <c r="B3713" s="576" t="e">
        <f t="shared" si="404"/>
        <v>#REF!</v>
      </c>
      <c r="C3713" s="576" t="e">
        <f>IF(A3713="","",IF(#REF!+'Plano Prestação Mensal Proposta'!A3713&gt;120,0,ROUND(IF(B3713&gt;0.045,(0.045*0.5),(0.5)*B3713),7)))</f>
        <v>#REF!</v>
      </c>
      <c r="D3713" s="576" t="e">
        <f t="shared" si="399"/>
        <v>#REF!</v>
      </c>
      <c r="E3713" s="575" t="e">
        <f t="shared" si="405"/>
        <v>#REF!</v>
      </c>
      <c r="F3713" s="575" t="e">
        <f t="shared" si="400"/>
        <v>#REF!</v>
      </c>
      <c r="G3713" s="575" t="e">
        <f t="shared" si="401"/>
        <v>#REF!</v>
      </c>
      <c r="H3713" s="575" t="e">
        <f t="shared" si="402"/>
        <v>#REF!</v>
      </c>
      <c r="I3713" s="575" t="e">
        <f t="shared" si="403"/>
        <v>#REF!</v>
      </c>
      <c r="J3713" s="575" t="e">
        <f>IF(A3713="","",IF(#REF!="","",PMT((1+D3713)^(1/12)-1,(#REF!*12)-A3713+1,-E3713)))</f>
        <v>#REF!</v>
      </c>
    </row>
    <row r="3714" spans="1:10">
      <c r="A3714" s="577" t="e">
        <f>IF(A3713="","",IF(A3713=#REF!*12,"",+A3713+1))</f>
        <v>#REF!</v>
      </c>
      <c r="B3714" s="576" t="e">
        <f t="shared" si="404"/>
        <v>#REF!</v>
      </c>
      <c r="C3714" s="576" t="e">
        <f>IF(A3714="","",IF(#REF!+'Plano Prestação Mensal Proposta'!A3714&gt;120,0,ROUND(IF(B3714&gt;0.045,(0.045*0.5),(0.5)*B3714),7)))</f>
        <v>#REF!</v>
      </c>
      <c r="D3714" s="576" t="e">
        <f t="shared" si="399"/>
        <v>#REF!</v>
      </c>
      <c r="E3714" s="575" t="e">
        <f t="shared" si="405"/>
        <v>#REF!</v>
      </c>
      <c r="F3714" s="575" t="e">
        <f t="shared" si="400"/>
        <v>#REF!</v>
      </c>
      <c r="G3714" s="575" t="e">
        <f t="shared" si="401"/>
        <v>#REF!</v>
      </c>
      <c r="H3714" s="575" t="e">
        <f t="shared" si="402"/>
        <v>#REF!</v>
      </c>
      <c r="I3714" s="575" t="e">
        <f t="shared" si="403"/>
        <v>#REF!</v>
      </c>
      <c r="J3714" s="575" t="e">
        <f>IF(A3714="","",IF(#REF!="","",PMT((1+D3714)^(1/12)-1,(#REF!*12)-A3714+1,-E3714)))</f>
        <v>#REF!</v>
      </c>
    </row>
    <row r="3715" spans="1:10">
      <c r="A3715" s="577" t="e">
        <f>IF(A3714="","",IF(A3714=#REF!*12,"",+A3714+1))</f>
        <v>#REF!</v>
      </c>
      <c r="B3715" s="576" t="e">
        <f t="shared" si="404"/>
        <v>#REF!</v>
      </c>
      <c r="C3715" s="576" t="e">
        <f>IF(A3715="","",IF(#REF!+'Plano Prestação Mensal Proposta'!A3715&gt;120,0,ROUND(IF(B3715&gt;0.045,(0.045*0.5),(0.5)*B3715),7)))</f>
        <v>#REF!</v>
      </c>
      <c r="D3715" s="576" t="e">
        <f t="shared" si="399"/>
        <v>#REF!</v>
      </c>
      <c r="E3715" s="575" t="e">
        <f t="shared" si="405"/>
        <v>#REF!</v>
      </c>
      <c r="F3715" s="575" t="e">
        <f t="shared" si="400"/>
        <v>#REF!</v>
      </c>
      <c r="G3715" s="575" t="e">
        <f t="shared" si="401"/>
        <v>#REF!</v>
      </c>
      <c r="H3715" s="575" t="e">
        <f t="shared" si="402"/>
        <v>#REF!</v>
      </c>
      <c r="I3715" s="575" t="e">
        <f t="shared" si="403"/>
        <v>#REF!</v>
      </c>
      <c r="J3715" s="575" t="e">
        <f>IF(A3715="","",IF(#REF!="","",PMT((1+D3715)^(1/12)-1,(#REF!*12)-A3715+1,-E3715)))</f>
        <v>#REF!</v>
      </c>
    </row>
    <row r="3716" spans="1:10">
      <c r="A3716" s="577" t="e">
        <f>IF(A3715="","",IF(A3715=#REF!*12,"",+A3715+1))</f>
        <v>#REF!</v>
      </c>
      <c r="B3716" s="576" t="e">
        <f t="shared" si="404"/>
        <v>#REF!</v>
      </c>
      <c r="C3716" s="576" t="e">
        <f>IF(A3716="","",IF(#REF!+'Plano Prestação Mensal Proposta'!A3716&gt;120,0,ROUND(IF(B3716&gt;0.045,(0.045*0.5),(0.5)*B3716),7)))</f>
        <v>#REF!</v>
      </c>
      <c r="D3716" s="576" t="e">
        <f t="shared" si="399"/>
        <v>#REF!</v>
      </c>
      <c r="E3716" s="575" t="e">
        <f t="shared" si="405"/>
        <v>#REF!</v>
      </c>
      <c r="F3716" s="575" t="e">
        <f t="shared" si="400"/>
        <v>#REF!</v>
      </c>
      <c r="G3716" s="575" t="e">
        <f t="shared" si="401"/>
        <v>#REF!</v>
      </c>
      <c r="H3716" s="575" t="e">
        <f t="shared" si="402"/>
        <v>#REF!</v>
      </c>
      <c r="I3716" s="575" t="e">
        <f t="shared" si="403"/>
        <v>#REF!</v>
      </c>
      <c r="J3716" s="575" t="e">
        <f>IF(A3716="","",IF(#REF!="","",PMT((1+D3716)^(1/12)-1,(#REF!*12)-A3716+1,-E3716)))</f>
        <v>#REF!</v>
      </c>
    </row>
    <row r="3717" spans="1:10">
      <c r="A3717" s="577" t="e">
        <f>IF(A3716="","",IF(A3716=#REF!*12,"",+A3716+1))</f>
        <v>#REF!</v>
      </c>
      <c r="B3717" s="576" t="e">
        <f t="shared" si="404"/>
        <v>#REF!</v>
      </c>
      <c r="C3717" s="576" t="e">
        <f>IF(A3717="","",IF(#REF!+'Plano Prestação Mensal Proposta'!A3717&gt;120,0,ROUND(IF(B3717&gt;0.045,(0.045*0.5),(0.5)*B3717),7)))</f>
        <v>#REF!</v>
      </c>
      <c r="D3717" s="576" t="e">
        <f t="shared" si="399"/>
        <v>#REF!</v>
      </c>
      <c r="E3717" s="575" t="e">
        <f t="shared" si="405"/>
        <v>#REF!</v>
      </c>
      <c r="F3717" s="575" t="e">
        <f t="shared" si="400"/>
        <v>#REF!</v>
      </c>
      <c r="G3717" s="575" t="e">
        <f t="shared" si="401"/>
        <v>#REF!</v>
      </c>
      <c r="H3717" s="575" t="e">
        <f t="shared" si="402"/>
        <v>#REF!</v>
      </c>
      <c r="I3717" s="575" t="e">
        <f t="shared" si="403"/>
        <v>#REF!</v>
      </c>
      <c r="J3717" s="575" t="e">
        <f>IF(A3717="","",IF(#REF!="","",PMT((1+D3717)^(1/12)-1,(#REF!*12)-A3717+1,-E3717)))</f>
        <v>#REF!</v>
      </c>
    </row>
    <row r="3718" spans="1:10">
      <c r="A3718" s="577" t="e">
        <f>IF(A3717="","",IF(A3717=#REF!*12,"",+A3717+1))</f>
        <v>#REF!</v>
      </c>
      <c r="B3718" s="576" t="e">
        <f t="shared" si="404"/>
        <v>#REF!</v>
      </c>
      <c r="C3718" s="576" t="e">
        <f>IF(A3718="","",IF(#REF!+'Plano Prestação Mensal Proposta'!A3718&gt;120,0,ROUND(IF(B3718&gt;0.045,(0.045*0.5),(0.5)*B3718),7)))</f>
        <v>#REF!</v>
      </c>
      <c r="D3718" s="576" t="e">
        <f t="shared" ref="D3718:D3781" si="406">IF(A3718="","",+B3718-C3718)</f>
        <v>#REF!</v>
      </c>
      <c r="E3718" s="575" t="e">
        <f t="shared" si="405"/>
        <v>#REF!</v>
      </c>
      <c r="F3718" s="575" t="e">
        <f t="shared" ref="F3718:F3781" si="407">IF(A3718="","",IF(J3718="","",+J3718-H3718))</f>
        <v>#REF!</v>
      </c>
      <c r="G3718" s="575" t="e">
        <f t="shared" ref="G3718:G3781" si="408">IF(A3718="","",IF(E3718="","",ROUND(+E3718*((1+B3718)^(1/12)-1),2)))</f>
        <v>#REF!</v>
      </c>
      <c r="H3718" s="575" t="e">
        <f t="shared" ref="H3718:H3781" si="409">IF(A3718="","",IF(E3718="","",ROUND(+E3718*((1+D3718)^(1/12)-1),2)))</f>
        <v>#REF!</v>
      </c>
      <c r="I3718" s="575" t="e">
        <f t="shared" ref="I3718:I3781" si="410">IF(A3718="","",+G3718-H3718)</f>
        <v>#REF!</v>
      </c>
      <c r="J3718" s="575" t="e">
        <f>IF(A3718="","",IF(#REF!="","",PMT((1+D3718)^(1/12)-1,(#REF!*12)-A3718+1,-E3718)))</f>
        <v>#REF!</v>
      </c>
    </row>
    <row r="3719" spans="1:10">
      <c r="A3719" s="577" t="e">
        <f>IF(A3718="","",IF(A3718=#REF!*12,"",+A3718+1))</f>
        <v>#REF!</v>
      </c>
      <c r="B3719" s="576" t="e">
        <f t="shared" ref="B3719:B3782" si="411">IF(A3719="","",+B3718)</f>
        <v>#REF!</v>
      </c>
      <c r="C3719" s="576" t="e">
        <f>IF(A3719="","",IF(#REF!+'Plano Prestação Mensal Proposta'!A3719&gt;120,0,ROUND(IF(B3719&gt;0.045,(0.045*0.5),(0.5)*B3719),7)))</f>
        <v>#REF!</v>
      </c>
      <c r="D3719" s="576" t="e">
        <f t="shared" si="406"/>
        <v>#REF!</v>
      </c>
      <c r="E3719" s="575" t="e">
        <f t="shared" ref="E3719:E3782" si="412">IF(A3719="","",IF(F3718="","",+E3718-F3718))</f>
        <v>#REF!</v>
      </c>
      <c r="F3719" s="575" t="e">
        <f t="shared" si="407"/>
        <v>#REF!</v>
      </c>
      <c r="G3719" s="575" t="e">
        <f t="shared" si="408"/>
        <v>#REF!</v>
      </c>
      <c r="H3719" s="575" t="e">
        <f t="shared" si="409"/>
        <v>#REF!</v>
      </c>
      <c r="I3719" s="575" t="e">
        <f t="shared" si="410"/>
        <v>#REF!</v>
      </c>
      <c r="J3719" s="575" t="e">
        <f>IF(A3719="","",IF(#REF!="","",PMT((1+D3719)^(1/12)-1,(#REF!*12)-A3719+1,-E3719)))</f>
        <v>#REF!</v>
      </c>
    </row>
    <row r="3720" spans="1:10">
      <c r="A3720" s="577" t="e">
        <f>IF(A3719="","",IF(A3719=#REF!*12,"",+A3719+1))</f>
        <v>#REF!</v>
      </c>
      <c r="B3720" s="576" t="e">
        <f t="shared" si="411"/>
        <v>#REF!</v>
      </c>
      <c r="C3720" s="576" t="e">
        <f>IF(A3720="","",IF(#REF!+'Plano Prestação Mensal Proposta'!A3720&gt;120,0,ROUND(IF(B3720&gt;0.045,(0.045*0.5),(0.5)*B3720),7)))</f>
        <v>#REF!</v>
      </c>
      <c r="D3720" s="576" t="e">
        <f t="shared" si="406"/>
        <v>#REF!</v>
      </c>
      <c r="E3720" s="575" t="e">
        <f t="shared" si="412"/>
        <v>#REF!</v>
      </c>
      <c r="F3720" s="575" t="e">
        <f t="shared" si="407"/>
        <v>#REF!</v>
      </c>
      <c r="G3720" s="575" t="e">
        <f t="shared" si="408"/>
        <v>#REF!</v>
      </c>
      <c r="H3720" s="575" t="e">
        <f t="shared" si="409"/>
        <v>#REF!</v>
      </c>
      <c r="I3720" s="575" t="e">
        <f t="shared" si="410"/>
        <v>#REF!</v>
      </c>
      <c r="J3720" s="575" t="e">
        <f>IF(A3720="","",IF(#REF!="","",PMT((1+D3720)^(1/12)-1,(#REF!*12)-A3720+1,-E3720)))</f>
        <v>#REF!</v>
      </c>
    </row>
    <row r="3721" spans="1:10">
      <c r="A3721" s="577" t="e">
        <f>IF(A3720="","",IF(A3720=#REF!*12,"",+A3720+1))</f>
        <v>#REF!</v>
      </c>
      <c r="B3721" s="576" t="e">
        <f t="shared" si="411"/>
        <v>#REF!</v>
      </c>
      <c r="C3721" s="576" t="e">
        <f>IF(A3721="","",IF(#REF!+'Plano Prestação Mensal Proposta'!A3721&gt;120,0,ROUND(IF(B3721&gt;0.045,(0.045*0.5),(0.5)*B3721),7)))</f>
        <v>#REF!</v>
      </c>
      <c r="D3721" s="576" t="e">
        <f t="shared" si="406"/>
        <v>#REF!</v>
      </c>
      <c r="E3721" s="575" t="e">
        <f t="shared" si="412"/>
        <v>#REF!</v>
      </c>
      <c r="F3721" s="575" t="e">
        <f t="shared" si="407"/>
        <v>#REF!</v>
      </c>
      <c r="G3721" s="575" t="e">
        <f t="shared" si="408"/>
        <v>#REF!</v>
      </c>
      <c r="H3721" s="575" t="e">
        <f t="shared" si="409"/>
        <v>#REF!</v>
      </c>
      <c r="I3721" s="575" t="e">
        <f t="shared" si="410"/>
        <v>#REF!</v>
      </c>
      <c r="J3721" s="575" t="e">
        <f>IF(A3721="","",IF(#REF!="","",PMT((1+D3721)^(1/12)-1,(#REF!*12)-A3721+1,-E3721)))</f>
        <v>#REF!</v>
      </c>
    </row>
    <row r="3722" spans="1:10">
      <c r="A3722" s="577" t="e">
        <f>IF(A3721="","",IF(A3721=#REF!*12,"",+A3721+1))</f>
        <v>#REF!</v>
      </c>
      <c r="B3722" s="576" t="e">
        <f t="shared" si="411"/>
        <v>#REF!</v>
      </c>
      <c r="C3722" s="576" t="e">
        <f>IF(A3722="","",IF(#REF!+'Plano Prestação Mensal Proposta'!A3722&gt;120,0,ROUND(IF(B3722&gt;0.045,(0.045*0.5),(0.5)*B3722),7)))</f>
        <v>#REF!</v>
      </c>
      <c r="D3722" s="576" t="e">
        <f t="shared" si="406"/>
        <v>#REF!</v>
      </c>
      <c r="E3722" s="575" t="e">
        <f t="shared" si="412"/>
        <v>#REF!</v>
      </c>
      <c r="F3722" s="575" t="e">
        <f t="shared" si="407"/>
        <v>#REF!</v>
      </c>
      <c r="G3722" s="575" t="e">
        <f t="shared" si="408"/>
        <v>#REF!</v>
      </c>
      <c r="H3722" s="575" t="e">
        <f t="shared" si="409"/>
        <v>#REF!</v>
      </c>
      <c r="I3722" s="575" t="e">
        <f t="shared" si="410"/>
        <v>#REF!</v>
      </c>
      <c r="J3722" s="575" t="e">
        <f>IF(A3722="","",IF(#REF!="","",PMT((1+D3722)^(1/12)-1,(#REF!*12)-A3722+1,-E3722)))</f>
        <v>#REF!</v>
      </c>
    </row>
    <row r="3723" spans="1:10">
      <c r="A3723" s="577" t="e">
        <f>IF(A3722="","",IF(A3722=#REF!*12,"",+A3722+1))</f>
        <v>#REF!</v>
      </c>
      <c r="B3723" s="576" t="e">
        <f t="shared" si="411"/>
        <v>#REF!</v>
      </c>
      <c r="C3723" s="576" t="e">
        <f>IF(A3723="","",IF(#REF!+'Plano Prestação Mensal Proposta'!A3723&gt;120,0,ROUND(IF(B3723&gt;0.045,(0.045*0.5),(0.5)*B3723),7)))</f>
        <v>#REF!</v>
      </c>
      <c r="D3723" s="576" t="e">
        <f t="shared" si="406"/>
        <v>#REF!</v>
      </c>
      <c r="E3723" s="575" t="e">
        <f t="shared" si="412"/>
        <v>#REF!</v>
      </c>
      <c r="F3723" s="575" t="e">
        <f t="shared" si="407"/>
        <v>#REF!</v>
      </c>
      <c r="G3723" s="575" t="e">
        <f t="shared" si="408"/>
        <v>#REF!</v>
      </c>
      <c r="H3723" s="575" t="e">
        <f t="shared" si="409"/>
        <v>#REF!</v>
      </c>
      <c r="I3723" s="575" t="e">
        <f t="shared" si="410"/>
        <v>#REF!</v>
      </c>
      <c r="J3723" s="575" t="e">
        <f>IF(A3723="","",IF(#REF!="","",PMT((1+D3723)^(1/12)-1,(#REF!*12)-A3723+1,-E3723)))</f>
        <v>#REF!</v>
      </c>
    </row>
    <row r="3724" spans="1:10">
      <c r="A3724" s="577" t="e">
        <f>IF(A3723="","",IF(A3723=#REF!*12,"",+A3723+1))</f>
        <v>#REF!</v>
      </c>
      <c r="B3724" s="576" t="e">
        <f t="shared" si="411"/>
        <v>#REF!</v>
      </c>
      <c r="C3724" s="576" t="e">
        <f>IF(A3724="","",IF(#REF!+'Plano Prestação Mensal Proposta'!A3724&gt;120,0,ROUND(IF(B3724&gt;0.045,(0.045*0.5),(0.5)*B3724),7)))</f>
        <v>#REF!</v>
      </c>
      <c r="D3724" s="576" t="e">
        <f t="shared" si="406"/>
        <v>#REF!</v>
      </c>
      <c r="E3724" s="575" t="e">
        <f t="shared" si="412"/>
        <v>#REF!</v>
      </c>
      <c r="F3724" s="575" t="e">
        <f t="shared" si="407"/>
        <v>#REF!</v>
      </c>
      <c r="G3724" s="575" t="e">
        <f t="shared" si="408"/>
        <v>#REF!</v>
      </c>
      <c r="H3724" s="575" t="e">
        <f t="shared" si="409"/>
        <v>#REF!</v>
      </c>
      <c r="I3724" s="575" t="e">
        <f t="shared" si="410"/>
        <v>#REF!</v>
      </c>
      <c r="J3724" s="575" t="e">
        <f>IF(A3724="","",IF(#REF!="","",PMT((1+D3724)^(1/12)-1,(#REF!*12)-A3724+1,-E3724)))</f>
        <v>#REF!</v>
      </c>
    </row>
    <row r="3725" spans="1:10">
      <c r="A3725" s="577" t="e">
        <f>IF(A3724="","",IF(A3724=#REF!*12,"",+A3724+1))</f>
        <v>#REF!</v>
      </c>
      <c r="B3725" s="576" t="e">
        <f t="shared" si="411"/>
        <v>#REF!</v>
      </c>
      <c r="C3725" s="576" t="e">
        <f>IF(A3725="","",IF(#REF!+'Plano Prestação Mensal Proposta'!A3725&gt;120,0,ROUND(IF(B3725&gt;0.045,(0.045*0.5),(0.5)*B3725),7)))</f>
        <v>#REF!</v>
      </c>
      <c r="D3725" s="576" t="e">
        <f t="shared" si="406"/>
        <v>#REF!</v>
      </c>
      <c r="E3725" s="575" t="e">
        <f t="shared" si="412"/>
        <v>#REF!</v>
      </c>
      <c r="F3725" s="575" t="e">
        <f t="shared" si="407"/>
        <v>#REF!</v>
      </c>
      <c r="G3725" s="575" t="e">
        <f t="shared" si="408"/>
        <v>#REF!</v>
      </c>
      <c r="H3725" s="575" t="e">
        <f t="shared" si="409"/>
        <v>#REF!</v>
      </c>
      <c r="I3725" s="575" t="e">
        <f t="shared" si="410"/>
        <v>#REF!</v>
      </c>
      <c r="J3725" s="575" t="e">
        <f>IF(A3725="","",IF(#REF!="","",PMT((1+D3725)^(1/12)-1,(#REF!*12)-A3725+1,-E3725)))</f>
        <v>#REF!</v>
      </c>
    </row>
    <row r="3726" spans="1:10">
      <c r="A3726" s="577" t="e">
        <f>IF(A3725="","",IF(A3725=#REF!*12,"",+A3725+1))</f>
        <v>#REF!</v>
      </c>
      <c r="B3726" s="576" t="e">
        <f t="shared" si="411"/>
        <v>#REF!</v>
      </c>
      <c r="C3726" s="576" t="e">
        <f>IF(A3726="","",IF(#REF!+'Plano Prestação Mensal Proposta'!A3726&gt;120,0,ROUND(IF(B3726&gt;0.045,(0.045*0.5),(0.5)*B3726),7)))</f>
        <v>#REF!</v>
      </c>
      <c r="D3726" s="576" t="e">
        <f t="shared" si="406"/>
        <v>#REF!</v>
      </c>
      <c r="E3726" s="575" t="e">
        <f t="shared" si="412"/>
        <v>#REF!</v>
      </c>
      <c r="F3726" s="575" t="e">
        <f t="shared" si="407"/>
        <v>#REF!</v>
      </c>
      <c r="G3726" s="575" t="e">
        <f t="shared" si="408"/>
        <v>#REF!</v>
      </c>
      <c r="H3726" s="575" t="e">
        <f t="shared" si="409"/>
        <v>#REF!</v>
      </c>
      <c r="I3726" s="575" t="e">
        <f t="shared" si="410"/>
        <v>#REF!</v>
      </c>
      <c r="J3726" s="575" t="e">
        <f>IF(A3726="","",IF(#REF!="","",PMT((1+D3726)^(1/12)-1,(#REF!*12)-A3726+1,-E3726)))</f>
        <v>#REF!</v>
      </c>
    </row>
    <row r="3727" spans="1:10">
      <c r="A3727" s="577" t="e">
        <f>IF(A3726="","",IF(A3726=#REF!*12,"",+A3726+1))</f>
        <v>#REF!</v>
      </c>
      <c r="B3727" s="576" t="e">
        <f t="shared" si="411"/>
        <v>#REF!</v>
      </c>
      <c r="C3727" s="576" t="e">
        <f>IF(A3727="","",IF(#REF!+'Plano Prestação Mensal Proposta'!A3727&gt;120,0,ROUND(IF(B3727&gt;0.045,(0.045*0.5),(0.5)*B3727),7)))</f>
        <v>#REF!</v>
      </c>
      <c r="D3727" s="576" t="e">
        <f t="shared" si="406"/>
        <v>#REF!</v>
      </c>
      <c r="E3727" s="575" t="e">
        <f t="shared" si="412"/>
        <v>#REF!</v>
      </c>
      <c r="F3727" s="575" t="e">
        <f t="shared" si="407"/>
        <v>#REF!</v>
      </c>
      <c r="G3727" s="575" t="e">
        <f t="shared" si="408"/>
        <v>#REF!</v>
      </c>
      <c r="H3727" s="575" t="e">
        <f t="shared" si="409"/>
        <v>#REF!</v>
      </c>
      <c r="I3727" s="575" t="e">
        <f t="shared" si="410"/>
        <v>#REF!</v>
      </c>
      <c r="J3727" s="575" t="e">
        <f>IF(A3727="","",IF(#REF!="","",PMT((1+D3727)^(1/12)-1,(#REF!*12)-A3727+1,-E3727)))</f>
        <v>#REF!</v>
      </c>
    </row>
    <row r="3728" spans="1:10">
      <c r="A3728" s="577" t="e">
        <f>IF(A3727="","",IF(A3727=#REF!*12,"",+A3727+1))</f>
        <v>#REF!</v>
      </c>
      <c r="B3728" s="576" t="e">
        <f t="shared" si="411"/>
        <v>#REF!</v>
      </c>
      <c r="C3728" s="576" t="e">
        <f>IF(A3728="","",IF(#REF!+'Plano Prestação Mensal Proposta'!A3728&gt;120,0,ROUND(IF(B3728&gt;0.045,(0.045*0.5),(0.5)*B3728),7)))</f>
        <v>#REF!</v>
      </c>
      <c r="D3728" s="576" t="e">
        <f t="shared" si="406"/>
        <v>#REF!</v>
      </c>
      <c r="E3728" s="575" t="e">
        <f t="shared" si="412"/>
        <v>#REF!</v>
      </c>
      <c r="F3728" s="575" t="e">
        <f t="shared" si="407"/>
        <v>#REF!</v>
      </c>
      <c r="G3728" s="575" t="e">
        <f t="shared" si="408"/>
        <v>#REF!</v>
      </c>
      <c r="H3728" s="575" t="e">
        <f t="shared" si="409"/>
        <v>#REF!</v>
      </c>
      <c r="I3728" s="575" t="e">
        <f t="shared" si="410"/>
        <v>#REF!</v>
      </c>
      <c r="J3728" s="575" t="e">
        <f>IF(A3728="","",IF(#REF!="","",PMT((1+D3728)^(1/12)-1,(#REF!*12)-A3728+1,-E3728)))</f>
        <v>#REF!</v>
      </c>
    </row>
    <row r="3729" spans="1:10">
      <c r="A3729" s="577" t="e">
        <f>IF(A3728="","",IF(A3728=#REF!*12,"",+A3728+1))</f>
        <v>#REF!</v>
      </c>
      <c r="B3729" s="576" t="e">
        <f t="shared" si="411"/>
        <v>#REF!</v>
      </c>
      <c r="C3729" s="576" t="e">
        <f>IF(A3729="","",IF(#REF!+'Plano Prestação Mensal Proposta'!A3729&gt;120,0,ROUND(IF(B3729&gt;0.045,(0.045*0.5),(0.5)*B3729),7)))</f>
        <v>#REF!</v>
      </c>
      <c r="D3729" s="576" t="e">
        <f t="shared" si="406"/>
        <v>#REF!</v>
      </c>
      <c r="E3729" s="575" t="e">
        <f t="shared" si="412"/>
        <v>#REF!</v>
      </c>
      <c r="F3729" s="575" t="e">
        <f t="shared" si="407"/>
        <v>#REF!</v>
      </c>
      <c r="G3729" s="575" t="e">
        <f t="shared" si="408"/>
        <v>#REF!</v>
      </c>
      <c r="H3729" s="575" t="e">
        <f t="shared" si="409"/>
        <v>#REF!</v>
      </c>
      <c r="I3729" s="575" t="e">
        <f t="shared" si="410"/>
        <v>#REF!</v>
      </c>
      <c r="J3729" s="575" t="e">
        <f>IF(A3729="","",IF(#REF!="","",PMT((1+D3729)^(1/12)-1,(#REF!*12)-A3729+1,-E3729)))</f>
        <v>#REF!</v>
      </c>
    </row>
    <row r="3730" spans="1:10">
      <c r="A3730" s="577" t="e">
        <f>IF(A3729="","",IF(A3729=#REF!*12,"",+A3729+1))</f>
        <v>#REF!</v>
      </c>
      <c r="B3730" s="576" t="e">
        <f t="shared" si="411"/>
        <v>#REF!</v>
      </c>
      <c r="C3730" s="576" t="e">
        <f>IF(A3730="","",IF(#REF!+'Plano Prestação Mensal Proposta'!A3730&gt;120,0,ROUND(IF(B3730&gt;0.045,(0.045*0.5),(0.5)*B3730),7)))</f>
        <v>#REF!</v>
      </c>
      <c r="D3730" s="576" t="e">
        <f t="shared" si="406"/>
        <v>#REF!</v>
      </c>
      <c r="E3730" s="575" t="e">
        <f t="shared" si="412"/>
        <v>#REF!</v>
      </c>
      <c r="F3730" s="575" t="e">
        <f t="shared" si="407"/>
        <v>#REF!</v>
      </c>
      <c r="G3730" s="575" t="e">
        <f t="shared" si="408"/>
        <v>#REF!</v>
      </c>
      <c r="H3730" s="575" t="e">
        <f t="shared" si="409"/>
        <v>#REF!</v>
      </c>
      <c r="I3730" s="575" t="e">
        <f t="shared" si="410"/>
        <v>#REF!</v>
      </c>
      <c r="J3730" s="575" t="e">
        <f>IF(A3730="","",IF(#REF!="","",PMT((1+D3730)^(1/12)-1,(#REF!*12)-A3730+1,-E3730)))</f>
        <v>#REF!</v>
      </c>
    </row>
    <row r="3731" spans="1:10">
      <c r="A3731" s="577" t="e">
        <f>IF(A3730="","",IF(A3730=#REF!*12,"",+A3730+1))</f>
        <v>#REF!</v>
      </c>
      <c r="B3731" s="576" t="e">
        <f t="shared" si="411"/>
        <v>#REF!</v>
      </c>
      <c r="C3731" s="576" t="e">
        <f>IF(A3731="","",IF(#REF!+'Plano Prestação Mensal Proposta'!A3731&gt;120,0,ROUND(IF(B3731&gt;0.045,(0.045*0.5),(0.5)*B3731),7)))</f>
        <v>#REF!</v>
      </c>
      <c r="D3731" s="576" t="e">
        <f t="shared" si="406"/>
        <v>#REF!</v>
      </c>
      <c r="E3731" s="575" t="e">
        <f t="shared" si="412"/>
        <v>#REF!</v>
      </c>
      <c r="F3731" s="575" t="e">
        <f t="shared" si="407"/>
        <v>#REF!</v>
      </c>
      <c r="G3731" s="575" t="e">
        <f t="shared" si="408"/>
        <v>#REF!</v>
      </c>
      <c r="H3731" s="575" t="e">
        <f t="shared" si="409"/>
        <v>#REF!</v>
      </c>
      <c r="I3731" s="575" t="e">
        <f t="shared" si="410"/>
        <v>#REF!</v>
      </c>
      <c r="J3731" s="575" t="e">
        <f>IF(A3731="","",IF(#REF!="","",PMT((1+D3731)^(1/12)-1,(#REF!*12)-A3731+1,-E3731)))</f>
        <v>#REF!</v>
      </c>
    </row>
    <row r="3732" spans="1:10">
      <c r="A3732" s="577" t="e">
        <f>IF(A3731="","",IF(A3731=#REF!*12,"",+A3731+1))</f>
        <v>#REF!</v>
      </c>
      <c r="B3732" s="576" t="e">
        <f t="shared" si="411"/>
        <v>#REF!</v>
      </c>
      <c r="C3732" s="576" t="e">
        <f>IF(A3732="","",IF(#REF!+'Plano Prestação Mensal Proposta'!A3732&gt;120,0,ROUND(IF(B3732&gt;0.045,(0.045*0.5),(0.5)*B3732),7)))</f>
        <v>#REF!</v>
      </c>
      <c r="D3732" s="576" t="e">
        <f t="shared" si="406"/>
        <v>#REF!</v>
      </c>
      <c r="E3732" s="575" t="e">
        <f t="shared" si="412"/>
        <v>#REF!</v>
      </c>
      <c r="F3732" s="575" t="e">
        <f t="shared" si="407"/>
        <v>#REF!</v>
      </c>
      <c r="G3732" s="575" t="e">
        <f t="shared" si="408"/>
        <v>#REF!</v>
      </c>
      <c r="H3732" s="575" t="e">
        <f t="shared" si="409"/>
        <v>#REF!</v>
      </c>
      <c r="I3732" s="575" t="e">
        <f t="shared" si="410"/>
        <v>#REF!</v>
      </c>
      <c r="J3732" s="575" t="e">
        <f>IF(A3732="","",IF(#REF!="","",PMT((1+D3732)^(1/12)-1,(#REF!*12)-A3732+1,-E3732)))</f>
        <v>#REF!</v>
      </c>
    </row>
    <row r="3733" spans="1:10">
      <c r="A3733" s="577" t="e">
        <f>IF(A3732="","",IF(A3732=#REF!*12,"",+A3732+1))</f>
        <v>#REF!</v>
      </c>
      <c r="B3733" s="576" t="e">
        <f t="shared" si="411"/>
        <v>#REF!</v>
      </c>
      <c r="C3733" s="576" t="e">
        <f>IF(A3733="","",IF(#REF!+'Plano Prestação Mensal Proposta'!A3733&gt;120,0,ROUND(IF(B3733&gt;0.045,(0.045*0.5),(0.5)*B3733),7)))</f>
        <v>#REF!</v>
      </c>
      <c r="D3733" s="576" t="e">
        <f t="shared" si="406"/>
        <v>#REF!</v>
      </c>
      <c r="E3733" s="575" t="e">
        <f t="shared" si="412"/>
        <v>#REF!</v>
      </c>
      <c r="F3733" s="575" t="e">
        <f t="shared" si="407"/>
        <v>#REF!</v>
      </c>
      <c r="G3733" s="575" t="e">
        <f t="shared" si="408"/>
        <v>#REF!</v>
      </c>
      <c r="H3733" s="575" t="e">
        <f t="shared" si="409"/>
        <v>#REF!</v>
      </c>
      <c r="I3733" s="575" t="e">
        <f t="shared" si="410"/>
        <v>#REF!</v>
      </c>
      <c r="J3733" s="575" t="e">
        <f>IF(A3733="","",IF(#REF!="","",PMT((1+D3733)^(1/12)-1,(#REF!*12)-A3733+1,-E3733)))</f>
        <v>#REF!</v>
      </c>
    </row>
    <row r="3734" spans="1:10">
      <c r="A3734" s="577" t="e">
        <f>IF(A3733="","",IF(A3733=#REF!*12,"",+A3733+1))</f>
        <v>#REF!</v>
      </c>
      <c r="B3734" s="576" t="e">
        <f t="shared" si="411"/>
        <v>#REF!</v>
      </c>
      <c r="C3734" s="576" t="e">
        <f>IF(A3734="","",IF(#REF!+'Plano Prestação Mensal Proposta'!A3734&gt;120,0,ROUND(IF(B3734&gt;0.045,(0.045*0.5),(0.5)*B3734),7)))</f>
        <v>#REF!</v>
      </c>
      <c r="D3734" s="576" t="e">
        <f t="shared" si="406"/>
        <v>#REF!</v>
      </c>
      <c r="E3734" s="575" t="e">
        <f t="shared" si="412"/>
        <v>#REF!</v>
      </c>
      <c r="F3734" s="575" t="e">
        <f t="shared" si="407"/>
        <v>#REF!</v>
      </c>
      <c r="G3734" s="575" t="e">
        <f t="shared" si="408"/>
        <v>#REF!</v>
      </c>
      <c r="H3734" s="575" t="e">
        <f t="shared" si="409"/>
        <v>#REF!</v>
      </c>
      <c r="I3734" s="575" t="e">
        <f t="shared" si="410"/>
        <v>#REF!</v>
      </c>
      <c r="J3734" s="575" t="e">
        <f>IF(A3734="","",IF(#REF!="","",PMT((1+D3734)^(1/12)-1,(#REF!*12)-A3734+1,-E3734)))</f>
        <v>#REF!</v>
      </c>
    </row>
    <row r="3735" spans="1:10">
      <c r="A3735" s="577" t="e">
        <f>IF(A3734="","",IF(A3734=#REF!*12,"",+A3734+1))</f>
        <v>#REF!</v>
      </c>
      <c r="B3735" s="576" t="e">
        <f t="shared" si="411"/>
        <v>#REF!</v>
      </c>
      <c r="C3735" s="576" t="e">
        <f>IF(A3735="","",IF(#REF!+'Plano Prestação Mensal Proposta'!A3735&gt;120,0,ROUND(IF(B3735&gt;0.045,(0.045*0.5),(0.5)*B3735),7)))</f>
        <v>#REF!</v>
      </c>
      <c r="D3735" s="576" t="e">
        <f t="shared" si="406"/>
        <v>#REF!</v>
      </c>
      <c r="E3735" s="575" t="e">
        <f t="shared" si="412"/>
        <v>#REF!</v>
      </c>
      <c r="F3735" s="575" t="e">
        <f t="shared" si="407"/>
        <v>#REF!</v>
      </c>
      <c r="G3735" s="575" t="e">
        <f t="shared" si="408"/>
        <v>#REF!</v>
      </c>
      <c r="H3735" s="575" t="e">
        <f t="shared" si="409"/>
        <v>#REF!</v>
      </c>
      <c r="I3735" s="575" t="e">
        <f t="shared" si="410"/>
        <v>#REF!</v>
      </c>
      <c r="J3735" s="575" t="e">
        <f>IF(A3735="","",IF(#REF!="","",PMT((1+D3735)^(1/12)-1,(#REF!*12)-A3735+1,-E3735)))</f>
        <v>#REF!</v>
      </c>
    </row>
    <row r="3736" spans="1:10">
      <c r="A3736" s="577" t="e">
        <f>IF(A3735="","",IF(A3735=#REF!*12,"",+A3735+1))</f>
        <v>#REF!</v>
      </c>
      <c r="B3736" s="576" t="e">
        <f t="shared" si="411"/>
        <v>#REF!</v>
      </c>
      <c r="C3736" s="576" t="e">
        <f>IF(A3736="","",IF(#REF!+'Plano Prestação Mensal Proposta'!A3736&gt;120,0,ROUND(IF(B3736&gt;0.045,(0.045*0.5),(0.5)*B3736),7)))</f>
        <v>#REF!</v>
      </c>
      <c r="D3736" s="576" t="e">
        <f t="shared" si="406"/>
        <v>#REF!</v>
      </c>
      <c r="E3736" s="575" t="e">
        <f t="shared" si="412"/>
        <v>#REF!</v>
      </c>
      <c r="F3736" s="575" t="e">
        <f t="shared" si="407"/>
        <v>#REF!</v>
      </c>
      <c r="G3736" s="575" t="e">
        <f t="shared" si="408"/>
        <v>#REF!</v>
      </c>
      <c r="H3736" s="575" t="e">
        <f t="shared" si="409"/>
        <v>#REF!</v>
      </c>
      <c r="I3736" s="575" t="e">
        <f t="shared" si="410"/>
        <v>#REF!</v>
      </c>
      <c r="J3736" s="575" t="e">
        <f>IF(A3736="","",IF(#REF!="","",PMT((1+D3736)^(1/12)-1,(#REF!*12)-A3736+1,-E3736)))</f>
        <v>#REF!</v>
      </c>
    </row>
    <row r="3737" spans="1:10">
      <c r="A3737" s="577" t="e">
        <f>IF(A3736="","",IF(A3736=#REF!*12,"",+A3736+1))</f>
        <v>#REF!</v>
      </c>
      <c r="B3737" s="576" t="e">
        <f t="shared" si="411"/>
        <v>#REF!</v>
      </c>
      <c r="C3737" s="576" t="e">
        <f>IF(A3737="","",IF(#REF!+'Plano Prestação Mensal Proposta'!A3737&gt;120,0,ROUND(IF(B3737&gt;0.045,(0.045*0.5),(0.5)*B3737),7)))</f>
        <v>#REF!</v>
      </c>
      <c r="D3737" s="576" t="e">
        <f t="shared" si="406"/>
        <v>#REF!</v>
      </c>
      <c r="E3737" s="575" t="e">
        <f t="shared" si="412"/>
        <v>#REF!</v>
      </c>
      <c r="F3737" s="575" t="e">
        <f t="shared" si="407"/>
        <v>#REF!</v>
      </c>
      <c r="G3737" s="575" t="e">
        <f t="shared" si="408"/>
        <v>#REF!</v>
      </c>
      <c r="H3737" s="575" t="e">
        <f t="shared" si="409"/>
        <v>#REF!</v>
      </c>
      <c r="I3737" s="575" t="e">
        <f t="shared" si="410"/>
        <v>#REF!</v>
      </c>
      <c r="J3737" s="575" t="e">
        <f>IF(A3737="","",IF(#REF!="","",PMT((1+D3737)^(1/12)-1,(#REF!*12)-A3737+1,-E3737)))</f>
        <v>#REF!</v>
      </c>
    </row>
    <row r="3738" spans="1:10">
      <c r="A3738" s="577" t="e">
        <f>IF(A3737="","",IF(A3737=#REF!*12,"",+A3737+1))</f>
        <v>#REF!</v>
      </c>
      <c r="B3738" s="576" t="e">
        <f t="shared" si="411"/>
        <v>#REF!</v>
      </c>
      <c r="C3738" s="576" t="e">
        <f>IF(A3738="","",IF(#REF!+'Plano Prestação Mensal Proposta'!A3738&gt;120,0,ROUND(IF(B3738&gt;0.045,(0.045*0.5),(0.5)*B3738),7)))</f>
        <v>#REF!</v>
      </c>
      <c r="D3738" s="576" t="e">
        <f t="shared" si="406"/>
        <v>#REF!</v>
      </c>
      <c r="E3738" s="575" t="e">
        <f t="shared" si="412"/>
        <v>#REF!</v>
      </c>
      <c r="F3738" s="575" t="e">
        <f t="shared" si="407"/>
        <v>#REF!</v>
      </c>
      <c r="G3738" s="575" t="e">
        <f t="shared" si="408"/>
        <v>#REF!</v>
      </c>
      <c r="H3738" s="575" t="e">
        <f t="shared" si="409"/>
        <v>#REF!</v>
      </c>
      <c r="I3738" s="575" t="e">
        <f t="shared" si="410"/>
        <v>#REF!</v>
      </c>
      <c r="J3738" s="575" t="e">
        <f>IF(A3738="","",IF(#REF!="","",PMT((1+D3738)^(1/12)-1,(#REF!*12)-A3738+1,-E3738)))</f>
        <v>#REF!</v>
      </c>
    </row>
    <row r="3739" spans="1:10">
      <c r="A3739" s="577" t="e">
        <f>IF(A3738="","",IF(A3738=#REF!*12,"",+A3738+1))</f>
        <v>#REF!</v>
      </c>
      <c r="B3739" s="576" t="e">
        <f t="shared" si="411"/>
        <v>#REF!</v>
      </c>
      <c r="C3739" s="576" t="e">
        <f>IF(A3739="","",IF(#REF!+'Plano Prestação Mensal Proposta'!A3739&gt;120,0,ROUND(IF(B3739&gt;0.045,(0.045*0.5),(0.5)*B3739),7)))</f>
        <v>#REF!</v>
      </c>
      <c r="D3739" s="576" t="e">
        <f t="shared" si="406"/>
        <v>#REF!</v>
      </c>
      <c r="E3739" s="575" t="e">
        <f t="shared" si="412"/>
        <v>#REF!</v>
      </c>
      <c r="F3739" s="575" t="e">
        <f t="shared" si="407"/>
        <v>#REF!</v>
      </c>
      <c r="G3739" s="575" t="e">
        <f t="shared" si="408"/>
        <v>#REF!</v>
      </c>
      <c r="H3739" s="575" t="e">
        <f t="shared" si="409"/>
        <v>#REF!</v>
      </c>
      <c r="I3739" s="575" t="e">
        <f t="shared" si="410"/>
        <v>#REF!</v>
      </c>
      <c r="J3739" s="575" t="e">
        <f>IF(A3739="","",IF(#REF!="","",PMT((1+D3739)^(1/12)-1,(#REF!*12)-A3739+1,-E3739)))</f>
        <v>#REF!</v>
      </c>
    </row>
    <row r="3740" spans="1:10">
      <c r="A3740" s="577" t="e">
        <f>IF(A3739="","",IF(A3739=#REF!*12,"",+A3739+1))</f>
        <v>#REF!</v>
      </c>
      <c r="B3740" s="576" t="e">
        <f t="shared" si="411"/>
        <v>#REF!</v>
      </c>
      <c r="C3740" s="576" t="e">
        <f>IF(A3740="","",IF(#REF!+'Plano Prestação Mensal Proposta'!A3740&gt;120,0,ROUND(IF(B3740&gt;0.045,(0.045*0.5),(0.5)*B3740),7)))</f>
        <v>#REF!</v>
      </c>
      <c r="D3740" s="576" t="e">
        <f t="shared" si="406"/>
        <v>#REF!</v>
      </c>
      <c r="E3740" s="575" t="e">
        <f t="shared" si="412"/>
        <v>#REF!</v>
      </c>
      <c r="F3740" s="575" t="e">
        <f t="shared" si="407"/>
        <v>#REF!</v>
      </c>
      <c r="G3740" s="575" t="e">
        <f t="shared" si="408"/>
        <v>#REF!</v>
      </c>
      <c r="H3740" s="575" t="e">
        <f t="shared" si="409"/>
        <v>#REF!</v>
      </c>
      <c r="I3740" s="575" t="e">
        <f t="shared" si="410"/>
        <v>#REF!</v>
      </c>
      <c r="J3740" s="575" t="e">
        <f>IF(A3740="","",IF(#REF!="","",PMT((1+D3740)^(1/12)-1,(#REF!*12)-A3740+1,-E3740)))</f>
        <v>#REF!</v>
      </c>
    </row>
    <row r="3741" spans="1:10">
      <c r="A3741" s="577" t="e">
        <f>IF(A3740="","",IF(A3740=#REF!*12,"",+A3740+1))</f>
        <v>#REF!</v>
      </c>
      <c r="B3741" s="576" t="e">
        <f t="shared" si="411"/>
        <v>#REF!</v>
      </c>
      <c r="C3741" s="576" t="e">
        <f>IF(A3741="","",IF(#REF!+'Plano Prestação Mensal Proposta'!A3741&gt;120,0,ROUND(IF(B3741&gt;0.045,(0.045*0.5),(0.5)*B3741),7)))</f>
        <v>#REF!</v>
      </c>
      <c r="D3741" s="576" t="e">
        <f t="shared" si="406"/>
        <v>#REF!</v>
      </c>
      <c r="E3741" s="575" t="e">
        <f t="shared" si="412"/>
        <v>#REF!</v>
      </c>
      <c r="F3741" s="575" t="e">
        <f t="shared" si="407"/>
        <v>#REF!</v>
      </c>
      <c r="G3741" s="575" t="e">
        <f t="shared" si="408"/>
        <v>#REF!</v>
      </c>
      <c r="H3741" s="575" t="e">
        <f t="shared" si="409"/>
        <v>#REF!</v>
      </c>
      <c r="I3741" s="575" t="e">
        <f t="shared" si="410"/>
        <v>#REF!</v>
      </c>
      <c r="J3741" s="575" t="e">
        <f>IF(A3741="","",IF(#REF!="","",PMT((1+D3741)^(1/12)-1,(#REF!*12)-A3741+1,-E3741)))</f>
        <v>#REF!</v>
      </c>
    </row>
    <row r="3742" spans="1:10">
      <c r="A3742" s="577" t="e">
        <f>IF(A3741="","",IF(A3741=#REF!*12,"",+A3741+1))</f>
        <v>#REF!</v>
      </c>
      <c r="B3742" s="576" t="e">
        <f t="shared" si="411"/>
        <v>#REF!</v>
      </c>
      <c r="C3742" s="576" t="e">
        <f>IF(A3742="","",IF(#REF!+'Plano Prestação Mensal Proposta'!A3742&gt;120,0,ROUND(IF(B3742&gt;0.045,(0.045*0.5),(0.5)*B3742),7)))</f>
        <v>#REF!</v>
      </c>
      <c r="D3742" s="576" t="e">
        <f t="shared" si="406"/>
        <v>#REF!</v>
      </c>
      <c r="E3742" s="575" t="e">
        <f t="shared" si="412"/>
        <v>#REF!</v>
      </c>
      <c r="F3742" s="575" t="e">
        <f t="shared" si="407"/>
        <v>#REF!</v>
      </c>
      <c r="G3742" s="575" t="e">
        <f t="shared" si="408"/>
        <v>#REF!</v>
      </c>
      <c r="H3742" s="575" t="e">
        <f t="shared" si="409"/>
        <v>#REF!</v>
      </c>
      <c r="I3742" s="575" t="e">
        <f t="shared" si="410"/>
        <v>#REF!</v>
      </c>
      <c r="J3742" s="575" t="e">
        <f>IF(A3742="","",IF(#REF!="","",PMT((1+D3742)^(1/12)-1,(#REF!*12)-A3742+1,-E3742)))</f>
        <v>#REF!</v>
      </c>
    </row>
    <row r="3743" spans="1:10">
      <c r="A3743" s="577" t="e">
        <f>IF(A3742="","",IF(A3742=#REF!*12,"",+A3742+1))</f>
        <v>#REF!</v>
      </c>
      <c r="B3743" s="576" t="e">
        <f t="shared" si="411"/>
        <v>#REF!</v>
      </c>
      <c r="C3743" s="576" t="e">
        <f>IF(A3743="","",IF(#REF!+'Plano Prestação Mensal Proposta'!A3743&gt;120,0,ROUND(IF(B3743&gt;0.045,(0.045*0.5),(0.5)*B3743),7)))</f>
        <v>#REF!</v>
      </c>
      <c r="D3743" s="576" t="e">
        <f t="shared" si="406"/>
        <v>#REF!</v>
      </c>
      <c r="E3743" s="575" t="e">
        <f t="shared" si="412"/>
        <v>#REF!</v>
      </c>
      <c r="F3743" s="575" t="e">
        <f t="shared" si="407"/>
        <v>#REF!</v>
      </c>
      <c r="G3743" s="575" t="e">
        <f t="shared" si="408"/>
        <v>#REF!</v>
      </c>
      <c r="H3743" s="575" t="e">
        <f t="shared" si="409"/>
        <v>#REF!</v>
      </c>
      <c r="I3743" s="575" t="e">
        <f t="shared" si="410"/>
        <v>#REF!</v>
      </c>
      <c r="J3743" s="575" t="e">
        <f>IF(A3743="","",IF(#REF!="","",PMT((1+D3743)^(1/12)-1,(#REF!*12)-A3743+1,-E3743)))</f>
        <v>#REF!</v>
      </c>
    </row>
    <row r="3744" spans="1:10">
      <c r="A3744" s="577" t="e">
        <f>IF(A3743="","",IF(A3743=#REF!*12,"",+A3743+1))</f>
        <v>#REF!</v>
      </c>
      <c r="B3744" s="576" t="e">
        <f t="shared" si="411"/>
        <v>#REF!</v>
      </c>
      <c r="C3744" s="576" t="e">
        <f>IF(A3744="","",IF(#REF!+'Plano Prestação Mensal Proposta'!A3744&gt;120,0,ROUND(IF(B3744&gt;0.045,(0.045*0.5),(0.5)*B3744),7)))</f>
        <v>#REF!</v>
      </c>
      <c r="D3744" s="576" t="e">
        <f t="shared" si="406"/>
        <v>#REF!</v>
      </c>
      <c r="E3744" s="575" t="e">
        <f t="shared" si="412"/>
        <v>#REF!</v>
      </c>
      <c r="F3744" s="575" t="e">
        <f t="shared" si="407"/>
        <v>#REF!</v>
      </c>
      <c r="G3744" s="575" t="e">
        <f t="shared" si="408"/>
        <v>#REF!</v>
      </c>
      <c r="H3744" s="575" t="e">
        <f t="shared" si="409"/>
        <v>#REF!</v>
      </c>
      <c r="I3744" s="575" t="e">
        <f t="shared" si="410"/>
        <v>#REF!</v>
      </c>
      <c r="J3744" s="575" t="e">
        <f>IF(A3744="","",IF(#REF!="","",PMT((1+D3744)^(1/12)-1,(#REF!*12)-A3744+1,-E3744)))</f>
        <v>#REF!</v>
      </c>
    </row>
    <row r="3745" spans="1:10">
      <c r="A3745" s="577" t="e">
        <f>IF(A3744="","",IF(A3744=#REF!*12,"",+A3744+1))</f>
        <v>#REF!</v>
      </c>
      <c r="B3745" s="576" t="e">
        <f t="shared" si="411"/>
        <v>#REF!</v>
      </c>
      <c r="C3745" s="576" t="e">
        <f>IF(A3745="","",IF(#REF!+'Plano Prestação Mensal Proposta'!A3745&gt;120,0,ROUND(IF(B3745&gt;0.045,(0.045*0.5),(0.5)*B3745),7)))</f>
        <v>#REF!</v>
      </c>
      <c r="D3745" s="576" t="e">
        <f t="shared" si="406"/>
        <v>#REF!</v>
      </c>
      <c r="E3745" s="575" t="e">
        <f t="shared" si="412"/>
        <v>#REF!</v>
      </c>
      <c r="F3745" s="575" t="e">
        <f t="shared" si="407"/>
        <v>#REF!</v>
      </c>
      <c r="G3745" s="575" t="e">
        <f t="shared" si="408"/>
        <v>#REF!</v>
      </c>
      <c r="H3745" s="575" t="e">
        <f t="shared" si="409"/>
        <v>#REF!</v>
      </c>
      <c r="I3745" s="575" t="e">
        <f t="shared" si="410"/>
        <v>#REF!</v>
      </c>
      <c r="J3745" s="575" t="e">
        <f>IF(A3745="","",IF(#REF!="","",PMT((1+D3745)^(1/12)-1,(#REF!*12)-A3745+1,-E3745)))</f>
        <v>#REF!</v>
      </c>
    </row>
    <row r="3746" spans="1:10">
      <c r="A3746" s="577" t="e">
        <f>IF(A3745="","",IF(A3745=#REF!*12,"",+A3745+1))</f>
        <v>#REF!</v>
      </c>
      <c r="B3746" s="576" t="e">
        <f t="shared" si="411"/>
        <v>#REF!</v>
      </c>
      <c r="C3746" s="576" t="e">
        <f>IF(A3746="","",IF(#REF!+'Plano Prestação Mensal Proposta'!A3746&gt;120,0,ROUND(IF(B3746&gt;0.045,(0.045*0.5),(0.5)*B3746),7)))</f>
        <v>#REF!</v>
      </c>
      <c r="D3746" s="576" t="e">
        <f t="shared" si="406"/>
        <v>#REF!</v>
      </c>
      <c r="E3746" s="575" t="e">
        <f t="shared" si="412"/>
        <v>#REF!</v>
      </c>
      <c r="F3746" s="575" t="e">
        <f t="shared" si="407"/>
        <v>#REF!</v>
      </c>
      <c r="G3746" s="575" t="e">
        <f t="shared" si="408"/>
        <v>#REF!</v>
      </c>
      <c r="H3746" s="575" t="e">
        <f t="shared" si="409"/>
        <v>#REF!</v>
      </c>
      <c r="I3746" s="575" t="e">
        <f t="shared" si="410"/>
        <v>#REF!</v>
      </c>
      <c r="J3746" s="575" t="e">
        <f>IF(A3746="","",IF(#REF!="","",PMT((1+D3746)^(1/12)-1,(#REF!*12)-A3746+1,-E3746)))</f>
        <v>#REF!</v>
      </c>
    </row>
    <row r="3747" spans="1:10">
      <c r="A3747" s="577" t="e">
        <f>IF(A3746="","",IF(A3746=#REF!*12,"",+A3746+1))</f>
        <v>#REF!</v>
      </c>
      <c r="B3747" s="576" t="e">
        <f t="shared" si="411"/>
        <v>#REF!</v>
      </c>
      <c r="C3747" s="576" t="e">
        <f>IF(A3747="","",IF(#REF!+'Plano Prestação Mensal Proposta'!A3747&gt;120,0,ROUND(IF(B3747&gt;0.045,(0.045*0.5),(0.5)*B3747),7)))</f>
        <v>#REF!</v>
      </c>
      <c r="D3747" s="576" t="e">
        <f t="shared" si="406"/>
        <v>#REF!</v>
      </c>
      <c r="E3747" s="575" t="e">
        <f t="shared" si="412"/>
        <v>#REF!</v>
      </c>
      <c r="F3747" s="575" t="e">
        <f t="shared" si="407"/>
        <v>#REF!</v>
      </c>
      <c r="G3747" s="575" t="e">
        <f t="shared" si="408"/>
        <v>#REF!</v>
      </c>
      <c r="H3747" s="575" t="e">
        <f t="shared" si="409"/>
        <v>#REF!</v>
      </c>
      <c r="I3747" s="575" t="e">
        <f t="shared" si="410"/>
        <v>#REF!</v>
      </c>
      <c r="J3747" s="575" t="e">
        <f>IF(A3747="","",IF(#REF!="","",PMT((1+D3747)^(1/12)-1,(#REF!*12)-A3747+1,-E3747)))</f>
        <v>#REF!</v>
      </c>
    </row>
    <row r="3748" spans="1:10">
      <c r="A3748" s="577" t="e">
        <f>IF(A3747="","",IF(A3747=#REF!*12,"",+A3747+1))</f>
        <v>#REF!</v>
      </c>
      <c r="B3748" s="576" t="e">
        <f t="shared" si="411"/>
        <v>#REF!</v>
      </c>
      <c r="C3748" s="576" t="e">
        <f>IF(A3748="","",IF(#REF!+'Plano Prestação Mensal Proposta'!A3748&gt;120,0,ROUND(IF(B3748&gt;0.045,(0.045*0.5),(0.5)*B3748),7)))</f>
        <v>#REF!</v>
      </c>
      <c r="D3748" s="576" t="e">
        <f t="shared" si="406"/>
        <v>#REF!</v>
      </c>
      <c r="E3748" s="575" t="e">
        <f t="shared" si="412"/>
        <v>#REF!</v>
      </c>
      <c r="F3748" s="575" t="e">
        <f t="shared" si="407"/>
        <v>#REF!</v>
      </c>
      <c r="G3748" s="575" t="e">
        <f t="shared" si="408"/>
        <v>#REF!</v>
      </c>
      <c r="H3748" s="575" t="e">
        <f t="shared" si="409"/>
        <v>#REF!</v>
      </c>
      <c r="I3748" s="575" t="e">
        <f t="shared" si="410"/>
        <v>#REF!</v>
      </c>
      <c r="J3748" s="575" t="e">
        <f>IF(A3748="","",IF(#REF!="","",PMT((1+D3748)^(1/12)-1,(#REF!*12)-A3748+1,-E3748)))</f>
        <v>#REF!</v>
      </c>
    </row>
    <row r="3749" spans="1:10">
      <c r="A3749" s="577" t="e">
        <f>IF(A3748="","",IF(A3748=#REF!*12,"",+A3748+1))</f>
        <v>#REF!</v>
      </c>
      <c r="B3749" s="576" t="e">
        <f t="shared" si="411"/>
        <v>#REF!</v>
      </c>
      <c r="C3749" s="576" t="e">
        <f>IF(A3749="","",IF(#REF!+'Plano Prestação Mensal Proposta'!A3749&gt;120,0,ROUND(IF(B3749&gt;0.045,(0.045*0.5),(0.5)*B3749),7)))</f>
        <v>#REF!</v>
      </c>
      <c r="D3749" s="576" t="e">
        <f t="shared" si="406"/>
        <v>#REF!</v>
      </c>
      <c r="E3749" s="575" t="e">
        <f t="shared" si="412"/>
        <v>#REF!</v>
      </c>
      <c r="F3749" s="575" t="e">
        <f t="shared" si="407"/>
        <v>#REF!</v>
      </c>
      <c r="G3749" s="575" t="e">
        <f t="shared" si="408"/>
        <v>#REF!</v>
      </c>
      <c r="H3749" s="575" t="e">
        <f t="shared" si="409"/>
        <v>#REF!</v>
      </c>
      <c r="I3749" s="575" t="e">
        <f t="shared" si="410"/>
        <v>#REF!</v>
      </c>
      <c r="J3749" s="575" t="e">
        <f>IF(A3749="","",IF(#REF!="","",PMT((1+D3749)^(1/12)-1,(#REF!*12)-A3749+1,-E3749)))</f>
        <v>#REF!</v>
      </c>
    </row>
    <row r="3750" spans="1:10">
      <c r="A3750" s="577" t="e">
        <f>IF(A3749="","",IF(A3749=#REF!*12,"",+A3749+1))</f>
        <v>#REF!</v>
      </c>
      <c r="B3750" s="576" t="e">
        <f t="shared" si="411"/>
        <v>#REF!</v>
      </c>
      <c r="C3750" s="576" t="e">
        <f>IF(A3750="","",IF(#REF!+'Plano Prestação Mensal Proposta'!A3750&gt;120,0,ROUND(IF(B3750&gt;0.045,(0.045*0.5),(0.5)*B3750),7)))</f>
        <v>#REF!</v>
      </c>
      <c r="D3750" s="576" t="e">
        <f t="shared" si="406"/>
        <v>#REF!</v>
      </c>
      <c r="E3750" s="575" t="e">
        <f t="shared" si="412"/>
        <v>#REF!</v>
      </c>
      <c r="F3750" s="575" t="e">
        <f t="shared" si="407"/>
        <v>#REF!</v>
      </c>
      <c r="G3750" s="575" t="e">
        <f t="shared" si="408"/>
        <v>#REF!</v>
      </c>
      <c r="H3750" s="575" t="e">
        <f t="shared" si="409"/>
        <v>#REF!</v>
      </c>
      <c r="I3750" s="575" t="e">
        <f t="shared" si="410"/>
        <v>#REF!</v>
      </c>
      <c r="J3750" s="575" t="e">
        <f>IF(A3750="","",IF(#REF!="","",PMT((1+D3750)^(1/12)-1,(#REF!*12)-A3750+1,-E3750)))</f>
        <v>#REF!</v>
      </c>
    </row>
    <row r="3751" spans="1:10">
      <c r="A3751" s="577" t="e">
        <f>IF(A3750="","",IF(A3750=#REF!*12,"",+A3750+1))</f>
        <v>#REF!</v>
      </c>
      <c r="B3751" s="576" t="e">
        <f t="shared" si="411"/>
        <v>#REF!</v>
      </c>
      <c r="C3751" s="576" t="e">
        <f>IF(A3751="","",IF(#REF!+'Plano Prestação Mensal Proposta'!A3751&gt;120,0,ROUND(IF(B3751&gt;0.045,(0.045*0.5),(0.5)*B3751),7)))</f>
        <v>#REF!</v>
      </c>
      <c r="D3751" s="576" t="e">
        <f t="shared" si="406"/>
        <v>#REF!</v>
      </c>
      <c r="E3751" s="575" t="e">
        <f t="shared" si="412"/>
        <v>#REF!</v>
      </c>
      <c r="F3751" s="575" t="e">
        <f t="shared" si="407"/>
        <v>#REF!</v>
      </c>
      <c r="G3751" s="575" t="e">
        <f t="shared" si="408"/>
        <v>#REF!</v>
      </c>
      <c r="H3751" s="575" t="e">
        <f t="shared" si="409"/>
        <v>#REF!</v>
      </c>
      <c r="I3751" s="575" t="e">
        <f t="shared" si="410"/>
        <v>#REF!</v>
      </c>
      <c r="J3751" s="575" t="e">
        <f>IF(A3751="","",IF(#REF!="","",PMT((1+D3751)^(1/12)-1,(#REF!*12)-A3751+1,-E3751)))</f>
        <v>#REF!</v>
      </c>
    </row>
    <row r="3752" spans="1:10">
      <c r="A3752" s="577" t="e">
        <f>IF(A3751="","",IF(A3751=#REF!*12,"",+A3751+1))</f>
        <v>#REF!</v>
      </c>
      <c r="B3752" s="576" t="e">
        <f t="shared" si="411"/>
        <v>#REF!</v>
      </c>
      <c r="C3752" s="576" t="e">
        <f>IF(A3752="","",IF(#REF!+'Plano Prestação Mensal Proposta'!A3752&gt;120,0,ROUND(IF(B3752&gt;0.045,(0.045*0.5),(0.5)*B3752),7)))</f>
        <v>#REF!</v>
      </c>
      <c r="D3752" s="576" t="e">
        <f t="shared" si="406"/>
        <v>#REF!</v>
      </c>
      <c r="E3752" s="575" t="e">
        <f t="shared" si="412"/>
        <v>#REF!</v>
      </c>
      <c r="F3752" s="575" t="e">
        <f t="shared" si="407"/>
        <v>#REF!</v>
      </c>
      <c r="G3752" s="575" t="e">
        <f t="shared" si="408"/>
        <v>#REF!</v>
      </c>
      <c r="H3752" s="575" t="e">
        <f t="shared" si="409"/>
        <v>#REF!</v>
      </c>
      <c r="I3752" s="575" t="e">
        <f t="shared" si="410"/>
        <v>#REF!</v>
      </c>
      <c r="J3752" s="575" t="e">
        <f>IF(A3752="","",IF(#REF!="","",PMT((1+D3752)^(1/12)-1,(#REF!*12)-A3752+1,-E3752)))</f>
        <v>#REF!</v>
      </c>
    </row>
    <row r="3753" spans="1:10">
      <c r="A3753" s="577" t="e">
        <f>IF(A3752="","",IF(A3752=#REF!*12,"",+A3752+1))</f>
        <v>#REF!</v>
      </c>
      <c r="B3753" s="576" t="e">
        <f t="shared" si="411"/>
        <v>#REF!</v>
      </c>
      <c r="C3753" s="576" t="e">
        <f>IF(A3753="","",IF(#REF!+'Plano Prestação Mensal Proposta'!A3753&gt;120,0,ROUND(IF(B3753&gt;0.045,(0.045*0.5),(0.5)*B3753),7)))</f>
        <v>#REF!</v>
      </c>
      <c r="D3753" s="576" t="e">
        <f t="shared" si="406"/>
        <v>#REF!</v>
      </c>
      <c r="E3753" s="575" t="e">
        <f t="shared" si="412"/>
        <v>#REF!</v>
      </c>
      <c r="F3753" s="575" t="e">
        <f t="shared" si="407"/>
        <v>#REF!</v>
      </c>
      <c r="G3753" s="575" t="e">
        <f t="shared" si="408"/>
        <v>#REF!</v>
      </c>
      <c r="H3753" s="575" t="e">
        <f t="shared" si="409"/>
        <v>#REF!</v>
      </c>
      <c r="I3753" s="575" t="e">
        <f t="shared" si="410"/>
        <v>#REF!</v>
      </c>
      <c r="J3753" s="575" t="e">
        <f>IF(A3753="","",IF(#REF!="","",PMT((1+D3753)^(1/12)-1,(#REF!*12)-A3753+1,-E3753)))</f>
        <v>#REF!</v>
      </c>
    </row>
    <row r="3754" spans="1:10">
      <c r="A3754" s="577" t="e">
        <f>IF(A3753="","",IF(A3753=#REF!*12,"",+A3753+1))</f>
        <v>#REF!</v>
      </c>
      <c r="B3754" s="576" t="e">
        <f t="shared" si="411"/>
        <v>#REF!</v>
      </c>
      <c r="C3754" s="576" t="e">
        <f>IF(A3754="","",IF(#REF!+'Plano Prestação Mensal Proposta'!A3754&gt;120,0,ROUND(IF(B3754&gt;0.045,(0.045*0.5),(0.5)*B3754),7)))</f>
        <v>#REF!</v>
      </c>
      <c r="D3754" s="576" t="e">
        <f t="shared" si="406"/>
        <v>#REF!</v>
      </c>
      <c r="E3754" s="575" t="e">
        <f t="shared" si="412"/>
        <v>#REF!</v>
      </c>
      <c r="F3754" s="575" t="e">
        <f t="shared" si="407"/>
        <v>#REF!</v>
      </c>
      <c r="G3754" s="575" t="e">
        <f t="shared" si="408"/>
        <v>#REF!</v>
      </c>
      <c r="H3754" s="575" t="e">
        <f t="shared" si="409"/>
        <v>#REF!</v>
      </c>
      <c r="I3754" s="575" t="e">
        <f t="shared" si="410"/>
        <v>#REF!</v>
      </c>
      <c r="J3754" s="575" t="e">
        <f>IF(A3754="","",IF(#REF!="","",PMT((1+D3754)^(1/12)-1,(#REF!*12)-A3754+1,-E3754)))</f>
        <v>#REF!</v>
      </c>
    </row>
    <row r="3755" spans="1:10">
      <c r="A3755" s="577" t="e">
        <f>IF(A3754="","",IF(A3754=#REF!*12,"",+A3754+1))</f>
        <v>#REF!</v>
      </c>
      <c r="B3755" s="576" t="e">
        <f t="shared" si="411"/>
        <v>#REF!</v>
      </c>
      <c r="C3755" s="576" t="e">
        <f>IF(A3755="","",IF(#REF!+'Plano Prestação Mensal Proposta'!A3755&gt;120,0,ROUND(IF(B3755&gt;0.045,(0.045*0.5),(0.5)*B3755),7)))</f>
        <v>#REF!</v>
      </c>
      <c r="D3755" s="576" t="e">
        <f t="shared" si="406"/>
        <v>#REF!</v>
      </c>
      <c r="E3755" s="575" t="e">
        <f t="shared" si="412"/>
        <v>#REF!</v>
      </c>
      <c r="F3755" s="575" t="e">
        <f t="shared" si="407"/>
        <v>#REF!</v>
      </c>
      <c r="G3755" s="575" t="e">
        <f t="shared" si="408"/>
        <v>#REF!</v>
      </c>
      <c r="H3755" s="575" t="e">
        <f t="shared" si="409"/>
        <v>#REF!</v>
      </c>
      <c r="I3755" s="575" t="e">
        <f t="shared" si="410"/>
        <v>#REF!</v>
      </c>
      <c r="J3755" s="575" t="e">
        <f>IF(A3755="","",IF(#REF!="","",PMT((1+D3755)^(1/12)-1,(#REF!*12)-A3755+1,-E3755)))</f>
        <v>#REF!</v>
      </c>
    </row>
    <row r="3756" spans="1:10">
      <c r="A3756" s="577" t="e">
        <f>IF(A3755="","",IF(A3755=#REF!*12,"",+A3755+1))</f>
        <v>#REF!</v>
      </c>
      <c r="B3756" s="576" t="e">
        <f t="shared" si="411"/>
        <v>#REF!</v>
      </c>
      <c r="C3756" s="576" t="e">
        <f>IF(A3756="","",IF(#REF!+'Plano Prestação Mensal Proposta'!A3756&gt;120,0,ROUND(IF(B3756&gt;0.045,(0.045*0.5),(0.5)*B3756),7)))</f>
        <v>#REF!</v>
      </c>
      <c r="D3756" s="576" t="e">
        <f t="shared" si="406"/>
        <v>#REF!</v>
      </c>
      <c r="E3756" s="575" t="e">
        <f t="shared" si="412"/>
        <v>#REF!</v>
      </c>
      <c r="F3756" s="575" t="e">
        <f t="shared" si="407"/>
        <v>#REF!</v>
      </c>
      <c r="G3756" s="575" t="e">
        <f t="shared" si="408"/>
        <v>#REF!</v>
      </c>
      <c r="H3756" s="575" t="e">
        <f t="shared" si="409"/>
        <v>#REF!</v>
      </c>
      <c r="I3756" s="575" t="e">
        <f t="shared" si="410"/>
        <v>#REF!</v>
      </c>
      <c r="J3756" s="575" t="e">
        <f>IF(A3756="","",IF(#REF!="","",PMT((1+D3756)^(1/12)-1,(#REF!*12)-A3756+1,-E3756)))</f>
        <v>#REF!</v>
      </c>
    </row>
    <row r="3757" spans="1:10">
      <c r="A3757" s="577" t="e">
        <f>IF(A3756="","",IF(A3756=#REF!*12,"",+A3756+1))</f>
        <v>#REF!</v>
      </c>
      <c r="B3757" s="576" t="e">
        <f t="shared" si="411"/>
        <v>#REF!</v>
      </c>
      <c r="C3757" s="576" t="e">
        <f>IF(A3757="","",IF(#REF!+'Plano Prestação Mensal Proposta'!A3757&gt;120,0,ROUND(IF(B3757&gt;0.045,(0.045*0.5),(0.5)*B3757),7)))</f>
        <v>#REF!</v>
      </c>
      <c r="D3757" s="576" t="e">
        <f t="shared" si="406"/>
        <v>#REF!</v>
      </c>
      <c r="E3757" s="575" t="e">
        <f t="shared" si="412"/>
        <v>#REF!</v>
      </c>
      <c r="F3757" s="575" t="e">
        <f t="shared" si="407"/>
        <v>#REF!</v>
      </c>
      <c r="G3757" s="575" t="e">
        <f t="shared" si="408"/>
        <v>#REF!</v>
      </c>
      <c r="H3757" s="575" t="e">
        <f t="shared" si="409"/>
        <v>#REF!</v>
      </c>
      <c r="I3757" s="575" t="e">
        <f t="shared" si="410"/>
        <v>#REF!</v>
      </c>
      <c r="J3757" s="575" t="e">
        <f>IF(A3757="","",IF(#REF!="","",PMT((1+D3757)^(1/12)-1,(#REF!*12)-A3757+1,-E3757)))</f>
        <v>#REF!</v>
      </c>
    </row>
    <row r="3758" spans="1:10">
      <c r="A3758" s="577" t="e">
        <f>IF(A3757="","",IF(A3757=#REF!*12,"",+A3757+1))</f>
        <v>#REF!</v>
      </c>
      <c r="B3758" s="576" t="e">
        <f t="shared" si="411"/>
        <v>#REF!</v>
      </c>
      <c r="C3758" s="576" t="e">
        <f>IF(A3758="","",IF(#REF!+'Plano Prestação Mensal Proposta'!A3758&gt;120,0,ROUND(IF(B3758&gt;0.045,(0.045*0.5),(0.5)*B3758),7)))</f>
        <v>#REF!</v>
      </c>
      <c r="D3758" s="576" t="e">
        <f t="shared" si="406"/>
        <v>#REF!</v>
      </c>
      <c r="E3758" s="575" t="e">
        <f t="shared" si="412"/>
        <v>#REF!</v>
      </c>
      <c r="F3758" s="575" t="e">
        <f t="shared" si="407"/>
        <v>#REF!</v>
      </c>
      <c r="G3758" s="575" t="e">
        <f t="shared" si="408"/>
        <v>#REF!</v>
      </c>
      <c r="H3758" s="575" t="e">
        <f t="shared" si="409"/>
        <v>#REF!</v>
      </c>
      <c r="I3758" s="575" t="e">
        <f t="shared" si="410"/>
        <v>#REF!</v>
      </c>
      <c r="J3758" s="575" t="e">
        <f>IF(A3758="","",IF(#REF!="","",PMT((1+D3758)^(1/12)-1,(#REF!*12)-A3758+1,-E3758)))</f>
        <v>#REF!</v>
      </c>
    </row>
    <row r="3759" spans="1:10">
      <c r="A3759" s="577" t="e">
        <f>IF(A3758="","",IF(A3758=#REF!*12,"",+A3758+1))</f>
        <v>#REF!</v>
      </c>
      <c r="B3759" s="576" t="e">
        <f t="shared" si="411"/>
        <v>#REF!</v>
      </c>
      <c r="C3759" s="576" t="e">
        <f>IF(A3759="","",IF(#REF!+'Plano Prestação Mensal Proposta'!A3759&gt;120,0,ROUND(IF(B3759&gt;0.045,(0.045*0.5),(0.5)*B3759),7)))</f>
        <v>#REF!</v>
      </c>
      <c r="D3759" s="576" t="e">
        <f t="shared" si="406"/>
        <v>#REF!</v>
      </c>
      <c r="E3759" s="575" t="e">
        <f t="shared" si="412"/>
        <v>#REF!</v>
      </c>
      <c r="F3759" s="575" t="e">
        <f t="shared" si="407"/>
        <v>#REF!</v>
      </c>
      <c r="G3759" s="575" t="e">
        <f t="shared" si="408"/>
        <v>#REF!</v>
      </c>
      <c r="H3759" s="575" t="e">
        <f t="shared" si="409"/>
        <v>#REF!</v>
      </c>
      <c r="I3759" s="575" t="e">
        <f t="shared" si="410"/>
        <v>#REF!</v>
      </c>
      <c r="J3759" s="575" t="e">
        <f>IF(A3759="","",IF(#REF!="","",PMT((1+D3759)^(1/12)-1,(#REF!*12)-A3759+1,-E3759)))</f>
        <v>#REF!</v>
      </c>
    </row>
    <row r="3760" spans="1:10">
      <c r="A3760" s="577" t="e">
        <f>IF(A3759="","",IF(A3759=#REF!*12,"",+A3759+1))</f>
        <v>#REF!</v>
      </c>
      <c r="B3760" s="576" t="e">
        <f t="shared" si="411"/>
        <v>#REF!</v>
      </c>
      <c r="C3760" s="576" t="e">
        <f>IF(A3760="","",IF(#REF!+'Plano Prestação Mensal Proposta'!A3760&gt;120,0,ROUND(IF(B3760&gt;0.045,(0.045*0.5),(0.5)*B3760),7)))</f>
        <v>#REF!</v>
      </c>
      <c r="D3760" s="576" t="e">
        <f t="shared" si="406"/>
        <v>#REF!</v>
      </c>
      <c r="E3760" s="575" t="e">
        <f t="shared" si="412"/>
        <v>#REF!</v>
      </c>
      <c r="F3760" s="575" t="e">
        <f t="shared" si="407"/>
        <v>#REF!</v>
      </c>
      <c r="G3760" s="575" t="e">
        <f t="shared" si="408"/>
        <v>#REF!</v>
      </c>
      <c r="H3760" s="575" t="e">
        <f t="shared" si="409"/>
        <v>#REF!</v>
      </c>
      <c r="I3760" s="575" t="e">
        <f t="shared" si="410"/>
        <v>#REF!</v>
      </c>
      <c r="J3760" s="575" t="e">
        <f>IF(A3760="","",IF(#REF!="","",PMT((1+D3760)^(1/12)-1,(#REF!*12)-A3760+1,-E3760)))</f>
        <v>#REF!</v>
      </c>
    </row>
    <row r="3761" spans="1:10">
      <c r="A3761" s="577" t="e">
        <f>IF(A3760="","",IF(A3760=#REF!*12,"",+A3760+1))</f>
        <v>#REF!</v>
      </c>
      <c r="B3761" s="576" t="e">
        <f t="shared" si="411"/>
        <v>#REF!</v>
      </c>
      <c r="C3761" s="576" t="e">
        <f>IF(A3761="","",IF(#REF!+'Plano Prestação Mensal Proposta'!A3761&gt;120,0,ROUND(IF(B3761&gt;0.045,(0.045*0.5),(0.5)*B3761),7)))</f>
        <v>#REF!</v>
      </c>
      <c r="D3761" s="576" t="e">
        <f t="shared" si="406"/>
        <v>#REF!</v>
      </c>
      <c r="E3761" s="575" t="e">
        <f t="shared" si="412"/>
        <v>#REF!</v>
      </c>
      <c r="F3761" s="575" t="e">
        <f t="shared" si="407"/>
        <v>#REF!</v>
      </c>
      <c r="G3761" s="575" t="e">
        <f t="shared" si="408"/>
        <v>#REF!</v>
      </c>
      <c r="H3761" s="575" t="e">
        <f t="shared" si="409"/>
        <v>#REF!</v>
      </c>
      <c r="I3761" s="575" t="e">
        <f t="shared" si="410"/>
        <v>#REF!</v>
      </c>
      <c r="J3761" s="575" t="e">
        <f>IF(A3761="","",IF(#REF!="","",PMT((1+D3761)^(1/12)-1,(#REF!*12)-A3761+1,-E3761)))</f>
        <v>#REF!</v>
      </c>
    </row>
    <row r="3762" spans="1:10">
      <c r="A3762" s="577" t="e">
        <f>IF(A3761="","",IF(A3761=#REF!*12,"",+A3761+1))</f>
        <v>#REF!</v>
      </c>
      <c r="B3762" s="576" t="e">
        <f t="shared" si="411"/>
        <v>#REF!</v>
      </c>
      <c r="C3762" s="576" t="e">
        <f>IF(A3762="","",IF(#REF!+'Plano Prestação Mensal Proposta'!A3762&gt;120,0,ROUND(IF(B3762&gt;0.045,(0.045*0.5),(0.5)*B3762),7)))</f>
        <v>#REF!</v>
      </c>
      <c r="D3762" s="576" t="e">
        <f t="shared" si="406"/>
        <v>#REF!</v>
      </c>
      <c r="E3762" s="575" t="e">
        <f t="shared" si="412"/>
        <v>#REF!</v>
      </c>
      <c r="F3762" s="575" t="e">
        <f t="shared" si="407"/>
        <v>#REF!</v>
      </c>
      <c r="G3762" s="575" t="e">
        <f t="shared" si="408"/>
        <v>#REF!</v>
      </c>
      <c r="H3762" s="575" t="e">
        <f t="shared" si="409"/>
        <v>#REF!</v>
      </c>
      <c r="I3762" s="575" t="e">
        <f t="shared" si="410"/>
        <v>#REF!</v>
      </c>
      <c r="J3762" s="575" t="e">
        <f>IF(A3762="","",IF(#REF!="","",PMT((1+D3762)^(1/12)-1,(#REF!*12)-A3762+1,-E3762)))</f>
        <v>#REF!</v>
      </c>
    </row>
    <row r="3763" spans="1:10">
      <c r="A3763" s="577" t="e">
        <f>IF(A3762="","",IF(A3762=#REF!*12,"",+A3762+1))</f>
        <v>#REF!</v>
      </c>
      <c r="B3763" s="576" t="e">
        <f t="shared" si="411"/>
        <v>#REF!</v>
      </c>
      <c r="C3763" s="576" t="e">
        <f>IF(A3763="","",IF(#REF!+'Plano Prestação Mensal Proposta'!A3763&gt;120,0,ROUND(IF(B3763&gt;0.045,(0.045*0.5),(0.5)*B3763),7)))</f>
        <v>#REF!</v>
      </c>
      <c r="D3763" s="576" t="e">
        <f t="shared" si="406"/>
        <v>#REF!</v>
      </c>
      <c r="E3763" s="575" t="e">
        <f t="shared" si="412"/>
        <v>#REF!</v>
      </c>
      <c r="F3763" s="575" t="e">
        <f t="shared" si="407"/>
        <v>#REF!</v>
      </c>
      <c r="G3763" s="575" t="e">
        <f t="shared" si="408"/>
        <v>#REF!</v>
      </c>
      <c r="H3763" s="575" t="e">
        <f t="shared" si="409"/>
        <v>#REF!</v>
      </c>
      <c r="I3763" s="575" t="e">
        <f t="shared" si="410"/>
        <v>#REF!</v>
      </c>
      <c r="J3763" s="575" t="e">
        <f>IF(A3763="","",IF(#REF!="","",PMT((1+D3763)^(1/12)-1,(#REF!*12)-A3763+1,-E3763)))</f>
        <v>#REF!</v>
      </c>
    </row>
    <row r="3764" spans="1:10">
      <c r="A3764" s="577" t="e">
        <f>IF(A3763="","",IF(A3763=#REF!*12,"",+A3763+1))</f>
        <v>#REF!</v>
      </c>
      <c r="B3764" s="576" t="e">
        <f t="shared" si="411"/>
        <v>#REF!</v>
      </c>
      <c r="C3764" s="576" t="e">
        <f>IF(A3764="","",IF(#REF!+'Plano Prestação Mensal Proposta'!A3764&gt;120,0,ROUND(IF(B3764&gt;0.045,(0.045*0.5),(0.5)*B3764),7)))</f>
        <v>#REF!</v>
      </c>
      <c r="D3764" s="576" t="e">
        <f t="shared" si="406"/>
        <v>#REF!</v>
      </c>
      <c r="E3764" s="575" t="e">
        <f t="shared" si="412"/>
        <v>#REF!</v>
      </c>
      <c r="F3764" s="575" t="e">
        <f t="shared" si="407"/>
        <v>#REF!</v>
      </c>
      <c r="G3764" s="575" t="e">
        <f t="shared" si="408"/>
        <v>#REF!</v>
      </c>
      <c r="H3764" s="575" t="e">
        <f t="shared" si="409"/>
        <v>#REF!</v>
      </c>
      <c r="I3764" s="575" t="e">
        <f t="shared" si="410"/>
        <v>#REF!</v>
      </c>
      <c r="J3764" s="575" t="e">
        <f>IF(A3764="","",IF(#REF!="","",PMT((1+D3764)^(1/12)-1,(#REF!*12)-A3764+1,-E3764)))</f>
        <v>#REF!</v>
      </c>
    </row>
    <row r="3765" spans="1:10">
      <c r="A3765" s="577" t="e">
        <f>IF(A3764="","",IF(A3764=#REF!*12,"",+A3764+1))</f>
        <v>#REF!</v>
      </c>
      <c r="B3765" s="576" t="e">
        <f t="shared" si="411"/>
        <v>#REF!</v>
      </c>
      <c r="C3765" s="576" t="e">
        <f>IF(A3765="","",IF(#REF!+'Plano Prestação Mensal Proposta'!A3765&gt;120,0,ROUND(IF(B3765&gt;0.045,(0.045*0.5),(0.5)*B3765),7)))</f>
        <v>#REF!</v>
      </c>
      <c r="D3765" s="576" t="e">
        <f t="shared" si="406"/>
        <v>#REF!</v>
      </c>
      <c r="E3765" s="575" t="e">
        <f t="shared" si="412"/>
        <v>#REF!</v>
      </c>
      <c r="F3765" s="575" t="e">
        <f t="shared" si="407"/>
        <v>#REF!</v>
      </c>
      <c r="G3765" s="575" t="e">
        <f t="shared" si="408"/>
        <v>#REF!</v>
      </c>
      <c r="H3765" s="575" t="e">
        <f t="shared" si="409"/>
        <v>#REF!</v>
      </c>
      <c r="I3765" s="575" t="e">
        <f t="shared" si="410"/>
        <v>#REF!</v>
      </c>
      <c r="J3765" s="575" t="e">
        <f>IF(A3765="","",IF(#REF!="","",PMT((1+D3765)^(1/12)-1,(#REF!*12)-A3765+1,-E3765)))</f>
        <v>#REF!</v>
      </c>
    </row>
    <row r="3766" spans="1:10">
      <c r="A3766" s="577" t="e">
        <f>IF(A3765="","",IF(A3765=#REF!*12,"",+A3765+1))</f>
        <v>#REF!</v>
      </c>
      <c r="B3766" s="576" t="e">
        <f t="shared" si="411"/>
        <v>#REF!</v>
      </c>
      <c r="C3766" s="576" t="e">
        <f>IF(A3766="","",IF(#REF!+'Plano Prestação Mensal Proposta'!A3766&gt;120,0,ROUND(IF(B3766&gt;0.045,(0.045*0.5),(0.5)*B3766),7)))</f>
        <v>#REF!</v>
      </c>
      <c r="D3766" s="576" t="e">
        <f t="shared" si="406"/>
        <v>#REF!</v>
      </c>
      <c r="E3766" s="575" t="e">
        <f t="shared" si="412"/>
        <v>#REF!</v>
      </c>
      <c r="F3766" s="575" t="e">
        <f t="shared" si="407"/>
        <v>#REF!</v>
      </c>
      <c r="G3766" s="575" t="e">
        <f t="shared" si="408"/>
        <v>#REF!</v>
      </c>
      <c r="H3766" s="575" t="e">
        <f t="shared" si="409"/>
        <v>#REF!</v>
      </c>
      <c r="I3766" s="575" t="e">
        <f t="shared" si="410"/>
        <v>#REF!</v>
      </c>
      <c r="J3766" s="575" t="e">
        <f>IF(A3766="","",IF(#REF!="","",PMT((1+D3766)^(1/12)-1,(#REF!*12)-A3766+1,-E3766)))</f>
        <v>#REF!</v>
      </c>
    </row>
    <row r="3767" spans="1:10">
      <c r="A3767" s="577" t="e">
        <f>IF(A3766="","",IF(A3766=#REF!*12,"",+A3766+1))</f>
        <v>#REF!</v>
      </c>
      <c r="B3767" s="576" t="e">
        <f t="shared" si="411"/>
        <v>#REF!</v>
      </c>
      <c r="C3767" s="576" t="e">
        <f>IF(A3767="","",IF(#REF!+'Plano Prestação Mensal Proposta'!A3767&gt;120,0,ROUND(IF(B3767&gt;0.045,(0.045*0.5),(0.5)*B3767),7)))</f>
        <v>#REF!</v>
      </c>
      <c r="D3767" s="576" t="e">
        <f t="shared" si="406"/>
        <v>#REF!</v>
      </c>
      <c r="E3767" s="575" t="e">
        <f t="shared" si="412"/>
        <v>#REF!</v>
      </c>
      <c r="F3767" s="575" t="e">
        <f t="shared" si="407"/>
        <v>#REF!</v>
      </c>
      <c r="G3767" s="575" t="e">
        <f t="shared" si="408"/>
        <v>#REF!</v>
      </c>
      <c r="H3767" s="575" t="e">
        <f t="shared" si="409"/>
        <v>#REF!</v>
      </c>
      <c r="I3767" s="575" t="e">
        <f t="shared" si="410"/>
        <v>#REF!</v>
      </c>
      <c r="J3767" s="575" t="e">
        <f>IF(A3767="","",IF(#REF!="","",PMT((1+D3767)^(1/12)-1,(#REF!*12)-A3767+1,-E3767)))</f>
        <v>#REF!</v>
      </c>
    </row>
    <row r="3768" spans="1:10">
      <c r="A3768" s="577" t="e">
        <f>IF(A3767="","",IF(A3767=#REF!*12,"",+A3767+1))</f>
        <v>#REF!</v>
      </c>
      <c r="B3768" s="576" t="e">
        <f t="shared" si="411"/>
        <v>#REF!</v>
      </c>
      <c r="C3768" s="576" t="e">
        <f>IF(A3768="","",IF(#REF!+'Plano Prestação Mensal Proposta'!A3768&gt;120,0,ROUND(IF(B3768&gt;0.045,(0.045*0.5),(0.5)*B3768),7)))</f>
        <v>#REF!</v>
      </c>
      <c r="D3768" s="576" t="e">
        <f t="shared" si="406"/>
        <v>#REF!</v>
      </c>
      <c r="E3768" s="575" t="e">
        <f t="shared" si="412"/>
        <v>#REF!</v>
      </c>
      <c r="F3768" s="575" t="e">
        <f t="shared" si="407"/>
        <v>#REF!</v>
      </c>
      <c r="G3768" s="575" t="e">
        <f t="shared" si="408"/>
        <v>#REF!</v>
      </c>
      <c r="H3768" s="575" t="e">
        <f t="shared" si="409"/>
        <v>#REF!</v>
      </c>
      <c r="I3768" s="575" t="e">
        <f t="shared" si="410"/>
        <v>#REF!</v>
      </c>
      <c r="J3768" s="575" t="e">
        <f>IF(A3768="","",IF(#REF!="","",PMT((1+D3768)^(1/12)-1,(#REF!*12)-A3768+1,-E3768)))</f>
        <v>#REF!</v>
      </c>
    </row>
    <row r="3769" spans="1:10">
      <c r="A3769" s="577" t="e">
        <f>IF(A3768="","",IF(A3768=#REF!*12,"",+A3768+1))</f>
        <v>#REF!</v>
      </c>
      <c r="B3769" s="576" t="e">
        <f t="shared" si="411"/>
        <v>#REF!</v>
      </c>
      <c r="C3769" s="576" t="e">
        <f>IF(A3769="","",IF(#REF!+'Plano Prestação Mensal Proposta'!A3769&gt;120,0,ROUND(IF(B3769&gt;0.045,(0.045*0.5),(0.5)*B3769),7)))</f>
        <v>#REF!</v>
      </c>
      <c r="D3769" s="576" t="e">
        <f t="shared" si="406"/>
        <v>#REF!</v>
      </c>
      <c r="E3769" s="575" t="e">
        <f t="shared" si="412"/>
        <v>#REF!</v>
      </c>
      <c r="F3769" s="575" t="e">
        <f t="shared" si="407"/>
        <v>#REF!</v>
      </c>
      <c r="G3769" s="575" t="e">
        <f t="shared" si="408"/>
        <v>#REF!</v>
      </c>
      <c r="H3769" s="575" t="e">
        <f t="shared" si="409"/>
        <v>#REF!</v>
      </c>
      <c r="I3769" s="575" t="e">
        <f t="shared" si="410"/>
        <v>#REF!</v>
      </c>
      <c r="J3769" s="575" t="e">
        <f>IF(A3769="","",IF(#REF!="","",PMT((1+D3769)^(1/12)-1,(#REF!*12)-A3769+1,-E3769)))</f>
        <v>#REF!</v>
      </c>
    </row>
    <row r="3770" spans="1:10">
      <c r="A3770" s="577" t="e">
        <f>IF(A3769="","",IF(A3769=#REF!*12,"",+A3769+1))</f>
        <v>#REF!</v>
      </c>
      <c r="B3770" s="576" t="e">
        <f t="shared" si="411"/>
        <v>#REF!</v>
      </c>
      <c r="C3770" s="576" t="e">
        <f>IF(A3770="","",IF(#REF!+'Plano Prestação Mensal Proposta'!A3770&gt;120,0,ROUND(IF(B3770&gt;0.045,(0.045*0.5),(0.5)*B3770),7)))</f>
        <v>#REF!</v>
      </c>
      <c r="D3770" s="576" t="e">
        <f t="shared" si="406"/>
        <v>#REF!</v>
      </c>
      <c r="E3770" s="575" t="e">
        <f t="shared" si="412"/>
        <v>#REF!</v>
      </c>
      <c r="F3770" s="575" t="e">
        <f t="shared" si="407"/>
        <v>#REF!</v>
      </c>
      <c r="G3770" s="575" t="e">
        <f t="shared" si="408"/>
        <v>#REF!</v>
      </c>
      <c r="H3770" s="575" t="e">
        <f t="shared" si="409"/>
        <v>#REF!</v>
      </c>
      <c r="I3770" s="575" t="e">
        <f t="shared" si="410"/>
        <v>#REF!</v>
      </c>
      <c r="J3770" s="575" t="e">
        <f>IF(A3770="","",IF(#REF!="","",PMT((1+D3770)^(1/12)-1,(#REF!*12)-A3770+1,-E3770)))</f>
        <v>#REF!</v>
      </c>
    </row>
    <row r="3771" spans="1:10">
      <c r="A3771" s="577" t="e">
        <f>IF(A3770="","",IF(A3770=#REF!*12,"",+A3770+1))</f>
        <v>#REF!</v>
      </c>
      <c r="B3771" s="576" t="e">
        <f t="shared" si="411"/>
        <v>#REF!</v>
      </c>
      <c r="C3771" s="576" t="e">
        <f>IF(A3771="","",IF(#REF!+'Plano Prestação Mensal Proposta'!A3771&gt;120,0,ROUND(IF(B3771&gt;0.045,(0.045*0.5),(0.5)*B3771),7)))</f>
        <v>#REF!</v>
      </c>
      <c r="D3771" s="576" t="e">
        <f t="shared" si="406"/>
        <v>#REF!</v>
      </c>
      <c r="E3771" s="575" t="e">
        <f t="shared" si="412"/>
        <v>#REF!</v>
      </c>
      <c r="F3771" s="575" t="e">
        <f t="shared" si="407"/>
        <v>#REF!</v>
      </c>
      <c r="G3771" s="575" t="e">
        <f t="shared" si="408"/>
        <v>#REF!</v>
      </c>
      <c r="H3771" s="575" t="e">
        <f t="shared" si="409"/>
        <v>#REF!</v>
      </c>
      <c r="I3771" s="575" t="e">
        <f t="shared" si="410"/>
        <v>#REF!</v>
      </c>
      <c r="J3771" s="575" t="e">
        <f>IF(A3771="","",IF(#REF!="","",PMT((1+D3771)^(1/12)-1,(#REF!*12)-A3771+1,-E3771)))</f>
        <v>#REF!</v>
      </c>
    </row>
    <row r="3772" spans="1:10">
      <c r="A3772" s="577" t="e">
        <f>IF(A3771="","",IF(A3771=#REF!*12,"",+A3771+1))</f>
        <v>#REF!</v>
      </c>
      <c r="B3772" s="576" t="e">
        <f t="shared" si="411"/>
        <v>#REF!</v>
      </c>
      <c r="C3772" s="576" t="e">
        <f>IF(A3772="","",IF(#REF!+'Plano Prestação Mensal Proposta'!A3772&gt;120,0,ROUND(IF(B3772&gt;0.045,(0.045*0.5),(0.5)*B3772),7)))</f>
        <v>#REF!</v>
      </c>
      <c r="D3772" s="576" t="e">
        <f t="shared" si="406"/>
        <v>#REF!</v>
      </c>
      <c r="E3772" s="575" t="e">
        <f t="shared" si="412"/>
        <v>#REF!</v>
      </c>
      <c r="F3772" s="575" t="e">
        <f t="shared" si="407"/>
        <v>#REF!</v>
      </c>
      <c r="G3772" s="575" t="e">
        <f t="shared" si="408"/>
        <v>#REF!</v>
      </c>
      <c r="H3772" s="575" t="e">
        <f t="shared" si="409"/>
        <v>#REF!</v>
      </c>
      <c r="I3772" s="575" t="e">
        <f t="shared" si="410"/>
        <v>#REF!</v>
      </c>
      <c r="J3772" s="575" t="e">
        <f>IF(A3772="","",IF(#REF!="","",PMT((1+D3772)^(1/12)-1,(#REF!*12)-A3772+1,-E3772)))</f>
        <v>#REF!</v>
      </c>
    </row>
    <row r="3773" spans="1:10">
      <c r="A3773" s="577" t="e">
        <f>IF(A3772="","",IF(A3772=#REF!*12,"",+A3772+1))</f>
        <v>#REF!</v>
      </c>
      <c r="B3773" s="576" t="e">
        <f t="shared" si="411"/>
        <v>#REF!</v>
      </c>
      <c r="C3773" s="576" t="e">
        <f>IF(A3773="","",IF(#REF!+'Plano Prestação Mensal Proposta'!A3773&gt;120,0,ROUND(IF(B3773&gt;0.045,(0.045*0.5),(0.5)*B3773),7)))</f>
        <v>#REF!</v>
      </c>
      <c r="D3773" s="576" t="e">
        <f t="shared" si="406"/>
        <v>#REF!</v>
      </c>
      <c r="E3773" s="575" t="e">
        <f t="shared" si="412"/>
        <v>#REF!</v>
      </c>
      <c r="F3773" s="575" t="e">
        <f t="shared" si="407"/>
        <v>#REF!</v>
      </c>
      <c r="G3773" s="575" t="e">
        <f t="shared" si="408"/>
        <v>#REF!</v>
      </c>
      <c r="H3773" s="575" t="e">
        <f t="shared" si="409"/>
        <v>#REF!</v>
      </c>
      <c r="I3773" s="575" t="e">
        <f t="shared" si="410"/>
        <v>#REF!</v>
      </c>
      <c r="J3773" s="575" t="e">
        <f>IF(A3773="","",IF(#REF!="","",PMT((1+D3773)^(1/12)-1,(#REF!*12)-A3773+1,-E3773)))</f>
        <v>#REF!</v>
      </c>
    </row>
    <row r="3774" spans="1:10">
      <c r="A3774" s="577" t="e">
        <f>IF(A3773="","",IF(A3773=#REF!*12,"",+A3773+1))</f>
        <v>#REF!</v>
      </c>
      <c r="B3774" s="576" t="e">
        <f t="shared" si="411"/>
        <v>#REF!</v>
      </c>
      <c r="C3774" s="576" t="e">
        <f>IF(A3774="","",IF(#REF!+'Plano Prestação Mensal Proposta'!A3774&gt;120,0,ROUND(IF(B3774&gt;0.045,(0.045*0.5),(0.5)*B3774),7)))</f>
        <v>#REF!</v>
      </c>
      <c r="D3774" s="576" t="e">
        <f t="shared" si="406"/>
        <v>#REF!</v>
      </c>
      <c r="E3774" s="575" t="e">
        <f t="shared" si="412"/>
        <v>#REF!</v>
      </c>
      <c r="F3774" s="575" t="e">
        <f t="shared" si="407"/>
        <v>#REF!</v>
      </c>
      <c r="G3774" s="575" t="e">
        <f t="shared" si="408"/>
        <v>#REF!</v>
      </c>
      <c r="H3774" s="575" t="e">
        <f t="shared" si="409"/>
        <v>#REF!</v>
      </c>
      <c r="I3774" s="575" t="e">
        <f t="shared" si="410"/>
        <v>#REF!</v>
      </c>
      <c r="J3774" s="575" t="e">
        <f>IF(A3774="","",IF(#REF!="","",PMT((1+D3774)^(1/12)-1,(#REF!*12)-A3774+1,-E3774)))</f>
        <v>#REF!</v>
      </c>
    </row>
    <row r="3775" spans="1:10">
      <c r="A3775" s="577" t="e">
        <f>IF(A3774="","",IF(A3774=#REF!*12,"",+A3774+1))</f>
        <v>#REF!</v>
      </c>
      <c r="B3775" s="576" t="e">
        <f t="shared" si="411"/>
        <v>#REF!</v>
      </c>
      <c r="C3775" s="576" t="e">
        <f>IF(A3775="","",IF(#REF!+'Plano Prestação Mensal Proposta'!A3775&gt;120,0,ROUND(IF(B3775&gt;0.045,(0.045*0.5),(0.5)*B3775),7)))</f>
        <v>#REF!</v>
      </c>
      <c r="D3775" s="576" t="e">
        <f t="shared" si="406"/>
        <v>#REF!</v>
      </c>
      <c r="E3775" s="575" t="e">
        <f t="shared" si="412"/>
        <v>#REF!</v>
      </c>
      <c r="F3775" s="575" t="e">
        <f t="shared" si="407"/>
        <v>#REF!</v>
      </c>
      <c r="G3775" s="575" t="e">
        <f t="shared" si="408"/>
        <v>#REF!</v>
      </c>
      <c r="H3775" s="575" t="e">
        <f t="shared" si="409"/>
        <v>#REF!</v>
      </c>
      <c r="I3775" s="575" t="e">
        <f t="shared" si="410"/>
        <v>#REF!</v>
      </c>
      <c r="J3775" s="575" t="e">
        <f>IF(A3775="","",IF(#REF!="","",PMT((1+D3775)^(1/12)-1,(#REF!*12)-A3775+1,-E3775)))</f>
        <v>#REF!</v>
      </c>
    </row>
    <row r="3776" spans="1:10">
      <c r="A3776" s="577" t="e">
        <f>IF(A3775="","",IF(A3775=#REF!*12,"",+A3775+1))</f>
        <v>#REF!</v>
      </c>
      <c r="B3776" s="576" t="e">
        <f t="shared" si="411"/>
        <v>#REF!</v>
      </c>
      <c r="C3776" s="576" t="e">
        <f>IF(A3776="","",IF(#REF!+'Plano Prestação Mensal Proposta'!A3776&gt;120,0,ROUND(IF(B3776&gt;0.045,(0.045*0.5),(0.5)*B3776),7)))</f>
        <v>#REF!</v>
      </c>
      <c r="D3776" s="576" t="e">
        <f t="shared" si="406"/>
        <v>#REF!</v>
      </c>
      <c r="E3776" s="575" t="e">
        <f t="shared" si="412"/>
        <v>#REF!</v>
      </c>
      <c r="F3776" s="575" t="e">
        <f t="shared" si="407"/>
        <v>#REF!</v>
      </c>
      <c r="G3776" s="575" t="e">
        <f t="shared" si="408"/>
        <v>#REF!</v>
      </c>
      <c r="H3776" s="575" t="e">
        <f t="shared" si="409"/>
        <v>#REF!</v>
      </c>
      <c r="I3776" s="575" t="e">
        <f t="shared" si="410"/>
        <v>#REF!</v>
      </c>
      <c r="J3776" s="575" t="e">
        <f>IF(A3776="","",IF(#REF!="","",PMT((1+D3776)^(1/12)-1,(#REF!*12)-A3776+1,-E3776)))</f>
        <v>#REF!</v>
      </c>
    </row>
    <row r="3777" spans="1:10">
      <c r="A3777" s="577" t="e">
        <f>IF(A3776="","",IF(A3776=#REF!*12,"",+A3776+1))</f>
        <v>#REF!</v>
      </c>
      <c r="B3777" s="576" t="e">
        <f t="shared" si="411"/>
        <v>#REF!</v>
      </c>
      <c r="C3777" s="576" t="e">
        <f>IF(A3777="","",IF(#REF!+'Plano Prestação Mensal Proposta'!A3777&gt;120,0,ROUND(IF(B3777&gt;0.045,(0.045*0.5),(0.5)*B3777),7)))</f>
        <v>#REF!</v>
      </c>
      <c r="D3777" s="576" t="e">
        <f t="shared" si="406"/>
        <v>#REF!</v>
      </c>
      <c r="E3777" s="575" t="e">
        <f t="shared" si="412"/>
        <v>#REF!</v>
      </c>
      <c r="F3777" s="575" t="e">
        <f t="shared" si="407"/>
        <v>#REF!</v>
      </c>
      <c r="G3777" s="575" t="e">
        <f t="shared" si="408"/>
        <v>#REF!</v>
      </c>
      <c r="H3777" s="575" t="e">
        <f t="shared" si="409"/>
        <v>#REF!</v>
      </c>
      <c r="I3777" s="575" t="e">
        <f t="shared" si="410"/>
        <v>#REF!</v>
      </c>
      <c r="J3777" s="575" t="e">
        <f>IF(A3777="","",IF(#REF!="","",PMT((1+D3777)^(1/12)-1,(#REF!*12)-A3777+1,-E3777)))</f>
        <v>#REF!</v>
      </c>
    </row>
    <row r="3778" spans="1:10">
      <c r="A3778" s="577" t="e">
        <f>IF(A3777="","",IF(A3777=#REF!*12,"",+A3777+1))</f>
        <v>#REF!</v>
      </c>
      <c r="B3778" s="576" t="e">
        <f t="shared" si="411"/>
        <v>#REF!</v>
      </c>
      <c r="C3778" s="576" t="e">
        <f>IF(A3778="","",IF(#REF!+'Plano Prestação Mensal Proposta'!A3778&gt;120,0,ROUND(IF(B3778&gt;0.045,(0.045*0.5),(0.5)*B3778),7)))</f>
        <v>#REF!</v>
      </c>
      <c r="D3778" s="576" t="e">
        <f t="shared" si="406"/>
        <v>#REF!</v>
      </c>
      <c r="E3778" s="575" t="e">
        <f t="shared" si="412"/>
        <v>#REF!</v>
      </c>
      <c r="F3778" s="575" t="e">
        <f t="shared" si="407"/>
        <v>#REF!</v>
      </c>
      <c r="G3778" s="575" t="e">
        <f t="shared" si="408"/>
        <v>#REF!</v>
      </c>
      <c r="H3778" s="575" t="e">
        <f t="shared" si="409"/>
        <v>#REF!</v>
      </c>
      <c r="I3778" s="575" t="e">
        <f t="shared" si="410"/>
        <v>#REF!</v>
      </c>
      <c r="J3778" s="575" t="e">
        <f>IF(A3778="","",IF(#REF!="","",PMT((1+D3778)^(1/12)-1,(#REF!*12)-A3778+1,-E3778)))</f>
        <v>#REF!</v>
      </c>
    </row>
    <row r="3779" spans="1:10">
      <c r="A3779" s="577" t="e">
        <f>IF(A3778="","",IF(A3778=#REF!*12,"",+A3778+1))</f>
        <v>#REF!</v>
      </c>
      <c r="B3779" s="576" t="e">
        <f t="shared" si="411"/>
        <v>#REF!</v>
      </c>
      <c r="C3779" s="576" t="e">
        <f>IF(A3779="","",IF(#REF!+'Plano Prestação Mensal Proposta'!A3779&gt;120,0,ROUND(IF(B3779&gt;0.045,(0.045*0.5),(0.5)*B3779),7)))</f>
        <v>#REF!</v>
      </c>
      <c r="D3779" s="576" t="e">
        <f t="shared" si="406"/>
        <v>#REF!</v>
      </c>
      <c r="E3779" s="575" t="e">
        <f t="shared" si="412"/>
        <v>#REF!</v>
      </c>
      <c r="F3779" s="575" t="e">
        <f t="shared" si="407"/>
        <v>#REF!</v>
      </c>
      <c r="G3779" s="575" t="e">
        <f t="shared" si="408"/>
        <v>#REF!</v>
      </c>
      <c r="H3779" s="575" t="e">
        <f t="shared" si="409"/>
        <v>#REF!</v>
      </c>
      <c r="I3779" s="575" t="e">
        <f t="shared" si="410"/>
        <v>#REF!</v>
      </c>
      <c r="J3779" s="575" t="e">
        <f>IF(A3779="","",IF(#REF!="","",PMT((1+D3779)^(1/12)-1,(#REF!*12)-A3779+1,-E3779)))</f>
        <v>#REF!</v>
      </c>
    </row>
    <row r="3780" spans="1:10">
      <c r="A3780" s="577" t="e">
        <f>IF(A3779="","",IF(A3779=#REF!*12,"",+A3779+1))</f>
        <v>#REF!</v>
      </c>
      <c r="B3780" s="576" t="e">
        <f t="shared" si="411"/>
        <v>#REF!</v>
      </c>
      <c r="C3780" s="576" t="e">
        <f>IF(A3780="","",IF(#REF!+'Plano Prestação Mensal Proposta'!A3780&gt;120,0,ROUND(IF(B3780&gt;0.045,(0.045*0.5),(0.5)*B3780),7)))</f>
        <v>#REF!</v>
      </c>
      <c r="D3780" s="576" t="e">
        <f t="shared" si="406"/>
        <v>#REF!</v>
      </c>
      <c r="E3780" s="575" t="e">
        <f t="shared" si="412"/>
        <v>#REF!</v>
      </c>
      <c r="F3780" s="575" t="e">
        <f t="shared" si="407"/>
        <v>#REF!</v>
      </c>
      <c r="G3780" s="575" t="e">
        <f t="shared" si="408"/>
        <v>#REF!</v>
      </c>
      <c r="H3780" s="575" t="e">
        <f t="shared" si="409"/>
        <v>#REF!</v>
      </c>
      <c r="I3780" s="575" t="e">
        <f t="shared" si="410"/>
        <v>#REF!</v>
      </c>
      <c r="J3780" s="575" t="e">
        <f>IF(A3780="","",IF(#REF!="","",PMT((1+D3780)^(1/12)-1,(#REF!*12)-A3780+1,-E3780)))</f>
        <v>#REF!</v>
      </c>
    </row>
    <row r="3781" spans="1:10">
      <c r="A3781" s="577" t="e">
        <f>IF(A3780="","",IF(A3780=#REF!*12,"",+A3780+1))</f>
        <v>#REF!</v>
      </c>
      <c r="B3781" s="576" t="e">
        <f t="shared" si="411"/>
        <v>#REF!</v>
      </c>
      <c r="C3781" s="576" t="e">
        <f>IF(A3781="","",IF(#REF!+'Plano Prestação Mensal Proposta'!A3781&gt;120,0,ROUND(IF(B3781&gt;0.045,(0.045*0.5),(0.5)*B3781),7)))</f>
        <v>#REF!</v>
      </c>
      <c r="D3781" s="576" t="e">
        <f t="shared" si="406"/>
        <v>#REF!</v>
      </c>
      <c r="E3781" s="575" t="e">
        <f t="shared" si="412"/>
        <v>#REF!</v>
      </c>
      <c r="F3781" s="575" t="e">
        <f t="shared" si="407"/>
        <v>#REF!</v>
      </c>
      <c r="G3781" s="575" t="e">
        <f t="shared" si="408"/>
        <v>#REF!</v>
      </c>
      <c r="H3781" s="575" t="e">
        <f t="shared" si="409"/>
        <v>#REF!</v>
      </c>
      <c r="I3781" s="575" t="e">
        <f t="shared" si="410"/>
        <v>#REF!</v>
      </c>
      <c r="J3781" s="575" t="e">
        <f>IF(A3781="","",IF(#REF!="","",PMT((1+D3781)^(1/12)-1,(#REF!*12)-A3781+1,-E3781)))</f>
        <v>#REF!</v>
      </c>
    </row>
    <row r="3782" spans="1:10">
      <c r="A3782" s="577" t="e">
        <f>IF(A3781="","",IF(A3781=#REF!*12,"",+A3781+1))</f>
        <v>#REF!</v>
      </c>
      <c r="B3782" s="576" t="e">
        <f t="shared" si="411"/>
        <v>#REF!</v>
      </c>
      <c r="C3782" s="576" t="e">
        <f>IF(A3782="","",IF(#REF!+'Plano Prestação Mensal Proposta'!A3782&gt;120,0,ROUND(IF(B3782&gt;0.045,(0.045*0.5),(0.5)*B3782),7)))</f>
        <v>#REF!</v>
      </c>
      <c r="D3782" s="576" t="e">
        <f t="shared" ref="D3782:D3845" si="413">IF(A3782="","",+B3782-C3782)</f>
        <v>#REF!</v>
      </c>
      <c r="E3782" s="575" t="e">
        <f t="shared" si="412"/>
        <v>#REF!</v>
      </c>
      <c r="F3782" s="575" t="e">
        <f t="shared" ref="F3782:F3845" si="414">IF(A3782="","",IF(J3782="","",+J3782-H3782))</f>
        <v>#REF!</v>
      </c>
      <c r="G3782" s="575" t="e">
        <f t="shared" ref="G3782:G3845" si="415">IF(A3782="","",IF(E3782="","",ROUND(+E3782*((1+B3782)^(1/12)-1),2)))</f>
        <v>#REF!</v>
      </c>
      <c r="H3782" s="575" t="e">
        <f t="shared" ref="H3782:H3845" si="416">IF(A3782="","",IF(E3782="","",ROUND(+E3782*((1+D3782)^(1/12)-1),2)))</f>
        <v>#REF!</v>
      </c>
      <c r="I3782" s="575" t="e">
        <f t="shared" ref="I3782:I3845" si="417">IF(A3782="","",+G3782-H3782)</f>
        <v>#REF!</v>
      </c>
      <c r="J3782" s="575" t="e">
        <f>IF(A3782="","",IF(#REF!="","",PMT((1+D3782)^(1/12)-1,(#REF!*12)-A3782+1,-E3782)))</f>
        <v>#REF!</v>
      </c>
    </row>
    <row r="3783" spans="1:10">
      <c r="A3783" s="577" t="e">
        <f>IF(A3782="","",IF(A3782=#REF!*12,"",+A3782+1))</f>
        <v>#REF!</v>
      </c>
      <c r="B3783" s="576" t="e">
        <f t="shared" ref="B3783:B3846" si="418">IF(A3783="","",+B3782)</f>
        <v>#REF!</v>
      </c>
      <c r="C3783" s="576" t="e">
        <f>IF(A3783="","",IF(#REF!+'Plano Prestação Mensal Proposta'!A3783&gt;120,0,ROUND(IF(B3783&gt;0.045,(0.045*0.5),(0.5)*B3783),7)))</f>
        <v>#REF!</v>
      </c>
      <c r="D3783" s="576" t="e">
        <f t="shared" si="413"/>
        <v>#REF!</v>
      </c>
      <c r="E3783" s="575" t="e">
        <f t="shared" ref="E3783:E3846" si="419">IF(A3783="","",IF(F3782="","",+E3782-F3782))</f>
        <v>#REF!</v>
      </c>
      <c r="F3783" s="575" t="e">
        <f t="shared" si="414"/>
        <v>#REF!</v>
      </c>
      <c r="G3783" s="575" t="e">
        <f t="shared" si="415"/>
        <v>#REF!</v>
      </c>
      <c r="H3783" s="575" t="e">
        <f t="shared" si="416"/>
        <v>#REF!</v>
      </c>
      <c r="I3783" s="575" t="e">
        <f t="shared" si="417"/>
        <v>#REF!</v>
      </c>
      <c r="J3783" s="575" t="e">
        <f>IF(A3783="","",IF(#REF!="","",PMT((1+D3783)^(1/12)-1,(#REF!*12)-A3783+1,-E3783)))</f>
        <v>#REF!</v>
      </c>
    </row>
    <row r="3784" spans="1:10">
      <c r="A3784" s="577" t="e">
        <f>IF(A3783="","",IF(A3783=#REF!*12,"",+A3783+1))</f>
        <v>#REF!</v>
      </c>
      <c r="B3784" s="576" t="e">
        <f t="shared" si="418"/>
        <v>#REF!</v>
      </c>
      <c r="C3784" s="576" t="e">
        <f>IF(A3784="","",IF(#REF!+'Plano Prestação Mensal Proposta'!A3784&gt;120,0,ROUND(IF(B3784&gt;0.045,(0.045*0.5),(0.5)*B3784),7)))</f>
        <v>#REF!</v>
      </c>
      <c r="D3784" s="576" t="e">
        <f t="shared" si="413"/>
        <v>#REF!</v>
      </c>
      <c r="E3784" s="575" t="e">
        <f t="shared" si="419"/>
        <v>#REF!</v>
      </c>
      <c r="F3784" s="575" t="e">
        <f t="shared" si="414"/>
        <v>#REF!</v>
      </c>
      <c r="G3784" s="575" t="e">
        <f t="shared" si="415"/>
        <v>#REF!</v>
      </c>
      <c r="H3784" s="575" t="e">
        <f t="shared" si="416"/>
        <v>#REF!</v>
      </c>
      <c r="I3784" s="575" t="e">
        <f t="shared" si="417"/>
        <v>#REF!</v>
      </c>
      <c r="J3784" s="575" t="e">
        <f>IF(A3784="","",IF(#REF!="","",PMT((1+D3784)^(1/12)-1,(#REF!*12)-A3784+1,-E3784)))</f>
        <v>#REF!</v>
      </c>
    </row>
    <row r="3785" spans="1:10">
      <c r="A3785" s="577" t="e">
        <f>IF(A3784="","",IF(A3784=#REF!*12,"",+A3784+1))</f>
        <v>#REF!</v>
      </c>
      <c r="B3785" s="576" t="e">
        <f t="shared" si="418"/>
        <v>#REF!</v>
      </c>
      <c r="C3785" s="576" t="e">
        <f>IF(A3785="","",IF(#REF!+'Plano Prestação Mensal Proposta'!A3785&gt;120,0,ROUND(IF(B3785&gt;0.045,(0.045*0.5),(0.5)*B3785),7)))</f>
        <v>#REF!</v>
      </c>
      <c r="D3785" s="576" t="e">
        <f t="shared" si="413"/>
        <v>#REF!</v>
      </c>
      <c r="E3785" s="575" t="e">
        <f t="shared" si="419"/>
        <v>#REF!</v>
      </c>
      <c r="F3785" s="575" t="e">
        <f t="shared" si="414"/>
        <v>#REF!</v>
      </c>
      <c r="G3785" s="575" t="e">
        <f t="shared" si="415"/>
        <v>#REF!</v>
      </c>
      <c r="H3785" s="575" t="e">
        <f t="shared" si="416"/>
        <v>#REF!</v>
      </c>
      <c r="I3785" s="575" t="e">
        <f t="shared" si="417"/>
        <v>#REF!</v>
      </c>
      <c r="J3785" s="575" t="e">
        <f>IF(A3785="","",IF(#REF!="","",PMT((1+D3785)^(1/12)-1,(#REF!*12)-A3785+1,-E3785)))</f>
        <v>#REF!</v>
      </c>
    </row>
    <row r="3786" spans="1:10">
      <c r="A3786" s="577" t="e">
        <f>IF(A3785="","",IF(A3785=#REF!*12,"",+A3785+1))</f>
        <v>#REF!</v>
      </c>
      <c r="B3786" s="576" t="e">
        <f t="shared" si="418"/>
        <v>#REF!</v>
      </c>
      <c r="C3786" s="576" t="e">
        <f>IF(A3786="","",IF(#REF!+'Plano Prestação Mensal Proposta'!A3786&gt;120,0,ROUND(IF(B3786&gt;0.045,(0.045*0.5),(0.5)*B3786),7)))</f>
        <v>#REF!</v>
      </c>
      <c r="D3786" s="576" t="e">
        <f t="shared" si="413"/>
        <v>#REF!</v>
      </c>
      <c r="E3786" s="575" t="e">
        <f t="shared" si="419"/>
        <v>#REF!</v>
      </c>
      <c r="F3786" s="575" t="e">
        <f t="shared" si="414"/>
        <v>#REF!</v>
      </c>
      <c r="G3786" s="575" t="e">
        <f t="shared" si="415"/>
        <v>#REF!</v>
      </c>
      <c r="H3786" s="575" t="e">
        <f t="shared" si="416"/>
        <v>#REF!</v>
      </c>
      <c r="I3786" s="575" t="e">
        <f t="shared" si="417"/>
        <v>#REF!</v>
      </c>
      <c r="J3786" s="575" t="e">
        <f>IF(A3786="","",IF(#REF!="","",PMT((1+D3786)^(1/12)-1,(#REF!*12)-A3786+1,-E3786)))</f>
        <v>#REF!</v>
      </c>
    </row>
    <row r="3787" spans="1:10">
      <c r="A3787" s="577" t="e">
        <f>IF(A3786="","",IF(A3786=#REF!*12,"",+A3786+1))</f>
        <v>#REF!</v>
      </c>
      <c r="B3787" s="576" t="e">
        <f t="shared" si="418"/>
        <v>#REF!</v>
      </c>
      <c r="C3787" s="576" t="e">
        <f>IF(A3787="","",IF(#REF!+'Plano Prestação Mensal Proposta'!A3787&gt;120,0,ROUND(IF(B3787&gt;0.045,(0.045*0.5),(0.5)*B3787),7)))</f>
        <v>#REF!</v>
      </c>
      <c r="D3787" s="576" t="e">
        <f t="shared" si="413"/>
        <v>#REF!</v>
      </c>
      <c r="E3787" s="575" t="e">
        <f t="shared" si="419"/>
        <v>#REF!</v>
      </c>
      <c r="F3787" s="575" t="e">
        <f t="shared" si="414"/>
        <v>#REF!</v>
      </c>
      <c r="G3787" s="575" t="e">
        <f t="shared" si="415"/>
        <v>#REF!</v>
      </c>
      <c r="H3787" s="575" t="e">
        <f t="shared" si="416"/>
        <v>#REF!</v>
      </c>
      <c r="I3787" s="575" t="e">
        <f t="shared" si="417"/>
        <v>#REF!</v>
      </c>
      <c r="J3787" s="575" t="e">
        <f>IF(A3787="","",IF(#REF!="","",PMT((1+D3787)^(1/12)-1,(#REF!*12)-A3787+1,-E3787)))</f>
        <v>#REF!</v>
      </c>
    </row>
    <row r="3788" spans="1:10">
      <c r="A3788" s="577" t="e">
        <f>IF(A3787="","",IF(A3787=#REF!*12,"",+A3787+1))</f>
        <v>#REF!</v>
      </c>
      <c r="B3788" s="576" t="e">
        <f t="shared" si="418"/>
        <v>#REF!</v>
      </c>
      <c r="C3788" s="576" t="e">
        <f>IF(A3788="","",IF(#REF!+'Plano Prestação Mensal Proposta'!A3788&gt;120,0,ROUND(IF(B3788&gt;0.045,(0.045*0.5),(0.5)*B3788),7)))</f>
        <v>#REF!</v>
      </c>
      <c r="D3788" s="576" t="e">
        <f t="shared" si="413"/>
        <v>#REF!</v>
      </c>
      <c r="E3788" s="575" t="e">
        <f t="shared" si="419"/>
        <v>#REF!</v>
      </c>
      <c r="F3788" s="575" t="e">
        <f t="shared" si="414"/>
        <v>#REF!</v>
      </c>
      <c r="G3788" s="575" t="e">
        <f t="shared" si="415"/>
        <v>#REF!</v>
      </c>
      <c r="H3788" s="575" t="e">
        <f t="shared" si="416"/>
        <v>#REF!</v>
      </c>
      <c r="I3788" s="575" t="e">
        <f t="shared" si="417"/>
        <v>#REF!</v>
      </c>
      <c r="J3788" s="575" t="e">
        <f>IF(A3788="","",IF(#REF!="","",PMT((1+D3788)^(1/12)-1,(#REF!*12)-A3788+1,-E3788)))</f>
        <v>#REF!</v>
      </c>
    </row>
    <row r="3789" spans="1:10">
      <c r="A3789" s="577" t="e">
        <f>IF(A3788="","",IF(A3788=#REF!*12,"",+A3788+1))</f>
        <v>#REF!</v>
      </c>
      <c r="B3789" s="576" t="e">
        <f t="shared" si="418"/>
        <v>#REF!</v>
      </c>
      <c r="C3789" s="576" t="e">
        <f>IF(A3789="","",IF(#REF!+'Plano Prestação Mensal Proposta'!A3789&gt;120,0,ROUND(IF(B3789&gt;0.045,(0.045*0.5),(0.5)*B3789),7)))</f>
        <v>#REF!</v>
      </c>
      <c r="D3789" s="576" t="e">
        <f t="shared" si="413"/>
        <v>#REF!</v>
      </c>
      <c r="E3789" s="575" t="e">
        <f t="shared" si="419"/>
        <v>#REF!</v>
      </c>
      <c r="F3789" s="575" t="e">
        <f t="shared" si="414"/>
        <v>#REF!</v>
      </c>
      <c r="G3789" s="575" t="e">
        <f t="shared" si="415"/>
        <v>#REF!</v>
      </c>
      <c r="H3789" s="575" t="e">
        <f t="shared" si="416"/>
        <v>#REF!</v>
      </c>
      <c r="I3789" s="575" t="e">
        <f t="shared" si="417"/>
        <v>#REF!</v>
      </c>
      <c r="J3789" s="575" t="e">
        <f>IF(A3789="","",IF(#REF!="","",PMT((1+D3789)^(1/12)-1,(#REF!*12)-A3789+1,-E3789)))</f>
        <v>#REF!</v>
      </c>
    </row>
    <row r="3790" spans="1:10">
      <c r="A3790" s="577" t="e">
        <f>IF(A3789="","",IF(A3789=#REF!*12,"",+A3789+1))</f>
        <v>#REF!</v>
      </c>
      <c r="B3790" s="576" t="e">
        <f t="shared" si="418"/>
        <v>#REF!</v>
      </c>
      <c r="C3790" s="576" t="e">
        <f>IF(A3790="","",IF(#REF!+'Plano Prestação Mensal Proposta'!A3790&gt;120,0,ROUND(IF(B3790&gt;0.045,(0.045*0.5),(0.5)*B3790),7)))</f>
        <v>#REF!</v>
      </c>
      <c r="D3790" s="576" t="e">
        <f t="shared" si="413"/>
        <v>#REF!</v>
      </c>
      <c r="E3790" s="575" t="e">
        <f t="shared" si="419"/>
        <v>#REF!</v>
      </c>
      <c r="F3790" s="575" t="e">
        <f t="shared" si="414"/>
        <v>#REF!</v>
      </c>
      <c r="G3790" s="575" t="e">
        <f t="shared" si="415"/>
        <v>#REF!</v>
      </c>
      <c r="H3790" s="575" t="e">
        <f t="shared" si="416"/>
        <v>#REF!</v>
      </c>
      <c r="I3790" s="575" t="e">
        <f t="shared" si="417"/>
        <v>#REF!</v>
      </c>
      <c r="J3790" s="575" t="e">
        <f>IF(A3790="","",IF(#REF!="","",PMT((1+D3790)^(1/12)-1,(#REF!*12)-A3790+1,-E3790)))</f>
        <v>#REF!</v>
      </c>
    </row>
    <row r="3791" spans="1:10">
      <c r="A3791" s="577" t="e">
        <f>IF(A3790="","",IF(A3790=#REF!*12,"",+A3790+1))</f>
        <v>#REF!</v>
      </c>
      <c r="B3791" s="576" t="e">
        <f t="shared" si="418"/>
        <v>#REF!</v>
      </c>
      <c r="C3791" s="576" t="e">
        <f>IF(A3791="","",IF(#REF!+'Plano Prestação Mensal Proposta'!A3791&gt;120,0,ROUND(IF(B3791&gt;0.045,(0.045*0.5),(0.5)*B3791),7)))</f>
        <v>#REF!</v>
      </c>
      <c r="D3791" s="576" t="e">
        <f t="shared" si="413"/>
        <v>#REF!</v>
      </c>
      <c r="E3791" s="575" t="e">
        <f t="shared" si="419"/>
        <v>#REF!</v>
      </c>
      <c r="F3791" s="575" t="e">
        <f t="shared" si="414"/>
        <v>#REF!</v>
      </c>
      <c r="G3791" s="575" t="e">
        <f t="shared" si="415"/>
        <v>#REF!</v>
      </c>
      <c r="H3791" s="575" t="e">
        <f t="shared" si="416"/>
        <v>#REF!</v>
      </c>
      <c r="I3791" s="575" t="e">
        <f t="shared" si="417"/>
        <v>#REF!</v>
      </c>
      <c r="J3791" s="575" t="e">
        <f>IF(A3791="","",IF(#REF!="","",PMT((1+D3791)^(1/12)-1,(#REF!*12)-A3791+1,-E3791)))</f>
        <v>#REF!</v>
      </c>
    </row>
    <row r="3792" spans="1:10">
      <c r="A3792" s="577" t="e">
        <f>IF(A3791="","",IF(A3791=#REF!*12,"",+A3791+1))</f>
        <v>#REF!</v>
      </c>
      <c r="B3792" s="576" t="e">
        <f t="shared" si="418"/>
        <v>#REF!</v>
      </c>
      <c r="C3792" s="576" t="e">
        <f>IF(A3792="","",IF(#REF!+'Plano Prestação Mensal Proposta'!A3792&gt;120,0,ROUND(IF(B3792&gt;0.045,(0.045*0.5),(0.5)*B3792),7)))</f>
        <v>#REF!</v>
      </c>
      <c r="D3792" s="576" t="e">
        <f t="shared" si="413"/>
        <v>#REF!</v>
      </c>
      <c r="E3792" s="575" t="e">
        <f t="shared" si="419"/>
        <v>#REF!</v>
      </c>
      <c r="F3792" s="575" t="e">
        <f t="shared" si="414"/>
        <v>#REF!</v>
      </c>
      <c r="G3792" s="575" t="e">
        <f t="shared" si="415"/>
        <v>#REF!</v>
      </c>
      <c r="H3792" s="575" t="e">
        <f t="shared" si="416"/>
        <v>#REF!</v>
      </c>
      <c r="I3792" s="575" t="e">
        <f t="shared" si="417"/>
        <v>#REF!</v>
      </c>
      <c r="J3792" s="575" t="e">
        <f>IF(A3792="","",IF(#REF!="","",PMT((1+D3792)^(1/12)-1,(#REF!*12)-A3792+1,-E3792)))</f>
        <v>#REF!</v>
      </c>
    </row>
    <row r="3793" spans="1:10">
      <c r="A3793" s="577" t="e">
        <f>IF(A3792="","",IF(A3792=#REF!*12,"",+A3792+1))</f>
        <v>#REF!</v>
      </c>
      <c r="B3793" s="576" t="e">
        <f t="shared" si="418"/>
        <v>#REF!</v>
      </c>
      <c r="C3793" s="576" t="e">
        <f>IF(A3793="","",IF(#REF!+'Plano Prestação Mensal Proposta'!A3793&gt;120,0,ROUND(IF(B3793&gt;0.045,(0.045*0.5),(0.5)*B3793),7)))</f>
        <v>#REF!</v>
      </c>
      <c r="D3793" s="576" t="e">
        <f t="shared" si="413"/>
        <v>#REF!</v>
      </c>
      <c r="E3793" s="575" t="e">
        <f t="shared" si="419"/>
        <v>#REF!</v>
      </c>
      <c r="F3793" s="575" t="e">
        <f t="shared" si="414"/>
        <v>#REF!</v>
      </c>
      <c r="G3793" s="575" t="e">
        <f t="shared" si="415"/>
        <v>#REF!</v>
      </c>
      <c r="H3793" s="575" t="e">
        <f t="shared" si="416"/>
        <v>#REF!</v>
      </c>
      <c r="I3793" s="575" t="e">
        <f t="shared" si="417"/>
        <v>#REF!</v>
      </c>
      <c r="J3793" s="575" t="e">
        <f>IF(A3793="","",IF(#REF!="","",PMT((1+D3793)^(1/12)-1,(#REF!*12)-A3793+1,-E3793)))</f>
        <v>#REF!</v>
      </c>
    </row>
    <row r="3794" spans="1:10">
      <c r="A3794" s="577" t="e">
        <f>IF(A3793="","",IF(A3793=#REF!*12,"",+A3793+1))</f>
        <v>#REF!</v>
      </c>
      <c r="B3794" s="576" t="e">
        <f t="shared" si="418"/>
        <v>#REF!</v>
      </c>
      <c r="C3794" s="576" t="e">
        <f>IF(A3794="","",IF(#REF!+'Plano Prestação Mensal Proposta'!A3794&gt;120,0,ROUND(IF(B3794&gt;0.045,(0.045*0.5),(0.5)*B3794),7)))</f>
        <v>#REF!</v>
      </c>
      <c r="D3794" s="576" t="e">
        <f t="shared" si="413"/>
        <v>#REF!</v>
      </c>
      <c r="E3794" s="575" t="e">
        <f t="shared" si="419"/>
        <v>#REF!</v>
      </c>
      <c r="F3794" s="575" t="e">
        <f t="shared" si="414"/>
        <v>#REF!</v>
      </c>
      <c r="G3794" s="575" t="e">
        <f t="shared" si="415"/>
        <v>#REF!</v>
      </c>
      <c r="H3794" s="575" t="e">
        <f t="shared" si="416"/>
        <v>#REF!</v>
      </c>
      <c r="I3794" s="575" t="e">
        <f t="shared" si="417"/>
        <v>#REF!</v>
      </c>
      <c r="J3794" s="575" t="e">
        <f>IF(A3794="","",IF(#REF!="","",PMT((1+D3794)^(1/12)-1,(#REF!*12)-A3794+1,-E3794)))</f>
        <v>#REF!</v>
      </c>
    </row>
    <row r="3795" spans="1:10">
      <c r="A3795" s="577" t="e">
        <f>IF(A3794="","",IF(A3794=#REF!*12,"",+A3794+1))</f>
        <v>#REF!</v>
      </c>
      <c r="B3795" s="576" t="e">
        <f t="shared" si="418"/>
        <v>#REF!</v>
      </c>
      <c r="C3795" s="576" t="e">
        <f>IF(A3795="","",IF(#REF!+'Plano Prestação Mensal Proposta'!A3795&gt;120,0,ROUND(IF(B3795&gt;0.045,(0.045*0.5),(0.5)*B3795),7)))</f>
        <v>#REF!</v>
      </c>
      <c r="D3795" s="576" t="e">
        <f t="shared" si="413"/>
        <v>#REF!</v>
      </c>
      <c r="E3795" s="575" t="e">
        <f t="shared" si="419"/>
        <v>#REF!</v>
      </c>
      <c r="F3795" s="575" t="e">
        <f t="shared" si="414"/>
        <v>#REF!</v>
      </c>
      <c r="G3795" s="575" t="e">
        <f t="shared" si="415"/>
        <v>#REF!</v>
      </c>
      <c r="H3795" s="575" t="e">
        <f t="shared" si="416"/>
        <v>#REF!</v>
      </c>
      <c r="I3795" s="575" t="e">
        <f t="shared" si="417"/>
        <v>#REF!</v>
      </c>
      <c r="J3795" s="575" t="e">
        <f>IF(A3795="","",IF(#REF!="","",PMT((1+D3795)^(1/12)-1,(#REF!*12)-A3795+1,-E3795)))</f>
        <v>#REF!</v>
      </c>
    </row>
    <row r="3796" spans="1:10">
      <c r="A3796" s="577" t="e">
        <f>IF(A3795="","",IF(A3795=#REF!*12,"",+A3795+1))</f>
        <v>#REF!</v>
      </c>
      <c r="B3796" s="576" t="e">
        <f t="shared" si="418"/>
        <v>#REF!</v>
      </c>
      <c r="C3796" s="576" t="e">
        <f>IF(A3796="","",IF(#REF!+'Plano Prestação Mensal Proposta'!A3796&gt;120,0,ROUND(IF(B3796&gt;0.045,(0.045*0.5),(0.5)*B3796),7)))</f>
        <v>#REF!</v>
      </c>
      <c r="D3796" s="576" t="e">
        <f t="shared" si="413"/>
        <v>#REF!</v>
      </c>
      <c r="E3796" s="575" t="e">
        <f t="shared" si="419"/>
        <v>#REF!</v>
      </c>
      <c r="F3796" s="575" t="e">
        <f t="shared" si="414"/>
        <v>#REF!</v>
      </c>
      <c r="G3796" s="575" t="e">
        <f t="shared" si="415"/>
        <v>#REF!</v>
      </c>
      <c r="H3796" s="575" t="e">
        <f t="shared" si="416"/>
        <v>#REF!</v>
      </c>
      <c r="I3796" s="575" t="e">
        <f t="shared" si="417"/>
        <v>#REF!</v>
      </c>
      <c r="J3796" s="575" t="e">
        <f>IF(A3796="","",IF(#REF!="","",PMT((1+D3796)^(1/12)-1,(#REF!*12)-A3796+1,-E3796)))</f>
        <v>#REF!</v>
      </c>
    </row>
    <row r="3797" spans="1:10">
      <c r="A3797" s="577" t="e">
        <f>IF(A3796="","",IF(A3796=#REF!*12,"",+A3796+1))</f>
        <v>#REF!</v>
      </c>
      <c r="B3797" s="576" t="e">
        <f t="shared" si="418"/>
        <v>#REF!</v>
      </c>
      <c r="C3797" s="576" t="e">
        <f>IF(A3797="","",IF(#REF!+'Plano Prestação Mensal Proposta'!A3797&gt;120,0,ROUND(IF(B3797&gt;0.045,(0.045*0.5),(0.5)*B3797),7)))</f>
        <v>#REF!</v>
      </c>
      <c r="D3797" s="576" t="e">
        <f t="shared" si="413"/>
        <v>#REF!</v>
      </c>
      <c r="E3797" s="575" t="e">
        <f t="shared" si="419"/>
        <v>#REF!</v>
      </c>
      <c r="F3797" s="575" t="e">
        <f t="shared" si="414"/>
        <v>#REF!</v>
      </c>
      <c r="G3797" s="575" t="e">
        <f t="shared" si="415"/>
        <v>#REF!</v>
      </c>
      <c r="H3797" s="575" t="e">
        <f t="shared" si="416"/>
        <v>#REF!</v>
      </c>
      <c r="I3797" s="575" t="e">
        <f t="shared" si="417"/>
        <v>#REF!</v>
      </c>
      <c r="J3797" s="575" t="e">
        <f>IF(A3797="","",IF(#REF!="","",PMT((1+D3797)^(1/12)-1,(#REF!*12)-A3797+1,-E3797)))</f>
        <v>#REF!</v>
      </c>
    </row>
    <row r="3798" spans="1:10">
      <c r="A3798" s="577" t="e">
        <f>IF(A3797="","",IF(A3797=#REF!*12,"",+A3797+1))</f>
        <v>#REF!</v>
      </c>
      <c r="B3798" s="576" t="e">
        <f t="shared" si="418"/>
        <v>#REF!</v>
      </c>
      <c r="C3798" s="576" t="e">
        <f>IF(A3798="","",IF(#REF!+'Plano Prestação Mensal Proposta'!A3798&gt;120,0,ROUND(IF(B3798&gt;0.045,(0.045*0.5),(0.5)*B3798),7)))</f>
        <v>#REF!</v>
      </c>
      <c r="D3798" s="576" t="e">
        <f t="shared" si="413"/>
        <v>#REF!</v>
      </c>
      <c r="E3798" s="575" t="e">
        <f t="shared" si="419"/>
        <v>#REF!</v>
      </c>
      <c r="F3798" s="575" t="e">
        <f t="shared" si="414"/>
        <v>#REF!</v>
      </c>
      <c r="G3798" s="575" t="e">
        <f t="shared" si="415"/>
        <v>#REF!</v>
      </c>
      <c r="H3798" s="575" t="e">
        <f t="shared" si="416"/>
        <v>#REF!</v>
      </c>
      <c r="I3798" s="575" t="e">
        <f t="shared" si="417"/>
        <v>#REF!</v>
      </c>
      <c r="J3798" s="575" t="e">
        <f>IF(A3798="","",IF(#REF!="","",PMT((1+D3798)^(1/12)-1,(#REF!*12)-A3798+1,-E3798)))</f>
        <v>#REF!</v>
      </c>
    </row>
    <row r="3799" spans="1:10">
      <c r="A3799" s="577" t="e">
        <f>IF(A3798="","",IF(A3798=#REF!*12,"",+A3798+1))</f>
        <v>#REF!</v>
      </c>
      <c r="B3799" s="576" t="e">
        <f t="shared" si="418"/>
        <v>#REF!</v>
      </c>
      <c r="C3799" s="576" t="e">
        <f>IF(A3799="","",IF(#REF!+'Plano Prestação Mensal Proposta'!A3799&gt;120,0,ROUND(IF(B3799&gt;0.045,(0.045*0.5),(0.5)*B3799),7)))</f>
        <v>#REF!</v>
      </c>
      <c r="D3799" s="576" t="e">
        <f t="shared" si="413"/>
        <v>#REF!</v>
      </c>
      <c r="E3799" s="575" t="e">
        <f t="shared" si="419"/>
        <v>#REF!</v>
      </c>
      <c r="F3799" s="575" t="e">
        <f t="shared" si="414"/>
        <v>#REF!</v>
      </c>
      <c r="G3799" s="575" t="e">
        <f t="shared" si="415"/>
        <v>#REF!</v>
      </c>
      <c r="H3799" s="575" t="e">
        <f t="shared" si="416"/>
        <v>#REF!</v>
      </c>
      <c r="I3799" s="575" t="e">
        <f t="shared" si="417"/>
        <v>#REF!</v>
      </c>
      <c r="J3799" s="575" t="e">
        <f>IF(A3799="","",IF(#REF!="","",PMT((1+D3799)^(1/12)-1,(#REF!*12)-A3799+1,-E3799)))</f>
        <v>#REF!</v>
      </c>
    </row>
    <row r="3800" spans="1:10">
      <c r="A3800" s="577" t="e">
        <f>IF(A3799="","",IF(A3799=#REF!*12,"",+A3799+1))</f>
        <v>#REF!</v>
      </c>
      <c r="B3800" s="576" t="e">
        <f t="shared" si="418"/>
        <v>#REF!</v>
      </c>
      <c r="C3800" s="576" t="e">
        <f>IF(A3800="","",IF(#REF!+'Plano Prestação Mensal Proposta'!A3800&gt;120,0,ROUND(IF(B3800&gt;0.045,(0.045*0.5),(0.5)*B3800),7)))</f>
        <v>#REF!</v>
      </c>
      <c r="D3800" s="576" t="e">
        <f t="shared" si="413"/>
        <v>#REF!</v>
      </c>
      <c r="E3800" s="575" t="e">
        <f t="shared" si="419"/>
        <v>#REF!</v>
      </c>
      <c r="F3800" s="575" t="e">
        <f t="shared" si="414"/>
        <v>#REF!</v>
      </c>
      <c r="G3800" s="575" t="e">
        <f t="shared" si="415"/>
        <v>#REF!</v>
      </c>
      <c r="H3800" s="575" t="e">
        <f t="shared" si="416"/>
        <v>#REF!</v>
      </c>
      <c r="I3800" s="575" t="e">
        <f t="shared" si="417"/>
        <v>#REF!</v>
      </c>
      <c r="J3800" s="575" t="e">
        <f>IF(A3800="","",IF(#REF!="","",PMT((1+D3800)^(1/12)-1,(#REF!*12)-A3800+1,-E3800)))</f>
        <v>#REF!</v>
      </c>
    </row>
    <row r="3801" spans="1:10">
      <c r="A3801" s="577" t="e">
        <f>IF(A3800="","",IF(A3800=#REF!*12,"",+A3800+1))</f>
        <v>#REF!</v>
      </c>
      <c r="B3801" s="576" t="e">
        <f t="shared" si="418"/>
        <v>#REF!</v>
      </c>
      <c r="C3801" s="576" t="e">
        <f>IF(A3801="","",IF(#REF!+'Plano Prestação Mensal Proposta'!A3801&gt;120,0,ROUND(IF(B3801&gt;0.045,(0.045*0.5),(0.5)*B3801),7)))</f>
        <v>#REF!</v>
      </c>
      <c r="D3801" s="576" t="e">
        <f t="shared" si="413"/>
        <v>#REF!</v>
      </c>
      <c r="E3801" s="575" t="e">
        <f t="shared" si="419"/>
        <v>#REF!</v>
      </c>
      <c r="F3801" s="575" t="e">
        <f t="shared" si="414"/>
        <v>#REF!</v>
      </c>
      <c r="G3801" s="575" t="e">
        <f t="shared" si="415"/>
        <v>#REF!</v>
      </c>
      <c r="H3801" s="575" t="e">
        <f t="shared" si="416"/>
        <v>#REF!</v>
      </c>
      <c r="I3801" s="575" t="e">
        <f t="shared" si="417"/>
        <v>#REF!</v>
      </c>
      <c r="J3801" s="575" t="e">
        <f>IF(A3801="","",IF(#REF!="","",PMT((1+D3801)^(1/12)-1,(#REF!*12)-A3801+1,-E3801)))</f>
        <v>#REF!</v>
      </c>
    </row>
    <row r="3802" spans="1:10">
      <c r="A3802" s="577" t="e">
        <f>IF(A3801="","",IF(A3801=#REF!*12,"",+A3801+1))</f>
        <v>#REF!</v>
      </c>
      <c r="B3802" s="576" t="e">
        <f t="shared" si="418"/>
        <v>#REF!</v>
      </c>
      <c r="C3802" s="576" t="e">
        <f>IF(A3802="","",IF(#REF!+'Plano Prestação Mensal Proposta'!A3802&gt;120,0,ROUND(IF(B3802&gt;0.045,(0.045*0.5),(0.5)*B3802),7)))</f>
        <v>#REF!</v>
      </c>
      <c r="D3802" s="576" t="e">
        <f t="shared" si="413"/>
        <v>#REF!</v>
      </c>
      <c r="E3802" s="575" t="e">
        <f t="shared" si="419"/>
        <v>#REF!</v>
      </c>
      <c r="F3802" s="575" t="e">
        <f t="shared" si="414"/>
        <v>#REF!</v>
      </c>
      <c r="G3802" s="575" t="e">
        <f t="shared" si="415"/>
        <v>#REF!</v>
      </c>
      <c r="H3802" s="575" t="e">
        <f t="shared" si="416"/>
        <v>#REF!</v>
      </c>
      <c r="I3802" s="575" t="e">
        <f t="shared" si="417"/>
        <v>#REF!</v>
      </c>
      <c r="J3802" s="575" t="e">
        <f>IF(A3802="","",IF(#REF!="","",PMT((1+D3802)^(1/12)-1,(#REF!*12)-A3802+1,-E3802)))</f>
        <v>#REF!</v>
      </c>
    </row>
    <row r="3803" spans="1:10">
      <c r="A3803" s="577" t="e">
        <f>IF(A3802="","",IF(A3802=#REF!*12,"",+A3802+1))</f>
        <v>#REF!</v>
      </c>
      <c r="B3803" s="576" t="e">
        <f t="shared" si="418"/>
        <v>#REF!</v>
      </c>
      <c r="C3803" s="576" t="e">
        <f>IF(A3803="","",IF(#REF!+'Plano Prestação Mensal Proposta'!A3803&gt;120,0,ROUND(IF(B3803&gt;0.045,(0.045*0.5),(0.5)*B3803),7)))</f>
        <v>#REF!</v>
      </c>
      <c r="D3803" s="576" t="e">
        <f t="shared" si="413"/>
        <v>#REF!</v>
      </c>
      <c r="E3803" s="575" t="e">
        <f t="shared" si="419"/>
        <v>#REF!</v>
      </c>
      <c r="F3803" s="575" t="e">
        <f t="shared" si="414"/>
        <v>#REF!</v>
      </c>
      <c r="G3803" s="575" t="e">
        <f t="shared" si="415"/>
        <v>#REF!</v>
      </c>
      <c r="H3803" s="575" t="e">
        <f t="shared" si="416"/>
        <v>#REF!</v>
      </c>
      <c r="I3803" s="575" t="e">
        <f t="shared" si="417"/>
        <v>#REF!</v>
      </c>
      <c r="J3803" s="575" t="e">
        <f>IF(A3803="","",IF(#REF!="","",PMT((1+D3803)^(1/12)-1,(#REF!*12)-A3803+1,-E3803)))</f>
        <v>#REF!</v>
      </c>
    </row>
    <row r="3804" spans="1:10">
      <c r="A3804" s="577" t="e">
        <f>IF(A3803="","",IF(A3803=#REF!*12,"",+A3803+1))</f>
        <v>#REF!</v>
      </c>
      <c r="B3804" s="576" t="e">
        <f t="shared" si="418"/>
        <v>#REF!</v>
      </c>
      <c r="C3804" s="576" t="e">
        <f>IF(A3804="","",IF(#REF!+'Plano Prestação Mensal Proposta'!A3804&gt;120,0,ROUND(IF(B3804&gt;0.045,(0.045*0.5),(0.5)*B3804),7)))</f>
        <v>#REF!</v>
      </c>
      <c r="D3804" s="576" t="e">
        <f t="shared" si="413"/>
        <v>#REF!</v>
      </c>
      <c r="E3804" s="575" t="e">
        <f t="shared" si="419"/>
        <v>#REF!</v>
      </c>
      <c r="F3804" s="575" t="e">
        <f t="shared" si="414"/>
        <v>#REF!</v>
      </c>
      <c r="G3804" s="575" t="e">
        <f t="shared" si="415"/>
        <v>#REF!</v>
      </c>
      <c r="H3804" s="575" t="e">
        <f t="shared" si="416"/>
        <v>#REF!</v>
      </c>
      <c r="I3804" s="575" t="e">
        <f t="shared" si="417"/>
        <v>#REF!</v>
      </c>
      <c r="J3804" s="575" t="e">
        <f>IF(A3804="","",IF(#REF!="","",PMT((1+D3804)^(1/12)-1,(#REF!*12)-A3804+1,-E3804)))</f>
        <v>#REF!</v>
      </c>
    </row>
    <row r="3805" spans="1:10">
      <c r="A3805" s="577" t="e">
        <f>IF(A3804="","",IF(A3804=#REF!*12,"",+A3804+1))</f>
        <v>#REF!</v>
      </c>
      <c r="B3805" s="576" t="e">
        <f t="shared" si="418"/>
        <v>#REF!</v>
      </c>
      <c r="C3805" s="576" t="e">
        <f>IF(A3805="","",IF(#REF!+'Plano Prestação Mensal Proposta'!A3805&gt;120,0,ROUND(IF(B3805&gt;0.045,(0.045*0.5),(0.5)*B3805),7)))</f>
        <v>#REF!</v>
      </c>
      <c r="D3805" s="576" t="e">
        <f t="shared" si="413"/>
        <v>#REF!</v>
      </c>
      <c r="E3805" s="575" t="e">
        <f t="shared" si="419"/>
        <v>#REF!</v>
      </c>
      <c r="F3805" s="575" t="e">
        <f t="shared" si="414"/>
        <v>#REF!</v>
      </c>
      <c r="G3805" s="575" t="e">
        <f t="shared" si="415"/>
        <v>#REF!</v>
      </c>
      <c r="H3805" s="575" t="e">
        <f t="shared" si="416"/>
        <v>#REF!</v>
      </c>
      <c r="I3805" s="575" t="e">
        <f t="shared" si="417"/>
        <v>#REF!</v>
      </c>
      <c r="J3805" s="575" t="e">
        <f>IF(A3805="","",IF(#REF!="","",PMT((1+D3805)^(1/12)-1,(#REF!*12)-A3805+1,-E3805)))</f>
        <v>#REF!</v>
      </c>
    </row>
    <row r="3806" spans="1:10">
      <c r="A3806" s="577" t="e">
        <f>IF(A3805="","",IF(A3805=#REF!*12,"",+A3805+1))</f>
        <v>#REF!</v>
      </c>
      <c r="B3806" s="576" t="e">
        <f t="shared" si="418"/>
        <v>#REF!</v>
      </c>
      <c r="C3806" s="576" t="e">
        <f>IF(A3806="","",IF(#REF!+'Plano Prestação Mensal Proposta'!A3806&gt;120,0,ROUND(IF(B3806&gt;0.045,(0.045*0.5),(0.5)*B3806),7)))</f>
        <v>#REF!</v>
      </c>
      <c r="D3806" s="576" t="e">
        <f t="shared" si="413"/>
        <v>#REF!</v>
      </c>
      <c r="E3806" s="575" t="e">
        <f t="shared" si="419"/>
        <v>#REF!</v>
      </c>
      <c r="F3806" s="575" t="e">
        <f t="shared" si="414"/>
        <v>#REF!</v>
      </c>
      <c r="G3806" s="575" t="e">
        <f t="shared" si="415"/>
        <v>#REF!</v>
      </c>
      <c r="H3806" s="575" t="e">
        <f t="shared" si="416"/>
        <v>#REF!</v>
      </c>
      <c r="I3806" s="575" t="e">
        <f t="shared" si="417"/>
        <v>#REF!</v>
      </c>
      <c r="J3806" s="575" t="e">
        <f>IF(A3806="","",IF(#REF!="","",PMT((1+D3806)^(1/12)-1,(#REF!*12)-A3806+1,-E3806)))</f>
        <v>#REF!</v>
      </c>
    </row>
    <row r="3807" spans="1:10">
      <c r="A3807" s="577" t="e">
        <f>IF(A3806="","",IF(A3806=#REF!*12,"",+A3806+1))</f>
        <v>#REF!</v>
      </c>
      <c r="B3807" s="576" t="e">
        <f t="shared" si="418"/>
        <v>#REF!</v>
      </c>
      <c r="C3807" s="576" t="e">
        <f>IF(A3807="","",IF(#REF!+'Plano Prestação Mensal Proposta'!A3807&gt;120,0,ROUND(IF(B3807&gt;0.045,(0.045*0.5),(0.5)*B3807),7)))</f>
        <v>#REF!</v>
      </c>
      <c r="D3807" s="576" t="e">
        <f t="shared" si="413"/>
        <v>#REF!</v>
      </c>
      <c r="E3807" s="575" t="e">
        <f t="shared" si="419"/>
        <v>#REF!</v>
      </c>
      <c r="F3807" s="575" t="e">
        <f t="shared" si="414"/>
        <v>#REF!</v>
      </c>
      <c r="G3807" s="575" t="e">
        <f t="shared" si="415"/>
        <v>#REF!</v>
      </c>
      <c r="H3807" s="575" t="e">
        <f t="shared" si="416"/>
        <v>#REF!</v>
      </c>
      <c r="I3807" s="575" t="e">
        <f t="shared" si="417"/>
        <v>#REF!</v>
      </c>
      <c r="J3807" s="575" t="e">
        <f>IF(A3807="","",IF(#REF!="","",PMT((1+D3807)^(1/12)-1,(#REF!*12)-A3807+1,-E3807)))</f>
        <v>#REF!</v>
      </c>
    </row>
    <row r="3808" spans="1:10">
      <c r="A3808" s="577" t="e">
        <f>IF(A3807="","",IF(A3807=#REF!*12,"",+A3807+1))</f>
        <v>#REF!</v>
      </c>
      <c r="B3808" s="576" t="e">
        <f t="shared" si="418"/>
        <v>#REF!</v>
      </c>
      <c r="C3808" s="576" t="e">
        <f>IF(A3808="","",IF(#REF!+'Plano Prestação Mensal Proposta'!A3808&gt;120,0,ROUND(IF(B3808&gt;0.045,(0.045*0.5),(0.5)*B3808),7)))</f>
        <v>#REF!</v>
      </c>
      <c r="D3808" s="576" t="e">
        <f t="shared" si="413"/>
        <v>#REF!</v>
      </c>
      <c r="E3808" s="575" t="e">
        <f t="shared" si="419"/>
        <v>#REF!</v>
      </c>
      <c r="F3808" s="575" t="e">
        <f t="shared" si="414"/>
        <v>#REF!</v>
      </c>
      <c r="G3808" s="575" t="e">
        <f t="shared" si="415"/>
        <v>#REF!</v>
      </c>
      <c r="H3808" s="575" t="e">
        <f t="shared" si="416"/>
        <v>#REF!</v>
      </c>
      <c r="I3808" s="575" t="e">
        <f t="shared" si="417"/>
        <v>#REF!</v>
      </c>
      <c r="J3808" s="575" t="e">
        <f>IF(A3808="","",IF(#REF!="","",PMT((1+D3808)^(1/12)-1,(#REF!*12)-A3808+1,-E3808)))</f>
        <v>#REF!</v>
      </c>
    </row>
    <row r="3809" spans="1:10">
      <c r="A3809" s="577" t="e">
        <f>IF(A3808="","",IF(A3808=#REF!*12,"",+A3808+1))</f>
        <v>#REF!</v>
      </c>
      <c r="B3809" s="576" t="e">
        <f t="shared" si="418"/>
        <v>#REF!</v>
      </c>
      <c r="C3809" s="576" t="e">
        <f>IF(A3809="","",IF(#REF!+'Plano Prestação Mensal Proposta'!A3809&gt;120,0,ROUND(IF(B3809&gt;0.045,(0.045*0.5),(0.5)*B3809),7)))</f>
        <v>#REF!</v>
      </c>
      <c r="D3809" s="576" t="e">
        <f t="shared" si="413"/>
        <v>#REF!</v>
      </c>
      <c r="E3809" s="575" t="e">
        <f t="shared" si="419"/>
        <v>#REF!</v>
      </c>
      <c r="F3809" s="575" t="e">
        <f t="shared" si="414"/>
        <v>#REF!</v>
      </c>
      <c r="G3809" s="575" t="e">
        <f t="shared" si="415"/>
        <v>#REF!</v>
      </c>
      <c r="H3809" s="575" t="e">
        <f t="shared" si="416"/>
        <v>#REF!</v>
      </c>
      <c r="I3809" s="575" t="e">
        <f t="shared" si="417"/>
        <v>#REF!</v>
      </c>
      <c r="J3809" s="575" t="e">
        <f>IF(A3809="","",IF(#REF!="","",PMT((1+D3809)^(1/12)-1,(#REF!*12)-A3809+1,-E3809)))</f>
        <v>#REF!</v>
      </c>
    </row>
    <row r="3810" spans="1:10">
      <c r="A3810" s="577" t="e">
        <f>IF(A3809="","",IF(A3809=#REF!*12,"",+A3809+1))</f>
        <v>#REF!</v>
      </c>
      <c r="B3810" s="576" t="e">
        <f t="shared" si="418"/>
        <v>#REF!</v>
      </c>
      <c r="C3810" s="576" t="e">
        <f>IF(A3810="","",IF(#REF!+'Plano Prestação Mensal Proposta'!A3810&gt;120,0,ROUND(IF(B3810&gt;0.045,(0.045*0.5),(0.5)*B3810),7)))</f>
        <v>#REF!</v>
      </c>
      <c r="D3810" s="576" t="e">
        <f t="shared" si="413"/>
        <v>#REF!</v>
      </c>
      <c r="E3810" s="575" t="e">
        <f t="shared" si="419"/>
        <v>#REF!</v>
      </c>
      <c r="F3810" s="575" t="e">
        <f t="shared" si="414"/>
        <v>#REF!</v>
      </c>
      <c r="G3810" s="575" t="e">
        <f t="shared" si="415"/>
        <v>#REF!</v>
      </c>
      <c r="H3810" s="575" t="e">
        <f t="shared" si="416"/>
        <v>#REF!</v>
      </c>
      <c r="I3810" s="575" t="e">
        <f t="shared" si="417"/>
        <v>#REF!</v>
      </c>
      <c r="J3810" s="575" t="e">
        <f>IF(A3810="","",IF(#REF!="","",PMT((1+D3810)^(1/12)-1,(#REF!*12)-A3810+1,-E3810)))</f>
        <v>#REF!</v>
      </c>
    </row>
    <row r="3811" spans="1:10">
      <c r="A3811" s="577" t="e">
        <f>IF(A3810="","",IF(A3810=#REF!*12,"",+A3810+1))</f>
        <v>#REF!</v>
      </c>
      <c r="B3811" s="576" t="e">
        <f t="shared" si="418"/>
        <v>#REF!</v>
      </c>
      <c r="C3811" s="576" t="e">
        <f>IF(A3811="","",IF(#REF!+'Plano Prestação Mensal Proposta'!A3811&gt;120,0,ROUND(IF(B3811&gt;0.045,(0.045*0.5),(0.5)*B3811),7)))</f>
        <v>#REF!</v>
      </c>
      <c r="D3811" s="576" t="e">
        <f t="shared" si="413"/>
        <v>#REF!</v>
      </c>
      <c r="E3811" s="575" t="e">
        <f t="shared" si="419"/>
        <v>#REF!</v>
      </c>
      <c r="F3811" s="575" t="e">
        <f t="shared" si="414"/>
        <v>#REF!</v>
      </c>
      <c r="G3811" s="575" t="e">
        <f t="shared" si="415"/>
        <v>#REF!</v>
      </c>
      <c r="H3811" s="575" t="e">
        <f t="shared" si="416"/>
        <v>#REF!</v>
      </c>
      <c r="I3811" s="575" t="e">
        <f t="shared" si="417"/>
        <v>#REF!</v>
      </c>
      <c r="J3811" s="575" t="e">
        <f>IF(A3811="","",IF(#REF!="","",PMT((1+D3811)^(1/12)-1,(#REF!*12)-A3811+1,-E3811)))</f>
        <v>#REF!</v>
      </c>
    </row>
    <row r="3812" spans="1:10">
      <c r="A3812" s="577" t="e">
        <f>IF(A3811="","",IF(A3811=#REF!*12,"",+A3811+1))</f>
        <v>#REF!</v>
      </c>
      <c r="B3812" s="576" t="e">
        <f t="shared" si="418"/>
        <v>#REF!</v>
      </c>
      <c r="C3812" s="576" t="e">
        <f>IF(A3812="","",IF(#REF!+'Plano Prestação Mensal Proposta'!A3812&gt;120,0,ROUND(IF(B3812&gt;0.045,(0.045*0.5),(0.5)*B3812),7)))</f>
        <v>#REF!</v>
      </c>
      <c r="D3812" s="576" t="e">
        <f t="shared" si="413"/>
        <v>#REF!</v>
      </c>
      <c r="E3812" s="575" t="e">
        <f t="shared" si="419"/>
        <v>#REF!</v>
      </c>
      <c r="F3812" s="575" t="e">
        <f t="shared" si="414"/>
        <v>#REF!</v>
      </c>
      <c r="G3812" s="575" t="e">
        <f t="shared" si="415"/>
        <v>#REF!</v>
      </c>
      <c r="H3812" s="575" t="e">
        <f t="shared" si="416"/>
        <v>#REF!</v>
      </c>
      <c r="I3812" s="575" t="e">
        <f t="shared" si="417"/>
        <v>#REF!</v>
      </c>
      <c r="J3812" s="575" t="e">
        <f>IF(A3812="","",IF(#REF!="","",PMT((1+D3812)^(1/12)-1,(#REF!*12)-A3812+1,-E3812)))</f>
        <v>#REF!</v>
      </c>
    </row>
    <row r="3813" spans="1:10">
      <c r="A3813" s="577" t="e">
        <f>IF(A3812="","",IF(A3812=#REF!*12,"",+A3812+1))</f>
        <v>#REF!</v>
      </c>
      <c r="B3813" s="576" t="e">
        <f t="shared" si="418"/>
        <v>#REF!</v>
      </c>
      <c r="C3813" s="576" t="e">
        <f>IF(A3813="","",IF(#REF!+'Plano Prestação Mensal Proposta'!A3813&gt;120,0,ROUND(IF(B3813&gt;0.045,(0.045*0.5),(0.5)*B3813),7)))</f>
        <v>#REF!</v>
      </c>
      <c r="D3813" s="576" t="e">
        <f t="shared" si="413"/>
        <v>#REF!</v>
      </c>
      <c r="E3813" s="575" t="e">
        <f t="shared" si="419"/>
        <v>#REF!</v>
      </c>
      <c r="F3813" s="575" t="e">
        <f t="shared" si="414"/>
        <v>#REF!</v>
      </c>
      <c r="G3813" s="575" t="e">
        <f t="shared" si="415"/>
        <v>#REF!</v>
      </c>
      <c r="H3813" s="575" t="e">
        <f t="shared" si="416"/>
        <v>#REF!</v>
      </c>
      <c r="I3813" s="575" t="e">
        <f t="shared" si="417"/>
        <v>#REF!</v>
      </c>
      <c r="J3813" s="575" t="e">
        <f>IF(A3813="","",IF(#REF!="","",PMT((1+D3813)^(1/12)-1,(#REF!*12)-A3813+1,-E3813)))</f>
        <v>#REF!</v>
      </c>
    </row>
    <row r="3814" spans="1:10">
      <c r="A3814" s="577" t="e">
        <f>IF(A3813="","",IF(A3813=#REF!*12,"",+A3813+1))</f>
        <v>#REF!</v>
      </c>
      <c r="B3814" s="576" t="e">
        <f t="shared" si="418"/>
        <v>#REF!</v>
      </c>
      <c r="C3814" s="576" t="e">
        <f>IF(A3814="","",IF(#REF!+'Plano Prestação Mensal Proposta'!A3814&gt;120,0,ROUND(IF(B3814&gt;0.045,(0.045*0.5),(0.5)*B3814),7)))</f>
        <v>#REF!</v>
      </c>
      <c r="D3814" s="576" t="e">
        <f t="shared" si="413"/>
        <v>#REF!</v>
      </c>
      <c r="E3814" s="575" t="e">
        <f t="shared" si="419"/>
        <v>#REF!</v>
      </c>
      <c r="F3814" s="575" t="e">
        <f t="shared" si="414"/>
        <v>#REF!</v>
      </c>
      <c r="G3814" s="575" t="e">
        <f t="shared" si="415"/>
        <v>#REF!</v>
      </c>
      <c r="H3814" s="575" t="e">
        <f t="shared" si="416"/>
        <v>#REF!</v>
      </c>
      <c r="I3814" s="575" t="e">
        <f t="shared" si="417"/>
        <v>#REF!</v>
      </c>
      <c r="J3814" s="575" t="e">
        <f>IF(A3814="","",IF(#REF!="","",PMT((1+D3814)^(1/12)-1,(#REF!*12)-A3814+1,-E3814)))</f>
        <v>#REF!</v>
      </c>
    </row>
    <row r="3815" spans="1:10">
      <c r="A3815" s="577" t="e">
        <f>IF(A3814="","",IF(A3814=#REF!*12,"",+A3814+1))</f>
        <v>#REF!</v>
      </c>
      <c r="B3815" s="576" t="e">
        <f t="shared" si="418"/>
        <v>#REF!</v>
      </c>
      <c r="C3815" s="576" t="e">
        <f>IF(A3815="","",IF(#REF!+'Plano Prestação Mensal Proposta'!A3815&gt;120,0,ROUND(IF(B3815&gt;0.045,(0.045*0.5),(0.5)*B3815),7)))</f>
        <v>#REF!</v>
      </c>
      <c r="D3815" s="576" t="e">
        <f t="shared" si="413"/>
        <v>#REF!</v>
      </c>
      <c r="E3815" s="575" t="e">
        <f t="shared" si="419"/>
        <v>#REF!</v>
      </c>
      <c r="F3815" s="575" t="e">
        <f t="shared" si="414"/>
        <v>#REF!</v>
      </c>
      <c r="G3815" s="575" t="e">
        <f t="shared" si="415"/>
        <v>#REF!</v>
      </c>
      <c r="H3815" s="575" t="e">
        <f t="shared" si="416"/>
        <v>#REF!</v>
      </c>
      <c r="I3815" s="575" t="e">
        <f t="shared" si="417"/>
        <v>#REF!</v>
      </c>
      <c r="J3815" s="575" t="e">
        <f>IF(A3815="","",IF(#REF!="","",PMT((1+D3815)^(1/12)-1,(#REF!*12)-A3815+1,-E3815)))</f>
        <v>#REF!</v>
      </c>
    </row>
    <row r="3816" spans="1:10">
      <c r="A3816" s="577" t="e">
        <f>IF(A3815="","",IF(A3815=#REF!*12,"",+A3815+1))</f>
        <v>#REF!</v>
      </c>
      <c r="B3816" s="576" t="e">
        <f t="shared" si="418"/>
        <v>#REF!</v>
      </c>
      <c r="C3816" s="576" t="e">
        <f>IF(A3816="","",IF(#REF!+'Plano Prestação Mensal Proposta'!A3816&gt;120,0,ROUND(IF(B3816&gt;0.045,(0.045*0.5),(0.5)*B3816),7)))</f>
        <v>#REF!</v>
      </c>
      <c r="D3816" s="576" t="e">
        <f t="shared" si="413"/>
        <v>#REF!</v>
      </c>
      <c r="E3816" s="575" t="e">
        <f t="shared" si="419"/>
        <v>#REF!</v>
      </c>
      <c r="F3816" s="575" t="e">
        <f t="shared" si="414"/>
        <v>#REF!</v>
      </c>
      <c r="G3816" s="575" t="e">
        <f t="shared" si="415"/>
        <v>#REF!</v>
      </c>
      <c r="H3816" s="575" t="e">
        <f t="shared" si="416"/>
        <v>#REF!</v>
      </c>
      <c r="I3816" s="575" t="e">
        <f t="shared" si="417"/>
        <v>#REF!</v>
      </c>
      <c r="J3816" s="575" t="e">
        <f>IF(A3816="","",IF(#REF!="","",PMT((1+D3816)^(1/12)-1,(#REF!*12)-A3816+1,-E3816)))</f>
        <v>#REF!</v>
      </c>
    </row>
    <row r="3817" spans="1:10">
      <c r="A3817" s="577" t="e">
        <f>IF(A3816="","",IF(A3816=#REF!*12,"",+A3816+1))</f>
        <v>#REF!</v>
      </c>
      <c r="B3817" s="576" t="e">
        <f t="shared" si="418"/>
        <v>#REF!</v>
      </c>
      <c r="C3817" s="576" t="e">
        <f>IF(A3817="","",IF(#REF!+'Plano Prestação Mensal Proposta'!A3817&gt;120,0,ROUND(IF(B3817&gt;0.045,(0.045*0.5),(0.5)*B3817),7)))</f>
        <v>#REF!</v>
      </c>
      <c r="D3817" s="576" t="e">
        <f t="shared" si="413"/>
        <v>#REF!</v>
      </c>
      <c r="E3817" s="575" t="e">
        <f t="shared" si="419"/>
        <v>#REF!</v>
      </c>
      <c r="F3817" s="575" t="e">
        <f t="shared" si="414"/>
        <v>#REF!</v>
      </c>
      <c r="G3817" s="575" t="e">
        <f t="shared" si="415"/>
        <v>#REF!</v>
      </c>
      <c r="H3817" s="575" t="e">
        <f t="shared" si="416"/>
        <v>#REF!</v>
      </c>
      <c r="I3817" s="575" t="e">
        <f t="shared" si="417"/>
        <v>#REF!</v>
      </c>
      <c r="J3817" s="575" t="e">
        <f>IF(A3817="","",IF(#REF!="","",PMT((1+D3817)^(1/12)-1,(#REF!*12)-A3817+1,-E3817)))</f>
        <v>#REF!</v>
      </c>
    </row>
    <row r="3818" spans="1:10">
      <c r="A3818" s="577" t="e">
        <f>IF(A3817="","",IF(A3817=#REF!*12,"",+A3817+1))</f>
        <v>#REF!</v>
      </c>
      <c r="B3818" s="576" t="e">
        <f t="shared" si="418"/>
        <v>#REF!</v>
      </c>
      <c r="C3818" s="576" t="e">
        <f>IF(A3818="","",IF(#REF!+'Plano Prestação Mensal Proposta'!A3818&gt;120,0,ROUND(IF(B3818&gt;0.045,(0.045*0.5),(0.5)*B3818),7)))</f>
        <v>#REF!</v>
      </c>
      <c r="D3818" s="576" t="e">
        <f t="shared" si="413"/>
        <v>#REF!</v>
      </c>
      <c r="E3818" s="575" t="e">
        <f t="shared" si="419"/>
        <v>#REF!</v>
      </c>
      <c r="F3818" s="575" t="e">
        <f t="shared" si="414"/>
        <v>#REF!</v>
      </c>
      <c r="G3818" s="575" t="e">
        <f t="shared" si="415"/>
        <v>#REF!</v>
      </c>
      <c r="H3818" s="575" t="e">
        <f t="shared" si="416"/>
        <v>#REF!</v>
      </c>
      <c r="I3818" s="575" t="e">
        <f t="shared" si="417"/>
        <v>#REF!</v>
      </c>
      <c r="J3818" s="575" t="e">
        <f>IF(A3818="","",IF(#REF!="","",PMT((1+D3818)^(1/12)-1,(#REF!*12)-A3818+1,-E3818)))</f>
        <v>#REF!</v>
      </c>
    </row>
    <row r="3819" spans="1:10">
      <c r="A3819" s="577" t="e">
        <f>IF(A3818="","",IF(A3818=#REF!*12,"",+A3818+1))</f>
        <v>#REF!</v>
      </c>
      <c r="B3819" s="576" t="e">
        <f t="shared" si="418"/>
        <v>#REF!</v>
      </c>
      <c r="C3819" s="576" t="e">
        <f>IF(A3819="","",IF(#REF!+'Plano Prestação Mensal Proposta'!A3819&gt;120,0,ROUND(IF(B3819&gt;0.045,(0.045*0.5),(0.5)*B3819),7)))</f>
        <v>#REF!</v>
      </c>
      <c r="D3819" s="576" t="e">
        <f t="shared" si="413"/>
        <v>#REF!</v>
      </c>
      <c r="E3819" s="575" t="e">
        <f t="shared" si="419"/>
        <v>#REF!</v>
      </c>
      <c r="F3819" s="575" t="e">
        <f t="shared" si="414"/>
        <v>#REF!</v>
      </c>
      <c r="G3819" s="575" t="e">
        <f t="shared" si="415"/>
        <v>#REF!</v>
      </c>
      <c r="H3819" s="575" t="e">
        <f t="shared" si="416"/>
        <v>#REF!</v>
      </c>
      <c r="I3819" s="575" t="e">
        <f t="shared" si="417"/>
        <v>#REF!</v>
      </c>
      <c r="J3819" s="575" t="e">
        <f>IF(A3819="","",IF(#REF!="","",PMT((1+D3819)^(1/12)-1,(#REF!*12)-A3819+1,-E3819)))</f>
        <v>#REF!</v>
      </c>
    </row>
    <row r="3820" spans="1:10">
      <c r="A3820" s="577" t="e">
        <f>IF(A3819="","",IF(A3819=#REF!*12,"",+A3819+1))</f>
        <v>#REF!</v>
      </c>
      <c r="B3820" s="576" t="e">
        <f t="shared" si="418"/>
        <v>#REF!</v>
      </c>
      <c r="C3820" s="576" t="e">
        <f>IF(A3820="","",IF(#REF!+'Plano Prestação Mensal Proposta'!A3820&gt;120,0,ROUND(IF(B3820&gt;0.045,(0.045*0.5),(0.5)*B3820),7)))</f>
        <v>#REF!</v>
      </c>
      <c r="D3820" s="576" t="e">
        <f t="shared" si="413"/>
        <v>#REF!</v>
      </c>
      <c r="E3820" s="575" t="e">
        <f t="shared" si="419"/>
        <v>#REF!</v>
      </c>
      <c r="F3820" s="575" t="e">
        <f t="shared" si="414"/>
        <v>#REF!</v>
      </c>
      <c r="G3820" s="575" t="e">
        <f t="shared" si="415"/>
        <v>#REF!</v>
      </c>
      <c r="H3820" s="575" t="e">
        <f t="shared" si="416"/>
        <v>#REF!</v>
      </c>
      <c r="I3820" s="575" t="e">
        <f t="shared" si="417"/>
        <v>#REF!</v>
      </c>
      <c r="J3820" s="575" t="e">
        <f>IF(A3820="","",IF(#REF!="","",PMT((1+D3820)^(1/12)-1,(#REF!*12)-A3820+1,-E3820)))</f>
        <v>#REF!</v>
      </c>
    </row>
    <row r="3821" spans="1:10">
      <c r="A3821" s="577" t="e">
        <f>IF(A3820="","",IF(A3820=#REF!*12,"",+A3820+1))</f>
        <v>#REF!</v>
      </c>
      <c r="B3821" s="576" t="e">
        <f t="shared" si="418"/>
        <v>#REF!</v>
      </c>
      <c r="C3821" s="576" t="e">
        <f>IF(A3821="","",IF(#REF!+'Plano Prestação Mensal Proposta'!A3821&gt;120,0,ROUND(IF(B3821&gt;0.045,(0.045*0.5),(0.5)*B3821),7)))</f>
        <v>#REF!</v>
      </c>
      <c r="D3821" s="576" t="e">
        <f t="shared" si="413"/>
        <v>#REF!</v>
      </c>
      <c r="E3821" s="575" t="e">
        <f t="shared" si="419"/>
        <v>#REF!</v>
      </c>
      <c r="F3821" s="575" t="e">
        <f t="shared" si="414"/>
        <v>#REF!</v>
      </c>
      <c r="G3821" s="575" t="e">
        <f t="shared" si="415"/>
        <v>#REF!</v>
      </c>
      <c r="H3821" s="575" t="e">
        <f t="shared" si="416"/>
        <v>#REF!</v>
      </c>
      <c r="I3821" s="575" t="e">
        <f t="shared" si="417"/>
        <v>#REF!</v>
      </c>
      <c r="J3821" s="575" t="e">
        <f>IF(A3821="","",IF(#REF!="","",PMT((1+D3821)^(1/12)-1,(#REF!*12)-A3821+1,-E3821)))</f>
        <v>#REF!</v>
      </c>
    </row>
    <row r="3822" spans="1:10">
      <c r="A3822" s="577" t="e">
        <f>IF(A3821="","",IF(A3821=#REF!*12,"",+A3821+1))</f>
        <v>#REF!</v>
      </c>
      <c r="B3822" s="576" t="e">
        <f t="shared" si="418"/>
        <v>#REF!</v>
      </c>
      <c r="C3822" s="576" t="e">
        <f>IF(A3822="","",IF(#REF!+'Plano Prestação Mensal Proposta'!A3822&gt;120,0,ROUND(IF(B3822&gt;0.045,(0.045*0.5),(0.5)*B3822),7)))</f>
        <v>#REF!</v>
      </c>
      <c r="D3822" s="576" t="e">
        <f t="shared" si="413"/>
        <v>#REF!</v>
      </c>
      <c r="E3822" s="575" t="e">
        <f t="shared" si="419"/>
        <v>#REF!</v>
      </c>
      <c r="F3822" s="575" t="e">
        <f t="shared" si="414"/>
        <v>#REF!</v>
      </c>
      <c r="G3822" s="575" t="e">
        <f t="shared" si="415"/>
        <v>#REF!</v>
      </c>
      <c r="H3822" s="575" t="e">
        <f t="shared" si="416"/>
        <v>#REF!</v>
      </c>
      <c r="I3822" s="575" t="e">
        <f t="shared" si="417"/>
        <v>#REF!</v>
      </c>
      <c r="J3822" s="575" t="e">
        <f>IF(A3822="","",IF(#REF!="","",PMT((1+D3822)^(1/12)-1,(#REF!*12)-A3822+1,-E3822)))</f>
        <v>#REF!</v>
      </c>
    </row>
    <row r="3823" spans="1:10">
      <c r="A3823" s="577" t="e">
        <f>IF(A3822="","",IF(A3822=#REF!*12,"",+A3822+1))</f>
        <v>#REF!</v>
      </c>
      <c r="B3823" s="576" t="e">
        <f t="shared" si="418"/>
        <v>#REF!</v>
      </c>
      <c r="C3823" s="576" t="e">
        <f>IF(A3823="","",IF(#REF!+'Plano Prestação Mensal Proposta'!A3823&gt;120,0,ROUND(IF(B3823&gt;0.045,(0.045*0.5),(0.5)*B3823),7)))</f>
        <v>#REF!</v>
      </c>
      <c r="D3823" s="576" t="e">
        <f t="shared" si="413"/>
        <v>#REF!</v>
      </c>
      <c r="E3823" s="575" t="e">
        <f t="shared" si="419"/>
        <v>#REF!</v>
      </c>
      <c r="F3823" s="575" t="e">
        <f t="shared" si="414"/>
        <v>#REF!</v>
      </c>
      <c r="G3823" s="575" t="e">
        <f t="shared" si="415"/>
        <v>#REF!</v>
      </c>
      <c r="H3823" s="575" t="e">
        <f t="shared" si="416"/>
        <v>#REF!</v>
      </c>
      <c r="I3823" s="575" t="e">
        <f t="shared" si="417"/>
        <v>#REF!</v>
      </c>
      <c r="J3823" s="575" t="e">
        <f>IF(A3823="","",IF(#REF!="","",PMT((1+D3823)^(1/12)-1,(#REF!*12)-A3823+1,-E3823)))</f>
        <v>#REF!</v>
      </c>
    </row>
    <row r="3824" spans="1:10">
      <c r="A3824" s="577" t="e">
        <f>IF(A3823="","",IF(A3823=#REF!*12,"",+A3823+1))</f>
        <v>#REF!</v>
      </c>
      <c r="B3824" s="576" t="e">
        <f t="shared" si="418"/>
        <v>#REF!</v>
      </c>
      <c r="C3824" s="576" t="e">
        <f>IF(A3824="","",IF(#REF!+'Plano Prestação Mensal Proposta'!A3824&gt;120,0,ROUND(IF(B3824&gt;0.045,(0.045*0.5),(0.5)*B3824),7)))</f>
        <v>#REF!</v>
      </c>
      <c r="D3824" s="576" t="e">
        <f t="shared" si="413"/>
        <v>#REF!</v>
      </c>
      <c r="E3824" s="575" t="e">
        <f t="shared" si="419"/>
        <v>#REF!</v>
      </c>
      <c r="F3824" s="575" t="e">
        <f t="shared" si="414"/>
        <v>#REF!</v>
      </c>
      <c r="G3824" s="575" t="e">
        <f t="shared" si="415"/>
        <v>#REF!</v>
      </c>
      <c r="H3824" s="575" t="e">
        <f t="shared" si="416"/>
        <v>#REF!</v>
      </c>
      <c r="I3824" s="575" t="e">
        <f t="shared" si="417"/>
        <v>#REF!</v>
      </c>
      <c r="J3824" s="575" t="e">
        <f>IF(A3824="","",IF(#REF!="","",PMT((1+D3824)^(1/12)-1,(#REF!*12)-A3824+1,-E3824)))</f>
        <v>#REF!</v>
      </c>
    </row>
    <row r="3825" spans="1:10">
      <c r="A3825" s="577" t="e">
        <f>IF(A3824="","",IF(A3824=#REF!*12,"",+A3824+1))</f>
        <v>#REF!</v>
      </c>
      <c r="B3825" s="576" t="e">
        <f t="shared" si="418"/>
        <v>#REF!</v>
      </c>
      <c r="C3825" s="576" t="e">
        <f>IF(A3825="","",IF(#REF!+'Plano Prestação Mensal Proposta'!A3825&gt;120,0,ROUND(IF(B3825&gt;0.045,(0.045*0.5),(0.5)*B3825),7)))</f>
        <v>#REF!</v>
      </c>
      <c r="D3825" s="576" t="e">
        <f t="shared" si="413"/>
        <v>#REF!</v>
      </c>
      <c r="E3825" s="575" t="e">
        <f t="shared" si="419"/>
        <v>#REF!</v>
      </c>
      <c r="F3825" s="575" t="e">
        <f t="shared" si="414"/>
        <v>#REF!</v>
      </c>
      <c r="G3825" s="575" t="e">
        <f t="shared" si="415"/>
        <v>#REF!</v>
      </c>
      <c r="H3825" s="575" t="e">
        <f t="shared" si="416"/>
        <v>#REF!</v>
      </c>
      <c r="I3825" s="575" t="e">
        <f t="shared" si="417"/>
        <v>#REF!</v>
      </c>
      <c r="J3825" s="575" t="e">
        <f>IF(A3825="","",IF(#REF!="","",PMT((1+D3825)^(1/12)-1,(#REF!*12)-A3825+1,-E3825)))</f>
        <v>#REF!</v>
      </c>
    </row>
    <row r="3826" spans="1:10">
      <c r="A3826" s="577" t="e">
        <f>IF(A3825="","",IF(A3825=#REF!*12,"",+A3825+1))</f>
        <v>#REF!</v>
      </c>
      <c r="B3826" s="576" t="e">
        <f t="shared" si="418"/>
        <v>#REF!</v>
      </c>
      <c r="C3826" s="576" t="e">
        <f>IF(A3826="","",IF(#REF!+'Plano Prestação Mensal Proposta'!A3826&gt;120,0,ROUND(IF(B3826&gt;0.045,(0.045*0.5),(0.5)*B3826),7)))</f>
        <v>#REF!</v>
      </c>
      <c r="D3826" s="576" t="e">
        <f t="shared" si="413"/>
        <v>#REF!</v>
      </c>
      <c r="E3826" s="575" t="e">
        <f t="shared" si="419"/>
        <v>#REF!</v>
      </c>
      <c r="F3826" s="575" t="e">
        <f t="shared" si="414"/>
        <v>#REF!</v>
      </c>
      <c r="G3826" s="575" t="e">
        <f t="shared" si="415"/>
        <v>#REF!</v>
      </c>
      <c r="H3826" s="575" t="e">
        <f t="shared" si="416"/>
        <v>#REF!</v>
      </c>
      <c r="I3826" s="575" t="e">
        <f t="shared" si="417"/>
        <v>#REF!</v>
      </c>
      <c r="J3826" s="575" t="e">
        <f>IF(A3826="","",IF(#REF!="","",PMT((1+D3826)^(1/12)-1,(#REF!*12)-A3826+1,-E3826)))</f>
        <v>#REF!</v>
      </c>
    </row>
    <row r="3827" spans="1:10">
      <c r="A3827" s="577" t="e">
        <f>IF(A3826="","",IF(A3826=#REF!*12,"",+A3826+1))</f>
        <v>#REF!</v>
      </c>
      <c r="B3827" s="576" t="e">
        <f t="shared" si="418"/>
        <v>#REF!</v>
      </c>
      <c r="C3827" s="576" t="e">
        <f>IF(A3827="","",IF(#REF!+'Plano Prestação Mensal Proposta'!A3827&gt;120,0,ROUND(IF(B3827&gt;0.045,(0.045*0.5),(0.5)*B3827),7)))</f>
        <v>#REF!</v>
      </c>
      <c r="D3827" s="576" t="e">
        <f t="shared" si="413"/>
        <v>#REF!</v>
      </c>
      <c r="E3827" s="575" t="e">
        <f t="shared" si="419"/>
        <v>#REF!</v>
      </c>
      <c r="F3827" s="575" t="e">
        <f t="shared" si="414"/>
        <v>#REF!</v>
      </c>
      <c r="G3827" s="575" t="e">
        <f t="shared" si="415"/>
        <v>#REF!</v>
      </c>
      <c r="H3827" s="575" t="e">
        <f t="shared" si="416"/>
        <v>#REF!</v>
      </c>
      <c r="I3827" s="575" t="e">
        <f t="shared" si="417"/>
        <v>#REF!</v>
      </c>
      <c r="J3827" s="575" t="e">
        <f>IF(A3827="","",IF(#REF!="","",PMT((1+D3827)^(1/12)-1,(#REF!*12)-A3827+1,-E3827)))</f>
        <v>#REF!</v>
      </c>
    </row>
    <row r="3828" spans="1:10">
      <c r="A3828" s="577" t="e">
        <f>IF(A3827="","",IF(A3827=#REF!*12,"",+A3827+1))</f>
        <v>#REF!</v>
      </c>
      <c r="B3828" s="576" t="e">
        <f t="shared" si="418"/>
        <v>#REF!</v>
      </c>
      <c r="C3828" s="576" t="e">
        <f>IF(A3828="","",IF(#REF!+'Plano Prestação Mensal Proposta'!A3828&gt;120,0,ROUND(IF(B3828&gt;0.045,(0.045*0.5),(0.5)*B3828),7)))</f>
        <v>#REF!</v>
      </c>
      <c r="D3828" s="576" t="e">
        <f t="shared" si="413"/>
        <v>#REF!</v>
      </c>
      <c r="E3828" s="575" t="e">
        <f t="shared" si="419"/>
        <v>#REF!</v>
      </c>
      <c r="F3828" s="575" t="e">
        <f t="shared" si="414"/>
        <v>#REF!</v>
      </c>
      <c r="G3828" s="575" t="e">
        <f t="shared" si="415"/>
        <v>#REF!</v>
      </c>
      <c r="H3828" s="575" t="e">
        <f t="shared" si="416"/>
        <v>#REF!</v>
      </c>
      <c r="I3828" s="575" t="e">
        <f t="shared" si="417"/>
        <v>#REF!</v>
      </c>
      <c r="J3828" s="575" t="e">
        <f>IF(A3828="","",IF(#REF!="","",PMT((1+D3828)^(1/12)-1,(#REF!*12)-A3828+1,-E3828)))</f>
        <v>#REF!</v>
      </c>
    </row>
    <row r="3829" spans="1:10">
      <c r="A3829" s="577" t="e">
        <f>IF(A3828="","",IF(A3828=#REF!*12,"",+A3828+1))</f>
        <v>#REF!</v>
      </c>
      <c r="B3829" s="576" t="e">
        <f t="shared" si="418"/>
        <v>#REF!</v>
      </c>
      <c r="C3829" s="576" t="e">
        <f>IF(A3829="","",IF(#REF!+'Plano Prestação Mensal Proposta'!A3829&gt;120,0,ROUND(IF(B3829&gt;0.045,(0.045*0.5),(0.5)*B3829),7)))</f>
        <v>#REF!</v>
      </c>
      <c r="D3829" s="576" t="e">
        <f t="shared" si="413"/>
        <v>#REF!</v>
      </c>
      <c r="E3829" s="575" t="e">
        <f t="shared" si="419"/>
        <v>#REF!</v>
      </c>
      <c r="F3829" s="575" t="e">
        <f t="shared" si="414"/>
        <v>#REF!</v>
      </c>
      <c r="G3829" s="575" t="e">
        <f t="shared" si="415"/>
        <v>#REF!</v>
      </c>
      <c r="H3829" s="575" t="e">
        <f t="shared" si="416"/>
        <v>#REF!</v>
      </c>
      <c r="I3829" s="575" t="e">
        <f t="shared" si="417"/>
        <v>#REF!</v>
      </c>
      <c r="J3829" s="575" t="e">
        <f>IF(A3829="","",IF(#REF!="","",PMT((1+D3829)^(1/12)-1,(#REF!*12)-A3829+1,-E3829)))</f>
        <v>#REF!</v>
      </c>
    </row>
    <row r="3830" spans="1:10">
      <c r="A3830" s="577" t="e">
        <f>IF(A3829="","",IF(A3829=#REF!*12,"",+A3829+1))</f>
        <v>#REF!</v>
      </c>
      <c r="B3830" s="576" t="e">
        <f t="shared" si="418"/>
        <v>#REF!</v>
      </c>
      <c r="C3830" s="576" t="e">
        <f>IF(A3830="","",IF(#REF!+'Plano Prestação Mensal Proposta'!A3830&gt;120,0,ROUND(IF(B3830&gt;0.045,(0.045*0.5),(0.5)*B3830),7)))</f>
        <v>#REF!</v>
      </c>
      <c r="D3830" s="576" t="e">
        <f t="shared" si="413"/>
        <v>#REF!</v>
      </c>
      <c r="E3830" s="575" t="e">
        <f t="shared" si="419"/>
        <v>#REF!</v>
      </c>
      <c r="F3830" s="575" t="e">
        <f t="shared" si="414"/>
        <v>#REF!</v>
      </c>
      <c r="G3830" s="575" t="e">
        <f t="shared" si="415"/>
        <v>#REF!</v>
      </c>
      <c r="H3830" s="575" t="e">
        <f t="shared" si="416"/>
        <v>#REF!</v>
      </c>
      <c r="I3830" s="575" t="e">
        <f t="shared" si="417"/>
        <v>#REF!</v>
      </c>
      <c r="J3830" s="575" t="e">
        <f>IF(A3830="","",IF(#REF!="","",PMT((1+D3830)^(1/12)-1,(#REF!*12)-A3830+1,-E3830)))</f>
        <v>#REF!</v>
      </c>
    </row>
    <row r="3831" spans="1:10">
      <c r="A3831" s="577" t="e">
        <f>IF(A3830="","",IF(A3830=#REF!*12,"",+A3830+1))</f>
        <v>#REF!</v>
      </c>
      <c r="B3831" s="576" t="e">
        <f t="shared" si="418"/>
        <v>#REF!</v>
      </c>
      <c r="C3831" s="576" t="e">
        <f>IF(A3831="","",IF(#REF!+'Plano Prestação Mensal Proposta'!A3831&gt;120,0,ROUND(IF(B3831&gt;0.045,(0.045*0.5),(0.5)*B3831),7)))</f>
        <v>#REF!</v>
      </c>
      <c r="D3831" s="576" t="e">
        <f t="shared" si="413"/>
        <v>#REF!</v>
      </c>
      <c r="E3831" s="575" t="e">
        <f t="shared" si="419"/>
        <v>#REF!</v>
      </c>
      <c r="F3831" s="575" t="e">
        <f t="shared" si="414"/>
        <v>#REF!</v>
      </c>
      <c r="G3831" s="575" t="e">
        <f t="shared" si="415"/>
        <v>#REF!</v>
      </c>
      <c r="H3831" s="575" t="e">
        <f t="shared" si="416"/>
        <v>#REF!</v>
      </c>
      <c r="I3831" s="575" t="e">
        <f t="shared" si="417"/>
        <v>#REF!</v>
      </c>
      <c r="J3831" s="575" t="e">
        <f>IF(A3831="","",IF(#REF!="","",PMT((1+D3831)^(1/12)-1,(#REF!*12)-A3831+1,-E3831)))</f>
        <v>#REF!</v>
      </c>
    </row>
    <row r="3832" spans="1:10">
      <c r="A3832" s="577" t="e">
        <f>IF(A3831="","",IF(A3831=#REF!*12,"",+A3831+1))</f>
        <v>#REF!</v>
      </c>
      <c r="B3832" s="576" t="e">
        <f t="shared" si="418"/>
        <v>#REF!</v>
      </c>
      <c r="C3832" s="576" t="e">
        <f>IF(A3832="","",IF(#REF!+'Plano Prestação Mensal Proposta'!A3832&gt;120,0,ROUND(IF(B3832&gt;0.045,(0.045*0.5),(0.5)*B3832),7)))</f>
        <v>#REF!</v>
      </c>
      <c r="D3832" s="576" t="e">
        <f t="shared" si="413"/>
        <v>#REF!</v>
      </c>
      <c r="E3832" s="575" t="e">
        <f t="shared" si="419"/>
        <v>#REF!</v>
      </c>
      <c r="F3832" s="575" t="e">
        <f t="shared" si="414"/>
        <v>#REF!</v>
      </c>
      <c r="G3832" s="575" t="e">
        <f t="shared" si="415"/>
        <v>#REF!</v>
      </c>
      <c r="H3832" s="575" t="e">
        <f t="shared" si="416"/>
        <v>#REF!</v>
      </c>
      <c r="I3832" s="575" t="e">
        <f t="shared" si="417"/>
        <v>#REF!</v>
      </c>
      <c r="J3832" s="575" t="e">
        <f>IF(A3832="","",IF(#REF!="","",PMT((1+D3832)^(1/12)-1,(#REF!*12)-A3832+1,-E3832)))</f>
        <v>#REF!</v>
      </c>
    </row>
    <row r="3833" spans="1:10">
      <c r="A3833" s="577" t="e">
        <f>IF(A3832="","",IF(A3832=#REF!*12,"",+A3832+1))</f>
        <v>#REF!</v>
      </c>
      <c r="B3833" s="576" t="e">
        <f t="shared" si="418"/>
        <v>#REF!</v>
      </c>
      <c r="C3833" s="576" t="e">
        <f>IF(A3833="","",IF(#REF!+'Plano Prestação Mensal Proposta'!A3833&gt;120,0,ROUND(IF(B3833&gt;0.045,(0.045*0.5),(0.5)*B3833),7)))</f>
        <v>#REF!</v>
      </c>
      <c r="D3833" s="576" t="e">
        <f t="shared" si="413"/>
        <v>#REF!</v>
      </c>
      <c r="E3833" s="575" t="e">
        <f t="shared" si="419"/>
        <v>#REF!</v>
      </c>
      <c r="F3833" s="575" t="e">
        <f t="shared" si="414"/>
        <v>#REF!</v>
      </c>
      <c r="G3833" s="575" t="e">
        <f t="shared" si="415"/>
        <v>#REF!</v>
      </c>
      <c r="H3833" s="575" t="e">
        <f t="shared" si="416"/>
        <v>#REF!</v>
      </c>
      <c r="I3833" s="575" t="e">
        <f t="shared" si="417"/>
        <v>#REF!</v>
      </c>
      <c r="J3833" s="575" t="e">
        <f>IF(A3833="","",IF(#REF!="","",PMT((1+D3833)^(1/12)-1,(#REF!*12)-A3833+1,-E3833)))</f>
        <v>#REF!</v>
      </c>
    </row>
    <row r="3834" spans="1:10">
      <c r="A3834" s="577" t="e">
        <f>IF(A3833="","",IF(A3833=#REF!*12,"",+A3833+1))</f>
        <v>#REF!</v>
      </c>
      <c r="B3834" s="576" t="e">
        <f t="shared" si="418"/>
        <v>#REF!</v>
      </c>
      <c r="C3834" s="576" t="e">
        <f>IF(A3834="","",IF(#REF!+'Plano Prestação Mensal Proposta'!A3834&gt;120,0,ROUND(IF(B3834&gt;0.045,(0.045*0.5),(0.5)*B3834),7)))</f>
        <v>#REF!</v>
      </c>
      <c r="D3834" s="576" t="e">
        <f t="shared" si="413"/>
        <v>#REF!</v>
      </c>
      <c r="E3834" s="575" t="e">
        <f t="shared" si="419"/>
        <v>#REF!</v>
      </c>
      <c r="F3834" s="575" t="e">
        <f t="shared" si="414"/>
        <v>#REF!</v>
      </c>
      <c r="G3834" s="575" t="e">
        <f t="shared" si="415"/>
        <v>#REF!</v>
      </c>
      <c r="H3834" s="575" t="e">
        <f t="shared" si="416"/>
        <v>#REF!</v>
      </c>
      <c r="I3834" s="575" t="e">
        <f t="shared" si="417"/>
        <v>#REF!</v>
      </c>
      <c r="J3834" s="575" t="e">
        <f>IF(A3834="","",IF(#REF!="","",PMT((1+D3834)^(1/12)-1,(#REF!*12)-A3834+1,-E3834)))</f>
        <v>#REF!</v>
      </c>
    </row>
    <row r="3835" spans="1:10">
      <c r="A3835" s="577" t="e">
        <f>IF(A3834="","",IF(A3834=#REF!*12,"",+A3834+1))</f>
        <v>#REF!</v>
      </c>
      <c r="B3835" s="576" t="e">
        <f t="shared" si="418"/>
        <v>#REF!</v>
      </c>
      <c r="C3835" s="576" t="e">
        <f>IF(A3835="","",IF(#REF!+'Plano Prestação Mensal Proposta'!A3835&gt;120,0,ROUND(IF(B3835&gt;0.045,(0.045*0.5),(0.5)*B3835),7)))</f>
        <v>#REF!</v>
      </c>
      <c r="D3835" s="576" t="e">
        <f t="shared" si="413"/>
        <v>#REF!</v>
      </c>
      <c r="E3835" s="575" t="e">
        <f t="shared" si="419"/>
        <v>#REF!</v>
      </c>
      <c r="F3835" s="575" t="e">
        <f t="shared" si="414"/>
        <v>#REF!</v>
      </c>
      <c r="G3835" s="575" t="e">
        <f t="shared" si="415"/>
        <v>#REF!</v>
      </c>
      <c r="H3835" s="575" t="e">
        <f t="shared" si="416"/>
        <v>#REF!</v>
      </c>
      <c r="I3835" s="575" t="e">
        <f t="shared" si="417"/>
        <v>#REF!</v>
      </c>
      <c r="J3835" s="575" t="e">
        <f>IF(A3835="","",IF(#REF!="","",PMT((1+D3835)^(1/12)-1,(#REF!*12)-A3835+1,-E3835)))</f>
        <v>#REF!</v>
      </c>
    </row>
    <row r="3836" spans="1:10">
      <c r="A3836" s="577" t="e">
        <f>IF(A3835="","",IF(A3835=#REF!*12,"",+A3835+1))</f>
        <v>#REF!</v>
      </c>
      <c r="B3836" s="576" t="e">
        <f t="shared" si="418"/>
        <v>#REF!</v>
      </c>
      <c r="C3836" s="576" t="e">
        <f>IF(A3836="","",IF(#REF!+'Plano Prestação Mensal Proposta'!A3836&gt;120,0,ROUND(IF(B3836&gt;0.045,(0.045*0.5),(0.5)*B3836),7)))</f>
        <v>#REF!</v>
      </c>
      <c r="D3836" s="576" t="e">
        <f t="shared" si="413"/>
        <v>#REF!</v>
      </c>
      <c r="E3836" s="575" t="e">
        <f t="shared" si="419"/>
        <v>#REF!</v>
      </c>
      <c r="F3836" s="575" t="e">
        <f t="shared" si="414"/>
        <v>#REF!</v>
      </c>
      <c r="G3836" s="575" t="e">
        <f t="shared" si="415"/>
        <v>#REF!</v>
      </c>
      <c r="H3836" s="575" t="e">
        <f t="shared" si="416"/>
        <v>#REF!</v>
      </c>
      <c r="I3836" s="575" t="e">
        <f t="shared" si="417"/>
        <v>#REF!</v>
      </c>
      <c r="J3836" s="575" t="e">
        <f>IF(A3836="","",IF(#REF!="","",PMT((1+D3836)^(1/12)-1,(#REF!*12)-A3836+1,-E3836)))</f>
        <v>#REF!</v>
      </c>
    </row>
    <row r="3837" spans="1:10">
      <c r="A3837" s="577" t="e">
        <f>IF(A3836="","",IF(A3836=#REF!*12,"",+A3836+1))</f>
        <v>#REF!</v>
      </c>
      <c r="B3837" s="576" t="e">
        <f t="shared" si="418"/>
        <v>#REF!</v>
      </c>
      <c r="C3837" s="576" t="e">
        <f>IF(A3837="","",IF(#REF!+'Plano Prestação Mensal Proposta'!A3837&gt;120,0,ROUND(IF(B3837&gt;0.045,(0.045*0.5),(0.5)*B3837),7)))</f>
        <v>#REF!</v>
      </c>
      <c r="D3837" s="576" t="e">
        <f t="shared" si="413"/>
        <v>#REF!</v>
      </c>
      <c r="E3837" s="575" t="e">
        <f t="shared" si="419"/>
        <v>#REF!</v>
      </c>
      <c r="F3837" s="575" t="e">
        <f t="shared" si="414"/>
        <v>#REF!</v>
      </c>
      <c r="G3837" s="575" t="e">
        <f t="shared" si="415"/>
        <v>#REF!</v>
      </c>
      <c r="H3837" s="575" t="e">
        <f t="shared" si="416"/>
        <v>#REF!</v>
      </c>
      <c r="I3837" s="575" t="e">
        <f t="shared" si="417"/>
        <v>#REF!</v>
      </c>
      <c r="J3837" s="575" t="e">
        <f>IF(A3837="","",IF(#REF!="","",PMT((1+D3837)^(1/12)-1,(#REF!*12)-A3837+1,-E3837)))</f>
        <v>#REF!</v>
      </c>
    </row>
    <row r="3838" spans="1:10">
      <c r="A3838" s="577" t="e">
        <f>IF(A3837="","",IF(A3837=#REF!*12,"",+A3837+1))</f>
        <v>#REF!</v>
      </c>
      <c r="B3838" s="576" t="e">
        <f t="shared" si="418"/>
        <v>#REF!</v>
      </c>
      <c r="C3838" s="576" t="e">
        <f>IF(A3838="","",IF(#REF!+'Plano Prestação Mensal Proposta'!A3838&gt;120,0,ROUND(IF(B3838&gt;0.045,(0.045*0.5),(0.5)*B3838),7)))</f>
        <v>#REF!</v>
      </c>
      <c r="D3838" s="576" t="e">
        <f t="shared" si="413"/>
        <v>#REF!</v>
      </c>
      <c r="E3838" s="575" t="e">
        <f t="shared" si="419"/>
        <v>#REF!</v>
      </c>
      <c r="F3838" s="575" t="e">
        <f t="shared" si="414"/>
        <v>#REF!</v>
      </c>
      <c r="G3838" s="575" t="e">
        <f t="shared" si="415"/>
        <v>#REF!</v>
      </c>
      <c r="H3838" s="575" t="e">
        <f t="shared" si="416"/>
        <v>#REF!</v>
      </c>
      <c r="I3838" s="575" t="e">
        <f t="shared" si="417"/>
        <v>#REF!</v>
      </c>
      <c r="J3838" s="575" t="e">
        <f>IF(A3838="","",IF(#REF!="","",PMT((1+D3838)^(1/12)-1,(#REF!*12)-A3838+1,-E3838)))</f>
        <v>#REF!</v>
      </c>
    </row>
    <row r="3839" spans="1:10">
      <c r="A3839" s="577" t="e">
        <f>IF(A3838="","",IF(A3838=#REF!*12,"",+A3838+1))</f>
        <v>#REF!</v>
      </c>
      <c r="B3839" s="576" t="e">
        <f t="shared" si="418"/>
        <v>#REF!</v>
      </c>
      <c r="C3839" s="576" t="e">
        <f>IF(A3839="","",IF(#REF!+'Plano Prestação Mensal Proposta'!A3839&gt;120,0,ROUND(IF(B3839&gt;0.045,(0.045*0.5),(0.5)*B3839),7)))</f>
        <v>#REF!</v>
      </c>
      <c r="D3839" s="576" t="e">
        <f t="shared" si="413"/>
        <v>#REF!</v>
      </c>
      <c r="E3839" s="575" t="e">
        <f t="shared" si="419"/>
        <v>#REF!</v>
      </c>
      <c r="F3839" s="575" t="e">
        <f t="shared" si="414"/>
        <v>#REF!</v>
      </c>
      <c r="G3839" s="575" t="e">
        <f t="shared" si="415"/>
        <v>#REF!</v>
      </c>
      <c r="H3839" s="575" t="e">
        <f t="shared" si="416"/>
        <v>#REF!</v>
      </c>
      <c r="I3839" s="575" t="e">
        <f t="shared" si="417"/>
        <v>#REF!</v>
      </c>
      <c r="J3839" s="575" t="e">
        <f>IF(A3839="","",IF(#REF!="","",PMT((1+D3839)^(1/12)-1,(#REF!*12)-A3839+1,-E3839)))</f>
        <v>#REF!</v>
      </c>
    </row>
    <row r="3840" spans="1:10">
      <c r="A3840" s="577" t="e">
        <f>IF(A3839="","",IF(A3839=#REF!*12,"",+A3839+1))</f>
        <v>#REF!</v>
      </c>
      <c r="B3840" s="576" t="e">
        <f t="shared" si="418"/>
        <v>#REF!</v>
      </c>
      <c r="C3840" s="576" t="e">
        <f>IF(A3840="","",IF(#REF!+'Plano Prestação Mensal Proposta'!A3840&gt;120,0,ROUND(IF(B3840&gt;0.045,(0.045*0.5),(0.5)*B3840),7)))</f>
        <v>#REF!</v>
      </c>
      <c r="D3840" s="576" t="e">
        <f t="shared" si="413"/>
        <v>#REF!</v>
      </c>
      <c r="E3840" s="575" t="e">
        <f t="shared" si="419"/>
        <v>#REF!</v>
      </c>
      <c r="F3840" s="575" t="e">
        <f t="shared" si="414"/>
        <v>#REF!</v>
      </c>
      <c r="G3840" s="575" t="e">
        <f t="shared" si="415"/>
        <v>#REF!</v>
      </c>
      <c r="H3840" s="575" t="e">
        <f t="shared" si="416"/>
        <v>#REF!</v>
      </c>
      <c r="I3840" s="575" t="e">
        <f t="shared" si="417"/>
        <v>#REF!</v>
      </c>
      <c r="J3840" s="575" t="e">
        <f>IF(A3840="","",IF(#REF!="","",PMT((1+D3840)^(1/12)-1,(#REF!*12)-A3840+1,-E3840)))</f>
        <v>#REF!</v>
      </c>
    </row>
    <row r="3841" spans="1:10">
      <c r="A3841" s="577" t="e">
        <f>IF(A3840="","",IF(A3840=#REF!*12,"",+A3840+1))</f>
        <v>#REF!</v>
      </c>
      <c r="B3841" s="576" t="e">
        <f t="shared" si="418"/>
        <v>#REF!</v>
      </c>
      <c r="C3841" s="576" t="e">
        <f>IF(A3841="","",IF(#REF!+'Plano Prestação Mensal Proposta'!A3841&gt;120,0,ROUND(IF(B3841&gt;0.045,(0.045*0.5),(0.5)*B3841),7)))</f>
        <v>#REF!</v>
      </c>
      <c r="D3841" s="576" t="e">
        <f t="shared" si="413"/>
        <v>#REF!</v>
      </c>
      <c r="E3841" s="575" t="e">
        <f t="shared" si="419"/>
        <v>#REF!</v>
      </c>
      <c r="F3841" s="575" t="e">
        <f t="shared" si="414"/>
        <v>#REF!</v>
      </c>
      <c r="G3841" s="575" t="e">
        <f t="shared" si="415"/>
        <v>#REF!</v>
      </c>
      <c r="H3841" s="575" t="e">
        <f t="shared" si="416"/>
        <v>#REF!</v>
      </c>
      <c r="I3841" s="575" t="e">
        <f t="shared" si="417"/>
        <v>#REF!</v>
      </c>
      <c r="J3841" s="575" t="e">
        <f>IF(A3841="","",IF(#REF!="","",PMT((1+D3841)^(1/12)-1,(#REF!*12)-A3841+1,-E3841)))</f>
        <v>#REF!</v>
      </c>
    </row>
    <row r="3842" spans="1:10">
      <c r="A3842" s="577" t="e">
        <f>IF(A3841="","",IF(A3841=#REF!*12,"",+A3841+1))</f>
        <v>#REF!</v>
      </c>
      <c r="B3842" s="576" t="e">
        <f t="shared" si="418"/>
        <v>#REF!</v>
      </c>
      <c r="C3842" s="576" t="e">
        <f>IF(A3842="","",IF(#REF!+'Plano Prestação Mensal Proposta'!A3842&gt;120,0,ROUND(IF(B3842&gt;0.045,(0.045*0.5),(0.5)*B3842),7)))</f>
        <v>#REF!</v>
      </c>
      <c r="D3842" s="576" t="e">
        <f t="shared" si="413"/>
        <v>#REF!</v>
      </c>
      <c r="E3842" s="575" t="e">
        <f t="shared" si="419"/>
        <v>#REF!</v>
      </c>
      <c r="F3842" s="575" t="e">
        <f t="shared" si="414"/>
        <v>#REF!</v>
      </c>
      <c r="G3842" s="575" t="e">
        <f t="shared" si="415"/>
        <v>#REF!</v>
      </c>
      <c r="H3842" s="575" t="e">
        <f t="shared" si="416"/>
        <v>#REF!</v>
      </c>
      <c r="I3842" s="575" t="e">
        <f t="shared" si="417"/>
        <v>#REF!</v>
      </c>
      <c r="J3842" s="575" t="e">
        <f>IF(A3842="","",IF(#REF!="","",PMT((1+D3842)^(1/12)-1,(#REF!*12)-A3842+1,-E3842)))</f>
        <v>#REF!</v>
      </c>
    </row>
    <row r="3843" spans="1:10">
      <c r="A3843" s="577" t="e">
        <f>IF(A3842="","",IF(A3842=#REF!*12,"",+A3842+1))</f>
        <v>#REF!</v>
      </c>
      <c r="B3843" s="576" t="e">
        <f t="shared" si="418"/>
        <v>#REF!</v>
      </c>
      <c r="C3843" s="576" t="e">
        <f>IF(A3843="","",IF(#REF!+'Plano Prestação Mensal Proposta'!A3843&gt;120,0,ROUND(IF(B3843&gt;0.045,(0.045*0.5),(0.5)*B3843),7)))</f>
        <v>#REF!</v>
      </c>
      <c r="D3843" s="576" t="e">
        <f t="shared" si="413"/>
        <v>#REF!</v>
      </c>
      <c r="E3843" s="575" t="e">
        <f t="shared" si="419"/>
        <v>#REF!</v>
      </c>
      <c r="F3843" s="575" t="e">
        <f t="shared" si="414"/>
        <v>#REF!</v>
      </c>
      <c r="G3843" s="575" t="e">
        <f t="shared" si="415"/>
        <v>#REF!</v>
      </c>
      <c r="H3843" s="575" t="e">
        <f t="shared" si="416"/>
        <v>#REF!</v>
      </c>
      <c r="I3843" s="575" t="e">
        <f t="shared" si="417"/>
        <v>#REF!</v>
      </c>
      <c r="J3843" s="575" t="e">
        <f>IF(A3843="","",IF(#REF!="","",PMT((1+D3843)^(1/12)-1,(#REF!*12)-A3843+1,-E3843)))</f>
        <v>#REF!</v>
      </c>
    </row>
    <row r="3844" spans="1:10">
      <c r="A3844" s="577" t="e">
        <f>IF(A3843="","",IF(A3843=#REF!*12,"",+A3843+1))</f>
        <v>#REF!</v>
      </c>
      <c r="B3844" s="576" t="e">
        <f t="shared" si="418"/>
        <v>#REF!</v>
      </c>
      <c r="C3844" s="576" t="e">
        <f>IF(A3844="","",IF(#REF!+'Plano Prestação Mensal Proposta'!A3844&gt;120,0,ROUND(IF(B3844&gt;0.045,(0.045*0.5),(0.5)*B3844),7)))</f>
        <v>#REF!</v>
      </c>
      <c r="D3844" s="576" t="e">
        <f t="shared" si="413"/>
        <v>#REF!</v>
      </c>
      <c r="E3844" s="575" t="e">
        <f t="shared" si="419"/>
        <v>#REF!</v>
      </c>
      <c r="F3844" s="575" t="e">
        <f t="shared" si="414"/>
        <v>#REF!</v>
      </c>
      <c r="G3844" s="575" t="e">
        <f t="shared" si="415"/>
        <v>#REF!</v>
      </c>
      <c r="H3844" s="575" t="e">
        <f t="shared" si="416"/>
        <v>#REF!</v>
      </c>
      <c r="I3844" s="575" t="e">
        <f t="shared" si="417"/>
        <v>#REF!</v>
      </c>
      <c r="J3844" s="575" t="e">
        <f>IF(A3844="","",IF(#REF!="","",PMT((1+D3844)^(1/12)-1,(#REF!*12)-A3844+1,-E3844)))</f>
        <v>#REF!</v>
      </c>
    </row>
    <row r="3845" spans="1:10">
      <c r="A3845" s="577" t="e">
        <f>IF(A3844="","",IF(A3844=#REF!*12,"",+A3844+1))</f>
        <v>#REF!</v>
      </c>
      <c r="B3845" s="576" t="e">
        <f t="shared" si="418"/>
        <v>#REF!</v>
      </c>
      <c r="C3845" s="576" t="e">
        <f>IF(A3845="","",IF(#REF!+'Plano Prestação Mensal Proposta'!A3845&gt;120,0,ROUND(IF(B3845&gt;0.045,(0.045*0.5),(0.5)*B3845),7)))</f>
        <v>#REF!</v>
      </c>
      <c r="D3845" s="576" t="e">
        <f t="shared" si="413"/>
        <v>#REF!</v>
      </c>
      <c r="E3845" s="575" t="e">
        <f t="shared" si="419"/>
        <v>#REF!</v>
      </c>
      <c r="F3845" s="575" t="e">
        <f t="shared" si="414"/>
        <v>#REF!</v>
      </c>
      <c r="G3845" s="575" t="e">
        <f t="shared" si="415"/>
        <v>#REF!</v>
      </c>
      <c r="H3845" s="575" t="e">
        <f t="shared" si="416"/>
        <v>#REF!</v>
      </c>
      <c r="I3845" s="575" t="e">
        <f t="shared" si="417"/>
        <v>#REF!</v>
      </c>
      <c r="J3845" s="575" t="e">
        <f>IF(A3845="","",IF(#REF!="","",PMT((1+D3845)^(1/12)-1,(#REF!*12)-A3845+1,-E3845)))</f>
        <v>#REF!</v>
      </c>
    </row>
    <row r="3846" spans="1:10">
      <c r="A3846" s="577" t="e">
        <f>IF(A3845="","",IF(A3845=#REF!*12,"",+A3845+1))</f>
        <v>#REF!</v>
      </c>
      <c r="B3846" s="576" t="e">
        <f t="shared" si="418"/>
        <v>#REF!</v>
      </c>
      <c r="C3846" s="576" t="e">
        <f>IF(A3846="","",IF(#REF!+'Plano Prestação Mensal Proposta'!A3846&gt;120,0,ROUND(IF(B3846&gt;0.045,(0.045*0.5),(0.5)*B3846),7)))</f>
        <v>#REF!</v>
      </c>
      <c r="D3846" s="576" t="e">
        <f t="shared" ref="D3846:D3909" si="420">IF(A3846="","",+B3846-C3846)</f>
        <v>#REF!</v>
      </c>
      <c r="E3846" s="575" t="e">
        <f t="shared" si="419"/>
        <v>#REF!</v>
      </c>
      <c r="F3846" s="575" t="e">
        <f t="shared" ref="F3846:F3909" si="421">IF(A3846="","",IF(J3846="","",+J3846-H3846))</f>
        <v>#REF!</v>
      </c>
      <c r="G3846" s="575" t="e">
        <f t="shared" ref="G3846:G3909" si="422">IF(A3846="","",IF(E3846="","",ROUND(+E3846*((1+B3846)^(1/12)-1),2)))</f>
        <v>#REF!</v>
      </c>
      <c r="H3846" s="575" t="e">
        <f t="shared" ref="H3846:H3909" si="423">IF(A3846="","",IF(E3846="","",ROUND(+E3846*((1+D3846)^(1/12)-1),2)))</f>
        <v>#REF!</v>
      </c>
      <c r="I3846" s="575" t="e">
        <f t="shared" ref="I3846:I3909" si="424">IF(A3846="","",+G3846-H3846)</f>
        <v>#REF!</v>
      </c>
      <c r="J3846" s="575" t="e">
        <f>IF(A3846="","",IF(#REF!="","",PMT((1+D3846)^(1/12)-1,(#REF!*12)-A3846+1,-E3846)))</f>
        <v>#REF!</v>
      </c>
    </row>
    <row r="3847" spans="1:10">
      <c r="A3847" s="577" t="e">
        <f>IF(A3846="","",IF(A3846=#REF!*12,"",+A3846+1))</f>
        <v>#REF!</v>
      </c>
      <c r="B3847" s="576" t="e">
        <f t="shared" ref="B3847:B3910" si="425">IF(A3847="","",+B3846)</f>
        <v>#REF!</v>
      </c>
      <c r="C3847" s="576" t="e">
        <f>IF(A3847="","",IF(#REF!+'Plano Prestação Mensal Proposta'!A3847&gt;120,0,ROUND(IF(B3847&gt;0.045,(0.045*0.5),(0.5)*B3847),7)))</f>
        <v>#REF!</v>
      </c>
      <c r="D3847" s="576" t="e">
        <f t="shared" si="420"/>
        <v>#REF!</v>
      </c>
      <c r="E3847" s="575" t="e">
        <f t="shared" ref="E3847:E3910" si="426">IF(A3847="","",IF(F3846="","",+E3846-F3846))</f>
        <v>#REF!</v>
      </c>
      <c r="F3847" s="575" t="e">
        <f t="shared" si="421"/>
        <v>#REF!</v>
      </c>
      <c r="G3847" s="575" t="e">
        <f t="shared" si="422"/>
        <v>#REF!</v>
      </c>
      <c r="H3847" s="575" t="e">
        <f t="shared" si="423"/>
        <v>#REF!</v>
      </c>
      <c r="I3847" s="575" t="e">
        <f t="shared" si="424"/>
        <v>#REF!</v>
      </c>
      <c r="J3847" s="575" t="e">
        <f>IF(A3847="","",IF(#REF!="","",PMT((1+D3847)^(1/12)-1,(#REF!*12)-A3847+1,-E3847)))</f>
        <v>#REF!</v>
      </c>
    </row>
    <row r="3848" spans="1:10">
      <c r="A3848" s="577" t="e">
        <f>IF(A3847="","",IF(A3847=#REF!*12,"",+A3847+1))</f>
        <v>#REF!</v>
      </c>
      <c r="B3848" s="576" t="e">
        <f t="shared" si="425"/>
        <v>#REF!</v>
      </c>
      <c r="C3848" s="576" t="e">
        <f>IF(A3848="","",IF(#REF!+'Plano Prestação Mensal Proposta'!A3848&gt;120,0,ROUND(IF(B3848&gt;0.045,(0.045*0.5),(0.5)*B3848),7)))</f>
        <v>#REF!</v>
      </c>
      <c r="D3848" s="576" t="e">
        <f t="shared" si="420"/>
        <v>#REF!</v>
      </c>
      <c r="E3848" s="575" t="e">
        <f t="shared" si="426"/>
        <v>#REF!</v>
      </c>
      <c r="F3848" s="575" t="e">
        <f t="shared" si="421"/>
        <v>#REF!</v>
      </c>
      <c r="G3848" s="575" t="e">
        <f t="shared" si="422"/>
        <v>#REF!</v>
      </c>
      <c r="H3848" s="575" t="e">
        <f t="shared" si="423"/>
        <v>#REF!</v>
      </c>
      <c r="I3848" s="575" t="e">
        <f t="shared" si="424"/>
        <v>#REF!</v>
      </c>
      <c r="J3848" s="575" t="e">
        <f>IF(A3848="","",IF(#REF!="","",PMT((1+D3848)^(1/12)-1,(#REF!*12)-A3848+1,-E3848)))</f>
        <v>#REF!</v>
      </c>
    </row>
    <row r="3849" spans="1:10">
      <c r="A3849" s="577" t="e">
        <f>IF(A3848="","",IF(A3848=#REF!*12,"",+A3848+1))</f>
        <v>#REF!</v>
      </c>
      <c r="B3849" s="576" t="e">
        <f t="shared" si="425"/>
        <v>#REF!</v>
      </c>
      <c r="C3849" s="576" t="e">
        <f>IF(A3849="","",IF(#REF!+'Plano Prestação Mensal Proposta'!A3849&gt;120,0,ROUND(IF(B3849&gt;0.045,(0.045*0.5),(0.5)*B3849),7)))</f>
        <v>#REF!</v>
      </c>
      <c r="D3849" s="576" t="e">
        <f t="shared" si="420"/>
        <v>#REF!</v>
      </c>
      <c r="E3849" s="575" t="e">
        <f t="shared" si="426"/>
        <v>#REF!</v>
      </c>
      <c r="F3849" s="575" t="e">
        <f t="shared" si="421"/>
        <v>#REF!</v>
      </c>
      <c r="G3849" s="575" t="e">
        <f t="shared" si="422"/>
        <v>#REF!</v>
      </c>
      <c r="H3849" s="575" t="e">
        <f t="shared" si="423"/>
        <v>#REF!</v>
      </c>
      <c r="I3849" s="575" t="e">
        <f t="shared" si="424"/>
        <v>#REF!</v>
      </c>
      <c r="J3849" s="575" t="e">
        <f>IF(A3849="","",IF(#REF!="","",PMT((1+D3849)^(1/12)-1,(#REF!*12)-A3849+1,-E3849)))</f>
        <v>#REF!</v>
      </c>
    </row>
    <row r="3850" spans="1:10">
      <c r="A3850" s="577" t="e">
        <f>IF(A3849="","",IF(A3849=#REF!*12,"",+A3849+1))</f>
        <v>#REF!</v>
      </c>
      <c r="B3850" s="576" t="e">
        <f t="shared" si="425"/>
        <v>#REF!</v>
      </c>
      <c r="C3850" s="576" t="e">
        <f>IF(A3850="","",IF(#REF!+'Plano Prestação Mensal Proposta'!A3850&gt;120,0,ROUND(IF(B3850&gt;0.045,(0.045*0.5),(0.5)*B3850),7)))</f>
        <v>#REF!</v>
      </c>
      <c r="D3850" s="576" t="e">
        <f t="shared" si="420"/>
        <v>#REF!</v>
      </c>
      <c r="E3850" s="575" t="e">
        <f t="shared" si="426"/>
        <v>#REF!</v>
      </c>
      <c r="F3850" s="575" t="e">
        <f t="shared" si="421"/>
        <v>#REF!</v>
      </c>
      <c r="G3850" s="575" t="e">
        <f t="shared" si="422"/>
        <v>#REF!</v>
      </c>
      <c r="H3850" s="575" t="e">
        <f t="shared" si="423"/>
        <v>#REF!</v>
      </c>
      <c r="I3850" s="575" t="e">
        <f t="shared" si="424"/>
        <v>#REF!</v>
      </c>
      <c r="J3850" s="575" t="e">
        <f>IF(A3850="","",IF(#REF!="","",PMT((1+D3850)^(1/12)-1,(#REF!*12)-A3850+1,-E3850)))</f>
        <v>#REF!</v>
      </c>
    </row>
    <row r="3851" spans="1:10">
      <c r="A3851" s="577" t="e">
        <f>IF(A3850="","",IF(A3850=#REF!*12,"",+A3850+1))</f>
        <v>#REF!</v>
      </c>
      <c r="B3851" s="576" t="e">
        <f t="shared" si="425"/>
        <v>#REF!</v>
      </c>
      <c r="C3851" s="576" t="e">
        <f>IF(A3851="","",IF(#REF!+'Plano Prestação Mensal Proposta'!A3851&gt;120,0,ROUND(IF(B3851&gt;0.045,(0.045*0.5),(0.5)*B3851),7)))</f>
        <v>#REF!</v>
      </c>
      <c r="D3851" s="576" t="e">
        <f t="shared" si="420"/>
        <v>#REF!</v>
      </c>
      <c r="E3851" s="575" t="e">
        <f t="shared" si="426"/>
        <v>#REF!</v>
      </c>
      <c r="F3851" s="575" t="e">
        <f t="shared" si="421"/>
        <v>#REF!</v>
      </c>
      <c r="G3851" s="575" t="e">
        <f t="shared" si="422"/>
        <v>#REF!</v>
      </c>
      <c r="H3851" s="575" t="e">
        <f t="shared" si="423"/>
        <v>#REF!</v>
      </c>
      <c r="I3851" s="575" t="e">
        <f t="shared" si="424"/>
        <v>#REF!</v>
      </c>
      <c r="J3851" s="575" t="e">
        <f>IF(A3851="","",IF(#REF!="","",PMT((1+D3851)^(1/12)-1,(#REF!*12)-A3851+1,-E3851)))</f>
        <v>#REF!</v>
      </c>
    </row>
    <row r="3852" spans="1:10">
      <c r="A3852" s="577" t="e">
        <f>IF(A3851="","",IF(A3851=#REF!*12,"",+A3851+1))</f>
        <v>#REF!</v>
      </c>
      <c r="B3852" s="576" t="e">
        <f t="shared" si="425"/>
        <v>#REF!</v>
      </c>
      <c r="C3852" s="576" t="e">
        <f>IF(A3852="","",IF(#REF!+'Plano Prestação Mensal Proposta'!A3852&gt;120,0,ROUND(IF(B3852&gt;0.045,(0.045*0.5),(0.5)*B3852),7)))</f>
        <v>#REF!</v>
      </c>
      <c r="D3852" s="576" t="e">
        <f t="shared" si="420"/>
        <v>#REF!</v>
      </c>
      <c r="E3852" s="575" t="e">
        <f t="shared" si="426"/>
        <v>#REF!</v>
      </c>
      <c r="F3852" s="575" t="e">
        <f t="shared" si="421"/>
        <v>#REF!</v>
      </c>
      <c r="G3852" s="575" t="e">
        <f t="shared" si="422"/>
        <v>#REF!</v>
      </c>
      <c r="H3852" s="575" t="e">
        <f t="shared" si="423"/>
        <v>#REF!</v>
      </c>
      <c r="I3852" s="575" t="e">
        <f t="shared" si="424"/>
        <v>#REF!</v>
      </c>
      <c r="J3852" s="575" t="e">
        <f>IF(A3852="","",IF(#REF!="","",PMT((1+D3852)^(1/12)-1,(#REF!*12)-A3852+1,-E3852)))</f>
        <v>#REF!</v>
      </c>
    </row>
    <row r="3853" spans="1:10">
      <c r="A3853" s="577" t="e">
        <f>IF(A3852="","",IF(A3852=#REF!*12,"",+A3852+1))</f>
        <v>#REF!</v>
      </c>
      <c r="B3853" s="576" t="e">
        <f t="shared" si="425"/>
        <v>#REF!</v>
      </c>
      <c r="C3853" s="576" t="e">
        <f>IF(A3853="","",IF(#REF!+'Plano Prestação Mensal Proposta'!A3853&gt;120,0,ROUND(IF(B3853&gt;0.045,(0.045*0.5),(0.5)*B3853),7)))</f>
        <v>#REF!</v>
      </c>
      <c r="D3853" s="576" t="e">
        <f t="shared" si="420"/>
        <v>#REF!</v>
      </c>
      <c r="E3853" s="575" t="e">
        <f t="shared" si="426"/>
        <v>#REF!</v>
      </c>
      <c r="F3853" s="575" t="e">
        <f t="shared" si="421"/>
        <v>#REF!</v>
      </c>
      <c r="G3853" s="575" t="e">
        <f t="shared" si="422"/>
        <v>#REF!</v>
      </c>
      <c r="H3853" s="575" t="e">
        <f t="shared" si="423"/>
        <v>#REF!</v>
      </c>
      <c r="I3853" s="575" t="e">
        <f t="shared" si="424"/>
        <v>#REF!</v>
      </c>
      <c r="J3853" s="575" t="e">
        <f>IF(A3853="","",IF(#REF!="","",PMT((1+D3853)^(1/12)-1,(#REF!*12)-A3853+1,-E3853)))</f>
        <v>#REF!</v>
      </c>
    </row>
    <row r="3854" spans="1:10">
      <c r="A3854" s="577" t="e">
        <f>IF(A3853="","",IF(A3853=#REF!*12,"",+A3853+1))</f>
        <v>#REF!</v>
      </c>
      <c r="B3854" s="576" t="e">
        <f t="shared" si="425"/>
        <v>#REF!</v>
      </c>
      <c r="C3854" s="576" t="e">
        <f>IF(A3854="","",IF(#REF!+'Plano Prestação Mensal Proposta'!A3854&gt;120,0,ROUND(IF(B3854&gt;0.045,(0.045*0.5),(0.5)*B3854),7)))</f>
        <v>#REF!</v>
      </c>
      <c r="D3854" s="576" t="e">
        <f t="shared" si="420"/>
        <v>#REF!</v>
      </c>
      <c r="E3854" s="575" t="e">
        <f t="shared" si="426"/>
        <v>#REF!</v>
      </c>
      <c r="F3854" s="575" t="e">
        <f t="shared" si="421"/>
        <v>#REF!</v>
      </c>
      <c r="G3854" s="575" t="e">
        <f t="shared" si="422"/>
        <v>#REF!</v>
      </c>
      <c r="H3854" s="575" t="e">
        <f t="shared" si="423"/>
        <v>#REF!</v>
      </c>
      <c r="I3854" s="575" t="e">
        <f t="shared" si="424"/>
        <v>#REF!</v>
      </c>
      <c r="J3854" s="575" t="e">
        <f>IF(A3854="","",IF(#REF!="","",PMT((1+D3854)^(1/12)-1,(#REF!*12)-A3854+1,-E3854)))</f>
        <v>#REF!</v>
      </c>
    </row>
    <row r="3855" spans="1:10">
      <c r="A3855" s="577" t="e">
        <f>IF(A3854="","",IF(A3854=#REF!*12,"",+A3854+1))</f>
        <v>#REF!</v>
      </c>
      <c r="B3855" s="576" t="e">
        <f t="shared" si="425"/>
        <v>#REF!</v>
      </c>
      <c r="C3855" s="576" t="e">
        <f>IF(A3855="","",IF(#REF!+'Plano Prestação Mensal Proposta'!A3855&gt;120,0,ROUND(IF(B3855&gt;0.045,(0.045*0.5),(0.5)*B3855),7)))</f>
        <v>#REF!</v>
      </c>
      <c r="D3855" s="576" t="e">
        <f t="shared" si="420"/>
        <v>#REF!</v>
      </c>
      <c r="E3855" s="575" t="e">
        <f t="shared" si="426"/>
        <v>#REF!</v>
      </c>
      <c r="F3855" s="575" t="e">
        <f t="shared" si="421"/>
        <v>#REF!</v>
      </c>
      <c r="G3855" s="575" t="e">
        <f t="shared" si="422"/>
        <v>#REF!</v>
      </c>
      <c r="H3855" s="575" t="e">
        <f t="shared" si="423"/>
        <v>#REF!</v>
      </c>
      <c r="I3855" s="575" t="e">
        <f t="shared" si="424"/>
        <v>#REF!</v>
      </c>
      <c r="J3855" s="575" t="e">
        <f>IF(A3855="","",IF(#REF!="","",PMT((1+D3855)^(1/12)-1,(#REF!*12)-A3855+1,-E3855)))</f>
        <v>#REF!</v>
      </c>
    </row>
    <row r="3856" spans="1:10">
      <c r="A3856" s="577" t="e">
        <f>IF(A3855="","",IF(A3855=#REF!*12,"",+A3855+1))</f>
        <v>#REF!</v>
      </c>
      <c r="B3856" s="576" t="e">
        <f t="shared" si="425"/>
        <v>#REF!</v>
      </c>
      <c r="C3856" s="576" t="e">
        <f>IF(A3856="","",IF(#REF!+'Plano Prestação Mensal Proposta'!A3856&gt;120,0,ROUND(IF(B3856&gt;0.045,(0.045*0.5),(0.5)*B3856),7)))</f>
        <v>#REF!</v>
      </c>
      <c r="D3856" s="576" t="e">
        <f t="shared" si="420"/>
        <v>#REF!</v>
      </c>
      <c r="E3856" s="575" t="e">
        <f t="shared" si="426"/>
        <v>#REF!</v>
      </c>
      <c r="F3856" s="575" t="e">
        <f t="shared" si="421"/>
        <v>#REF!</v>
      </c>
      <c r="G3856" s="575" t="e">
        <f t="shared" si="422"/>
        <v>#REF!</v>
      </c>
      <c r="H3856" s="575" t="e">
        <f t="shared" si="423"/>
        <v>#REF!</v>
      </c>
      <c r="I3856" s="575" t="e">
        <f t="shared" si="424"/>
        <v>#REF!</v>
      </c>
      <c r="J3856" s="575" t="e">
        <f>IF(A3856="","",IF(#REF!="","",PMT((1+D3856)^(1/12)-1,(#REF!*12)-A3856+1,-E3856)))</f>
        <v>#REF!</v>
      </c>
    </row>
    <row r="3857" spans="1:10">
      <c r="A3857" s="577" t="e">
        <f>IF(A3856="","",IF(A3856=#REF!*12,"",+A3856+1))</f>
        <v>#REF!</v>
      </c>
      <c r="B3857" s="576" t="e">
        <f t="shared" si="425"/>
        <v>#REF!</v>
      </c>
      <c r="C3857" s="576" t="e">
        <f>IF(A3857="","",IF(#REF!+'Plano Prestação Mensal Proposta'!A3857&gt;120,0,ROUND(IF(B3857&gt;0.045,(0.045*0.5),(0.5)*B3857),7)))</f>
        <v>#REF!</v>
      </c>
      <c r="D3857" s="576" t="e">
        <f t="shared" si="420"/>
        <v>#REF!</v>
      </c>
      <c r="E3857" s="575" t="e">
        <f t="shared" si="426"/>
        <v>#REF!</v>
      </c>
      <c r="F3857" s="575" t="e">
        <f t="shared" si="421"/>
        <v>#REF!</v>
      </c>
      <c r="G3857" s="575" t="e">
        <f t="shared" si="422"/>
        <v>#REF!</v>
      </c>
      <c r="H3857" s="575" t="e">
        <f t="shared" si="423"/>
        <v>#REF!</v>
      </c>
      <c r="I3857" s="575" t="e">
        <f t="shared" si="424"/>
        <v>#REF!</v>
      </c>
      <c r="J3857" s="575" t="e">
        <f>IF(A3857="","",IF(#REF!="","",PMT((1+D3857)^(1/12)-1,(#REF!*12)-A3857+1,-E3857)))</f>
        <v>#REF!</v>
      </c>
    </row>
    <row r="3858" spans="1:10">
      <c r="A3858" s="577" t="e">
        <f>IF(A3857="","",IF(A3857=#REF!*12,"",+A3857+1))</f>
        <v>#REF!</v>
      </c>
      <c r="B3858" s="576" t="e">
        <f t="shared" si="425"/>
        <v>#REF!</v>
      </c>
      <c r="C3858" s="576" t="e">
        <f>IF(A3858="","",IF(#REF!+'Plano Prestação Mensal Proposta'!A3858&gt;120,0,ROUND(IF(B3858&gt;0.045,(0.045*0.5),(0.5)*B3858),7)))</f>
        <v>#REF!</v>
      </c>
      <c r="D3858" s="576" t="e">
        <f t="shared" si="420"/>
        <v>#REF!</v>
      </c>
      <c r="E3858" s="575" t="e">
        <f t="shared" si="426"/>
        <v>#REF!</v>
      </c>
      <c r="F3858" s="575" t="e">
        <f t="shared" si="421"/>
        <v>#REF!</v>
      </c>
      <c r="G3858" s="575" t="e">
        <f t="shared" si="422"/>
        <v>#REF!</v>
      </c>
      <c r="H3858" s="575" t="e">
        <f t="shared" si="423"/>
        <v>#REF!</v>
      </c>
      <c r="I3858" s="575" t="e">
        <f t="shared" si="424"/>
        <v>#REF!</v>
      </c>
      <c r="J3858" s="575" t="e">
        <f>IF(A3858="","",IF(#REF!="","",PMT((1+D3858)^(1/12)-1,(#REF!*12)-A3858+1,-E3858)))</f>
        <v>#REF!</v>
      </c>
    </row>
    <row r="3859" spans="1:10">
      <c r="A3859" s="577" t="e">
        <f>IF(A3858="","",IF(A3858=#REF!*12,"",+A3858+1))</f>
        <v>#REF!</v>
      </c>
      <c r="B3859" s="576" t="e">
        <f t="shared" si="425"/>
        <v>#REF!</v>
      </c>
      <c r="C3859" s="576" t="e">
        <f>IF(A3859="","",IF(#REF!+'Plano Prestação Mensal Proposta'!A3859&gt;120,0,ROUND(IF(B3859&gt;0.045,(0.045*0.5),(0.5)*B3859),7)))</f>
        <v>#REF!</v>
      </c>
      <c r="D3859" s="576" t="e">
        <f t="shared" si="420"/>
        <v>#REF!</v>
      </c>
      <c r="E3859" s="575" t="e">
        <f t="shared" si="426"/>
        <v>#REF!</v>
      </c>
      <c r="F3859" s="575" t="e">
        <f t="shared" si="421"/>
        <v>#REF!</v>
      </c>
      <c r="G3859" s="575" t="e">
        <f t="shared" si="422"/>
        <v>#REF!</v>
      </c>
      <c r="H3859" s="575" t="e">
        <f t="shared" si="423"/>
        <v>#REF!</v>
      </c>
      <c r="I3859" s="575" t="e">
        <f t="shared" si="424"/>
        <v>#REF!</v>
      </c>
      <c r="J3859" s="575" t="e">
        <f>IF(A3859="","",IF(#REF!="","",PMT((1+D3859)^(1/12)-1,(#REF!*12)-A3859+1,-E3859)))</f>
        <v>#REF!</v>
      </c>
    </row>
    <row r="3860" spans="1:10">
      <c r="A3860" s="577" t="e">
        <f>IF(A3859="","",IF(A3859=#REF!*12,"",+A3859+1))</f>
        <v>#REF!</v>
      </c>
      <c r="B3860" s="576" t="e">
        <f t="shared" si="425"/>
        <v>#REF!</v>
      </c>
      <c r="C3860" s="576" t="e">
        <f>IF(A3860="","",IF(#REF!+'Plano Prestação Mensal Proposta'!A3860&gt;120,0,ROUND(IF(B3860&gt;0.045,(0.045*0.5),(0.5)*B3860),7)))</f>
        <v>#REF!</v>
      </c>
      <c r="D3860" s="576" t="e">
        <f t="shared" si="420"/>
        <v>#REF!</v>
      </c>
      <c r="E3860" s="575" t="e">
        <f t="shared" si="426"/>
        <v>#REF!</v>
      </c>
      <c r="F3860" s="575" t="e">
        <f t="shared" si="421"/>
        <v>#REF!</v>
      </c>
      <c r="G3860" s="575" t="e">
        <f t="shared" si="422"/>
        <v>#REF!</v>
      </c>
      <c r="H3860" s="575" t="e">
        <f t="shared" si="423"/>
        <v>#REF!</v>
      </c>
      <c r="I3860" s="575" t="e">
        <f t="shared" si="424"/>
        <v>#REF!</v>
      </c>
      <c r="J3860" s="575" t="e">
        <f>IF(A3860="","",IF(#REF!="","",PMT((1+D3860)^(1/12)-1,(#REF!*12)-A3860+1,-E3860)))</f>
        <v>#REF!</v>
      </c>
    </row>
    <row r="3861" spans="1:10">
      <c r="A3861" s="577" t="e">
        <f>IF(A3860="","",IF(A3860=#REF!*12,"",+A3860+1))</f>
        <v>#REF!</v>
      </c>
      <c r="B3861" s="576" t="e">
        <f t="shared" si="425"/>
        <v>#REF!</v>
      </c>
      <c r="C3861" s="576" t="e">
        <f>IF(A3861="","",IF(#REF!+'Plano Prestação Mensal Proposta'!A3861&gt;120,0,ROUND(IF(B3861&gt;0.045,(0.045*0.5),(0.5)*B3861),7)))</f>
        <v>#REF!</v>
      </c>
      <c r="D3861" s="576" t="e">
        <f t="shared" si="420"/>
        <v>#REF!</v>
      </c>
      <c r="E3861" s="575" t="e">
        <f t="shared" si="426"/>
        <v>#REF!</v>
      </c>
      <c r="F3861" s="575" t="e">
        <f t="shared" si="421"/>
        <v>#REF!</v>
      </c>
      <c r="G3861" s="575" t="e">
        <f t="shared" si="422"/>
        <v>#REF!</v>
      </c>
      <c r="H3861" s="575" t="e">
        <f t="shared" si="423"/>
        <v>#REF!</v>
      </c>
      <c r="I3861" s="575" t="e">
        <f t="shared" si="424"/>
        <v>#REF!</v>
      </c>
      <c r="J3861" s="575" t="e">
        <f>IF(A3861="","",IF(#REF!="","",PMT((1+D3861)^(1/12)-1,(#REF!*12)-A3861+1,-E3861)))</f>
        <v>#REF!</v>
      </c>
    </row>
    <row r="3862" spans="1:10">
      <c r="A3862" s="577" t="e">
        <f>IF(A3861="","",IF(A3861=#REF!*12,"",+A3861+1))</f>
        <v>#REF!</v>
      </c>
      <c r="B3862" s="576" t="e">
        <f t="shared" si="425"/>
        <v>#REF!</v>
      </c>
      <c r="C3862" s="576" t="e">
        <f>IF(A3862="","",IF(#REF!+'Plano Prestação Mensal Proposta'!A3862&gt;120,0,ROUND(IF(B3862&gt;0.045,(0.045*0.5),(0.5)*B3862),7)))</f>
        <v>#REF!</v>
      </c>
      <c r="D3862" s="576" t="e">
        <f t="shared" si="420"/>
        <v>#REF!</v>
      </c>
      <c r="E3862" s="575" t="e">
        <f t="shared" si="426"/>
        <v>#REF!</v>
      </c>
      <c r="F3862" s="575" t="e">
        <f t="shared" si="421"/>
        <v>#REF!</v>
      </c>
      <c r="G3862" s="575" t="e">
        <f t="shared" si="422"/>
        <v>#REF!</v>
      </c>
      <c r="H3862" s="575" t="e">
        <f t="shared" si="423"/>
        <v>#REF!</v>
      </c>
      <c r="I3862" s="575" t="e">
        <f t="shared" si="424"/>
        <v>#REF!</v>
      </c>
      <c r="J3862" s="575" t="e">
        <f>IF(A3862="","",IF(#REF!="","",PMT((1+D3862)^(1/12)-1,(#REF!*12)-A3862+1,-E3862)))</f>
        <v>#REF!</v>
      </c>
    </row>
    <row r="3863" spans="1:10">
      <c r="A3863" s="577" t="e">
        <f>IF(A3862="","",IF(A3862=#REF!*12,"",+A3862+1))</f>
        <v>#REF!</v>
      </c>
      <c r="B3863" s="576" t="e">
        <f t="shared" si="425"/>
        <v>#REF!</v>
      </c>
      <c r="C3863" s="576" t="e">
        <f>IF(A3863="","",IF(#REF!+'Plano Prestação Mensal Proposta'!A3863&gt;120,0,ROUND(IF(B3863&gt;0.045,(0.045*0.5),(0.5)*B3863),7)))</f>
        <v>#REF!</v>
      </c>
      <c r="D3863" s="576" t="e">
        <f t="shared" si="420"/>
        <v>#REF!</v>
      </c>
      <c r="E3863" s="575" t="e">
        <f t="shared" si="426"/>
        <v>#REF!</v>
      </c>
      <c r="F3863" s="575" t="e">
        <f t="shared" si="421"/>
        <v>#REF!</v>
      </c>
      <c r="G3863" s="575" t="e">
        <f t="shared" si="422"/>
        <v>#REF!</v>
      </c>
      <c r="H3863" s="575" t="e">
        <f t="shared" si="423"/>
        <v>#REF!</v>
      </c>
      <c r="I3863" s="575" t="e">
        <f t="shared" si="424"/>
        <v>#REF!</v>
      </c>
      <c r="J3863" s="575" t="e">
        <f>IF(A3863="","",IF(#REF!="","",PMT((1+D3863)^(1/12)-1,(#REF!*12)-A3863+1,-E3863)))</f>
        <v>#REF!</v>
      </c>
    </row>
    <row r="3864" spans="1:10">
      <c r="A3864" s="577" t="e">
        <f>IF(A3863="","",IF(A3863=#REF!*12,"",+A3863+1))</f>
        <v>#REF!</v>
      </c>
      <c r="B3864" s="576" t="e">
        <f t="shared" si="425"/>
        <v>#REF!</v>
      </c>
      <c r="C3864" s="576" t="e">
        <f>IF(A3864="","",IF(#REF!+'Plano Prestação Mensal Proposta'!A3864&gt;120,0,ROUND(IF(B3864&gt;0.045,(0.045*0.5),(0.5)*B3864),7)))</f>
        <v>#REF!</v>
      </c>
      <c r="D3864" s="576" t="e">
        <f t="shared" si="420"/>
        <v>#REF!</v>
      </c>
      <c r="E3864" s="575" t="e">
        <f t="shared" si="426"/>
        <v>#REF!</v>
      </c>
      <c r="F3864" s="575" t="e">
        <f t="shared" si="421"/>
        <v>#REF!</v>
      </c>
      <c r="G3864" s="575" t="e">
        <f t="shared" si="422"/>
        <v>#REF!</v>
      </c>
      <c r="H3864" s="575" t="e">
        <f t="shared" si="423"/>
        <v>#REF!</v>
      </c>
      <c r="I3864" s="575" t="e">
        <f t="shared" si="424"/>
        <v>#REF!</v>
      </c>
      <c r="J3864" s="575" t="e">
        <f>IF(A3864="","",IF(#REF!="","",PMT((1+D3864)^(1/12)-1,(#REF!*12)-A3864+1,-E3864)))</f>
        <v>#REF!</v>
      </c>
    </row>
    <row r="3865" spans="1:10">
      <c r="A3865" s="577" t="e">
        <f>IF(A3864="","",IF(A3864=#REF!*12,"",+A3864+1))</f>
        <v>#REF!</v>
      </c>
      <c r="B3865" s="576" t="e">
        <f t="shared" si="425"/>
        <v>#REF!</v>
      </c>
      <c r="C3865" s="576" t="e">
        <f>IF(A3865="","",IF(#REF!+'Plano Prestação Mensal Proposta'!A3865&gt;120,0,ROUND(IF(B3865&gt;0.045,(0.045*0.5),(0.5)*B3865),7)))</f>
        <v>#REF!</v>
      </c>
      <c r="D3865" s="576" t="e">
        <f t="shared" si="420"/>
        <v>#REF!</v>
      </c>
      <c r="E3865" s="575" t="e">
        <f t="shared" si="426"/>
        <v>#REF!</v>
      </c>
      <c r="F3865" s="575" t="e">
        <f t="shared" si="421"/>
        <v>#REF!</v>
      </c>
      <c r="G3865" s="575" t="e">
        <f t="shared" si="422"/>
        <v>#REF!</v>
      </c>
      <c r="H3865" s="575" t="e">
        <f t="shared" si="423"/>
        <v>#REF!</v>
      </c>
      <c r="I3865" s="575" t="e">
        <f t="shared" si="424"/>
        <v>#REF!</v>
      </c>
      <c r="J3865" s="575" t="e">
        <f>IF(A3865="","",IF(#REF!="","",PMT((1+D3865)^(1/12)-1,(#REF!*12)-A3865+1,-E3865)))</f>
        <v>#REF!</v>
      </c>
    </row>
    <row r="3866" spans="1:10">
      <c r="A3866" s="577" t="e">
        <f>IF(A3865="","",IF(A3865=#REF!*12,"",+A3865+1))</f>
        <v>#REF!</v>
      </c>
      <c r="B3866" s="576" t="e">
        <f t="shared" si="425"/>
        <v>#REF!</v>
      </c>
      <c r="C3866" s="576" t="e">
        <f>IF(A3866="","",IF(#REF!+'Plano Prestação Mensal Proposta'!A3866&gt;120,0,ROUND(IF(B3866&gt;0.045,(0.045*0.5),(0.5)*B3866),7)))</f>
        <v>#REF!</v>
      </c>
      <c r="D3866" s="576" t="e">
        <f t="shared" si="420"/>
        <v>#REF!</v>
      </c>
      <c r="E3866" s="575" t="e">
        <f t="shared" si="426"/>
        <v>#REF!</v>
      </c>
      <c r="F3866" s="575" t="e">
        <f t="shared" si="421"/>
        <v>#REF!</v>
      </c>
      <c r="G3866" s="575" t="e">
        <f t="shared" si="422"/>
        <v>#REF!</v>
      </c>
      <c r="H3866" s="575" t="e">
        <f t="shared" si="423"/>
        <v>#REF!</v>
      </c>
      <c r="I3866" s="575" t="e">
        <f t="shared" si="424"/>
        <v>#REF!</v>
      </c>
      <c r="J3866" s="575" t="e">
        <f>IF(A3866="","",IF(#REF!="","",PMT((1+D3866)^(1/12)-1,(#REF!*12)-A3866+1,-E3866)))</f>
        <v>#REF!</v>
      </c>
    </row>
    <row r="3867" spans="1:10">
      <c r="A3867" s="577" t="e">
        <f>IF(A3866="","",IF(A3866=#REF!*12,"",+A3866+1))</f>
        <v>#REF!</v>
      </c>
      <c r="B3867" s="576" t="e">
        <f t="shared" si="425"/>
        <v>#REF!</v>
      </c>
      <c r="C3867" s="576" t="e">
        <f>IF(A3867="","",IF(#REF!+'Plano Prestação Mensal Proposta'!A3867&gt;120,0,ROUND(IF(B3867&gt;0.045,(0.045*0.5),(0.5)*B3867),7)))</f>
        <v>#REF!</v>
      </c>
      <c r="D3867" s="576" t="e">
        <f t="shared" si="420"/>
        <v>#REF!</v>
      </c>
      <c r="E3867" s="575" t="e">
        <f t="shared" si="426"/>
        <v>#REF!</v>
      </c>
      <c r="F3867" s="575" t="e">
        <f t="shared" si="421"/>
        <v>#REF!</v>
      </c>
      <c r="G3867" s="575" t="e">
        <f t="shared" si="422"/>
        <v>#REF!</v>
      </c>
      <c r="H3867" s="575" t="e">
        <f t="shared" si="423"/>
        <v>#REF!</v>
      </c>
      <c r="I3867" s="575" t="e">
        <f t="shared" si="424"/>
        <v>#REF!</v>
      </c>
      <c r="J3867" s="575" t="e">
        <f>IF(A3867="","",IF(#REF!="","",PMT((1+D3867)^(1/12)-1,(#REF!*12)-A3867+1,-E3867)))</f>
        <v>#REF!</v>
      </c>
    </row>
    <row r="3868" spans="1:10">
      <c r="A3868" s="577" t="e">
        <f>IF(A3867="","",IF(A3867=#REF!*12,"",+A3867+1))</f>
        <v>#REF!</v>
      </c>
      <c r="B3868" s="576" t="e">
        <f t="shared" si="425"/>
        <v>#REF!</v>
      </c>
      <c r="C3868" s="576" t="e">
        <f>IF(A3868="","",IF(#REF!+'Plano Prestação Mensal Proposta'!A3868&gt;120,0,ROUND(IF(B3868&gt;0.045,(0.045*0.5),(0.5)*B3868),7)))</f>
        <v>#REF!</v>
      </c>
      <c r="D3868" s="576" t="e">
        <f t="shared" si="420"/>
        <v>#REF!</v>
      </c>
      <c r="E3868" s="575" t="e">
        <f t="shared" si="426"/>
        <v>#REF!</v>
      </c>
      <c r="F3868" s="575" t="e">
        <f t="shared" si="421"/>
        <v>#REF!</v>
      </c>
      <c r="G3868" s="575" t="e">
        <f t="shared" si="422"/>
        <v>#REF!</v>
      </c>
      <c r="H3868" s="575" t="e">
        <f t="shared" si="423"/>
        <v>#REF!</v>
      </c>
      <c r="I3868" s="575" t="e">
        <f t="shared" si="424"/>
        <v>#REF!</v>
      </c>
      <c r="J3868" s="575" t="e">
        <f>IF(A3868="","",IF(#REF!="","",PMT((1+D3868)^(1/12)-1,(#REF!*12)-A3868+1,-E3868)))</f>
        <v>#REF!</v>
      </c>
    </row>
    <row r="3869" spans="1:10">
      <c r="A3869" s="577" t="e">
        <f>IF(A3868="","",IF(A3868=#REF!*12,"",+A3868+1))</f>
        <v>#REF!</v>
      </c>
      <c r="B3869" s="576" t="e">
        <f t="shared" si="425"/>
        <v>#REF!</v>
      </c>
      <c r="C3869" s="576" t="e">
        <f>IF(A3869="","",IF(#REF!+'Plano Prestação Mensal Proposta'!A3869&gt;120,0,ROUND(IF(B3869&gt;0.045,(0.045*0.5),(0.5)*B3869),7)))</f>
        <v>#REF!</v>
      </c>
      <c r="D3869" s="576" t="e">
        <f t="shared" si="420"/>
        <v>#REF!</v>
      </c>
      <c r="E3869" s="575" t="e">
        <f t="shared" si="426"/>
        <v>#REF!</v>
      </c>
      <c r="F3869" s="575" t="e">
        <f t="shared" si="421"/>
        <v>#REF!</v>
      </c>
      <c r="G3869" s="575" t="e">
        <f t="shared" si="422"/>
        <v>#REF!</v>
      </c>
      <c r="H3869" s="575" t="e">
        <f t="shared" si="423"/>
        <v>#REF!</v>
      </c>
      <c r="I3869" s="575" t="e">
        <f t="shared" si="424"/>
        <v>#REF!</v>
      </c>
      <c r="J3869" s="575" t="e">
        <f>IF(A3869="","",IF(#REF!="","",PMT((1+D3869)^(1/12)-1,(#REF!*12)-A3869+1,-E3869)))</f>
        <v>#REF!</v>
      </c>
    </row>
    <row r="3870" spans="1:10">
      <c r="A3870" s="577" t="e">
        <f>IF(A3869="","",IF(A3869=#REF!*12,"",+A3869+1))</f>
        <v>#REF!</v>
      </c>
      <c r="B3870" s="576" t="e">
        <f t="shared" si="425"/>
        <v>#REF!</v>
      </c>
      <c r="C3870" s="576" t="e">
        <f>IF(A3870="","",IF(#REF!+'Plano Prestação Mensal Proposta'!A3870&gt;120,0,ROUND(IF(B3870&gt;0.045,(0.045*0.5),(0.5)*B3870),7)))</f>
        <v>#REF!</v>
      </c>
      <c r="D3870" s="576" t="e">
        <f t="shared" si="420"/>
        <v>#REF!</v>
      </c>
      <c r="E3870" s="575" t="e">
        <f t="shared" si="426"/>
        <v>#REF!</v>
      </c>
      <c r="F3870" s="575" t="e">
        <f t="shared" si="421"/>
        <v>#REF!</v>
      </c>
      <c r="G3870" s="575" t="e">
        <f t="shared" si="422"/>
        <v>#REF!</v>
      </c>
      <c r="H3870" s="575" t="e">
        <f t="shared" si="423"/>
        <v>#REF!</v>
      </c>
      <c r="I3870" s="575" t="e">
        <f t="shared" si="424"/>
        <v>#REF!</v>
      </c>
      <c r="J3870" s="575" t="e">
        <f>IF(A3870="","",IF(#REF!="","",PMT((1+D3870)^(1/12)-1,(#REF!*12)-A3870+1,-E3870)))</f>
        <v>#REF!</v>
      </c>
    </row>
    <row r="3871" spans="1:10">
      <c r="A3871" s="577" t="e">
        <f>IF(A3870="","",IF(A3870=#REF!*12,"",+A3870+1))</f>
        <v>#REF!</v>
      </c>
      <c r="B3871" s="576" t="e">
        <f t="shared" si="425"/>
        <v>#REF!</v>
      </c>
      <c r="C3871" s="576" t="e">
        <f>IF(A3871="","",IF(#REF!+'Plano Prestação Mensal Proposta'!A3871&gt;120,0,ROUND(IF(B3871&gt;0.045,(0.045*0.5),(0.5)*B3871),7)))</f>
        <v>#REF!</v>
      </c>
      <c r="D3871" s="576" t="e">
        <f t="shared" si="420"/>
        <v>#REF!</v>
      </c>
      <c r="E3871" s="575" t="e">
        <f t="shared" si="426"/>
        <v>#REF!</v>
      </c>
      <c r="F3871" s="575" t="e">
        <f t="shared" si="421"/>
        <v>#REF!</v>
      </c>
      <c r="G3871" s="575" t="e">
        <f t="shared" si="422"/>
        <v>#REF!</v>
      </c>
      <c r="H3871" s="575" t="e">
        <f t="shared" si="423"/>
        <v>#REF!</v>
      </c>
      <c r="I3871" s="575" t="e">
        <f t="shared" si="424"/>
        <v>#REF!</v>
      </c>
      <c r="J3871" s="575" t="e">
        <f>IF(A3871="","",IF(#REF!="","",PMT((1+D3871)^(1/12)-1,(#REF!*12)-A3871+1,-E3871)))</f>
        <v>#REF!</v>
      </c>
    </row>
    <row r="3872" spans="1:10">
      <c r="A3872" s="577" t="e">
        <f>IF(A3871="","",IF(A3871=#REF!*12,"",+A3871+1))</f>
        <v>#REF!</v>
      </c>
      <c r="B3872" s="576" t="e">
        <f t="shared" si="425"/>
        <v>#REF!</v>
      </c>
      <c r="C3872" s="576" t="e">
        <f>IF(A3872="","",IF(#REF!+'Plano Prestação Mensal Proposta'!A3872&gt;120,0,ROUND(IF(B3872&gt;0.045,(0.045*0.5),(0.5)*B3872),7)))</f>
        <v>#REF!</v>
      </c>
      <c r="D3872" s="576" t="e">
        <f t="shared" si="420"/>
        <v>#REF!</v>
      </c>
      <c r="E3872" s="575" t="e">
        <f t="shared" si="426"/>
        <v>#REF!</v>
      </c>
      <c r="F3872" s="575" t="e">
        <f t="shared" si="421"/>
        <v>#REF!</v>
      </c>
      <c r="G3872" s="575" t="e">
        <f t="shared" si="422"/>
        <v>#REF!</v>
      </c>
      <c r="H3872" s="575" t="e">
        <f t="shared" si="423"/>
        <v>#REF!</v>
      </c>
      <c r="I3872" s="575" t="e">
        <f t="shared" si="424"/>
        <v>#REF!</v>
      </c>
      <c r="J3872" s="575" t="e">
        <f>IF(A3872="","",IF(#REF!="","",PMT((1+D3872)^(1/12)-1,(#REF!*12)-A3872+1,-E3872)))</f>
        <v>#REF!</v>
      </c>
    </row>
    <row r="3873" spans="1:10">
      <c r="A3873" s="577" t="e">
        <f>IF(A3872="","",IF(A3872=#REF!*12,"",+A3872+1))</f>
        <v>#REF!</v>
      </c>
      <c r="B3873" s="576" t="e">
        <f t="shared" si="425"/>
        <v>#REF!</v>
      </c>
      <c r="C3873" s="576" t="e">
        <f>IF(A3873="","",IF(#REF!+'Plano Prestação Mensal Proposta'!A3873&gt;120,0,ROUND(IF(B3873&gt;0.045,(0.045*0.5),(0.5)*B3873),7)))</f>
        <v>#REF!</v>
      </c>
      <c r="D3873" s="576" t="e">
        <f t="shared" si="420"/>
        <v>#REF!</v>
      </c>
      <c r="E3873" s="575" t="e">
        <f t="shared" si="426"/>
        <v>#REF!</v>
      </c>
      <c r="F3873" s="575" t="e">
        <f t="shared" si="421"/>
        <v>#REF!</v>
      </c>
      <c r="G3873" s="575" t="e">
        <f t="shared" si="422"/>
        <v>#REF!</v>
      </c>
      <c r="H3873" s="575" t="e">
        <f t="shared" si="423"/>
        <v>#REF!</v>
      </c>
      <c r="I3873" s="575" t="e">
        <f t="shared" si="424"/>
        <v>#REF!</v>
      </c>
      <c r="J3873" s="575" t="e">
        <f>IF(A3873="","",IF(#REF!="","",PMT((1+D3873)^(1/12)-1,(#REF!*12)-A3873+1,-E3873)))</f>
        <v>#REF!</v>
      </c>
    </row>
    <row r="3874" spans="1:10">
      <c r="A3874" s="577" t="e">
        <f>IF(A3873="","",IF(A3873=#REF!*12,"",+A3873+1))</f>
        <v>#REF!</v>
      </c>
      <c r="B3874" s="576" t="e">
        <f t="shared" si="425"/>
        <v>#REF!</v>
      </c>
      <c r="C3874" s="576" t="e">
        <f>IF(A3874="","",IF(#REF!+'Plano Prestação Mensal Proposta'!A3874&gt;120,0,ROUND(IF(B3874&gt;0.045,(0.045*0.5),(0.5)*B3874),7)))</f>
        <v>#REF!</v>
      </c>
      <c r="D3874" s="576" t="e">
        <f t="shared" si="420"/>
        <v>#REF!</v>
      </c>
      <c r="E3874" s="575" t="e">
        <f t="shared" si="426"/>
        <v>#REF!</v>
      </c>
      <c r="F3874" s="575" t="e">
        <f t="shared" si="421"/>
        <v>#REF!</v>
      </c>
      <c r="G3874" s="575" t="e">
        <f t="shared" si="422"/>
        <v>#REF!</v>
      </c>
      <c r="H3874" s="575" t="e">
        <f t="shared" si="423"/>
        <v>#REF!</v>
      </c>
      <c r="I3874" s="575" t="e">
        <f t="shared" si="424"/>
        <v>#REF!</v>
      </c>
      <c r="J3874" s="575" t="e">
        <f>IF(A3874="","",IF(#REF!="","",PMT((1+D3874)^(1/12)-1,(#REF!*12)-A3874+1,-E3874)))</f>
        <v>#REF!</v>
      </c>
    </row>
    <row r="3875" spans="1:10">
      <c r="A3875" s="577" t="e">
        <f>IF(A3874="","",IF(A3874=#REF!*12,"",+A3874+1))</f>
        <v>#REF!</v>
      </c>
      <c r="B3875" s="576" t="e">
        <f t="shared" si="425"/>
        <v>#REF!</v>
      </c>
      <c r="C3875" s="576" t="e">
        <f>IF(A3875="","",IF(#REF!+'Plano Prestação Mensal Proposta'!A3875&gt;120,0,ROUND(IF(B3875&gt;0.045,(0.045*0.5),(0.5)*B3875),7)))</f>
        <v>#REF!</v>
      </c>
      <c r="D3875" s="576" t="e">
        <f t="shared" si="420"/>
        <v>#REF!</v>
      </c>
      <c r="E3875" s="575" t="e">
        <f t="shared" si="426"/>
        <v>#REF!</v>
      </c>
      <c r="F3875" s="575" t="e">
        <f t="shared" si="421"/>
        <v>#REF!</v>
      </c>
      <c r="G3875" s="575" t="e">
        <f t="shared" si="422"/>
        <v>#REF!</v>
      </c>
      <c r="H3875" s="575" t="e">
        <f t="shared" si="423"/>
        <v>#REF!</v>
      </c>
      <c r="I3875" s="575" t="e">
        <f t="shared" si="424"/>
        <v>#REF!</v>
      </c>
      <c r="J3875" s="575" t="e">
        <f>IF(A3875="","",IF(#REF!="","",PMT((1+D3875)^(1/12)-1,(#REF!*12)-A3875+1,-E3875)))</f>
        <v>#REF!</v>
      </c>
    </row>
    <row r="3876" spans="1:10">
      <c r="A3876" s="577" t="e">
        <f>IF(A3875="","",IF(A3875=#REF!*12,"",+A3875+1))</f>
        <v>#REF!</v>
      </c>
      <c r="B3876" s="576" t="e">
        <f t="shared" si="425"/>
        <v>#REF!</v>
      </c>
      <c r="C3876" s="576" t="e">
        <f>IF(A3876="","",IF(#REF!+'Plano Prestação Mensal Proposta'!A3876&gt;120,0,ROUND(IF(B3876&gt;0.045,(0.045*0.5),(0.5)*B3876),7)))</f>
        <v>#REF!</v>
      </c>
      <c r="D3876" s="576" t="e">
        <f t="shared" si="420"/>
        <v>#REF!</v>
      </c>
      <c r="E3876" s="575" t="e">
        <f t="shared" si="426"/>
        <v>#REF!</v>
      </c>
      <c r="F3876" s="575" t="e">
        <f t="shared" si="421"/>
        <v>#REF!</v>
      </c>
      <c r="G3876" s="575" t="e">
        <f t="shared" si="422"/>
        <v>#REF!</v>
      </c>
      <c r="H3876" s="575" t="e">
        <f t="shared" si="423"/>
        <v>#REF!</v>
      </c>
      <c r="I3876" s="575" t="e">
        <f t="shared" si="424"/>
        <v>#REF!</v>
      </c>
      <c r="J3876" s="575" t="e">
        <f>IF(A3876="","",IF(#REF!="","",PMT((1+D3876)^(1/12)-1,(#REF!*12)-A3876+1,-E3876)))</f>
        <v>#REF!</v>
      </c>
    </row>
    <row r="3877" spans="1:10">
      <c r="A3877" s="577" t="e">
        <f>IF(A3876="","",IF(A3876=#REF!*12,"",+A3876+1))</f>
        <v>#REF!</v>
      </c>
      <c r="B3877" s="576" t="e">
        <f t="shared" si="425"/>
        <v>#REF!</v>
      </c>
      <c r="C3877" s="576" t="e">
        <f>IF(A3877="","",IF(#REF!+'Plano Prestação Mensal Proposta'!A3877&gt;120,0,ROUND(IF(B3877&gt;0.045,(0.045*0.5),(0.5)*B3877),7)))</f>
        <v>#REF!</v>
      </c>
      <c r="D3877" s="576" t="e">
        <f t="shared" si="420"/>
        <v>#REF!</v>
      </c>
      <c r="E3877" s="575" t="e">
        <f t="shared" si="426"/>
        <v>#REF!</v>
      </c>
      <c r="F3877" s="575" t="e">
        <f t="shared" si="421"/>
        <v>#REF!</v>
      </c>
      <c r="G3877" s="575" t="e">
        <f t="shared" si="422"/>
        <v>#REF!</v>
      </c>
      <c r="H3877" s="575" t="e">
        <f t="shared" si="423"/>
        <v>#REF!</v>
      </c>
      <c r="I3877" s="575" t="e">
        <f t="shared" si="424"/>
        <v>#REF!</v>
      </c>
      <c r="J3877" s="575" t="e">
        <f>IF(A3877="","",IF(#REF!="","",PMT((1+D3877)^(1/12)-1,(#REF!*12)-A3877+1,-E3877)))</f>
        <v>#REF!</v>
      </c>
    </row>
    <row r="3878" spans="1:10">
      <c r="A3878" s="577" t="e">
        <f>IF(A3877="","",IF(A3877=#REF!*12,"",+A3877+1))</f>
        <v>#REF!</v>
      </c>
      <c r="B3878" s="576" t="e">
        <f t="shared" si="425"/>
        <v>#REF!</v>
      </c>
      <c r="C3878" s="576" t="e">
        <f>IF(A3878="","",IF(#REF!+'Plano Prestação Mensal Proposta'!A3878&gt;120,0,ROUND(IF(B3878&gt;0.045,(0.045*0.5),(0.5)*B3878),7)))</f>
        <v>#REF!</v>
      </c>
      <c r="D3878" s="576" t="e">
        <f t="shared" si="420"/>
        <v>#REF!</v>
      </c>
      <c r="E3878" s="575" t="e">
        <f t="shared" si="426"/>
        <v>#REF!</v>
      </c>
      <c r="F3878" s="575" t="e">
        <f t="shared" si="421"/>
        <v>#REF!</v>
      </c>
      <c r="G3878" s="575" t="e">
        <f t="shared" si="422"/>
        <v>#REF!</v>
      </c>
      <c r="H3878" s="575" t="e">
        <f t="shared" si="423"/>
        <v>#REF!</v>
      </c>
      <c r="I3878" s="575" t="e">
        <f t="shared" si="424"/>
        <v>#REF!</v>
      </c>
      <c r="J3878" s="575" t="e">
        <f>IF(A3878="","",IF(#REF!="","",PMT((1+D3878)^(1/12)-1,(#REF!*12)-A3878+1,-E3878)))</f>
        <v>#REF!</v>
      </c>
    </row>
    <row r="3879" spans="1:10">
      <c r="A3879" s="577" t="e">
        <f>IF(A3878="","",IF(A3878=#REF!*12,"",+A3878+1))</f>
        <v>#REF!</v>
      </c>
      <c r="B3879" s="576" t="e">
        <f t="shared" si="425"/>
        <v>#REF!</v>
      </c>
      <c r="C3879" s="576" t="e">
        <f>IF(A3879="","",IF(#REF!+'Plano Prestação Mensal Proposta'!A3879&gt;120,0,ROUND(IF(B3879&gt;0.045,(0.045*0.5),(0.5)*B3879),7)))</f>
        <v>#REF!</v>
      </c>
      <c r="D3879" s="576" t="e">
        <f t="shared" si="420"/>
        <v>#REF!</v>
      </c>
      <c r="E3879" s="575" t="e">
        <f t="shared" si="426"/>
        <v>#REF!</v>
      </c>
      <c r="F3879" s="575" t="e">
        <f t="shared" si="421"/>
        <v>#REF!</v>
      </c>
      <c r="G3879" s="575" t="e">
        <f t="shared" si="422"/>
        <v>#REF!</v>
      </c>
      <c r="H3879" s="575" t="e">
        <f t="shared" si="423"/>
        <v>#REF!</v>
      </c>
      <c r="I3879" s="575" t="e">
        <f t="shared" si="424"/>
        <v>#REF!</v>
      </c>
      <c r="J3879" s="575" t="e">
        <f>IF(A3879="","",IF(#REF!="","",PMT((1+D3879)^(1/12)-1,(#REF!*12)-A3879+1,-E3879)))</f>
        <v>#REF!</v>
      </c>
    </row>
    <row r="3880" spans="1:10">
      <c r="A3880" s="577" t="e">
        <f>IF(A3879="","",IF(A3879=#REF!*12,"",+A3879+1))</f>
        <v>#REF!</v>
      </c>
      <c r="B3880" s="576" t="e">
        <f t="shared" si="425"/>
        <v>#REF!</v>
      </c>
      <c r="C3880" s="576" t="e">
        <f>IF(A3880="","",IF(#REF!+'Plano Prestação Mensal Proposta'!A3880&gt;120,0,ROUND(IF(B3880&gt;0.045,(0.045*0.5),(0.5)*B3880),7)))</f>
        <v>#REF!</v>
      </c>
      <c r="D3880" s="576" t="e">
        <f t="shared" si="420"/>
        <v>#REF!</v>
      </c>
      <c r="E3880" s="575" t="e">
        <f t="shared" si="426"/>
        <v>#REF!</v>
      </c>
      <c r="F3880" s="575" t="e">
        <f t="shared" si="421"/>
        <v>#REF!</v>
      </c>
      <c r="G3880" s="575" t="e">
        <f t="shared" si="422"/>
        <v>#REF!</v>
      </c>
      <c r="H3880" s="575" t="e">
        <f t="shared" si="423"/>
        <v>#REF!</v>
      </c>
      <c r="I3880" s="575" t="e">
        <f t="shared" si="424"/>
        <v>#REF!</v>
      </c>
      <c r="J3880" s="575" t="e">
        <f>IF(A3880="","",IF(#REF!="","",PMT((1+D3880)^(1/12)-1,(#REF!*12)-A3880+1,-E3880)))</f>
        <v>#REF!</v>
      </c>
    </row>
    <row r="3881" spans="1:10">
      <c r="A3881" s="577" t="e">
        <f>IF(A3880="","",IF(A3880=#REF!*12,"",+A3880+1))</f>
        <v>#REF!</v>
      </c>
      <c r="B3881" s="576" t="e">
        <f t="shared" si="425"/>
        <v>#REF!</v>
      </c>
      <c r="C3881" s="576" t="e">
        <f>IF(A3881="","",IF(#REF!+'Plano Prestação Mensal Proposta'!A3881&gt;120,0,ROUND(IF(B3881&gt;0.045,(0.045*0.5),(0.5)*B3881),7)))</f>
        <v>#REF!</v>
      </c>
      <c r="D3881" s="576" t="e">
        <f t="shared" si="420"/>
        <v>#REF!</v>
      </c>
      <c r="E3881" s="575" t="e">
        <f t="shared" si="426"/>
        <v>#REF!</v>
      </c>
      <c r="F3881" s="575" t="e">
        <f t="shared" si="421"/>
        <v>#REF!</v>
      </c>
      <c r="G3881" s="575" t="e">
        <f t="shared" si="422"/>
        <v>#REF!</v>
      </c>
      <c r="H3881" s="575" t="e">
        <f t="shared" si="423"/>
        <v>#REF!</v>
      </c>
      <c r="I3881" s="575" t="e">
        <f t="shared" si="424"/>
        <v>#REF!</v>
      </c>
      <c r="J3881" s="575" t="e">
        <f>IF(A3881="","",IF(#REF!="","",PMT((1+D3881)^(1/12)-1,(#REF!*12)-A3881+1,-E3881)))</f>
        <v>#REF!</v>
      </c>
    </row>
    <row r="3882" spans="1:10">
      <c r="A3882" s="577" t="e">
        <f>IF(A3881="","",IF(A3881=#REF!*12,"",+A3881+1))</f>
        <v>#REF!</v>
      </c>
      <c r="B3882" s="576" t="e">
        <f t="shared" si="425"/>
        <v>#REF!</v>
      </c>
      <c r="C3882" s="576" t="e">
        <f>IF(A3882="","",IF(#REF!+'Plano Prestação Mensal Proposta'!A3882&gt;120,0,ROUND(IF(B3882&gt;0.045,(0.045*0.5),(0.5)*B3882),7)))</f>
        <v>#REF!</v>
      </c>
      <c r="D3882" s="576" t="e">
        <f t="shared" si="420"/>
        <v>#REF!</v>
      </c>
      <c r="E3882" s="575" t="e">
        <f t="shared" si="426"/>
        <v>#REF!</v>
      </c>
      <c r="F3882" s="575" t="e">
        <f t="shared" si="421"/>
        <v>#REF!</v>
      </c>
      <c r="G3882" s="575" t="e">
        <f t="shared" si="422"/>
        <v>#REF!</v>
      </c>
      <c r="H3882" s="575" t="e">
        <f t="shared" si="423"/>
        <v>#REF!</v>
      </c>
      <c r="I3882" s="575" t="e">
        <f t="shared" si="424"/>
        <v>#REF!</v>
      </c>
      <c r="J3882" s="575" t="e">
        <f>IF(A3882="","",IF(#REF!="","",PMT((1+D3882)^(1/12)-1,(#REF!*12)-A3882+1,-E3882)))</f>
        <v>#REF!</v>
      </c>
    </row>
    <row r="3883" spans="1:10">
      <c r="A3883" s="577" t="e">
        <f>IF(A3882="","",IF(A3882=#REF!*12,"",+A3882+1))</f>
        <v>#REF!</v>
      </c>
      <c r="B3883" s="576" t="e">
        <f t="shared" si="425"/>
        <v>#REF!</v>
      </c>
      <c r="C3883" s="576" t="e">
        <f>IF(A3883="","",IF(#REF!+'Plano Prestação Mensal Proposta'!A3883&gt;120,0,ROUND(IF(B3883&gt;0.045,(0.045*0.5),(0.5)*B3883),7)))</f>
        <v>#REF!</v>
      </c>
      <c r="D3883" s="576" t="e">
        <f t="shared" si="420"/>
        <v>#REF!</v>
      </c>
      <c r="E3883" s="575" t="e">
        <f t="shared" si="426"/>
        <v>#REF!</v>
      </c>
      <c r="F3883" s="575" t="e">
        <f t="shared" si="421"/>
        <v>#REF!</v>
      </c>
      <c r="G3883" s="575" t="e">
        <f t="shared" si="422"/>
        <v>#REF!</v>
      </c>
      <c r="H3883" s="575" t="e">
        <f t="shared" si="423"/>
        <v>#REF!</v>
      </c>
      <c r="I3883" s="575" t="e">
        <f t="shared" si="424"/>
        <v>#REF!</v>
      </c>
      <c r="J3883" s="575" t="e">
        <f>IF(A3883="","",IF(#REF!="","",PMT((1+D3883)^(1/12)-1,(#REF!*12)-A3883+1,-E3883)))</f>
        <v>#REF!</v>
      </c>
    </row>
    <row r="3884" spans="1:10">
      <c r="A3884" s="577" t="e">
        <f>IF(A3883="","",IF(A3883=#REF!*12,"",+A3883+1))</f>
        <v>#REF!</v>
      </c>
      <c r="B3884" s="576" t="e">
        <f t="shared" si="425"/>
        <v>#REF!</v>
      </c>
      <c r="C3884" s="576" t="e">
        <f>IF(A3884="","",IF(#REF!+'Plano Prestação Mensal Proposta'!A3884&gt;120,0,ROUND(IF(B3884&gt;0.045,(0.045*0.5),(0.5)*B3884),7)))</f>
        <v>#REF!</v>
      </c>
      <c r="D3884" s="576" t="e">
        <f t="shared" si="420"/>
        <v>#REF!</v>
      </c>
      <c r="E3884" s="575" t="e">
        <f t="shared" si="426"/>
        <v>#REF!</v>
      </c>
      <c r="F3884" s="575" t="e">
        <f t="shared" si="421"/>
        <v>#REF!</v>
      </c>
      <c r="G3884" s="575" t="e">
        <f t="shared" si="422"/>
        <v>#REF!</v>
      </c>
      <c r="H3884" s="575" t="e">
        <f t="shared" si="423"/>
        <v>#REF!</v>
      </c>
      <c r="I3884" s="575" t="e">
        <f t="shared" si="424"/>
        <v>#REF!</v>
      </c>
      <c r="J3884" s="575" t="e">
        <f>IF(A3884="","",IF(#REF!="","",PMT((1+D3884)^(1/12)-1,(#REF!*12)-A3884+1,-E3884)))</f>
        <v>#REF!</v>
      </c>
    </row>
    <row r="3885" spans="1:10">
      <c r="A3885" s="577" t="e">
        <f>IF(A3884="","",IF(A3884=#REF!*12,"",+A3884+1))</f>
        <v>#REF!</v>
      </c>
      <c r="B3885" s="576" t="e">
        <f t="shared" si="425"/>
        <v>#REF!</v>
      </c>
      <c r="C3885" s="576" t="e">
        <f>IF(A3885="","",IF(#REF!+'Plano Prestação Mensal Proposta'!A3885&gt;120,0,ROUND(IF(B3885&gt;0.045,(0.045*0.5),(0.5)*B3885),7)))</f>
        <v>#REF!</v>
      </c>
      <c r="D3885" s="576" t="e">
        <f t="shared" si="420"/>
        <v>#REF!</v>
      </c>
      <c r="E3885" s="575" t="e">
        <f t="shared" si="426"/>
        <v>#REF!</v>
      </c>
      <c r="F3885" s="575" t="e">
        <f t="shared" si="421"/>
        <v>#REF!</v>
      </c>
      <c r="G3885" s="575" t="e">
        <f t="shared" si="422"/>
        <v>#REF!</v>
      </c>
      <c r="H3885" s="575" t="e">
        <f t="shared" si="423"/>
        <v>#REF!</v>
      </c>
      <c r="I3885" s="575" t="e">
        <f t="shared" si="424"/>
        <v>#REF!</v>
      </c>
      <c r="J3885" s="575" t="e">
        <f>IF(A3885="","",IF(#REF!="","",PMT((1+D3885)^(1/12)-1,(#REF!*12)-A3885+1,-E3885)))</f>
        <v>#REF!</v>
      </c>
    </row>
    <row r="3886" spans="1:10">
      <c r="A3886" s="577" t="e">
        <f>IF(A3885="","",IF(A3885=#REF!*12,"",+A3885+1))</f>
        <v>#REF!</v>
      </c>
      <c r="B3886" s="576" t="e">
        <f t="shared" si="425"/>
        <v>#REF!</v>
      </c>
      <c r="C3886" s="576" t="e">
        <f>IF(A3886="","",IF(#REF!+'Plano Prestação Mensal Proposta'!A3886&gt;120,0,ROUND(IF(B3886&gt;0.045,(0.045*0.5),(0.5)*B3886),7)))</f>
        <v>#REF!</v>
      </c>
      <c r="D3886" s="576" t="e">
        <f t="shared" si="420"/>
        <v>#REF!</v>
      </c>
      <c r="E3886" s="575" t="e">
        <f t="shared" si="426"/>
        <v>#REF!</v>
      </c>
      <c r="F3886" s="575" t="e">
        <f t="shared" si="421"/>
        <v>#REF!</v>
      </c>
      <c r="G3886" s="575" t="e">
        <f t="shared" si="422"/>
        <v>#REF!</v>
      </c>
      <c r="H3886" s="575" t="e">
        <f t="shared" si="423"/>
        <v>#REF!</v>
      </c>
      <c r="I3886" s="575" t="e">
        <f t="shared" si="424"/>
        <v>#REF!</v>
      </c>
      <c r="J3886" s="575" t="e">
        <f>IF(A3886="","",IF(#REF!="","",PMT((1+D3886)^(1/12)-1,(#REF!*12)-A3886+1,-E3886)))</f>
        <v>#REF!</v>
      </c>
    </row>
    <row r="3887" spans="1:10">
      <c r="A3887" s="577" t="e">
        <f>IF(A3886="","",IF(A3886=#REF!*12,"",+A3886+1))</f>
        <v>#REF!</v>
      </c>
      <c r="B3887" s="576" t="e">
        <f t="shared" si="425"/>
        <v>#REF!</v>
      </c>
      <c r="C3887" s="576" t="e">
        <f>IF(A3887="","",IF(#REF!+'Plano Prestação Mensal Proposta'!A3887&gt;120,0,ROUND(IF(B3887&gt;0.045,(0.045*0.5),(0.5)*B3887),7)))</f>
        <v>#REF!</v>
      </c>
      <c r="D3887" s="576" t="e">
        <f t="shared" si="420"/>
        <v>#REF!</v>
      </c>
      <c r="E3887" s="575" t="e">
        <f t="shared" si="426"/>
        <v>#REF!</v>
      </c>
      <c r="F3887" s="575" t="e">
        <f t="shared" si="421"/>
        <v>#REF!</v>
      </c>
      <c r="G3887" s="575" t="e">
        <f t="shared" si="422"/>
        <v>#REF!</v>
      </c>
      <c r="H3887" s="575" t="e">
        <f t="shared" si="423"/>
        <v>#REF!</v>
      </c>
      <c r="I3887" s="575" t="e">
        <f t="shared" si="424"/>
        <v>#REF!</v>
      </c>
      <c r="J3887" s="575" t="e">
        <f>IF(A3887="","",IF(#REF!="","",PMT((1+D3887)^(1/12)-1,(#REF!*12)-A3887+1,-E3887)))</f>
        <v>#REF!</v>
      </c>
    </row>
    <row r="3888" spans="1:10">
      <c r="A3888" s="577" t="e">
        <f>IF(A3887="","",IF(A3887=#REF!*12,"",+A3887+1))</f>
        <v>#REF!</v>
      </c>
      <c r="B3888" s="576" t="e">
        <f t="shared" si="425"/>
        <v>#REF!</v>
      </c>
      <c r="C3888" s="576" t="e">
        <f>IF(A3888="","",IF(#REF!+'Plano Prestação Mensal Proposta'!A3888&gt;120,0,ROUND(IF(B3888&gt;0.045,(0.045*0.5),(0.5)*B3888),7)))</f>
        <v>#REF!</v>
      </c>
      <c r="D3888" s="576" t="e">
        <f t="shared" si="420"/>
        <v>#REF!</v>
      </c>
      <c r="E3888" s="575" t="e">
        <f t="shared" si="426"/>
        <v>#REF!</v>
      </c>
      <c r="F3888" s="575" t="e">
        <f t="shared" si="421"/>
        <v>#REF!</v>
      </c>
      <c r="G3888" s="575" t="e">
        <f t="shared" si="422"/>
        <v>#REF!</v>
      </c>
      <c r="H3888" s="575" t="e">
        <f t="shared" si="423"/>
        <v>#REF!</v>
      </c>
      <c r="I3888" s="575" t="e">
        <f t="shared" si="424"/>
        <v>#REF!</v>
      </c>
      <c r="J3888" s="575" t="e">
        <f>IF(A3888="","",IF(#REF!="","",PMT((1+D3888)^(1/12)-1,(#REF!*12)-A3888+1,-E3888)))</f>
        <v>#REF!</v>
      </c>
    </row>
    <row r="3889" spans="1:10">
      <c r="A3889" s="577" t="e">
        <f>IF(A3888="","",IF(A3888=#REF!*12,"",+A3888+1))</f>
        <v>#REF!</v>
      </c>
      <c r="B3889" s="576" t="e">
        <f t="shared" si="425"/>
        <v>#REF!</v>
      </c>
      <c r="C3889" s="576" t="e">
        <f>IF(A3889="","",IF(#REF!+'Plano Prestação Mensal Proposta'!A3889&gt;120,0,ROUND(IF(B3889&gt;0.045,(0.045*0.5),(0.5)*B3889),7)))</f>
        <v>#REF!</v>
      </c>
      <c r="D3889" s="576" t="e">
        <f t="shared" si="420"/>
        <v>#REF!</v>
      </c>
      <c r="E3889" s="575" t="e">
        <f t="shared" si="426"/>
        <v>#REF!</v>
      </c>
      <c r="F3889" s="575" t="e">
        <f t="shared" si="421"/>
        <v>#REF!</v>
      </c>
      <c r="G3889" s="575" t="e">
        <f t="shared" si="422"/>
        <v>#REF!</v>
      </c>
      <c r="H3889" s="575" t="e">
        <f t="shared" si="423"/>
        <v>#REF!</v>
      </c>
      <c r="I3889" s="575" t="e">
        <f t="shared" si="424"/>
        <v>#REF!</v>
      </c>
      <c r="J3889" s="575" t="e">
        <f>IF(A3889="","",IF(#REF!="","",PMT((1+D3889)^(1/12)-1,(#REF!*12)-A3889+1,-E3889)))</f>
        <v>#REF!</v>
      </c>
    </row>
    <row r="3890" spans="1:10">
      <c r="A3890" s="577" t="e">
        <f>IF(A3889="","",IF(A3889=#REF!*12,"",+A3889+1))</f>
        <v>#REF!</v>
      </c>
      <c r="B3890" s="576" t="e">
        <f t="shared" si="425"/>
        <v>#REF!</v>
      </c>
      <c r="C3890" s="576" t="e">
        <f>IF(A3890="","",IF(#REF!+'Plano Prestação Mensal Proposta'!A3890&gt;120,0,ROUND(IF(B3890&gt;0.045,(0.045*0.5),(0.5)*B3890),7)))</f>
        <v>#REF!</v>
      </c>
      <c r="D3890" s="576" t="e">
        <f t="shared" si="420"/>
        <v>#REF!</v>
      </c>
      <c r="E3890" s="575" t="e">
        <f t="shared" si="426"/>
        <v>#REF!</v>
      </c>
      <c r="F3890" s="575" t="e">
        <f t="shared" si="421"/>
        <v>#REF!</v>
      </c>
      <c r="G3890" s="575" t="e">
        <f t="shared" si="422"/>
        <v>#REF!</v>
      </c>
      <c r="H3890" s="575" t="e">
        <f t="shared" si="423"/>
        <v>#REF!</v>
      </c>
      <c r="I3890" s="575" t="e">
        <f t="shared" si="424"/>
        <v>#REF!</v>
      </c>
      <c r="J3890" s="575" t="e">
        <f>IF(A3890="","",IF(#REF!="","",PMT((1+D3890)^(1/12)-1,(#REF!*12)-A3890+1,-E3890)))</f>
        <v>#REF!</v>
      </c>
    </row>
    <row r="3891" spans="1:10">
      <c r="A3891" s="577" t="e">
        <f>IF(A3890="","",IF(A3890=#REF!*12,"",+A3890+1))</f>
        <v>#REF!</v>
      </c>
      <c r="B3891" s="576" t="e">
        <f t="shared" si="425"/>
        <v>#REF!</v>
      </c>
      <c r="C3891" s="576" t="e">
        <f>IF(A3891="","",IF(#REF!+'Plano Prestação Mensal Proposta'!A3891&gt;120,0,ROUND(IF(B3891&gt;0.045,(0.045*0.5),(0.5)*B3891),7)))</f>
        <v>#REF!</v>
      </c>
      <c r="D3891" s="576" t="e">
        <f t="shared" si="420"/>
        <v>#REF!</v>
      </c>
      <c r="E3891" s="575" t="e">
        <f t="shared" si="426"/>
        <v>#REF!</v>
      </c>
      <c r="F3891" s="575" t="e">
        <f t="shared" si="421"/>
        <v>#REF!</v>
      </c>
      <c r="G3891" s="575" t="e">
        <f t="shared" si="422"/>
        <v>#REF!</v>
      </c>
      <c r="H3891" s="575" t="e">
        <f t="shared" si="423"/>
        <v>#REF!</v>
      </c>
      <c r="I3891" s="575" t="e">
        <f t="shared" si="424"/>
        <v>#REF!</v>
      </c>
      <c r="J3891" s="575" t="e">
        <f>IF(A3891="","",IF(#REF!="","",PMT((1+D3891)^(1/12)-1,(#REF!*12)-A3891+1,-E3891)))</f>
        <v>#REF!</v>
      </c>
    </row>
    <row r="3892" spans="1:10">
      <c r="A3892" s="577" t="e">
        <f>IF(A3891="","",IF(A3891=#REF!*12,"",+A3891+1))</f>
        <v>#REF!</v>
      </c>
      <c r="B3892" s="576" t="e">
        <f t="shared" si="425"/>
        <v>#REF!</v>
      </c>
      <c r="C3892" s="576" t="e">
        <f>IF(A3892="","",IF(#REF!+'Plano Prestação Mensal Proposta'!A3892&gt;120,0,ROUND(IF(B3892&gt;0.045,(0.045*0.5),(0.5)*B3892),7)))</f>
        <v>#REF!</v>
      </c>
      <c r="D3892" s="576" t="e">
        <f t="shared" si="420"/>
        <v>#REF!</v>
      </c>
      <c r="E3892" s="575" t="e">
        <f t="shared" si="426"/>
        <v>#REF!</v>
      </c>
      <c r="F3892" s="575" t="e">
        <f t="shared" si="421"/>
        <v>#REF!</v>
      </c>
      <c r="G3892" s="575" t="e">
        <f t="shared" si="422"/>
        <v>#REF!</v>
      </c>
      <c r="H3892" s="575" t="e">
        <f t="shared" si="423"/>
        <v>#REF!</v>
      </c>
      <c r="I3892" s="575" t="e">
        <f t="shared" si="424"/>
        <v>#REF!</v>
      </c>
      <c r="J3892" s="575" t="e">
        <f>IF(A3892="","",IF(#REF!="","",PMT((1+D3892)^(1/12)-1,(#REF!*12)-A3892+1,-E3892)))</f>
        <v>#REF!</v>
      </c>
    </row>
    <row r="3893" spans="1:10">
      <c r="A3893" s="577" t="e">
        <f>IF(A3892="","",IF(A3892=#REF!*12,"",+A3892+1))</f>
        <v>#REF!</v>
      </c>
      <c r="B3893" s="576" t="e">
        <f t="shared" si="425"/>
        <v>#REF!</v>
      </c>
      <c r="C3893" s="576" t="e">
        <f>IF(A3893="","",IF(#REF!+'Plano Prestação Mensal Proposta'!A3893&gt;120,0,ROUND(IF(B3893&gt;0.045,(0.045*0.5),(0.5)*B3893),7)))</f>
        <v>#REF!</v>
      </c>
      <c r="D3893" s="576" t="e">
        <f t="shared" si="420"/>
        <v>#REF!</v>
      </c>
      <c r="E3893" s="575" t="e">
        <f t="shared" si="426"/>
        <v>#REF!</v>
      </c>
      <c r="F3893" s="575" t="e">
        <f t="shared" si="421"/>
        <v>#REF!</v>
      </c>
      <c r="G3893" s="575" t="e">
        <f t="shared" si="422"/>
        <v>#REF!</v>
      </c>
      <c r="H3893" s="575" t="e">
        <f t="shared" si="423"/>
        <v>#REF!</v>
      </c>
      <c r="I3893" s="575" t="e">
        <f t="shared" si="424"/>
        <v>#REF!</v>
      </c>
      <c r="J3893" s="575" t="e">
        <f>IF(A3893="","",IF(#REF!="","",PMT((1+D3893)^(1/12)-1,(#REF!*12)-A3893+1,-E3893)))</f>
        <v>#REF!</v>
      </c>
    </row>
    <row r="3894" spans="1:10">
      <c r="A3894" s="577" t="e">
        <f>IF(A3893="","",IF(A3893=#REF!*12,"",+A3893+1))</f>
        <v>#REF!</v>
      </c>
      <c r="B3894" s="576" t="e">
        <f t="shared" si="425"/>
        <v>#REF!</v>
      </c>
      <c r="C3894" s="576" t="e">
        <f>IF(A3894="","",IF(#REF!+'Plano Prestação Mensal Proposta'!A3894&gt;120,0,ROUND(IF(B3894&gt;0.045,(0.045*0.5),(0.5)*B3894),7)))</f>
        <v>#REF!</v>
      </c>
      <c r="D3894" s="576" t="e">
        <f t="shared" si="420"/>
        <v>#REF!</v>
      </c>
      <c r="E3894" s="575" t="e">
        <f t="shared" si="426"/>
        <v>#REF!</v>
      </c>
      <c r="F3894" s="575" t="e">
        <f t="shared" si="421"/>
        <v>#REF!</v>
      </c>
      <c r="G3894" s="575" t="e">
        <f t="shared" si="422"/>
        <v>#REF!</v>
      </c>
      <c r="H3894" s="575" t="e">
        <f t="shared" si="423"/>
        <v>#REF!</v>
      </c>
      <c r="I3894" s="575" t="e">
        <f t="shared" si="424"/>
        <v>#REF!</v>
      </c>
      <c r="J3894" s="575" t="e">
        <f>IF(A3894="","",IF(#REF!="","",PMT((1+D3894)^(1/12)-1,(#REF!*12)-A3894+1,-E3894)))</f>
        <v>#REF!</v>
      </c>
    </row>
    <row r="3895" spans="1:10">
      <c r="A3895" s="577" t="e">
        <f>IF(A3894="","",IF(A3894=#REF!*12,"",+A3894+1))</f>
        <v>#REF!</v>
      </c>
      <c r="B3895" s="576" t="e">
        <f t="shared" si="425"/>
        <v>#REF!</v>
      </c>
      <c r="C3895" s="576" t="e">
        <f>IF(A3895="","",IF(#REF!+'Plano Prestação Mensal Proposta'!A3895&gt;120,0,ROUND(IF(B3895&gt;0.045,(0.045*0.5),(0.5)*B3895),7)))</f>
        <v>#REF!</v>
      </c>
      <c r="D3895" s="576" t="e">
        <f t="shared" si="420"/>
        <v>#REF!</v>
      </c>
      <c r="E3895" s="575" t="e">
        <f t="shared" si="426"/>
        <v>#REF!</v>
      </c>
      <c r="F3895" s="575" t="e">
        <f t="shared" si="421"/>
        <v>#REF!</v>
      </c>
      <c r="G3895" s="575" t="e">
        <f t="shared" si="422"/>
        <v>#REF!</v>
      </c>
      <c r="H3895" s="575" t="e">
        <f t="shared" si="423"/>
        <v>#REF!</v>
      </c>
      <c r="I3895" s="575" t="e">
        <f t="shared" si="424"/>
        <v>#REF!</v>
      </c>
      <c r="J3895" s="575" t="e">
        <f>IF(A3895="","",IF(#REF!="","",PMT((1+D3895)^(1/12)-1,(#REF!*12)-A3895+1,-E3895)))</f>
        <v>#REF!</v>
      </c>
    </row>
    <row r="3896" spans="1:10">
      <c r="A3896" s="577" t="e">
        <f>IF(A3895="","",IF(A3895=#REF!*12,"",+A3895+1))</f>
        <v>#REF!</v>
      </c>
      <c r="B3896" s="576" t="e">
        <f t="shared" si="425"/>
        <v>#REF!</v>
      </c>
      <c r="C3896" s="576" t="e">
        <f>IF(A3896="","",IF(#REF!+'Plano Prestação Mensal Proposta'!A3896&gt;120,0,ROUND(IF(B3896&gt;0.045,(0.045*0.5),(0.5)*B3896),7)))</f>
        <v>#REF!</v>
      </c>
      <c r="D3896" s="576" t="e">
        <f t="shared" si="420"/>
        <v>#REF!</v>
      </c>
      <c r="E3896" s="575" t="e">
        <f t="shared" si="426"/>
        <v>#REF!</v>
      </c>
      <c r="F3896" s="575" t="e">
        <f t="shared" si="421"/>
        <v>#REF!</v>
      </c>
      <c r="G3896" s="575" t="e">
        <f t="shared" si="422"/>
        <v>#REF!</v>
      </c>
      <c r="H3896" s="575" t="e">
        <f t="shared" si="423"/>
        <v>#REF!</v>
      </c>
      <c r="I3896" s="575" t="e">
        <f t="shared" si="424"/>
        <v>#REF!</v>
      </c>
      <c r="J3896" s="575" t="e">
        <f>IF(A3896="","",IF(#REF!="","",PMT((1+D3896)^(1/12)-1,(#REF!*12)-A3896+1,-E3896)))</f>
        <v>#REF!</v>
      </c>
    </row>
    <row r="3897" spans="1:10">
      <c r="A3897" s="577" t="e">
        <f>IF(A3896="","",IF(A3896=#REF!*12,"",+A3896+1))</f>
        <v>#REF!</v>
      </c>
      <c r="B3897" s="576" t="e">
        <f t="shared" si="425"/>
        <v>#REF!</v>
      </c>
      <c r="C3897" s="576" t="e">
        <f>IF(A3897="","",IF(#REF!+'Plano Prestação Mensal Proposta'!A3897&gt;120,0,ROUND(IF(B3897&gt;0.045,(0.045*0.5),(0.5)*B3897),7)))</f>
        <v>#REF!</v>
      </c>
      <c r="D3897" s="576" t="e">
        <f t="shared" si="420"/>
        <v>#REF!</v>
      </c>
      <c r="E3897" s="575" t="e">
        <f t="shared" si="426"/>
        <v>#REF!</v>
      </c>
      <c r="F3897" s="575" t="e">
        <f t="shared" si="421"/>
        <v>#REF!</v>
      </c>
      <c r="G3897" s="575" t="e">
        <f t="shared" si="422"/>
        <v>#REF!</v>
      </c>
      <c r="H3897" s="575" t="e">
        <f t="shared" si="423"/>
        <v>#REF!</v>
      </c>
      <c r="I3897" s="575" t="e">
        <f t="shared" si="424"/>
        <v>#REF!</v>
      </c>
      <c r="J3897" s="575" t="e">
        <f>IF(A3897="","",IF(#REF!="","",PMT((1+D3897)^(1/12)-1,(#REF!*12)-A3897+1,-E3897)))</f>
        <v>#REF!</v>
      </c>
    </row>
    <row r="3898" spans="1:10">
      <c r="A3898" s="577" t="e">
        <f>IF(A3897="","",IF(A3897=#REF!*12,"",+A3897+1))</f>
        <v>#REF!</v>
      </c>
      <c r="B3898" s="576" t="e">
        <f t="shared" si="425"/>
        <v>#REF!</v>
      </c>
      <c r="C3898" s="576" t="e">
        <f>IF(A3898="","",IF(#REF!+'Plano Prestação Mensal Proposta'!A3898&gt;120,0,ROUND(IF(B3898&gt;0.045,(0.045*0.5),(0.5)*B3898),7)))</f>
        <v>#REF!</v>
      </c>
      <c r="D3898" s="576" t="e">
        <f t="shared" si="420"/>
        <v>#REF!</v>
      </c>
      <c r="E3898" s="575" t="e">
        <f t="shared" si="426"/>
        <v>#REF!</v>
      </c>
      <c r="F3898" s="575" t="e">
        <f t="shared" si="421"/>
        <v>#REF!</v>
      </c>
      <c r="G3898" s="575" t="e">
        <f t="shared" si="422"/>
        <v>#REF!</v>
      </c>
      <c r="H3898" s="575" t="e">
        <f t="shared" si="423"/>
        <v>#REF!</v>
      </c>
      <c r="I3898" s="575" t="e">
        <f t="shared" si="424"/>
        <v>#REF!</v>
      </c>
      <c r="J3898" s="575" t="e">
        <f>IF(A3898="","",IF(#REF!="","",PMT((1+D3898)^(1/12)-1,(#REF!*12)-A3898+1,-E3898)))</f>
        <v>#REF!</v>
      </c>
    </row>
    <row r="3899" spans="1:10">
      <c r="A3899" s="577" t="e">
        <f>IF(A3898="","",IF(A3898=#REF!*12,"",+A3898+1))</f>
        <v>#REF!</v>
      </c>
      <c r="B3899" s="576" t="e">
        <f t="shared" si="425"/>
        <v>#REF!</v>
      </c>
      <c r="C3899" s="576" t="e">
        <f>IF(A3899="","",IF(#REF!+'Plano Prestação Mensal Proposta'!A3899&gt;120,0,ROUND(IF(B3899&gt;0.045,(0.045*0.5),(0.5)*B3899),7)))</f>
        <v>#REF!</v>
      </c>
      <c r="D3899" s="576" t="e">
        <f t="shared" si="420"/>
        <v>#REF!</v>
      </c>
      <c r="E3899" s="575" t="e">
        <f t="shared" si="426"/>
        <v>#REF!</v>
      </c>
      <c r="F3899" s="575" t="e">
        <f t="shared" si="421"/>
        <v>#REF!</v>
      </c>
      <c r="G3899" s="575" t="e">
        <f t="shared" si="422"/>
        <v>#REF!</v>
      </c>
      <c r="H3899" s="575" t="e">
        <f t="shared" si="423"/>
        <v>#REF!</v>
      </c>
      <c r="I3899" s="575" t="e">
        <f t="shared" si="424"/>
        <v>#REF!</v>
      </c>
      <c r="J3899" s="575" t="e">
        <f>IF(A3899="","",IF(#REF!="","",PMT((1+D3899)^(1/12)-1,(#REF!*12)-A3899+1,-E3899)))</f>
        <v>#REF!</v>
      </c>
    </row>
    <row r="3900" spans="1:10">
      <c r="A3900" s="577" t="e">
        <f>IF(A3899="","",IF(A3899=#REF!*12,"",+A3899+1))</f>
        <v>#REF!</v>
      </c>
      <c r="B3900" s="576" t="e">
        <f t="shared" si="425"/>
        <v>#REF!</v>
      </c>
      <c r="C3900" s="576" t="e">
        <f>IF(A3900="","",IF(#REF!+'Plano Prestação Mensal Proposta'!A3900&gt;120,0,ROUND(IF(B3900&gt;0.045,(0.045*0.5),(0.5)*B3900),7)))</f>
        <v>#REF!</v>
      </c>
      <c r="D3900" s="576" t="e">
        <f t="shared" si="420"/>
        <v>#REF!</v>
      </c>
      <c r="E3900" s="575" t="e">
        <f t="shared" si="426"/>
        <v>#REF!</v>
      </c>
      <c r="F3900" s="575" t="e">
        <f t="shared" si="421"/>
        <v>#REF!</v>
      </c>
      <c r="G3900" s="575" t="e">
        <f t="shared" si="422"/>
        <v>#REF!</v>
      </c>
      <c r="H3900" s="575" t="e">
        <f t="shared" si="423"/>
        <v>#REF!</v>
      </c>
      <c r="I3900" s="575" t="e">
        <f t="shared" si="424"/>
        <v>#REF!</v>
      </c>
      <c r="J3900" s="575" t="e">
        <f>IF(A3900="","",IF(#REF!="","",PMT((1+D3900)^(1/12)-1,(#REF!*12)-A3900+1,-E3900)))</f>
        <v>#REF!</v>
      </c>
    </row>
    <row r="3901" spans="1:10">
      <c r="A3901" s="577" t="e">
        <f>IF(A3900="","",IF(A3900=#REF!*12,"",+A3900+1))</f>
        <v>#REF!</v>
      </c>
      <c r="B3901" s="576" t="e">
        <f t="shared" si="425"/>
        <v>#REF!</v>
      </c>
      <c r="C3901" s="576" t="e">
        <f>IF(A3901="","",IF(#REF!+'Plano Prestação Mensal Proposta'!A3901&gt;120,0,ROUND(IF(B3901&gt;0.045,(0.045*0.5),(0.5)*B3901),7)))</f>
        <v>#REF!</v>
      </c>
      <c r="D3901" s="576" t="e">
        <f t="shared" si="420"/>
        <v>#REF!</v>
      </c>
      <c r="E3901" s="575" t="e">
        <f t="shared" si="426"/>
        <v>#REF!</v>
      </c>
      <c r="F3901" s="575" t="e">
        <f t="shared" si="421"/>
        <v>#REF!</v>
      </c>
      <c r="G3901" s="575" t="e">
        <f t="shared" si="422"/>
        <v>#REF!</v>
      </c>
      <c r="H3901" s="575" t="e">
        <f t="shared" si="423"/>
        <v>#REF!</v>
      </c>
      <c r="I3901" s="575" t="e">
        <f t="shared" si="424"/>
        <v>#REF!</v>
      </c>
      <c r="J3901" s="575" t="e">
        <f>IF(A3901="","",IF(#REF!="","",PMT((1+D3901)^(1/12)-1,(#REF!*12)-A3901+1,-E3901)))</f>
        <v>#REF!</v>
      </c>
    </row>
    <row r="3902" spans="1:10">
      <c r="A3902" s="577" t="e">
        <f>IF(A3901="","",IF(A3901=#REF!*12,"",+A3901+1))</f>
        <v>#REF!</v>
      </c>
      <c r="B3902" s="576" t="e">
        <f t="shared" si="425"/>
        <v>#REF!</v>
      </c>
      <c r="C3902" s="576" t="e">
        <f>IF(A3902="","",IF(#REF!+'Plano Prestação Mensal Proposta'!A3902&gt;120,0,ROUND(IF(B3902&gt;0.045,(0.045*0.5),(0.5)*B3902),7)))</f>
        <v>#REF!</v>
      </c>
      <c r="D3902" s="576" t="e">
        <f t="shared" si="420"/>
        <v>#REF!</v>
      </c>
      <c r="E3902" s="575" t="e">
        <f t="shared" si="426"/>
        <v>#REF!</v>
      </c>
      <c r="F3902" s="575" t="e">
        <f t="shared" si="421"/>
        <v>#REF!</v>
      </c>
      <c r="G3902" s="575" t="e">
        <f t="shared" si="422"/>
        <v>#REF!</v>
      </c>
      <c r="H3902" s="575" t="e">
        <f t="shared" si="423"/>
        <v>#REF!</v>
      </c>
      <c r="I3902" s="575" t="e">
        <f t="shared" si="424"/>
        <v>#REF!</v>
      </c>
      <c r="J3902" s="575" t="e">
        <f>IF(A3902="","",IF(#REF!="","",PMT((1+D3902)^(1/12)-1,(#REF!*12)-A3902+1,-E3902)))</f>
        <v>#REF!</v>
      </c>
    </row>
    <row r="3903" spans="1:10">
      <c r="A3903" s="577" t="e">
        <f>IF(A3902="","",IF(A3902=#REF!*12,"",+A3902+1))</f>
        <v>#REF!</v>
      </c>
      <c r="B3903" s="576" t="e">
        <f t="shared" si="425"/>
        <v>#REF!</v>
      </c>
      <c r="C3903" s="576" t="e">
        <f>IF(A3903="","",IF(#REF!+'Plano Prestação Mensal Proposta'!A3903&gt;120,0,ROUND(IF(B3903&gt;0.045,(0.045*0.5),(0.5)*B3903),7)))</f>
        <v>#REF!</v>
      </c>
      <c r="D3903" s="576" t="e">
        <f t="shared" si="420"/>
        <v>#REF!</v>
      </c>
      <c r="E3903" s="575" t="e">
        <f t="shared" si="426"/>
        <v>#REF!</v>
      </c>
      <c r="F3903" s="575" t="e">
        <f t="shared" si="421"/>
        <v>#REF!</v>
      </c>
      <c r="G3903" s="575" t="e">
        <f t="shared" si="422"/>
        <v>#REF!</v>
      </c>
      <c r="H3903" s="575" t="e">
        <f t="shared" si="423"/>
        <v>#REF!</v>
      </c>
      <c r="I3903" s="575" t="e">
        <f t="shared" si="424"/>
        <v>#REF!</v>
      </c>
      <c r="J3903" s="575" t="e">
        <f>IF(A3903="","",IF(#REF!="","",PMT((1+D3903)^(1/12)-1,(#REF!*12)-A3903+1,-E3903)))</f>
        <v>#REF!</v>
      </c>
    </row>
    <row r="3904" spans="1:10">
      <c r="A3904" s="577" t="e">
        <f>IF(A3903="","",IF(A3903=#REF!*12,"",+A3903+1))</f>
        <v>#REF!</v>
      </c>
      <c r="B3904" s="576" t="e">
        <f t="shared" si="425"/>
        <v>#REF!</v>
      </c>
      <c r="C3904" s="576" t="e">
        <f>IF(A3904="","",IF(#REF!+'Plano Prestação Mensal Proposta'!A3904&gt;120,0,ROUND(IF(B3904&gt;0.045,(0.045*0.5),(0.5)*B3904),7)))</f>
        <v>#REF!</v>
      </c>
      <c r="D3904" s="576" t="e">
        <f t="shared" si="420"/>
        <v>#REF!</v>
      </c>
      <c r="E3904" s="575" t="e">
        <f t="shared" si="426"/>
        <v>#REF!</v>
      </c>
      <c r="F3904" s="575" t="e">
        <f t="shared" si="421"/>
        <v>#REF!</v>
      </c>
      <c r="G3904" s="575" t="e">
        <f t="shared" si="422"/>
        <v>#REF!</v>
      </c>
      <c r="H3904" s="575" t="e">
        <f t="shared" si="423"/>
        <v>#REF!</v>
      </c>
      <c r="I3904" s="575" t="e">
        <f t="shared" si="424"/>
        <v>#REF!</v>
      </c>
      <c r="J3904" s="575" t="e">
        <f>IF(A3904="","",IF(#REF!="","",PMT((1+D3904)^(1/12)-1,(#REF!*12)-A3904+1,-E3904)))</f>
        <v>#REF!</v>
      </c>
    </row>
    <row r="3905" spans="1:10">
      <c r="A3905" s="577" t="e">
        <f>IF(A3904="","",IF(A3904=#REF!*12,"",+A3904+1))</f>
        <v>#REF!</v>
      </c>
      <c r="B3905" s="576" t="e">
        <f t="shared" si="425"/>
        <v>#REF!</v>
      </c>
      <c r="C3905" s="576" t="e">
        <f>IF(A3905="","",IF(#REF!+'Plano Prestação Mensal Proposta'!A3905&gt;120,0,ROUND(IF(B3905&gt;0.045,(0.045*0.5),(0.5)*B3905),7)))</f>
        <v>#REF!</v>
      </c>
      <c r="D3905" s="576" t="e">
        <f t="shared" si="420"/>
        <v>#REF!</v>
      </c>
      <c r="E3905" s="575" t="e">
        <f t="shared" si="426"/>
        <v>#REF!</v>
      </c>
      <c r="F3905" s="575" t="e">
        <f t="shared" si="421"/>
        <v>#REF!</v>
      </c>
      <c r="G3905" s="575" t="e">
        <f t="shared" si="422"/>
        <v>#REF!</v>
      </c>
      <c r="H3905" s="575" t="e">
        <f t="shared" si="423"/>
        <v>#REF!</v>
      </c>
      <c r="I3905" s="575" t="e">
        <f t="shared" si="424"/>
        <v>#REF!</v>
      </c>
      <c r="J3905" s="575" t="e">
        <f>IF(A3905="","",IF(#REF!="","",PMT((1+D3905)^(1/12)-1,(#REF!*12)-A3905+1,-E3905)))</f>
        <v>#REF!</v>
      </c>
    </row>
    <row r="3906" spans="1:10">
      <c r="A3906" s="577" t="e">
        <f>IF(A3905="","",IF(A3905=#REF!*12,"",+A3905+1))</f>
        <v>#REF!</v>
      </c>
      <c r="B3906" s="576" t="e">
        <f t="shared" si="425"/>
        <v>#REF!</v>
      </c>
      <c r="C3906" s="576" t="e">
        <f>IF(A3906="","",IF(#REF!+'Plano Prestação Mensal Proposta'!A3906&gt;120,0,ROUND(IF(B3906&gt;0.045,(0.045*0.5),(0.5)*B3906),7)))</f>
        <v>#REF!</v>
      </c>
      <c r="D3906" s="576" t="e">
        <f t="shared" si="420"/>
        <v>#REF!</v>
      </c>
      <c r="E3906" s="575" t="e">
        <f t="shared" si="426"/>
        <v>#REF!</v>
      </c>
      <c r="F3906" s="575" t="e">
        <f t="shared" si="421"/>
        <v>#REF!</v>
      </c>
      <c r="G3906" s="575" t="e">
        <f t="shared" si="422"/>
        <v>#REF!</v>
      </c>
      <c r="H3906" s="575" t="e">
        <f t="shared" si="423"/>
        <v>#REF!</v>
      </c>
      <c r="I3906" s="575" t="e">
        <f t="shared" si="424"/>
        <v>#REF!</v>
      </c>
      <c r="J3906" s="575" t="e">
        <f>IF(A3906="","",IF(#REF!="","",PMT((1+D3906)^(1/12)-1,(#REF!*12)-A3906+1,-E3906)))</f>
        <v>#REF!</v>
      </c>
    </row>
    <row r="3907" spans="1:10">
      <c r="A3907" s="577" t="e">
        <f>IF(A3906="","",IF(A3906=#REF!*12,"",+A3906+1))</f>
        <v>#REF!</v>
      </c>
      <c r="B3907" s="576" t="e">
        <f t="shared" si="425"/>
        <v>#REF!</v>
      </c>
      <c r="C3907" s="576" t="e">
        <f>IF(A3907="","",IF(#REF!+'Plano Prestação Mensal Proposta'!A3907&gt;120,0,ROUND(IF(B3907&gt;0.045,(0.045*0.5),(0.5)*B3907),7)))</f>
        <v>#REF!</v>
      </c>
      <c r="D3907" s="576" t="e">
        <f t="shared" si="420"/>
        <v>#REF!</v>
      </c>
      <c r="E3907" s="575" t="e">
        <f t="shared" si="426"/>
        <v>#REF!</v>
      </c>
      <c r="F3907" s="575" t="e">
        <f t="shared" si="421"/>
        <v>#REF!</v>
      </c>
      <c r="G3907" s="575" t="e">
        <f t="shared" si="422"/>
        <v>#REF!</v>
      </c>
      <c r="H3907" s="575" t="e">
        <f t="shared" si="423"/>
        <v>#REF!</v>
      </c>
      <c r="I3907" s="575" t="e">
        <f t="shared" si="424"/>
        <v>#REF!</v>
      </c>
      <c r="J3907" s="575" t="e">
        <f>IF(A3907="","",IF(#REF!="","",PMT((1+D3907)^(1/12)-1,(#REF!*12)-A3907+1,-E3907)))</f>
        <v>#REF!</v>
      </c>
    </row>
    <row r="3908" spans="1:10">
      <c r="A3908" s="577" t="e">
        <f>IF(A3907="","",IF(A3907=#REF!*12,"",+A3907+1))</f>
        <v>#REF!</v>
      </c>
      <c r="B3908" s="576" t="e">
        <f t="shared" si="425"/>
        <v>#REF!</v>
      </c>
      <c r="C3908" s="576" t="e">
        <f>IF(A3908="","",IF(#REF!+'Plano Prestação Mensal Proposta'!A3908&gt;120,0,ROUND(IF(B3908&gt;0.045,(0.045*0.5),(0.5)*B3908),7)))</f>
        <v>#REF!</v>
      </c>
      <c r="D3908" s="576" t="e">
        <f t="shared" si="420"/>
        <v>#REF!</v>
      </c>
      <c r="E3908" s="575" t="e">
        <f t="shared" si="426"/>
        <v>#REF!</v>
      </c>
      <c r="F3908" s="575" t="e">
        <f t="shared" si="421"/>
        <v>#REF!</v>
      </c>
      <c r="G3908" s="575" t="e">
        <f t="shared" si="422"/>
        <v>#REF!</v>
      </c>
      <c r="H3908" s="575" t="e">
        <f t="shared" si="423"/>
        <v>#REF!</v>
      </c>
      <c r="I3908" s="575" t="e">
        <f t="shared" si="424"/>
        <v>#REF!</v>
      </c>
      <c r="J3908" s="575" t="e">
        <f>IF(A3908="","",IF(#REF!="","",PMT((1+D3908)^(1/12)-1,(#REF!*12)-A3908+1,-E3908)))</f>
        <v>#REF!</v>
      </c>
    </row>
    <row r="3909" spans="1:10">
      <c r="A3909" s="577" t="e">
        <f>IF(A3908="","",IF(A3908=#REF!*12,"",+A3908+1))</f>
        <v>#REF!</v>
      </c>
      <c r="B3909" s="576" t="e">
        <f t="shared" si="425"/>
        <v>#REF!</v>
      </c>
      <c r="C3909" s="576" t="e">
        <f>IF(A3909="","",IF(#REF!+'Plano Prestação Mensal Proposta'!A3909&gt;120,0,ROUND(IF(B3909&gt;0.045,(0.045*0.5),(0.5)*B3909),7)))</f>
        <v>#REF!</v>
      </c>
      <c r="D3909" s="576" t="e">
        <f t="shared" si="420"/>
        <v>#REF!</v>
      </c>
      <c r="E3909" s="575" t="e">
        <f t="shared" si="426"/>
        <v>#REF!</v>
      </c>
      <c r="F3909" s="575" t="e">
        <f t="shared" si="421"/>
        <v>#REF!</v>
      </c>
      <c r="G3909" s="575" t="e">
        <f t="shared" si="422"/>
        <v>#REF!</v>
      </c>
      <c r="H3909" s="575" t="e">
        <f t="shared" si="423"/>
        <v>#REF!</v>
      </c>
      <c r="I3909" s="575" t="e">
        <f t="shared" si="424"/>
        <v>#REF!</v>
      </c>
      <c r="J3909" s="575" t="e">
        <f>IF(A3909="","",IF(#REF!="","",PMT((1+D3909)^(1/12)-1,(#REF!*12)-A3909+1,-E3909)))</f>
        <v>#REF!</v>
      </c>
    </row>
    <row r="3910" spans="1:10">
      <c r="A3910" s="577" t="e">
        <f>IF(A3909="","",IF(A3909=#REF!*12,"",+A3909+1))</f>
        <v>#REF!</v>
      </c>
      <c r="B3910" s="576" t="e">
        <f t="shared" si="425"/>
        <v>#REF!</v>
      </c>
      <c r="C3910" s="576" t="e">
        <f>IF(A3910="","",IF(#REF!+'Plano Prestação Mensal Proposta'!A3910&gt;120,0,ROUND(IF(B3910&gt;0.045,(0.045*0.5),(0.5)*B3910),7)))</f>
        <v>#REF!</v>
      </c>
      <c r="D3910" s="576" t="e">
        <f t="shared" ref="D3910:D3973" si="427">IF(A3910="","",+B3910-C3910)</f>
        <v>#REF!</v>
      </c>
      <c r="E3910" s="575" t="e">
        <f t="shared" si="426"/>
        <v>#REF!</v>
      </c>
      <c r="F3910" s="575" t="e">
        <f t="shared" ref="F3910:F3973" si="428">IF(A3910="","",IF(J3910="","",+J3910-H3910))</f>
        <v>#REF!</v>
      </c>
      <c r="G3910" s="575" t="e">
        <f t="shared" ref="G3910:G3973" si="429">IF(A3910="","",IF(E3910="","",ROUND(+E3910*((1+B3910)^(1/12)-1),2)))</f>
        <v>#REF!</v>
      </c>
      <c r="H3910" s="575" t="e">
        <f t="shared" ref="H3910:H3973" si="430">IF(A3910="","",IF(E3910="","",ROUND(+E3910*((1+D3910)^(1/12)-1),2)))</f>
        <v>#REF!</v>
      </c>
      <c r="I3910" s="575" t="e">
        <f t="shared" ref="I3910:I3973" si="431">IF(A3910="","",+G3910-H3910)</f>
        <v>#REF!</v>
      </c>
      <c r="J3910" s="575" t="e">
        <f>IF(A3910="","",IF(#REF!="","",PMT((1+D3910)^(1/12)-1,(#REF!*12)-A3910+1,-E3910)))</f>
        <v>#REF!</v>
      </c>
    </row>
    <row r="3911" spans="1:10">
      <c r="A3911" s="577" t="e">
        <f>IF(A3910="","",IF(A3910=#REF!*12,"",+A3910+1))</f>
        <v>#REF!</v>
      </c>
      <c r="B3911" s="576" t="e">
        <f t="shared" ref="B3911:B3974" si="432">IF(A3911="","",+B3910)</f>
        <v>#REF!</v>
      </c>
      <c r="C3911" s="576" t="e">
        <f>IF(A3911="","",IF(#REF!+'Plano Prestação Mensal Proposta'!A3911&gt;120,0,ROUND(IF(B3911&gt;0.045,(0.045*0.5),(0.5)*B3911),7)))</f>
        <v>#REF!</v>
      </c>
      <c r="D3911" s="576" t="e">
        <f t="shared" si="427"/>
        <v>#REF!</v>
      </c>
      <c r="E3911" s="575" t="e">
        <f t="shared" ref="E3911:E3974" si="433">IF(A3911="","",IF(F3910="","",+E3910-F3910))</f>
        <v>#REF!</v>
      </c>
      <c r="F3911" s="575" t="e">
        <f t="shared" si="428"/>
        <v>#REF!</v>
      </c>
      <c r="G3911" s="575" t="e">
        <f t="shared" si="429"/>
        <v>#REF!</v>
      </c>
      <c r="H3911" s="575" t="e">
        <f t="shared" si="430"/>
        <v>#REF!</v>
      </c>
      <c r="I3911" s="575" t="e">
        <f t="shared" si="431"/>
        <v>#REF!</v>
      </c>
      <c r="J3911" s="575" t="e">
        <f>IF(A3911="","",IF(#REF!="","",PMT((1+D3911)^(1/12)-1,(#REF!*12)-A3911+1,-E3911)))</f>
        <v>#REF!</v>
      </c>
    </row>
    <row r="3912" spans="1:10">
      <c r="A3912" s="577" t="e">
        <f>IF(A3911="","",IF(A3911=#REF!*12,"",+A3911+1))</f>
        <v>#REF!</v>
      </c>
      <c r="B3912" s="576" t="e">
        <f t="shared" si="432"/>
        <v>#REF!</v>
      </c>
      <c r="C3912" s="576" t="e">
        <f>IF(A3912="","",IF(#REF!+'Plano Prestação Mensal Proposta'!A3912&gt;120,0,ROUND(IF(B3912&gt;0.045,(0.045*0.5),(0.5)*B3912),7)))</f>
        <v>#REF!</v>
      </c>
      <c r="D3912" s="576" t="e">
        <f t="shared" si="427"/>
        <v>#REF!</v>
      </c>
      <c r="E3912" s="575" t="e">
        <f t="shared" si="433"/>
        <v>#REF!</v>
      </c>
      <c r="F3912" s="575" t="e">
        <f t="shared" si="428"/>
        <v>#REF!</v>
      </c>
      <c r="G3912" s="575" t="e">
        <f t="shared" si="429"/>
        <v>#REF!</v>
      </c>
      <c r="H3912" s="575" t="e">
        <f t="shared" si="430"/>
        <v>#REF!</v>
      </c>
      <c r="I3912" s="575" t="e">
        <f t="shared" si="431"/>
        <v>#REF!</v>
      </c>
      <c r="J3912" s="575" t="e">
        <f>IF(A3912="","",IF(#REF!="","",PMT((1+D3912)^(1/12)-1,(#REF!*12)-A3912+1,-E3912)))</f>
        <v>#REF!</v>
      </c>
    </row>
    <row r="3913" spans="1:10">
      <c r="A3913" s="577" t="e">
        <f>IF(A3912="","",IF(A3912=#REF!*12,"",+A3912+1))</f>
        <v>#REF!</v>
      </c>
      <c r="B3913" s="576" t="e">
        <f t="shared" si="432"/>
        <v>#REF!</v>
      </c>
      <c r="C3913" s="576" t="e">
        <f>IF(A3913="","",IF(#REF!+'Plano Prestação Mensal Proposta'!A3913&gt;120,0,ROUND(IF(B3913&gt;0.045,(0.045*0.5),(0.5)*B3913),7)))</f>
        <v>#REF!</v>
      </c>
      <c r="D3913" s="576" t="e">
        <f t="shared" si="427"/>
        <v>#REF!</v>
      </c>
      <c r="E3913" s="575" t="e">
        <f t="shared" si="433"/>
        <v>#REF!</v>
      </c>
      <c r="F3913" s="575" t="e">
        <f t="shared" si="428"/>
        <v>#REF!</v>
      </c>
      <c r="G3913" s="575" t="e">
        <f t="shared" si="429"/>
        <v>#REF!</v>
      </c>
      <c r="H3913" s="575" t="e">
        <f t="shared" si="430"/>
        <v>#REF!</v>
      </c>
      <c r="I3913" s="575" t="e">
        <f t="shared" si="431"/>
        <v>#REF!</v>
      </c>
      <c r="J3913" s="575" t="e">
        <f>IF(A3913="","",IF(#REF!="","",PMT((1+D3913)^(1/12)-1,(#REF!*12)-A3913+1,-E3913)))</f>
        <v>#REF!</v>
      </c>
    </row>
    <row r="3914" spans="1:10">
      <c r="A3914" s="577" t="e">
        <f>IF(A3913="","",IF(A3913=#REF!*12,"",+A3913+1))</f>
        <v>#REF!</v>
      </c>
      <c r="B3914" s="576" t="e">
        <f t="shared" si="432"/>
        <v>#REF!</v>
      </c>
      <c r="C3914" s="576" t="e">
        <f>IF(A3914="","",IF(#REF!+'Plano Prestação Mensal Proposta'!A3914&gt;120,0,ROUND(IF(B3914&gt;0.045,(0.045*0.5),(0.5)*B3914),7)))</f>
        <v>#REF!</v>
      </c>
      <c r="D3914" s="576" t="e">
        <f t="shared" si="427"/>
        <v>#REF!</v>
      </c>
      <c r="E3914" s="575" t="e">
        <f t="shared" si="433"/>
        <v>#REF!</v>
      </c>
      <c r="F3914" s="575" t="e">
        <f t="shared" si="428"/>
        <v>#REF!</v>
      </c>
      <c r="G3914" s="575" t="e">
        <f t="shared" si="429"/>
        <v>#REF!</v>
      </c>
      <c r="H3914" s="575" t="e">
        <f t="shared" si="430"/>
        <v>#REF!</v>
      </c>
      <c r="I3914" s="575" t="e">
        <f t="shared" si="431"/>
        <v>#REF!</v>
      </c>
      <c r="J3914" s="575" t="e">
        <f>IF(A3914="","",IF(#REF!="","",PMT((1+D3914)^(1/12)-1,(#REF!*12)-A3914+1,-E3914)))</f>
        <v>#REF!</v>
      </c>
    </row>
    <row r="3915" spans="1:10">
      <c r="A3915" s="577" t="e">
        <f>IF(A3914="","",IF(A3914=#REF!*12,"",+A3914+1))</f>
        <v>#REF!</v>
      </c>
      <c r="B3915" s="576" t="e">
        <f t="shared" si="432"/>
        <v>#REF!</v>
      </c>
      <c r="C3915" s="576" t="e">
        <f>IF(A3915="","",IF(#REF!+'Plano Prestação Mensal Proposta'!A3915&gt;120,0,ROUND(IF(B3915&gt;0.045,(0.045*0.5),(0.5)*B3915),7)))</f>
        <v>#REF!</v>
      </c>
      <c r="D3915" s="576" t="e">
        <f t="shared" si="427"/>
        <v>#REF!</v>
      </c>
      <c r="E3915" s="575" t="e">
        <f t="shared" si="433"/>
        <v>#REF!</v>
      </c>
      <c r="F3915" s="575" t="e">
        <f t="shared" si="428"/>
        <v>#REF!</v>
      </c>
      <c r="G3915" s="575" t="e">
        <f t="shared" si="429"/>
        <v>#REF!</v>
      </c>
      <c r="H3915" s="575" t="e">
        <f t="shared" si="430"/>
        <v>#REF!</v>
      </c>
      <c r="I3915" s="575" t="e">
        <f t="shared" si="431"/>
        <v>#REF!</v>
      </c>
      <c r="J3915" s="575" t="e">
        <f>IF(A3915="","",IF(#REF!="","",PMT((1+D3915)^(1/12)-1,(#REF!*12)-A3915+1,-E3915)))</f>
        <v>#REF!</v>
      </c>
    </row>
    <row r="3916" spans="1:10">
      <c r="A3916" s="577" t="e">
        <f>IF(A3915="","",IF(A3915=#REF!*12,"",+A3915+1))</f>
        <v>#REF!</v>
      </c>
      <c r="B3916" s="576" t="e">
        <f t="shared" si="432"/>
        <v>#REF!</v>
      </c>
      <c r="C3916" s="576" t="e">
        <f>IF(A3916="","",IF(#REF!+'Plano Prestação Mensal Proposta'!A3916&gt;120,0,ROUND(IF(B3916&gt;0.045,(0.045*0.5),(0.5)*B3916),7)))</f>
        <v>#REF!</v>
      </c>
      <c r="D3916" s="576" t="e">
        <f t="shared" si="427"/>
        <v>#REF!</v>
      </c>
      <c r="E3916" s="575" t="e">
        <f t="shared" si="433"/>
        <v>#REF!</v>
      </c>
      <c r="F3916" s="575" t="e">
        <f t="shared" si="428"/>
        <v>#REF!</v>
      </c>
      <c r="G3916" s="575" t="e">
        <f t="shared" si="429"/>
        <v>#REF!</v>
      </c>
      <c r="H3916" s="575" t="e">
        <f t="shared" si="430"/>
        <v>#REF!</v>
      </c>
      <c r="I3916" s="575" t="e">
        <f t="shared" si="431"/>
        <v>#REF!</v>
      </c>
      <c r="J3916" s="575" t="e">
        <f>IF(A3916="","",IF(#REF!="","",PMT((1+D3916)^(1/12)-1,(#REF!*12)-A3916+1,-E3916)))</f>
        <v>#REF!</v>
      </c>
    </row>
    <row r="3917" spans="1:10">
      <c r="A3917" s="577" t="e">
        <f>IF(A3916="","",IF(A3916=#REF!*12,"",+A3916+1))</f>
        <v>#REF!</v>
      </c>
      <c r="B3917" s="576" t="e">
        <f t="shared" si="432"/>
        <v>#REF!</v>
      </c>
      <c r="C3917" s="576" t="e">
        <f>IF(A3917="","",IF(#REF!+'Plano Prestação Mensal Proposta'!A3917&gt;120,0,ROUND(IF(B3917&gt;0.045,(0.045*0.5),(0.5)*B3917),7)))</f>
        <v>#REF!</v>
      </c>
      <c r="D3917" s="576" t="e">
        <f t="shared" si="427"/>
        <v>#REF!</v>
      </c>
      <c r="E3917" s="575" t="e">
        <f t="shared" si="433"/>
        <v>#REF!</v>
      </c>
      <c r="F3917" s="575" t="e">
        <f t="shared" si="428"/>
        <v>#REF!</v>
      </c>
      <c r="G3917" s="575" t="e">
        <f t="shared" si="429"/>
        <v>#REF!</v>
      </c>
      <c r="H3917" s="575" t="e">
        <f t="shared" si="430"/>
        <v>#REF!</v>
      </c>
      <c r="I3917" s="575" t="e">
        <f t="shared" si="431"/>
        <v>#REF!</v>
      </c>
      <c r="J3917" s="575" t="e">
        <f>IF(A3917="","",IF(#REF!="","",PMT((1+D3917)^(1/12)-1,(#REF!*12)-A3917+1,-E3917)))</f>
        <v>#REF!</v>
      </c>
    </row>
    <row r="3918" spans="1:10">
      <c r="A3918" s="577" t="e">
        <f>IF(A3917="","",IF(A3917=#REF!*12,"",+A3917+1))</f>
        <v>#REF!</v>
      </c>
      <c r="B3918" s="576" t="e">
        <f t="shared" si="432"/>
        <v>#REF!</v>
      </c>
      <c r="C3918" s="576" t="e">
        <f>IF(A3918="","",IF(#REF!+'Plano Prestação Mensal Proposta'!A3918&gt;120,0,ROUND(IF(B3918&gt;0.045,(0.045*0.5),(0.5)*B3918),7)))</f>
        <v>#REF!</v>
      </c>
      <c r="D3918" s="576" t="e">
        <f t="shared" si="427"/>
        <v>#REF!</v>
      </c>
      <c r="E3918" s="575" t="e">
        <f t="shared" si="433"/>
        <v>#REF!</v>
      </c>
      <c r="F3918" s="575" t="e">
        <f t="shared" si="428"/>
        <v>#REF!</v>
      </c>
      <c r="G3918" s="575" t="e">
        <f t="shared" si="429"/>
        <v>#REF!</v>
      </c>
      <c r="H3918" s="575" t="e">
        <f t="shared" si="430"/>
        <v>#REF!</v>
      </c>
      <c r="I3918" s="575" t="e">
        <f t="shared" si="431"/>
        <v>#REF!</v>
      </c>
      <c r="J3918" s="575" t="e">
        <f>IF(A3918="","",IF(#REF!="","",PMT((1+D3918)^(1/12)-1,(#REF!*12)-A3918+1,-E3918)))</f>
        <v>#REF!</v>
      </c>
    </row>
    <row r="3919" spans="1:10">
      <c r="A3919" s="577" t="e">
        <f>IF(A3918="","",IF(A3918=#REF!*12,"",+A3918+1))</f>
        <v>#REF!</v>
      </c>
      <c r="B3919" s="576" t="e">
        <f t="shared" si="432"/>
        <v>#REF!</v>
      </c>
      <c r="C3919" s="576" t="e">
        <f>IF(A3919="","",IF(#REF!+'Plano Prestação Mensal Proposta'!A3919&gt;120,0,ROUND(IF(B3919&gt;0.045,(0.045*0.5),(0.5)*B3919),7)))</f>
        <v>#REF!</v>
      </c>
      <c r="D3919" s="576" t="e">
        <f t="shared" si="427"/>
        <v>#REF!</v>
      </c>
      <c r="E3919" s="575" t="e">
        <f t="shared" si="433"/>
        <v>#REF!</v>
      </c>
      <c r="F3919" s="575" t="e">
        <f t="shared" si="428"/>
        <v>#REF!</v>
      </c>
      <c r="G3919" s="575" t="e">
        <f t="shared" si="429"/>
        <v>#REF!</v>
      </c>
      <c r="H3919" s="575" t="e">
        <f t="shared" si="430"/>
        <v>#REF!</v>
      </c>
      <c r="I3919" s="575" t="e">
        <f t="shared" si="431"/>
        <v>#REF!</v>
      </c>
      <c r="J3919" s="575" t="e">
        <f>IF(A3919="","",IF(#REF!="","",PMT((1+D3919)^(1/12)-1,(#REF!*12)-A3919+1,-E3919)))</f>
        <v>#REF!</v>
      </c>
    </row>
    <row r="3920" spans="1:10">
      <c r="A3920" s="577" t="e">
        <f>IF(A3919="","",IF(A3919=#REF!*12,"",+A3919+1))</f>
        <v>#REF!</v>
      </c>
      <c r="B3920" s="576" t="e">
        <f t="shared" si="432"/>
        <v>#REF!</v>
      </c>
      <c r="C3920" s="576" t="e">
        <f>IF(A3920="","",IF(#REF!+'Plano Prestação Mensal Proposta'!A3920&gt;120,0,ROUND(IF(B3920&gt;0.045,(0.045*0.5),(0.5)*B3920),7)))</f>
        <v>#REF!</v>
      </c>
      <c r="D3920" s="576" t="e">
        <f t="shared" si="427"/>
        <v>#REF!</v>
      </c>
      <c r="E3920" s="575" t="e">
        <f t="shared" si="433"/>
        <v>#REF!</v>
      </c>
      <c r="F3920" s="575" t="e">
        <f t="shared" si="428"/>
        <v>#REF!</v>
      </c>
      <c r="G3920" s="575" t="e">
        <f t="shared" si="429"/>
        <v>#REF!</v>
      </c>
      <c r="H3920" s="575" t="e">
        <f t="shared" si="430"/>
        <v>#REF!</v>
      </c>
      <c r="I3920" s="575" t="e">
        <f t="shared" si="431"/>
        <v>#REF!</v>
      </c>
      <c r="J3920" s="575" t="e">
        <f>IF(A3920="","",IF(#REF!="","",PMT((1+D3920)^(1/12)-1,(#REF!*12)-A3920+1,-E3920)))</f>
        <v>#REF!</v>
      </c>
    </row>
    <row r="3921" spans="1:10">
      <c r="A3921" s="577" t="e">
        <f>IF(A3920="","",IF(A3920=#REF!*12,"",+A3920+1))</f>
        <v>#REF!</v>
      </c>
      <c r="B3921" s="576" t="e">
        <f t="shared" si="432"/>
        <v>#REF!</v>
      </c>
      <c r="C3921" s="576" t="e">
        <f>IF(A3921="","",IF(#REF!+'Plano Prestação Mensal Proposta'!A3921&gt;120,0,ROUND(IF(B3921&gt;0.045,(0.045*0.5),(0.5)*B3921),7)))</f>
        <v>#REF!</v>
      </c>
      <c r="D3921" s="576" t="e">
        <f t="shared" si="427"/>
        <v>#REF!</v>
      </c>
      <c r="E3921" s="575" t="e">
        <f t="shared" si="433"/>
        <v>#REF!</v>
      </c>
      <c r="F3921" s="575" t="e">
        <f t="shared" si="428"/>
        <v>#REF!</v>
      </c>
      <c r="G3921" s="575" t="e">
        <f t="shared" si="429"/>
        <v>#REF!</v>
      </c>
      <c r="H3921" s="575" t="e">
        <f t="shared" si="430"/>
        <v>#REF!</v>
      </c>
      <c r="I3921" s="575" t="e">
        <f t="shared" si="431"/>
        <v>#REF!</v>
      </c>
      <c r="J3921" s="575" t="e">
        <f>IF(A3921="","",IF(#REF!="","",PMT((1+D3921)^(1/12)-1,(#REF!*12)-A3921+1,-E3921)))</f>
        <v>#REF!</v>
      </c>
    </row>
    <row r="3922" spans="1:10">
      <c r="A3922" s="577" t="e">
        <f>IF(A3921="","",IF(A3921=#REF!*12,"",+A3921+1))</f>
        <v>#REF!</v>
      </c>
      <c r="B3922" s="576" t="e">
        <f t="shared" si="432"/>
        <v>#REF!</v>
      </c>
      <c r="C3922" s="576" t="e">
        <f>IF(A3922="","",IF(#REF!+'Plano Prestação Mensal Proposta'!A3922&gt;120,0,ROUND(IF(B3922&gt;0.045,(0.045*0.5),(0.5)*B3922),7)))</f>
        <v>#REF!</v>
      </c>
      <c r="D3922" s="576" t="e">
        <f t="shared" si="427"/>
        <v>#REF!</v>
      </c>
      <c r="E3922" s="575" t="e">
        <f t="shared" si="433"/>
        <v>#REF!</v>
      </c>
      <c r="F3922" s="575" t="e">
        <f t="shared" si="428"/>
        <v>#REF!</v>
      </c>
      <c r="G3922" s="575" t="e">
        <f t="shared" si="429"/>
        <v>#REF!</v>
      </c>
      <c r="H3922" s="575" t="e">
        <f t="shared" si="430"/>
        <v>#REF!</v>
      </c>
      <c r="I3922" s="575" t="e">
        <f t="shared" si="431"/>
        <v>#REF!</v>
      </c>
      <c r="J3922" s="575" t="e">
        <f>IF(A3922="","",IF(#REF!="","",PMT((1+D3922)^(1/12)-1,(#REF!*12)-A3922+1,-E3922)))</f>
        <v>#REF!</v>
      </c>
    </row>
    <row r="3923" spans="1:10">
      <c r="A3923" s="577" t="e">
        <f>IF(A3922="","",IF(A3922=#REF!*12,"",+A3922+1))</f>
        <v>#REF!</v>
      </c>
      <c r="B3923" s="576" t="e">
        <f t="shared" si="432"/>
        <v>#REF!</v>
      </c>
      <c r="C3923" s="576" t="e">
        <f>IF(A3923="","",IF(#REF!+'Plano Prestação Mensal Proposta'!A3923&gt;120,0,ROUND(IF(B3923&gt;0.045,(0.045*0.5),(0.5)*B3923),7)))</f>
        <v>#REF!</v>
      </c>
      <c r="D3923" s="576" t="e">
        <f t="shared" si="427"/>
        <v>#REF!</v>
      </c>
      <c r="E3923" s="575" t="e">
        <f t="shared" si="433"/>
        <v>#REF!</v>
      </c>
      <c r="F3923" s="575" t="e">
        <f t="shared" si="428"/>
        <v>#REF!</v>
      </c>
      <c r="G3923" s="575" t="e">
        <f t="shared" si="429"/>
        <v>#REF!</v>
      </c>
      <c r="H3923" s="575" t="e">
        <f t="shared" si="430"/>
        <v>#REF!</v>
      </c>
      <c r="I3923" s="575" t="e">
        <f t="shared" si="431"/>
        <v>#REF!</v>
      </c>
      <c r="J3923" s="575" t="e">
        <f>IF(A3923="","",IF(#REF!="","",PMT((1+D3923)^(1/12)-1,(#REF!*12)-A3923+1,-E3923)))</f>
        <v>#REF!</v>
      </c>
    </row>
    <row r="3924" spans="1:10">
      <c r="A3924" s="577" t="e">
        <f>IF(A3923="","",IF(A3923=#REF!*12,"",+A3923+1))</f>
        <v>#REF!</v>
      </c>
      <c r="B3924" s="576" t="e">
        <f t="shared" si="432"/>
        <v>#REF!</v>
      </c>
      <c r="C3924" s="576" t="e">
        <f>IF(A3924="","",IF(#REF!+'Plano Prestação Mensal Proposta'!A3924&gt;120,0,ROUND(IF(B3924&gt;0.045,(0.045*0.5),(0.5)*B3924),7)))</f>
        <v>#REF!</v>
      </c>
      <c r="D3924" s="576" t="e">
        <f t="shared" si="427"/>
        <v>#REF!</v>
      </c>
      <c r="E3924" s="575" t="e">
        <f t="shared" si="433"/>
        <v>#REF!</v>
      </c>
      <c r="F3924" s="575" t="e">
        <f t="shared" si="428"/>
        <v>#REF!</v>
      </c>
      <c r="G3924" s="575" t="e">
        <f t="shared" si="429"/>
        <v>#REF!</v>
      </c>
      <c r="H3924" s="575" t="e">
        <f t="shared" si="430"/>
        <v>#REF!</v>
      </c>
      <c r="I3924" s="575" t="e">
        <f t="shared" si="431"/>
        <v>#REF!</v>
      </c>
      <c r="J3924" s="575" t="e">
        <f>IF(A3924="","",IF(#REF!="","",PMT((1+D3924)^(1/12)-1,(#REF!*12)-A3924+1,-E3924)))</f>
        <v>#REF!</v>
      </c>
    </row>
    <row r="3925" spans="1:10">
      <c r="A3925" s="577" t="e">
        <f>IF(A3924="","",IF(A3924=#REF!*12,"",+A3924+1))</f>
        <v>#REF!</v>
      </c>
      <c r="B3925" s="576" t="e">
        <f t="shared" si="432"/>
        <v>#REF!</v>
      </c>
      <c r="C3925" s="576" t="e">
        <f>IF(A3925="","",IF(#REF!+'Plano Prestação Mensal Proposta'!A3925&gt;120,0,ROUND(IF(B3925&gt;0.045,(0.045*0.5),(0.5)*B3925),7)))</f>
        <v>#REF!</v>
      </c>
      <c r="D3925" s="576" t="e">
        <f t="shared" si="427"/>
        <v>#REF!</v>
      </c>
      <c r="E3925" s="575" t="e">
        <f t="shared" si="433"/>
        <v>#REF!</v>
      </c>
      <c r="F3925" s="575" t="e">
        <f t="shared" si="428"/>
        <v>#REF!</v>
      </c>
      <c r="G3925" s="575" t="e">
        <f t="shared" si="429"/>
        <v>#REF!</v>
      </c>
      <c r="H3925" s="575" t="e">
        <f t="shared" si="430"/>
        <v>#REF!</v>
      </c>
      <c r="I3925" s="575" t="e">
        <f t="shared" si="431"/>
        <v>#REF!</v>
      </c>
      <c r="J3925" s="575" t="e">
        <f>IF(A3925="","",IF(#REF!="","",PMT((1+D3925)^(1/12)-1,(#REF!*12)-A3925+1,-E3925)))</f>
        <v>#REF!</v>
      </c>
    </row>
    <row r="3926" spans="1:10">
      <c r="A3926" s="577" t="e">
        <f>IF(A3925="","",IF(A3925=#REF!*12,"",+A3925+1))</f>
        <v>#REF!</v>
      </c>
      <c r="B3926" s="576" t="e">
        <f t="shared" si="432"/>
        <v>#REF!</v>
      </c>
      <c r="C3926" s="576" t="e">
        <f>IF(A3926="","",IF(#REF!+'Plano Prestação Mensal Proposta'!A3926&gt;120,0,ROUND(IF(B3926&gt;0.045,(0.045*0.5),(0.5)*B3926),7)))</f>
        <v>#REF!</v>
      </c>
      <c r="D3926" s="576" t="e">
        <f t="shared" si="427"/>
        <v>#REF!</v>
      </c>
      <c r="E3926" s="575" t="e">
        <f t="shared" si="433"/>
        <v>#REF!</v>
      </c>
      <c r="F3926" s="575" t="e">
        <f t="shared" si="428"/>
        <v>#REF!</v>
      </c>
      <c r="G3926" s="575" t="e">
        <f t="shared" si="429"/>
        <v>#REF!</v>
      </c>
      <c r="H3926" s="575" t="e">
        <f t="shared" si="430"/>
        <v>#REF!</v>
      </c>
      <c r="I3926" s="575" t="e">
        <f t="shared" si="431"/>
        <v>#REF!</v>
      </c>
      <c r="J3926" s="575" t="e">
        <f>IF(A3926="","",IF(#REF!="","",PMT((1+D3926)^(1/12)-1,(#REF!*12)-A3926+1,-E3926)))</f>
        <v>#REF!</v>
      </c>
    </row>
    <row r="3927" spans="1:10">
      <c r="A3927" s="577" t="e">
        <f>IF(A3926="","",IF(A3926=#REF!*12,"",+A3926+1))</f>
        <v>#REF!</v>
      </c>
      <c r="B3927" s="576" t="e">
        <f t="shared" si="432"/>
        <v>#REF!</v>
      </c>
      <c r="C3927" s="576" t="e">
        <f>IF(A3927="","",IF(#REF!+'Plano Prestação Mensal Proposta'!A3927&gt;120,0,ROUND(IF(B3927&gt;0.045,(0.045*0.5),(0.5)*B3927),7)))</f>
        <v>#REF!</v>
      </c>
      <c r="D3927" s="576" t="e">
        <f t="shared" si="427"/>
        <v>#REF!</v>
      </c>
      <c r="E3927" s="575" t="e">
        <f t="shared" si="433"/>
        <v>#REF!</v>
      </c>
      <c r="F3927" s="575" t="e">
        <f t="shared" si="428"/>
        <v>#REF!</v>
      </c>
      <c r="G3927" s="575" t="e">
        <f t="shared" si="429"/>
        <v>#REF!</v>
      </c>
      <c r="H3927" s="575" t="e">
        <f t="shared" si="430"/>
        <v>#REF!</v>
      </c>
      <c r="I3927" s="575" t="e">
        <f t="shared" si="431"/>
        <v>#REF!</v>
      </c>
      <c r="J3927" s="575" t="e">
        <f>IF(A3927="","",IF(#REF!="","",PMT((1+D3927)^(1/12)-1,(#REF!*12)-A3927+1,-E3927)))</f>
        <v>#REF!</v>
      </c>
    </row>
    <row r="3928" spans="1:10">
      <c r="A3928" s="577" t="e">
        <f>IF(A3927="","",IF(A3927=#REF!*12,"",+A3927+1))</f>
        <v>#REF!</v>
      </c>
      <c r="B3928" s="576" t="e">
        <f t="shared" si="432"/>
        <v>#REF!</v>
      </c>
      <c r="C3928" s="576" t="e">
        <f>IF(A3928="","",IF(#REF!+'Plano Prestação Mensal Proposta'!A3928&gt;120,0,ROUND(IF(B3928&gt;0.045,(0.045*0.5),(0.5)*B3928),7)))</f>
        <v>#REF!</v>
      </c>
      <c r="D3928" s="576" t="e">
        <f t="shared" si="427"/>
        <v>#REF!</v>
      </c>
      <c r="E3928" s="575" t="e">
        <f t="shared" si="433"/>
        <v>#REF!</v>
      </c>
      <c r="F3928" s="575" t="e">
        <f t="shared" si="428"/>
        <v>#REF!</v>
      </c>
      <c r="G3928" s="575" t="e">
        <f t="shared" si="429"/>
        <v>#REF!</v>
      </c>
      <c r="H3928" s="575" t="e">
        <f t="shared" si="430"/>
        <v>#REF!</v>
      </c>
      <c r="I3928" s="575" t="e">
        <f t="shared" si="431"/>
        <v>#REF!</v>
      </c>
      <c r="J3928" s="575" t="e">
        <f>IF(A3928="","",IF(#REF!="","",PMT((1+D3928)^(1/12)-1,(#REF!*12)-A3928+1,-E3928)))</f>
        <v>#REF!</v>
      </c>
    </row>
    <row r="3929" spans="1:10">
      <c r="A3929" s="577" t="e">
        <f>IF(A3928="","",IF(A3928=#REF!*12,"",+A3928+1))</f>
        <v>#REF!</v>
      </c>
      <c r="B3929" s="576" t="e">
        <f t="shared" si="432"/>
        <v>#REF!</v>
      </c>
      <c r="C3929" s="576" t="e">
        <f>IF(A3929="","",IF(#REF!+'Plano Prestação Mensal Proposta'!A3929&gt;120,0,ROUND(IF(B3929&gt;0.045,(0.045*0.5),(0.5)*B3929),7)))</f>
        <v>#REF!</v>
      </c>
      <c r="D3929" s="576" t="e">
        <f t="shared" si="427"/>
        <v>#REF!</v>
      </c>
      <c r="E3929" s="575" t="e">
        <f t="shared" si="433"/>
        <v>#REF!</v>
      </c>
      <c r="F3929" s="575" t="e">
        <f t="shared" si="428"/>
        <v>#REF!</v>
      </c>
      <c r="G3929" s="575" t="e">
        <f t="shared" si="429"/>
        <v>#REF!</v>
      </c>
      <c r="H3929" s="575" t="e">
        <f t="shared" si="430"/>
        <v>#REF!</v>
      </c>
      <c r="I3929" s="575" t="e">
        <f t="shared" si="431"/>
        <v>#REF!</v>
      </c>
      <c r="J3929" s="575" t="e">
        <f>IF(A3929="","",IF(#REF!="","",PMT((1+D3929)^(1/12)-1,(#REF!*12)-A3929+1,-E3929)))</f>
        <v>#REF!</v>
      </c>
    </row>
    <row r="3930" spans="1:10">
      <c r="A3930" s="577" t="e">
        <f>IF(A3929="","",IF(A3929=#REF!*12,"",+A3929+1))</f>
        <v>#REF!</v>
      </c>
      <c r="B3930" s="576" t="e">
        <f t="shared" si="432"/>
        <v>#REF!</v>
      </c>
      <c r="C3930" s="576" t="e">
        <f>IF(A3930="","",IF(#REF!+'Plano Prestação Mensal Proposta'!A3930&gt;120,0,ROUND(IF(B3930&gt;0.045,(0.045*0.5),(0.5)*B3930),7)))</f>
        <v>#REF!</v>
      </c>
      <c r="D3930" s="576" t="e">
        <f t="shared" si="427"/>
        <v>#REF!</v>
      </c>
      <c r="E3930" s="575" t="e">
        <f t="shared" si="433"/>
        <v>#REF!</v>
      </c>
      <c r="F3930" s="575" t="e">
        <f t="shared" si="428"/>
        <v>#REF!</v>
      </c>
      <c r="G3930" s="575" t="e">
        <f t="shared" si="429"/>
        <v>#REF!</v>
      </c>
      <c r="H3930" s="575" t="e">
        <f t="shared" si="430"/>
        <v>#REF!</v>
      </c>
      <c r="I3930" s="575" t="e">
        <f t="shared" si="431"/>
        <v>#REF!</v>
      </c>
      <c r="J3930" s="575" t="e">
        <f>IF(A3930="","",IF(#REF!="","",PMT((1+D3930)^(1/12)-1,(#REF!*12)-A3930+1,-E3930)))</f>
        <v>#REF!</v>
      </c>
    </row>
    <row r="3931" spans="1:10">
      <c r="A3931" s="577" t="e">
        <f>IF(A3930="","",IF(A3930=#REF!*12,"",+A3930+1))</f>
        <v>#REF!</v>
      </c>
      <c r="B3931" s="576" t="e">
        <f t="shared" si="432"/>
        <v>#REF!</v>
      </c>
      <c r="C3931" s="576" t="e">
        <f>IF(A3931="","",IF(#REF!+'Plano Prestação Mensal Proposta'!A3931&gt;120,0,ROUND(IF(B3931&gt;0.045,(0.045*0.5),(0.5)*B3931),7)))</f>
        <v>#REF!</v>
      </c>
      <c r="D3931" s="576" t="e">
        <f t="shared" si="427"/>
        <v>#REF!</v>
      </c>
      <c r="E3931" s="575" t="e">
        <f t="shared" si="433"/>
        <v>#REF!</v>
      </c>
      <c r="F3931" s="575" t="e">
        <f t="shared" si="428"/>
        <v>#REF!</v>
      </c>
      <c r="G3931" s="575" t="e">
        <f t="shared" si="429"/>
        <v>#REF!</v>
      </c>
      <c r="H3931" s="575" t="e">
        <f t="shared" si="430"/>
        <v>#REF!</v>
      </c>
      <c r="I3931" s="575" t="e">
        <f t="shared" si="431"/>
        <v>#REF!</v>
      </c>
      <c r="J3931" s="575" t="e">
        <f>IF(A3931="","",IF(#REF!="","",PMT((1+D3931)^(1/12)-1,(#REF!*12)-A3931+1,-E3931)))</f>
        <v>#REF!</v>
      </c>
    </row>
    <row r="3932" spans="1:10">
      <c r="A3932" s="577" t="e">
        <f>IF(A3931="","",IF(A3931=#REF!*12,"",+A3931+1))</f>
        <v>#REF!</v>
      </c>
      <c r="B3932" s="576" t="e">
        <f t="shared" si="432"/>
        <v>#REF!</v>
      </c>
      <c r="C3932" s="576" t="e">
        <f>IF(A3932="","",IF(#REF!+'Plano Prestação Mensal Proposta'!A3932&gt;120,0,ROUND(IF(B3932&gt;0.045,(0.045*0.5),(0.5)*B3932),7)))</f>
        <v>#REF!</v>
      </c>
      <c r="D3932" s="576" t="e">
        <f t="shared" si="427"/>
        <v>#REF!</v>
      </c>
      <c r="E3932" s="575" t="e">
        <f t="shared" si="433"/>
        <v>#REF!</v>
      </c>
      <c r="F3932" s="575" t="e">
        <f t="shared" si="428"/>
        <v>#REF!</v>
      </c>
      <c r="G3932" s="575" t="e">
        <f t="shared" si="429"/>
        <v>#REF!</v>
      </c>
      <c r="H3932" s="575" t="e">
        <f t="shared" si="430"/>
        <v>#REF!</v>
      </c>
      <c r="I3932" s="575" t="e">
        <f t="shared" si="431"/>
        <v>#REF!</v>
      </c>
      <c r="J3932" s="575" t="e">
        <f>IF(A3932="","",IF(#REF!="","",PMT((1+D3932)^(1/12)-1,(#REF!*12)-A3932+1,-E3932)))</f>
        <v>#REF!</v>
      </c>
    </row>
    <row r="3933" spans="1:10">
      <c r="A3933" s="577" t="e">
        <f>IF(A3932="","",IF(A3932=#REF!*12,"",+A3932+1))</f>
        <v>#REF!</v>
      </c>
      <c r="B3933" s="576" t="e">
        <f t="shared" si="432"/>
        <v>#REF!</v>
      </c>
      <c r="C3933" s="576" t="e">
        <f>IF(A3933="","",IF(#REF!+'Plano Prestação Mensal Proposta'!A3933&gt;120,0,ROUND(IF(B3933&gt;0.045,(0.045*0.5),(0.5)*B3933),7)))</f>
        <v>#REF!</v>
      </c>
      <c r="D3933" s="576" t="e">
        <f t="shared" si="427"/>
        <v>#REF!</v>
      </c>
      <c r="E3933" s="575" t="e">
        <f t="shared" si="433"/>
        <v>#REF!</v>
      </c>
      <c r="F3933" s="575" t="e">
        <f t="shared" si="428"/>
        <v>#REF!</v>
      </c>
      <c r="G3933" s="575" t="e">
        <f t="shared" si="429"/>
        <v>#REF!</v>
      </c>
      <c r="H3933" s="575" t="e">
        <f t="shared" si="430"/>
        <v>#REF!</v>
      </c>
      <c r="I3933" s="575" t="e">
        <f t="shared" si="431"/>
        <v>#REF!</v>
      </c>
      <c r="J3933" s="575" t="e">
        <f>IF(A3933="","",IF(#REF!="","",PMT((1+D3933)^(1/12)-1,(#REF!*12)-A3933+1,-E3933)))</f>
        <v>#REF!</v>
      </c>
    </row>
    <row r="3934" spans="1:10">
      <c r="A3934" s="577" t="e">
        <f>IF(A3933="","",IF(A3933=#REF!*12,"",+A3933+1))</f>
        <v>#REF!</v>
      </c>
      <c r="B3934" s="576" t="e">
        <f t="shared" si="432"/>
        <v>#REF!</v>
      </c>
      <c r="C3934" s="576" t="e">
        <f>IF(A3934="","",IF(#REF!+'Plano Prestação Mensal Proposta'!A3934&gt;120,0,ROUND(IF(B3934&gt;0.045,(0.045*0.5),(0.5)*B3934),7)))</f>
        <v>#REF!</v>
      </c>
      <c r="D3934" s="576" t="e">
        <f t="shared" si="427"/>
        <v>#REF!</v>
      </c>
      <c r="E3934" s="575" t="e">
        <f t="shared" si="433"/>
        <v>#REF!</v>
      </c>
      <c r="F3934" s="575" t="e">
        <f t="shared" si="428"/>
        <v>#REF!</v>
      </c>
      <c r="G3934" s="575" t="e">
        <f t="shared" si="429"/>
        <v>#REF!</v>
      </c>
      <c r="H3934" s="575" t="e">
        <f t="shared" si="430"/>
        <v>#REF!</v>
      </c>
      <c r="I3934" s="575" t="e">
        <f t="shared" si="431"/>
        <v>#REF!</v>
      </c>
      <c r="J3934" s="575" t="e">
        <f>IF(A3934="","",IF(#REF!="","",PMT((1+D3934)^(1/12)-1,(#REF!*12)-A3934+1,-E3934)))</f>
        <v>#REF!</v>
      </c>
    </row>
    <row r="3935" spans="1:10">
      <c r="A3935" s="577" t="e">
        <f>IF(A3934="","",IF(A3934=#REF!*12,"",+A3934+1))</f>
        <v>#REF!</v>
      </c>
      <c r="B3935" s="576" t="e">
        <f t="shared" si="432"/>
        <v>#REF!</v>
      </c>
      <c r="C3935" s="576" t="e">
        <f>IF(A3935="","",IF(#REF!+'Plano Prestação Mensal Proposta'!A3935&gt;120,0,ROUND(IF(B3935&gt;0.045,(0.045*0.5),(0.5)*B3935),7)))</f>
        <v>#REF!</v>
      </c>
      <c r="D3935" s="576" t="e">
        <f t="shared" si="427"/>
        <v>#REF!</v>
      </c>
      <c r="E3935" s="575" t="e">
        <f t="shared" si="433"/>
        <v>#REF!</v>
      </c>
      <c r="F3935" s="575" t="e">
        <f t="shared" si="428"/>
        <v>#REF!</v>
      </c>
      <c r="G3935" s="575" t="e">
        <f t="shared" si="429"/>
        <v>#REF!</v>
      </c>
      <c r="H3935" s="575" t="e">
        <f t="shared" si="430"/>
        <v>#REF!</v>
      </c>
      <c r="I3935" s="575" t="e">
        <f t="shared" si="431"/>
        <v>#REF!</v>
      </c>
      <c r="J3935" s="575" t="e">
        <f>IF(A3935="","",IF(#REF!="","",PMT((1+D3935)^(1/12)-1,(#REF!*12)-A3935+1,-E3935)))</f>
        <v>#REF!</v>
      </c>
    </row>
    <row r="3936" spans="1:10">
      <c r="A3936" s="577" t="e">
        <f>IF(A3935="","",IF(A3935=#REF!*12,"",+A3935+1))</f>
        <v>#REF!</v>
      </c>
      <c r="B3936" s="576" t="e">
        <f t="shared" si="432"/>
        <v>#REF!</v>
      </c>
      <c r="C3936" s="576" t="e">
        <f>IF(A3936="","",IF(#REF!+'Plano Prestação Mensal Proposta'!A3936&gt;120,0,ROUND(IF(B3936&gt;0.045,(0.045*0.5),(0.5)*B3936),7)))</f>
        <v>#REF!</v>
      </c>
      <c r="D3936" s="576" t="e">
        <f t="shared" si="427"/>
        <v>#REF!</v>
      </c>
      <c r="E3936" s="575" t="e">
        <f t="shared" si="433"/>
        <v>#REF!</v>
      </c>
      <c r="F3936" s="575" t="e">
        <f t="shared" si="428"/>
        <v>#REF!</v>
      </c>
      <c r="G3936" s="575" t="e">
        <f t="shared" si="429"/>
        <v>#REF!</v>
      </c>
      <c r="H3936" s="575" t="e">
        <f t="shared" si="430"/>
        <v>#REF!</v>
      </c>
      <c r="I3936" s="575" t="e">
        <f t="shared" si="431"/>
        <v>#REF!</v>
      </c>
      <c r="J3936" s="575" t="e">
        <f>IF(A3936="","",IF(#REF!="","",PMT((1+D3936)^(1/12)-1,(#REF!*12)-A3936+1,-E3936)))</f>
        <v>#REF!</v>
      </c>
    </row>
    <row r="3937" spans="1:10">
      <c r="A3937" s="577" t="e">
        <f>IF(A3936="","",IF(A3936=#REF!*12,"",+A3936+1))</f>
        <v>#REF!</v>
      </c>
      <c r="B3937" s="576" t="e">
        <f t="shared" si="432"/>
        <v>#REF!</v>
      </c>
      <c r="C3937" s="576" t="e">
        <f>IF(A3937="","",IF(#REF!+'Plano Prestação Mensal Proposta'!A3937&gt;120,0,ROUND(IF(B3937&gt;0.045,(0.045*0.5),(0.5)*B3937),7)))</f>
        <v>#REF!</v>
      </c>
      <c r="D3937" s="576" t="e">
        <f t="shared" si="427"/>
        <v>#REF!</v>
      </c>
      <c r="E3937" s="575" t="e">
        <f t="shared" si="433"/>
        <v>#REF!</v>
      </c>
      <c r="F3937" s="575" t="e">
        <f t="shared" si="428"/>
        <v>#REF!</v>
      </c>
      <c r="G3937" s="575" t="e">
        <f t="shared" si="429"/>
        <v>#REF!</v>
      </c>
      <c r="H3937" s="575" t="e">
        <f t="shared" si="430"/>
        <v>#REF!</v>
      </c>
      <c r="I3937" s="575" t="e">
        <f t="shared" si="431"/>
        <v>#REF!</v>
      </c>
      <c r="J3937" s="575" t="e">
        <f>IF(A3937="","",IF(#REF!="","",PMT((1+D3937)^(1/12)-1,(#REF!*12)-A3937+1,-E3937)))</f>
        <v>#REF!</v>
      </c>
    </row>
    <row r="3938" spans="1:10">
      <c r="A3938" s="577" t="e">
        <f>IF(A3937="","",IF(A3937=#REF!*12,"",+A3937+1))</f>
        <v>#REF!</v>
      </c>
      <c r="B3938" s="576" t="e">
        <f t="shared" si="432"/>
        <v>#REF!</v>
      </c>
      <c r="C3938" s="576" t="e">
        <f>IF(A3938="","",IF(#REF!+'Plano Prestação Mensal Proposta'!A3938&gt;120,0,ROUND(IF(B3938&gt;0.045,(0.045*0.5),(0.5)*B3938),7)))</f>
        <v>#REF!</v>
      </c>
      <c r="D3938" s="576" t="e">
        <f t="shared" si="427"/>
        <v>#REF!</v>
      </c>
      <c r="E3938" s="575" t="e">
        <f t="shared" si="433"/>
        <v>#REF!</v>
      </c>
      <c r="F3938" s="575" t="e">
        <f t="shared" si="428"/>
        <v>#REF!</v>
      </c>
      <c r="G3938" s="575" t="e">
        <f t="shared" si="429"/>
        <v>#REF!</v>
      </c>
      <c r="H3938" s="575" t="e">
        <f t="shared" si="430"/>
        <v>#REF!</v>
      </c>
      <c r="I3938" s="575" t="e">
        <f t="shared" si="431"/>
        <v>#REF!</v>
      </c>
      <c r="J3938" s="575" t="e">
        <f>IF(A3938="","",IF(#REF!="","",PMT((1+D3938)^(1/12)-1,(#REF!*12)-A3938+1,-E3938)))</f>
        <v>#REF!</v>
      </c>
    </row>
    <row r="3939" spans="1:10">
      <c r="A3939" s="577" t="e">
        <f>IF(A3938="","",IF(A3938=#REF!*12,"",+A3938+1))</f>
        <v>#REF!</v>
      </c>
      <c r="B3939" s="576" t="e">
        <f t="shared" si="432"/>
        <v>#REF!</v>
      </c>
      <c r="C3939" s="576" t="e">
        <f>IF(A3939="","",IF(#REF!+'Plano Prestação Mensal Proposta'!A3939&gt;120,0,ROUND(IF(B3939&gt;0.045,(0.045*0.5),(0.5)*B3939),7)))</f>
        <v>#REF!</v>
      </c>
      <c r="D3939" s="576" t="e">
        <f t="shared" si="427"/>
        <v>#REF!</v>
      </c>
      <c r="E3939" s="575" t="e">
        <f t="shared" si="433"/>
        <v>#REF!</v>
      </c>
      <c r="F3939" s="575" t="e">
        <f t="shared" si="428"/>
        <v>#REF!</v>
      </c>
      <c r="G3939" s="575" t="e">
        <f t="shared" si="429"/>
        <v>#REF!</v>
      </c>
      <c r="H3939" s="575" t="e">
        <f t="shared" si="430"/>
        <v>#REF!</v>
      </c>
      <c r="I3939" s="575" t="e">
        <f t="shared" si="431"/>
        <v>#REF!</v>
      </c>
      <c r="J3939" s="575" t="e">
        <f>IF(A3939="","",IF(#REF!="","",PMT((1+D3939)^(1/12)-1,(#REF!*12)-A3939+1,-E3939)))</f>
        <v>#REF!</v>
      </c>
    </row>
    <row r="3940" spans="1:10">
      <c r="A3940" s="577" t="e">
        <f>IF(A3939="","",IF(A3939=#REF!*12,"",+A3939+1))</f>
        <v>#REF!</v>
      </c>
      <c r="B3940" s="576" t="e">
        <f t="shared" si="432"/>
        <v>#REF!</v>
      </c>
      <c r="C3940" s="576" t="e">
        <f>IF(A3940="","",IF(#REF!+'Plano Prestação Mensal Proposta'!A3940&gt;120,0,ROUND(IF(B3940&gt;0.045,(0.045*0.5),(0.5)*B3940),7)))</f>
        <v>#REF!</v>
      </c>
      <c r="D3940" s="576" t="e">
        <f t="shared" si="427"/>
        <v>#REF!</v>
      </c>
      <c r="E3940" s="575" t="e">
        <f t="shared" si="433"/>
        <v>#REF!</v>
      </c>
      <c r="F3940" s="575" t="e">
        <f t="shared" si="428"/>
        <v>#REF!</v>
      </c>
      <c r="G3940" s="575" t="e">
        <f t="shared" si="429"/>
        <v>#REF!</v>
      </c>
      <c r="H3940" s="575" t="e">
        <f t="shared" si="430"/>
        <v>#REF!</v>
      </c>
      <c r="I3940" s="575" t="e">
        <f t="shared" si="431"/>
        <v>#REF!</v>
      </c>
      <c r="J3940" s="575" t="e">
        <f>IF(A3940="","",IF(#REF!="","",PMT((1+D3940)^(1/12)-1,(#REF!*12)-A3940+1,-E3940)))</f>
        <v>#REF!</v>
      </c>
    </row>
    <row r="3941" spans="1:10">
      <c r="A3941" s="577" t="e">
        <f>IF(A3940="","",IF(A3940=#REF!*12,"",+A3940+1))</f>
        <v>#REF!</v>
      </c>
      <c r="B3941" s="576" t="e">
        <f t="shared" si="432"/>
        <v>#REF!</v>
      </c>
      <c r="C3941" s="576" t="e">
        <f>IF(A3941="","",IF(#REF!+'Plano Prestação Mensal Proposta'!A3941&gt;120,0,ROUND(IF(B3941&gt;0.045,(0.045*0.5),(0.5)*B3941),7)))</f>
        <v>#REF!</v>
      </c>
      <c r="D3941" s="576" t="e">
        <f t="shared" si="427"/>
        <v>#REF!</v>
      </c>
      <c r="E3941" s="575" t="e">
        <f t="shared" si="433"/>
        <v>#REF!</v>
      </c>
      <c r="F3941" s="575" t="e">
        <f t="shared" si="428"/>
        <v>#REF!</v>
      </c>
      <c r="G3941" s="575" t="e">
        <f t="shared" si="429"/>
        <v>#REF!</v>
      </c>
      <c r="H3941" s="575" t="e">
        <f t="shared" si="430"/>
        <v>#REF!</v>
      </c>
      <c r="I3941" s="575" t="e">
        <f t="shared" si="431"/>
        <v>#REF!</v>
      </c>
      <c r="J3941" s="575" t="e">
        <f>IF(A3941="","",IF(#REF!="","",PMT((1+D3941)^(1/12)-1,(#REF!*12)-A3941+1,-E3941)))</f>
        <v>#REF!</v>
      </c>
    </row>
    <row r="3942" spans="1:10">
      <c r="A3942" s="577" t="e">
        <f>IF(A3941="","",IF(A3941=#REF!*12,"",+A3941+1))</f>
        <v>#REF!</v>
      </c>
      <c r="B3942" s="576" t="e">
        <f t="shared" si="432"/>
        <v>#REF!</v>
      </c>
      <c r="C3942" s="576" t="e">
        <f>IF(A3942="","",IF(#REF!+'Plano Prestação Mensal Proposta'!A3942&gt;120,0,ROUND(IF(B3942&gt;0.045,(0.045*0.5),(0.5)*B3942),7)))</f>
        <v>#REF!</v>
      </c>
      <c r="D3942" s="576" t="e">
        <f t="shared" si="427"/>
        <v>#REF!</v>
      </c>
      <c r="E3942" s="575" t="e">
        <f t="shared" si="433"/>
        <v>#REF!</v>
      </c>
      <c r="F3942" s="575" t="e">
        <f t="shared" si="428"/>
        <v>#REF!</v>
      </c>
      <c r="G3942" s="575" t="e">
        <f t="shared" si="429"/>
        <v>#REF!</v>
      </c>
      <c r="H3942" s="575" t="e">
        <f t="shared" si="430"/>
        <v>#REF!</v>
      </c>
      <c r="I3942" s="575" t="e">
        <f t="shared" si="431"/>
        <v>#REF!</v>
      </c>
      <c r="J3942" s="575" t="e">
        <f>IF(A3942="","",IF(#REF!="","",PMT((1+D3942)^(1/12)-1,(#REF!*12)-A3942+1,-E3942)))</f>
        <v>#REF!</v>
      </c>
    </row>
    <row r="3943" spans="1:10">
      <c r="A3943" s="577" t="e">
        <f>IF(A3942="","",IF(A3942=#REF!*12,"",+A3942+1))</f>
        <v>#REF!</v>
      </c>
      <c r="B3943" s="576" t="e">
        <f t="shared" si="432"/>
        <v>#REF!</v>
      </c>
      <c r="C3943" s="576" t="e">
        <f>IF(A3943="","",IF(#REF!+'Plano Prestação Mensal Proposta'!A3943&gt;120,0,ROUND(IF(B3943&gt;0.045,(0.045*0.5),(0.5)*B3943),7)))</f>
        <v>#REF!</v>
      </c>
      <c r="D3943" s="576" t="e">
        <f t="shared" si="427"/>
        <v>#REF!</v>
      </c>
      <c r="E3943" s="575" t="e">
        <f t="shared" si="433"/>
        <v>#REF!</v>
      </c>
      <c r="F3943" s="575" t="e">
        <f t="shared" si="428"/>
        <v>#REF!</v>
      </c>
      <c r="G3943" s="575" t="e">
        <f t="shared" si="429"/>
        <v>#REF!</v>
      </c>
      <c r="H3943" s="575" t="e">
        <f t="shared" si="430"/>
        <v>#REF!</v>
      </c>
      <c r="I3943" s="575" t="e">
        <f t="shared" si="431"/>
        <v>#REF!</v>
      </c>
      <c r="J3943" s="575" t="e">
        <f>IF(A3943="","",IF(#REF!="","",PMT((1+D3943)^(1/12)-1,(#REF!*12)-A3943+1,-E3943)))</f>
        <v>#REF!</v>
      </c>
    </row>
    <row r="3944" spans="1:10">
      <c r="A3944" s="577" t="e">
        <f>IF(A3943="","",IF(A3943=#REF!*12,"",+A3943+1))</f>
        <v>#REF!</v>
      </c>
      <c r="B3944" s="576" t="e">
        <f t="shared" si="432"/>
        <v>#REF!</v>
      </c>
      <c r="C3944" s="576" t="e">
        <f>IF(A3944="","",IF(#REF!+'Plano Prestação Mensal Proposta'!A3944&gt;120,0,ROUND(IF(B3944&gt;0.045,(0.045*0.5),(0.5)*B3944),7)))</f>
        <v>#REF!</v>
      </c>
      <c r="D3944" s="576" t="e">
        <f t="shared" si="427"/>
        <v>#REF!</v>
      </c>
      <c r="E3944" s="575" t="e">
        <f t="shared" si="433"/>
        <v>#REF!</v>
      </c>
      <c r="F3944" s="575" t="e">
        <f t="shared" si="428"/>
        <v>#REF!</v>
      </c>
      <c r="G3944" s="575" t="e">
        <f t="shared" si="429"/>
        <v>#REF!</v>
      </c>
      <c r="H3944" s="575" t="e">
        <f t="shared" si="430"/>
        <v>#REF!</v>
      </c>
      <c r="I3944" s="575" t="e">
        <f t="shared" si="431"/>
        <v>#REF!</v>
      </c>
      <c r="J3944" s="575" t="e">
        <f>IF(A3944="","",IF(#REF!="","",PMT((1+D3944)^(1/12)-1,(#REF!*12)-A3944+1,-E3944)))</f>
        <v>#REF!</v>
      </c>
    </row>
    <row r="3945" spans="1:10">
      <c r="A3945" s="577" t="e">
        <f>IF(A3944="","",IF(A3944=#REF!*12,"",+A3944+1))</f>
        <v>#REF!</v>
      </c>
      <c r="B3945" s="576" t="e">
        <f t="shared" si="432"/>
        <v>#REF!</v>
      </c>
      <c r="C3945" s="576" t="e">
        <f>IF(A3945="","",IF(#REF!+'Plano Prestação Mensal Proposta'!A3945&gt;120,0,ROUND(IF(B3945&gt;0.045,(0.045*0.5),(0.5)*B3945),7)))</f>
        <v>#REF!</v>
      </c>
      <c r="D3945" s="576" t="e">
        <f t="shared" si="427"/>
        <v>#REF!</v>
      </c>
      <c r="E3945" s="575" t="e">
        <f t="shared" si="433"/>
        <v>#REF!</v>
      </c>
      <c r="F3945" s="575" t="e">
        <f t="shared" si="428"/>
        <v>#REF!</v>
      </c>
      <c r="G3945" s="575" t="e">
        <f t="shared" si="429"/>
        <v>#REF!</v>
      </c>
      <c r="H3945" s="575" t="e">
        <f t="shared" si="430"/>
        <v>#REF!</v>
      </c>
      <c r="I3945" s="575" t="e">
        <f t="shared" si="431"/>
        <v>#REF!</v>
      </c>
      <c r="J3945" s="575" t="e">
        <f>IF(A3945="","",IF(#REF!="","",PMT((1+D3945)^(1/12)-1,(#REF!*12)-A3945+1,-E3945)))</f>
        <v>#REF!</v>
      </c>
    </row>
    <row r="3946" spans="1:10">
      <c r="A3946" s="577" t="e">
        <f>IF(A3945="","",IF(A3945=#REF!*12,"",+A3945+1))</f>
        <v>#REF!</v>
      </c>
      <c r="B3946" s="576" t="e">
        <f t="shared" si="432"/>
        <v>#REF!</v>
      </c>
      <c r="C3946" s="576" t="e">
        <f>IF(A3946="","",IF(#REF!+'Plano Prestação Mensal Proposta'!A3946&gt;120,0,ROUND(IF(B3946&gt;0.045,(0.045*0.5),(0.5)*B3946),7)))</f>
        <v>#REF!</v>
      </c>
      <c r="D3946" s="576" t="e">
        <f t="shared" si="427"/>
        <v>#REF!</v>
      </c>
      <c r="E3946" s="575" t="e">
        <f t="shared" si="433"/>
        <v>#REF!</v>
      </c>
      <c r="F3946" s="575" t="e">
        <f t="shared" si="428"/>
        <v>#REF!</v>
      </c>
      <c r="G3946" s="575" t="e">
        <f t="shared" si="429"/>
        <v>#REF!</v>
      </c>
      <c r="H3946" s="575" t="e">
        <f t="shared" si="430"/>
        <v>#REF!</v>
      </c>
      <c r="I3946" s="575" t="e">
        <f t="shared" si="431"/>
        <v>#REF!</v>
      </c>
      <c r="J3946" s="575" t="e">
        <f>IF(A3946="","",IF(#REF!="","",PMT((1+D3946)^(1/12)-1,(#REF!*12)-A3946+1,-E3946)))</f>
        <v>#REF!</v>
      </c>
    </row>
    <row r="3947" spans="1:10">
      <c r="A3947" s="577" t="e">
        <f>IF(A3946="","",IF(A3946=#REF!*12,"",+A3946+1))</f>
        <v>#REF!</v>
      </c>
      <c r="B3947" s="576" t="e">
        <f t="shared" si="432"/>
        <v>#REF!</v>
      </c>
      <c r="C3947" s="576" t="e">
        <f>IF(A3947="","",IF(#REF!+'Plano Prestação Mensal Proposta'!A3947&gt;120,0,ROUND(IF(B3947&gt;0.045,(0.045*0.5),(0.5)*B3947),7)))</f>
        <v>#REF!</v>
      </c>
      <c r="D3947" s="576" t="e">
        <f t="shared" si="427"/>
        <v>#REF!</v>
      </c>
      <c r="E3947" s="575" t="e">
        <f t="shared" si="433"/>
        <v>#REF!</v>
      </c>
      <c r="F3947" s="575" t="e">
        <f t="shared" si="428"/>
        <v>#REF!</v>
      </c>
      <c r="G3947" s="575" t="e">
        <f t="shared" si="429"/>
        <v>#REF!</v>
      </c>
      <c r="H3947" s="575" t="e">
        <f t="shared" si="430"/>
        <v>#REF!</v>
      </c>
      <c r="I3947" s="575" t="e">
        <f t="shared" si="431"/>
        <v>#REF!</v>
      </c>
      <c r="J3947" s="575" t="e">
        <f>IF(A3947="","",IF(#REF!="","",PMT((1+D3947)^(1/12)-1,(#REF!*12)-A3947+1,-E3947)))</f>
        <v>#REF!</v>
      </c>
    </row>
    <row r="3948" spans="1:10">
      <c r="A3948" s="577" t="e">
        <f>IF(A3947="","",IF(A3947=#REF!*12,"",+A3947+1))</f>
        <v>#REF!</v>
      </c>
      <c r="B3948" s="576" t="e">
        <f t="shared" si="432"/>
        <v>#REF!</v>
      </c>
      <c r="C3948" s="576" t="e">
        <f>IF(A3948="","",IF(#REF!+'Plano Prestação Mensal Proposta'!A3948&gt;120,0,ROUND(IF(B3948&gt;0.045,(0.045*0.5),(0.5)*B3948),7)))</f>
        <v>#REF!</v>
      </c>
      <c r="D3948" s="576" t="e">
        <f t="shared" si="427"/>
        <v>#REF!</v>
      </c>
      <c r="E3948" s="575" t="e">
        <f t="shared" si="433"/>
        <v>#REF!</v>
      </c>
      <c r="F3948" s="575" t="e">
        <f t="shared" si="428"/>
        <v>#REF!</v>
      </c>
      <c r="G3948" s="575" t="e">
        <f t="shared" si="429"/>
        <v>#REF!</v>
      </c>
      <c r="H3948" s="575" t="e">
        <f t="shared" si="430"/>
        <v>#REF!</v>
      </c>
      <c r="I3948" s="575" t="e">
        <f t="shared" si="431"/>
        <v>#REF!</v>
      </c>
      <c r="J3948" s="575" t="e">
        <f>IF(A3948="","",IF(#REF!="","",PMT((1+D3948)^(1/12)-1,(#REF!*12)-A3948+1,-E3948)))</f>
        <v>#REF!</v>
      </c>
    </row>
    <row r="3949" spans="1:10">
      <c r="A3949" s="577" t="e">
        <f>IF(A3948="","",IF(A3948=#REF!*12,"",+A3948+1))</f>
        <v>#REF!</v>
      </c>
      <c r="B3949" s="576" t="e">
        <f t="shared" si="432"/>
        <v>#REF!</v>
      </c>
      <c r="C3949" s="576" t="e">
        <f>IF(A3949="","",IF(#REF!+'Plano Prestação Mensal Proposta'!A3949&gt;120,0,ROUND(IF(B3949&gt;0.045,(0.045*0.5),(0.5)*B3949),7)))</f>
        <v>#REF!</v>
      </c>
      <c r="D3949" s="576" t="e">
        <f t="shared" si="427"/>
        <v>#REF!</v>
      </c>
      <c r="E3949" s="575" t="e">
        <f t="shared" si="433"/>
        <v>#REF!</v>
      </c>
      <c r="F3949" s="575" t="e">
        <f t="shared" si="428"/>
        <v>#REF!</v>
      </c>
      <c r="G3949" s="575" t="e">
        <f t="shared" si="429"/>
        <v>#REF!</v>
      </c>
      <c r="H3949" s="575" t="e">
        <f t="shared" si="430"/>
        <v>#REF!</v>
      </c>
      <c r="I3949" s="575" t="e">
        <f t="shared" si="431"/>
        <v>#REF!</v>
      </c>
      <c r="J3949" s="575" t="e">
        <f>IF(A3949="","",IF(#REF!="","",PMT((1+D3949)^(1/12)-1,(#REF!*12)-A3949+1,-E3949)))</f>
        <v>#REF!</v>
      </c>
    </row>
    <row r="3950" spans="1:10">
      <c r="A3950" s="577" t="e">
        <f>IF(A3949="","",IF(A3949=#REF!*12,"",+A3949+1))</f>
        <v>#REF!</v>
      </c>
      <c r="B3950" s="576" t="e">
        <f t="shared" si="432"/>
        <v>#REF!</v>
      </c>
      <c r="C3950" s="576" t="e">
        <f>IF(A3950="","",IF(#REF!+'Plano Prestação Mensal Proposta'!A3950&gt;120,0,ROUND(IF(B3950&gt;0.045,(0.045*0.5),(0.5)*B3950),7)))</f>
        <v>#REF!</v>
      </c>
      <c r="D3950" s="576" t="e">
        <f t="shared" si="427"/>
        <v>#REF!</v>
      </c>
      <c r="E3950" s="575" t="e">
        <f t="shared" si="433"/>
        <v>#REF!</v>
      </c>
      <c r="F3950" s="575" t="e">
        <f t="shared" si="428"/>
        <v>#REF!</v>
      </c>
      <c r="G3950" s="575" t="e">
        <f t="shared" si="429"/>
        <v>#REF!</v>
      </c>
      <c r="H3950" s="575" t="e">
        <f t="shared" si="430"/>
        <v>#REF!</v>
      </c>
      <c r="I3950" s="575" t="e">
        <f t="shared" si="431"/>
        <v>#REF!</v>
      </c>
      <c r="J3950" s="575" t="e">
        <f>IF(A3950="","",IF(#REF!="","",PMT((1+D3950)^(1/12)-1,(#REF!*12)-A3950+1,-E3950)))</f>
        <v>#REF!</v>
      </c>
    </row>
    <row r="3951" spans="1:10">
      <c r="A3951" s="577" t="e">
        <f>IF(A3950="","",IF(A3950=#REF!*12,"",+A3950+1))</f>
        <v>#REF!</v>
      </c>
      <c r="B3951" s="576" t="e">
        <f t="shared" si="432"/>
        <v>#REF!</v>
      </c>
      <c r="C3951" s="576" t="e">
        <f>IF(A3951="","",IF(#REF!+'Plano Prestação Mensal Proposta'!A3951&gt;120,0,ROUND(IF(B3951&gt;0.045,(0.045*0.5),(0.5)*B3951),7)))</f>
        <v>#REF!</v>
      </c>
      <c r="D3951" s="576" t="e">
        <f t="shared" si="427"/>
        <v>#REF!</v>
      </c>
      <c r="E3951" s="575" t="e">
        <f t="shared" si="433"/>
        <v>#REF!</v>
      </c>
      <c r="F3951" s="575" t="e">
        <f t="shared" si="428"/>
        <v>#REF!</v>
      </c>
      <c r="G3951" s="575" t="e">
        <f t="shared" si="429"/>
        <v>#REF!</v>
      </c>
      <c r="H3951" s="575" t="e">
        <f t="shared" si="430"/>
        <v>#REF!</v>
      </c>
      <c r="I3951" s="575" t="e">
        <f t="shared" si="431"/>
        <v>#REF!</v>
      </c>
      <c r="J3951" s="575" t="e">
        <f>IF(A3951="","",IF(#REF!="","",PMT((1+D3951)^(1/12)-1,(#REF!*12)-A3951+1,-E3951)))</f>
        <v>#REF!</v>
      </c>
    </row>
    <row r="3952" spans="1:10">
      <c r="A3952" s="577" t="e">
        <f>IF(A3951="","",IF(A3951=#REF!*12,"",+A3951+1))</f>
        <v>#REF!</v>
      </c>
      <c r="B3952" s="576" t="e">
        <f t="shared" si="432"/>
        <v>#REF!</v>
      </c>
      <c r="C3952" s="576" t="e">
        <f>IF(A3952="","",IF(#REF!+'Plano Prestação Mensal Proposta'!A3952&gt;120,0,ROUND(IF(B3952&gt;0.045,(0.045*0.5),(0.5)*B3952),7)))</f>
        <v>#REF!</v>
      </c>
      <c r="D3952" s="576" t="e">
        <f t="shared" si="427"/>
        <v>#REF!</v>
      </c>
      <c r="E3952" s="575" t="e">
        <f t="shared" si="433"/>
        <v>#REF!</v>
      </c>
      <c r="F3952" s="575" t="e">
        <f t="shared" si="428"/>
        <v>#REF!</v>
      </c>
      <c r="G3952" s="575" t="e">
        <f t="shared" si="429"/>
        <v>#REF!</v>
      </c>
      <c r="H3952" s="575" t="e">
        <f t="shared" si="430"/>
        <v>#REF!</v>
      </c>
      <c r="I3952" s="575" t="e">
        <f t="shared" si="431"/>
        <v>#REF!</v>
      </c>
      <c r="J3952" s="575" t="e">
        <f>IF(A3952="","",IF(#REF!="","",PMT((1+D3952)^(1/12)-1,(#REF!*12)-A3952+1,-E3952)))</f>
        <v>#REF!</v>
      </c>
    </row>
    <row r="3953" spans="1:10">
      <c r="A3953" s="577" t="e">
        <f>IF(A3952="","",IF(A3952=#REF!*12,"",+A3952+1))</f>
        <v>#REF!</v>
      </c>
      <c r="B3953" s="576" t="e">
        <f t="shared" si="432"/>
        <v>#REF!</v>
      </c>
      <c r="C3953" s="576" t="e">
        <f>IF(A3953="","",IF(#REF!+'Plano Prestação Mensal Proposta'!A3953&gt;120,0,ROUND(IF(B3953&gt;0.045,(0.045*0.5),(0.5)*B3953),7)))</f>
        <v>#REF!</v>
      </c>
      <c r="D3953" s="576" t="e">
        <f t="shared" si="427"/>
        <v>#REF!</v>
      </c>
      <c r="E3953" s="575" t="e">
        <f t="shared" si="433"/>
        <v>#REF!</v>
      </c>
      <c r="F3953" s="575" t="e">
        <f t="shared" si="428"/>
        <v>#REF!</v>
      </c>
      <c r="G3953" s="575" t="e">
        <f t="shared" si="429"/>
        <v>#REF!</v>
      </c>
      <c r="H3953" s="575" t="e">
        <f t="shared" si="430"/>
        <v>#REF!</v>
      </c>
      <c r="I3953" s="575" t="e">
        <f t="shared" si="431"/>
        <v>#REF!</v>
      </c>
      <c r="J3953" s="575" t="e">
        <f>IF(A3953="","",IF(#REF!="","",PMT((1+D3953)^(1/12)-1,(#REF!*12)-A3953+1,-E3953)))</f>
        <v>#REF!</v>
      </c>
    </row>
    <row r="3954" spans="1:10">
      <c r="A3954" s="577" t="e">
        <f>IF(A3953="","",IF(A3953=#REF!*12,"",+A3953+1))</f>
        <v>#REF!</v>
      </c>
      <c r="B3954" s="576" t="e">
        <f t="shared" si="432"/>
        <v>#REF!</v>
      </c>
      <c r="C3954" s="576" t="e">
        <f>IF(A3954="","",IF(#REF!+'Plano Prestação Mensal Proposta'!A3954&gt;120,0,ROUND(IF(B3954&gt;0.045,(0.045*0.5),(0.5)*B3954),7)))</f>
        <v>#REF!</v>
      </c>
      <c r="D3954" s="576" t="e">
        <f t="shared" si="427"/>
        <v>#REF!</v>
      </c>
      <c r="E3954" s="575" t="e">
        <f t="shared" si="433"/>
        <v>#REF!</v>
      </c>
      <c r="F3954" s="575" t="e">
        <f t="shared" si="428"/>
        <v>#REF!</v>
      </c>
      <c r="G3954" s="575" t="e">
        <f t="shared" si="429"/>
        <v>#REF!</v>
      </c>
      <c r="H3954" s="575" t="e">
        <f t="shared" si="430"/>
        <v>#REF!</v>
      </c>
      <c r="I3954" s="575" t="e">
        <f t="shared" si="431"/>
        <v>#REF!</v>
      </c>
      <c r="J3954" s="575" t="e">
        <f>IF(A3954="","",IF(#REF!="","",PMT((1+D3954)^(1/12)-1,(#REF!*12)-A3954+1,-E3954)))</f>
        <v>#REF!</v>
      </c>
    </row>
    <row r="3955" spans="1:10">
      <c r="A3955" s="577" t="e">
        <f>IF(A3954="","",IF(A3954=#REF!*12,"",+A3954+1))</f>
        <v>#REF!</v>
      </c>
      <c r="B3955" s="576" t="e">
        <f t="shared" si="432"/>
        <v>#REF!</v>
      </c>
      <c r="C3955" s="576" t="e">
        <f>IF(A3955="","",IF(#REF!+'Plano Prestação Mensal Proposta'!A3955&gt;120,0,ROUND(IF(B3955&gt;0.045,(0.045*0.5),(0.5)*B3955),7)))</f>
        <v>#REF!</v>
      </c>
      <c r="D3955" s="576" t="e">
        <f t="shared" si="427"/>
        <v>#REF!</v>
      </c>
      <c r="E3955" s="575" t="e">
        <f t="shared" si="433"/>
        <v>#REF!</v>
      </c>
      <c r="F3955" s="575" t="e">
        <f t="shared" si="428"/>
        <v>#REF!</v>
      </c>
      <c r="G3955" s="575" t="e">
        <f t="shared" si="429"/>
        <v>#REF!</v>
      </c>
      <c r="H3955" s="575" t="e">
        <f t="shared" si="430"/>
        <v>#REF!</v>
      </c>
      <c r="I3955" s="575" t="e">
        <f t="shared" si="431"/>
        <v>#REF!</v>
      </c>
      <c r="J3955" s="575" t="e">
        <f>IF(A3955="","",IF(#REF!="","",PMT((1+D3955)^(1/12)-1,(#REF!*12)-A3955+1,-E3955)))</f>
        <v>#REF!</v>
      </c>
    </row>
    <row r="3956" spans="1:10">
      <c r="A3956" s="577" t="e">
        <f>IF(A3955="","",IF(A3955=#REF!*12,"",+A3955+1))</f>
        <v>#REF!</v>
      </c>
      <c r="B3956" s="576" t="e">
        <f t="shared" si="432"/>
        <v>#REF!</v>
      </c>
      <c r="C3956" s="576" t="e">
        <f>IF(A3956="","",IF(#REF!+'Plano Prestação Mensal Proposta'!A3956&gt;120,0,ROUND(IF(B3956&gt;0.045,(0.045*0.5),(0.5)*B3956),7)))</f>
        <v>#REF!</v>
      </c>
      <c r="D3956" s="576" t="e">
        <f t="shared" si="427"/>
        <v>#REF!</v>
      </c>
      <c r="E3956" s="575" t="e">
        <f t="shared" si="433"/>
        <v>#REF!</v>
      </c>
      <c r="F3956" s="575" t="e">
        <f t="shared" si="428"/>
        <v>#REF!</v>
      </c>
      <c r="G3956" s="575" t="e">
        <f t="shared" si="429"/>
        <v>#REF!</v>
      </c>
      <c r="H3956" s="575" t="e">
        <f t="shared" si="430"/>
        <v>#REF!</v>
      </c>
      <c r="I3956" s="575" t="e">
        <f t="shared" si="431"/>
        <v>#REF!</v>
      </c>
      <c r="J3956" s="575" t="e">
        <f>IF(A3956="","",IF(#REF!="","",PMT((1+D3956)^(1/12)-1,(#REF!*12)-A3956+1,-E3956)))</f>
        <v>#REF!</v>
      </c>
    </row>
    <row r="3957" spans="1:10">
      <c r="A3957" s="577" t="e">
        <f>IF(A3956="","",IF(A3956=#REF!*12,"",+A3956+1))</f>
        <v>#REF!</v>
      </c>
      <c r="B3957" s="576" t="e">
        <f t="shared" si="432"/>
        <v>#REF!</v>
      </c>
      <c r="C3957" s="576" t="e">
        <f>IF(A3957="","",IF(#REF!+'Plano Prestação Mensal Proposta'!A3957&gt;120,0,ROUND(IF(B3957&gt;0.045,(0.045*0.5),(0.5)*B3957),7)))</f>
        <v>#REF!</v>
      </c>
      <c r="D3957" s="576" t="e">
        <f t="shared" si="427"/>
        <v>#REF!</v>
      </c>
      <c r="E3957" s="575" t="e">
        <f t="shared" si="433"/>
        <v>#REF!</v>
      </c>
      <c r="F3957" s="575" t="e">
        <f t="shared" si="428"/>
        <v>#REF!</v>
      </c>
      <c r="G3957" s="575" t="e">
        <f t="shared" si="429"/>
        <v>#REF!</v>
      </c>
      <c r="H3957" s="575" t="e">
        <f t="shared" si="430"/>
        <v>#REF!</v>
      </c>
      <c r="I3957" s="575" t="e">
        <f t="shared" si="431"/>
        <v>#REF!</v>
      </c>
      <c r="J3957" s="575" t="e">
        <f>IF(A3957="","",IF(#REF!="","",PMT((1+D3957)^(1/12)-1,(#REF!*12)-A3957+1,-E3957)))</f>
        <v>#REF!</v>
      </c>
    </row>
    <row r="3958" spans="1:10">
      <c r="A3958" s="577" t="e">
        <f>IF(A3957="","",IF(A3957=#REF!*12,"",+A3957+1))</f>
        <v>#REF!</v>
      </c>
      <c r="B3958" s="576" t="e">
        <f t="shared" si="432"/>
        <v>#REF!</v>
      </c>
      <c r="C3958" s="576" t="e">
        <f>IF(A3958="","",IF(#REF!+'Plano Prestação Mensal Proposta'!A3958&gt;120,0,ROUND(IF(B3958&gt;0.045,(0.045*0.5),(0.5)*B3958),7)))</f>
        <v>#REF!</v>
      </c>
      <c r="D3958" s="576" t="e">
        <f t="shared" si="427"/>
        <v>#REF!</v>
      </c>
      <c r="E3958" s="575" t="e">
        <f t="shared" si="433"/>
        <v>#REF!</v>
      </c>
      <c r="F3958" s="575" t="e">
        <f t="shared" si="428"/>
        <v>#REF!</v>
      </c>
      <c r="G3958" s="575" t="e">
        <f t="shared" si="429"/>
        <v>#REF!</v>
      </c>
      <c r="H3958" s="575" t="e">
        <f t="shared" si="430"/>
        <v>#REF!</v>
      </c>
      <c r="I3958" s="575" t="e">
        <f t="shared" si="431"/>
        <v>#REF!</v>
      </c>
      <c r="J3958" s="575" t="e">
        <f>IF(A3958="","",IF(#REF!="","",PMT((1+D3958)^(1/12)-1,(#REF!*12)-A3958+1,-E3958)))</f>
        <v>#REF!</v>
      </c>
    </row>
    <row r="3959" spans="1:10">
      <c r="A3959" s="577" t="e">
        <f>IF(A3958="","",IF(A3958=#REF!*12,"",+A3958+1))</f>
        <v>#REF!</v>
      </c>
      <c r="B3959" s="576" t="e">
        <f t="shared" si="432"/>
        <v>#REF!</v>
      </c>
      <c r="C3959" s="576" t="e">
        <f>IF(A3959="","",IF(#REF!+'Plano Prestação Mensal Proposta'!A3959&gt;120,0,ROUND(IF(B3959&gt;0.045,(0.045*0.5),(0.5)*B3959),7)))</f>
        <v>#REF!</v>
      </c>
      <c r="D3959" s="576" t="e">
        <f t="shared" si="427"/>
        <v>#REF!</v>
      </c>
      <c r="E3959" s="575" t="e">
        <f t="shared" si="433"/>
        <v>#REF!</v>
      </c>
      <c r="F3959" s="575" t="e">
        <f t="shared" si="428"/>
        <v>#REF!</v>
      </c>
      <c r="G3959" s="575" t="e">
        <f t="shared" si="429"/>
        <v>#REF!</v>
      </c>
      <c r="H3959" s="575" t="e">
        <f t="shared" si="430"/>
        <v>#REF!</v>
      </c>
      <c r="I3959" s="575" t="e">
        <f t="shared" si="431"/>
        <v>#REF!</v>
      </c>
      <c r="J3959" s="575" t="e">
        <f>IF(A3959="","",IF(#REF!="","",PMT((1+D3959)^(1/12)-1,(#REF!*12)-A3959+1,-E3959)))</f>
        <v>#REF!</v>
      </c>
    </row>
    <row r="3960" spans="1:10">
      <c r="A3960" s="577" t="e">
        <f>IF(A3959="","",IF(A3959=#REF!*12,"",+A3959+1))</f>
        <v>#REF!</v>
      </c>
      <c r="B3960" s="576" t="e">
        <f t="shared" si="432"/>
        <v>#REF!</v>
      </c>
      <c r="C3960" s="576" t="e">
        <f>IF(A3960="","",IF(#REF!+'Plano Prestação Mensal Proposta'!A3960&gt;120,0,ROUND(IF(B3960&gt;0.045,(0.045*0.5),(0.5)*B3960),7)))</f>
        <v>#REF!</v>
      </c>
      <c r="D3960" s="576" t="e">
        <f t="shared" si="427"/>
        <v>#REF!</v>
      </c>
      <c r="E3960" s="575" t="e">
        <f t="shared" si="433"/>
        <v>#REF!</v>
      </c>
      <c r="F3960" s="575" t="e">
        <f t="shared" si="428"/>
        <v>#REF!</v>
      </c>
      <c r="G3960" s="575" t="e">
        <f t="shared" si="429"/>
        <v>#REF!</v>
      </c>
      <c r="H3960" s="575" t="e">
        <f t="shared" si="430"/>
        <v>#REF!</v>
      </c>
      <c r="I3960" s="575" t="e">
        <f t="shared" si="431"/>
        <v>#REF!</v>
      </c>
      <c r="J3960" s="575" t="e">
        <f>IF(A3960="","",IF(#REF!="","",PMT((1+D3960)^(1/12)-1,(#REF!*12)-A3960+1,-E3960)))</f>
        <v>#REF!</v>
      </c>
    </row>
    <row r="3961" spans="1:10">
      <c r="A3961" s="577" t="e">
        <f>IF(A3960="","",IF(A3960=#REF!*12,"",+A3960+1))</f>
        <v>#REF!</v>
      </c>
      <c r="B3961" s="576" t="e">
        <f t="shared" si="432"/>
        <v>#REF!</v>
      </c>
      <c r="C3961" s="576" t="e">
        <f>IF(A3961="","",IF(#REF!+'Plano Prestação Mensal Proposta'!A3961&gt;120,0,ROUND(IF(B3961&gt;0.045,(0.045*0.5),(0.5)*B3961),7)))</f>
        <v>#REF!</v>
      </c>
      <c r="D3961" s="576" t="e">
        <f t="shared" si="427"/>
        <v>#REF!</v>
      </c>
      <c r="E3961" s="575" t="e">
        <f t="shared" si="433"/>
        <v>#REF!</v>
      </c>
      <c r="F3961" s="575" t="e">
        <f t="shared" si="428"/>
        <v>#REF!</v>
      </c>
      <c r="G3961" s="575" t="e">
        <f t="shared" si="429"/>
        <v>#REF!</v>
      </c>
      <c r="H3961" s="575" t="e">
        <f t="shared" si="430"/>
        <v>#REF!</v>
      </c>
      <c r="I3961" s="575" t="e">
        <f t="shared" si="431"/>
        <v>#REF!</v>
      </c>
      <c r="J3961" s="575" t="e">
        <f>IF(A3961="","",IF(#REF!="","",PMT((1+D3961)^(1/12)-1,(#REF!*12)-A3961+1,-E3961)))</f>
        <v>#REF!</v>
      </c>
    </row>
    <row r="3962" spans="1:10">
      <c r="A3962" s="577" t="e">
        <f>IF(A3961="","",IF(A3961=#REF!*12,"",+A3961+1))</f>
        <v>#REF!</v>
      </c>
      <c r="B3962" s="576" t="e">
        <f t="shared" si="432"/>
        <v>#REF!</v>
      </c>
      <c r="C3962" s="576" t="e">
        <f>IF(A3962="","",IF(#REF!+'Plano Prestação Mensal Proposta'!A3962&gt;120,0,ROUND(IF(B3962&gt;0.045,(0.045*0.5),(0.5)*B3962),7)))</f>
        <v>#REF!</v>
      </c>
      <c r="D3962" s="576" t="e">
        <f t="shared" si="427"/>
        <v>#REF!</v>
      </c>
      <c r="E3962" s="575" t="e">
        <f t="shared" si="433"/>
        <v>#REF!</v>
      </c>
      <c r="F3962" s="575" t="e">
        <f t="shared" si="428"/>
        <v>#REF!</v>
      </c>
      <c r="G3962" s="575" t="e">
        <f t="shared" si="429"/>
        <v>#REF!</v>
      </c>
      <c r="H3962" s="575" t="e">
        <f t="shared" si="430"/>
        <v>#REF!</v>
      </c>
      <c r="I3962" s="575" t="e">
        <f t="shared" si="431"/>
        <v>#REF!</v>
      </c>
      <c r="J3962" s="575" t="e">
        <f>IF(A3962="","",IF(#REF!="","",PMT((1+D3962)^(1/12)-1,(#REF!*12)-A3962+1,-E3962)))</f>
        <v>#REF!</v>
      </c>
    </row>
    <row r="3963" spans="1:10">
      <c r="A3963" s="577" t="e">
        <f>IF(A3962="","",IF(A3962=#REF!*12,"",+A3962+1))</f>
        <v>#REF!</v>
      </c>
      <c r="B3963" s="576" t="e">
        <f t="shared" si="432"/>
        <v>#REF!</v>
      </c>
      <c r="C3963" s="576" t="e">
        <f>IF(A3963="","",IF(#REF!+'Plano Prestação Mensal Proposta'!A3963&gt;120,0,ROUND(IF(B3963&gt;0.045,(0.045*0.5),(0.5)*B3963),7)))</f>
        <v>#REF!</v>
      </c>
      <c r="D3963" s="576" t="e">
        <f t="shared" si="427"/>
        <v>#REF!</v>
      </c>
      <c r="E3963" s="575" t="e">
        <f t="shared" si="433"/>
        <v>#REF!</v>
      </c>
      <c r="F3963" s="575" t="e">
        <f t="shared" si="428"/>
        <v>#REF!</v>
      </c>
      <c r="G3963" s="575" t="e">
        <f t="shared" si="429"/>
        <v>#REF!</v>
      </c>
      <c r="H3963" s="575" t="e">
        <f t="shared" si="430"/>
        <v>#REF!</v>
      </c>
      <c r="I3963" s="575" t="e">
        <f t="shared" si="431"/>
        <v>#REF!</v>
      </c>
      <c r="J3963" s="575" t="e">
        <f>IF(A3963="","",IF(#REF!="","",PMT((1+D3963)^(1/12)-1,(#REF!*12)-A3963+1,-E3963)))</f>
        <v>#REF!</v>
      </c>
    </row>
    <row r="3964" spans="1:10">
      <c r="A3964" s="577" t="e">
        <f>IF(A3963="","",IF(A3963=#REF!*12,"",+A3963+1))</f>
        <v>#REF!</v>
      </c>
      <c r="B3964" s="576" t="e">
        <f t="shared" si="432"/>
        <v>#REF!</v>
      </c>
      <c r="C3964" s="576" t="e">
        <f>IF(A3964="","",IF(#REF!+'Plano Prestação Mensal Proposta'!A3964&gt;120,0,ROUND(IF(B3964&gt;0.045,(0.045*0.5),(0.5)*B3964),7)))</f>
        <v>#REF!</v>
      </c>
      <c r="D3964" s="576" t="e">
        <f t="shared" si="427"/>
        <v>#REF!</v>
      </c>
      <c r="E3964" s="575" t="e">
        <f t="shared" si="433"/>
        <v>#REF!</v>
      </c>
      <c r="F3964" s="575" t="e">
        <f t="shared" si="428"/>
        <v>#REF!</v>
      </c>
      <c r="G3964" s="575" t="e">
        <f t="shared" si="429"/>
        <v>#REF!</v>
      </c>
      <c r="H3964" s="575" t="e">
        <f t="shared" si="430"/>
        <v>#REF!</v>
      </c>
      <c r="I3964" s="575" t="e">
        <f t="shared" si="431"/>
        <v>#REF!</v>
      </c>
      <c r="J3964" s="575" t="e">
        <f>IF(A3964="","",IF(#REF!="","",PMT((1+D3964)^(1/12)-1,(#REF!*12)-A3964+1,-E3964)))</f>
        <v>#REF!</v>
      </c>
    </row>
    <row r="3965" spans="1:10">
      <c r="A3965" s="577" t="e">
        <f>IF(A3964="","",IF(A3964=#REF!*12,"",+A3964+1))</f>
        <v>#REF!</v>
      </c>
      <c r="B3965" s="576" t="e">
        <f t="shared" si="432"/>
        <v>#REF!</v>
      </c>
      <c r="C3965" s="576" t="e">
        <f>IF(A3965="","",IF(#REF!+'Plano Prestação Mensal Proposta'!A3965&gt;120,0,ROUND(IF(B3965&gt;0.045,(0.045*0.5),(0.5)*B3965),7)))</f>
        <v>#REF!</v>
      </c>
      <c r="D3965" s="576" t="e">
        <f t="shared" si="427"/>
        <v>#REF!</v>
      </c>
      <c r="E3965" s="575" t="e">
        <f t="shared" si="433"/>
        <v>#REF!</v>
      </c>
      <c r="F3965" s="575" t="e">
        <f t="shared" si="428"/>
        <v>#REF!</v>
      </c>
      <c r="G3965" s="575" t="e">
        <f t="shared" si="429"/>
        <v>#REF!</v>
      </c>
      <c r="H3965" s="575" t="e">
        <f t="shared" si="430"/>
        <v>#REF!</v>
      </c>
      <c r="I3965" s="575" t="e">
        <f t="shared" si="431"/>
        <v>#REF!</v>
      </c>
      <c r="J3965" s="575" t="e">
        <f>IF(A3965="","",IF(#REF!="","",PMT((1+D3965)^(1/12)-1,(#REF!*12)-A3965+1,-E3965)))</f>
        <v>#REF!</v>
      </c>
    </row>
    <row r="3966" spans="1:10">
      <c r="A3966" s="577" t="e">
        <f>IF(A3965="","",IF(A3965=#REF!*12,"",+A3965+1))</f>
        <v>#REF!</v>
      </c>
      <c r="B3966" s="576" t="e">
        <f t="shared" si="432"/>
        <v>#REF!</v>
      </c>
      <c r="C3966" s="576" t="e">
        <f>IF(A3966="","",IF(#REF!+'Plano Prestação Mensal Proposta'!A3966&gt;120,0,ROUND(IF(B3966&gt;0.045,(0.045*0.5),(0.5)*B3966),7)))</f>
        <v>#REF!</v>
      </c>
      <c r="D3966" s="576" t="e">
        <f t="shared" si="427"/>
        <v>#REF!</v>
      </c>
      <c r="E3966" s="575" t="e">
        <f t="shared" si="433"/>
        <v>#REF!</v>
      </c>
      <c r="F3966" s="575" t="e">
        <f t="shared" si="428"/>
        <v>#REF!</v>
      </c>
      <c r="G3966" s="575" t="e">
        <f t="shared" si="429"/>
        <v>#REF!</v>
      </c>
      <c r="H3966" s="575" t="e">
        <f t="shared" si="430"/>
        <v>#REF!</v>
      </c>
      <c r="I3966" s="575" t="e">
        <f t="shared" si="431"/>
        <v>#REF!</v>
      </c>
      <c r="J3966" s="575" t="e">
        <f>IF(A3966="","",IF(#REF!="","",PMT((1+D3966)^(1/12)-1,(#REF!*12)-A3966+1,-E3966)))</f>
        <v>#REF!</v>
      </c>
    </row>
    <row r="3967" spans="1:10">
      <c r="A3967" s="577" t="e">
        <f>IF(A3966="","",IF(A3966=#REF!*12,"",+A3966+1))</f>
        <v>#REF!</v>
      </c>
      <c r="B3967" s="576" t="e">
        <f t="shared" si="432"/>
        <v>#REF!</v>
      </c>
      <c r="C3967" s="576" t="e">
        <f>IF(A3967="","",IF(#REF!+'Plano Prestação Mensal Proposta'!A3967&gt;120,0,ROUND(IF(B3967&gt;0.045,(0.045*0.5),(0.5)*B3967),7)))</f>
        <v>#REF!</v>
      </c>
      <c r="D3967" s="576" t="e">
        <f t="shared" si="427"/>
        <v>#REF!</v>
      </c>
      <c r="E3967" s="575" t="e">
        <f t="shared" si="433"/>
        <v>#REF!</v>
      </c>
      <c r="F3967" s="575" t="e">
        <f t="shared" si="428"/>
        <v>#REF!</v>
      </c>
      <c r="G3967" s="575" t="e">
        <f t="shared" si="429"/>
        <v>#REF!</v>
      </c>
      <c r="H3967" s="575" t="e">
        <f t="shared" si="430"/>
        <v>#REF!</v>
      </c>
      <c r="I3967" s="575" t="e">
        <f t="shared" si="431"/>
        <v>#REF!</v>
      </c>
      <c r="J3967" s="575" t="e">
        <f>IF(A3967="","",IF(#REF!="","",PMT((1+D3967)^(1/12)-1,(#REF!*12)-A3967+1,-E3967)))</f>
        <v>#REF!</v>
      </c>
    </row>
    <row r="3968" spans="1:10">
      <c r="A3968" s="577" t="e">
        <f>IF(A3967="","",IF(A3967=#REF!*12,"",+A3967+1))</f>
        <v>#REF!</v>
      </c>
      <c r="B3968" s="576" t="e">
        <f t="shared" si="432"/>
        <v>#REF!</v>
      </c>
      <c r="C3968" s="576" t="e">
        <f>IF(A3968="","",IF(#REF!+'Plano Prestação Mensal Proposta'!A3968&gt;120,0,ROUND(IF(B3968&gt;0.045,(0.045*0.5),(0.5)*B3968),7)))</f>
        <v>#REF!</v>
      </c>
      <c r="D3968" s="576" t="e">
        <f t="shared" si="427"/>
        <v>#REF!</v>
      </c>
      <c r="E3968" s="575" t="e">
        <f t="shared" si="433"/>
        <v>#REF!</v>
      </c>
      <c r="F3968" s="575" t="e">
        <f t="shared" si="428"/>
        <v>#REF!</v>
      </c>
      <c r="G3968" s="575" t="e">
        <f t="shared" si="429"/>
        <v>#REF!</v>
      </c>
      <c r="H3968" s="575" t="e">
        <f t="shared" si="430"/>
        <v>#REF!</v>
      </c>
      <c r="I3968" s="575" t="e">
        <f t="shared" si="431"/>
        <v>#REF!</v>
      </c>
      <c r="J3968" s="575" t="e">
        <f>IF(A3968="","",IF(#REF!="","",PMT((1+D3968)^(1/12)-1,(#REF!*12)-A3968+1,-E3968)))</f>
        <v>#REF!</v>
      </c>
    </row>
    <row r="3969" spans="1:10">
      <c r="A3969" s="577" t="e">
        <f>IF(A3968="","",IF(A3968=#REF!*12,"",+A3968+1))</f>
        <v>#REF!</v>
      </c>
      <c r="B3969" s="576" t="e">
        <f t="shared" si="432"/>
        <v>#REF!</v>
      </c>
      <c r="C3969" s="576" t="e">
        <f>IF(A3969="","",IF(#REF!+'Plano Prestação Mensal Proposta'!A3969&gt;120,0,ROUND(IF(B3969&gt;0.045,(0.045*0.5),(0.5)*B3969),7)))</f>
        <v>#REF!</v>
      </c>
      <c r="D3969" s="576" t="e">
        <f t="shared" si="427"/>
        <v>#REF!</v>
      </c>
      <c r="E3969" s="575" t="e">
        <f t="shared" si="433"/>
        <v>#REF!</v>
      </c>
      <c r="F3969" s="575" t="e">
        <f t="shared" si="428"/>
        <v>#REF!</v>
      </c>
      <c r="G3969" s="575" t="e">
        <f t="shared" si="429"/>
        <v>#REF!</v>
      </c>
      <c r="H3969" s="575" t="e">
        <f t="shared" si="430"/>
        <v>#REF!</v>
      </c>
      <c r="I3969" s="575" t="e">
        <f t="shared" si="431"/>
        <v>#REF!</v>
      </c>
      <c r="J3969" s="575" t="e">
        <f>IF(A3969="","",IF(#REF!="","",PMT((1+D3969)^(1/12)-1,(#REF!*12)-A3969+1,-E3969)))</f>
        <v>#REF!</v>
      </c>
    </row>
    <row r="3970" spans="1:10">
      <c r="A3970" s="577" t="e">
        <f>IF(A3969="","",IF(A3969=#REF!*12,"",+A3969+1))</f>
        <v>#REF!</v>
      </c>
      <c r="B3970" s="576" t="e">
        <f t="shared" si="432"/>
        <v>#REF!</v>
      </c>
      <c r="C3970" s="576" t="e">
        <f>IF(A3970="","",IF(#REF!+'Plano Prestação Mensal Proposta'!A3970&gt;120,0,ROUND(IF(B3970&gt;0.045,(0.045*0.5),(0.5)*B3970),7)))</f>
        <v>#REF!</v>
      </c>
      <c r="D3970" s="576" t="e">
        <f t="shared" si="427"/>
        <v>#REF!</v>
      </c>
      <c r="E3970" s="575" t="e">
        <f t="shared" si="433"/>
        <v>#REF!</v>
      </c>
      <c r="F3970" s="575" t="e">
        <f t="shared" si="428"/>
        <v>#REF!</v>
      </c>
      <c r="G3970" s="575" t="e">
        <f t="shared" si="429"/>
        <v>#REF!</v>
      </c>
      <c r="H3970" s="575" t="e">
        <f t="shared" si="430"/>
        <v>#REF!</v>
      </c>
      <c r="I3970" s="575" t="e">
        <f t="shared" si="431"/>
        <v>#REF!</v>
      </c>
      <c r="J3970" s="575" t="e">
        <f>IF(A3970="","",IF(#REF!="","",PMT((1+D3970)^(1/12)-1,(#REF!*12)-A3970+1,-E3970)))</f>
        <v>#REF!</v>
      </c>
    </row>
    <row r="3971" spans="1:10">
      <c r="A3971" s="577" t="e">
        <f>IF(A3970="","",IF(A3970=#REF!*12,"",+A3970+1))</f>
        <v>#REF!</v>
      </c>
      <c r="B3971" s="576" t="e">
        <f t="shared" si="432"/>
        <v>#REF!</v>
      </c>
      <c r="C3971" s="576" t="e">
        <f>IF(A3971="","",IF(#REF!+'Plano Prestação Mensal Proposta'!A3971&gt;120,0,ROUND(IF(B3971&gt;0.045,(0.045*0.5),(0.5)*B3971),7)))</f>
        <v>#REF!</v>
      </c>
      <c r="D3971" s="576" t="e">
        <f t="shared" si="427"/>
        <v>#REF!</v>
      </c>
      <c r="E3971" s="575" t="e">
        <f t="shared" si="433"/>
        <v>#REF!</v>
      </c>
      <c r="F3971" s="575" t="e">
        <f t="shared" si="428"/>
        <v>#REF!</v>
      </c>
      <c r="G3971" s="575" t="e">
        <f t="shared" si="429"/>
        <v>#REF!</v>
      </c>
      <c r="H3971" s="575" t="e">
        <f t="shared" si="430"/>
        <v>#REF!</v>
      </c>
      <c r="I3971" s="575" t="e">
        <f t="shared" si="431"/>
        <v>#REF!</v>
      </c>
      <c r="J3971" s="575" t="e">
        <f>IF(A3971="","",IF(#REF!="","",PMT((1+D3971)^(1/12)-1,(#REF!*12)-A3971+1,-E3971)))</f>
        <v>#REF!</v>
      </c>
    </row>
    <row r="3972" spans="1:10">
      <c r="A3972" s="577" t="e">
        <f>IF(A3971="","",IF(A3971=#REF!*12,"",+A3971+1))</f>
        <v>#REF!</v>
      </c>
      <c r="B3972" s="576" t="e">
        <f t="shared" si="432"/>
        <v>#REF!</v>
      </c>
      <c r="C3972" s="576" t="e">
        <f>IF(A3972="","",IF(#REF!+'Plano Prestação Mensal Proposta'!A3972&gt;120,0,ROUND(IF(B3972&gt;0.045,(0.045*0.5),(0.5)*B3972),7)))</f>
        <v>#REF!</v>
      </c>
      <c r="D3972" s="576" t="e">
        <f t="shared" si="427"/>
        <v>#REF!</v>
      </c>
      <c r="E3972" s="575" t="e">
        <f t="shared" si="433"/>
        <v>#REF!</v>
      </c>
      <c r="F3972" s="575" t="e">
        <f t="shared" si="428"/>
        <v>#REF!</v>
      </c>
      <c r="G3972" s="575" t="e">
        <f t="shared" si="429"/>
        <v>#REF!</v>
      </c>
      <c r="H3972" s="575" t="e">
        <f t="shared" si="430"/>
        <v>#REF!</v>
      </c>
      <c r="I3972" s="575" t="e">
        <f t="shared" si="431"/>
        <v>#REF!</v>
      </c>
      <c r="J3972" s="575" t="e">
        <f>IF(A3972="","",IF(#REF!="","",PMT((1+D3972)^(1/12)-1,(#REF!*12)-A3972+1,-E3972)))</f>
        <v>#REF!</v>
      </c>
    </row>
    <row r="3973" spans="1:10">
      <c r="A3973" s="577" t="e">
        <f>IF(A3972="","",IF(A3972=#REF!*12,"",+A3972+1))</f>
        <v>#REF!</v>
      </c>
      <c r="B3973" s="576" t="e">
        <f t="shared" si="432"/>
        <v>#REF!</v>
      </c>
      <c r="C3973" s="576" t="e">
        <f>IF(A3973="","",IF(#REF!+'Plano Prestação Mensal Proposta'!A3973&gt;120,0,ROUND(IF(B3973&gt;0.045,(0.045*0.5),(0.5)*B3973),7)))</f>
        <v>#REF!</v>
      </c>
      <c r="D3973" s="576" t="e">
        <f t="shared" si="427"/>
        <v>#REF!</v>
      </c>
      <c r="E3973" s="575" t="e">
        <f t="shared" si="433"/>
        <v>#REF!</v>
      </c>
      <c r="F3973" s="575" t="e">
        <f t="shared" si="428"/>
        <v>#REF!</v>
      </c>
      <c r="G3973" s="575" t="e">
        <f t="shared" si="429"/>
        <v>#REF!</v>
      </c>
      <c r="H3973" s="575" t="e">
        <f t="shared" si="430"/>
        <v>#REF!</v>
      </c>
      <c r="I3973" s="575" t="e">
        <f t="shared" si="431"/>
        <v>#REF!</v>
      </c>
      <c r="J3973" s="575" t="e">
        <f>IF(A3973="","",IF(#REF!="","",PMT((1+D3973)^(1/12)-1,(#REF!*12)-A3973+1,-E3973)))</f>
        <v>#REF!</v>
      </c>
    </row>
    <row r="3974" spans="1:10">
      <c r="A3974" s="577" t="e">
        <f>IF(A3973="","",IF(A3973=#REF!*12,"",+A3973+1))</f>
        <v>#REF!</v>
      </c>
      <c r="B3974" s="576" t="e">
        <f t="shared" si="432"/>
        <v>#REF!</v>
      </c>
      <c r="C3974" s="576" t="e">
        <f>IF(A3974="","",IF(#REF!+'Plano Prestação Mensal Proposta'!A3974&gt;120,0,ROUND(IF(B3974&gt;0.045,(0.045*0.5),(0.5)*B3974),7)))</f>
        <v>#REF!</v>
      </c>
      <c r="D3974" s="576" t="e">
        <f t="shared" ref="D3974:D4037" si="434">IF(A3974="","",+B3974-C3974)</f>
        <v>#REF!</v>
      </c>
      <c r="E3974" s="575" t="e">
        <f t="shared" si="433"/>
        <v>#REF!</v>
      </c>
      <c r="F3974" s="575" t="e">
        <f t="shared" ref="F3974:F4037" si="435">IF(A3974="","",IF(J3974="","",+J3974-H3974))</f>
        <v>#REF!</v>
      </c>
      <c r="G3974" s="575" t="e">
        <f t="shared" ref="G3974:G4037" si="436">IF(A3974="","",IF(E3974="","",ROUND(+E3974*((1+B3974)^(1/12)-1),2)))</f>
        <v>#REF!</v>
      </c>
      <c r="H3974" s="575" t="e">
        <f t="shared" ref="H3974:H4037" si="437">IF(A3974="","",IF(E3974="","",ROUND(+E3974*((1+D3974)^(1/12)-1),2)))</f>
        <v>#REF!</v>
      </c>
      <c r="I3974" s="575" t="e">
        <f t="shared" ref="I3974:I4037" si="438">IF(A3974="","",+G3974-H3974)</f>
        <v>#REF!</v>
      </c>
      <c r="J3974" s="575" t="e">
        <f>IF(A3974="","",IF(#REF!="","",PMT((1+D3974)^(1/12)-1,(#REF!*12)-A3974+1,-E3974)))</f>
        <v>#REF!</v>
      </c>
    </row>
    <row r="3975" spans="1:10">
      <c r="A3975" s="577" t="e">
        <f>IF(A3974="","",IF(A3974=#REF!*12,"",+A3974+1))</f>
        <v>#REF!</v>
      </c>
      <c r="B3975" s="576" t="e">
        <f t="shared" ref="B3975:B4038" si="439">IF(A3975="","",+B3974)</f>
        <v>#REF!</v>
      </c>
      <c r="C3975" s="576" t="e">
        <f>IF(A3975="","",IF(#REF!+'Plano Prestação Mensal Proposta'!A3975&gt;120,0,ROUND(IF(B3975&gt;0.045,(0.045*0.5),(0.5)*B3975),7)))</f>
        <v>#REF!</v>
      </c>
      <c r="D3975" s="576" t="e">
        <f t="shared" si="434"/>
        <v>#REF!</v>
      </c>
      <c r="E3975" s="575" t="e">
        <f t="shared" ref="E3975:E4038" si="440">IF(A3975="","",IF(F3974="","",+E3974-F3974))</f>
        <v>#REF!</v>
      </c>
      <c r="F3975" s="575" t="e">
        <f t="shared" si="435"/>
        <v>#REF!</v>
      </c>
      <c r="G3975" s="575" t="e">
        <f t="shared" si="436"/>
        <v>#REF!</v>
      </c>
      <c r="H3975" s="575" t="e">
        <f t="shared" si="437"/>
        <v>#REF!</v>
      </c>
      <c r="I3975" s="575" t="e">
        <f t="shared" si="438"/>
        <v>#REF!</v>
      </c>
      <c r="J3975" s="575" t="e">
        <f>IF(A3975="","",IF(#REF!="","",PMT((1+D3975)^(1/12)-1,(#REF!*12)-A3975+1,-E3975)))</f>
        <v>#REF!</v>
      </c>
    </row>
    <row r="3976" spans="1:10">
      <c r="A3976" s="577" t="e">
        <f>IF(A3975="","",IF(A3975=#REF!*12,"",+A3975+1))</f>
        <v>#REF!</v>
      </c>
      <c r="B3976" s="576" t="e">
        <f t="shared" si="439"/>
        <v>#REF!</v>
      </c>
      <c r="C3976" s="576" t="e">
        <f>IF(A3976="","",IF(#REF!+'Plano Prestação Mensal Proposta'!A3976&gt;120,0,ROUND(IF(B3976&gt;0.045,(0.045*0.5),(0.5)*B3976),7)))</f>
        <v>#REF!</v>
      </c>
      <c r="D3976" s="576" t="e">
        <f t="shared" si="434"/>
        <v>#REF!</v>
      </c>
      <c r="E3976" s="575" t="e">
        <f t="shared" si="440"/>
        <v>#REF!</v>
      </c>
      <c r="F3976" s="575" t="e">
        <f t="shared" si="435"/>
        <v>#REF!</v>
      </c>
      <c r="G3976" s="575" t="e">
        <f t="shared" si="436"/>
        <v>#REF!</v>
      </c>
      <c r="H3976" s="575" t="e">
        <f t="shared" si="437"/>
        <v>#REF!</v>
      </c>
      <c r="I3976" s="575" t="e">
        <f t="shared" si="438"/>
        <v>#REF!</v>
      </c>
      <c r="J3976" s="575" t="e">
        <f>IF(A3976="","",IF(#REF!="","",PMT((1+D3976)^(1/12)-1,(#REF!*12)-A3976+1,-E3976)))</f>
        <v>#REF!</v>
      </c>
    </row>
    <row r="3977" spans="1:10">
      <c r="A3977" s="577" t="e">
        <f>IF(A3976="","",IF(A3976=#REF!*12,"",+A3976+1))</f>
        <v>#REF!</v>
      </c>
      <c r="B3977" s="576" t="e">
        <f t="shared" si="439"/>
        <v>#REF!</v>
      </c>
      <c r="C3977" s="576" t="e">
        <f>IF(A3977="","",IF(#REF!+'Plano Prestação Mensal Proposta'!A3977&gt;120,0,ROUND(IF(B3977&gt;0.045,(0.045*0.5),(0.5)*B3977),7)))</f>
        <v>#REF!</v>
      </c>
      <c r="D3977" s="576" t="e">
        <f t="shared" si="434"/>
        <v>#REF!</v>
      </c>
      <c r="E3977" s="575" t="e">
        <f t="shared" si="440"/>
        <v>#REF!</v>
      </c>
      <c r="F3977" s="575" t="e">
        <f t="shared" si="435"/>
        <v>#REF!</v>
      </c>
      <c r="G3977" s="575" t="e">
        <f t="shared" si="436"/>
        <v>#REF!</v>
      </c>
      <c r="H3977" s="575" t="e">
        <f t="shared" si="437"/>
        <v>#REF!</v>
      </c>
      <c r="I3977" s="575" t="e">
        <f t="shared" si="438"/>
        <v>#REF!</v>
      </c>
      <c r="J3977" s="575" t="e">
        <f>IF(A3977="","",IF(#REF!="","",PMT((1+D3977)^(1/12)-1,(#REF!*12)-A3977+1,-E3977)))</f>
        <v>#REF!</v>
      </c>
    </row>
    <row r="3978" spans="1:10">
      <c r="A3978" s="577" t="e">
        <f>IF(A3977="","",IF(A3977=#REF!*12,"",+A3977+1))</f>
        <v>#REF!</v>
      </c>
      <c r="B3978" s="576" t="e">
        <f t="shared" si="439"/>
        <v>#REF!</v>
      </c>
      <c r="C3978" s="576" t="e">
        <f>IF(A3978="","",IF(#REF!+'Plano Prestação Mensal Proposta'!A3978&gt;120,0,ROUND(IF(B3978&gt;0.045,(0.045*0.5),(0.5)*B3978),7)))</f>
        <v>#REF!</v>
      </c>
      <c r="D3978" s="576" t="e">
        <f t="shared" si="434"/>
        <v>#REF!</v>
      </c>
      <c r="E3978" s="575" t="e">
        <f t="shared" si="440"/>
        <v>#REF!</v>
      </c>
      <c r="F3978" s="575" t="e">
        <f t="shared" si="435"/>
        <v>#REF!</v>
      </c>
      <c r="G3978" s="575" t="e">
        <f t="shared" si="436"/>
        <v>#REF!</v>
      </c>
      <c r="H3978" s="575" t="e">
        <f t="shared" si="437"/>
        <v>#REF!</v>
      </c>
      <c r="I3978" s="575" t="e">
        <f t="shared" si="438"/>
        <v>#REF!</v>
      </c>
      <c r="J3978" s="575" t="e">
        <f>IF(A3978="","",IF(#REF!="","",PMT((1+D3978)^(1/12)-1,(#REF!*12)-A3978+1,-E3978)))</f>
        <v>#REF!</v>
      </c>
    </row>
    <row r="3979" spans="1:10">
      <c r="A3979" s="577" t="e">
        <f>IF(A3978="","",IF(A3978=#REF!*12,"",+A3978+1))</f>
        <v>#REF!</v>
      </c>
      <c r="B3979" s="576" t="e">
        <f t="shared" si="439"/>
        <v>#REF!</v>
      </c>
      <c r="C3979" s="576" t="e">
        <f>IF(A3979="","",IF(#REF!+'Plano Prestação Mensal Proposta'!A3979&gt;120,0,ROUND(IF(B3979&gt;0.045,(0.045*0.5),(0.5)*B3979),7)))</f>
        <v>#REF!</v>
      </c>
      <c r="D3979" s="576" t="e">
        <f t="shared" si="434"/>
        <v>#REF!</v>
      </c>
      <c r="E3979" s="575" t="e">
        <f t="shared" si="440"/>
        <v>#REF!</v>
      </c>
      <c r="F3979" s="575" t="e">
        <f t="shared" si="435"/>
        <v>#REF!</v>
      </c>
      <c r="G3979" s="575" t="e">
        <f t="shared" si="436"/>
        <v>#REF!</v>
      </c>
      <c r="H3979" s="575" t="e">
        <f t="shared" si="437"/>
        <v>#REF!</v>
      </c>
      <c r="I3979" s="575" t="e">
        <f t="shared" si="438"/>
        <v>#REF!</v>
      </c>
      <c r="J3979" s="575" t="e">
        <f>IF(A3979="","",IF(#REF!="","",PMT((1+D3979)^(1/12)-1,(#REF!*12)-A3979+1,-E3979)))</f>
        <v>#REF!</v>
      </c>
    </row>
    <row r="3980" spans="1:10">
      <c r="A3980" s="577" t="e">
        <f>IF(A3979="","",IF(A3979=#REF!*12,"",+A3979+1))</f>
        <v>#REF!</v>
      </c>
      <c r="B3980" s="576" t="e">
        <f t="shared" si="439"/>
        <v>#REF!</v>
      </c>
      <c r="C3980" s="576" t="e">
        <f>IF(A3980="","",IF(#REF!+'Plano Prestação Mensal Proposta'!A3980&gt;120,0,ROUND(IF(B3980&gt;0.045,(0.045*0.5),(0.5)*B3980),7)))</f>
        <v>#REF!</v>
      </c>
      <c r="D3980" s="576" t="e">
        <f t="shared" si="434"/>
        <v>#REF!</v>
      </c>
      <c r="E3980" s="575" t="e">
        <f t="shared" si="440"/>
        <v>#REF!</v>
      </c>
      <c r="F3980" s="575" t="e">
        <f t="shared" si="435"/>
        <v>#REF!</v>
      </c>
      <c r="G3980" s="575" t="e">
        <f t="shared" si="436"/>
        <v>#REF!</v>
      </c>
      <c r="H3980" s="575" t="e">
        <f t="shared" si="437"/>
        <v>#REF!</v>
      </c>
      <c r="I3980" s="575" t="e">
        <f t="shared" si="438"/>
        <v>#REF!</v>
      </c>
      <c r="J3980" s="575" t="e">
        <f>IF(A3980="","",IF(#REF!="","",PMT((1+D3980)^(1/12)-1,(#REF!*12)-A3980+1,-E3980)))</f>
        <v>#REF!</v>
      </c>
    </row>
    <row r="3981" spans="1:10">
      <c r="A3981" s="577" t="e">
        <f>IF(A3980="","",IF(A3980=#REF!*12,"",+A3980+1))</f>
        <v>#REF!</v>
      </c>
      <c r="B3981" s="576" t="e">
        <f t="shared" si="439"/>
        <v>#REF!</v>
      </c>
      <c r="C3981" s="576" t="e">
        <f>IF(A3981="","",IF(#REF!+'Plano Prestação Mensal Proposta'!A3981&gt;120,0,ROUND(IF(B3981&gt;0.045,(0.045*0.5),(0.5)*B3981),7)))</f>
        <v>#REF!</v>
      </c>
      <c r="D3981" s="576" t="e">
        <f t="shared" si="434"/>
        <v>#REF!</v>
      </c>
      <c r="E3981" s="575" t="e">
        <f t="shared" si="440"/>
        <v>#REF!</v>
      </c>
      <c r="F3981" s="575" t="e">
        <f t="shared" si="435"/>
        <v>#REF!</v>
      </c>
      <c r="G3981" s="575" t="e">
        <f t="shared" si="436"/>
        <v>#REF!</v>
      </c>
      <c r="H3981" s="575" t="e">
        <f t="shared" si="437"/>
        <v>#REF!</v>
      </c>
      <c r="I3981" s="575" t="e">
        <f t="shared" si="438"/>
        <v>#REF!</v>
      </c>
      <c r="J3981" s="575" t="e">
        <f>IF(A3981="","",IF(#REF!="","",PMT((1+D3981)^(1/12)-1,(#REF!*12)-A3981+1,-E3981)))</f>
        <v>#REF!</v>
      </c>
    </row>
    <row r="3982" spans="1:10">
      <c r="A3982" s="577" t="e">
        <f>IF(A3981="","",IF(A3981=#REF!*12,"",+A3981+1))</f>
        <v>#REF!</v>
      </c>
      <c r="B3982" s="576" t="e">
        <f t="shared" si="439"/>
        <v>#REF!</v>
      </c>
      <c r="C3982" s="576" t="e">
        <f>IF(A3982="","",IF(#REF!+'Plano Prestação Mensal Proposta'!A3982&gt;120,0,ROUND(IF(B3982&gt;0.045,(0.045*0.5),(0.5)*B3982),7)))</f>
        <v>#REF!</v>
      </c>
      <c r="D3982" s="576" t="e">
        <f t="shared" si="434"/>
        <v>#REF!</v>
      </c>
      <c r="E3982" s="575" t="e">
        <f t="shared" si="440"/>
        <v>#REF!</v>
      </c>
      <c r="F3982" s="575" t="e">
        <f t="shared" si="435"/>
        <v>#REF!</v>
      </c>
      <c r="G3982" s="575" t="e">
        <f t="shared" si="436"/>
        <v>#REF!</v>
      </c>
      <c r="H3982" s="575" t="e">
        <f t="shared" si="437"/>
        <v>#REF!</v>
      </c>
      <c r="I3982" s="575" t="e">
        <f t="shared" si="438"/>
        <v>#REF!</v>
      </c>
      <c r="J3982" s="575" t="e">
        <f>IF(A3982="","",IF(#REF!="","",PMT((1+D3982)^(1/12)-1,(#REF!*12)-A3982+1,-E3982)))</f>
        <v>#REF!</v>
      </c>
    </row>
    <row r="3983" spans="1:10">
      <c r="A3983" s="577" t="e">
        <f>IF(A3982="","",IF(A3982=#REF!*12,"",+A3982+1))</f>
        <v>#REF!</v>
      </c>
      <c r="B3983" s="576" t="e">
        <f t="shared" si="439"/>
        <v>#REF!</v>
      </c>
      <c r="C3983" s="576" t="e">
        <f>IF(A3983="","",IF(#REF!+'Plano Prestação Mensal Proposta'!A3983&gt;120,0,ROUND(IF(B3983&gt;0.045,(0.045*0.5),(0.5)*B3983),7)))</f>
        <v>#REF!</v>
      </c>
      <c r="D3983" s="576" t="e">
        <f t="shared" si="434"/>
        <v>#REF!</v>
      </c>
      <c r="E3983" s="575" t="e">
        <f t="shared" si="440"/>
        <v>#REF!</v>
      </c>
      <c r="F3983" s="575" t="e">
        <f t="shared" si="435"/>
        <v>#REF!</v>
      </c>
      <c r="G3983" s="575" t="e">
        <f t="shared" si="436"/>
        <v>#REF!</v>
      </c>
      <c r="H3983" s="575" t="e">
        <f t="shared" si="437"/>
        <v>#REF!</v>
      </c>
      <c r="I3983" s="575" t="e">
        <f t="shared" si="438"/>
        <v>#REF!</v>
      </c>
      <c r="J3983" s="575" t="e">
        <f>IF(A3983="","",IF(#REF!="","",PMT((1+D3983)^(1/12)-1,(#REF!*12)-A3983+1,-E3983)))</f>
        <v>#REF!</v>
      </c>
    </row>
    <row r="3984" spans="1:10">
      <c r="A3984" s="577" t="e">
        <f>IF(A3983="","",IF(A3983=#REF!*12,"",+A3983+1))</f>
        <v>#REF!</v>
      </c>
      <c r="B3984" s="576" t="e">
        <f t="shared" si="439"/>
        <v>#REF!</v>
      </c>
      <c r="C3984" s="576" t="e">
        <f>IF(A3984="","",IF(#REF!+'Plano Prestação Mensal Proposta'!A3984&gt;120,0,ROUND(IF(B3984&gt;0.045,(0.045*0.5),(0.5)*B3984),7)))</f>
        <v>#REF!</v>
      </c>
      <c r="D3984" s="576" t="e">
        <f t="shared" si="434"/>
        <v>#REF!</v>
      </c>
      <c r="E3984" s="575" t="e">
        <f t="shared" si="440"/>
        <v>#REF!</v>
      </c>
      <c r="F3984" s="575" t="e">
        <f t="shared" si="435"/>
        <v>#REF!</v>
      </c>
      <c r="G3984" s="575" t="e">
        <f t="shared" si="436"/>
        <v>#REF!</v>
      </c>
      <c r="H3984" s="575" t="e">
        <f t="shared" si="437"/>
        <v>#REF!</v>
      </c>
      <c r="I3984" s="575" t="e">
        <f t="shared" si="438"/>
        <v>#REF!</v>
      </c>
      <c r="J3984" s="575" t="e">
        <f>IF(A3984="","",IF(#REF!="","",PMT((1+D3984)^(1/12)-1,(#REF!*12)-A3984+1,-E3984)))</f>
        <v>#REF!</v>
      </c>
    </row>
    <row r="3985" spans="1:10">
      <c r="A3985" s="577" t="e">
        <f>IF(A3984="","",IF(A3984=#REF!*12,"",+A3984+1))</f>
        <v>#REF!</v>
      </c>
      <c r="B3985" s="576" t="e">
        <f t="shared" si="439"/>
        <v>#REF!</v>
      </c>
      <c r="C3985" s="576" t="e">
        <f>IF(A3985="","",IF(#REF!+'Plano Prestação Mensal Proposta'!A3985&gt;120,0,ROUND(IF(B3985&gt;0.045,(0.045*0.5),(0.5)*B3985),7)))</f>
        <v>#REF!</v>
      </c>
      <c r="D3985" s="576" t="e">
        <f t="shared" si="434"/>
        <v>#REF!</v>
      </c>
      <c r="E3985" s="575" t="e">
        <f t="shared" si="440"/>
        <v>#REF!</v>
      </c>
      <c r="F3985" s="575" t="e">
        <f t="shared" si="435"/>
        <v>#REF!</v>
      </c>
      <c r="G3985" s="575" t="e">
        <f t="shared" si="436"/>
        <v>#REF!</v>
      </c>
      <c r="H3985" s="575" t="e">
        <f t="shared" si="437"/>
        <v>#REF!</v>
      </c>
      <c r="I3985" s="575" t="e">
        <f t="shared" si="438"/>
        <v>#REF!</v>
      </c>
      <c r="J3985" s="575" t="e">
        <f>IF(A3985="","",IF(#REF!="","",PMT((1+D3985)^(1/12)-1,(#REF!*12)-A3985+1,-E3985)))</f>
        <v>#REF!</v>
      </c>
    </row>
    <row r="3986" spans="1:10">
      <c r="A3986" s="577" t="e">
        <f>IF(A3985="","",IF(A3985=#REF!*12,"",+A3985+1))</f>
        <v>#REF!</v>
      </c>
      <c r="B3986" s="576" t="e">
        <f t="shared" si="439"/>
        <v>#REF!</v>
      </c>
      <c r="C3986" s="576" t="e">
        <f>IF(A3986="","",IF(#REF!+'Plano Prestação Mensal Proposta'!A3986&gt;120,0,ROUND(IF(B3986&gt;0.045,(0.045*0.5),(0.5)*B3986),7)))</f>
        <v>#REF!</v>
      </c>
      <c r="D3986" s="576" t="e">
        <f t="shared" si="434"/>
        <v>#REF!</v>
      </c>
      <c r="E3986" s="575" t="e">
        <f t="shared" si="440"/>
        <v>#REF!</v>
      </c>
      <c r="F3986" s="575" t="e">
        <f t="shared" si="435"/>
        <v>#REF!</v>
      </c>
      <c r="G3986" s="575" t="e">
        <f t="shared" si="436"/>
        <v>#REF!</v>
      </c>
      <c r="H3986" s="575" t="e">
        <f t="shared" si="437"/>
        <v>#REF!</v>
      </c>
      <c r="I3986" s="575" t="e">
        <f t="shared" si="438"/>
        <v>#REF!</v>
      </c>
      <c r="J3986" s="575" t="e">
        <f>IF(A3986="","",IF(#REF!="","",PMT((1+D3986)^(1/12)-1,(#REF!*12)-A3986+1,-E3986)))</f>
        <v>#REF!</v>
      </c>
    </row>
    <row r="3987" spans="1:10">
      <c r="A3987" s="577" t="e">
        <f>IF(A3986="","",IF(A3986=#REF!*12,"",+A3986+1))</f>
        <v>#REF!</v>
      </c>
      <c r="B3987" s="576" t="e">
        <f t="shared" si="439"/>
        <v>#REF!</v>
      </c>
      <c r="C3987" s="576" t="e">
        <f>IF(A3987="","",IF(#REF!+'Plano Prestação Mensal Proposta'!A3987&gt;120,0,ROUND(IF(B3987&gt;0.045,(0.045*0.5),(0.5)*B3987),7)))</f>
        <v>#REF!</v>
      </c>
      <c r="D3987" s="576" t="e">
        <f t="shared" si="434"/>
        <v>#REF!</v>
      </c>
      <c r="E3987" s="575" t="e">
        <f t="shared" si="440"/>
        <v>#REF!</v>
      </c>
      <c r="F3987" s="575" t="e">
        <f t="shared" si="435"/>
        <v>#REF!</v>
      </c>
      <c r="G3987" s="575" t="e">
        <f t="shared" si="436"/>
        <v>#REF!</v>
      </c>
      <c r="H3987" s="575" t="e">
        <f t="shared" si="437"/>
        <v>#REF!</v>
      </c>
      <c r="I3987" s="575" t="e">
        <f t="shared" si="438"/>
        <v>#REF!</v>
      </c>
      <c r="J3987" s="575" t="e">
        <f>IF(A3987="","",IF(#REF!="","",PMT((1+D3987)^(1/12)-1,(#REF!*12)-A3987+1,-E3987)))</f>
        <v>#REF!</v>
      </c>
    </row>
    <row r="3988" spans="1:10">
      <c r="A3988" s="577" t="e">
        <f>IF(A3987="","",IF(A3987=#REF!*12,"",+A3987+1))</f>
        <v>#REF!</v>
      </c>
      <c r="B3988" s="576" t="e">
        <f t="shared" si="439"/>
        <v>#REF!</v>
      </c>
      <c r="C3988" s="576" t="e">
        <f>IF(A3988="","",IF(#REF!+'Plano Prestação Mensal Proposta'!A3988&gt;120,0,ROUND(IF(B3988&gt;0.045,(0.045*0.5),(0.5)*B3988),7)))</f>
        <v>#REF!</v>
      </c>
      <c r="D3988" s="576" t="e">
        <f t="shared" si="434"/>
        <v>#REF!</v>
      </c>
      <c r="E3988" s="575" t="e">
        <f t="shared" si="440"/>
        <v>#REF!</v>
      </c>
      <c r="F3988" s="575" t="e">
        <f t="shared" si="435"/>
        <v>#REF!</v>
      </c>
      <c r="G3988" s="575" t="e">
        <f t="shared" si="436"/>
        <v>#REF!</v>
      </c>
      <c r="H3988" s="575" t="e">
        <f t="shared" si="437"/>
        <v>#REF!</v>
      </c>
      <c r="I3988" s="575" t="e">
        <f t="shared" si="438"/>
        <v>#REF!</v>
      </c>
      <c r="J3988" s="575" t="e">
        <f>IF(A3988="","",IF(#REF!="","",PMT((1+D3988)^(1/12)-1,(#REF!*12)-A3988+1,-E3988)))</f>
        <v>#REF!</v>
      </c>
    </row>
    <row r="3989" spans="1:10">
      <c r="A3989" s="577" t="e">
        <f>IF(A3988="","",IF(A3988=#REF!*12,"",+A3988+1))</f>
        <v>#REF!</v>
      </c>
      <c r="B3989" s="576" t="e">
        <f t="shared" si="439"/>
        <v>#REF!</v>
      </c>
      <c r="C3989" s="576" t="e">
        <f>IF(A3989="","",IF(#REF!+'Plano Prestação Mensal Proposta'!A3989&gt;120,0,ROUND(IF(B3989&gt;0.045,(0.045*0.5),(0.5)*B3989),7)))</f>
        <v>#REF!</v>
      </c>
      <c r="D3989" s="576" t="e">
        <f t="shared" si="434"/>
        <v>#REF!</v>
      </c>
      <c r="E3989" s="575" t="e">
        <f t="shared" si="440"/>
        <v>#REF!</v>
      </c>
      <c r="F3989" s="575" t="e">
        <f t="shared" si="435"/>
        <v>#REF!</v>
      </c>
      <c r="G3989" s="575" t="e">
        <f t="shared" si="436"/>
        <v>#REF!</v>
      </c>
      <c r="H3989" s="575" t="e">
        <f t="shared" si="437"/>
        <v>#REF!</v>
      </c>
      <c r="I3989" s="575" t="e">
        <f t="shared" si="438"/>
        <v>#REF!</v>
      </c>
      <c r="J3989" s="575" t="e">
        <f>IF(A3989="","",IF(#REF!="","",PMT((1+D3989)^(1/12)-1,(#REF!*12)-A3989+1,-E3989)))</f>
        <v>#REF!</v>
      </c>
    </row>
    <row r="3990" spans="1:10">
      <c r="A3990" s="577" t="e">
        <f>IF(A3989="","",IF(A3989=#REF!*12,"",+A3989+1))</f>
        <v>#REF!</v>
      </c>
      <c r="B3990" s="576" t="e">
        <f t="shared" si="439"/>
        <v>#REF!</v>
      </c>
      <c r="C3990" s="576" t="e">
        <f>IF(A3990="","",IF(#REF!+'Plano Prestação Mensal Proposta'!A3990&gt;120,0,ROUND(IF(B3990&gt;0.045,(0.045*0.5),(0.5)*B3990),7)))</f>
        <v>#REF!</v>
      </c>
      <c r="D3990" s="576" t="e">
        <f t="shared" si="434"/>
        <v>#REF!</v>
      </c>
      <c r="E3990" s="575" t="e">
        <f t="shared" si="440"/>
        <v>#REF!</v>
      </c>
      <c r="F3990" s="575" t="e">
        <f t="shared" si="435"/>
        <v>#REF!</v>
      </c>
      <c r="G3990" s="575" t="e">
        <f t="shared" si="436"/>
        <v>#REF!</v>
      </c>
      <c r="H3990" s="575" t="e">
        <f t="shared" si="437"/>
        <v>#REF!</v>
      </c>
      <c r="I3990" s="575" t="e">
        <f t="shared" si="438"/>
        <v>#REF!</v>
      </c>
      <c r="J3990" s="575" t="e">
        <f>IF(A3990="","",IF(#REF!="","",PMT((1+D3990)^(1/12)-1,(#REF!*12)-A3990+1,-E3990)))</f>
        <v>#REF!</v>
      </c>
    </row>
    <row r="3991" spans="1:10">
      <c r="A3991" s="577" t="e">
        <f>IF(A3990="","",IF(A3990=#REF!*12,"",+A3990+1))</f>
        <v>#REF!</v>
      </c>
      <c r="B3991" s="576" t="e">
        <f t="shared" si="439"/>
        <v>#REF!</v>
      </c>
      <c r="C3991" s="576" t="e">
        <f>IF(A3991="","",IF(#REF!+'Plano Prestação Mensal Proposta'!A3991&gt;120,0,ROUND(IF(B3991&gt;0.045,(0.045*0.5),(0.5)*B3991),7)))</f>
        <v>#REF!</v>
      </c>
      <c r="D3991" s="576" t="e">
        <f t="shared" si="434"/>
        <v>#REF!</v>
      </c>
      <c r="E3991" s="575" t="e">
        <f t="shared" si="440"/>
        <v>#REF!</v>
      </c>
      <c r="F3991" s="575" t="e">
        <f t="shared" si="435"/>
        <v>#REF!</v>
      </c>
      <c r="G3991" s="575" t="e">
        <f t="shared" si="436"/>
        <v>#REF!</v>
      </c>
      <c r="H3991" s="575" t="e">
        <f t="shared" si="437"/>
        <v>#REF!</v>
      </c>
      <c r="I3991" s="575" t="e">
        <f t="shared" si="438"/>
        <v>#REF!</v>
      </c>
      <c r="J3991" s="575" t="e">
        <f>IF(A3991="","",IF(#REF!="","",PMT((1+D3991)^(1/12)-1,(#REF!*12)-A3991+1,-E3991)))</f>
        <v>#REF!</v>
      </c>
    </row>
    <row r="3992" spans="1:10">
      <c r="A3992" s="577" t="e">
        <f>IF(A3991="","",IF(A3991=#REF!*12,"",+A3991+1))</f>
        <v>#REF!</v>
      </c>
      <c r="B3992" s="576" t="e">
        <f t="shared" si="439"/>
        <v>#REF!</v>
      </c>
      <c r="C3992" s="576" t="e">
        <f>IF(A3992="","",IF(#REF!+'Plano Prestação Mensal Proposta'!A3992&gt;120,0,ROUND(IF(B3992&gt;0.045,(0.045*0.5),(0.5)*B3992),7)))</f>
        <v>#REF!</v>
      </c>
      <c r="D3992" s="576" t="e">
        <f t="shared" si="434"/>
        <v>#REF!</v>
      </c>
      <c r="E3992" s="575" t="e">
        <f t="shared" si="440"/>
        <v>#REF!</v>
      </c>
      <c r="F3992" s="575" t="e">
        <f t="shared" si="435"/>
        <v>#REF!</v>
      </c>
      <c r="G3992" s="575" t="e">
        <f t="shared" si="436"/>
        <v>#REF!</v>
      </c>
      <c r="H3992" s="575" t="e">
        <f t="shared" si="437"/>
        <v>#REF!</v>
      </c>
      <c r="I3992" s="575" t="e">
        <f t="shared" si="438"/>
        <v>#REF!</v>
      </c>
      <c r="J3992" s="575" t="e">
        <f>IF(A3992="","",IF(#REF!="","",PMT((1+D3992)^(1/12)-1,(#REF!*12)-A3992+1,-E3992)))</f>
        <v>#REF!</v>
      </c>
    </row>
    <row r="3993" spans="1:10">
      <c r="A3993" s="577" t="e">
        <f>IF(A3992="","",IF(A3992=#REF!*12,"",+A3992+1))</f>
        <v>#REF!</v>
      </c>
      <c r="B3993" s="576" t="e">
        <f t="shared" si="439"/>
        <v>#REF!</v>
      </c>
      <c r="C3993" s="576" t="e">
        <f>IF(A3993="","",IF(#REF!+'Plano Prestação Mensal Proposta'!A3993&gt;120,0,ROUND(IF(B3993&gt;0.045,(0.045*0.5),(0.5)*B3993),7)))</f>
        <v>#REF!</v>
      </c>
      <c r="D3993" s="576" t="e">
        <f t="shared" si="434"/>
        <v>#REF!</v>
      </c>
      <c r="E3993" s="575" t="e">
        <f t="shared" si="440"/>
        <v>#REF!</v>
      </c>
      <c r="F3993" s="575" t="e">
        <f t="shared" si="435"/>
        <v>#REF!</v>
      </c>
      <c r="G3993" s="575" t="e">
        <f t="shared" si="436"/>
        <v>#REF!</v>
      </c>
      <c r="H3993" s="575" t="e">
        <f t="shared" si="437"/>
        <v>#REF!</v>
      </c>
      <c r="I3993" s="575" t="e">
        <f t="shared" si="438"/>
        <v>#REF!</v>
      </c>
      <c r="J3993" s="575" t="e">
        <f>IF(A3993="","",IF(#REF!="","",PMT((1+D3993)^(1/12)-1,(#REF!*12)-A3993+1,-E3993)))</f>
        <v>#REF!</v>
      </c>
    </row>
    <row r="3994" spans="1:10">
      <c r="A3994" s="577" t="e">
        <f>IF(A3993="","",IF(A3993=#REF!*12,"",+A3993+1))</f>
        <v>#REF!</v>
      </c>
      <c r="B3994" s="576" t="e">
        <f t="shared" si="439"/>
        <v>#REF!</v>
      </c>
      <c r="C3994" s="576" t="e">
        <f>IF(A3994="","",IF(#REF!+'Plano Prestação Mensal Proposta'!A3994&gt;120,0,ROUND(IF(B3994&gt;0.045,(0.045*0.5),(0.5)*B3994),7)))</f>
        <v>#REF!</v>
      </c>
      <c r="D3994" s="576" t="e">
        <f t="shared" si="434"/>
        <v>#REF!</v>
      </c>
      <c r="E3994" s="575" t="e">
        <f t="shared" si="440"/>
        <v>#REF!</v>
      </c>
      <c r="F3994" s="575" t="e">
        <f t="shared" si="435"/>
        <v>#REF!</v>
      </c>
      <c r="G3994" s="575" t="e">
        <f t="shared" si="436"/>
        <v>#REF!</v>
      </c>
      <c r="H3994" s="575" t="e">
        <f t="shared" si="437"/>
        <v>#REF!</v>
      </c>
      <c r="I3994" s="575" t="e">
        <f t="shared" si="438"/>
        <v>#REF!</v>
      </c>
      <c r="J3994" s="575" t="e">
        <f>IF(A3994="","",IF(#REF!="","",PMT((1+D3994)^(1/12)-1,(#REF!*12)-A3994+1,-E3994)))</f>
        <v>#REF!</v>
      </c>
    </row>
    <row r="3995" spans="1:10">
      <c r="A3995" s="577" t="e">
        <f>IF(A3994="","",IF(A3994=#REF!*12,"",+A3994+1))</f>
        <v>#REF!</v>
      </c>
      <c r="B3995" s="576" t="e">
        <f t="shared" si="439"/>
        <v>#REF!</v>
      </c>
      <c r="C3995" s="576" t="e">
        <f>IF(A3995="","",IF(#REF!+'Plano Prestação Mensal Proposta'!A3995&gt;120,0,ROUND(IF(B3995&gt;0.045,(0.045*0.5),(0.5)*B3995),7)))</f>
        <v>#REF!</v>
      </c>
      <c r="D3995" s="576" t="e">
        <f t="shared" si="434"/>
        <v>#REF!</v>
      </c>
      <c r="E3995" s="575" t="e">
        <f t="shared" si="440"/>
        <v>#REF!</v>
      </c>
      <c r="F3995" s="575" t="e">
        <f t="shared" si="435"/>
        <v>#REF!</v>
      </c>
      <c r="G3995" s="575" t="e">
        <f t="shared" si="436"/>
        <v>#REF!</v>
      </c>
      <c r="H3995" s="575" t="e">
        <f t="shared" si="437"/>
        <v>#REF!</v>
      </c>
      <c r="I3995" s="575" t="e">
        <f t="shared" si="438"/>
        <v>#REF!</v>
      </c>
      <c r="J3995" s="575" t="e">
        <f>IF(A3995="","",IF(#REF!="","",PMT((1+D3995)^(1/12)-1,(#REF!*12)-A3995+1,-E3995)))</f>
        <v>#REF!</v>
      </c>
    </row>
    <row r="3996" spans="1:10">
      <c r="A3996" s="577" t="e">
        <f>IF(A3995="","",IF(A3995=#REF!*12,"",+A3995+1))</f>
        <v>#REF!</v>
      </c>
      <c r="B3996" s="576" t="e">
        <f t="shared" si="439"/>
        <v>#REF!</v>
      </c>
      <c r="C3996" s="576" t="e">
        <f>IF(A3996="","",IF(#REF!+'Plano Prestação Mensal Proposta'!A3996&gt;120,0,ROUND(IF(B3996&gt;0.045,(0.045*0.5),(0.5)*B3996),7)))</f>
        <v>#REF!</v>
      </c>
      <c r="D3996" s="576" t="e">
        <f t="shared" si="434"/>
        <v>#REF!</v>
      </c>
      <c r="E3996" s="575" t="e">
        <f t="shared" si="440"/>
        <v>#REF!</v>
      </c>
      <c r="F3996" s="575" t="e">
        <f t="shared" si="435"/>
        <v>#REF!</v>
      </c>
      <c r="G3996" s="575" t="e">
        <f t="shared" si="436"/>
        <v>#REF!</v>
      </c>
      <c r="H3996" s="575" t="e">
        <f t="shared" si="437"/>
        <v>#REF!</v>
      </c>
      <c r="I3996" s="575" t="e">
        <f t="shared" si="438"/>
        <v>#REF!</v>
      </c>
      <c r="J3996" s="575" t="e">
        <f>IF(A3996="","",IF(#REF!="","",PMT((1+D3996)^(1/12)-1,(#REF!*12)-A3996+1,-E3996)))</f>
        <v>#REF!</v>
      </c>
    </row>
    <row r="3997" spans="1:10">
      <c r="A3997" s="577" t="e">
        <f>IF(A3996="","",IF(A3996=#REF!*12,"",+A3996+1))</f>
        <v>#REF!</v>
      </c>
      <c r="B3997" s="576" t="e">
        <f t="shared" si="439"/>
        <v>#REF!</v>
      </c>
      <c r="C3997" s="576" t="e">
        <f>IF(A3997="","",IF(#REF!+'Plano Prestação Mensal Proposta'!A3997&gt;120,0,ROUND(IF(B3997&gt;0.045,(0.045*0.5),(0.5)*B3997),7)))</f>
        <v>#REF!</v>
      </c>
      <c r="D3997" s="576" t="e">
        <f t="shared" si="434"/>
        <v>#REF!</v>
      </c>
      <c r="E3997" s="575" t="e">
        <f t="shared" si="440"/>
        <v>#REF!</v>
      </c>
      <c r="F3997" s="575" t="e">
        <f t="shared" si="435"/>
        <v>#REF!</v>
      </c>
      <c r="G3997" s="575" t="e">
        <f t="shared" si="436"/>
        <v>#REF!</v>
      </c>
      <c r="H3997" s="575" t="e">
        <f t="shared" si="437"/>
        <v>#REF!</v>
      </c>
      <c r="I3997" s="575" t="e">
        <f t="shared" si="438"/>
        <v>#REF!</v>
      </c>
      <c r="J3997" s="575" t="e">
        <f>IF(A3997="","",IF(#REF!="","",PMT((1+D3997)^(1/12)-1,(#REF!*12)-A3997+1,-E3997)))</f>
        <v>#REF!</v>
      </c>
    </row>
    <row r="3998" spans="1:10">
      <c r="A3998" s="577" t="e">
        <f>IF(A3997="","",IF(A3997=#REF!*12,"",+A3997+1))</f>
        <v>#REF!</v>
      </c>
      <c r="B3998" s="576" t="e">
        <f t="shared" si="439"/>
        <v>#REF!</v>
      </c>
      <c r="C3998" s="576" t="e">
        <f>IF(A3998="","",IF(#REF!+'Plano Prestação Mensal Proposta'!A3998&gt;120,0,ROUND(IF(B3998&gt;0.045,(0.045*0.5),(0.5)*B3998),7)))</f>
        <v>#REF!</v>
      </c>
      <c r="D3998" s="576" t="e">
        <f t="shared" si="434"/>
        <v>#REF!</v>
      </c>
      <c r="E3998" s="575" t="e">
        <f t="shared" si="440"/>
        <v>#REF!</v>
      </c>
      <c r="F3998" s="575" t="e">
        <f t="shared" si="435"/>
        <v>#REF!</v>
      </c>
      <c r="G3998" s="575" t="e">
        <f t="shared" si="436"/>
        <v>#REF!</v>
      </c>
      <c r="H3998" s="575" t="e">
        <f t="shared" si="437"/>
        <v>#REF!</v>
      </c>
      <c r="I3998" s="575" t="e">
        <f t="shared" si="438"/>
        <v>#REF!</v>
      </c>
      <c r="J3998" s="575" t="e">
        <f>IF(A3998="","",IF(#REF!="","",PMT((1+D3998)^(1/12)-1,(#REF!*12)-A3998+1,-E3998)))</f>
        <v>#REF!</v>
      </c>
    </row>
    <row r="3999" spans="1:10">
      <c r="A3999" s="577" t="e">
        <f>IF(A3998="","",IF(A3998=#REF!*12,"",+A3998+1))</f>
        <v>#REF!</v>
      </c>
      <c r="B3999" s="576" t="e">
        <f t="shared" si="439"/>
        <v>#REF!</v>
      </c>
      <c r="C3999" s="576" t="e">
        <f>IF(A3999="","",IF(#REF!+'Plano Prestação Mensal Proposta'!A3999&gt;120,0,ROUND(IF(B3999&gt;0.045,(0.045*0.5),(0.5)*B3999),7)))</f>
        <v>#REF!</v>
      </c>
      <c r="D3999" s="576" t="e">
        <f t="shared" si="434"/>
        <v>#REF!</v>
      </c>
      <c r="E3999" s="575" t="e">
        <f t="shared" si="440"/>
        <v>#REF!</v>
      </c>
      <c r="F3999" s="575" t="e">
        <f t="shared" si="435"/>
        <v>#REF!</v>
      </c>
      <c r="G3999" s="575" t="e">
        <f t="shared" si="436"/>
        <v>#REF!</v>
      </c>
      <c r="H3999" s="575" t="e">
        <f t="shared" si="437"/>
        <v>#REF!</v>
      </c>
      <c r="I3999" s="575" t="e">
        <f t="shared" si="438"/>
        <v>#REF!</v>
      </c>
      <c r="J3999" s="575" t="e">
        <f>IF(A3999="","",IF(#REF!="","",PMT((1+D3999)^(1/12)-1,(#REF!*12)-A3999+1,-E3999)))</f>
        <v>#REF!</v>
      </c>
    </row>
    <row r="4000" spans="1:10">
      <c r="A4000" s="577" t="e">
        <f>IF(A3999="","",IF(A3999=#REF!*12,"",+A3999+1))</f>
        <v>#REF!</v>
      </c>
      <c r="B4000" s="576" t="e">
        <f t="shared" si="439"/>
        <v>#REF!</v>
      </c>
      <c r="C4000" s="576" t="e">
        <f>IF(A4000="","",IF(#REF!+'Plano Prestação Mensal Proposta'!A4000&gt;120,0,ROUND(IF(B4000&gt;0.045,(0.045*0.5),(0.5)*B4000),7)))</f>
        <v>#REF!</v>
      </c>
      <c r="D4000" s="576" t="e">
        <f t="shared" si="434"/>
        <v>#REF!</v>
      </c>
      <c r="E4000" s="575" t="e">
        <f t="shared" si="440"/>
        <v>#REF!</v>
      </c>
      <c r="F4000" s="575" t="e">
        <f t="shared" si="435"/>
        <v>#REF!</v>
      </c>
      <c r="G4000" s="575" t="e">
        <f t="shared" si="436"/>
        <v>#REF!</v>
      </c>
      <c r="H4000" s="575" t="e">
        <f t="shared" si="437"/>
        <v>#REF!</v>
      </c>
      <c r="I4000" s="575" t="e">
        <f t="shared" si="438"/>
        <v>#REF!</v>
      </c>
      <c r="J4000" s="575" t="e">
        <f>IF(A4000="","",IF(#REF!="","",PMT((1+D4000)^(1/12)-1,(#REF!*12)-A4000+1,-E4000)))</f>
        <v>#REF!</v>
      </c>
    </row>
    <row r="4001" spans="1:10">
      <c r="A4001" s="577" t="e">
        <f>IF(A4000="","",IF(A4000=#REF!*12,"",+A4000+1))</f>
        <v>#REF!</v>
      </c>
      <c r="B4001" s="576" t="e">
        <f t="shared" si="439"/>
        <v>#REF!</v>
      </c>
      <c r="C4001" s="576" t="e">
        <f>IF(A4001="","",IF(#REF!+'Plano Prestação Mensal Proposta'!A4001&gt;120,0,ROUND(IF(B4001&gt;0.045,(0.045*0.5),(0.5)*B4001),7)))</f>
        <v>#REF!</v>
      </c>
      <c r="D4001" s="576" t="e">
        <f t="shared" si="434"/>
        <v>#REF!</v>
      </c>
      <c r="E4001" s="575" t="e">
        <f t="shared" si="440"/>
        <v>#REF!</v>
      </c>
      <c r="F4001" s="575" t="e">
        <f t="shared" si="435"/>
        <v>#REF!</v>
      </c>
      <c r="G4001" s="575" t="e">
        <f t="shared" si="436"/>
        <v>#REF!</v>
      </c>
      <c r="H4001" s="575" t="e">
        <f t="shared" si="437"/>
        <v>#REF!</v>
      </c>
      <c r="I4001" s="575" t="e">
        <f t="shared" si="438"/>
        <v>#REF!</v>
      </c>
      <c r="J4001" s="575" t="e">
        <f>IF(A4001="","",IF(#REF!="","",PMT((1+D4001)^(1/12)-1,(#REF!*12)-A4001+1,-E4001)))</f>
        <v>#REF!</v>
      </c>
    </row>
    <row r="4002" spans="1:10">
      <c r="A4002" s="577" t="e">
        <f>IF(A4001="","",IF(A4001=#REF!*12,"",+A4001+1))</f>
        <v>#REF!</v>
      </c>
      <c r="B4002" s="576" t="e">
        <f t="shared" si="439"/>
        <v>#REF!</v>
      </c>
      <c r="C4002" s="576" t="e">
        <f>IF(A4002="","",IF(#REF!+'Plano Prestação Mensal Proposta'!A4002&gt;120,0,ROUND(IF(B4002&gt;0.045,(0.045*0.5),(0.5)*B4002),7)))</f>
        <v>#REF!</v>
      </c>
      <c r="D4002" s="576" t="e">
        <f t="shared" si="434"/>
        <v>#REF!</v>
      </c>
      <c r="E4002" s="575" t="e">
        <f t="shared" si="440"/>
        <v>#REF!</v>
      </c>
      <c r="F4002" s="575" t="e">
        <f t="shared" si="435"/>
        <v>#REF!</v>
      </c>
      <c r="G4002" s="575" t="e">
        <f t="shared" si="436"/>
        <v>#REF!</v>
      </c>
      <c r="H4002" s="575" t="e">
        <f t="shared" si="437"/>
        <v>#REF!</v>
      </c>
      <c r="I4002" s="575" t="e">
        <f t="shared" si="438"/>
        <v>#REF!</v>
      </c>
      <c r="J4002" s="575" t="e">
        <f>IF(A4002="","",IF(#REF!="","",PMT((1+D4002)^(1/12)-1,(#REF!*12)-A4002+1,-E4002)))</f>
        <v>#REF!</v>
      </c>
    </row>
    <row r="4003" spans="1:10">
      <c r="A4003" s="577" t="e">
        <f>IF(A4002="","",IF(A4002=#REF!*12,"",+A4002+1))</f>
        <v>#REF!</v>
      </c>
      <c r="B4003" s="576" t="e">
        <f t="shared" si="439"/>
        <v>#REF!</v>
      </c>
      <c r="C4003" s="576" t="e">
        <f>IF(A4003="","",IF(#REF!+'Plano Prestação Mensal Proposta'!A4003&gt;120,0,ROUND(IF(B4003&gt;0.045,(0.045*0.5),(0.5)*B4003),7)))</f>
        <v>#REF!</v>
      </c>
      <c r="D4003" s="576" t="e">
        <f t="shared" si="434"/>
        <v>#REF!</v>
      </c>
      <c r="E4003" s="575" t="e">
        <f t="shared" si="440"/>
        <v>#REF!</v>
      </c>
      <c r="F4003" s="575" t="e">
        <f t="shared" si="435"/>
        <v>#REF!</v>
      </c>
      <c r="G4003" s="575" t="e">
        <f t="shared" si="436"/>
        <v>#REF!</v>
      </c>
      <c r="H4003" s="575" t="e">
        <f t="shared" si="437"/>
        <v>#REF!</v>
      </c>
      <c r="I4003" s="575" t="e">
        <f t="shared" si="438"/>
        <v>#REF!</v>
      </c>
      <c r="J4003" s="575" t="e">
        <f>IF(A4003="","",IF(#REF!="","",PMT((1+D4003)^(1/12)-1,(#REF!*12)-A4003+1,-E4003)))</f>
        <v>#REF!</v>
      </c>
    </row>
    <row r="4004" spans="1:10">
      <c r="A4004" s="577" t="e">
        <f>IF(A4003="","",IF(A4003=#REF!*12,"",+A4003+1))</f>
        <v>#REF!</v>
      </c>
      <c r="B4004" s="576" t="e">
        <f t="shared" si="439"/>
        <v>#REF!</v>
      </c>
      <c r="C4004" s="576" t="e">
        <f>IF(A4004="","",IF(#REF!+'Plano Prestação Mensal Proposta'!A4004&gt;120,0,ROUND(IF(B4004&gt;0.045,(0.045*0.5),(0.5)*B4004),7)))</f>
        <v>#REF!</v>
      </c>
      <c r="D4004" s="576" t="e">
        <f t="shared" si="434"/>
        <v>#REF!</v>
      </c>
      <c r="E4004" s="575" t="e">
        <f t="shared" si="440"/>
        <v>#REF!</v>
      </c>
      <c r="F4004" s="575" t="e">
        <f t="shared" si="435"/>
        <v>#REF!</v>
      </c>
      <c r="G4004" s="575" t="e">
        <f t="shared" si="436"/>
        <v>#REF!</v>
      </c>
      <c r="H4004" s="575" t="e">
        <f t="shared" si="437"/>
        <v>#REF!</v>
      </c>
      <c r="I4004" s="575" t="e">
        <f t="shared" si="438"/>
        <v>#REF!</v>
      </c>
      <c r="J4004" s="575" t="e">
        <f>IF(A4004="","",IF(#REF!="","",PMT((1+D4004)^(1/12)-1,(#REF!*12)-A4004+1,-E4004)))</f>
        <v>#REF!</v>
      </c>
    </row>
    <row r="4005" spans="1:10">
      <c r="A4005" s="577" t="e">
        <f>IF(A4004="","",IF(A4004=#REF!*12,"",+A4004+1))</f>
        <v>#REF!</v>
      </c>
      <c r="B4005" s="576" t="e">
        <f t="shared" si="439"/>
        <v>#REF!</v>
      </c>
      <c r="C4005" s="576" t="e">
        <f>IF(A4005="","",IF(#REF!+'Plano Prestação Mensal Proposta'!A4005&gt;120,0,ROUND(IF(B4005&gt;0.045,(0.045*0.5),(0.5)*B4005),7)))</f>
        <v>#REF!</v>
      </c>
      <c r="D4005" s="576" t="e">
        <f t="shared" si="434"/>
        <v>#REF!</v>
      </c>
      <c r="E4005" s="575" t="e">
        <f t="shared" si="440"/>
        <v>#REF!</v>
      </c>
      <c r="F4005" s="575" t="e">
        <f t="shared" si="435"/>
        <v>#REF!</v>
      </c>
      <c r="G4005" s="575" t="e">
        <f t="shared" si="436"/>
        <v>#REF!</v>
      </c>
      <c r="H4005" s="575" t="e">
        <f t="shared" si="437"/>
        <v>#REF!</v>
      </c>
      <c r="I4005" s="575" t="e">
        <f t="shared" si="438"/>
        <v>#REF!</v>
      </c>
      <c r="J4005" s="575" t="e">
        <f>IF(A4005="","",IF(#REF!="","",PMT((1+D4005)^(1/12)-1,(#REF!*12)-A4005+1,-E4005)))</f>
        <v>#REF!</v>
      </c>
    </row>
    <row r="4006" spans="1:10">
      <c r="A4006" s="577" t="e">
        <f>IF(A4005="","",IF(A4005=#REF!*12,"",+A4005+1))</f>
        <v>#REF!</v>
      </c>
      <c r="B4006" s="576" t="e">
        <f t="shared" si="439"/>
        <v>#REF!</v>
      </c>
      <c r="C4006" s="576" t="e">
        <f>IF(A4006="","",IF(#REF!+'Plano Prestação Mensal Proposta'!A4006&gt;120,0,ROUND(IF(B4006&gt;0.045,(0.045*0.5),(0.5)*B4006),7)))</f>
        <v>#REF!</v>
      </c>
      <c r="D4006" s="576" t="e">
        <f t="shared" si="434"/>
        <v>#REF!</v>
      </c>
      <c r="E4006" s="575" t="e">
        <f t="shared" si="440"/>
        <v>#REF!</v>
      </c>
      <c r="F4006" s="575" t="e">
        <f t="shared" si="435"/>
        <v>#REF!</v>
      </c>
      <c r="G4006" s="575" t="e">
        <f t="shared" si="436"/>
        <v>#REF!</v>
      </c>
      <c r="H4006" s="575" t="e">
        <f t="shared" si="437"/>
        <v>#REF!</v>
      </c>
      <c r="I4006" s="575" t="e">
        <f t="shared" si="438"/>
        <v>#REF!</v>
      </c>
      <c r="J4006" s="575" t="e">
        <f>IF(A4006="","",IF(#REF!="","",PMT((1+D4006)^(1/12)-1,(#REF!*12)-A4006+1,-E4006)))</f>
        <v>#REF!</v>
      </c>
    </row>
    <row r="4007" spans="1:10">
      <c r="A4007" s="577" t="e">
        <f>IF(A4006="","",IF(A4006=#REF!*12,"",+A4006+1))</f>
        <v>#REF!</v>
      </c>
      <c r="B4007" s="576" t="e">
        <f t="shared" si="439"/>
        <v>#REF!</v>
      </c>
      <c r="C4007" s="576" t="e">
        <f>IF(A4007="","",IF(#REF!+'Plano Prestação Mensal Proposta'!A4007&gt;120,0,ROUND(IF(B4007&gt;0.045,(0.045*0.5),(0.5)*B4007),7)))</f>
        <v>#REF!</v>
      </c>
      <c r="D4007" s="576" t="e">
        <f t="shared" si="434"/>
        <v>#REF!</v>
      </c>
      <c r="E4007" s="575" t="e">
        <f t="shared" si="440"/>
        <v>#REF!</v>
      </c>
      <c r="F4007" s="575" t="e">
        <f t="shared" si="435"/>
        <v>#REF!</v>
      </c>
      <c r="G4007" s="575" t="e">
        <f t="shared" si="436"/>
        <v>#REF!</v>
      </c>
      <c r="H4007" s="575" t="e">
        <f t="shared" si="437"/>
        <v>#REF!</v>
      </c>
      <c r="I4007" s="575" t="e">
        <f t="shared" si="438"/>
        <v>#REF!</v>
      </c>
      <c r="J4007" s="575" t="e">
        <f>IF(A4007="","",IF(#REF!="","",PMT((1+D4007)^(1/12)-1,(#REF!*12)-A4007+1,-E4007)))</f>
        <v>#REF!</v>
      </c>
    </row>
    <row r="4008" spans="1:10">
      <c r="A4008" s="577" t="e">
        <f>IF(A4007="","",IF(A4007=#REF!*12,"",+A4007+1))</f>
        <v>#REF!</v>
      </c>
      <c r="B4008" s="576" t="e">
        <f t="shared" si="439"/>
        <v>#REF!</v>
      </c>
      <c r="C4008" s="576" t="e">
        <f>IF(A4008="","",IF(#REF!+'Plano Prestação Mensal Proposta'!A4008&gt;120,0,ROUND(IF(B4008&gt;0.045,(0.045*0.5),(0.5)*B4008),7)))</f>
        <v>#REF!</v>
      </c>
      <c r="D4008" s="576" t="e">
        <f t="shared" si="434"/>
        <v>#REF!</v>
      </c>
      <c r="E4008" s="575" t="e">
        <f t="shared" si="440"/>
        <v>#REF!</v>
      </c>
      <c r="F4008" s="575" t="e">
        <f t="shared" si="435"/>
        <v>#REF!</v>
      </c>
      <c r="G4008" s="575" t="e">
        <f t="shared" si="436"/>
        <v>#REF!</v>
      </c>
      <c r="H4008" s="575" t="e">
        <f t="shared" si="437"/>
        <v>#REF!</v>
      </c>
      <c r="I4008" s="575" t="e">
        <f t="shared" si="438"/>
        <v>#REF!</v>
      </c>
      <c r="J4008" s="575" t="e">
        <f>IF(A4008="","",IF(#REF!="","",PMT((1+D4008)^(1/12)-1,(#REF!*12)-A4008+1,-E4008)))</f>
        <v>#REF!</v>
      </c>
    </row>
    <row r="4009" spans="1:10">
      <c r="A4009" s="577" t="e">
        <f>IF(A4008="","",IF(A4008=#REF!*12,"",+A4008+1))</f>
        <v>#REF!</v>
      </c>
      <c r="B4009" s="576" t="e">
        <f t="shared" si="439"/>
        <v>#REF!</v>
      </c>
      <c r="C4009" s="576" t="e">
        <f>IF(A4009="","",IF(#REF!+'Plano Prestação Mensal Proposta'!A4009&gt;120,0,ROUND(IF(B4009&gt;0.045,(0.045*0.5),(0.5)*B4009),7)))</f>
        <v>#REF!</v>
      </c>
      <c r="D4009" s="576" t="e">
        <f t="shared" si="434"/>
        <v>#REF!</v>
      </c>
      <c r="E4009" s="575" t="e">
        <f t="shared" si="440"/>
        <v>#REF!</v>
      </c>
      <c r="F4009" s="575" t="e">
        <f t="shared" si="435"/>
        <v>#REF!</v>
      </c>
      <c r="G4009" s="575" t="e">
        <f t="shared" si="436"/>
        <v>#REF!</v>
      </c>
      <c r="H4009" s="575" t="e">
        <f t="shared" si="437"/>
        <v>#REF!</v>
      </c>
      <c r="I4009" s="575" t="e">
        <f t="shared" si="438"/>
        <v>#REF!</v>
      </c>
      <c r="J4009" s="575" t="e">
        <f>IF(A4009="","",IF(#REF!="","",PMT((1+D4009)^(1/12)-1,(#REF!*12)-A4009+1,-E4009)))</f>
        <v>#REF!</v>
      </c>
    </row>
    <row r="4010" spans="1:10">
      <c r="A4010" s="577" t="e">
        <f>IF(A4009="","",IF(A4009=#REF!*12,"",+A4009+1))</f>
        <v>#REF!</v>
      </c>
      <c r="B4010" s="576" t="e">
        <f t="shared" si="439"/>
        <v>#REF!</v>
      </c>
      <c r="C4010" s="576" t="e">
        <f>IF(A4010="","",IF(#REF!+'Plano Prestação Mensal Proposta'!A4010&gt;120,0,ROUND(IF(B4010&gt;0.045,(0.045*0.5),(0.5)*B4010),7)))</f>
        <v>#REF!</v>
      </c>
      <c r="D4010" s="576" t="e">
        <f t="shared" si="434"/>
        <v>#REF!</v>
      </c>
      <c r="E4010" s="575" t="e">
        <f t="shared" si="440"/>
        <v>#REF!</v>
      </c>
      <c r="F4010" s="575" t="e">
        <f t="shared" si="435"/>
        <v>#REF!</v>
      </c>
      <c r="G4010" s="575" t="e">
        <f t="shared" si="436"/>
        <v>#REF!</v>
      </c>
      <c r="H4010" s="575" t="e">
        <f t="shared" si="437"/>
        <v>#REF!</v>
      </c>
      <c r="I4010" s="575" t="e">
        <f t="shared" si="438"/>
        <v>#REF!</v>
      </c>
      <c r="J4010" s="575" t="e">
        <f>IF(A4010="","",IF(#REF!="","",PMT((1+D4010)^(1/12)-1,(#REF!*12)-A4010+1,-E4010)))</f>
        <v>#REF!</v>
      </c>
    </row>
    <row r="4011" spans="1:10">
      <c r="A4011" s="577" t="e">
        <f>IF(A4010="","",IF(A4010=#REF!*12,"",+A4010+1))</f>
        <v>#REF!</v>
      </c>
      <c r="B4011" s="576" t="e">
        <f t="shared" si="439"/>
        <v>#REF!</v>
      </c>
      <c r="C4011" s="576" t="e">
        <f>IF(A4011="","",IF(#REF!+'Plano Prestação Mensal Proposta'!A4011&gt;120,0,ROUND(IF(B4011&gt;0.045,(0.045*0.5),(0.5)*B4011),7)))</f>
        <v>#REF!</v>
      </c>
      <c r="D4011" s="576" t="e">
        <f t="shared" si="434"/>
        <v>#REF!</v>
      </c>
      <c r="E4011" s="575" t="e">
        <f t="shared" si="440"/>
        <v>#REF!</v>
      </c>
      <c r="F4011" s="575" t="e">
        <f t="shared" si="435"/>
        <v>#REF!</v>
      </c>
      <c r="G4011" s="575" t="e">
        <f t="shared" si="436"/>
        <v>#REF!</v>
      </c>
      <c r="H4011" s="575" t="e">
        <f t="shared" si="437"/>
        <v>#REF!</v>
      </c>
      <c r="I4011" s="575" t="e">
        <f t="shared" si="438"/>
        <v>#REF!</v>
      </c>
      <c r="J4011" s="575" t="e">
        <f>IF(A4011="","",IF(#REF!="","",PMT((1+D4011)^(1/12)-1,(#REF!*12)-A4011+1,-E4011)))</f>
        <v>#REF!</v>
      </c>
    </row>
    <row r="4012" spans="1:10">
      <c r="A4012" s="577" t="e">
        <f>IF(A4011="","",IF(A4011=#REF!*12,"",+A4011+1))</f>
        <v>#REF!</v>
      </c>
      <c r="B4012" s="576" t="e">
        <f t="shared" si="439"/>
        <v>#REF!</v>
      </c>
      <c r="C4012" s="576" t="e">
        <f>IF(A4012="","",IF(#REF!+'Plano Prestação Mensal Proposta'!A4012&gt;120,0,ROUND(IF(B4012&gt;0.045,(0.045*0.5),(0.5)*B4012),7)))</f>
        <v>#REF!</v>
      </c>
      <c r="D4012" s="576" t="e">
        <f t="shared" si="434"/>
        <v>#REF!</v>
      </c>
      <c r="E4012" s="575" t="e">
        <f t="shared" si="440"/>
        <v>#REF!</v>
      </c>
      <c r="F4012" s="575" t="e">
        <f t="shared" si="435"/>
        <v>#REF!</v>
      </c>
      <c r="G4012" s="575" t="e">
        <f t="shared" si="436"/>
        <v>#REF!</v>
      </c>
      <c r="H4012" s="575" t="e">
        <f t="shared" si="437"/>
        <v>#REF!</v>
      </c>
      <c r="I4012" s="575" t="e">
        <f t="shared" si="438"/>
        <v>#REF!</v>
      </c>
      <c r="J4012" s="575" t="e">
        <f>IF(A4012="","",IF(#REF!="","",PMT((1+D4012)^(1/12)-1,(#REF!*12)-A4012+1,-E4012)))</f>
        <v>#REF!</v>
      </c>
    </row>
    <row r="4013" spans="1:10">
      <c r="A4013" s="577" t="e">
        <f>IF(A4012="","",IF(A4012=#REF!*12,"",+A4012+1))</f>
        <v>#REF!</v>
      </c>
      <c r="B4013" s="576" t="e">
        <f t="shared" si="439"/>
        <v>#REF!</v>
      </c>
      <c r="C4013" s="576" t="e">
        <f>IF(A4013="","",IF(#REF!+'Plano Prestação Mensal Proposta'!A4013&gt;120,0,ROUND(IF(B4013&gt;0.045,(0.045*0.5),(0.5)*B4013),7)))</f>
        <v>#REF!</v>
      </c>
      <c r="D4013" s="576" t="e">
        <f t="shared" si="434"/>
        <v>#REF!</v>
      </c>
      <c r="E4013" s="575" t="e">
        <f t="shared" si="440"/>
        <v>#REF!</v>
      </c>
      <c r="F4013" s="575" t="e">
        <f t="shared" si="435"/>
        <v>#REF!</v>
      </c>
      <c r="G4013" s="575" t="e">
        <f t="shared" si="436"/>
        <v>#REF!</v>
      </c>
      <c r="H4013" s="575" t="e">
        <f t="shared" si="437"/>
        <v>#REF!</v>
      </c>
      <c r="I4013" s="575" t="e">
        <f t="shared" si="438"/>
        <v>#REF!</v>
      </c>
      <c r="J4013" s="575" t="e">
        <f>IF(A4013="","",IF(#REF!="","",PMT((1+D4013)^(1/12)-1,(#REF!*12)-A4013+1,-E4013)))</f>
        <v>#REF!</v>
      </c>
    </row>
    <row r="4014" spans="1:10">
      <c r="A4014" s="577" t="e">
        <f>IF(A4013="","",IF(A4013=#REF!*12,"",+A4013+1))</f>
        <v>#REF!</v>
      </c>
      <c r="B4014" s="576" t="e">
        <f t="shared" si="439"/>
        <v>#REF!</v>
      </c>
      <c r="C4014" s="576" t="e">
        <f>IF(A4014="","",IF(#REF!+'Plano Prestação Mensal Proposta'!A4014&gt;120,0,ROUND(IF(B4014&gt;0.045,(0.045*0.5),(0.5)*B4014),7)))</f>
        <v>#REF!</v>
      </c>
      <c r="D4014" s="576" t="e">
        <f t="shared" si="434"/>
        <v>#REF!</v>
      </c>
      <c r="E4014" s="575" t="e">
        <f t="shared" si="440"/>
        <v>#REF!</v>
      </c>
      <c r="F4014" s="575" t="e">
        <f t="shared" si="435"/>
        <v>#REF!</v>
      </c>
      <c r="G4014" s="575" t="e">
        <f t="shared" si="436"/>
        <v>#REF!</v>
      </c>
      <c r="H4014" s="575" t="e">
        <f t="shared" si="437"/>
        <v>#REF!</v>
      </c>
      <c r="I4014" s="575" t="e">
        <f t="shared" si="438"/>
        <v>#REF!</v>
      </c>
      <c r="J4014" s="575" t="e">
        <f>IF(A4014="","",IF(#REF!="","",PMT((1+D4014)^(1/12)-1,(#REF!*12)-A4014+1,-E4014)))</f>
        <v>#REF!</v>
      </c>
    </row>
    <row r="4015" spans="1:10">
      <c r="A4015" s="577" t="e">
        <f>IF(A4014="","",IF(A4014=#REF!*12,"",+A4014+1))</f>
        <v>#REF!</v>
      </c>
      <c r="B4015" s="576" t="e">
        <f t="shared" si="439"/>
        <v>#REF!</v>
      </c>
      <c r="C4015" s="576" t="e">
        <f>IF(A4015="","",IF(#REF!+'Plano Prestação Mensal Proposta'!A4015&gt;120,0,ROUND(IF(B4015&gt;0.045,(0.045*0.5),(0.5)*B4015),7)))</f>
        <v>#REF!</v>
      </c>
      <c r="D4015" s="576" t="e">
        <f t="shared" si="434"/>
        <v>#REF!</v>
      </c>
      <c r="E4015" s="575" t="e">
        <f t="shared" si="440"/>
        <v>#REF!</v>
      </c>
      <c r="F4015" s="575" t="e">
        <f t="shared" si="435"/>
        <v>#REF!</v>
      </c>
      <c r="G4015" s="575" t="e">
        <f t="shared" si="436"/>
        <v>#REF!</v>
      </c>
      <c r="H4015" s="575" t="e">
        <f t="shared" si="437"/>
        <v>#REF!</v>
      </c>
      <c r="I4015" s="575" t="e">
        <f t="shared" si="438"/>
        <v>#REF!</v>
      </c>
      <c r="J4015" s="575" t="e">
        <f>IF(A4015="","",IF(#REF!="","",PMT((1+D4015)^(1/12)-1,(#REF!*12)-A4015+1,-E4015)))</f>
        <v>#REF!</v>
      </c>
    </row>
    <row r="4016" spans="1:10">
      <c r="A4016" s="577" t="e">
        <f>IF(A4015="","",IF(A4015=#REF!*12,"",+A4015+1))</f>
        <v>#REF!</v>
      </c>
      <c r="B4016" s="576" t="e">
        <f t="shared" si="439"/>
        <v>#REF!</v>
      </c>
      <c r="C4016" s="576" t="e">
        <f>IF(A4016="","",IF(#REF!+'Plano Prestação Mensal Proposta'!A4016&gt;120,0,ROUND(IF(B4016&gt;0.045,(0.045*0.5),(0.5)*B4016),7)))</f>
        <v>#REF!</v>
      </c>
      <c r="D4016" s="576" t="e">
        <f t="shared" si="434"/>
        <v>#REF!</v>
      </c>
      <c r="E4016" s="575" t="e">
        <f t="shared" si="440"/>
        <v>#REF!</v>
      </c>
      <c r="F4016" s="575" t="e">
        <f t="shared" si="435"/>
        <v>#REF!</v>
      </c>
      <c r="G4016" s="575" t="e">
        <f t="shared" si="436"/>
        <v>#REF!</v>
      </c>
      <c r="H4016" s="575" t="e">
        <f t="shared" si="437"/>
        <v>#REF!</v>
      </c>
      <c r="I4016" s="575" t="e">
        <f t="shared" si="438"/>
        <v>#REF!</v>
      </c>
      <c r="J4016" s="575" t="e">
        <f>IF(A4016="","",IF(#REF!="","",PMT((1+D4016)^(1/12)-1,(#REF!*12)-A4016+1,-E4016)))</f>
        <v>#REF!</v>
      </c>
    </row>
    <row r="4017" spans="1:10">
      <c r="A4017" s="577" t="e">
        <f>IF(A4016="","",IF(A4016=#REF!*12,"",+A4016+1))</f>
        <v>#REF!</v>
      </c>
      <c r="B4017" s="576" t="e">
        <f t="shared" si="439"/>
        <v>#REF!</v>
      </c>
      <c r="C4017" s="576" t="e">
        <f>IF(A4017="","",IF(#REF!+'Plano Prestação Mensal Proposta'!A4017&gt;120,0,ROUND(IF(B4017&gt;0.045,(0.045*0.5),(0.5)*B4017),7)))</f>
        <v>#REF!</v>
      </c>
      <c r="D4017" s="576" t="e">
        <f t="shared" si="434"/>
        <v>#REF!</v>
      </c>
      <c r="E4017" s="575" t="e">
        <f t="shared" si="440"/>
        <v>#REF!</v>
      </c>
      <c r="F4017" s="575" t="e">
        <f t="shared" si="435"/>
        <v>#REF!</v>
      </c>
      <c r="G4017" s="575" t="e">
        <f t="shared" si="436"/>
        <v>#REF!</v>
      </c>
      <c r="H4017" s="575" t="e">
        <f t="shared" si="437"/>
        <v>#REF!</v>
      </c>
      <c r="I4017" s="575" t="e">
        <f t="shared" si="438"/>
        <v>#REF!</v>
      </c>
      <c r="J4017" s="575" t="e">
        <f>IF(A4017="","",IF(#REF!="","",PMT((1+D4017)^(1/12)-1,(#REF!*12)-A4017+1,-E4017)))</f>
        <v>#REF!</v>
      </c>
    </row>
    <row r="4018" spans="1:10">
      <c r="A4018" s="577" t="e">
        <f>IF(A4017="","",IF(A4017=#REF!*12,"",+A4017+1))</f>
        <v>#REF!</v>
      </c>
      <c r="B4018" s="576" t="e">
        <f t="shared" si="439"/>
        <v>#REF!</v>
      </c>
      <c r="C4018" s="576" t="e">
        <f>IF(A4018="","",IF(#REF!+'Plano Prestação Mensal Proposta'!A4018&gt;120,0,ROUND(IF(B4018&gt;0.045,(0.045*0.5),(0.5)*B4018),7)))</f>
        <v>#REF!</v>
      </c>
      <c r="D4018" s="576" t="e">
        <f t="shared" si="434"/>
        <v>#REF!</v>
      </c>
      <c r="E4018" s="575" t="e">
        <f t="shared" si="440"/>
        <v>#REF!</v>
      </c>
      <c r="F4018" s="575" t="e">
        <f t="shared" si="435"/>
        <v>#REF!</v>
      </c>
      <c r="G4018" s="575" t="e">
        <f t="shared" si="436"/>
        <v>#REF!</v>
      </c>
      <c r="H4018" s="575" t="e">
        <f t="shared" si="437"/>
        <v>#REF!</v>
      </c>
      <c r="I4018" s="575" t="e">
        <f t="shared" si="438"/>
        <v>#REF!</v>
      </c>
      <c r="J4018" s="575" t="e">
        <f>IF(A4018="","",IF(#REF!="","",PMT((1+D4018)^(1/12)-1,(#REF!*12)-A4018+1,-E4018)))</f>
        <v>#REF!</v>
      </c>
    </row>
    <row r="4019" spans="1:10">
      <c r="A4019" s="577" t="e">
        <f>IF(A4018="","",IF(A4018=#REF!*12,"",+A4018+1))</f>
        <v>#REF!</v>
      </c>
      <c r="B4019" s="576" t="e">
        <f t="shared" si="439"/>
        <v>#REF!</v>
      </c>
      <c r="C4019" s="576" t="e">
        <f>IF(A4019="","",IF(#REF!+'Plano Prestação Mensal Proposta'!A4019&gt;120,0,ROUND(IF(B4019&gt;0.045,(0.045*0.5),(0.5)*B4019),7)))</f>
        <v>#REF!</v>
      </c>
      <c r="D4019" s="576" t="e">
        <f t="shared" si="434"/>
        <v>#REF!</v>
      </c>
      <c r="E4019" s="575" t="e">
        <f t="shared" si="440"/>
        <v>#REF!</v>
      </c>
      <c r="F4019" s="575" t="e">
        <f t="shared" si="435"/>
        <v>#REF!</v>
      </c>
      <c r="G4019" s="575" t="e">
        <f t="shared" si="436"/>
        <v>#REF!</v>
      </c>
      <c r="H4019" s="575" t="e">
        <f t="shared" si="437"/>
        <v>#REF!</v>
      </c>
      <c r="I4019" s="575" t="e">
        <f t="shared" si="438"/>
        <v>#REF!</v>
      </c>
      <c r="J4019" s="575" t="e">
        <f>IF(A4019="","",IF(#REF!="","",PMT((1+D4019)^(1/12)-1,(#REF!*12)-A4019+1,-E4019)))</f>
        <v>#REF!</v>
      </c>
    </row>
    <row r="4020" spans="1:10">
      <c r="A4020" s="577" t="e">
        <f>IF(A4019="","",IF(A4019=#REF!*12,"",+A4019+1))</f>
        <v>#REF!</v>
      </c>
      <c r="B4020" s="576" t="e">
        <f t="shared" si="439"/>
        <v>#REF!</v>
      </c>
      <c r="C4020" s="576" t="e">
        <f>IF(A4020="","",IF(#REF!+'Plano Prestação Mensal Proposta'!A4020&gt;120,0,ROUND(IF(B4020&gt;0.045,(0.045*0.5),(0.5)*B4020),7)))</f>
        <v>#REF!</v>
      </c>
      <c r="D4020" s="576" t="e">
        <f t="shared" si="434"/>
        <v>#REF!</v>
      </c>
      <c r="E4020" s="575" t="e">
        <f t="shared" si="440"/>
        <v>#REF!</v>
      </c>
      <c r="F4020" s="575" t="e">
        <f t="shared" si="435"/>
        <v>#REF!</v>
      </c>
      <c r="G4020" s="575" t="e">
        <f t="shared" si="436"/>
        <v>#REF!</v>
      </c>
      <c r="H4020" s="575" t="e">
        <f t="shared" si="437"/>
        <v>#REF!</v>
      </c>
      <c r="I4020" s="575" t="e">
        <f t="shared" si="438"/>
        <v>#REF!</v>
      </c>
      <c r="J4020" s="575" t="e">
        <f>IF(A4020="","",IF(#REF!="","",PMT((1+D4020)^(1/12)-1,(#REF!*12)-A4020+1,-E4020)))</f>
        <v>#REF!</v>
      </c>
    </row>
    <row r="4021" spans="1:10">
      <c r="A4021" s="577" t="e">
        <f>IF(A4020="","",IF(A4020=#REF!*12,"",+A4020+1))</f>
        <v>#REF!</v>
      </c>
      <c r="B4021" s="576" t="e">
        <f t="shared" si="439"/>
        <v>#REF!</v>
      </c>
      <c r="C4021" s="576" t="e">
        <f>IF(A4021="","",IF(#REF!+'Plano Prestação Mensal Proposta'!A4021&gt;120,0,ROUND(IF(B4021&gt;0.045,(0.045*0.5),(0.5)*B4021),7)))</f>
        <v>#REF!</v>
      </c>
      <c r="D4021" s="576" t="e">
        <f t="shared" si="434"/>
        <v>#REF!</v>
      </c>
      <c r="E4021" s="575" t="e">
        <f t="shared" si="440"/>
        <v>#REF!</v>
      </c>
      <c r="F4021" s="575" t="e">
        <f t="shared" si="435"/>
        <v>#REF!</v>
      </c>
      <c r="G4021" s="575" t="e">
        <f t="shared" si="436"/>
        <v>#REF!</v>
      </c>
      <c r="H4021" s="575" t="e">
        <f t="shared" si="437"/>
        <v>#REF!</v>
      </c>
      <c r="I4021" s="575" t="e">
        <f t="shared" si="438"/>
        <v>#REF!</v>
      </c>
      <c r="J4021" s="575" t="e">
        <f>IF(A4021="","",IF(#REF!="","",PMT((1+D4021)^(1/12)-1,(#REF!*12)-A4021+1,-E4021)))</f>
        <v>#REF!</v>
      </c>
    </row>
    <row r="4022" spans="1:10">
      <c r="A4022" s="577" t="e">
        <f>IF(A4021="","",IF(A4021=#REF!*12,"",+A4021+1))</f>
        <v>#REF!</v>
      </c>
      <c r="B4022" s="576" t="e">
        <f t="shared" si="439"/>
        <v>#REF!</v>
      </c>
      <c r="C4022" s="576" t="e">
        <f>IF(A4022="","",IF(#REF!+'Plano Prestação Mensal Proposta'!A4022&gt;120,0,ROUND(IF(B4022&gt;0.045,(0.045*0.5),(0.5)*B4022),7)))</f>
        <v>#REF!</v>
      </c>
      <c r="D4022" s="576" t="e">
        <f t="shared" si="434"/>
        <v>#REF!</v>
      </c>
      <c r="E4022" s="575" t="e">
        <f t="shared" si="440"/>
        <v>#REF!</v>
      </c>
      <c r="F4022" s="575" t="e">
        <f t="shared" si="435"/>
        <v>#REF!</v>
      </c>
      <c r="G4022" s="575" t="e">
        <f t="shared" si="436"/>
        <v>#REF!</v>
      </c>
      <c r="H4022" s="575" t="e">
        <f t="shared" si="437"/>
        <v>#REF!</v>
      </c>
      <c r="I4022" s="575" t="e">
        <f t="shared" si="438"/>
        <v>#REF!</v>
      </c>
      <c r="J4022" s="575" t="e">
        <f>IF(A4022="","",IF(#REF!="","",PMT((1+D4022)^(1/12)-1,(#REF!*12)-A4022+1,-E4022)))</f>
        <v>#REF!</v>
      </c>
    </row>
    <row r="4023" spans="1:10">
      <c r="A4023" s="577" t="e">
        <f>IF(A4022="","",IF(A4022=#REF!*12,"",+A4022+1))</f>
        <v>#REF!</v>
      </c>
      <c r="B4023" s="576" t="e">
        <f t="shared" si="439"/>
        <v>#REF!</v>
      </c>
      <c r="C4023" s="576" t="e">
        <f>IF(A4023="","",IF(#REF!+'Plano Prestação Mensal Proposta'!A4023&gt;120,0,ROUND(IF(B4023&gt;0.045,(0.045*0.5),(0.5)*B4023),7)))</f>
        <v>#REF!</v>
      </c>
      <c r="D4023" s="576" t="e">
        <f t="shared" si="434"/>
        <v>#REF!</v>
      </c>
      <c r="E4023" s="575" t="e">
        <f t="shared" si="440"/>
        <v>#REF!</v>
      </c>
      <c r="F4023" s="575" t="e">
        <f t="shared" si="435"/>
        <v>#REF!</v>
      </c>
      <c r="G4023" s="575" t="e">
        <f t="shared" si="436"/>
        <v>#REF!</v>
      </c>
      <c r="H4023" s="575" t="e">
        <f t="shared" si="437"/>
        <v>#REF!</v>
      </c>
      <c r="I4023" s="575" t="e">
        <f t="shared" si="438"/>
        <v>#REF!</v>
      </c>
      <c r="J4023" s="575" t="e">
        <f>IF(A4023="","",IF(#REF!="","",PMT((1+D4023)^(1/12)-1,(#REF!*12)-A4023+1,-E4023)))</f>
        <v>#REF!</v>
      </c>
    </row>
    <row r="4024" spans="1:10">
      <c r="A4024" s="577" t="e">
        <f>IF(A4023="","",IF(A4023=#REF!*12,"",+A4023+1))</f>
        <v>#REF!</v>
      </c>
      <c r="B4024" s="576" t="e">
        <f t="shared" si="439"/>
        <v>#REF!</v>
      </c>
      <c r="C4024" s="576" t="e">
        <f>IF(A4024="","",IF(#REF!+'Plano Prestação Mensal Proposta'!A4024&gt;120,0,ROUND(IF(B4024&gt;0.045,(0.045*0.5),(0.5)*B4024),7)))</f>
        <v>#REF!</v>
      </c>
      <c r="D4024" s="576" t="e">
        <f t="shared" si="434"/>
        <v>#REF!</v>
      </c>
      <c r="E4024" s="575" t="e">
        <f t="shared" si="440"/>
        <v>#REF!</v>
      </c>
      <c r="F4024" s="575" t="e">
        <f t="shared" si="435"/>
        <v>#REF!</v>
      </c>
      <c r="G4024" s="575" t="e">
        <f t="shared" si="436"/>
        <v>#REF!</v>
      </c>
      <c r="H4024" s="575" t="e">
        <f t="shared" si="437"/>
        <v>#REF!</v>
      </c>
      <c r="I4024" s="575" t="e">
        <f t="shared" si="438"/>
        <v>#REF!</v>
      </c>
      <c r="J4024" s="575" t="e">
        <f>IF(A4024="","",IF(#REF!="","",PMT((1+D4024)^(1/12)-1,(#REF!*12)-A4024+1,-E4024)))</f>
        <v>#REF!</v>
      </c>
    </row>
    <row r="4025" spans="1:10">
      <c r="A4025" s="577" t="e">
        <f>IF(A4024="","",IF(A4024=#REF!*12,"",+A4024+1))</f>
        <v>#REF!</v>
      </c>
      <c r="B4025" s="576" t="e">
        <f t="shared" si="439"/>
        <v>#REF!</v>
      </c>
      <c r="C4025" s="576" t="e">
        <f>IF(A4025="","",IF(#REF!+'Plano Prestação Mensal Proposta'!A4025&gt;120,0,ROUND(IF(B4025&gt;0.045,(0.045*0.5),(0.5)*B4025),7)))</f>
        <v>#REF!</v>
      </c>
      <c r="D4025" s="576" t="e">
        <f t="shared" si="434"/>
        <v>#REF!</v>
      </c>
      <c r="E4025" s="575" t="e">
        <f t="shared" si="440"/>
        <v>#REF!</v>
      </c>
      <c r="F4025" s="575" t="e">
        <f t="shared" si="435"/>
        <v>#REF!</v>
      </c>
      <c r="G4025" s="575" t="e">
        <f t="shared" si="436"/>
        <v>#REF!</v>
      </c>
      <c r="H4025" s="575" t="e">
        <f t="shared" si="437"/>
        <v>#REF!</v>
      </c>
      <c r="I4025" s="575" t="e">
        <f t="shared" si="438"/>
        <v>#REF!</v>
      </c>
      <c r="J4025" s="575" t="e">
        <f>IF(A4025="","",IF(#REF!="","",PMT((1+D4025)^(1/12)-1,(#REF!*12)-A4025+1,-E4025)))</f>
        <v>#REF!</v>
      </c>
    </row>
    <row r="4026" spans="1:10">
      <c r="A4026" s="577" t="e">
        <f>IF(A4025="","",IF(A4025=#REF!*12,"",+A4025+1))</f>
        <v>#REF!</v>
      </c>
      <c r="B4026" s="576" t="e">
        <f t="shared" si="439"/>
        <v>#REF!</v>
      </c>
      <c r="C4026" s="576" t="e">
        <f>IF(A4026="","",IF(#REF!+'Plano Prestação Mensal Proposta'!A4026&gt;120,0,ROUND(IF(B4026&gt;0.045,(0.045*0.5),(0.5)*B4026),7)))</f>
        <v>#REF!</v>
      </c>
      <c r="D4026" s="576" t="e">
        <f t="shared" si="434"/>
        <v>#REF!</v>
      </c>
      <c r="E4026" s="575" t="e">
        <f t="shared" si="440"/>
        <v>#REF!</v>
      </c>
      <c r="F4026" s="575" t="e">
        <f t="shared" si="435"/>
        <v>#REF!</v>
      </c>
      <c r="G4026" s="575" t="e">
        <f t="shared" si="436"/>
        <v>#REF!</v>
      </c>
      <c r="H4026" s="575" t="e">
        <f t="shared" si="437"/>
        <v>#REF!</v>
      </c>
      <c r="I4026" s="575" t="e">
        <f t="shared" si="438"/>
        <v>#REF!</v>
      </c>
      <c r="J4026" s="575" t="e">
        <f>IF(A4026="","",IF(#REF!="","",PMT((1+D4026)^(1/12)-1,(#REF!*12)-A4026+1,-E4026)))</f>
        <v>#REF!</v>
      </c>
    </row>
    <row r="4027" spans="1:10">
      <c r="A4027" s="577" t="e">
        <f>IF(A4026="","",IF(A4026=#REF!*12,"",+A4026+1))</f>
        <v>#REF!</v>
      </c>
      <c r="B4027" s="576" t="e">
        <f t="shared" si="439"/>
        <v>#REF!</v>
      </c>
      <c r="C4027" s="576" t="e">
        <f>IF(A4027="","",IF(#REF!+'Plano Prestação Mensal Proposta'!A4027&gt;120,0,ROUND(IF(B4027&gt;0.045,(0.045*0.5),(0.5)*B4027),7)))</f>
        <v>#REF!</v>
      </c>
      <c r="D4027" s="576" t="e">
        <f t="shared" si="434"/>
        <v>#REF!</v>
      </c>
      <c r="E4027" s="575" t="e">
        <f t="shared" si="440"/>
        <v>#REF!</v>
      </c>
      <c r="F4027" s="575" t="e">
        <f t="shared" si="435"/>
        <v>#REF!</v>
      </c>
      <c r="G4027" s="575" t="e">
        <f t="shared" si="436"/>
        <v>#REF!</v>
      </c>
      <c r="H4027" s="575" t="e">
        <f t="shared" si="437"/>
        <v>#REF!</v>
      </c>
      <c r="I4027" s="575" t="e">
        <f t="shared" si="438"/>
        <v>#REF!</v>
      </c>
      <c r="J4027" s="575" t="e">
        <f>IF(A4027="","",IF(#REF!="","",PMT((1+D4027)^(1/12)-1,(#REF!*12)-A4027+1,-E4027)))</f>
        <v>#REF!</v>
      </c>
    </row>
    <row r="4028" spans="1:10">
      <c r="A4028" s="577" t="e">
        <f>IF(A4027="","",IF(A4027=#REF!*12,"",+A4027+1))</f>
        <v>#REF!</v>
      </c>
      <c r="B4028" s="576" t="e">
        <f t="shared" si="439"/>
        <v>#REF!</v>
      </c>
      <c r="C4028" s="576" t="e">
        <f>IF(A4028="","",IF(#REF!+'Plano Prestação Mensal Proposta'!A4028&gt;120,0,ROUND(IF(B4028&gt;0.045,(0.045*0.5),(0.5)*B4028),7)))</f>
        <v>#REF!</v>
      </c>
      <c r="D4028" s="576" t="e">
        <f t="shared" si="434"/>
        <v>#REF!</v>
      </c>
      <c r="E4028" s="575" t="e">
        <f t="shared" si="440"/>
        <v>#REF!</v>
      </c>
      <c r="F4028" s="575" t="e">
        <f t="shared" si="435"/>
        <v>#REF!</v>
      </c>
      <c r="G4028" s="575" t="e">
        <f t="shared" si="436"/>
        <v>#REF!</v>
      </c>
      <c r="H4028" s="575" t="e">
        <f t="shared" si="437"/>
        <v>#REF!</v>
      </c>
      <c r="I4028" s="575" t="e">
        <f t="shared" si="438"/>
        <v>#REF!</v>
      </c>
      <c r="J4028" s="575" t="e">
        <f>IF(A4028="","",IF(#REF!="","",PMT((1+D4028)^(1/12)-1,(#REF!*12)-A4028+1,-E4028)))</f>
        <v>#REF!</v>
      </c>
    </row>
    <row r="4029" spans="1:10">
      <c r="A4029" s="577" t="e">
        <f>IF(A4028="","",IF(A4028=#REF!*12,"",+A4028+1))</f>
        <v>#REF!</v>
      </c>
      <c r="B4029" s="576" t="e">
        <f t="shared" si="439"/>
        <v>#REF!</v>
      </c>
      <c r="C4029" s="576" t="e">
        <f>IF(A4029="","",IF(#REF!+'Plano Prestação Mensal Proposta'!A4029&gt;120,0,ROUND(IF(B4029&gt;0.045,(0.045*0.5),(0.5)*B4029),7)))</f>
        <v>#REF!</v>
      </c>
      <c r="D4029" s="576" t="e">
        <f t="shared" si="434"/>
        <v>#REF!</v>
      </c>
      <c r="E4029" s="575" t="e">
        <f t="shared" si="440"/>
        <v>#REF!</v>
      </c>
      <c r="F4029" s="575" t="e">
        <f t="shared" si="435"/>
        <v>#REF!</v>
      </c>
      <c r="G4029" s="575" t="e">
        <f t="shared" si="436"/>
        <v>#REF!</v>
      </c>
      <c r="H4029" s="575" t="e">
        <f t="shared" si="437"/>
        <v>#REF!</v>
      </c>
      <c r="I4029" s="575" t="e">
        <f t="shared" si="438"/>
        <v>#REF!</v>
      </c>
      <c r="J4029" s="575" t="e">
        <f>IF(A4029="","",IF(#REF!="","",PMT((1+D4029)^(1/12)-1,(#REF!*12)-A4029+1,-E4029)))</f>
        <v>#REF!</v>
      </c>
    </row>
    <row r="4030" spans="1:10">
      <c r="A4030" s="577" t="e">
        <f>IF(A4029="","",IF(A4029=#REF!*12,"",+A4029+1))</f>
        <v>#REF!</v>
      </c>
      <c r="B4030" s="576" t="e">
        <f t="shared" si="439"/>
        <v>#REF!</v>
      </c>
      <c r="C4030" s="576" t="e">
        <f>IF(A4030="","",IF(#REF!+'Plano Prestação Mensal Proposta'!A4030&gt;120,0,ROUND(IF(B4030&gt;0.045,(0.045*0.5),(0.5)*B4030),7)))</f>
        <v>#REF!</v>
      </c>
      <c r="D4030" s="576" t="e">
        <f t="shared" si="434"/>
        <v>#REF!</v>
      </c>
      <c r="E4030" s="575" t="e">
        <f t="shared" si="440"/>
        <v>#REF!</v>
      </c>
      <c r="F4030" s="575" t="e">
        <f t="shared" si="435"/>
        <v>#REF!</v>
      </c>
      <c r="G4030" s="575" t="e">
        <f t="shared" si="436"/>
        <v>#REF!</v>
      </c>
      <c r="H4030" s="575" t="e">
        <f t="shared" si="437"/>
        <v>#REF!</v>
      </c>
      <c r="I4030" s="575" t="e">
        <f t="shared" si="438"/>
        <v>#REF!</v>
      </c>
      <c r="J4030" s="575" t="e">
        <f>IF(A4030="","",IF(#REF!="","",PMT((1+D4030)^(1/12)-1,(#REF!*12)-A4030+1,-E4030)))</f>
        <v>#REF!</v>
      </c>
    </row>
    <row r="4031" spans="1:10">
      <c r="A4031" s="577" t="e">
        <f>IF(A4030="","",IF(A4030=#REF!*12,"",+A4030+1))</f>
        <v>#REF!</v>
      </c>
      <c r="B4031" s="576" t="e">
        <f t="shared" si="439"/>
        <v>#REF!</v>
      </c>
      <c r="C4031" s="576" t="e">
        <f>IF(A4031="","",IF(#REF!+'Plano Prestação Mensal Proposta'!A4031&gt;120,0,ROUND(IF(B4031&gt;0.045,(0.045*0.5),(0.5)*B4031),7)))</f>
        <v>#REF!</v>
      </c>
      <c r="D4031" s="576" t="e">
        <f t="shared" si="434"/>
        <v>#REF!</v>
      </c>
      <c r="E4031" s="575" t="e">
        <f t="shared" si="440"/>
        <v>#REF!</v>
      </c>
      <c r="F4031" s="575" t="e">
        <f t="shared" si="435"/>
        <v>#REF!</v>
      </c>
      <c r="G4031" s="575" t="e">
        <f t="shared" si="436"/>
        <v>#REF!</v>
      </c>
      <c r="H4031" s="575" t="e">
        <f t="shared" si="437"/>
        <v>#REF!</v>
      </c>
      <c r="I4031" s="575" t="e">
        <f t="shared" si="438"/>
        <v>#REF!</v>
      </c>
      <c r="J4031" s="575" t="e">
        <f>IF(A4031="","",IF(#REF!="","",PMT((1+D4031)^(1/12)-1,(#REF!*12)-A4031+1,-E4031)))</f>
        <v>#REF!</v>
      </c>
    </row>
    <row r="4032" spans="1:10">
      <c r="A4032" s="577" t="e">
        <f>IF(A4031="","",IF(A4031=#REF!*12,"",+A4031+1))</f>
        <v>#REF!</v>
      </c>
      <c r="B4032" s="576" t="e">
        <f t="shared" si="439"/>
        <v>#REF!</v>
      </c>
      <c r="C4032" s="576" t="e">
        <f>IF(A4032="","",IF(#REF!+'Plano Prestação Mensal Proposta'!A4032&gt;120,0,ROUND(IF(B4032&gt;0.045,(0.045*0.5),(0.5)*B4032),7)))</f>
        <v>#REF!</v>
      </c>
      <c r="D4032" s="576" t="e">
        <f t="shared" si="434"/>
        <v>#REF!</v>
      </c>
      <c r="E4032" s="575" t="e">
        <f t="shared" si="440"/>
        <v>#REF!</v>
      </c>
      <c r="F4032" s="575" t="e">
        <f t="shared" si="435"/>
        <v>#REF!</v>
      </c>
      <c r="G4032" s="575" t="e">
        <f t="shared" si="436"/>
        <v>#REF!</v>
      </c>
      <c r="H4032" s="575" t="e">
        <f t="shared" si="437"/>
        <v>#REF!</v>
      </c>
      <c r="I4032" s="575" t="e">
        <f t="shared" si="438"/>
        <v>#REF!</v>
      </c>
      <c r="J4032" s="575" t="e">
        <f>IF(A4032="","",IF(#REF!="","",PMT((1+D4032)^(1/12)-1,(#REF!*12)-A4032+1,-E4032)))</f>
        <v>#REF!</v>
      </c>
    </row>
    <row r="4033" spans="1:10">
      <c r="A4033" s="577" t="e">
        <f>IF(A4032="","",IF(A4032=#REF!*12,"",+A4032+1))</f>
        <v>#REF!</v>
      </c>
      <c r="B4033" s="576" t="e">
        <f t="shared" si="439"/>
        <v>#REF!</v>
      </c>
      <c r="C4033" s="576" t="e">
        <f>IF(A4033="","",IF(#REF!+'Plano Prestação Mensal Proposta'!A4033&gt;120,0,ROUND(IF(B4033&gt;0.045,(0.045*0.5),(0.5)*B4033),7)))</f>
        <v>#REF!</v>
      </c>
      <c r="D4033" s="576" t="e">
        <f t="shared" si="434"/>
        <v>#REF!</v>
      </c>
      <c r="E4033" s="575" t="e">
        <f t="shared" si="440"/>
        <v>#REF!</v>
      </c>
      <c r="F4033" s="575" t="e">
        <f t="shared" si="435"/>
        <v>#REF!</v>
      </c>
      <c r="G4033" s="575" t="e">
        <f t="shared" si="436"/>
        <v>#REF!</v>
      </c>
      <c r="H4033" s="575" t="e">
        <f t="shared" si="437"/>
        <v>#REF!</v>
      </c>
      <c r="I4033" s="575" t="e">
        <f t="shared" si="438"/>
        <v>#REF!</v>
      </c>
      <c r="J4033" s="575" t="e">
        <f>IF(A4033="","",IF(#REF!="","",PMT((1+D4033)^(1/12)-1,(#REF!*12)-A4033+1,-E4033)))</f>
        <v>#REF!</v>
      </c>
    </row>
    <row r="4034" spans="1:10">
      <c r="A4034" s="577" t="e">
        <f>IF(A4033="","",IF(A4033=#REF!*12,"",+A4033+1))</f>
        <v>#REF!</v>
      </c>
      <c r="B4034" s="576" t="e">
        <f t="shared" si="439"/>
        <v>#REF!</v>
      </c>
      <c r="C4034" s="576" t="e">
        <f>IF(A4034="","",IF(#REF!+'Plano Prestação Mensal Proposta'!A4034&gt;120,0,ROUND(IF(B4034&gt;0.045,(0.045*0.5),(0.5)*B4034),7)))</f>
        <v>#REF!</v>
      </c>
      <c r="D4034" s="576" t="e">
        <f t="shared" si="434"/>
        <v>#REF!</v>
      </c>
      <c r="E4034" s="575" t="e">
        <f t="shared" si="440"/>
        <v>#REF!</v>
      </c>
      <c r="F4034" s="575" t="e">
        <f t="shared" si="435"/>
        <v>#REF!</v>
      </c>
      <c r="G4034" s="575" t="e">
        <f t="shared" si="436"/>
        <v>#REF!</v>
      </c>
      <c r="H4034" s="575" t="e">
        <f t="shared" si="437"/>
        <v>#REF!</v>
      </c>
      <c r="I4034" s="575" t="e">
        <f t="shared" si="438"/>
        <v>#REF!</v>
      </c>
      <c r="J4034" s="575" t="e">
        <f>IF(A4034="","",IF(#REF!="","",PMT((1+D4034)^(1/12)-1,(#REF!*12)-A4034+1,-E4034)))</f>
        <v>#REF!</v>
      </c>
    </row>
    <row r="4035" spans="1:10">
      <c r="A4035" s="577" t="e">
        <f>IF(A4034="","",IF(A4034=#REF!*12,"",+A4034+1))</f>
        <v>#REF!</v>
      </c>
      <c r="B4035" s="576" t="e">
        <f t="shared" si="439"/>
        <v>#REF!</v>
      </c>
      <c r="C4035" s="576" t="e">
        <f>IF(A4035="","",IF(#REF!+'Plano Prestação Mensal Proposta'!A4035&gt;120,0,ROUND(IF(B4035&gt;0.045,(0.045*0.5),(0.5)*B4035),7)))</f>
        <v>#REF!</v>
      </c>
      <c r="D4035" s="576" t="e">
        <f t="shared" si="434"/>
        <v>#REF!</v>
      </c>
      <c r="E4035" s="575" t="e">
        <f t="shared" si="440"/>
        <v>#REF!</v>
      </c>
      <c r="F4035" s="575" t="e">
        <f t="shared" si="435"/>
        <v>#REF!</v>
      </c>
      <c r="G4035" s="575" t="e">
        <f t="shared" si="436"/>
        <v>#REF!</v>
      </c>
      <c r="H4035" s="575" t="e">
        <f t="shared" si="437"/>
        <v>#REF!</v>
      </c>
      <c r="I4035" s="575" t="e">
        <f t="shared" si="438"/>
        <v>#REF!</v>
      </c>
      <c r="J4035" s="575" t="e">
        <f>IF(A4035="","",IF(#REF!="","",PMT((1+D4035)^(1/12)-1,(#REF!*12)-A4035+1,-E4035)))</f>
        <v>#REF!</v>
      </c>
    </row>
    <row r="4036" spans="1:10">
      <c r="A4036" s="577" t="e">
        <f>IF(A4035="","",IF(A4035=#REF!*12,"",+A4035+1))</f>
        <v>#REF!</v>
      </c>
      <c r="B4036" s="576" t="e">
        <f t="shared" si="439"/>
        <v>#REF!</v>
      </c>
      <c r="C4036" s="576" t="e">
        <f>IF(A4036="","",IF(#REF!+'Plano Prestação Mensal Proposta'!A4036&gt;120,0,ROUND(IF(B4036&gt;0.045,(0.045*0.5),(0.5)*B4036),7)))</f>
        <v>#REF!</v>
      </c>
      <c r="D4036" s="576" t="e">
        <f t="shared" si="434"/>
        <v>#REF!</v>
      </c>
      <c r="E4036" s="575" t="e">
        <f t="shared" si="440"/>
        <v>#REF!</v>
      </c>
      <c r="F4036" s="575" t="e">
        <f t="shared" si="435"/>
        <v>#REF!</v>
      </c>
      <c r="G4036" s="575" t="e">
        <f t="shared" si="436"/>
        <v>#REF!</v>
      </c>
      <c r="H4036" s="575" t="e">
        <f t="shared" si="437"/>
        <v>#REF!</v>
      </c>
      <c r="I4036" s="575" t="e">
        <f t="shared" si="438"/>
        <v>#REF!</v>
      </c>
      <c r="J4036" s="575" t="e">
        <f>IF(A4036="","",IF(#REF!="","",PMT((1+D4036)^(1/12)-1,(#REF!*12)-A4036+1,-E4036)))</f>
        <v>#REF!</v>
      </c>
    </row>
    <row r="4037" spans="1:10">
      <c r="A4037" s="577" t="e">
        <f>IF(A4036="","",IF(A4036=#REF!*12,"",+A4036+1))</f>
        <v>#REF!</v>
      </c>
      <c r="B4037" s="576" t="e">
        <f t="shared" si="439"/>
        <v>#REF!</v>
      </c>
      <c r="C4037" s="576" t="e">
        <f>IF(A4037="","",IF(#REF!+'Plano Prestação Mensal Proposta'!A4037&gt;120,0,ROUND(IF(B4037&gt;0.045,(0.045*0.5),(0.5)*B4037),7)))</f>
        <v>#REF!</v>
      </c>
      <c r="D4037" s="576" t="e">
        <f t="shared" si="434"/>
        <v>#REF!</v>
      </c>
      <c r="E4037" s="575" t="e">
        <f t="shared" si="440"/>
        <v>#REF!</v>
      </c>
      <c r="F4037" s="575" t="e">
        <f t="shared" si="435"/>
        <v>#REF!</v>
      </c>
      <c r="G4037" s="575" t="e">
        <f t="shared" si="436"/>
        <v>#REF!</v>
      </c>
      <c r="H4037" s="575" t="e">
        <f t="shared" si="437"/>
        <v>#REF!</v>
      </c>
      <c r="I4037" s="575" t="e">
        <f t="shared" si="438"/>
        <v>#REF!</v>
      </c>
      <c r="J4037" s="575" t="e">
        <f>IF(A4037="","",IF(#REF!="","",PMT((1+D4037)^(1/12)-1,(#REF!*12)-A4037+1,-E4037)))</f>
        <v>#REF!</v>
      </c>
    </row>
    <row r="4038" spans="1:10">
      <c r="A4038" s="577" t="e">
        <f>IF(A4037="","",IF(A4037=#REF!*12,"",+A4037+1))</f>
        <v>#REF!</v>
      </c>
      <c r="B4038" s="576" t="e">
        <f t="shared" si="439"/>
        <v>#REF!</v>
      </c>
      <c r="C4038" s="576" t="e">
        <f>IF(A4038="","",IF(#REF!+'Plano Prestação Mensal Proposta'!A4038&gt;120,0,ROUND(IF(B4038&gt;0.045,(0.045*0.5),(0.5)*B4038),7)))</f>
        <v>#REF!</v>
      </c>
      <c r="D4038" s="576" t="e">
        <f t="shared" ref="D4038:D4101" si="441">IF(A4038="","",+B4038-C4038)</f>
        <v>#REF!</v>
      </c>
      <c r="E4038" s="575" t="e">
        <f t="shared" si="440"/>
        <v>#REF!</v>
      </c>
      <c r="F4038" s="575" t="e">
        <f t="shared" ref="F4038:F4101" si="442">IF(A4038="","",IF(J4038="","",+J4038-H4038))</f>
        <v>#REF!</v>
      </c>
      <c r="G4038" s="575" t="e">
        <f t="shared" ref="G4038:G4101" si="443">IF(A4038="","",IF(E4038="","",ROUND(+E4038*((1+B4038)^(1/12)-1),2)))</f>
        <v>#REF!</v>
      </c>
      <c r="H4038" s="575" t="e">
        <f t="shared" ref="H4038:H4101" si="444">IF(A4038="","",IF(E4038="","",ROUND(+E4038*((1+D4038)^(1/12)-1),2)))</f>
        <v>#REF!</v>
      </c>
      <c r="I4038" s="575" t="e">
        <f t="shared" ref="I4038:I4101" si="445">IF(A4038="","",+G4038-H4038)</f>
        <v>#REF!</v>
      </c>
      <c r="J4038" s="575" t="e">
        <f>IF(A4038="","",IF(#REF!="","",PMT((1+D4038)^(1/12)-1,(#REF!*12)-A4038+1,-E4038)))</f>
        <v>#REF!</v>
      </c>
    </row>
    <row r="4039" spans="1:10">
      <c r="A4039" s="577" t="e">
        <f>IF(A4038="","",IF(A4038=#REF!*12,"",+A4038+1))</f>
        <v>#REF!</v>
      </c>
      <c r="B4039" s="576" t="e">
        <f t="shared" ref="B4039:B4102" si="446">IF(A4039="","",+B4038)</f>
        <v>#REF!</v>
      </c>
      <c r="C4039" s="576" t="e">
        <f>IF(A4039="","",IF(#REF!+'Plano Prestação Mensal Proposta'!A4039&gt;120,0,ROUND(IF(B4039&gt;0.045,(0.045*0.5),(0.5)*B4039),7)))</f>
        <v>#REF!</v>
      </c>
      <c r="D4039" s="576" t="e">
        <f t="shared" si="441"/>
        <v>#REF!</v>
      </c>
      <c r="E4039" s="575" t="e">
        <f t="shared" ref="E4039:E4102" si="447">IF(A4039="","",IF(F4038="","",+E4038-F4038))</f>
        <v>#REF!</v>
      </c>
      <c r="F4039" s="575" t="e">
        <f t="shared" si="442"/>
        <v>#REF!</v>
      </c>
      <c r="G4039" s="575" t="e">
        <f t="shared" si="443"/>
        <v>#REF!</v>
      </c>
      <c r="H4039" s="575" t="e">
        <f t="shared" si="444"/>
        <v>#REF!</v>
      </c>
      <c r="I4039" s="575" t="e">
        <f t="shared" si="445"/>
        <v>#REF!</v>
      </c>
      <c r="J4039" s="575" t="e">
        <f>IF(A4039="","",IF(#REF!="","",PMT((1+D4039)^(1/12)-1,(#REF!*12)-A4039+1,-E4039)))</f>
        <v>#REF!</v>
      </c>
    </row>
    <row r="4040" spans="1:10">
      <c r="A4040" s="577" t="e">
        <f>IF(A4039="","",IF(A4039=#REF!*12,"",+A4039+1))</f>
        <v>#REF!</v>
      </c>
      <c r="B4040" s="576" t="e">
        <f t="shared" si="446"/>
        <v>#REF!</v>
      </c>
      <c r="C4040" s="576" t="e">
        <f>IF(A4040="","",IF(#REF!+'Plano Prestação Mensal Proposta'!A4040&gt;120,0,ROUND(IF(B4040&gt;0.045,(0.045*0.5),(0.5)*B4040),7)))</f>
        <v>#REF!</v>
      </c>
      <c r="D4040" s="576" t="e">
        <f t="shared" si="441"/>
        <v>#REF!</v>
      </c>
      <c r="E4040" s="575" t="e">
        <f t="shared" si="447"/>
        <v>#REF!</v>
      </c>
      <c r="F4040" s="575" t="e">
        <f t="shared" si="442"/>
        <v>#REF!</v>
      </c>
      <c r="G4040" s="575" t="e">
        <f t="shared" si="443"/>
        <v>#REF!</v>
      </c>
      <c r="H4040" s="575" t="e">
        <f t="shared" si="444"/>
        <v>#REF!</v>
      </c>
      <c r="I4040" s="575" t="e">
        <f t="shared" si="445"/>
        <v>#REF!</v>
      </c>
      <c r="J4040" s="575" t="e">
        <f>IF(A4040="","",IF(#REF!="","",PMT((1+D4040)^(1/12)-1,(#REF!*12)-A4040+1,-E4040)))</f>
        <v>#REF!</v>
      </c>
    </row>
    <row r="4041" spans="1:10">
      <c r="A4041" s="577" t="e">
        <f>IF(A4040="","",IF(A4040=#REF!*12,"",+A4040+1))</f>
        <v>#REF!</v>
      </c>
      <c r="B4041" s="576" t="e">
        <f t="shared" si="446"/>
        <v>#REF!</v>
      </c>
      <c r="C4041" s="576" t="e">
        <f>IF(A4041="","",IF(#REF!+'Plano Prestação Mensal Proposta'!A4041&gt;120,0,ROUND(IF(B4041&gt;0.045,(0.045*0.5),(0.5)*B4041),7)))</f>
        <v>#REF!</v>
      </c>
      <c r="D4041" s="576" t="e">
        <f t="shared" si="441"/>
        <v>#REF!</v>
      </c>
      <c r="E4041" s="575" t="e">
        <f t="shared" si="447"/>
        <v>#REF!</v>
      </c>
      <c r="F4041" s="575" t="e">
        <f t="shared" si="442"/>
        <v>#REF!</v>
      </c>
      <c r="G4041" s="575" t="e">
        <f t="shared" si="443"/>
        <v>#REF!</v>
      </c>
      <c r="H4041" s="575" t="e">
        <f t="shared" si="444"/>
        <v>#REF!</v>
      </c>
      <c r="I4041" s="575" t="e">
        <f t="shared" si="445"/>
        <v>#REF!</v>
      </c>
      <c r="J4041" s="575" t="e">
        <f>IF(A4041="","",IF(#REF!="","",PMT((1+D4041)^(1/12)-1,(#REF!*12)-A4041+1,-E4041)))</f>
        <v>#REF!</v>
      </c>
    </row>
    <row r="4042" spans="1:10">
      <c r="A4042" s="577" t="e">
        <f>IF(A4041="","",IF(A4041=#REF!*12,"",+A4041+1))</f>
        <v>#REF!</v>
      </c>
      <c r="B4042" s="576" t="e">
        <f t="shared" si="446"/>
        <v>#REF!</v>
      </c>
      <c r="C4042" s="576" t="e">
        <f>IF(A4042="","",IF(#REF!+'Plano Prestação Mensal Proposta'!A4042&gt;120,0,ROUND(IF(B4042&gt;0.045,(0.045*0.5),(0.5)*B4042),7)))</f>
        <v>#REF!</v>
      </c>
      <c r="D4042" s="576" t="e">
        <f t="shared" si="441"/>
        <v>#REF!</v>
      </c>
      <c r="E4042" s="575" t="e">
        <f t="shared" si="447"/>
        <v>#REF!</v>
      </c>
      <c r="F4042" s="575" t="e">
        <f t="shared" si="442"/>
        <v>#REF!</v>
      </c>
      <c r="G4042" s="575" t="e">
        <f t="shared" si="443"/>
        <v>#REF!</v>
      </c>
      <c r="H4042" s="575" t="e">
        <f t="shared" si="444"/>
        <v>#REF!</v>
      </c>
      <c r="I4042" s="575" t="e">
        <f t="shared" si="445"/>
        <v>#REF!</v>
      </c>
      <c r="J4042" s="575" t="e">
        <f>IF(A4042="","",IF(#REF!="","",PMT((1+D4042)^(1/12)-1,(#REF!*12)-A4042+1,-E4042)))</f>
        <v>#REF!</v>
      </c>
    </row>
    <row r="4043" spans="1:10">
      <c r="A4043" s="577" t="e">
        <f>IF(A4042="","",IF(A4042=#REF!*12,"",+A4042+1))</f>
        <v>#REF!</v>
      </c>
      <c r="B4043" s="576" t="e">
        <f t="shared" si="446"/>
        <v>#REF!</v>
      </c>
      <c r="C4043" s="576" t="e">
        <f>IF(A4043="","",IF(#REF!+'Plano Prestação Mensal Proposta'!A4043&gt;120,0,ROUND(IF(B4043&gt;0.045,(0.045*0.5),(0.5)*B4043),7)))</f>
        <v>#REF!</v>
      </c>
      <c r="D4043" s="576" t="e">
        <f t="shared" si="441"/>
        <v>#REF!</v>
      </c>
      <c r="E4043" s="575" t="e">
        <f t="shared" si="447"/>
        <v>#REF!</v>
      </c>
      <c r="F4043" s="575" t="e">
        <f t="shared" si="442"/>
        <v>#REF!</v>
      </c>
      <c r="G4043" s="575" t="e">
        <f t="shared" si="443"/>
        <v>#REF!</v>
      </c>
      <c r="H4043" s="575" t="e">
        <f t="shared" si="444"/>
        <v>#REF!</v>
      </c>
      <c r="I4043" s="575" t="e">
        <f t="shared" si="445"/>
        <v>#REF!</v>
      </c>
      <c r="J4043" s="575" t="e">
        <f>IF(A4043="","",IF(#REF!="","",PMT((1+D4043)^(1/12)-1,(#REF!*12)-A4043+1,-E4043)))</f>
        <v>#REF!</v>
      </c>
    </row>
    <row r="4044" spans="1:10">
      <c r="A4044" s="577" t="e">
        <f>IF(A4043="","",IF(A4043=#REF!*12,"",+A4043+1))</f>
        <v>#REF!</v>
      </c>
      <c r="B4044" s="576" t="e">
        <f t="shared" si="446"/>
        <v>#REF!</v>
      </c>
      <c r="C4044" s="576" t="e">
        <f>IF(A4044="","",IF(#REF!+'Plano Prestação Mensal Proposta'!A4044&gt;120,0,ROUND(IF(B4044&gt;0.045,(0.045*0.5),(0.5)*B4044),7)))</f>
        <v>#REF!</v>
      </c>
      <c r="D4044" s="576" t="e">
        <f t="shared" si="441"/>
        <v>#REF!</v>
      </c>
      <c r="E4044" s="575" t="e">
        <f t="shared" si="447"/>
        <v>#REF!</v>
      </c>
      <c r="F4044" s="575" t="e">
        <f t="shared" si="442"/>
        <v>#REF!</v>
      </c>
      <c r="G4044" s="575" t="e">
        <f t="shared" si="443"/>
        <v>#REF!</v>
      </c>
      <c r="H4044" s="575" t="e">
        <f t="shared" si="444"/>
        <v>#REF!</v>
      </c>
      <c r="I4044" s="575" t="e">
        <f t="shared" si="445"/>
        <v>#REF!</v>
      </c>
      <c r="J4044" s="575" t="e">
        <f>IF(A4044="","",IF(#REF!="","",PMT((1+D4044)^(1/12)-1,(#REF!*12)-A4044+1,-E4044)))</f>
        <v>#REF!</v>
      </c>
    </row>
    <row r="4045" spans="1:10">
      <c r="A4045" s="577" t="e">
        <f>IF(A4044="","",IF(A4044=#REF!*12,"",+A4044+1))</f>
        <v>#REF!</v>
      </c>
      <c r="B4045" s="576" t="e">
        <f t="shared" si="446"/>
        <v>#REF!</v>
      </c>
      <c r="C4045" s="576" t="e">
        <f>IF(A4045="","",IF(#REF!+'Plano Prestação Mensal Proposta'!A4045&gt;120,0,ROUND(IF(B4045&gt;0.045,(0.045*0.5),(0.5)*B4045),7)))</f>
        <v>#REF!</v>
      </c>
      <c r="D4045" s="576" t="e">
        <f t="shared" si="441"/>
        <v>#REF!</v>
      </c>
      <c r="E4045" s="575" t="e">
        <f t="shared" si="447"/>
        <v>#REF!</v>
      </c>
      <c r="F4045" s="575" t="e">
        <f t="shared" si="442"/>
        <v>#REF!</v>
      </c>
      <c r="G4045" s="575" t="e">
        <f t="shared" si="443"/>
        <v>#REF!</v>
      </c>
      <c r="H4045" s="575" t="e">
        <f t="shared" si="444"/>
        <v>#REF!</v>
      </c>
      <c r="I4045" s="575" t="e">
        <f t="shared" si="445"/>
        <v>#REF!</v>
      </c>
      <c r="J4045" s="575" t="e">
        <f>IF(A4045="","",IF(#REF!="","",PMT((1+D4045)^(1/12)-1,(#REF!*12)-A4045+1,-E4045)))</f>
        <v>#REF!</v>
      </c>
    </row>
    <row r="4046" spans="1:10">
      <c r="A4046" s="577" t="e">
        <f>IF(A4045="","",IF(A4045=#REF!*12,"",+A4045+1))</f>
        <v>#REF!</v>
      </c>
      <c r="B4046" s="576" t="e">
        <f t="shared" si="446"/>
        <v>#REF!</v>
      </c>
      <c r="C4046" s="576" t="e">
        <f>IF(A4046="","",IF(#REF!+'Plano Prestação Mensal Proposta'!A4046&gt;120,0,ROUND(IF(B4046&gt;0.045,(0.045*0.5),(0.5)*B4046),7)))</f>
        <v>#REF!</v>
      </c>
      <c r="D4046" s="576" t="e">
        <f t="shared" si="441"/>
        <v>#REF!</v>
      </c>
      <c r="E4046" s="575" t="e">
        <f t="shared" si="447"/>
        <v>#REF!</v>
      </c>
      <c r="F4046" s="575" t="e">
        <f t="shared" si="442"/>
        <v>#REF!</v>
      </c>
      <c r="G4046" s="575" t="e">
        <f t="shared" si="443"/>
        <v>#REF!</v>
      </c>
      <c r="H4046" s="575" t="e">
        <f t="shared" si="444"/>
        <v>#REF!</v>
      </c>
      <c r="I4046" s="575" t="e">
        <f t="shared" si="445"/>
        <v>#REF!</v>
      </c>
      <c r="J4046" s="575" t="e">
        <f>IF(A4046="","",IF(#REF!="","",PMT((1+D4046)^(1/12)-1,(#REF!*12)-A4046+1,-E4046)))</f>
        <v>#REF!</v>
      </c>
    </row>
    <row r="4047" spans="1:10">
      <c r="A4047" s="577" t="e">
        <f>IF(A4046="","",IF(A4046=#REF!*12,"",+A4046+1))</f>
        <v>#REF!</v>
      </c>
      <c r="B4047" s="576" t="e">
        <f t="shared" si="446"/>
        <v>#REF!</v>
      </c>
      <c r="C4047" s="576" t="e">
        <f>IF(A4047="","",IF(#REF!+'Plano Prestação Mensal Proposta'!A4047&gt;120,0,ROUND(IF(B4047&gt;0.045,(0.045*0.5),(0.5)*B4047),7)))</f>
        <v>#REF!</v>
      </c>
      <c r="D4047" s="576" t="e">
        <f t="shared" si="441"/>
        <v>#REF!</v>
      </c>
      <c r="E4047" s="575" t="e">
        <f t="shared" si="447"/>
        <v>#REF!</v>
      </c>
      <c r="F4047" s="575" t="e">
        <f t="shared" si="442"/>
        <v>#REF!</v>
      </c>
      <c r="G4047" s="575" t="e">
        <f t="shared" si="443"/>
        <v>#REF!</v>
      </c>
      <c r="H4047" s="575" t="e">
        <f t="shared" si="444"/>
        <v>#REF!</v>
      </c>
      <c r="I4047" s="575" t="e">
        <f t="shared" si="445"/>
        <v>#REF!</v>
      </c>
      <c r="J4047" s="575" t="e">
        <f>IF(A4047="","",IF(#REF!="","",PMT((1+D4047)^(1/12)-1,(#REF!*12)-A4047+1,-E4047)))</f>
        <v>#REF!</v>
      </c>
    </row>
    <row r="4048" spans="1:10">
      <c r="A4048" s="577" t="e">
        <f>IF(A4047="","",IF(A4047=#REF!*12,"",+A4047+1))</f>
        <v>#REF!</v>
      </c>
      <c r="B4048" s="576" t="e">
        <f t="shared" si="446"/>
        <v>#REF!</v>
      </c>
      <c r="C4048" s="576" t="e">
        <f>IF(A4048="","",IF(#REF!+'Plano Prestação Mensal Proposta'!A4048&gt;120,0,ROUND(IF(B4048&gt;0.045,(0.045*0.5),(0.5)*B4048),7)))</f>
        <v>#REF!</v>
      </c>
      <c r="D4048" s="576" t="e">
        <f t="shared" si="441"/>
        <v>#REF!</v>
      </c>
      <c r="E4048" s="575" t="e">
        <f t="shared" si="447"/>
        <v>#REF!</v>
      </c>
      <c r="F4048" s="575" t="e">
        <f t="shared" si="442"/>
        <v>#REF!</v>
      </c>
      <c r="G4048" s="575" t="e">
        <f t="shared" si="443"/>
        <v>#REF!</v>
      </c>
      <c r="H4048" s="575" t="e">
        <f t="shared" si="444"/>
        <v>#REF!</v>
      </c>
      <c r="I4048" s="575" t="e">
        <f t="shared" si="445"/>
        <v>#REF!</v>
      </c>
      <c r="J4048" s="575" t="e">
        <f>IF(A4048="","",IF(#REF!="","",PMT((1+D4048)^(1/12)-1,(#REF!*12)-A4048+1,-E4048)))</f>
        <v>#REF!</v>
      </c>
    </row>
    <row r="4049" spans="1:10">
      <c r="A4049" s="577" t="e">
        <f>IF(A4048="","",IF(A4048=#REF!*12,"",+A4048+1))</f>
        <v>#REF!</v>
      </c>
      <c r="B4049" s="576" t="e">
        <f t="shared" si="446"/>
        <v>#REF!</v>
      </c>
      <c r="C4049" s="576" t="e">
        <f>IF(A4049="","",IF(#REF!+'Plano Prestação Mensal Proposta'!A4049&gt;120,0,ROUND(IF(B4049&gt;0.045,(0.045*0.5),(0.5)*B4049),7)))</f>
        <v>#REF!</v>
      </c>
      <c r="D4049" s="576" t="e">
        <f t="shared" si="441"/>
        <v>#REF!</v>
      </c>
      <c r="E4049" s="575" t="e">
        <f t="shared" si="447"/>
        <v>#REF!</v>
      </c>
      <c r="F4049" s="575" t="e">
        <f t="shared" si="442"/>
        <v>#REF!</v>
      </c>
      <c r="G4049" s="575" t="e">
        <f t="shared" si="443"/>
        <v>#REF!</v>
      </c>
      <c r="H4049" s="575" t="e">
        <f t="shared" si="444"/>
        <v>#REF!</v>
      </c>
      <c r="I4049" s="575" t="e">
        <f t="shared" si="445"/>
        <v>#REF!</v>
      </c>
      <c r="J4049" s="575" t="e">
        <f>IF(A4049="","",IF(#REF!="","",PMT((1+D4049)^(1/12)-1,(#REF!*12)-A4049+1,-E4049)))</f>
        <v>#REF!</v>
      </c>
    </row>
    <row r="4050" spans="1:10">
      <c r="A4050" s="577" t="e">
        <f>IF(A4049="","",IF(A4049=#REF!*12,"",+A4049+1))</f>
        <v>#REF!</v>
      </c>
      <c r="B4050" s="576" t="e">
        <f t="shared" si="446"/>
        <v>#REF!</v>
      </c>
      <c r="C4050" s="576" t="e">
        <f>IF(A4050="","",IF(#REF!+'Plano Prestação Mensal Proposta'!A4050&gt;120,0,ROUND(IF(B4050&gt;0.045,(0.045*0.5),(0.5)*B4050),7)))</f>
        <v>#REF!</v>
      </c>
      <c r="D4050" s="576" t="e">
        <f t="shared" si="441"/>
        <v>#REF!</v>
      </c>
      <c r="E4050" s="575" t="e">
        <f t="shared" si="447"/>
        <v>#REF!</v>
      </c>
      <c r="F4050" s="575" t="e">
        <f t="shared" si="442"/>
        <v>#REF!</v>
      </c>
      <c r="G4050" s="575" t="e">
        <f t="shared" si="443"/>
        <v>#REF!</v>
      </c>
      <c r="H4050" s="575" t="e">
        <f t="shared" si="444"/>
        <v>#REF!</v>
      </c>
      <c r="I4050" s="575" t="e">
        <f t="shared" si="445"/>
        <v>#REF!</v>
      </c>
      <c r="J4050" s="575" t="e">
        <f>IF(A4050="","",IF(#REF!="","",PMT((1+D4050)^(1/12)-1,(#REF!*12)-A4050+1,-E4050)))</f>
        <v>#REF!</v>
      </c>
    </row>
    <row r="4051" spans="1:10">
      <c r="A4051" s="577" t="e">
        <f>IF(A4050="","",IF(A4050=#REF!*12,"",+A4050+1))</f>
        <v>#REF!</v>
      </c>
      <c r="B4051" s="576" t="e">
        <f t="shared" si="446"/>
        <v>#REF!</v>
      </c>
      <c r="C4051" s="576" t="e">
        <f>IF(A4051="","",IF(#REF!+'Plano Prestação Mensal Proposta'!A4051&gt;120,0,ROUND(IF(B4051&gt;0.045,(0.045*0.5),(0.5)*B4051),7)))</f>
        <v>#REF!</v>
      </c>
      <c r="D4051" s="576" t="e">
        <f t="shared" si="441"/>
        <v>#REF!</v>
      </c>
      <c r="E4051" s="575" t="e">
        <f t="shared" si="447"/>
        <v>#REF!</v>
      </c>
      <c r="F4051" s="575" t="e">
        <f t="shared" si="442"/>
        <v>#REF!</v>
      </c>
      <c r="G4051" s="575" t="e">
        <f t="shared" si="443"/>
        <v>#REF!</v>
      </c>
      <c r="H4051" s="575" t="e">
        <f t="shared" si="444"/>
        <v>#REF!</v>
      </c>
      <c r="I4051" s="575" t="e">
        <f t="shared" si="445"/>
        <v>#REF!</v>
      </c>
      <c r="J4051" s="575" t="e">
        <f>IF(A4051="","",IF(#REF!="","",PMT((1+D4051)^(1/12)-1,(#REF!*12)-A4051+1,-E4051)))</f>
        <v>#REF!</v>
      </c>
    </row>
    <row r="4052" spans="1:10">
      <c r="A4052" s="577" t="e">
        <f>IF(A4051="","",IF(A4051=#REF!*12,"",+A4051+1))</f>
        <v>#REF!</v>
      </c>
      <c r="B4052" s="576" t="e">
        <f t="shared" si="446"/>
        <v>#REF!</v>
      </c>
      <c r="C4052" s="576" t="e">
        <f>IF(A4052="","",IF(#REF!+'Plano Prestação Mensal Proposta'!A4052&gt;120,0,ROUND(IF(B4052&gt;0.045,(0.045*0.5),(0.5)*B4052),7)))</f>
        <v>#REF!</v>
      </c>
      <c r="D4052" s="576" t="e">
        <f t="shared" si="441"/>
        <v>#REF!</v>
      </c>
      <c r="E4052" s="575" t="e">
        <f t="shared" si="447"/>
        <v>#REF!</v>
      </c>
      <c r="F4052" s="575" t="e">
        <f t="shared" si="442"/>
        <v>#REF!</v>
      </c>
      <c r="G4052" s="575" t="e">
        <f t="shared" si="443"/>
        <v>#REF!</v>
      </c>
      <c r="H4052" s="575" t="e">
        <f t="shared" si="444"/>
        <v>#REF!</v>
      </c>
      <c r="I4052" s="575" t="e">
        <f t="shared" si="445"/>
        <v>#REF!</v>
      </c>
      <c r="J4052" s="575" t="e">
        <f>IF(A4052="","",IF(#REF!="","",PMT((1+D4052)^(1/12)-1,(#REF!*12)-A4052+1,-E4052)))</f>
        <v>#REF!</v>
      </c>
    </row>
    <row r="4053" spans="1:10">
      <c r="A4053" s="577" t="e">
        <f>IF(A4052="","",IF(A4052=#REF!*12,"",+A4052+1))</f>
        <v>#REF!</v>
      </c>
      <c r="B4053" s="576" t="e">
        <f t="shared" si="446"/>
        <v>#REF!</v>
      </c>
      <c r="C4053" s="576" t="e">
        <f>IF(A4053="","",IF(#REF!+'Plano Prestação Mensal Proposta'!A4053&gt;120,0,ROUND(IF(B4053&gt;0.045,(0.045*0.5),(0.5)*B4053),7)))</f>
        <v>#REF!</v>
      </c>
      <c r="D4053" s="576" t="e">
        <f t="shared" si="441"/>
        <v>#REF!</v>
      </c>
      <c r="E4053" s="575" t="e">
        <f t="shared" si="447"/>
        <v>#REF!</v>
      </c>
      <c r="F4053" s="575" t="e">
        <f t="shared" si="442"/>
        <v>#REF!</v>
      </c>
      <c r="G4053" s="575" t="e">
        <f t="shared" si="443"/>
        <v>#REF!</v>
      </c>
      <c r="H4053" s="575" t="e">
        <f t="shared" si="444"/>
        <v>#REF!</v>
      </c>
      <c r="I4053" s="575" t="e">
        <f t="shared" si="445"/>
        <v>#REF!</v>
      </c>
      <c r="J4053" s="575" t="e">
        <f>IF(A4053="","",IF(#REF!="","",PMT((1+D4053)^(1/12)-1,(#REF!*12)-A4053+1,-E4053)))</f>
        <v>#REF!</v>
      </c>
    </row>
    <row r="4054" spans="1:10">
      <c r="A4054" s="577" t="e">
        <f>IF(A4053="","",IF(A4053=#REF!*12,"",+A4053+1))</f>
        <v>#REF!</v>
      </c>
      <c r="B4054" s="576" t="e">
        <f t="shared" si="446"/>
        <v>#REF!</v>
      </c>
      <c r="C4054" s="576" t="e">
        <f>IF(A4054="","",IF(#REF!+'Plano Prestação Mensal Proposta'!A4054&gt;120,0,ROUND(IF(B4054&gt;0.045,(0.045*0.5),(0.5)*B4054),7)))</f>
        <v>#REF!</v>
      </c>
      <c r="D4054" s="576" t="e">
        <f t="shared" si="441"/>
        <v>#REF!</v>
      </c>
      <c r="E4054" s="575" t="e">
        <f t="shared" si="447"/>
        <v>#REF!</v>
      </c>
      <c r="F4054" s="575" t="e">
        <f t="shared" si="442"/>
        <v>#REF!</v>
      </c>
      <c r="G4054" s="575" t="e">
        <f t="shared" si="443"/>
        <v>#REF!</v>
      </c>
      <c r="H4054" s="575" t="e">
        <f t="shared" si="444"/>
        <v>#REF!</v>
      </c>
      <c r="I4054" s="575" t="e">
        <f t="shared" si="445"/>
        <v>#REF!</v>
      </c>
      <c r="J4054" s="575" t="e">
        <f>IF(A4054="","",IF(#REF!="","",PMT((1+D4054)^(1/12)-1,(#REF!*12)-A4054+1,-E4054)))</f>
        <v>#REF!</v>
      </c>
    </row>
    <row r="4055" spans="1:10">
      <c r="A4055" s="577" t="e">
        <f>IF(A4054="","",IF(A4054=#REF!*12,"",+A4054+1))</f>
        <v>#REF!</v>
      </c>
      <c r="B4055" s="576" t="e">
        <f t="shared" si="446"/>
        <v>#REF!</v>
      </c>
      <c r="C4055" s="576" t="e">
        <f>IF(A4055="","",IF(#REF!+'Plano Prestação Mensal Proposta'!A4055&gt;120,0,ROUND(IF(B4055&gt;0.045,(0.045*0.5),(0.5)*B4055),7)))</f>
        <v>#REF!</v>
      </c>
      <c r="D4055" s="576" t="e">
        <f t="shared" si="441"/>
        <v>#REF!</v>
      </c>
      <c r="E4055" s="575" t="e">
        <f t="shared" si="447"/>
        <v>#REF!</v>
      </c>
      <c r="F4055" s="575" t="e">
        <f t="shared" si="442"/>
        <v>#REF!</v>
      </c>
      <c r="G4055" s="575" t="e">
        <f t="shared" si="443"/>
        <v>#REF!</v>
      </c>
      <c r="H4055" s="575" t="e">
        <f t="shared" si="444"/>
        <v>#REF!</v>
      </c>
      <c r="I4055" s="575" t="e">
        <f t="shared" si="445"/>
        <v>#REF!</v>
      </c>
      <c r="J4055" s="575" t="e">
        <f>IF(A4055="","",IF(#REF!="","",PMT((1+D4055)^(1/12)-1,(#REF!*12)-A4055+1,-E4055)))</f>
        <v>#REF!</v>
      </c>
    </row>
    <row r="4056" spans="1:10">
      <c r="A4056" s="577" t="e">
        <f>IF(A4055="","",IF(A4055=#REF!*12,"",+A4055+1))</f>
        <v>#REF!</v>
      </c>
      <c r="B4056" s="576" t="e">
        <f t="shared" si="446"/>
        <v>#REF!</v>
      </c>
      <c r="C4056" s="576" t="e">
        <f>IF(A4056="","",IF(#REF!+'Plano Prestação Mensal Proposta'!A4056&gt;120,0,ROUND(IF(B4056&gt;0.045,(0.045*0.5),(0.5)*B4056),7)))</f>
        <v>#REF!</v>
      </c>
      <c r="D4056" s="576" t="e">
        <f t="shared" si="441"/>
        <v>#REF!</v>
      </c>
      <c r="E4056" s="575" t="e">
        <f t="shared" si="447"/>
        <v>#REF!</v>
      </c>
      <c r="F4056" s="575" t="e">
        <f t="shared" si="442"/>
        <v>#REF!</v>
      </c>
      <c r="G4056" s="575" t="e">
        <f t="shared" si="443"/>
        <v>#REF!</v>
      </c>
      <c r="H4056" s="575" t="e">
        <f t="shared" si="444"/>
        <v>#REF!</v>
      </c>
      <c r="I4056" s="575" t="e">
        <f t="shared" si="445"/>
        <v>#REF!</v>
      </c>
      <c r="J4056" s="575" t="e">
        <f>IF(A4056="","",IF(#REF!="","",PMT((1+D4056)^(1/12)-1,(#REF!*12)-A4056+1,-E4056)))</f>
        <v>#REF!</v>
      </c>
    </row>
    <row r="4057" spans="1:10">
      <c r="A4057" s="577" t="e">
        <f>IF(A4056="","",IF(A4056=#REF!*12,"",+A4056+1))</f>
        <v>#REF!</v>
      </c>
      <c r="B4057" s="576" t="e">
        <f t="shared" si="446"/>
        <v>#REF!</v>
      </c>
      <c r="C4057" s="576" t="e">
        <f>IF(A4057="","",IF(#REF!+'Plano Prestação Mensal Proposta'!A4057&gt;120,0,ROUND(IF(B4057&gt;0.045,(0.045*0.5),(0.5)*B4057),7)))</f>
        <v>#REF!</v>
      </c>
      <c r="D4057" s="576" t="e">
        <f t="shared" si="441"/>
        <v>#REF!</v>
      </c>
      <c r="E4057" s="575" t="e">
        <f t="shared" si="447"/>
        <v>#REF!</v>
      </c>
      <c r="F4057" s="575" t="e">
        <f t="shared" si="442"/>
        <v>#REF!</v>
      </c>
      <c r="G4057" s="575" t="e">
        <f t="shared" si="443"/>
        <v>#REF!</v>
      </c>
      <c r="H4057" s="575" t="e">
        <f t="shared" si="444"/>
        <v>#REF!</v>
      </c>
      <c r="I4057" s="575" t="e">
        <f t="shared" si="445"/>
        <v>#REF!</v>
      </c>
      <c r="J4057" s="575" t="e">
        <f>IF(A4057="","",IF(#REF!="","",PMT((1+D4057)^(1/12)-1,(#REF!*12)-A4057+1,-E4057)))</f>
        <v>#REF!</v>
      </c>
    </row>
    <row r="4058" spans="1:10">
      <c r="A4058" s="577" t="e">
        <f>IF(A4057="","",IF(A4057=#REF!*12,"",+A4057+1))</f>
        <v>#REF!</v>
      </c>
      <c r="B4058" s="576" t="e">
        <f t="shared" si="446"/>
        <v>#REF!</v>
      </c>
      <c r="C4058" s="576" t="e">
        <f>IF(A4058="","",IF(#REF!+'Plano Prestação Mensal Proposta'!A4058&gt;120,0,ROUND(IF(B4058&gt;0.045,(0.045*0.5),(0.5)*B4058),7)))</f>
        <v>#REF!</v>
      </c>
      <c r="D4058" s="576" t="e">
        <f t="shared" si="441"/>
        <v>#REF!</v>
      </c>
      <c r="E4058" s="575" t="e">
        <f t="shared" si="447"/>
        <v>#REF!</v>
      </c>
      <c r="F4058" s="575" t="e">
        <f t="shared" si="442"/>
        <v>#REF!</v>
      </c>
      <c r="G4058" s="575" t="e">
        <f t="shared" si="443"/>
        <v>#REF!</v>
      </c>
      <c r="H4058" s="575" t="e">
        <f t="shared" si="444"/>
        <v>#REF!</v>
      </c>
      <c r="I4058" s="575" t="e">
        <f t="shared" si="445"/>
        <v>#REF!</v>
      </c>
      <c r="J4058" s="575" t="e">
        <f>IF(A4058="","",IF(#REF!="","",PMT((1+D4058)^(1/12)-1,(#REF!*12)-A4058+1,-E4058)))</f>
        <v>#REF!</v>
      </c>
    </row>
    <row r="4059" spans="1:10">
      <c r="A4059" s="577" t="e">
        <f>IF(A4058="","",IF(A4058=#REF!*12,"",+A4058+1))</f>
        <v>#REF!</v>
      </c>
      <c r="B4059" s="576" t="e">
        <f t="shared" si="446"/>
        <v>#REF!</v>
      </c>
      <c r="C4059" s="576" t="e">
        <f>IF(A4059="","",IF(#REF!+'Plano Prestação Mensal Proposta'!A4059&gt;120,0,ROUND(IF(B4059&gt;0.045,(0.045*0.5),(0.5)*B4059),7)))</f>
        <v>#REF!</v>
      </c>
      <c r="D4059" s="576" t="e">
        <f t="shared" si="441"/>
        <v>#REF!</v>
      </c>
      <c r="E4059" s="575" t="e">
        <f t="shared" si="447"/>
        <v>#REF!</v>
      </c>
      <c r="F4059" s="575" t="e">
        <f t="shared" si="442"/>
        <v>#REF!</v>
      </c>
      <c r="G4059" s="575" t="e">
        <f t="shared" si="443"/>
        <v>#REF!</v>
      </c>
      <c r="H4059" s="575" t="e">
        <f t="shared" si="444"/>
        <v>#REF!</v>
      </c>
      <c r="I4059" s="575" t="e">
        <f t="shared" si="445"/>
        <v>#REF!</v>
      </c>
      <c r="J4059" s="575" t="e">
        <f>IF(A4059="","",IF(#REF!="","",PMT((1+D4059)^(1/12)-1,(#REF!*12)-A4059+1,-E4059)))</f>
        <v>#REF!</v>
      </c>
    </row>
    <row r="4060" spans="1:10">
      <c r="A4060" s="577" t="e">
        <f>IF(A4059="","",IF(A4059=#REF!*12,"",+A4059+1))</f>
        <v>#REF!</v>
      </c>
      <c r="B4060" s="576" t="e">
        <f t="shared" si="446"/>
        <v>#REF!</v>
      </c>
      <c r="C4060" s="576" t="e">
        <f>IF(A4060="","",IF(#REF!+'Plano Prestação Mensal Proposta'!A4060&gt;120,0,ROUND(IF(B4060&gt;0.045,(0.045*0.5),(0.5)*B4060),7)))</f>
        <v>#REF!</v>
      </c>
      <c r="D4060" s="576" t="e">
        <f t="shared" si="441"/>
        <v>#REF!</v>
      </c>
      <c r="E4060" s="575" t="e">
        <f t="shared" si="447"/>
        <v>#REF!</v>
      </c>
      <c r="F4060" s="575" t="e">
        <f t="shared" si="442"/>
        <v>#REF!</v>
      </c>
      <c r="G4060" s="575" t="e">
        <f t="shared" si="443"/>
        <v>#REF!</v>
      </c>
      <c r="H4060" s="575" t="e">
        <f t="shared" si="444"/>
        <v>#REF!</v>
      </c>
      <c r="I4060" s="575" t="e">
        <f t="shared" si="445"/>
        <v>#REF!</v>
      </c>
      <c r="J4060" s="575" t="e">
        <f>IF(A4060="","",IF(#REF!="","",PMT((1+D4060)^(1/12)-1,(#REF!*12)-A4060+1,-E4060)))</f>
        <v>#REF!</v>
      </c>
    </row>
    <row r="4061" spans="1:10">
      <c r="A4061" s="577" t="e">
        <f>IF(A4060="","",IF(A4060=#REF!*12,"",+A4060+1))</f>
        <v>#REF!</v>
      </c>
      <c r="B4061" s="576" t="e">
        <f t="shared" si="446"/>
        <v>#REF!</v>
      </c>
      <c r="C4061" s="576" t="e">
        <f>IF(A4061="","",IF(#REF!+'Plano Prestação Mensal Proposta'!A4061&gt;120,0,ROUND(IF(B4061&gt;0.045,(0.045*0.5),(0.5)*B4061),7)))</f>
        <v>#REF!</v>
      </c>
      <c r="D4061" s="576" t="e">
        <f t="shared" si="441"/>
        <v>#REF!</v>
      </c>
      <c r="E4061" s="575" t="e">
        <f t="shared" si="447"/>
        <v>#REF!</v>
      </c>
      <c r="F4061" s="575" t="e">
        <f t="shared" si="442"/>
        <v>#REF!</v>
      </c>
      <c r="G4061" s="575" t="e">
        <f t="shared" si="443"/>
        <v>#REF!</v>
      </c>
      <c r="H4061" s="575" t="e">
        <f t="shared" si="444"/>
        <v>#REF!</v>
      </c>
      <c r="I4061" s="575" t="e">
        <f t="shared" si="445"/>
        <v>#REF!</v>
      </c>
      <c r="J4061" s="575" t="e">
        <f>IF(A4061="","",IF(#REF!="","",PMT((1+D4061)^(1/12)-1,(#REF!*12)-A4061+1,-E4061)))</f>
        <v>#REF!</v>
      </c>
    </row>
    <row r="4062" spans="1:10">
      <c r="A4062" s="577" t="e">
        <f>IF(A4061="","",IF(A4061=#REF!*12,"",+A4061+1))</f>
        <v>#REF!</v>
      </c>
      <c r="B4062" s="576" t="e">
        <f t="shared" si="446"/>
        <v>#REF!</v>
      </c>
      <c r="C4062" s="576" t="e">
        <f>IF(A4062="","",IF(#REF!+'Plano Prestação Mensal Proposta'!A4062&gt;120,0,ROUND(IF(B4062&gt;0.045,(0.045*0.5),(0.5)*B4062),7)))</f>
        <v>#REF!</v>
      </c>
      <c r="D4062" s="576" t="e">
        <f t="shared" si="441"/>
        <v>#REF!</v>
      </c>
      <c r="E4062" s="575" t="e">
        <f t="shared" si="447"/>
        <v>#REF!</v>
      </c>
      <c r="F4062" s="575" t="e">
        <f t="shared" si="442"/>
        <v>#REF!</v>
      </c>
      <c r="G4062" s="575" t="e">
        <f t="shared" si="443"/>
        <v>#REF!</v>
      </c>
      <c r="H4062" s="575" t="e">
        <f t="shared" si="444"/>
        <v>#REF!</v>
      </c>
      <c r="I4062" s="575" t="e">
        <f t="shared" si="445"/>
        <v>#REF!</v>
      </c>
      <c r="J4062" s="575" t="e">
        <f>IF(A4062="","",IF(#REF!="","",PMT((1+D4062)^(1/12)-1,(#REF!*12)-A4062+1,-E4062)))</f>
        <v>#REF!</v>
      </c>
    </row>
    <row r="4063" spans="1:10">
      <c r="A4063" s="577" t="e">
        <f>IF(A4062="","",IF(A4062=#REF!*12,"",+A4062+1))</f>
        <v>#REF!</v>
      </c>
      <c r="B4063" s="576" t="e">
        <f t="shared" si="446"/>
        <v>#REF!</v>
      </c>
      <c r="C4063" s="576" t="e">
        <f>IF(A4063="","",IF(#REF!+'Plano Prestação Mensal Proposta'!A4063&gt;120,0,ROUND(IF(B4063&gt;0.045,(0.045*0.5),(0.5)*B4063),7)))</f>
        <v>#REF!</v>
      </c>
      <c r="D4063" s="576" t="e">
        <f t="shared" si="441"/>
        <v>#REF!</v>
      </c>
      <c r="E4063" s="575" t="e">
        <f t="shared" si="447"/>
        <v>#REF!</v>
      </c>
      <c r="F4063" s="575" t="e">
        <f t="shared" si="442"/>
        <v>#REF!</v>
      </c>
      <c r="G4063" s="575" t="e">
        <f t="shared" si="443"/>
        <v>#REF!</v>
      </c>
      <c r="H4063" s="575" t="e">
        <f t="shared" si="444"/>
        <v>#REF!</v>
      </c>
      <c r="I4063" s="575" t="e">
        <f t="shared" si="445"/>
        <v>#REF!</v>
      </c>
      <c r="J4063" s="575" t="e">
        <f>IF(A4063="","",IF(#REF!="","",PMT((1+D4063)^(1/12)-1,(#REF!*12)-A4063+1,-E4063)))</f>
        <v>#REF!</v>
      </c>
    </row>
    <row r="4064" spans="1:10">
      <c r="A4064" s="577" t="e">
        <f>IF(A4063="","",IF(A4063=#REF!*12,"",+A4063+1))</f>
        <v>#REF!</v>
      </c>
      <c r="B4064" s="576" t="e">
        <f t="shared" si="446"/>
        <v>#REF!</v>
      </c>
      <c r="C4064" s="576" t="e">
        <f>IF(A4064="","",IF(#REF!+'Plano Prestação Mensal Proposta'!A4064&gt;120,0,ROUND(IF(B4064&gt;0.045,(0.045*0.5),(0.5)*B4064),7)))</f>
        <v>#REF!</v>
      </c>
      <c r="D4064" s="576" t="e">
        <f t="shared" si="441"/>
        <v>#REF!</v>
      </c>
      <c r="E4064" s="575" t="e">
        <f t="shared" si="447"/>
        <v>#REF!</v>
      </c>
      <c r="F4064" s="575" t="e">
        <f t="shared" si="442"/>
        <v>#REF!</v>
      </c>
      <c r="G4064" s="575" t="e">
        <f t="shared" si="443"/>
        <v>#REF!</v>
      </c>
      <c r="H4064" s="575" t="e">
        <f t="shared" si="444"/>
        <v>#REF!</v>
      </c>
      <c r="I4064" s="575" t="e">
        <f t="shared" si="445"/>
        <v>#REF!</v>
      </c>
      <c r="J4064" s="575" t="e">
        <f>IF(A4064="","",IF(#REF!="","",PMT((1+D4064)^(1/12)-1,(#REF!*12)-A4064+1,-E4064)))</f>
        <v>#REF!</v>
      </c>
    </row>
    <row r="4065" spans="1:10">
      <c r="A4065" s="577" t="e">
        <f>IF(A4064="","",IF(A4064=#REF!*12,"",+A4064+1))</f>
        <v>#REF!</v>
      </c>
      <c r="B4065" s="576" t="e">
        <f t="shared" si="446"/>
        <v>#REF!</v>
      </c>
      <c r="C4065" s="576" t="e">
        <f>IF(A4065="","",IF(#REF!+'Plano Prestação Mensal Proposta'!A4065&gt;120,0,ROUND(IF(B4065&gt;0.045,(0.045*0.5),(0.5)*B4065),7)))</f>
        <v>#REF!</v>
      </c>
      <c r="D4065" s="576" t="e">
        <f t="shared" si="441"/>
        <v>#REF!</v>
      </c>
      <c r="E4065" s="575" t="e">
        <f t="shared" si="447"/>
        <v>#REF!</v>
      </c>
      <c r="F4065" s="575" t="e">
        <f t="shared" si="442"/>
        <v>#REF!</v>
      </c>
      <c r="G4065" s="575" t="e">
        <f t="shared" si="443"/>
        <v>#REF!</v>
      </c>
      <c r="H4065" s="575" t="e">
        <f t="shared" si="444"/>
        <v>#REF!</v>
      </c>
      <c r="I4065" s="575" t="e">
        <f t="shared" si="445"/>
        <v>#REF!</v>
      </c>
      <c r="J4065" s="575" t="e">
        <f>IF(A4065="","",IF(#REF!="","",PMT((1+D4065)^(1/12)-1,(#REF!*12)-A4065+1,-E4065)))</f>
        <v>#REF!</v>
      </c>
    </row>
    <row r="4066" spans="1:10">
      <c r="A4066" s="577" t="e">
        <f>IF(A4065="","",IF(A4065=#REF!*12,"",+A4065+1))</f>
        <v>#REF!</v>
      </c>
      <c r="B4066" s="576" t="e">
        <f t="shared" si="446"/>
        <v>#REF!</v>
      </c>
      <c r="C4066" s="576" t="e">
        <f>IF(A4066="","",IF(#REF!+'Plano Prestação Mensal Proposta'!A4066&gt;120,0,ROUND(IF(B4066&gt;0.045,(0.045*0.5),(0.5)*B4066),7)))</f>
        <v>#REF!</v>
      </c>
      <c r="D4066" s="576" t="e">
        <f t="shared" si="441"/>
        <v>#REF!</v>
      </c>
      <c r="E4066" s="575" t="e">
        <f t="shared" si="447"/>
        <v>#REF!</v>
      </c>
      <c r="F4066" s="575" t="e">
        <f t="shared" si="442"/>
        <v>#REF!</v>
      </c>
      <c r="G4066" s="575" t="e">
        <f t="shared" si="443"/>
        <v>#REF!</v>
      </c>
      <c r="H4066" s="575" t="e">
        <f t="shared" si="444"/>
        <v>#REF!</v>
      </c>
      <c r="I4066" s="575" t="e">
        <f t="shared" si="445"/>
        <v>#REF!</v>
      </c>
      <c r="J4066" s="575" t="e">
        <f>IF(A4066="","",IF(#REF!="","",PMT((1+D4066)^(1/12)-1,(#REF!*12)-A4066+1,-E4066)))</f>
        <v>#REF!</v>
      </c>
    </row>
    <row r="4067" spans="1:10">
      <c r="A4067" s="577" t="e">
        <f>IF(A4066="","",IF(A4066=#REF!*12,"",+A4066+1))</f>
        <v>#REF!</v>
      </c>
      <c r="B4067" s="576" t="e">
        <f t="shared" si="446"/>
        <v>#REF!</v>
      </c>
      <c r="C4067" s="576" t="e">
        <f>IF(A4067="","",IF(#REF!+'Plano Prestação Mensal Proposta'!A4067&gt;120,0,ROUND(IF(B4067&gt;0.045,(0.045*0.5),(0.5)*B4067),7)))</f>
        <v>#REF!</v>
      </c>
      <c r="D4067" s="576" t="e">
        <f t="shared" si="441"/>
        <v>#REF!</v>
      </c>
      <c r="E4067" s="575" t="e">
        <f t="shared" si="447"/>
        <v>#REF!</v>
      </c>
      <c r="F4067" s="575" t="e">
        <f t="shared" si="442"/>
        <v>#REF!</v>
      </c>
      <c r="G4067" s="575" t="e">
        <f t="shared" si="443"/>
        <v>#REF!</v>
      </c>
      <c r="H4067" s="575" t="e">
        <f t="shared" si="444"/>
        <v>#REF!</v>
      </c>
      <c r="I4067" s="575" t="e">
        <f t="shared" si="445"/>
        <v>#REF!</v>
      </c>
      <c r="J4067" s="575" t="e">
        <f>IF(A4067="","",IF(#REF!="","",PMT((1+D4067)^(1/12)-1,(#REF!*12)-A4067+1,-E4067)))</f>
        <v>#REF!</v>
      </c>
    </row>
    <row r="4068" spans="1:10">
      <c r="A4068" s="577" t="e">
        <f>IF(A4067="","",IF(A4067=#REF!*12,"",+A4067+1))</f>
        <v>#REF!</v>
      </c>
      <c r="B4068" s="576" t="e">
        <f t="shared" si="446"/>
        <v>#REF!</v>
      </c>
      <c r="C4068" s="576" t="e">
        <f>IF(A4068="","",IF(#REF!+'Plano Prestação Mensal Proposta'!A4068&gt;120,0,ROUND(IF(B4068&gt;0.045,(0.045*0.5),(0.5)*B4068),7)))</f>
        <v>#REF!</v>
      </c>
      <c r="D4068" s="576" t="e">
        <f t="shared" si="441"/>
        <v>#REF!</v>
      </c>
      <c r="E4068" s="575" t="e">
        <f t="shared" si="447"/>
        <v>#REF!</v>
      </c>
      <c r="F4068" s="575" t="e">
        <f t="shared" si="442"/>
        <v>#REF!</v>
      </c>
      <c r="G4068" s="575" t="e">
        <f t="shared" si="443"/>
        <v>#REF!</v>
      </c>
      <c r="H4068" s="575" t="e">
        <f t="shared" si="444"/>
        <v>#REF!</v>
      </c>
      <c r="I4068" s="575" t="e">
        <f t="shared" si="445"/>
        <v>#REF!</v>
      </c>
      <c r="J4068" s="575" t="e">
        <f>IF(A4068="","",IF(#REF!="","",PMT((1+D4068)^(1/12)-1,(#REF!*12)-A4068+1,-E4068)))</f>
        <v>#REF!</v>
      </c>
    </row>
    <row r="4069" spans="1:10">
      <c r="A4069" s="577" t="e">
        <f>IF(A4068="","",IF(A4068=#REF!*12,"",+A4068+1))</f>
        <v>#REF!</v>
      </c>
      <c r="B4069" s="576" t="e">
        <f t="shared" si="446"/>
        <v>#REF!</v>
      </c>
      <c r="C4069" s="576" t="e">
        <f>IF(A4069="","",IF(#REF!+'Plano Prestação Mensal Proposta'!A4069&gt;120,0,ROUND(IF(B4069&gt;0.045,(0.045*0.5),(0.5)*B4069),7)))</f>
        <v>#REF!</v>
      </c>
      <c r="D4069" s="576" t="e">
        <f t="shared" si="441"/>
        <v>#REF!</v>
      </c>
      <c r="E4069" s="575" t="e">
        <f t="shared" si="447"/>
        <v>#REF!</v>
      </c>
      <c r="F4069" s="575" t="e">
        <f t="shared" si="442"/>
        <v>#REF!</v>
      </c>
      <c r="G4069" s="575" t="e">
        <f t="shared" si="443"/>
        <v>#REF!</v>
      </c>
      <c r="H4069" s="575" t="e">
        <f t="shared" si="444"/>
        <v>#REF!</v>
      </c>
      <c r="I4069" s="575" t="e">
        <f t="shared" si="445"/>
        <v>#REF!</v>
      </c>
      <c r="J4069" s="575" t="e">
        <f>IF(A4069="","",IF(#REF!="","",PMT((1+D4069)^(1/12)-1,(#REF!*12)-A4069+1,-E4069)))</f>
        <v>#REF!</v>
      </c>
    </row>
    <row r="4070" spans="1:10">
      <c r="A4070" s="577" t="e">
        <f>IF(A4069="","",IF(A4069=#REF!*12,"",+A4069+1))</f>
        <v>#REF!</v>
      </c>
      <c r="B4070" s="576" t="e">
        <f t="shared" si="446"/>
        <v>#REF!</v>
      </c>
      <c r="C4070" s="576" t="e">
        <f>IF(A4070="","",IF(#REF!+'Plano Prestação Mensal Proposta'!A4070&gt;120,0,ROUND(IF(B4070&gt;0.045,(0.045*0.5),(0.5)*B4070),7)))</f>
        <v>#REF!</v>
      </c>
      <c r="D4070" s="576" t="e">
        <f t="shared" si="441"/>
        <v>#REF!</v>
      </c>
      <c r="E4070" s="575" t="e">
        <f t="shared" si="447"/>
        <v>#REF!</v>
      </c>
      <c r="F4070" s="575" t="e">
        <f t="shared" si="442"/>
        <v>#REF!</v>
      </c>
      <c r="G4070" s="575" t="e">
        <f t="shared" si="443"/>
        <v>#REF!</v>
      </c>
      <c r="H4070" s="575" t="e">
        <f t="shared" si="444"/>
        <v>#REF!</v>
      </c>
      <c r="I4070" s="575" t="e">
        <f t="shared" si="445"/>
        <v>#REF!</v>
      </c>
      <c r="J4070" s="575" t="e">
        <f>IF(A4070="","",IF(#REF!="","",PMT((1+D4070)^(1/12)-1,(#REF!*12)-A4070+1,-E4070)))</f>
        <v>#REF!</v>
      </c>
    </row>
    <row r="4071" spans="1:10">
      <c r="A4071" s="577" t="e">
        <f>IF(A4070="","",IF(A4070=#REF!*12,"",+A4070+1))</f>
        <v>#REF!</v>
      </c>
      <c r="B4071" s="576" t="e">
        <f t="shared" si="446"/>
        <v>#REF!</v>
      </c>
      <c r="C4071" s="576" t="e">
        <f>IF(A4071="","",IF(#REF!+'Plano Prestação Mensal Proposta'!A4071&gt;120,0,ROUND(IF(B4071&gt;0.045,(0.045*0.5),(0.5)*B4071),7)))</f>
        <v>#REF!</v>
      </c>
      <c r="D4071" s="576" t="e">
        <f t="shared" si="441"/>
        <v>#REF!</v>
      </c>
      <c r="E4071" s="575" t="e">
        <f t="shared" si="447"/>
        <v>#REF!</v>
      </c>
      <c r="F4071" s="575" t="e">
        <f t="shared" si="442"/>
        <v>#REF!</v>
      </c>
      <c r="G4071" s="575" t="e">
        <f t="shared" si="443"/>
        <v>#REF!</v>
      </c>
      <c r="H4071" s="575" t="e">
        <f t="shared" si="444"/>
        <v>#REF!</v>
      </c>
      <c r="I4071" s="575" t="e">
        <f t="shared" si="445"/>
        <v>#REF!</v>
      </c>
      <c r="J4071" s="575" t="e">
        <f>IF(A4071="","",IF(#REF!="","",PMT((1+D4071)^(1/12)-1,(#REF!*12)-A4071+1,-E4071)))</f>
        <v>#REF!</v>
      </c>
    </row>
    <row r="4072" spans="1:10">
      <c r="A4072" s="577" t="e">
        <f>IF(A4071="","",IF(A4071=#REF!*12,"",+A4071+1))</f>
        <v>#REF!</v>
      </c>
      <c r="B4072" s="576" t="e">
        <f t="shared" si="446"/>
        <v>#REF!</v>
      </c>
      <c r="C4072" s="576" t="e">
        <f>IF(A4072="","",IF(#REF!+'Plano Prestação Mensal Proposta'!A4072&gt;120,0,ROUND(IF(B4072&gt;0.045,(0.045*0.5),(0.5)*B4072),7)))</f>
        <v>#REF!</v>
      </c>
      <c r="D4072" s="576" t="e">
        <f t="shared" si="441"/>
        <v>#REF!</v>
      </c>
      <c r="E4072" s="575" t="e">
        <f t="shared" si="447"/>
        <v>#REF!</v>
      </c>
      <c r="F4072" s="575" t="e">
        <f t="shared" si="442"/>
        <v>#REF!</v>
      </c>
      <c r="G4072" s="575" t="e">
        <f t="shared" si="443"/>
        <v>#REF!</v>
      </c>
      <c r="H4072" s="575" t="e">
        <f t="shared" si="444"/>
        <v>#REF!</v>
      </c>
      <c r="I4072" s="575" t="e">
        <f t="shared" si="445"/>
        <v>#REF!</v>
      </c>
      <c r="J4072" s="575" t="e">
        <f>IF(A4072="","",IF(#REF!="","",PMT((1+D4072)^(1/12)-1,(#REF!*12)-A4072+1,-E4072)))</f>
        <v>#REF!</v>
      </c>
    </row>
    <row r="4073" spans="1:10">
      <c r="A4073" s="577" t="e">
        <f>IF(A4072="","",IF(A4072=#REF!*12,"",+A4072+1))</f>
        <v>#REF!</v>
      </c>
      <c r="B4073" s="576" t="e">
        <f t="shared" si="446"/>
        <v>#REF!</v>
      </c>
      <c r="C4073" s="576" t="e">
        <f>IF(A4073="","",IF(#REF!+'Plano Prestação Mensal Proposta'!A4073&gt;120,0,ROUND(IF(B4073&gt;0.045,(0.045*0.5),(0.5)*B4073),7)))</f>
        <v>#REF!</v>
      </c>
      <c r="D4073" s="576" t="e">
        <f t="shared" si="441"/>
        <v>#REF!</v>
      </c>
      <c r="E4073" s="575" t="e">
        <f t="shared" si="447"/>
        <v>#REF!</v>
      </c>
      <c r="F4073" s="575" t="e">
        <f t="shared" si="442"/>
        <v>#REF!</v>
      </c>
      <c r="G4073" s="575" t="e">
        <f t="shared" si="443"/>
        <v>#REF!</v>
      </c>
      <c r="H4073" s="575" t="e">
        <f t="shared" si="444"/>
        <v>#REF!</v>
      </c>
      <c r="I4073" s="575" t="e">
        <f t="shared" si="445"/>
        <v>#REF!</v>
      </c>
      <c r="J4073" s="575" t="e">
        <f>IF(A4073="","",IF(#REF!="","",PMT((1+D4073)^(1/12)-1,(#REF!*12)-A4073+1,-E4073)))</f>
        <v>#REF!</v>
      </c>
    </row>
    <row r="4074" spans="1:10">
      <c r="A4074" s="577" t="e">
        <f>IF(A4073="","",IF(A4073=#REF!*12,"",+A4073+1))</f>
        <v>#REF!</v>
      </c>
      <c r="B4074" s="576" t="e">
        <f t="shared" si="446"/>
        <v>#REF!</v>
      </c>
      <c r="C4074" s="576" t="e">
        <f>IF(A4074="","",IF(#REF!+'Plano Prestação Mensal Proposta'!A4074&gt;120,0,ROUND(IF(B4074&gt;0.045,(0.045*0.5),(0.5)*B4074),7)))</f>
        <v>#REF!</v>
      </c>
      <c r="D4074" s="576" t="e">
        <f t="shared" si="441"/>
        <v>#REF!</v>
      </c>
      <c r="E4074" s="575" t="e">
        <f t="shared" si="447"/>
        <v>#REF!</v>
      </c>
      <c r="F4074" s="575" t="e">
        <f t="shared" si="442"/>
        <v>#REF!</v>
      </c>
      <c r="G4074" s="575" t="e">
        <f t="shared" si="443"/>
        <v>#REF!</v>
      </c>
      <c r="H4074" s="575" t="e">
        <f t="shared" si="444"/>
        <v>#REF!</v>
      </c>
      <c r="I4074" s="575" t="e">
        <f t="shared" si="445"/>
        <v>#REF!</v>
      </c>
      <c r="J4074" s="575" t="e">
        <f>IF(A4074="","",IF(#REF!="","",PMT((1+D4074)^(1/12)-1,(#REF!*12)-A4074+1,-E4074)))</f>
        <v>#REF!</v>
      </c>
    </row>
    <row r="4075" spans="1:10">
      <c r="A4075" s="577" t="e">
        <f>IF(A4074="","",IF(A4074=#REF!*12,"",+A4074+1))</f>
        <v>#REF!</v>
      </c>
      <c r="B4075" s="576" t="e">
        <f t="shared" si="446"/>
        <v>#REF!</v>
      </c>
      <c r="C4075" s="576" t="e">
        <f>IF(A4075="","",IF(#REF!+'Plano Prestação Mensal Proposta'!A4075&gt;120,0,ROUND(IF(B4075&gt;0.045,(0.045*0.5),(0.5)*B4075),7)))</f>
        <v>#REF!</v>
      </c>
      <c r="D4075" s="576" t="e">
        <f t="shared" si="441"/>
        <v>#REF!</v>
      </c>
      <c r="E4075" s="575" t="e">
        <f t="shared" si="447"/>
        <v>#REF!</v>
      </c>
      <c r="F4075" s="575" t="e">
        <f t="shared" si="442"/>
        <v>#REF!</v>
      </c>
      <c r="G4075" s="575" t="e">
        <f t="shared" si="443"/>
        <v>#REF!</v>
      </c>
      <c r="H4075" s="575" t="e">
        <f t="shared" si="444"/>
        <v>#REF!</v>
      </c>
      <c r="I4075" s="575" t="e">
        <f t="shared" si="445"/>
        <v>#REF!</v>
      </c>
      <c r="J4075" s="575" t="e">
        <f>IF(A4075="","",IF(#REF!="","",PMT((1+D4075)^(1/12)-1,(#REF!*12)-A4075+1,-E4075)))</f>
        <v>#REF!</v>
      </c>
    </row>
    <row r="4076" spans="1:10">
      <c r="A4076" s="577" t="e">
        <f>IF(A4075="","",IF(A4075=#REF!*12,"",+A4075+1))</f>
        <v>#REF!</v>
      </c>
      <c r="B4076" s="576" t="e">
        <f t="shared" si="446"/>
        <v>#REF!</v>
      </c>
      <c r="C4076" s="576" t="e">
        <f>IF(A4076="","",IF(#REF!+'Plano Prestação Mensal Proposta'!A4076&gt;120,0,ROUND(IF(B4076&gt;0.045,(0.045*0.5),(0.5)*B4076),7)))</f>
        <v>#REF!</v>
      </c>
      <c r="D4076" s="576" t="e">
        <f t="shared" si="441"/>
        <v>#REF!</v>
      </c>
      <c r="E4076" s="575" t="e">
        <f t="shared" si="447"/>
        <v>#REF!</v>
      </c>
      <c r="F4076" s="575" t="e">
        <f t="shared" si="442"/>
        <v>#REF!</v>
      </c>
      <c r="G4076" s="575" t="e">
        <f t="shared" si="443"/>
        <v>#REF!</v>
      </c>
      <c r="H4076" s="575" t="e">
        <f t="shared" si="444"/>
        <v>#REF!</v>
      </c>
      <c r="I4076" s="575" t="e">
        <f t="shared" si="445"/>
        <v>#REF!</v>
      </c>
      <c r="J4076" s="575" t="e">
        <f>IF(A4076="","",IF(#REF!="","",PMT((1+D4076)^(1/12)-1,(#REF!*12)-A4076+1,-E4076)))</f>
        <v>#REF!</v>
      </c>
    </row>
    <row r="4077" spans="1:10">
      <c r="A4077" s="577" t="e">
        <f>IF(A4076="","",IF(A4076=#REF!*12,"",+A4076+1))</f>
        <v>#REF!</v>
      </c>
      <c r="B4077" s="576" t="e">
        <f t="shared" si="446"/>
        <v>#REF!</v>
      </c>
      <c r="C4077" s="576" t="e">
        <f>IF(A4077="","",IF(#REF!+'Plano Prestação Mensal Proposta'!A4077&gt;120,0,ROUND(IF(B4077&gt;0.045,(0.045*0.5),(0.5)*B4077),7)))</f>
        <v>#REF!</v>
      </c>
      <c r="D4077" s="576" t="e">
        <f t="shared" si="441"/>
        <v>#REF!</v>
      </c>
      <c r="E4077" s="575" t="e">
        <f t="shared" si="447"/>
        <v>#REF!</v>
      </c>
      <c r="F4077" s="575" t="e">
        <f t="shared" si="442"/>
        <v>#REF!</v>
      </c>
      <c r="G4077" s="575" t="e">
        <f t="shared" si="443"/>
        <v>#REF!</v>
      </c>
      <c r="H4077" s="575" t="e">
        <f t="shared" si="444"/>
        <v>#REF!</v>
      </c>
      <c r="I4077" s="575" t="e">
        <f t="shared" si="445"/>
        <v>#REF!</v>
      </c>
      <c r="J4077" s="575" t="e">
        <f>IF(A4077="","",IF(#REF!="","",PMT((1+D4077)^(1/12)-1,(#REF!*12)-A4077+1,-E4077)))</f>
        <v>#REF!</v>
      </c>
    </row>
    <row r="4078" spans="1:10">
      <c r="A4078" s="577" t="e">
        <f>IF(A4077="","",IF(A4077=#REF!*12,"",+A4077+1))</f>
        <v>#REF!</v>
      </c>
      <c r="B4078" s="576" t="e">
        <f t="shared" si="446"/>
        <v>#REF!</v>
      </c>
      <c r="C4078" s="576" t="e">
        <f>IF(A4078="","",IF(#REF!+'Plano Prestação Mensal Proposta'!A4078&gt;120,0,ROUND(IF(B4078&gt;0.045,(0.045*0.5),(0.5)*B4078),7)))</f>
        <v>#REF!</v>
      </c>
      <c r="D4078" s="576" t="e">
        <f t="shared" si="441"/>
        <v>#REF!</v>
      </c>
      <c r="E4078" s="575" t="e">
        <f t="shared" si="447"/>
        <v>#REF!</v>
      </c>
      <c r="F4078" s="575" t="e">
        <f t="shared" si="442"/>
        <v>#REF!</v>
      </c>
      <c r="G4078" s="575" t="e">
        <f t="shared" si="443"/>
        <v>#REF!</v>
      </c>
      <c r="H4078" s="575" t="e">
        <f t="shared" si="444"/>
        <v>#REF!</v>
      </c>
      <c r="I4078" s="575" t="e">
        <f t="shared" si="445"/>
        <v>#REF!</v>
      </c>
      <c r="J4078" s="575" t="e">
        <f>IF(A4078="","",IF(#REF!="","",PMT((1+D4078)^(1/12)-1,(#REF!*12)-A4078+1,-E4078)))</f>
        <v>#REF!</v>
      </c>
    </row>
    <row r="4079" spans="1:10">
      <c r="A4079" s="577" t="e">
        <f>IF(A4078="","",IF(A4078=#REF!*12,"",+A4078+1))</f>
        <v>#REF!</v>
      </c>
      <c r="B4079" s="576" t="e">
        <f t="shared" si="446"/>
        <v>#REF!</v>
      </c>
      <c r="C4079" s="576" t="e">
        <f>IF(A4079="","",IF(#REF!+'Plano Prestação Mensal Proposta'!A4079&gt;120,0,ROUND(IF(B4079&gt;0.045,(0.045*0.5),(0.5)*B4079),7)))</f>
        <v>#REF!</v>
      </c>
      <c r="D4079" s="576" t="e">
        <f t="shared" si="441"/>
        <v>#REF!</v>
      </c>
      <c r="E4079" s="575" t="e">
        <f t="shared" si="447"/>
        <v>#REF!</v>
      </c>
      <c r="F4079" s="575" t="e">
        <f t="shared" si="442"/>
        <v>#REF!</v>
      </c>
      <c r="G4079" s="575" t="e">
        <f t="shared" si="443"/>
        <v>#REF!</v>
      </c>
      <c r="H4079" s="575" t="e">
        <f t="shared" si="444"/>
        <v>#REF!</v>
      </c>
      <c r="I4079" s="575" t="e">
        <f t="shared" si="445"/>
        <v>#REF!</v>
      </c>
      <c r="J4079" s="575" t="e">
        <f>IF(A4079="","",IF(#REF!="","",PMT((1+D4079)^(1/12)-1,(#REF!*12)-A4079+1,-E4079)))</f>
        <v>#REF!</v>
      </c>
    </row>
    <row r="4080" spans="1:10">
      <c r="A4080" s="577" t="e">
        <f>IF(A4079="","",IF(A4079=#REF!*12,"",+A4079+1))</f>
        <v>#REF!</v>
      </c>
      <c r="B4080" s="576" t="e">
        <f t="shared" si="446"/>
        <v>#REF!</v>
      </c>
      <c r="C4080" s="576" t="e">
        <f>IF(A4080="","",IF(#REF!+'Plano Prestação Mensal Proposta'!A4080&gt;120,0,ROUND(IF(B4080&gt;0.045,(0.045*0.5),(0.5)*B4080),7)))</f>
        <v>#REF!</v>
      </c>
      <c r="D4080" s="576" t="e">
        <f t="shared" si="441"/>
        <v>#REF!</v>
      </c>
      <c r="E4080" s="575" t="e">
        <f t="shared" si="447"/>
        <v>#REF!</v>
      </c>
      <c r="F4080" s="575" t="e">
        <f t="shared" si="442"/>
        <v>#REF!</v>
      </c>
      <c r="G4080" s="575" t="e">
        <f t="shared" si="443"/>
        <v>#REF!</v>
      </c>
      <c r="H4080" s="575" t="e">
        <f t="shared" si="444"/>
        <v>#REF!</v>
      </c>
      <c r="I4080" s="575" t="e">
        <f t="shared" si="445"/>
        <v>#REF!</v>
      </c>
      <c r="J4080" s="575" t="e">
        <f>IF(A4080="","",IF(#REF!="","",PMT((1+D4080)^(1/12)-1,(#REF!*12)-A4080+1,-E4080)))</f>
        <v>#REF!</v>
      </c>
    </row>
    <row r="4081" spans="1:10">
      <c r="A4081" s="577" t="e">
        <f>IF(A4080="","",IF(A4080=#REF!*12,"",+A4080+1))</f>
        <v>#REF!</v>
      </c>
      <c r="B4081" s="576" t="e">
        <f t="shared" si="446"/>
        <v>#REF!</v>
      </c>
      <c r="C4081" s="576" t="e">
        <f>IF(A4081="","",IF(#REF!+'Plano Prestação Mensal Proposta'!A4081&gt;120,0,ROUND(IF(B4081&gt;0.045,(0.045*0.5),(0.5)*B4081),7)))</f>
        <v>#REF!</v>
      </c>
      <c r="D4081" s="576" t="e">
        <f t="shared" si="441"/>
        <v>#REF!</v>
      </c>
      <c r="E4081" s="575" t="e">
        <f t="shared" si="447"/>
        <v>#REF!</v>
      </c>
      <c r="F4081" s="575" t="e">
        <f t="shared" si="442"/>
        <v>#REF!</v>
      </c>
      <c r="G4081" s="575" t="e">
        <f t="shared" si="443"/>
        <v>#REF!</v>
      </c>
      <c r="H4081" s="575" t="e">
        <f t="shared" si="444"/>
        <v>#REF!</v>
      </c>
      <c r="I4081" s="575" t="e">
        <f t="shared" si="445"/>
        <v>#REF!</v>
      </c>
      <c r="J4081" s="575" t="e">
        <f>IF(A4081="","",IF(#REF!="","",PMT((1+D4081)^(1/12)-1,(#REF!*12)-A4081+1,-E4081)))</f>
        <v>#REF!</v>
      </c>
    </row>
    <row r="4082" spans="1:10">
      <c r="A4082" s="577" t="e">
        <f>IF(A4081="","",IF(A4081=#REF!*12,"",+A4081+1))</f>
        <v>#REF!</v>
      </c>
      <c r="B4082" s="576" t="e">
        <f t="shared" si="446"/>
        <v>#REF!</v>
      </c>
      <c r="C4082" s="576" t="e">
        <f>IF(A4082="","",IF(#REF!+'Plano Prestação Mensal Proposta'!A4082&gt;120,0,ROUND(IF(B4082&gt;0.045,(0.045*0.5),(0.5)*B4082),7)))</f>
        <v>#REF!</v>
      </c>
      <c r="D4082" s="576" t="e">
        <f t="shared" si="441"/>
        <v>#REF!</v>
      </c>
      <c r="E4082" s="575" t="e">
        <f t="shared" si="447"/>
        <v>#REF!</v>
      </c>
      <c r="F4082" s="575" t="e">
        <f t="shared" si="442"/>
        <v>#REF!</v>
      </c>
      <c r="G4082" s="575" t="e">
        <f t="shared" si="443"/>
        <v>#REF!</v>
      </c>
      <c r="H4082" s="575" t="e">
        <f t="shared" si="444"/>
        <v>#REF!</v>
      </c>
      <c r="I4082" s="575" t="e">
        <f t="shared" si="445"/>
        <v>#REF!</v>
      </c>
      <c r="J4082" s="575" t="e">
        <f>IF(A4082="","",IF(#REF!="","",PMT((1+D4082)^(1/12)-1,(#REF!*12)-A4082+1,-E4082)))</f>
        <v>#REF!</v>
      </c>
    </row>
    <row r="4083" spans="1:10">
      <c r="A4083" s="577" t="e">
        <f>IF(A4082="","",IF(A4082=#REF!*12,"",+A4082+1))</f>
        <v>#REF!</v>
      </c>
      <c r="B4083" s="576" t="e">
        <f t="shared" si="446"/>
        <v>#REF!</v>
      </c>
      <c r="C4083" s="576" t="e">
        <f>IF(A4083="","",IF(#REF!+'Plano Prestação Mensal Proposta'!A4083&gt;120,0,ROUND(IF(B4083&gt;0.045,(0.045*0.5),(0.5)*B4083),7)))</f>
        <v>#REF!</v>
      </c>
      <c r="D4083" s="576" t="e">
        <f t="shared" si="441"/>
        <v>#REF!</v>
      </c>
      <c r="E4083" s="575" t="e">
        <f t="shared" si="447"/>
        <v>#REF!</v>
      </c>
      <c r="F4083" s="575" t="e">
        <f t="shared" si="442"/>
        <v>#REF!</v>
      </c>
      <c r="G4083" s="575" t="e">
        <f t="shared" si="443"/>
        <v>#REF!</v>
      </c>
      <c r="H4083" s="575" t="e">
        <f t="shared" si="444"/>
        <v>#REF!</v>
      </c>
      <c r="I4083" s="575" t="e">
        <f t="shared" si="445"/>
        <v>#REF!</v>
      </c>
      <c r="J4083" s="575" t="e">
        <f>IF(A4083="","",IF(#REF!="","",PMT((1+D4083)^(1/12)-1,(#REF!*12)-A4083+1,-E4083)))</f>
        <v>#REF!</v>
      </c>
    </row>
    <row r="4084" spans="1:10">
      <c r="A4084" s="577" t="e">
        <f>IF(A4083="","",IF(A4083=#REF!*12,"",+A4083+1))</f>
        <v>#REF!</v>
      </c>
      <c r="B4084" s="576" t="e">
        <f t="shared" si="446"/>
        <v>#REF!</v>
      </c>
      <c r="C4084" s="576" t="e">
        <f>IF(A4084="","",IF(#REF!+'Plano Prestação Mensal Proposta'!A4084&gt;120,0,ROUND(IF(B4084&gt;0.045,(0.045*0.5),(0.5)*B4084),7)))</f>
        <v>#REF!</v>
      </c>
      <c r="D4084" s="576" t="e">
        <f t="shared" si="441"/>
        <v>#REF!</v>
      </c>
      <c r="E4084" s="575" t="e">
        <f t="shared" si="447"/>
        <v>#REF!</v>
      </c>
      <c r="F4084" s="575" t="e">
        <f t="shared" si="442"/>
        <v>#REF!</v>
      </c>
      <c r="G4084" s="575" t="e">
        <f t="shared" si="443"/>
        <v>#REF!</v>
      </c>
      <c r="H4084" s="575" t="e">
        <f t="shared" si="444"/>
        <v>#REF!</v>
      </c>
      <c r="I4084" s="575" t="e">
        <f t="shared" si="445"/>
        <v>#REF!</v>
      </c>
      <c r="J4084" s="575" t="e">
        <f>IF(A4084="","",IF(#REF!="","",PMT((1+D4084)^(1/12)-1,(#REF!*12)-A4084+1,-E4084)))</f>
        <v>#REF!</v>
      </c>
    </row>
    <row r="4085" spans="1:10">
      <c r="A4085" s="577" t="e">
        <f>IF(A4084="","",IF(A4084=#REF!*12,"",+A4084+1))</f>
        <v>#REF!</v>
      </c>
      <c r="B4085" s="576" t="e">
        <f t="shared" si="446"/>
        <v>#REF!</v>
      </c>
      <c r="C4085" s="576" t="e">
        <f>IF(A4085="","",IF(#REF!+'Plano Prestação Mensal Proposta'!A4085&gt;120,0,ROUND(IF(B4085&gt;0.045,(0.045*0.5),(0.5)*B4085),7)))</f>
        <v>#REF!</v>
      </c>
      <c r="D4085" s="576" t="e">
        <f t="shared" si="441"/>
        <v>#REF!</v>
      </c>
      <c r="E4085" s="575" t="e">
        <f t="shared" si="447"/>
        <v>#REF!</v>
      </c>
      <c r="F4085" s="575" t="e">
        <f t="shared" si="442"/>
        <v>#REF!</v>
      </c>
      <c r="G4085" s="575" t="e">
        <f t="shared" si="443"/>
        <v>#REF!</v>
      </c>
      <c r="H4085" s="575" t="e">
        <f t="shared" si="444"/>
        <v>#REF!</v>
      </c>
      <c r="I4085" s="575" t="e">
        <f t="shared" si="445"/>
        <v>#REF!</v>
      </c>
      <c r="J4085" s="575" t="e">
        <f>IF(A4085="","",IF(#REF!="","",PMT((1+D4085)^(1/12)-1,(#REF!*12)-A4085+1,-E4085)))</f>
        <v>#REF!</v>
      </c>
    </row>
    <row r="4086" spans="1:10">
      <c r="A4086" s="577" t="e">
        <f>IF(A4085="","",IF(A4085=#REF!*12,"",+A4085+1))</f>
        <v>#REF!</v>
      </c>
      <c r="B4086" s="576" t="e">
        <f t="shared" si="446"/>
        <v>#REF!</v>
      </c>
      <c r="C4086" s="576" t="e">
        <f>IF(A4086="","",IF(#REF!+'Plano Prestação Mensal Proposta'!A4086&gt;120,0,ROUND(IF(B4086&gt;0.045,(0.045*0.5),(0.5)*B4086),7)))</f>
        <v>#REF!</v>
      </c>
      <c r="D4086" s="576" t="e">
        <f t="shared" si="441"/>
        <v>#REF!</v>
      </c>
      <c r="E4086" s="575" t="e">
        <f t="shared" si="447"/>
        <v>#REF!</v>
      </c>
      <c r="F4086" s="575" t="e">
        <f t="shared" si="442"/>
        <v>#REF!</v>
      </c>
      <c r="G4086" s="575" t="e">
        <f t="shared" si="443"/>
        <v>#REF!</v>
      </c>
      <c r="H4086" s="575" t="e">
        <f t="shared" si="444"/>
        <v>#REF!</v>
      </c>
      <c r="I4086" s="575" t="e">
        <f t="shared" si="445"/>
        <v>#REF!</v>
      </c>
      <c r="J4086" s="575" t="e">
        <f>IF(A4086="","",IF(#REF!="","",PMT((1+D4086)^(1/12)-1,(#REF!*12)-A4086+1,-E4086)))</f>
        <v>#REF!</v>
      </c>
    </row>
    <row r="4087" spans="1:10">
      <c r="A4087" s="577" t="e">
        <f>IF(A4086="","",IF(A4086=#REF!*12,"",+A4086+1))</f>
        <v>#REF!</v>
      </c>
      <c r="B4087" s="576" t="e">
        <f t="shared" si="446"/>
        <v>#REF!</v>
      </c>
      <c r="C4087" s="576" t="e">
        <f>IF(A4087="","",IF(#REF!+'Plano Prestação Mensal Proposta'!A4087&gt;120,0,ROUND(IF(B4087&gt;0.045,(0.045*0.5),(0.5)*B4087),7)))</f>
        <v>#REF!</v>
      </c>
      <c r="D4087" s="576" t="e">
        <f t="shared" si="441"/>
        <v>#REF!</v>
      </c>
      <c r="E4087" s="575" t="e">
        <f t="shared" si="447"/>
        <v>#REF!</v>
      </c>
      <c r="F4087" s="575" t="e">
        <f t="shared" si="442"/>
        <v>#REF!</v>
      </c>
      <c r="G4087" s="575" t="e">
        <f t="shared" si="443"/>
        <v>#REF!</v>
      </c>
      <c r="H4087" s="575" t="e">
        <f t="shared" si="444"/>
        <v>#REF!</v>
      </c>
      <c r="I4087" s="575" t="e">
        <f t="shared" si="445"/>
        <v>#REF!</v>
      </c>
      <c r="J4087" s="575" t="e">
        <f>IF(A4087="","",IF(#REF!="","",PMT((1+D4087)^(1/12)-1,(#REF!*12)-A4087+1,-E4087)))</f>
        <v>#REF!</v>
      </c>
    </row>
    <row r="4088" spans="1:10">
      <c r="A4088" s="577" t="e">
        <f>IF(A4087="","",IF(A4087=#REF!*12,"",+A4087+1))</f>
        <v>#REF!</v>
      </c>
      <c r="B4088" s="576" t="e">
        <f t="shared" si="446"/>
        <v>#REF!</v>
      </c>
      <c r="C4088" s="576" t="e">
        <f>IF(A4088="","",IF(#REF!+'Plano Prestação Mensal Proposta'!A4088&gt;120,0,ROUND(IF(B4088&gt;0.045,(0.045*0.5),(0.5)*B4088),7)))</f>
        <v>#REF!</v>
      </c>
      <c r="D4088" s="576" t="e">
        <f t="shared" si="441"/>
        <v>#REF!</v>
      </c>
      <c r="E4088" s="575" t="e">
        <f t="shared" si="447"/>
        <v>#REF!</v>
      </c>
      <c r="F4088" s="575" t="e">
        <f t="shared" si="442"/>
        <v>#REF!</v>
      </c>
      <c r="G4088" s="575" t="e">
        <f t="shared" si="443"/>
        <v>#REF!</v>
      </c>
      <c r="H4088" s="575" t="e">
        <f t="shared" si="444"/>
        <v>#REF!</v>
      </c>
      <c r="I4088" s="575" t="e">
        <f t="shared" si="445"/>
        <v>#REF!</v>
      </c>
      <c r="J4088" s="575" t="e">
        <f>IF(A4088="","",IF(#REF!="","",PMT((1+D4088)^(1/12)-1,(#REF!*12)-A4088+1,-E4088)))</f>
        <v>#REF!</v>
      </c>
    </row>
    <row r="4089" spans="1:10">
      <c r="A4089" s="577" t="e">
        <f>IF(A4088="","",IF(A4088=#REF!*12,"",+A4088+1))</f>
        <v>#REF!</v>
      </c>
      <c r="B4089" s="576" t="e">
        <f t="shared" si="446"/>
        <v>#REF!</v>
      </c>
      <c r="C4089" s="576" t="e">
        <f>IF(A4089="","",IF(#REF!+'Plano Prestação Mensal Proposta'!A4089&gt;120,0,ROUND(IF(B4089&gt;0.045,(0.045*0.5),(0.5)*B4089),7)))</f>
        <v>#REF!</v>
      </c>
      <c r="D4089" s="576" t="e">
        <f t="shared" si="441"/>
        <v>#REF!</v>
      </c>
      <c r="E4089" s="575" t="e">
        <f t="shared" si="447"/>
        <v>#REF!</v>
      </c>
      <c r="F4089" s="575" t="e">
        <f t="shared" si="442"/>
        <v>#REF!</v>
      </c>
      <c r="G4089" s="575" t="e">
        <f t="shared" si="443"/>
        <v>#REF!</v>
      </c>
      <c r="H4089" s="575" t="e">
        <f t="shared" si="444"/>
        <v>#REF!</v>
      </c>
      <c r="I4089" s="575" t="e">
        <f t="shared" si="445"/>
        <v>#REF!</v>
      </c>
      <c r="J4089" s="575" t="e">
        <f>IF(A4089="","",IF(#REF!="","",PMT((1+D4089)^(1/12)-1,(#REF!*12)-A4089+1,-E4089)))</f>
        <v>#REF!</v>
      </c>
    </row>
    <row r="4090" spans="1:10">
      <c r="A4090" s="577" t="e">
        <f>IF(A4089="","",IF(A4089=#REF!*12,"",+A4089+1))</f>
        <v>#REF!</v>
      </c>
      <c r="B4090" s="576" t="e">
        <f t="shared" si="446"/>
        <v>#REF!</v>
      </c>
      <c r="C4090" s="576" t="e">
        <f>IF(A4090="","",IF(#REF!+'Plano Prestação Mensal Proposta'!A4090&gt;120,0,ROUND(IF(B4090&gt;0.045,(0.045*0.5),(0.5)*B4090),7)))</f>
        <v>#REF!</v>
      </c>
      <c r="D4090" s="576" t="e">
        <f t="shared" si="441"/>
        <v>#REF!</v>
      </c>
      <c r="E4090" s="575" t="e">
        <f t="shared" si="447"/>
        <v>#REF!</v>
      </c>
      <c r="F4090" s="575" t="e">
        <f t="shared" si="442"/>
        <v>#REF!</v>
      </c>
      <c r="G4090" s="575" t="e">
        <f t="shared" si="443"/>
        <v>#REF!</v>
      </c>
      <c r="H4090" s="575" t="e">
        <f t="shared" si="444"/>
        <v>#REF!</v>
      </c>
      <c r="I4090" s="575" t="e">
        <f t="shared" si="445"/>
        <v>#REF!</v>
      </c>
      <c r="J4090" s="575" t="e">
        <f>IF(A4090="","",IF(#REF!="","",PMT((1+D4090)^(1/12)-1,(#REF!*12)-A4090+1,-E4090)))</f>
        <v>#REF!</v>
      </c>
    </row>
    <row r="4091" spans="1:10">
      <c r="A4091" s="577" t="e">
        <f>IF(A4090="","",IF(A4090=#REF!*12,"",+A4090+1))</f>
        <v>#REF!</v>
      </c>
      <c r="B4091" s="576" t="e">
        <f t="shared" si="446"/>
        <v>#REF!</v>
      </c>
      <c r="C4091" s="576" t="e">
        <f>IF(A4091="","",IF(#REF!+'Plano Prestação Mensal Proposta'!A4091&gt;120,0,ROUND(IF(B4091&gt;0.045,(0.045*0.5),(0.5)*B4091),7)))</f>
        <v>#REF!</v>
      </c>
      <c r="D4091" s="576" t="e">
        <f t="shared" si="441"/>
        <v>#REF!</v>
      </c>
      <c r="E4091" s="575" t="e">
        <f t="shared" si="447"/>
        <v>#REF!</v>
      </c>
      <c r="F4091" s="575" t="e">
        <f t="shared" si="442"/>
        <v>#REF!</v>
      </c>
      <c r="G4091" s="575" t="e">
        <f t="shared" si="443"/>
        <v>#REF!</v>
      </c>
      <c r="H4091" s="575" t="e">
        <f t="shared" si="444"/>
        <v>#REF!</v>
      </c>
      <c r="I4091" s="575" t="e">
        <f t="shared" si="445"/>
        <v>#REF!</v>
      </c>
      <c r="J4091" s="575" t="e">
        <f>IF(A4091="","",IF(#REF!="","",PMT((1+D4091)^(1/12)-1,(#REF!*12)-A4091+1,-E4091)))</f>
        <v>#REF!</v>
      </c>
    </row>
    <row r="4092" spans="1:10">
      <c r="A4092" s="577" t="e">
        <f>IF(A4091="","",IF(A4091=#REF!*12,"",+A4091+1))</f>
        <v>#REF!</v>
      </c>
      <c r="B4092" s="576" t="e">
        <f t="shared" si="446"/>
        <v>#REF!</v>
      </c>
      <c r="C4092" s="576" t="e">
        <f>IF(A4092="","",IF(#REF!+'Plano Prestação Mensal Proposta'!A4092&gt;120,0,ROUND(IF(B4092&gt;0.045,(0.045*0.5),(0.5)*B4092),7)))</f>
        <v>#REF!</v>
      </c>
      <c r="D4092" s="576" t="e">
        <f t="shared" si="441"/>
        <v>#REF!</v>
      </c>
      <c r="E4092" s="575" t="e">
        <f t="shared" si="447"/>
        <v>#REF!</v>
      </c>
      <c r="F4092" s="575" t="e">
        <f t="shared" si="442"/>
        <v>#REF!</v>
      </c>
      <c r="G4092" s="575" t="e">
        <f t="shared" si="443"/>
        <v>#REF!</v>
      </c>
      <c r="H4092" s="575" t="e">
        <f t="shared" si="444"/>
        <v>#REF!</v>
      </c>
      <c r="I4092" s="575" t="e">
        <f t="shared" si="445"/>
        <v>#REF!</v>
      </c>
      <c r="J4092" s="575" t="e">
        <f>IF(A4092="","",IF(#REF!="","",PMT((1+D4092)^(1/12)-1,(#REF!*12)-A4092+1,-E4092)))</f>
        <v>#REF!</v>
      </c>
    </row>
    <row r="4093" spans="1:10">
      <c r="A4093" s="577" t="e">
        <f>IF(A4092="","",IF(A4092=#REF!*12,"",+A4092+1))</f>
        <v>#REF!</v>
      </c>
      <c r="B4093" s="576" t="e">
        <f t="shared" si="446"/>
        <v>#REF!</v>
      </c>
      <c r="C4093" s="576" t="e">
        <f>IF(A4093="","",IF(#REF!+'Plano Prestação Mensal Proposta'!A4093&gt;120,0,ROUND(IF(B4093&gt;0.045,(0.045*0.5),(0.5)*B4093),7)))</f>
        <v>#REF!</v>
      </c>
      <c r="D4093" s="576" t="e">
        <f t="shared" si="441"/>
        <v>#REF!</v>
      </c>
      <c r="E4093" s="575" t="e">
        <f t="shared" si="447"/>
        <v>#REF!</v>
      </c>
      <c r="F4093" s="575" t="e">
        <f t="shared" si="442"/>
        <v>#REF!</v>
      </c>
      <c r="G4093" s="575" t="e">
        <f t="shared" si="443"/>
        <v>#REF!</v>
      </c>
      <c r="H4093" s="575" t="e">
        <f t="shared" si="444"/>
        <v>#REF!</v>
      </c>
      <c r="I4093" s="575" t="e">
        <f t="shared" si="445"/>
        <v>#REF!</v>
      </c>
      <c r="J4093" s="575" t="e">
        <f>IF(A4093="","",IF(#REF!="","",PMT((1+D4093)^(1/12)-1,(#REF!*12)-A4093+1,-E4093)))</f>
        <v>#REF!</v>
      </c>
    </row>
    <row r="4094" spans="1:10">
      <c r="A4094" s="577" t="e">
        <f>IF(A4093="","",IF(A4093=#REF!*12,"",+A4093+1))</f>
        <v>#REF!</v>
      </c>
      <c r="B4094" s="576" t="e">
        <f t="shared" si="446"/>
        <v>#REF!</v>
      </c>
      <c r="C4094" s="576" t="e">
        <f>IF(A4094="","",IF(#REF!+'Plano Prestação Mensal Proposta'!A4094&gt;120,0,ROUND(IF(B4094&gt;0.045,(0.045*0.5),(0.5)*B4094),7)))</f>
        <v>#REF!</v>
      </c>
      <c r="D4094" s="576" t="e">
        <f t="shared" si="441"/>
        <v>#REF!</v>
      </c>
      <c r="E4094" s="575" t="e">
        <f t="shared" si="447"/>
        <v>#REF!</v>
      </c>
      <c r="F4094" s="575" t="e">
        <f t="shared" si="442"/>
        <v>#REF!</v>
      </c>
      <c r="G4094" s="575" t="e">
        <f t="shared" si="443"/>
        <v>#REF!</v>
      </c>
      <c r="H4094" s="575" t="e">
        <f t="shared" si="444"/>
        <v>#REF!</v>
      </c>
      <c r="I4094" s="575" t="e">
        <f t="shared" si="445"/>
        <v>#REF!</v>
      </c>
      <c r="J4094" s="575" t="e">
        <f>IF(A4094="","",IF(#REF!="","",PMT((1+D4094)^(1/12)-1,(#REF!*12)-A4094+1,-E4094)))</f>
        <v>#REF!</v>
      </c>
    </row>
    <row r="4095" spans="1:10">
      <c r="A4095" s="577" t="e">
        <f>IF(A4094="","",IF(A4094=#REF!*12,"",+A4094+1))</f>
        <v>#REF!</v>
      </c>
      <c r="B4095" s="576" t="e">
        <f t="shared" si="446"/>
        <v>#REF!</v>
      </c>
      <c r="C4095" s="576" t="e">
        <f>IF(A4095="","",IF(#REF!+'Plano Prestação Mensal Proposta'!A4095&gt;120,0,ROUND(IF(B4095&gt;0.045,(0.045*0.5),(0.5)*B4095),7)))</f>
        <v>#REF!</v>
      </c>
      <c r="D4095" s="576" t="e">
        <f t="shared" si="441"/>
        <v>#REF!</v>
      </c>
      <c r="E4095" s="575" t="e">
        <f t="shared" si="447"/>
        <v>#REF!</v>
      </c>
      <c r="F4095" s="575" t="e">
        <f t="shared" si="442"/>
        <v>#REF!</v>
      </c>
      <c r="G4095" s="575" t="e">
        <f t="shared" si="443"/>
        <v>#REF!</v>
      </c>
      <c r="H4095" s="575" t="e">
        <f t="shared" si="444"/>
        <v>#REF!</v>
      </c>
      <c r="I4095" s="575" t="e">
        <f t="shared" si="445"/>
        <v>#REF!</v>
      </c>
      <c r="J4095" s="575" t="e">
        <f>IF(A4095="","",IF(#REF!="","",PMT((1+D4095)^(1/12)-1,(#REF!*12)-A4095+1,-E4095)))</f>
        <v>#REF!</v>
      </c>
    </row>
    <row r="4096" spans="1:10">
      <c r="A4096" s="577" t="e">
        <f>IF(A4095="","",IF(A4095=#REF!*12,"",+A4095+1))</f>
        <v>#REF!</v>
      </c>
      <c r="B4096" s="576" t="e">
        <f t="shared" si="446"/>
        <v>#REF!</v>
      </c>
      <c r="C4096" s="576" t="e">
        <f>IF(A4096="","",IF(#REF!+'Plano Prestação Mensal Proposta'!A4096&gt;120,0,ROUND(IF(B4096&gt;0.045,(0.045*0.5),(0.5)*B4096),7)))</f>
        <v>#REF!</v>
      </c>
      <c r="D4096" s="576" t="e">
        <f t="shared" si="441"/>
        <v>#REF!</v>
      </c>
      <c r="E4096" s="575" t="e">
        <f t="shared" si="447"/>
        <v>#REF!</v>
      </c>
      <c r="F4096" s="575" t="e">
        <f t="shared" si="442"/>
        <v>#REF!</v>
      </c>
      <c r="G4096" s="575" t="e">
        <f t="shared" si="443"/>
        <v>#REF!</v>
      </c>
      <c r="H4096" s="575" t="e">
        <f t="shared" si="444"/>
        <v>#REF!</v>
      </c>
      <c r="I4096" s="575" t="e">
        <f t="shared" si="445"/>
        <v>#REF!</v>
      </c>
      <c r="J4096" s="575" t="e">
        <f>IF(A4096="","",IF(#REF!="","",PMT((1+D4096)^(1/12)-1,(#REF!*12)-A4096+1,-E4096)))</f>
        <v>#REF!</v>
      </c>
    </row>
    <row r="4097" spans="1:10">
      <c r="A4097" s="577" t="e">
        <f>IF(A4096="","",IF(A4096=#REF!*12,"",+A4096+1))</f>
        <v>#REF!</v>
      </c>
      <c r="B4097" s="576" t="e">
        <f t="shared" si="446"/>
        <v>#REF!</v>
      </c>
      <c r="C4097" s="576" t="e">
        <f>IF(A4097="","",IF(#REF!+'Plano Prestação Mensal Proposta'!A4097&gt;120,0,ROUND(IF(B4097&gt;0.045,(0.045*0.5),(0.5)*B4097),7)))</f>
        <v>#REF!</v>
      </c>
      <c r="D4097" s="576" t="e">
        <f t="shared" si="441"/>
        <v>#REF!</v>
      </c>
      <c r="E4097" s="575" t="e">
        <f t="shared" si="447"/>
        <v>#REF!</v>
      </c>
      <c r="F4097" s="575" t="e">
        <f t="shared" si="442"/>
        <v>#REF!</v>
      </c>
      <c r="G4097" s="575" t="e">
        <f t="shared" si="443"/>
        <v>#REF!</v>
      </c>
      <c r="H4097" s="575" t="e">
        <f t="shared" si="444"/>
        <v>#REF!</v>
      </c>
      <c r="I4097" s="575" t="e">
        <f t="shared" si="445"/>
        <v>#REF!</v>
      </c>
      <c r="J4097" s="575" t="e">
        <f>IF(A4097="","",IF(#REF!="","",PMT((1+D4097)^(1/12)-1,(#REF!*12)-A4097+1,-E4097)))</f>
        <v>#REF!</v>
      </c>
    </row>
    <row r="4098" spans="1:10">
      <c r="A4098" s="577" t="e">
        <f>IF(A4097="","",IF(A4097=#REF!*12,"",+A4097+1))</f>
        <v>#REF!</v>
      </c>
      <c r="B4098" s="576" t="e">
        <f t="shared" si="446"/>
        <v>#REF!</v>
      </c>
      <c r="C4098" s="576" t="e">
        <f>IF(A4098="","",IF(#REF!+'Plano Prestação Mensal Proposta'!A4098&gt;120,0,ROUND(IF(B4098&gt;0.045,(0.045*0.5),(0.5)*B4098),7)))</f>
        <v>#REF!</v>
      </c>
      <c r="D4098" s="576" t="e">
        <f t="shared" si="441"/>
        <v>#REF!</v>
      </c>
      <c r="E4098" s="575" t="e">
        <f t="shared" si="447"/>
        <v>#REF!</v>
      </c>
      <c r="F4098" s="575" t="e">
        <f t="shared" si="442"/>
        <v>#REF!</v>
      </c>
      <c r="G4098" s="575" t="e">
        <f t="shared" si="443"/>
        <v>#REF!</v>
      </c>
      <c r="H4098" s="575" t="e">
        <f t="shared" si="444"/>
        <v>#REF!</v>
      </c>
      <c r="I4098" s="575" t="e">
        <f t="shared" si="445"/>
        <v>#REF!</v>
      </c>
      <c r="J4098" s="575" t="e">
        <f>IF(A4098="","",IF(#REF!="","",PMT((1+D4098)^(1/12)-1,(#REF!*12)-A4098+1,-E4098)))</f>
        <v>#REF!</v>
      </c>
    </row>
    <row r="4099" spans="1:10">
      <c r="A4099" s="577" t="e">
        <f>IF(A4098="","",IF(A4098=#REF!*12,"",+A4098+1))</f>
        <v>#REF!</v>
      </c>
      <c r="B4099" s="576" t="e">
        <f t="shared" si="446"/>
        <v>#REF!</v>
      </c>
      <c r="C4099" s="576" t="e">
        <f>IF(A4099="","",IF(#REF!+'Plano Prestação Mensal Proposta'!A4099&gt;120,0,ROUND(IF(B4099&gt;0.045,(0.045*0.5),(0.5)*B4099),7)))</f>
        <v>#REF!</v>
      </c>
      <c r="D4099" s="576" t="e">
        <f t="shared" si="441"/>
        <v>#REF!</v>
      </c>
      <c r="E4099" s="575" t="e">
        <f t="shared" si="447"/>
        <v>#REF!</v>
      </c>
      <c r="F4099" s="575" t="e">
        <f t="shared" si="442"/>
        <v>#REF!</v>
      </c>
      <c r="G4099" s="575" t="e">
        <f t="shared" si="443"/>
        <v>#REF!</v>
      </c>
      <c r="H4099" s="575" t="e">
        <f t="shared" si="444"/>
        <v>#REF!</v>
      </c>
      <c r="I4099" s="575" t="e">
        <f t="shared" si="445"/>
        <v>#REF!</v>
      </c>
      <c r="J4099" s="575" t="e">
        <f>IF(A4099="","",IF(#REF!="","",PMT((1+D4099)^(1/12)-1,(#REF!*12)-A4099+1,-E4099)))</f>
        <v>#REF!</v>
      </c>
    </row>
    <row r="4100" spans="1:10">
      <c r="A4100" s="577" t="e">
        <f>IF(A4099="","",IF(A4099=#REF!*12,"",+A4099+1))</f>
        <v>#REF!</v>
      </c>
      <c r="B4100" s="576" t="e">
        <f t="shared" si="446"/>
        <v>#REF!</v>
      </c>
      <c r="C4100" s="576" t="e">
        <f>IF(A4100="","",IF(#REF!+'Plano Prestação Mensal Proposta'!A4100&gt;120,0,ROUND(IF(B4100&gt;0.045,(0.045*0.5),(0.5)*B4100),7)))</f>
        <v>#REF!</v>
      </c>
      <c r="D4100" s="576" t="e">
        <f t="shared" si="441"/>
        <v>#REF!</v>
      </c>
      <c r="E4100" s="575" t="e">
        <f t="shared" si="447"/>
        <v>#REF!</v>
      </c>
      <c r="F4100" s="575" t="e">
        <f t="shared" si="442"/>
        <v>#REF!</v>
      </c>
      <c r="G4100" s="575" t="e">
        <f t="shared" si="443"/>
        <v>#REF!</v>
      </c>
      <c r="H4100" s="575" t="e">
        <f t="shared" si="444"/>
        <v>#REF!</v>
      </c>
      <c r="I4100" s="575" t="e">
        <f t="shared" si="445"/>
        <v>#REF!</v>
      </c>
      <c r="J4100" s="575" t="e">
        <f>IF(A4100="","",IF(#REF!="","",PMT((1+D4100)^(1/12)-1,(#REF!*12)-A4100+1,-E4100)))</f>
        <v>#REF!</v>
      </c>
    </row>
    <row r="4101" spans="1:10">
      <c r="A4101" s="577" t="e">
        <f>IF(A4100="","",IF(A4100=#REF!*12,"",+A4100+1))</f>
        <v>#REF!</v>
      </c>
      <c r="B4101" s="576" t="e">
        <f t="shared" si="446"/>
        <v>#REF!</v>
      </c>
      <c r="C4101" s="576" t="e">
        <f>IF(A4101="","",IF(#REF!+'Plano Prestação Mensal Proposta'!A4101&gt;120,0,ROUND(IF(B4101&gt;0.045,(0.045*0.5),(0.5)*B4101),7)))</f>
        <v>#REF!</v>
      </c>
      <c r="D4101" s="576" t="e">
        <f t="shared" si="441"/>
        <v>#REF!</v>
      </c>
      <c r="E4101" s="575" t="e">
        <f t="shared" si="447"/>
        <v>#REF!</v>
      </c>
      <c r="F4101" s="575" t="e">
        <f t="shared" si="442"/>
        <v>#REF!</v>
      </c>
      <c r="G4101" s="575" t="e">
        <f t="shared" si="443"/>
        <v>#REF!</v>
      </c>
      <c r="H4101" s="575" t="e">
        <f t="shared" si="444"/>
        <v>#REF!</v>
      </c>
      <c r="I4101" s="575" t="e">
        <f t="shared" si="445"/>
        <v>#REF!</v>
      </c>
      <c r="J4101" s="575" t="e">
        <f>IF(A4101="","",IF(#REF!="","",PMT((1+D4101)^(1/12)-1,(#REF!*12)-A4101+1,-E4101)))</f>
        <v>#REF!</v>
      </c>
    </row>
    <row r="4102" spans="1:10">
      <c r="A4102" s="577" t="e">
        <f>IF(A4101="","",IF(A4101=#REF!*12,"",+A4101+1))</f>
        <v>#REF!</v>
      </c>
      <c r="B4102" s="576" t="e">
        <f t="shared" si="446"/>
        <v>#REF!</v>
      </c>
      <c r="C4102" s="576" t="e">
        <f>IF(A4102="","",IF(#REF!+'Plano Prestação Mensal Proposta'!A4102&gt;120,0,ROUND(IF(B4102&gt;0.045,(0.045*0.5),(0.5)*B4102),7)))</f>
        <v>#REF!</v>
      </c>
      <c r="D4102" s="576" t="e">
        <f t="shared" ref="D4102:D4165" si="448">IF(A4102="","",+B4102-C4102)</f>
        <v>#REF!</v>
      </c>
      <c r="E4102" s="575" t="e">
        <f t="shared" si="447"/>
        <v>#REF!</v>
      </c>
      <c r="F4102" s="575" t="e">
        <f t="shared" ref="F4102:F4165" si="449">IF(A4102="","",IF(J4102="","",+J4102-H4102))</f>
        <v>#REF!</v>
      </c>
      <c r="G4102" s="575" t="e">
        <f t="shared" ref="G4102:G4165" si="450">IF(A4102="","",IF(E4102="","",ROUND(+E4102*((1+B4102)^(1/12)-1),2)))</f>
        <v>#REF!</v>
      </c>
      <c r="H4102" s="575" t="e">
        <f t="shared" ref="H4102:H4165" si="451">IF(A4102="","",IF(E4102="","",ROUND(+E4102*((1+D4102)^(1/12)-1),2)))</f>
        <v>#REF!</v>
      </c>
      <c r="I4102" s="575" t="e">
        <f t="shared" ref="I4102:I4165" si="452">IF(A4102="","",+G4102-H4102)</f>
        <v>#REF!</v>
      </c>
      <c r="J4102" s="575" t="e">
        <f>IF(A4102="","",IF(#REF!="","",PMT((1+D4102)^(1/12)-1,(#REF!*12)-A4102+1,-E4102)))</f>
        <v>#REF!</v>
      </c>
    </row>
    <row r="4103" spans="1:10">
      <c r="A4103" s="577" t="e">
        <f>IF(A4102="","",IF(A4102=#REF!*12,"",+A4102+1))</f>
        <v>#REF!</v>
      </c>
      <c r="B4103" s="576" t="e">
        <f t="shared" ref="B4103:B4166" si="453">IF(A4103="","",+B4102)</f>
        <v>#REF!</v>
      </c>
      <c r="C4103" s="576" t="e">
        <f>IF(A4103="","",IF(#REF!+'Plano Prestação Mensal Proposta'!A4103&gt;120,0,ROUND(IF(B4103&gt;0.045,(0.045*0.5),(0.5)*B4103),7)))</f>
        <v>#REF!</v>
      </c>
      <c r="D4103" s="576" t="e">
        <f t="shared" si="448"/>
        <v>#REF!</v>
      </c>
      <c r="E4103" s="575" t="e">
        <f t="shared" ref="E4103:E4166" si="454">IF(A4103="","",IF(F4102="","",+E4102-F4102))</f>
        <v>#REF!</v>
      </c>
      <c r="F4103" s="575" t="e">
        <f t="shared" si="449"/>
        <v>#REF!</v>
      </c>
      <c r="G4103" s="575" t="e">
        <f t="shared" si="450"/>
        <v>#REF!</v>
      </c>
      <c r="H4103" s="575" t="e">
        <f t="shared" si="451"/>
        <v>#REF!</v>
      </c>
      <c r="I4103" s="575" t="e">
        <f t="shared" si="452"/>
        <v>#REF!</v>
      </c>
      <c r="J4103" s="575" t="e">
        <f>IF(A4103="","",IF(#REF!="","",PMT((1+D4103)^(1/12)-1,(#REF!*12)-A4103+1,-E4103)))</f>
        <v>#REF!</v>
      </c>
    </row>
    <row r="4104" spans="1:10">
      <c r="A4104" s="577" t="e">
        <f>IF(A4103="","",IF(A4103=#REF!*12,"",+A4103+1))</f>
        <v>#REF!</v>
      </c>
      <c r="B4104" s="576" t="e">
        <f t="shared" si="453"/>
        <v>#REF!</v>
      </c>
      <c r="C4104" s="576" t="e">
        <f>IF(A4104="","",IF(#REF!+'Plano Prestação Mensal Proposta'!A4104&gt;120,0,ROUND(IF(B4104&gt;0.045,(0.045*0.5),(0.5)*B4104),7)))</f>
        <v>#REF!</v>
      </c>
      <c r="D4104" s="576" t="e">
        <f t="shared" si="448"/>
        <v>#REF!</v>
      </c>
      <c r="E4104" s="575" t="e">
        <f t="shared" si="454"/>
        <v>#REF!</v>
      </c>
      <c r="F4104" s="575" t="e">
        <f t="shared" si="449"/>
        <v>#REF!</v>
      </c>
      <c r="G4104" s="575" t="e">
        <f t="shared" si="450"/>
        <v>#REF!</v>
      </c>
      <c r="H4104" s="575" t="e">
        <f t="shared" si="451"/>
        <v>#REF!</v>
      </c>
      <c r="I4104" s="575" t="e">
        <f t="shared" si="452"/>
        <v>#REF!</v>
      </c>
      <c r="J4104" s="575" t="e">
        <f>IF(A4104="","",IF(#REF!="","",PMT((1+D4104)^(1/12)-1,(#REF!*12)-A4104+1,-E4104)))</f>
        <v>#REF!</v>
      </c>
    </row>
    <row r="4105" spans="1:10">
      <c r="A4105" s="577" t="e">
        <f>IF(A4104="","",IF(A4104=#REF!*12,"",+A4104+1))</f>
        <v>#REF!</v>
      </c>
      <c r="B4105" s="576" t="e">
        <f t="shared" si="453"/>
        <v>#REF!</v>
      </c>
      <c r="C4105" s="576" t="e">
        <f>IF(A4105="","",IF(#REF!+'Plano Prestação Mensal Proposta'!A4105&gt;120,0,ROUND(IF(B4105&gt;0.045,(0.045*0.5),(0.5)*B4105),7)))</f>
        <v>#REF!</v>
      </c>
      <c r="D4105" s="576" t="e">
        <f t="shared" si="448"/>
        <v>#REF!</v>
      </c>
      <c r="E4105" s="575" t="e">
        <f t="shared" si="454"/>
        <v>#REF!</v>
      </c>
      <c r="F4105" s="575" t="e">
        <f t="shared" si="449"/>
        <v>#REF!</v>
      </c>
      <c r="G4105" s="575" t="e">
        <f t="shared" si="450"/>
        <v>#REF!</v>
      </c>
      <c r="H4105" s="575" t="e">
        <f t="shared" si="451"/>
        <v>#REF!</v>
      </c>
      <c r="I4105" s="575" t="e">
        <f t="shared" si="452"/>
        <v>#REF!</v>
      </c>
      <c r="J4105" s="575" t="e">
        <f>IF(A4105="","",IF(#REF!="","",PMT((1+D4105)^(1/12)-1,(#REF!*12)-A4105+1,-E4105)))</f>
        <v>#REF!</v>
      </c>
    </row>
    <row r="4106" spans="1:10">
      <c r="A4106" s="577" t="e">
        <f>IF(A4105="","",IF(A4105=#REF!*12,"",+A4105+1))</f>
        <v>#REF!</v>
      </c>
      <c r="B4106" s="576" t="e">
        <f t="shared" si="453"/>
        <v>#REF!</v>
      </c>
      <c r="C4106" s="576" t="e">
        <f>IF(A4106="","",IF(#REF!+'Plano Prestação Mensal Proposta'!A4106&gt;120,0,ROUND(IF(B4106&gt;0.045,(0.045*0.5),(0.5)*B4106),7)))</f>
        <v>#REF!</v>
      </c>
      <c r="D4106" s="576" t="e">
        <f t="shared" si="448"/>
        <v>#REF!</v>
      </c>
      <c r="E4106" s="575" t="e">
        <f t="shared" si="454"/>
        <v>#REF!</v>
      </c>
      <c r="F4106" s="575" t="e">
        <f t="shared" si="449"/>
        <v>#REF!</v>
      </c>
      <c r="G4106" s="575" t="e">
        <f t="shared" si="450"/>
        <v>#REF!</v>
      </c>
      <c r="H4106" s="575" t="e">
        <f t="shared" si="451"/>
        <v>#REF!</v>
      </c>
      <c r="I4106" s="575" t="e">
        <f t="shared" si="452"/>
        <v>#REF!</v>
      </c>
      <c r="J4106" s="575" t="e">
        <f>IF(A4106="","",IF(#REF!="","",PMT((1+D4106)^(1/12)-1,(#REF!*12)-A4106+1,-E4106)))</f>
        <v>#REF!</v>
      </c>
    </row>
    <row r="4107" spans="1:10">
      <c r="A4107" s="577" t="e">
        <f>IF(A4106="","",IF(A4106=#REF!*12,"",+A4106+1))</f>
        <v>#REF!</v>
      </c>
      <c r="B4107" s="576" t="e">
        <f t="shared" si="453"/>
        <v>#REF!</v>
      </c>
      <c r="C4107" s="576" t="e">
        <f>IF(A4107="","",IF(#REF!+'Plano Prestação Mensal Proposta'!A4107&gt;120,0,ROUND(IF(B4107&gt;0.045,(0.045*0.5),(0.5)*B4107),7)))</f>
        <v>#REF!</v>
      </c>
      <c r="D4107" s="576" t="e">
        <f t="shared" si="448"/>
        <v>#REF!</v>
      </c>
      <c r="E4107" s="575" t="e">
        <f t="shared" si="454"/>
        <v>#REF!</v>
      </c>
      <c r="F4107" s="575" t="e">
        <f t="shared" si="449"/>
        <v>#REF!</v>
      </c>
      <c r="G4107" s="575" t="e">
        <f t="shared" si="450"/>
        <v>#REF!</v>
      </c>
      <c r="H4107" s="575" t="e">
        <f t="shared" si="451"/>
        <v>#REF!</v>
      </c>
      <c r="I4107" s="575" t="e">
        <f t="shared" si="452"/>
        <v>#REF!</v>
      </c>
      <c r="J4107" s="575" t="e">
        <f>IF(A4107="","",IF(#REF!="","",PMT((1+D4107)^(1/12)-1,(#REF!*12)-A4107+1,-E4107)))</f>
        <v>#REF!</v>
      </c>
    </row>
    <row r="4108" spans="1:10">
      <c r="A4108" s="577" t="e">
        <f>IF(A4107="","",IF(A4107=#REF!*12,"",+A4107+1))</f>
        <v>#REF!</v>
      </c>
      <c r="B4108" s="576" t="e">
        <f t="shared" si="453"/>
        <v>#REF!</v>
      </c>
      <c r="C4108" s="576" t="e">
        <f>IF(A4108="","",IF(#REF!+'Plano Prestação Mensal Proposta'!A4108&gt;120,0,ROUND(IF(B4108&gt;0.045,(0.045*0.5),(0.5)*B4108),7)))</f>
        <v>#REF!</v>
      </c>
      <c r="D4108" s="576" t="e">
        <f t="shared" si="448"/>
        <v>#REF!</v>
      </c>
      <c r="E4108" s="575" t="e">
        <f t="shared" si="454"/>
        <v>#REF!</v>
      </c>
      <c r="F4108" s="575" t="e">
        <f t="shared" si="449"/>
        <v>#REF!</v>
      </c>
      <c r="G4108" s="575" t="e">
        <f t="shared" si="450"/>
        <v>#REF!</v>
      </c>
      <c r="H4108" s="575" t="e">
        <f t="shared" si="451"/>
        <v>#REF!</v>
      </c>
      <c r="I4108" s="575" t="e">
        <f t="shared" si="452"/>
        <v>#REF!</v>
      </c>
      <c r="J4108" s="575" t="e">
        <f>IF(A4108="","",IF(#REF!="","",PMT((1+D4108)^(1/12)-1,(#REF!*12)-A4108+1,-E4108)))</f>
        <v>#REF!</v>
      </c>
    </row>
    <row r="4109" spans="1:10">
      <c r="A4109" s="577" t="e">
        <f>IF(A4108="","",IF(A4108=#REF!*12,"",+A4108+1))</f>
        <v>#REF!</v>
      </c>
      <c r="B4109" s="576" t="e">
        <f t="shared" si="453"/>
        <v>#REF!</v>
      </c>
      <c r="C4109" s="576" t="e">
        <f>IF(A4109="","",IF(#REF!+'Plano Prestação Mensal Proposta'!A4109&gt;120,0,ROUND(IF(B4109&gt;0.045,(0.045*0.5),(0.5)*B4109),7)))</f>
        <v>#REF!</v>
      </c>
      <c r="D4109" s="576" t="e">
        <f t="shared" si="448"/>
        <v>#REF!</v>
      </c>
      <c r="E4109" s="575" t="e">
        <f t="shared" si="454"/>
        <v>#REF!</v>
      </c>
      <c r="F4109" s="575" t="e">
        <f t="shared" si="449"/>
        <v>#REF!</v>
      </c>
      <c r="G4109" s="575" t="e">
        <f t="shared" si="450"/>
        <v>#REF!</v>
      </c>
      <c r="H4109" s="575" t="e">
        <f t="shared" si="451"/>
        <v>#REF!</v>
      </c>
      <c r="I4109" s="575" t="e">
        <f t="shared" si="452"/>
        <v>#REF!</v>
      </c>
      <c r="J4109" s="575" t="e">
        <f>IF(A4109="","",IF(#REF!="","",PMT((1+D4109)^(1/12)-1,(#REF!*12)-A4109+1,-E4109)))</f>
        <v>#REF!</v>
      </c>
    </row>
    <row r="4110" spans="1:10">
      <c r="A4110" s="577" t="e">
        <f>IF(A4109="","",IF(A4109=#REF!*12,"",+A4109+1))</f>
        <v>#REF!</v>
      </c>
      <c r="B4110" s="576" t="e">
        <f t="shared" si="453"/>
        <v>#REF!</v>
      </c>
      <c r="C4110" s="576" t="e">
        <f>IF(A4110="","",IF(#REF!+'Plano Prestação Mensal Proposta'!A4110&gt;120,0,ROUND(IF(B4110&gt;0.045,(0.045*0.5),(0.5)*B4110),7)))</f>
        <v>#REF!</v>
      </c>
      <c r="D4110" s="576" t="e">
        <f t="shared" si="448"/>
        <v>#REF!</v>
      </c>
      <c r="E4110" s="575" t="e">
        <f t="shared" si="454"/>
        <v>#REF!</v>
      </c>
      <c r="F4110" s="575" t="e">
        <f t="shared" si="449"/>
        <v>#REF!</v>
      </c>
      <c r="G4110" s="575" t="e">
        <f t="shared" si="450"/>
        <v>#REF!</v>
      </c>
      <c r="H4110" s="575" t="e">
        <f t="shared" si="451"/>
        <v>#REF!</v>
      </c>
      <c r="I4110" s="575" t="e">
        <f t="shared" si="452"/>
        <v>#REF!</v>
      </c>
      <c r="J4110" s="575" t="e">
        <f>IF(A4110="","",IF(#REF!="","",PMT((1+D4110)^(1/12)-1,(#REF!*12)-A4110+1,-E4110)))</f>
        <v>#REF!</v>
      </c>
    </row>
    <row r="4111" spans="1:10">
      <c r="A4111" s="577" t="e">
        <f>IF(A4110="","",IF(A4110=#REF!*12,"",+A4110+1))</f>
        <v>#REF!</v>
      </c>
      <c r="B4111" s="576" t="e">
        <f t="shared" si="453"/>
        <v>#REF!</v>
      </c>
      <c r="C4111" s="576" t="e">
        <f>IF(A4111="","",IF(#REF!+'Plano Prestação Mensal Proposta'!A4111&gt;120,0,ROUND(IF(B4111&gt;0.045,(0.045*0.5),(0.5)*B4111),7)))</f>
        <v>#REF!</v>
      </c>
      <c r="D4111" s="576" t="e">
        <f t="shared" si="448"/>
        <v>#REF!</v>
      </c>
      <c r="E4111" s="575" t="e">
        <f t="shared" si="454"/>
        <v>#REF!</v>
      </c>
      <c r="F4111" s="575" t="e">
        <f t="shared" si="449"/>
        <v>#REF!</v>
      </c>
      <c r="G4111" s="575" t="e">
        <f t="shared" si="450"/>
        <v>#REF!</v>
      </c>
      <c r="H4111" s="575" t="e">
        <f t="shared" si="451"/>
        <v>#REF!</v>
      </c>
      <c r="I4111" s="575" t="e">
        <f t="shared" si="452"/>
        <v>#REF!</v>
      </c>
      <c r="J4111" s="575" t="e">
        <f>IF(A4111="","",IF(#REF!="","",PMT((1+D4111)^(1/12)-1,(#REF!*12)-A4111+1,-E4111)))</f>
        <v>#REF!</v>
      </c>
    </row>
    <row r="4112" spans="1:10">
      <c r="A4112" s="577" t="e">
        <f>IF(A4111="","",IF(A4111=#REF!*12,"",+A4111+1))</f>
        <v>#REF!</v>
      </c>
      <c r="B4112" s="576" t="e">
        <f t="shared" si="453"/>
        <v>#REF!</v>
      </c>
      <c r="C4112" s="576" t="e">
        <f>IF(A4112="","",IF(#REF!+'Plano Prestação Mensal Proposta'!A4112&gt;120,0,ROUND(IF(B4112&gt;0.045,(0.045*0.5),(0.5)*B4112),7)))</f>
        <v>#REF!</v>
      </c>
      <c r="D4112" s="576" t="e">
        <f t="shared" si="448"/>
        <v>#REF!</v>
      </c>
      <c r="E4112" s="575" t="e">
        <f t="shared" si="454"/>
        <v>#REF!</v>
      </c>
      <c r="F4112" s="575" t="e">
        <f t="shared" si="449"/>
        <v>#REF!</v>
      </c>
      <c r="G4112" s="575" t="e">
        <f t="shared" si="450"/>
        <v>#REF!</v>
      </c>
      <c r="H4112" s="575" t="e">
        <f t="shared" si="451"/>
        <v>#REF!</v>
      </c>
      <c r="I4112" s="575" t="e">
        <f t="shared" si="452"/>
        <v>#REF!</v>
      </c>
      <c r="J4112" s="575" t="e">
        <f>IF(A4112="","",IF(#REF!="","",PMT((1+D4112)^(1/12)-1,(#REF!*12)-A4112+1,-E4112)))</f>
        <v>#REF!</v>
      </c>
    </row>
    <row r="4113" spans="1:10">
      <c r="A4113" s="577" t="e">
        <f>IF(A4112="","",IF(A4112=#REF!*12,"",+A4112+1))</f>
        <v>#REF!</v>
      </c>
      <c r="B4113" s="576" t="e">
        <f t="shared" si="453"/>
        <v>#REF!</v>
      </c>
      <c r="C4113" s="576" t="e">
        <f>IF(A4113="","",IF(#REF!+'Plano Prestação Mensal Proposta'!A4113&gt;120,0,ROUND(IF(B4113&gt;0.045,(0.045*0.5),(0.5)*B4113),7)))</f>
        <v>#REF!</v>
      </c>
      <c r="D4113" s="576" t="e">
        <f t="shared" si="448"/>
        <v>#REF!</v>
      </c>
      <c r="E4113" s="575" t="e">
        <f t="shared" si="454"/>
        <v>#REF!</v>
      </c>
      <c r="F4113" s="575" t="e">
        <f t="shared" si="449"/>
        <v>#REF!</v>
      </c>
      <c r="G4113" s="575" t="e">
        <f t="shared" si="450"/>
        <v>#REF!</v>
      </c>
      <c r="H4113" s="575" t="e">
        <f t="shared" si="451"/>
        <v>#REF!</v>
      </c>
      <c r="I4113" s="575" t="e">
        <f t="shared" si="452"/>
        <v>#REF!</v>
      </c>
      <c r="J4113" s="575" t="e">
        <f>IF(A4113="","",IF(#REF!="","",PMT((1+D4113)^(1/12)-1,(#REF!*12)-A4113+1,-E4113)))</f>
        <v>#REF!</v>
      </c>
    </row>
    <row r="4114" spans="1:10">
      <c r="A4114" s="577" t="e">
        <f>IF(A4113="","",IF(A4113=#REF!*12,"",+A4113+1))</f>
        <v>#REF!</v>
      </c>
      <c r="B4114" s="576" t="e">
        <f t="shared" si="453"/>
        <v>#REF!</v>
      </c>
      <c r="C4114" s="576" t="e">
        <f>IF(A4114="","",IF(#REF!+'Plano Prestação Mensal Proposta'!A4114&gt;120,0,ROUND(IF(B4114&gt;0.045,(0.045*0.5),(0.5)*B4114),7)))</f>
        <v>#REF!</v>
      </c>
      <c r="D4114" s="576" t="e">
        <f t="shared" si="448"/>
        <v>#REF!</v>
      </c>
      <c r="E4114" s="575" t="e">
        <f t="shared" si="454"/>
        <v>#REF!</v>
      </c>
      <c r="F4114" s="575" t="e">
        <f t="shared" si="449"/>
        <v>#REF!</v>
      </c>
      <c r="G4114" s="575" t="e">
        <f t="shared" si="450"/>
        <v>#REF!</v>
      </c>
      <c r="H4114" s="575" t="e">
        <f t="shared" si="451"/>
        <v>#REF!</v>
      </c>
      <c r="I4114" s="575" t="e">
        <f t="shared" si="452"/>
        <v>#REF!</v>
      </c>
      <c r="J4114" s="575" t="e">
        <f>IF(A4114="","",IF(#REF!="","",PMT((1+D4114)^(1/12)-1,(#REF!*12)-A4114+1,-E4114)))</f>
        <v>#REF!</v>
      </c>
    </row>
    <row r="4115" spans="1:10">
      <c r="A4115" s="577" t="e">
        <f>IF(A4114="","",IF(A4114=#REF!*12,"",+A4114+1))</f>
        <v>#REF!</v>
      </c>
      <c r="B4115" s="576" t="e">
        <f t="shared" si="453"/>
        <v>#REF!</v>
      </c>
      <c r="C4115" s="576" t="e">
        <f>IF(A4115="","",IF(#REF!+'Plano Prestação Mensal Proposta'!A4115&gt;120,0,ROUND(IF(B4115&gt;0.045,(0.045*0.5),(0.5)*B4115),7)))</f>
        <v>#REF!</v>
      </c>
      <c r="D4115" s="576" t="e">
        <f t="shared" si="448"/>
        <v>#REF!</v>
      </c>
      <c r="E4115" s="575" t="e">
        <f t="shared" si="454"/>
        <v>#REF!</v>
      </c>
      <c r="F4115" s="575" t="e">
        <f t="shared" si="449"/>
        <v>#REF!</v>
      </c>
      <c r="G4115" s="575" t="e">
        <f t="shared" si="450"/>
        <v>#REF!</v>
      </c>
      <c r="H4115" s="575" t="e">
        <f t="shared" si="451"/>
        <v>#REF!</v>
      </c>
      <c r="I4115" s="575" t="e">
        <f t="shared" si="452"/>
        <v>#REF!</v>
      </c>
      <c r="J4115" s="575" t="e">
        <f>IF(A4115="","",IF(#REF!="","",PMT((1+D4115)^(1/12)-1,(#REF!*12)-A4115+1,-E4115)))</f>
        <v>#REF!</v>
      </c>
    </row>
    <row r="4116" spans="1:10">
      <c r="A4116" s="577" t="e">
        <f>IF(A4115="","",IF(A4115=#REF!*12,"",+A4115+1))</f>
        <v>#REF!</v>
      </c>
      <c r="B4116" s="576" t="e">
        <f t="shared" si="453"/>
        <v>#REF!</v>
      </c>
      <c r="C4116" s="576" t="e">
        <f>IF(A4116="","",IF(#REF!+'Plano Prestação Mensal Proposta'!A4116&gt;120,0,ROUND(IF(B4116&gt;0.045,(0.045*0.5),(0.5)*B4116),7)))</f>
        <v>#REF!</v>
      </c>
      <c r="D4116" s="576" t="e">
        <f t="shared" si="448"/>
        <v>#REF!</v>
      </c>
      <c r="E4116" s="575" t="e">
        <f t="shared" si="454"/>
        <v>#REF!</v>
      </c>
      <c r="F4116" s="575" t="e">
        <f t="shared" si="449"/>
        <v>#REF!</v>
      </c>
      <c r="G4116" s="575" t="e">
        <f t="shared" si="450"/>
        <v>#REF!</v>
      </c>
      <c r="H4116" s="575" t="e">
        <f t="shared" si="451"/>
        <v>#REF!</v>
      </c>
      <c r="I4116" s="575" t="e">
        <f t="shared" si="452"/>
        <v>#REF!</v>
      </c>
      <c r="J4116" s="575" t="e">
        <f>IF(A4116="","",IF(#REF!="","",PMT((1+D4116)^(1/12)-1,(#REF!*12)-A4116+1,-E4116)))</f>
        <v>#REF!</v>
      </c>
    </row>
    <row r="4117" spans="1:10">
      <c r="A4117" s="577" t="e">
        <f>IF(A4116="","",IF(A4116=#REF!*12,"",+A4116+1))</f>
        <v>#REF!</v>
      </c>
      <c r="B4117" s="576" t="e">
        <f t="shared" si="453"/>
        <v>#REF!</v>
      </c>
      <c r="C4117" s="576" t="e">
        <f>IF(A4117="","",IF(#REF!+'Plano Prestação Mensal Proposta'!A4117&gt;120,0,ROUND(IF(B4117&gt;0.045,(0.045*0.5),(0.5)*B4117),7)))</f>
        <v>#REF!</v>
      </c>
      <c r="D4117" s="576" t="e">
        <f t="shared" si="448"/>
        <v>#REF!</v>
      </c>
      <c r="E4117" s="575" t="e">
        <f t="shared" si="454"/>
        <v>#REF!</v>
      </c>
      <c r="F4117" s="575" t="e">
        <f t="shared" si="449"/>
        <v>#REF!</v>
      </c>
      <c r="G4117" s="575" t="e">
        <f t="shared" si="450"/>
        <v>#REF!</v>
      </c>
      <c r="H4117" s="575" t="e">
        <f t="shared" si="451"/>
        <v>#REF!</v>
      </c>
      <c r="I4117" s="575" t="e">
        <f t="shared" si="452"/>
        <v>#REF!</v>
      </c>
      <c r="J4117" s="575" t="e">
        <f>IF(A4117="","",IF(#REF!="","",PMT((1+D4117)^(1/12)-1,(#REF!*12)-A4117+1,-E4117)))</f>
        <v>#REF!</v>
      </c>
    </row>
    <row r="4118" spans="1:10">
      <c r="A4118" s="577" t="e">
        <f>IF(A4117="","",IF(A4117=#REF!*12,"",+A4117+1))</f>
        <v>#REF!</v>
      </c>
      <c r="B4118" s="576" t="e">
        <f t="shared" si="453"/>
        <v>#REF!</v>
      </c>
      <c r="C4118" s="576" t="e">
        <f>IF(A4118="","",IF(#REF!+'Plano Prestação Mensal Proposta'!A4118&gt;120,0,ROUND(IF(B4118&gt;0.045,(0.045*0.5),(0.5)*B4118),7)))</f>
        <v>#REF!</v>
      </c>
      <c r="D4118" s="576" t="e">
        <f t="shared" si="448"/>
        <v>#REF!</v>
      </c>
      <c r="E4118" s="575" t="e">
        <f t="shared" si="454"/>
        <v>#REF!</v>
      </c>
      <c r="F4118" s="575" t="e">
        <f t="shared" si="449"/>
        <v>#REF!</v>
      </c>
      <c r="G4118" s="575" t="e">
        <f t="shared" si="450"/>
        <v>#REF!</v>
      </c>
      <c r="H4118" s="575" t="e">
        <f t="shared" si="451"/>
        <v>#REF!</v>
      </c>
      <c r="I4118" s="575" t="e">
        <f t="shared" si="452"/>
        <v>#REF!</v>
      </c>
      <c r="J4118" s="575" t="e">
        <f>IF(A4118="","",IF(#REF!="","",PMT((1+D4118)^(1/12)-1,(#REF!*12)-A4118+1,-E4118)))</f>
        <v>#REF!</v>
      </c>
    </row>
    <row r="4119" spans="1:10">
      <c r="A4119" s="577" t="e">
        <f>IF(A4118="","",IF(A4118=#REF!*12,"",+A4118+1))</f>
        <v>#REF!</v>
      </c>
      <c r="B4119" s="576" t="e">
        <f t="shared" si="453"/>
        <v>#REF!</v>
      </c>
      <c r="C4119" s="576" t="e">
        <f>IF(A4119="","",IF(#REF!+'Plano Prestação Mensal Proposta'!A4119&gt;120,0,ROUND(IF(B4119&gt;0.045,(0.045*0.5),(0.5)*B4119),7)))</f>
        <v>#REF!</v>
      </c>
      <c r="D4119" s="576" t="e">
        <f t="shared" si="448"/>
        <v>#REF!</v>
      </c>
      <c r="E4119" s="575" t="e">
        <f t="shared" si="454"/>
        <v>#REF!</v>
      </c>
      <c r="F4119" s="575" t="e">
        <f t="shared" si="449"/>
        <v>#REF!</v>
      </c>
      <c r="G4119" s="575" t="e">
        <f t="shared" si="450"/>
        <v>#REF!</v>
      </c>
      <c r="H4119" s="575" t="e">
        <f t="shared" si="451"/>
        <v>#REF!</v>
      </c>
      <c r="I4119" s="575" t="e">
        <f t="shared" si="452"/>
        <v>#REF!</v>
      </c>
      <c r="J4119" s="575" t="e">
        <f>IF(A4119="","",IF(#REF!="","",PMT((1+D4119)^(1/12)-1,(#REF!*12)-A4119+1,-E4119)))</f>
        <v>#REF!</v>
      </c>
    </row>
    <row r="4120" spans="1:10">
      <c r="A4120" s="577" t="e">
        <f>IF(A4119="","",IF(A4119=#REF!*12,"",+A4119+1))</f>
        <v>#REF!</v>
      </c>
      <c r="B4120" s="576" t="e">
        <f t="shared" si="453"/>
        <v>#REF!</v>
      </c>
      <c r="C4120" s="576" t="e">
        <f>IF(A4120="","",IF(#REF!+'Plano Prestação Mensal Proposta'!A4120&gt;120,0,ROUND(IF(B4120&gt;0.045,(0.045*0.5),(0.5)*B4120),7)))</f>
        <v>#REF!</v>
      </c>
      <c r="D4120" s="576" t="e">
        <f t="shared" si="448"/>
        <v>#REF!</v>
      </c>
      <c r="E4120" s="575" t="e">
        <f t="shared" si="454"/>
        <v>#REF!</v>
      </c>
      <c r="F4120" s="575" t="e">
        <f t="shared" si="449"/>
        <v>#REF!</v>
      </c>
      <c r="G4120" s="575" t="e">
        <f t="shared" si="450"/>
        <v>#REF!</v>
      </c>
      <c r="H4120" s="575" t="e">
        <f t="shared" si="451"/>
        <v>#REF!</v>
      </c>
      <c r="I4120" s="575" t="e">
        <f t="shared" si="452"/>
        <v>#REF!</v>
      </c>
      <c r="J4120" s="575" t="e">
        <f>IF(A4120="","",IF(#REF!="","",PMT((1+D4120)^(1/12)-1,(#REF!*12)-A4120+1,-E4120)))</f>
        <v>#REF!</v>
      </c>
    </row>
    <row r="4121" spans="1:10">
      <c r="A4121" s="577" t="e">
        <f>IF(A4120="","",IF(A4120=#REF!*12,"",+A4120+1))</f>
        <v>#REF!</v>
      </c>
      <c r="B4121" s="576" t="e">
        <f t="shared" si="453"/>
        <v>#REF!</v>
      </c>
      <c r="C4121" s="576" t="e">
        <f>IF(A4121="","",IF(#REF!+'Plano Prestação Mensal Proposta'!A4121&gt;120,0,ROUND(IF(B4121&gt;0.045,(0.045*0.5),(0.5)*B4121),7)))</f>
        <v>#REF!</v>
      </c>
      <c r="D4121" s="576" t="e">
        <f t="shared" si="448"/>
        <v>#REF!</v>
      </c>
      <c r="E4121" s="575" t="e">
        <f t="shared" si="454"/>
        <v>#REF!</v>
      </c>
      <c r="F4121" s="575" t="e">
        <f t="shared" si="449"/>
        <v>#REF!</v>
      </c>
      <c r="G4121" s="575" t="e">
        <f t="shared" si="450"/>
        <v>#REF!</v>
      </c>
      <c r="H4121" s="575" t="e">
        <f t="shared" si="451"/>
        <v>#REF!</v>
      </c>
      <c r="I4121" s="575" t="e">
        <f t="shared" si="452"/>
        <v>#REF!</v>
      </c>
      <c r="J4121" s="575" t="e">
        <f>IF(A4121="","",IF(#REF!="","",PMT((1+D4121)^(1/12)-1,(#REF!*12)-A4121+1,-E4121)))</f>
        <v>#REF!</v>
      </c>
    </row>
    <row r="4122" spans="1:10">
      <c r="A4122" s="577" t="e">
        <f>IF(A4121="","",IF(A4121=#REF!*12,"",+A4121+1))</f>
        <v>#REF!</v>
      </c>
      <c r="B4122" s="576" t="e">
        <f t="shared" si="453"/>
        <v>#REF!</v>
      </c>
      <c r="C4122" s="576" t="e">
        <f>IF(A4122="","",IF(#REF!+'Plano Prestação Mensal Proposta'!A4122&gt;120,0,ROUND(IF(B4122&gt;0.045,(0.045*0.5),(0.5)*B4122),7)))</f>
        <v>#REF!</v>
      </c>
      <c r="D4122" s="576" t="e">
        <f t="shared" si="448"/>
        <v>#REF!</v>
      </c>
      <c r="E4122" s="575" t="e">
        <f t="shared" si="454"/>
        <v>#REF!</v>
      </c>
      <c r="F4122" s="575" t="e">
        <f t="shared" si="449"/>
        <v>#REF!</v>
      </c>
      <c r="G4122" s="575" t="e">
        <f t="shared" si="450"/>
        <v>#REF!</v>
      </c>
      <c r="H4122" s="575" t="e">
        <f t="shared" si="451"/>
        <v>#REF!</v>
      </c>
      <c r="I4122" s="575" t="e">
        <f t="shared" si="452"/>
        <v>#REF!</v>
      </c>
      <c r="J4122" s="575" t="e">
        <f>IF(A4122="","",IF(#REF!="","",PMT((1+D4122)^(1/12)-1,(#REF!*12)-A4122+1,-E4122)))</f>
        <v>#REF!</v>
      </c>
    </row>
    <row r="4123" spans="1:10">
      <c r="A4123" s="577" t="e">
        <f>IF(A4122="","",IF(A4122=#REF!*12,"",+A4122+1))</f>
        <v>#REF!</v>
      </c>
      <c r="B4123" s="576" t="e">
        <f t="shared" si="453"/>
        <v>#REF!</v>
      </c>
      <c r="C4123" s="576" t="e">
        <f>IF(A4123="","",IF(#REF!+'Plano Prestação Mensal Proposta'!A4123&gt;120,0,ROUND(IF(B4123&gt;0.045,(0.045*0.5),(0.5)*B4123),7)))</f>
        <v>#REF!</v>
      </c>
      <c r="D4123" s="576" t="e">
        <f t="shared" si="448"/>
        <v>#REF!</v>
      </c>
      <c r="E4123" s="575" t="e">
        <f t="shared" si="454"/>
        <v>#REF!</v>
      </c>
      <c r="F4123" s="575" t="e">
        <f t="shared" si="449"/>
        <v>#REF!</v>
      </c>
      <c r="G4123" s="575" t="e">
        <f t="shared" si="450"/>
        <v>#REF!</v>
      </c>
      <c r="H4123" s="575" t="e">
        <f t="shared" si="451"/>
        <v>#REF!</v>
      </c>
      <c r="I4123" s="575" t="e">
        <f t="shared" si="452"/>
        <v>#REF!</v>
      </c>
      <c r="J4123" s="575" t="e">
        <f>IF(A4123="","",IF(#REF!="","",PMT((1+D4123)^(1/12)-1,(#REF!*12)-A4123+1,-E4123)))</f>
        <v>#REF!</v>
      </c>
    </row>
    <row r="4124" spans="1:10">
      <c r="A4124" s="577" t="e">
        <f>IF(A4123="","",IF(A4123=#REF!*12,"",+A4123+1))</f>
        <v>#REF!</v>
      </c>
      <c r="B4124" s="576" t="e">
        <f t="shared" si="453"/>
        <v>#REF!</v>
      </c>
      <c r="C4124" s="576" t="e">
        <f>IF(A4124="","",IF(#REF!+'Plano Prestação Mensal Proposta'!A4124&gt;120,0,ROUND(IF(B4124&gt;0.045,(0.045*0.5),(0.5)*B4124),7)))</f>
        <v>#REF!</v>
      </c>
      <c r="D4124" s="576" t="e">
        <f t="shared" si="448"/>
        <v>#REF!</v>
      </c>
      <c r="E4124" s="575" t="e">
        <f t="shared" si="454"/>
        <v>#REF!</v>
      </c>
      <c r="F4124" s="575" t="e">
        <f t="shared" si="449"/>
        <v>#REF!</v>
      </c>
      <c r="G4124" s="575" t="e">
        <f t="shared" si="450"/>
        <v>#REF!</v>
      </c>
      <c r="H4124" s="575" t="e">
        <f t="shared" si="451"/>
        <v>#REF!</v>
      </c>
      <c r="I4124" s="575" t="e">
        <f t="shared" si="452"/>
        <v>#REF!</v>
      </c>
      <c r="J4124" s="575" t="e">
        <f>IF(A4124="","",IF(#REF!="","",PMT((1+D4124)^(1/12)-1,(#REF!*12)-A4124+1,-E4124)))</f>
        <v>#REF!</v>
      </c>
    </row>
    <row r="4125" spans="1:10">
      <c r="A4125" s="577" t="e">
        <f>IF(A4124="","",IF(A4124=#REF!*12,"",+A4124+1))</f>
        <v>#REF!</v>
      </c>
      <c r="B4125" s="576" t="e">
        <f t="shared" si="453"/>
        <v>#REF!</v>
      </c>
      <c r="C4125" s="576" t="e">
        <f>IF(A4125="","",IF(#REF!+'Plano Prestação Mensal Proposta'!A4125&gt;120,0,ROUND(IF(B4125&gt;0.045,(0.045*0.5),(0.5)*B4125),7)))</f>
        <v>#REF!</v>
      </c>
      <c r="D4125" s="576" t="e">
        <f t="shared" si="448"/>
        <v>#REF!</v>
      </c>
      <c r="E4125" s="575" t="e">
        <f t="shared" si="454"/>
        <v>#REF!</v>
      </c>
      <c r="F4125" s="575" t="e">
        <f t="shared" si="449"/>
        <v>#REF!</v>
      </c>
      <c r="G4125" s="575" t="e">
        <f t="shared" si="450"/>
        <v>#REF!</v>
      </c>
      <c r="H4125" s="575" t="e">
        <f t="shared" si="451"/>
        <v>#REF!</v>
      </c>
      <c r="I4125" s="575" t="e">
        <f t="shared" si="452"/>
        <v>#REF!</v>
      </c>
      <c r="J4125" s="575" t="e">
        <f>IF(A4125="","",IF(#REF!="","",PMT((1+D4125)^(1/12)-1,(#REF!*12)-A4125+1,-E4125)))</f>
        <v>#REF!</v>
      </c>
    </row>
    <row r="4126" spans="1:10">
      <c r="A4126" s="577" t="e">
        <f>IF(A4125="","",IF(A4125=#REF!*12,"",+A4125+1))</f>
        <v>#REF!</v>
      </c>
      <c r="B4126" s="576" t="e">
        <f t="shared" si="453"/>
        <v>#REF!</v>
      </c>
      <c r="C4126" s="576" t="e">
        <f>IF(A4126="","",IF(#REF!+'Plano Prestação Mensal Proposta'!A4126&gt;120,0,ROUND(IF(B4126&gt;0.045,(0.045*0.5),(0.5)*B4126),7)))</f>
        <v>#REF!</v>
      </c>
      <c r="D4126" s="576" t="e">
        <f t="shared" si="448"/>
        <v>#REF!</v>
      </c>
      <c r="E4126" s="575" t="e">
        <f t="shared" si="454"/>
        <v>#REF!</v>
      </c>
      <c r="F4126" s="575" t="e">
        <f t="shared" si="449"/>
        <v>#REF!</v>
      </c>
      <c r="G4126" s="575" t="e">
        <f t="shared" si="450"/>
        <v>#REF!</v>
      </c>
      <c r="H4126" s="575" t="e">
        <f t="shared" si="451"/>
        <v>#REF!</v>
      </c>
      <c r="I4126" s="575" t="e">
        <f t="shared" si="452"/>
        <v>#REF!</v>
      </c>
      <c r="J4126" s="575" t="e">
        <f>IF(A4126="","",IF(#REF!="","",PMT((1+D4126)^(1/12)-1,(#REF!*12)-A4126+1,-E4126)))</f>
        <v>#REF!</v>
      </c>
    </row>
    <row r="4127" spans="1:10">
      <c r="A4127" s="577" t="e">
        <f>IF(A4126="","",IF(A4126=#REF!*12,"",+A4126+1))</f>
        <v>#REF!</v>
      </c>
      <c r="B4127" s="576" t="e">
        <f t="shared" si="453"/>
        <v>#REF!</v>
      </c>
      <c r="C4127" s="576" t="e">
        <f>IF(A4127="","",IF(#REF!+'Plano Prestação Mensal Proposta'!A4127&gt;120,0,ROUND(IF(B4127&gt;0.045,(0.045*0.5),(0.5)*B4127),7)))</f>
        <v>#REF!</v>
      </c>
      <c r="D4127" s="576" t="e">
        <f t="shared" si="448"/>
        <v>#REF!</v>
      </c>
      <c r="E4127" s="575" t="e">
        <f t="shared" si="454"/>
        <v>#REF!</v>
      </c>
      <c r="F4127" s="575" t="e">
        <f t="shared" si="449"/>
        <v>#REF!</v>
      </c>
      <c r="G4127" s="575" t="e">
        <f t="shared" si="450"/>
        <v>#REF!</v>
      </c>
      <c r="H4127" s="575" t="e">
        <f t="shared" si="451"/>
        <v>#REF!</v>
      </c>
      <c r="I4127" s="575" t="e">
        <f t="shared" si="452"/>
        <v>#REF!</v>
      </c>
      <c r="J4127" s="575" t="e">
        <f>IF(A4127="","",IF(#REF!="","",PMT((1+D4127)^(1/12)-1,(#REF!*12)-A4127+1,-E4127)))</f>
        <v>#REF!</v>
      </c>
    </row>
    <row r="4128" spans="1:10">
      <c r="A4128" s="577" t="e">
        <f>IF(A4127="","",IF(A4127=#REF!*12,"",+A4127+1))</f>
        <v>#REF!</v>
      </c>
      <c r="B4128" s="576" t="e">
        <f t="shared" si="453"/>
        <v>#REF!</v>
      </c>
      <c r="C4128" s="576" t="e">
        <f>IF(A4128="","",IF(#REF!+'Plano Prestação Mensal Proposta'!A4128&gt;120,0,ROUND(IF(B4128&gt;0.045,(0.045*0.5),(0.5)*B4128),7)))</f>
        <v>#REF!</v>
      </c>
      <c r="D4128" s="576" t="e">
        <f t="shared" si="448"/>
        <v>#REF!</v>
      </c>
      <c r="E4128" s="575" t="e">
        <f t="shared" si="454"/>
        <v>#REF!</v>
      </c>
      <c r="F4128" s="575" t="e">
        <f t="shared" si="449"/>
        <v>#REF!</v>
      </c>
      <c r="G4128" s="575" t="e">
        <f t="shared" si="450"/>
        <v>#REF!</v>
      </c>
      <c r="H4128" s="575" t="e">
        <f t="shared" si="451"/>
        <v>#REF!</v>
      </c>
      <c r="I4128" s="575" t="e">
        <f t="shared" si="452"/>
        <v>#REF!</v>
      </c>
      <c r="J4128" s="575" t="e">
        <f>IF(A4128="","",IF(#REF!="","",PMT((1+D4128)^(1/12)-1,(#REF!*12)-A4128+1,-E4128)))</f>
        <v>#REF!</v>
      </c>
    </row>
    <row r="4129" spans="1:10">
      <c r="A4129" s="577" t="e">
        <f>IF(A4128="","",IF(A4128=#REF!*12,"",+A4128+1))</f>
        <v>#REF!</v>
      </c>
      <c r="B4129" s="576" t="e">
        <f t="shared" si="453"/>
        <v>#REF!</v>
      </c>
      <c r="C4129" s="576" t="e">
        <f>IF(A4129="","",IF(#REF!+'Plano Prestação Mensal Proposta'!A4129&gt;120,0,ROUND(IF(B4129&gt;0.045,(0.045*0.5),(0.5)*B4129),7)))</f>
        <v>#REF!</v>
      </c>
      <c r="D4129" s="576" t="e">
        <f t="shared" si="448"/>
        <v>#REF!</v>
      </c>
      <c r="E4129" s="575" t="e">
        <f t="shared" si="454"/>
        <v>#REF!</v>
      </c>
      <c r="F4129" s="575" t="e">
        <f t="shared" si="449"/>
        <v>#REF!</v>
      </c>
      <c r="G4129" s="575" t="e">
        <f t="shared" si="450"/>
        <v>#REF!</v>
      </c>
      <c r="H4129" s="575" t="e">
        <f t="shared" si="451"/>
        <v>#REF!</v>
      </c>
      <c r="I4129" s="575" t="e">
        <f t="shared" si="452"/>
        <v>#REF!</v>
      </c>
      <c r="J4129" s="575" t="e">
        <f>IF(A4129="","",IF(#REF!="","",PMT((1+D4129)^(1/12)-1,(#REF!*12)-A4129+1,-E4129)))</f>
        <v>#REF!</v>
      </c>
    </row>
    <row r="4130" spans="1:10">
      <c r="A4130" s="577" t="e">
        <f>IF(A4129="","",IF(A4129=#REF!*12,"",+A4129+1))</f>
        <v>#REF!</v>
      </c>
      <c r="B4130" s="576" t="e">
        <f t="shared" si="453"/>
        <v>#REF!</v>
      </c>
      <c r="C4130" s="576" t="e">
        <f>IF(A4130="","",IF(#REF!+'Plano Prestação Mensal Proposta'!A4130&gt;120,0,ROUND(IF(B4130&gt;0.045,(0.045*0.5),(0.5)*B4130),7)))</f>
        <v>#REF!</v>
      </c>
      <c r="D4130" s="576" t="e">
        <f t="shared" si="448"/>
        <v>#REF!</v>
      </c>
      <c r="E4130" s="575" t="e">
        <f t="shared" si="454"/>
        <v>#REF!</v>
      </c>
      <c r="F4130" s="575" t="e">
        <f t="shared" si="449"/>
        <v>#REF!</v>
      </c>
      <c r="G4130" s="575" t="e">
        <f t="shared" si="450"/>
        <v>#REF!</v>
      </c>
      <c r="H4130" s="575" t="e">
        <f t="shared" si="451"/>
        <v>#REF!</v>
      </c>
      <c r="I4130" s="575" t="e">
        <f t="shared" si="452"/>
        <v>#REF!</v>
      </c>
      <c r="J4130" s="575" t="e">
        <f>IF(A4130="","",IF(#REF!="","",PMT((1+D4130)^(1/12)-1,(#REF!*12)-A4130+1,-E4130)))</f>
        <v>#REF!</v>
      </c>
    </row>
    <row r="4131" spans="1:10">
      <c r="A4131" s="577" t="e">
        <f>IF(A4130="","",IF(A4130=#REF!*12,"",+A4130+1))</f>
        <v>#REF!</v>
      </c>
      <c r="B4131" s="576" t="e">
        <f t="shared" si="453"/>
        <v>#REF!</v>
      </c>
      <c r="C4131" s="576" t="e">
        <f>IF(A4131="","",IF(#REF!+'Plano Prestação Mensal Proposta'!A4131&gt;120,0,ROUND(IF(B4131&gt;0.045,(0.045*0.5),(0.5)*B4131),7)))</f>
        <v>#REF!</v>
      </c>
      <c r="D4131" s="576" t="e">
        <f t="shared" si="448"/>
        <v>#REF!</v>
      </c>
      <c r="E4131" s="575" t="e">
        <f t="shared" si="454"/>
        <v>#REF!</v>
      </c>
      <c r="F4131" s="575" t="e">
        <f t="shared" si="449"/>
        <v>#REF!</v>
      </c>
      <c r="G4131" s="575" t="e">
        <f t="shared" si="450"/>
        <v>#REF!</v>
      </c>
      <c r="H4131" s="575" t="e">
        <f t="shared" si="451"/>
        <v>#REF!</v>
      </c>
      <c r="I4131" s="575" t="e">
        <f t="shared" si="452"/>
        <v>#REF!</v>
      </c>
      <c r="J4131" s="575" t="e">
        <f>IF(A4131="","",IF(#REF!="","",PMT((1+D4131)^(1/12)-1,(#REF!*12)-A4131+1,-E4131)))</f>
        <v>#REF!</v>
      </c>
    </row>
    <row r="4132" spans="1:10">
      <c r="A4132" s="577" t="e">
        <f>IF(A4131="","",IF(A4131=#REF!*12,"",+A4131+1))</f>
        <v>#REF!</v>
      </c>
      <c r="B4132" s="576" t="e">
        <f t="shared" si="453"/>
        <v>#REF!</v>
      </c>
      <c r="C4132" s="576" t="e">
        <f>IF(A4132="","",IF(#REF!+'Plano Prestação Mensal Proposta'!A4132&gt;120,0,ROUND(IF(B4132&gt;0.045,(0.045*0.5),(0.5)*B4132),7)))</f>
        <v>#REF!</v>
      </c>
      <c r="D4132" s="576" t="e">
        <f t="shared" si="448"/>
        <v>#REF!</v>
      </c>
      <c r="E4132" s="575" t="e">
        <f t="shared" si="454"/>
        <v>#REF!</v>
      </c>
      <c r="F4132" s="575" t="e">
        <f t="shared" si="449"/>
        <v>#REF!</v>
      </c>
      <c r="G4132" s="575" t="e">
        <f t="shared" si="450"/>
        <v>#REF!</v>
      </c>
      <c r="H4132" s="575" t="e">
        <f t="shared" si="451"/>
        <v>#REF!</v>
      </c>
      <c r="I4132" s="575" t="e">
        <f t="shared" si="452"/>
        <v>#REF!</v>
      </c>
      <c r="J4132" s="575" t="e">
        <f>IF(A4132="","",IF(#REF!="","",PMT((1+D4132)^(1/12)-1,(#REF!*12)-A4132+1,-E4132)))</f>
        <v>#REF!</v>
      </c>
    </row>
    <row r="4133" spans="1:10">
      <c r="A4133" s="577" t="e">
        <f>IF(A4132="","",IF(A4132=#REF!*12,"",+A4132+1))</f>
        <v>#REF!</v>
      </c>
      <c r="B4133" s="576" t="e">
        <f t="shared" si="453"/>
        <v>#REF!</v>
      </c>
      <c r="C4133" s="576" t="e">
        <f>IF(A4133="","",IF(#REF!+'Plano Prestação Mensal Proposta'!A4133&gt;120,0,ROUND(IF(B4133&gt;0.045,(0.045*0.5),(0.5)*B4133),7)))</f>
        <v>#REF!</v>
      </c>
      <c r="D4133" s="576" t="e">
        <f t="shared" si="448"/>
        <v>#REF!</v>
      </c>
      <c r="E4133" s="575" t="e">
        <f t="shared" si="454"/>
        <v>#REF!</v>
      </c>
      <c r="F4133" s="575" t="e">
        <f t="shared" si="449"/>
        <v>#REF!</v>
      </c>
      <c r="G4133" s="575" t="e">
        <f t="shared" si="450"/>
        <v>#REF!</v>
      </c>
      <c r="H4133" s="575" t="e">
        <f t="shared" si="451"/>
        <v>#REF!</v>
      </c>
      <c r="I4133" s="575" t="e">
        <f t="shared" si="452"/>
        <v>#REF!</v>
      </c>
      <c r="J4133" s="575" t="e">
        <f>IF(A4133="","",IF(#REF!="","",PMT((1+D4133)^(1/12)-1,(#REF!*12)-A4133+1,-E4133)))</f>
        <v>#REF!</v>
      </c>
    </row>
    <row r="4134" spans="1:10">
      <c r="A4134" s="577" t="e">
        <f>IF(A4133="","",IF(A4133=#REF!*12,"",+A4133+1))</f>
        <v>#REF!</v>
      </c>
      <c r="B4134" s="576" t="e">
        <f t="shared" si="453"/>
        <v>#REF!</v>
      </c>
      <c r="C4134" s="576" t="e">
        <f>IF(A4134="","",IF(#REF!+'Plano Prestação Mensal Proposta'!A4134&gt;120,0,ROUND(IF(B4134&gt;0.045,(0.045*0.5),(0.5)*B4134),7)))</f>
        <v>#REF!</v>
      </c>
      <c r="D4134" s="576" t="e">
        <f t="shared" si="448"/>
        <v>#REF!</v>
      </c>
      <c r="E4134" s="575" t="e">
        <f t="shared" si="454"/>
        <v>#REF!</v>
      </c>
      <c r="F4134" s="575" t="e">
        <f t="shared" si="449"/>
        <v>#REF!</v>
      </c>
      <c r="G4134" s="575" t="e">
        <f t="shared" si="450"/>
        <v>#REF!</v>
      </c>
      <c r="H4134" s="575" t="e">
        <f t="shared" si="451"/>
        <v>#REF!</v>
      </c>
      <c r="I4134" s="575" t="e">
        <f t="shared" si="452"/>
        <v>#REF!</v>
      </c>
      <c r="J4134" s="575" t="e">
        <f>IF(A4134="","",IF(#REF!="","",PMT((1+D4134)^(1/12)-1,(#REF!*12)-A4134+1,-E4134)))</f>
        <v>#REF!</v>
      </c>
    </row>
    <row r="4135" spans="1:10">
      <c r="A4135" s="577" t="e">
        <f>IF(A4134="","",IF(A4134=#REF!*12,"",+A4134+1))</f>
        <v>#REF!</v>
      </c>
      <c r="B4135" s="576" t="e">
        <f t="shared" si="453"/>
        <v>#REF!</v>
      </c>
      <c r="C4135" s="576" t="e">
        <f>IF(A4135="","",IF(#REF!+'Plano Prestação Mensal Proposta'!A4135&gt;120,0,ROUND(IF(B4135&gt;0.045,(0.045*0.5),(0.5)*B4135),7)))</f>
        <v>#REF!</v>
      </c>
      <c r="D4135" s="576" t="e">
        <f t="shared" si="448"/>
        <v>#REF!</v>
      </c>
      <c r="E4135" s="575" t="e">
        <f t="shared" si="454"/>
        <v>#REF!</v>
      </c>
      <c r="F4135" s="575" t="e">
        <f t="shared" si="449"/>
        <v>#REF!</v>
      </c>
      <c r="G4135" s="575" t="e">
        <f t="shared" si="450"/>
        <v>#REF!</v>
      </c>
      <c r="H4135" s="575" t="e">
        <f t="shared" si="451"/>
        <v>#REF!</v>
      </c>
      <c r="I4135" s="575" t="e">
        <f t="shared" si="452"/>
        <v>#REF!</v>
      </c>
      <c r="J4135" s="575" t="e">
        <f>IF(A4135="","",IF(#REF!="","",PMT((1+D4135)^(1/12)-1,(#REF!*12)-A4135+1,-E4135)))</f>
        <v>#REF!</v>
      </c>
    </row>
    <row r="4136" spans="1:10">
      <c r="A4136" s="577" t="e">
        <f>IF(A4135="","",IF(A4135=#REF!*12,"",+A4135+1))</f>
        <v>#REF!</v>
      </c>
      <c r="B4136" s="576" t="e">
        <f t="shared" si="453"/>
        <v>#REF!</v>
      </c>
      <c r="C4136" s="576" t="e">
        <f>IF(A4136="","",IF(#REF!+'Plano Prestação Mensal Proposta'!A4136&gt;120,0,ROUND(IF(B4136&gt;0.045,(0.045*0.5),(0.5)*B4136),7)))</f>
        <v>#REF!</v>
      </c>
      <c r="D4136" s="576" t="e">
        <f t="shared" si="448"/>
        <v>#REF!</v>
      </c>
      <c r="E4136" s="575" t="e">
        <f t="shared" si="454"/>
        <v>#REF!</v>
      </c>
      <c r="F4136" s="575" t="e">
        <f t="shared" si="449"/>
        <v>#REF!</v>
      </c>
      <c r="G4136" s="575" t="e">
        <f t="shared" si="450"/>
        <v>#REF!</v>
      </c>
      <c r="H4136" s="575" t="e">
        <f t="shared" si="451"/>
        <v>#REF!</v>
      </c>
      <c r="I4136" s="575" t="e">
        <f t="shared" si="452"/>
        <v>#REF!</v>
      </c>
      <c r="J4136" s="575" t="e">
        <f>IF(A4136="","",IF(#REF!="","",PMT((1+D4136)^(1/12)-1,(#REF!*12)-A4136+1,-E4136)))</f>
        <v>#REF!</v>
      </c>
    </row>
    <row r="4137" spans="1:10">
      <c r="A4137" s="577" t="e">
        <f>IF(A4136="","",IF(A4136=#REF!*12,"",+A4136+1))</f>
        <v>#REF!</v>
      </c>
      <c r="B4137" s="576" t="e">
        <f t="shared" si="453"/>
        <v>#REF!</v>
      </c>
      <c r="C4137" s="576" t="e">
        <f>IF(A4137="","",IF(#REF!+'Plano Prestação Mensal Proposta'!A4137&gt;120,0,ROUND(IF(B4137&gt;0.045,(0.045*0.5),(0.5)*B4137),7)))</f>
        <v>#REF!</v>
      </c>
      <c r="D4137" s="576" t="e">
        <f t="shared" si="448"/>
        <v>#REF!</v>
      </c>
      <c r="E4137" s="575" t="e">
        <f t="shared" si="454"/>
        <v>#REF!</v>
      </c>
      <c r="F4137" s="575" t="e">
        <f t="shared" si="449"/>
        <v>#REF!</v>
      </c>
      <c r="G4137" s="575" t="e">
        <f t="shared" si="450"/>
        <v>#REF!</v>
      </c>
      <c r="H4137" s="575" t="e">
        <f t="shared" si="451"/>
        <v>#REF!</v>
      </c>
      <c r="I4137" s="575" t="e">
        <f t="shared" si="452"/>
        <v>#REF!</v>
      </c>
      <c r="J4137" s="575" t="e">
        <f>IF(A4137="","",IF(#REF!="","",PMT((1+D4137)^(1/12)-1,(#REF!*12)-A4137+1,-E4137)))</f>
        <v>#REF!</v>
      </c>
    </row>
    <row r="4138" spans="1:10">
      <c r="A4138" s="577" t="e">
        <f>IF(A4137="","",IF(A4137=#REF!*12,"",+A4137+1))</f>
        <v>#REF!</v>
      </c>
      <c r="B4138" s="576" t="e">
        <f t="shared" si="453"/>
        <v>#REF!</v>
      </c>
      <c r="C4138" s="576" t="e">
        <f>IF(A4138="","",IF(#REF!+'Plano Prestação Mensal Proposta'!A4138&gt;120,0,ROUND(IF(B4138&gt;0.045,(0.045*0.5),(0.5)*B4138),7)))</f>
        <v>#REF!</v>
      </c>
      <c r="D4138" s="576" t="e">
        <f t="shared" si="448"/>
        <v>#REF!</v>
      </c>
      <c r="E4138" s="575" t="e">
        <f t="shared" si="454"/>
        <v>#REF!</v>
      </c>
      <c r="F4138" s="575" t="e">
        <f t="shared" si="449"/>
        <v>#REF!</v>
      </c>
      <c r="G4138" s="575" t="e">
        <f t="shared" si="450"/>
        <v>#REF!</v>
      </c>
      <c r="H4138" s="575" t="e">
        <f t="shared" si="451"/>
        <v>#REF!</v>
      </c>
      <c r="I4138" s="575" t="e">
        <f t="shared" si="452"/>
        <v>#REF!</v>
      </c>
      <c r="J4138" s="575" t="e">
        <f>IF(A4138="","",IF(#REF!="","",PMT((1+D4138)^(1/12)-1,(#REF!*12)-A4138+1,-E4138)))</f>
        <v>#REF!</v>
      </c>
    </row>
    <row r="4139" spans="1:10">
      <c r="A4139" s="577" t="e">
        <f>IF(A4138="","",IF(A4138=#REF!*12,"",+A4138+1))</f>
        <v>#REF!</v>
      </c>
      <c r="B4139" s="576" t="e">
        <f t="shared" si="453"/>
        <v>#REF!</v>
      </c>
      <c r="C4139" s="576" t="e">
        <f>IF(A4139="","",IF(#REF!+'Plano Prestação Mensal Proposta'!A4139&gt;120,0,ROUND(IF(B4139&gt;0.045,(0.045*0.5),(0.5)*B4139),7)))</f>
        <v>#REF!</v>
      </c>
      <c r="D4139" s="576" t="e">
        <f t="shared" si="448"/>
        <v>#REF!</v>
      </c>
      <c r="E4139" s="575" t="e">
        <f t="shared" si="454"/>
        <v>#REF!</v>
      </c>
      <c r="F4139" s="575" t="e">
        <f t="shared" si="449"/>
        <v>#REF!</v>
      </c>
      <c r="G4139" s="575" t="e">
        <f t="shared" si="450"/>
        <v>#REF!</v>
      </c>
      <c r="H4139" s="575" t="e">
        <f t="shared" si="451"/>
        <v>#REF!</v>
      </c>
      <c r="I4139" s="575" t="e">
        <f t="shared" si="452"/>
        <v>#REF!</v>
      </c>
      <c r="J4139" s="575" t="e">
        <f>IF(A4139="","",IF(#REF!="","",PMT((1+D4139)^(1/12)-1,(#REF!*12)-A4139+1,-E4139)))</f>
        <v>#REF!</v>
      </c>
    </row>
    <row r="4140" spans="1:10">
      <c r="A4140" s="577" t="e">
        <f>IF(A4139="","",IF(A4139=#REF!*12,"",+A4139+1))</f>
        <v>#REF!</v>
      </c>
      <c r="B4140" s="576" t="e">
        <f t="shared" si="453"/>
        <v>#REF!</v>
      </c>
      <c r="C4140" s="576" t="e">
        <f>IF(A4140="","",IF(#REF!+'Plano Prestação Mensal Proposta'!A4140&gt;120,0,ROUND(IF(B4140&gt;0.045,(0.045*0.5),(0.5)*B4140),7)))</f>
        <v>#REF!</v>
      </c>
      <c r="D4140" s="576" t="e">
        <f t="shared" si="448"/>
        <v>#REF!</v>
      </c>
      <c r="E4140" s="575" t="e">
        <f t="shared" si="454"/>
        <v>#REF!</v>
      </c>
      <c r="F4140" s="575" t="e">
        <f t="shared" si="449"/>
        <v>#REF!</v>
      </c>
      <c r="G4140" s="575" t="e">
        <f t="shared" si="450"/>
        <v>#REF!</v>
      </c>
      <c r="H4140" s="575" t="e">
        <f t="shared" si="451"/>
        <v>#REF!</v>
      </c>
      <c r="I4140" s="575" t="e">
        <f t="shared" si="452"/>
        <v>#REF!</v>
      </c>
      <c r="J4140" s="575" t="e">
        <f>IF(A4140="","",IF(#REF!="","",PMT((1+D4140)^(1/12)-1,(#REF!*12)-A4140+1,-E4140)))</f>
        <v>#REF!</v>
      </c>
    </row>
    <row r="4141" spans="1:10">
      <c r="A4141" s="577" t="e">
        <f>IF(A4140="","",IF(A4140=#REF!*12,"",+A4140+1))</f>
        <v>#REF!</v>
      </c>
      <c r="B4141" s="576" t="e">
        <f t="shared" si="453"/>
        <v>#REF!</v>
      </c>
      <c r="C4141" s="576" t="e">
        <f>IF(A4141="","",IF(#REF!+'Plano Prestação Mensal Proposta'!A4141&gt;120,0,ROUND(IF(B4141&gt;0.045,(0.045*0.5),(0.5)*B4141),7)))</f>
        <v>#REF!</v>
      </c>
      <c r="D4141" s="576" t="e">
        <f t="shared" si="448"/>
        <v>#REF!</v>
      </c>
      <c r="E4141" s="575" t="e">
        <f t="shared" si="454"/>
        <v>#REF!</v>
      </c>
      <c r="F4141" s="575" t="e">
        <f t="shared" si="449"/>
        <v>#REF!</v>
      </c>
      <c r="G4141" s="575" t="e">
        <f t="shared" si="450"/>
        <v>#REF!</v>
      </c>
      <c r="H4141" s="575" t="e">
        <f t="shared" si="451"/>
        <v>#REF!</v>
      </c>
      <c r="I4141" s="575" t="e">
        <f t="shared" si="452"/>
        <v>#REF!</v>
      </c>
      <c r="J4141" s="575" t="e">
        <f>IF(A4141="","",IF(#REF!="","",PMT((1+D4141)^(1/12)-1,(#REF!*12)-A4141+1,-E4141)))</f>
        <v>#REF!</v>
      </c>
    </row>
    <row r="4142" spans="1:10">
      <c r="A4142" s="577" t="e">
        <f>IF(A4141="","",IF(A4141=#REF!*12,"",+A4141+1))</f>
        <v>#REF!</v>
      </c>
      <c r="B4142" s="576" t="e">
        <f t="shared" si="453"/>
        <v>#REF!</v>
      </c>
      <c r="C4142" s="576" t="e">
        <f>IF(A4142="","",IF(#REF!+'Plano Prestação Mensal Proposta'!A4142&gt;120,0,ROUND(IF(B4142&gt;0.045,(0.045*0.5),(0.5)*B4142),7)))</f>
        <v>#REF!</v>
      </c>
      <c r="D4142" s="576" t="e">
        <f t="shared" si="448"/>
        <v>#REF!</v>
      </c>
      <c r="E4142" s="575" t="e">
        <f t="shared" si="454"/>
        <v>#REF!</v>
      </c>
      <c r="F4142" s="575" t="e">
        <f t="shared" si="449"/>
        <v>#REF!</v>
      </c>
      <c r="G4142" s="575" t="e">
        <f t="shared" si="450"/>
        <v>#REF!</v>
      </c>
      <c r="H4142" s="575" t="e">
        <f t="shared" si="451"/>
        <v>#REF!</v>
      </c>
      <c r="I4142" s="575" t="e">
        <f t="shared" si="452"/>
        <v>#REF!</v>
      </c>
      <c r="J4142" s="575" t="e">
        <f>IF(A4142="","",IF(#REF!="","",PMT((1+D4142)^(1/12)-1,(#REF!*12)-A4142+1,-E4142)))</f>
        <v>#REF!</v>
      </c>
    </row>
    <row r="4143" spans="1:10">
      <c r="A4143" s="577" t="e">
        <f>IF(A4142="","",IF(A4142=#REF!*12,"",+A4142+1))</f>
        <v>#REF!</v>
      </c>
      <c r="B4143" s="576" t="e">
        <f t="shared" si="453"/>
        <v>#REF!</v>
      </c>
      <c r="C4143" s="576" t="e">
        <f>IF(A4143="","",IF(#REF!+'Plano Prestação Mensal Proposta'!A4143&gt;120,0,ROUND(IF(B4143&gt;0.045,(0.045*0.5),(0.5)*B4143),7)))</f>
        <v>#REF!</v>
      </c>
      <c r="D4143" s="576" t="e">
        <f t="shared" si="448"/>
        <v>#REF!</v>
      </c>
      <c r="E4143" s="575" t="e">
        <f t="shared" si="454"/>
        <v>#REF!</v>
      </c>
      <c r="F4143" s="575" t="e">
        <f t="shared" si="449"/>
        <v>#REF!</v>
      </c>
      <c r="G4143" s="575" t="e">
        <f t="shared" si="450"/>
        <v>#REF!</v>
      </c>
      <c r="H4143" s="575" t="e">
        <f t="shared" si="451"/>
        <v>#REF!</v>
      </c>
      <c r="I4143" s="575" t="e">
        <f t="shared" si="452"/>
        <v>#REF!</v>
      </c>
      <c r="J4143" s="575" t="e">
        <f>IF(A4143="","",IF(#REF!="","",PMT((1+D4143)^(1/12)-1,(#REF!*12)-A4143+1,-E4143)))</f>
        <v>#REF!</v>
      </c>
    </row>
    <row r="4144" spans="1:10">
      <c r="A4144" s="577" t="e">
        <f>IF(A4143="","",IF(A4143=#REF!*12,"",+A4143+1))</f>
        <v>#REF!</v>
      </c>
      <c r="B4144" s="576" t="e">
        <f t="shared" si="453"/>
        <v>#REF!</v>
      </c>
      <c r="C4144" s="576" t="e">
        <f>IF(A4144="","",IF(#REF!+'Plano Prestação Mensal Proposta'!A4144&gt;120,0,ROUND(IF(B4144&gt;0.045,(0.045*0.5),(0.5)*B4144),7)))</f>
        <v>#REF!</v>
      </c>
      <c r="D4144" s="576" t="e">
        <f t="shared" si="448"/>
        <v>#REF!</v>
      </c>
      <c r="E4144" s="575" t="e">
        <f t="shared" si="454"/>
        <v>#REF!</v>
      </c>
      <c r="F4144" s="575" t="e">
        <f t="shared" si="449"/>
        <v>#REF!</v>
      </c>
      <c r="G4144" s="575" t="e">
        <f t="shared" si="450"/>
        <v>#REF!</v>
      </c>
      <c r="H4144" s="575" t="e">
        <f t="shared" si="451"/>
        <v>#REF!</v>
      </c>
      <c r="I4144" s="575" t="e">
        <f t="shared" si="452"/>
        <v>#REF!</v>
      </c>
      <c r="J4144" s="575" t="e">
        <f>IF(A4144="","",IF(#REF!="","",PMT((1+D4144)^(1/12)-1,(#REF!*12)-A4144+1,-E4144)))</f>
        <v>#REF!</v>
      </c>
    </row>
    <row r="4145" spans="1:10">
      <c r="A4145" s="577" t="e">
        <f>IF(A4144="","",IF(A4144=#REF!*12,"",+A4144+1))</f>
        <v>#REF!</v>
      </c>
      <c r="B4145" s="576" t="e">
        <f t="shared" si="453"/>
        <v>#REF!</v>
      </c>
      <c r="C4145" s="576" t="e">
        <f>IF(A4145="","",IF(#REF!+'Plano Prestação Mensal Proposta'!A4145&gt;120,0,ROUND(IF(B4145&gt;0.045,(0.045*0.5),(0.5)*B4145),7)))</f>
        <v>#REF!</v>
      </c>
      <c r="D4145" s="576" t="e">
        <f t="shared" si="448"/>
        <v>#REF!</v>
      </c>
      <c r="E4145" s="575" t="e">
        <f t="shared" si="454"/>
        <v>#REF!</v>
      </c>
      <c r="F4145" s="575" t="e">
        <f t="shared" si="449"/>
        <v>#REF!</v>
      </c>
      <c r="G4145" s="575" t="e">
        <f t="shared" si="450"/>
        <v>#REF!</v>
      </c>
      <c r="H4145" s="575" t="e">
        <f t="shared" si="451"/>
        <v>#REF!</v>
      </c>
      <c r="I4145" s="575" t="e">
        <f t="shared" si="452"/>
        <v>#REF!</v>
      </c>
      <c r="J4145" s="575" t="e">
        <f>IF(A4145="","",IF(#REF!="","",PMT((1+D4145)^(1/12)-1,(#REF!*12)-A4145+1,-E4145)))</f>
        <v>#REF!</v>
      </c>
    </row>
    <row r="4146" spans="1:10">
      <c r="A4146" s="577" t="e">
        <f>IF(A4145="","",IF(A4145=#REF!*12,"",+A4145+1))</f>
        <v>#REF!</v>
      </c>
      <c r="B4146" s="576" t="e">
        <f t="shared" si="453"/>
        <v>#REF!</v>
      </c>
      <c r="C4146" s="576" t="e">
        <f>IF(A4146="","",IF(#REF!+'Plano Prestação Mensal Proposta'!A4146&gt;120,0,ROUND(IF(B4146&gt;0.045,(0.045*0.5),(0.5)*B4146),7)))</f>
        <v>#REF!</v>
      </c>
      <c r="D4146" s="576" t="e">
        <f t="shared" si="448"/>
        <v>#REF!</v>
      </c>
      <c r="E4146" s="575" t="e">
        <f t="shared" si="454"/>
        <v>#REF!</v>
      </c>
      <c r="F4146" s="575" t="e">
        <f t="shared" si="449"/>
        <v>#REF!</v>
      </c>
      <c r="G4146" s="575" t="e">
        <f t="shared" si="450"/>
        <v>#REF!</v>
      </c>
      <c r="H4146" s="575" t="e">
        <f t="shared" si="451"/>
        <v>#REF!</v>
      </c>
      <c r="I4146" s="575" t="e">
        <f t="shared" si="452"/>
        <v>#REF!</v>
      </c>
      <c r="J4146" s="575" t="e">
        <f>IF(A4146="","",IF(#REF!="","",PMT((1+D4146)^(1/12)-1,(#REF!*12)-A4146+1,-E4146)))</f>
        <v>#REF!</v>
      </c>
    </row>
    <row r="4147" spans="1:10">
      <c r="A4147" s="577" t="e">
        <f>IF(A4146="","",IF(A4146=#REF!*12,"",+A4146+1))</f>
        <v>#REF!</v>
      </c>
      <c r="B4147" s="576" t="e">
        <f t="shared" si="453"/>
        <v>#REF!</v>
      </c>
      <c r="C4147" s="576" t="e">
        <f>IF(A4147="","",IF(#REF!+'Plano Prestação Mensal Proposta'!A4147&gt;120,0,ROUND(IF(B4147&gt;0.045,(0.045*0.5),(0.5)*B4147),7)))</f>
        <v>#REF!</v>
      </c>
      <c r="D4147" s="576" t="e">
        <f t="shared" si="448"/>
        <v>#REF!</v>
      </c>
      <c r="E4147" s="575" t="e">
        <f t="shared" si="454"/>
        <v>#REF!</v>
      </c>
      <c r="F4147" s="575" t="e">
        <f t="shared" si="449"/>
        <v>#REF!</v>
      </c>
      <c r="G4147" s="575" t="e">
        <f t="shared" si="450"/>
        <v>#REF!</v>
      </c>
      <c r="H4147" s="575" t="e">
        <f t="shared" si="451"/>
        <v>#REF!</v>
      </c>
      <c r="I4147" s="575" t="e">
        <f t="shared" si="452"/>
        <v>#REF!</v>
      </c>
      <c r="J4147" s="575" t="e">
        <f>IF(A4147="","",IF(#REF!="","",PMT((1+D4147)^(1/12)-1,(#REF!*12)-A4147+1,-E4147)))</f>
        <v>#REF!</v>
      </c>
    </row>
    <row r="4148" spans="1:10">
      <c r="A4148" s="577" t="e">
        <f>IF(A4147="","",IF(A4147=#REF!*12,"",+A4147+1))</f>
        <v>#REF!</v>
      </c>
      <c r="B4148" s="576" t="e">
        <f t="shared" si="453"/>
        <v>#REF!</v>
      </c>
      <c r="C4148" s="576" t="e">
        <f>IF(A4148="","",IF(#REF!+'Plano Prestação Mensal Proposta'!A4148&gt;120,0,ROUND(IF(B4148&gt;0.045,(0.045*0.5),(0.5)*B4148),7)))</f>
        <v>#REF!</v>
      </c>
      <c r="D4148" s="576" t="e">
        <f t="shared" si="448"/>
        <v>#REF!</v>
      </c>
      <c r="E4148" s="575" t="e">
        <f t="shared" si="454"/>
        <v>#REF!</v>
      </c>
      <c r="F4148" s="575" t="e">
        <f t="shared" si="449"/>
        <v>#REF!</v>
      </c>
      <c r="G4148" s="575" t="e">
        <f t="shared" si="450"/>
        <v>#REF!</v>
      </c>
      <c r="H4148" s="575" t="e">
        <f t="shared" si="451"/>
        <v>#REF!</v>
      </c>
      <c r="I4148" s="575" t="e">
        <f t="shared" si="452"/>
        <v>#REF!</v>
      </c>
      <c r="J4148" s="575" t="e">
        <f>IF(A4148="","",IF(#REF!="","",PMT((1+D4148)^(1/12)-1,(#REF!*12)-A4148+1,-E4148)))</f>
        <v>#REF!</v>
      </c>
    </row>
    <row r="4149" spans="1:10">
      <c r="A4149" s="577" t="e">
        <f>IF(A4148="","",IF(A4148=#REF!*12,"",+A4148+1))</f>
        <v>#REF!</v>
      </c>
      <c r="B4149" s="576" t="e">
        <f t="shared" si="453"/>
        <v>#REF!</v>
      </c>
      <c r="C4149" s="576" t="e">
        <f>IF(A4149="","",IF(#REF!+'Plano Prestação Mensal Proposta'!A4149&gt;120,0,ROUND(IF(B4149&gt;0.045,(0.045*0.5),(0.5)*B4149),7)))</f>
        <v>#REF!</v>
      </c>
      <c r="D4149" s="576" t="e">
        <f t="shared" si="448"/>
        <v>#REF!</v>
      </c>
      <c r="E4149" s="575" t="e">
        <f t="shared" si="454"/>
        <v>#REF!</v>
      </c>
      <c r="F4149" s="575" t="e">
        <f t="shared" si="449"/>
        <v>#REF!</v>
      </c>
      <c r="G4149" s="575" t="e">
        <f t="shared" si="450"/>
        <v>#REF!</v>
      </c>
      <c r="H4149" s="575" t="e">
        <f t="shared" si="451"/>
        <v>#REF!</v>
      </c>
      <c r="I4149" s="575" t="e">
        <f t="shared" si="452"/>
        <v>#REF!</v>
      </c>
      <c r="J4149" s="575" t="e">
        <f>IF(A4149="","",IF(#REF!="","",PMT((1+D4149)^(1/12)-1,(#REF!*12)-A4149+1,-E4149)))</f>
        <v>#REF!</v>
      </c>
    </row>
    <row r="4150" spans="1:10">
      <c r="A4150" s="577" t="e">
        <f>IF(A4149="","",IF(A4149=#REF!*12,"",+A4149+1))</f>
        <v>#REF!</v>
      </c>
      <c r="B4150" s="576" t="e">
        <f t="shared" si="453"/>
        <v>#REF!</v>
      </c>
      <c r="C4150" s="576" t="e">
        <f>IF(A4150="","",IF(#REF!+'Plano Prestação Mensal Proposta'!A4150&gt;120,0,ROUND(IF(B4150&gt;0.045,(0.045*0.5),(0.5)*B4150),7)))</f>
        <v>#REF!</v>
      </c>
      <c r="D4150" s="576" t="e">
        <f t="shared" si="448"/>
        <v>#REF!</v>
      </c>
      <c r="E4150" s="575" t="e">
        <f t="shared" si="454"/>
        <v>#REF!</v>
      </c>
      <c r="F4150" s="575" t="e">
        <f t="shared" si="449"/>
        <v>#REF!</v>
      </c>
      <c r="G4150" s="575" t="e">
        <f t="shared" si="450"/>
        <v>#REF!</v>
      </c>
      <c r="H4150" s="575" t="e">
        <f t="shared" si="451"/>
        <v>#REF!</v>
      </c>
      <c r="I4150" s="575" t="e">
        <f t="shared" si="452"/>
        <v>#REF!</v>
      </c>
      <c r="J4150" s="575" t="e">
        <f>IF(A4150="","",IF(#REF!="","",PMT((1+D4150)^(1/12)-1,(#REF!*12)-A4150+1,-E4150)))</f>
        <v>#REF!</v>
      </c>
    </row>
    <row r="4151" spans="1:10">
      <c r="A4151" s="577" t="e">
        <f>IF(A4150="","",IF(A4150=#REF!*12,"",+A4150+1))</f>
        <v>#REF!</v>
      </c>
      <c r="B4151" s="576" t="e">
        <f t="shared" si="453"/>
        <v>#REF!</v>
      </c>
      <c r="C4151" s="576" t="e">
        <f>IF(A4151="","",IF(#REF!+'Plano Prestação Mensal Proposta'!A4151&gt;120,0,ROUND(IF(B4151&gt;0.045,(0.045*0.5),(0.5)*B4151),7)))</f>
        <v>#REF!</v>
      </c>
      <c r="D4151" s="576" t="e">
        <f t="shared" si="448"/>
        <v>#REF!</v>
      </c>
      <c r="E4151" s="575" t="e">
        <f t="shared" si="454"/>
        <v>#REF!</v>
      </c>
      <c r="F4151" s="575" t="e">
        <f t="shared" si="449"/>
        <v>#REF!</v>
      </c>
      <c r="G4151" s="575" t="e">
        <f t="shared" si="450"/>
        <v>#REF!</v>
      </c>
      <c r="H4151" s="575" t="e">
        <f t="shared" si="451"/>
        <v>#REF!</v>
      </c>
      <c r="I4151" s="575" t="e">
        <f t="shared" si="452"/>
        <v>#REF!</v>
      </c>
      <c r="J4151" s="575" t="e">
        <f>IF(A4151="","",IF(#REF!="","",PMT((1+D4151)^(1/12)-1,(#REF!*12)-A4151+1,-E4151)))</f>
        <v>#REF!</v>
      </c>
    </row>
    <row r="4152" spans="1:10">
      <c r="A4152" s="577" t="e">
        <f>IF(A4151="","",IF(A4151=#REF!*12,"",+A4151+1))</f>
        <v>#REF!</v>
      </c>
      <c r="B4152" s="576" t="e">
        <f t="shared" si="453"/>
        <v>#REF!</v>
      </c>
      <c r="C4152" s="576" t="e">
        <f>IF(A4152="","",IF(#REF!+'Plano Prestação Mensal Proposta'!A4152&gt;120,0,ROUND(IF(B4152&gt;0.045,(0.045*0.5),(0.5)*B4152),7)))</f>
        <v>#REF!</v>
      </c>
      <c r="D4152" s="576" t="e">
        <f t="shared" si="448"/>
        <v>#REF!</v>
      </c>
      <c r="E4152" s="575" t="e">
        <f t="shared" si="454"/>
        <v>#REF!</v>
      </c>
      <c r="F4152" s="575" t="e">
        <f t="shared" si="449"/>
        <v>#REF!</v>
      </c>
      <c r="G4152" s="575" t="e">
        <f t="shared" si="450"/>
        <v>#REF!</v>
      </c>
      <c r="H4152" s="575" t="e">
        <f t="shared" si="451"/>
        <v>#REF!</v>
      </c>
      <c r="I4152" s="575" t="e">
        <f t="shared" si="452"/>
        <v>#REF!</v>
      </c>
      <c r="J4152" s="575" t="e">
        <f>IF(A4152="","",IF(#REF!="","",PMT((1+D4152)^(1/12)-1,(#REF!*12)-A4152+1,-E4152)))</f>
        <v>#REF!</v>
      </c>
    </row>
    <row r="4153" spans="1:10">
      <c r="A4153" s="577" t="e">
        <f>IF(A4152="","",IF(A4152=#REF!*12,"",+A4152+1))</f>
        <v>#REF!</v>
      </c>
      <c r="B4153" s="576" t="e">
        <f t="shared" si="453"/>
        <v>#REF!</v>
      </c>
      <c r="C4153" s="576" t="e">
        <f>IF(A4153="","",IF(#REF!+'Plano Prestação Mensal Proposta'!A4153&gt;120,0,ROUND(IF(B4153&gt;0.045,(0.045*0.5),(0.5)*B4153),7)))</f>
        <v>#REF!</v>
      </c>
      <c r="D4153" s="576" t="e">
        <f t="shared" si="448"/>
        <v>#REF!</v>
      </c>
      <c r="E4153" s="575" t="e">
        <f t="shared" si="454"/>
        <v>#REF!</v>
      </c>
      <c r="F4153" s="575" t="e">
        <f t="shared" si="449"/>
        <v>#REF!</v>
      </c>
      <c r="G4153" s="575" t="e">
        <f t="shared" si="450"/>
        <v>#REF!</v>
      </c>
      <c r="H4153" s="575" t="e">
        <f t="shared" si="451"/>
        <v>#REF!</v>
      </c>
      <c r="I4153" s="575" t="e">
        <f t="shared" si="452"/>
        <v>#REF!</v>
      </c>
      <c r="J4153" s="575" t="e">
        <f>IF(A4153="","",IF(#REF!="","",PMT((1+D4153)^(1/12)-1,(#REF!*12)-A4153+1,-E4153)))</f>
        <v>#REF!</v>
      </c>
    </row>
    <row r="4154" spans="1:10">
      <c r="A4154" s="577" t="e">
        <f>IF(A4153="","",IF(A4153=#REF!*12,"",+A4153+1))</f>
        <v>#REF!</v>
      </c>
      <c r="B4154" s="576" t="e">
        <f t="shared" si="453"/>
        <v>#REF!</v>
      </c>
      <c r="C4154" s="576" t="e">
        <f>IF(A4154="","",IF(#REF!+'Plano Prestação Mensal Proposta'!A4154&gt;120,0,ROUND(IF(B4154&gt;0.045,(0.045*0.5),(0.5)*B4154),7)))</f>
        <v>#REF!</v>
      </c>
      <c r="D4154" s="576" t="e">
        <f t="shared" si="448"/>
        <v>#REF!</v>
      </c>
      <c r="E4154" s="575" t="e">
        <f t="shared" si="454"/>
        <v>#REF!</v>
      </c>
      <c r="F4154" s="575" t="e">
        <f t="shared" si="449"/>
        <v>#REF!</v>
      </c>
      <c r="G4154" s="575" t="e">
        <f t="shared" si="450"/>
        <v>#REF!</v>
      </c>
      <c r="H4154" s="575" t="e">
        <f t="shared" si="451"/>
        <v>#REF!</v>
      </c>
      <c r="I4154" s="575" t="e">
        <f t="shared" si="452"/>
        <v>#REF!</v>
      </c>
      <c r="J4154" s="575" t="e">
        <f>IF(A4154="","",IF(#REF!="","",PMT((1+D4154)^(1/12)-1,(#REF!*12)-A4154+1,-E4154)))</f>
        <v>#REF!</v>
      </c>
    </row>
    <row r="4155" spans="1:10">
      <c r="A4155" s="577" t="e">
        <f>IF(A4154="","",IF(A4154=#REF!*12,"",+A4154+1))</f>
        <v>#REF!</v>
      </c>
      <c r="B4155" s="576" t="e">
        <f t="shared" si="453"/>
        <v>#REF!</v>
      </c>
      <c r="C4155" s="576" t="e">
        <f>IF(A4155="","",IF(#REF!+'Plano Prestação Mensal Proposta'!A4155&gt;120,0,ROUND(IF(B4155&gt;0.045,(0.045*0.5),(0.5)*B4155),7)))</f>
        <v>#REF!</v>
      </c>
      <c r="D4155" s="576" t="e">
        <f t="shared" si="448"/>
        <v>#REF!</v>
      </c>
      <c r="E4155" s="575" t="e">
        <f t="shared" si="454"/>
        <v>#REF!</v>
      </c>
      <c r="F4155" s="575" t="e">
        <f t="shared" si="449"/>
        <v>#REF!</v>
      </c>
      <c r="G4155" s="575" t="e">
        <f t="shared" si="450"/>
        <v>#REF!</v>
      </c>
      <c r="H4155" s="575" t="e">
        <f t="shared" si="451"/>
        <v>#REF!</v>
      </c>
      <c r="I4155" s="575" t="e">
        <f t="shared" si="452"/>
        <v>#REF!</v>
      </c>
      <c r="J4155" s="575" t="e">
        <f>IF(A4155="","",IF(#REF!="","",PMT((1+D4155)^(1/12)-1,(#REF!*12)-A4155+1,-E4155)))</f>
        <v>#REF!</v>
      </c>
    </row>
    <row r="4156" spans="1:10">
      <c r="A4156" s="577" t="e">
        <f>IF(A4155="","",IF(A4155=#REF!*12,"",+A4155+1))</f>
        <v>#REF!</v>
      </c>
      <c r="B4156" s="576" t="e">
        <f t="shared" si="453"/>
        <v>#REF!</v>
      </c>
      <c r="C4156" s="576" t="e">
        <f>IF(A4156="","",IF(#REF!+'Plano Prestação Mensal Proposta'!A4156&gt;120,0,ROUND(IF(B4156&gt;0.045,(0.045*0.5),(0.5)*B4156),7)))</f>
        <v>#REF!</v>
      </c>
      <c r="D4156" s="576" t="e">
        <f t="shared" si="448"/>
        <v>#REF!</v>
      </c>
      <c r="E4156" s="575" t="e">
        <f t="shared" si="454"/>
        <v>#REF!</v>
      </c>
      <c r="F4156" s="575" t="e">
        <f t="shared" si="449"/>
        <v>#REF!</v>
      </c>
      <c r="G4156" s="575" t="e">
        <f t="shared" si="450"/>
        <v>#REF!</v>
      </c>
      <c r="H4156" s="575" t="e">
        <f t="shared" si="451"/>
        <v>#REF!</v>
      </c>
      <c r="I4156" s="575" t="e">
        <f t="shared" si="452"/>
        <v>#REF!</v>
      </c>
      <c r="J4156" s="575" t="e">
        <f>IF(A4156="","",IF(#REF!="","",PMT((1+D4156)^(1/12)-1,(#REF!*12)-A4156+1,-E4156)))</f>
        <v>#REF!</v>
      </c>
    </row>
    <row r="4157" spans="1:10">
      <c r="A4157" s="577" t="e">
        <f>IF(A4156="","",IF(A4156=#REF!*12,"",+A4156+1))</f>
        <v>#REF!</v>
      </c>
      <c r="B4157" s="576" t="e">
        <f t="shared" si="453"/>
        <v>#REF!</v>
      </c>
      <c r="C4157" s="576" t="e">
        <f>IF(A4157="","",IF(#REF!+'Plano Prestação Mensal Proposta'!A4157&gt;120,0,ROUND(IF(B4157&gt;0.045,(0.045*0.5),(0.5)*B4157),7)))</f>
        <v>#REF!</v>
      </c>
      <c r="D4157" s="576" t="e">
        <f t="shared" si="448"/>
        <v>#REF!</v>
      </c>
      <c r="E4157" s="575" t="e">
        <f t="shared" si="454"/>
        <v>#REF!</v>
      </c>
      <c r="F4157" s="575" t="e">
        <f t="shared" si="449"/>
        <v>#REF!</v>
      </c>
      <c r="G4157" s="575" t="e">
        <f t="shared" si="450"/>
        <v>#REF!</v>
      </c>
      <c r="H4157" s="575" t="e">
        <f t="shared" si="451"/>
        <v>#REF!</v>
      </c>
      <c r="I4157" s="575" t="e">
        <f t="shared" si="452"/>
        <v>#REF!</v>
      </c>
      <c r="J4157" s="575" t="e">
        <f>IF(A4157="","",IF(#REF!="","",PMT((1+D4157)^(1/12)-1,(#REF!*12)-A4157+1,-E4157)))</f>
        <v>#REF!</v>
      </c>
    </row>
    <row r="4158" spans="1:10">
      <c r="A4158" s="577" t="e">
        <f>IF(A4157="","",IF(A4157=#REF!*12,"",+A4157+1))</f>
        <v>#REF!</v>
      </c>
      <c r="B4158" s="576" t="e">
        <f t="shared" si="453"/>
        <v>#REF!</v>
      </c>
      <c r="C4158" s="576" t="e">
        <f>IF(A4158="","",IF(#REF!+'Plano Prestação Mensal Proposta'!A4158&gt;120,0,ROUND(IF(B4158&gt;0.045,(0.045*0.5),(0.5)*B4158),7)))</f>
        <v>#REF!</v>
      </c>
      <c r="D4158" s="576" t="e">
        <f t="shared" si="448"/>
        <v>#REF!</v>
      </c>
      <c r="E4158" s="575" t="e">
        <f t="shared" si="454"/>
        <v>#REF!</v>
      </c>
      <c r="F4158" s="575" t="e">
        <f t="shared" si="449"/>
        <v>#REF!</v>
      </c>
      <c r="G4158" s="575" t="e">
        <f t="shared" si="450"/>
        <v>#REF!</v>
      </c>
      <c r="H4158" s="575" t="e">
        <f t="shared" si="451"/>
        <v>#REF!</v>
      </c>
      <c r="I4158" s="575" t="e">
        <f t="shared" si="452"/>
        <v>#REF!</v>
      </c>
      <c r="J4158" s="575" t="e">
        <f>IF(A4158="","",IF(#REF!="","",PMT((1+D4158)^(1/12)-1,(#REF!*12)-A4158+1,-E4158)))</f>
        <v>#REF!</v>
      </c>
    </row>
    <row r="4159" spans="1:10">
      <c r="A4159" s="577" t="e">
        <f>IF(A4158="","",IF(A4158=#REF!*12,"",+A4158+1))</f>
        <v>#REF!</v>
      </c>
      <c r="B4159" s="576" t="e">
        <f t="shared" si="453"/>
        <v>#REF!</v>
      </c>
      <c r="C4159" s="576" t="e">
        <f>IF(A4159="","",IF(#REF!+'Plano Prestação Mensal Proposta'!A4159&gt;120,0,ROUND(IF(B4159&gt;0.045,(0.045*0.5),(0.5)*B4159),7)))</f>
        <v>#REF!</v>
      </c>
      <c r="D4159" s="576" t="e">
        <f t="shared" si="448"/>
        <v>#REF!</v>
      </c>
      <c r="E4159" s="575" t="e">
        <f t="shared" si="454"/>
        <v>#REF!</v>
      </c>
      <c r="F4159" s="575" t="e">
        <f t="shared" si="449"/>
        <v>#REF!</v>
      </c>
      <c r="G4159" s="575" t="e">
        <f t="shared" si="450"/>
        <v>#REF!</v>
      </c>
      <c r="H4159" s="575" t="e">
        <f t="shared" si="451"/>
        <v>#REF!</v>
      </c>
      <c r="I4159" s="575" t="e">
        <f t="shared" si="452"/>
        <v>#REF!</v>
      </c>
      <c r="J4159" s="575" t="e">
        <f>IF(A4159="","",IF(#REF!="","",PMT((1+D4159)^(1/12)-1,(#REF!*12)-A4159+1,-E4159)))</f>
        <v>#REF!</v>
      </c>
    </row>
    <row r="4160" spans="1:10">
      <c r="A4160" s="577" t="e">
        <f>IF(A4159="","",IF(A4159=#REF!*12,"",+A4159+1))</f>
        <v>#REF!</v>
      </c>
      <c r="B4160" s="576" t="e">
        <f t="shared" si="453"/>
        <v>#REF!</v>
      </c>
      <c r="C4160" s="576" t="e">
        <f>IF(A4160="","",IF(#REF!+'Plano Prestação Mensal Proposta'!A4160&gt;120,0,ROUND(IF(B4160&gt;0.045,(0.045*0.5),(0.5)*B4160),7)))</f>
        <v>#REF!</v>
      </c>
      <c r="D4160" s="576" t="e">
        <f t="shared" si="448"/>
        <v>#REF!</v>
      </c>
      <c r="E4160" s="575" t="e">
        <f t="shared" si="454"/>
        <v>#REF!</v>
      </c>
      <c r="F4160" s="575" t="e">
        <f t="shared" si="449"/>
        <v>#REF!</v>
      </c>
      <c r="G4160" s="575" t="e">
        <f t="shared" si="450"/>
        <v>#REF!</v>
      </c>
      <c r="H4160" s="575" t="e">
        <f t="shared" si="451"/>
        <v>#REF!</v>
      </c>
      <c r="I4160" s="575" t="e">
        <f t="shared" si="452"/>
        <v>#REF!</v>
      </c>
      <c r="J4160" s="575" t="e">
        <f>IF(A4160="","",IF(#REF!="","",PMT((1+D4160)^(1/12)-1,(#REF!*12)-A4160+1,-E4160)))</f>
        <v>#REF!</v>
      </c>
    </row>
    <row r="4161" spans="1:10">
      <c r="A4161" s="577" t="e">
        <f>IF(A4160="","",IF(A4160=#REF!*12,"",+A4160+1))</f>
        <v>#REF!</v>
      </c>
      <c r="B4161" s="576" t="e">
        <f t="shared" si="453"/>
        <v>#REF!</v>
      </c>
      <c r="C4161" s="576" t="e">
        <f>IF(A4161="","",IF(#REF!+'Plano Prestação Mensal Proposta'!A4161&gt;120,0,ROUND(IF(B4161&gt;0.045,(0.045*0.5),(0.5)*B4161),7)))</f>
        <v>#REF!</v>
      </c>
      <c r="D4161" s="576" t="e">
        <f t="shared" si="448"/>
        <v>#REF!</v>
      </c>
      <c r="E4161" s="575" t="e">
        <f t="shared" si="454"/>
        <v>#REF!</v>
      </c>
      <c r="F4161" s="575" t="e">
        <f t="shared" si="449"/>
        <v>#REF!</v>
      </c>
      <c r="G4161" s="575" t="e">
        <f t="shared" si="450"/>
        <v>#REF!</v>
      </c>
      <c r="H4161" s="575" t="e">
        <f t="shared" si="451"/>
        <v>#REF!</v>
      </c>
      <c r="I4161" s="575" t="e">
        <f t="shared" si="452"/>
        <v>#REF!</v>
      </c>
      <c r="J4161" s="575" t="e">
        <f>IF(A4161="","",IF(#REF!="","",PMT((1+D4161)^(1/12)-1,(#REF!*12)-A4161+1,-E4161)))</f>
        <v>#REF!</v>
      </c>
    </row>
    <row r="4162" spans="1:10">
      <c r="A4162" s="577" t="e">
        <f>IF(A4161="","",IF(A4161=#REF!*12,"",+A4161+1))</f>
        <v>#REF!</v>
      </c>
      <c r="B4162" s="576" t="e">
        <f t="shared" si="453"/>
        <v>#REF!</v>
      </c>
      <c r="C4162" s="576" t="e">
        <f>IF(A4162="","",IF(#REF!+'Plano Prestação Mensal Proposta'!A4162&gt;120,0,ROUND(IF(B4162&gt;0.045,(0.045*0.5),(0.5)*B4162),7)))</f>
        <v>#REF!</v>
      </c>
      <c r="D4162" s="576" t="e">
        <f t="shared" si="448"/>
        <v>#REF!</v>
      </c>
      <c r="E4162" s="575" t="e">
        <f t="shared" si="454"/>
        <v>#REF!</v>
      </c>
      <c r="F4162" s="575" t="e">
        <f t="shared" si="449"/>
        <v>#REF!</v>
      </c>
      <c r="G4162" s="575" t="e">
        <f t="shared" si="450"/>
        <v>#REF!</v>
      </c>
      <c r="H4162" s="575" t="e">
        <f t="shared" si="451"/>
        <v>#REF!</v>
      </c>
      <c r="I4162" s="575" t="e">
        <f t="shared" si="452"/>
        <v>#REF!</v>
      </c>
      <c r="J4162" s="575" t="e">
        <f>IF(A4162="","",IF(#REF!="","",PMT((1+D4162)^(1/12)-1,(#REF!*12)-A4162+1,-E4162)))</f>
        <v>#REF!</v>
      </c>
    </row>
    <row r="4163" spans="1:10">
      <c r="A4163" s="577" t="e">
        <f>IF(A4162="","",IF(A4162=#REF!*12,"",+A4162+1))</f>
        <v>#REF!</v>
      </c>
      <c r="B4163" s="576" t="e">
        <f t="shared" si="453"/>
        <v>#REF!</v>
      </c>
      <c r="C4163" s="576" t="e">
        <f>IF(A4163="","",IF(#REF!+'Plano Prestação Mensal Proposta'!A4163&gt;120,0,ROUND(IF(B4163&gt;0.045,(0.045*0.5),(0.5)*B4163),7)))</f>
        <v>#REF!</v>
      </c>
      <c r="D4163" s="576" t="e">
        <f t="shared" si="448"/>
        <v>#REF!</v>
      </c>
      <c r="E4163" s="575" t="e">
        <f t="shared" si="454"/>
        <v>#REF!</v>
      </c>
      <c r="F4163" s="575" t="e">
        <f t="shared" si="449"/>
        <v>#REF!</v>
      </c>
      <c r="G4163" s="575" t="e">
        <f t="shared" si="450"/>
        <v>#REF!</v>
      </c>
      <c r="H4163" s="575" t="e">
        <f t="shared" si="451"/>
        <v>#REF!</v>
      </c>
      <c r="I4163" s="575" t="e">
        <f t="shared" si="452"/>
        <v>#REF!</v>
      </c>
      <c r="J4163" s="575" t="e">
        <f>IF(A4163="","",IF(#REF!="","",PMT((1+D4163)^(1/12)-1,(#REF!*12)-A4163+1,-E4163)))</f>
        <v>#REF!</v>
      </c>
    </row>
    <row r="4164" spans="1:10">
      <c r="A4164" s="577" t="e">
        <f>IF(A4163="","",IF(A4163=#REF!*12,"",+A4163+1))</f>
        <v>#REF!</v>
      </c>
      <c r="B4164" s="576" t="e">
        <f t="shared" si="453"/>
        <v>#REF!</v>
      </c>
      <c r="C4164" s="576" t="e">
        <f>IF(A4164="","",IF(#REF!+'Plano Prestação Mensal Proposta'!A4164&gt;120,0,ROUND(IF(B4164&gt;0.045,(0.045*0.5),(0.5)*B4164),7)))</f>
        <v>#REF!</v>
      </c>
      <c r="D4164" s="576" t="e">
        <f t="shared" si="448"/>
        <v>#REF!</v>
      </c>
      <c r="E4164" s="575" t="e">
        <f t="shared" si="454"/>
        <v>#REF!</v>
      </c>
      <c r="F4164" s="575" t="e">
        <f t="shared" si="449"/>
        <v>#REF!</v>
      </c>
      <c r="G4164" s="575" t="e">
        <f t="shared" si="450"/>
        <v>#REF!</v>
      </c>
      <c r="H4164" s="575" t="e">
        <f t="shared" si="451"/>
        <v>#REF!</v>
      </c>
      <c r="I4164" s="575" t="e">
        <f t="shared" si="452"/>
        <v>#REF!</v>
      </c>
      <c r="J4164" s="575" t="e">
        <f>IF(A4164="","",IF(#REF!="","",PMT((1+D4164)^(1/12)-1,(#REF!*12)-A4164+1,-E4164)))</f>
        <v>#REF!</v>
      </c>
    </row>
    <row r="4165" spans="1:10">
      <c r="A4165" s="577" t="e">
        <f>IF(A4164="","",IF(A4164=#REF!*12,"",+A4164+1))</f>
        <v>#REF!</v>
      </c>
      <c r="B4165" s="576" t="e">
        <f t="shared" si="453"/>
        <v>#REF!</v>
      </c>
      <c r="C4165" s="576" t="e">
        <f>IF(A4165="","",IF(#REF!+'Plano Prestação Mensal Proposta'!A4165&gt;120,0,ROUND(IF(B4165&gt;0.045,(0.045*0.5),(0.5)*B4165),7)))</f>
        <v>#REF!</v>
      </c>
      <c r="D4165" s="576" t="e">
        <f t="shared" si="448"/>
        <v>#REF!</v>
      </c>
      <c r="E4165" s="575" t="e">
        <f t="shared" si="454"/>
        <v>#REF!</v>
      </c>
      <c r="F4165" s="575" t="e">
        <f t="shared" si="449"/>
        <v>#REF!</v>
      </c>
      <c r="G4165" s="575" t="e">
        <f t="shared" si="450"/>
        <v>#REF!</v>
      </c>
      <c r="H4165" s="575" t="e">
        <f t="shared" si="451"/>
        <v>#REF!</v>
      </c>
      <c r="I4165" s="575" t="e">
        <f t="shared" si="452"/>
        <v>#REF!</v>
      </c>
      <c r="J4165" s="575" t="e">
        <f>IF(A4165="","",IF(#REF!="","",PMT((1+D4165)^(1/12)-1,(#REF!*12)-A4165+1,-E4165)))</f>
        <v>#REF!</v>
      </c>
    </row>
    <row r="4166" spans="1:10">
      <c r="A4166" s="577" t="e">
        <f>IF(A4165="","",IF(A4165=#REF!*12,"",+A4165+1))</f>
        <v>#REF!</v>
      </c>
      <c r="B4166" s="576" t="e">
        <f t="shared" si="453"/>
        <v>#REF!</v>
      </c>
      <c r="C4166" s="576" t="e">
        <f>IF(A4166="","",IF(#REF!+'Plano Prestação Mensal Proposta'!A4166&gt;120,0,ROUND(IF(B4166&gt;0.045,(0.045*0.5),(0.5)*B4166),7)))</f>
        <v>#REF!</v>
      </c>
      <c r="D4166" s="576" t="e">
        <f t="shared" ref="D4166:D4229" si="455">IF(A4166="","",+B4166-C4166)</f>
        <v>#REF!</v>
      </c>
      <c r="E4166" s="575" t="e">
        <f t="shared" si="454"/>
        <v>#REF!</v>
      </c>
      <c r="F4166" s="575" t="e">
        <f t="shared" ref="F4166:F4229" si="456">IF(A4166="","",IF(J4166="","",+J4166-H4166))</f>
        <v>#REF!</v>
      </c>
      <c r="G4166" s="575" t="e">
        <f t="shared" ref="G4166:G4229" si="457">IF(A4166="","",IF(E4166="","",ROUND(+E4166*((1+B4166)^(1/12)-1),2)))</f>
        <v>#REF!</v>
      </c>
      <c r="H4166" s="575" t="e">
        <f t="shared" ref="H4166:H4229" si="458">IF(A4166="","",IF(E4166="","",ROUND(+E4166*((1+D4166)^(1/12)-1),2)))</f>
        <v>#REF!</v>
      </c>
      <c r="I4166" s="575" t="e">
        <f t="shared" ref="I4166:I4229" si="459">IF(A4166="","",+G4166-H4166)</f>
        <v>#REF!</v>
      </c>
      <c r="J4166" s="575" t="e">
        <f>IF(A4166="","",IF(#REF!="","",PMT((1+D4166)^(1/12)-1,(#REF!*12)-A4166+1,-E4166)))</f>
        <v>#REF!</v>
      </c>
    </row>
    <row r="4167" spans="1:10">
      <c r="A4167" s="577" t="e">
        <f>IF(A4166="","",IF(A4166=#REF!*12,"",+A4166+1))</f>
        <v>#REF!</v>
      </c>
      <c r="B4167" s="576" t="e">
        <f t="shared" ref="B4167:B4230" si="460">IF(A4167="","",+B4166)</f>
        <v>#REF!</v>
      </c>
      <c r="C4167" s="576" t="e">
        <f>IF(A4167="","",IF(#REF!+'Plano Prestação Mensal Proposta'!A4167&gt;120,0,ROUND(IF(B4167&gt;0.045,(0.045*0.5),(0.5)*B4167),7)))</f>
        <v>#REF!</v>
      </c>
      <c r="D4167" s="576" t="e">
        <f t="shared" si="455"/>
        <v>#REF!</v>
      </c>
      <c r="E4167" s="575" t="e">
        <f t="shared" ref="E4167:E4230" si="461">IF(A4167="","",IF(F4166="","",+E4166-F4166))</f>
        <v>#REF!</v>
      </c>
      <c r="F4167" s="575" t="e">
        <f t="shared" si="456"/>
        <v>#REF!</v>
      </c>
      <c r="G4167" s="575" t="e">
        <f t="shared" si="457"/>
        <v>#REF!</v>
      </c>
      <c r="H4167" s="575" t="e">
        <f t="shared" si="458"/>
        <v>#REF!</v>
      </c>
      <c r="I4167" s="575" t="e">
        <f t="shared" si="459"/>
        <v>#REF!</v>
      </c>
      <c r="J4167" s="575" t="e">
        <f>IF(A4167="","",IF(#REF!="","",PMT((1+D4167)^(1/12)-1,(#REF!*12)-A4167+1,-E4167)))</f>
        <v>#REF!</v>
      </c>
    </row>
    <row r="4168" spans="1:10">
      <c r="A4168" s="577" t="e">
        <f>IF(A4167="","",IF(A4167=#REF!*12,"",+A4167+1))</f>
        <v>#REF!</v>
      </c>
      <c r="B4168" s="576" t="e">
        <f t="shared" si="460"/>
        <v>#REF!</v>
      </c>
      <c r="C4168" s="576" t="e">
        <f>IF(A4168="","",IF(#REF!+'Plano Prestação Mensal Proposta'!A4168&gt;120,0,ROUND(IF(B4168&gt;0.045,(0.045*0.5),(0.5)*B4168),7)))</f>
        <v>#REF!</v>
      </c>
      <c r="D4168" s="576" t="e">
        <f t="shared" si="455"/>
        <v>#REF!</v>
      </c>
      <c r="E4168" s="575" t="e">
        <f t="shared" si="461"/>
        <v>#REF!</v>
      </c>
      <c r="F4168" s="575" t="e">
        <f t="shared" si="456"/>
        <v>#REF!</v>
      </c>
      <c r="G4168" s="575" t="e">
        <f t="shared" si="457"/>
        <v>#REF!</v>
      </c>
      <c r="H4168" s="575" t="e">
        <f t="shared" si="458"/>
        <v>#REF!</v>
      </c>
      <c r="I4168" s="575" t="e">
        <f t="shared" si="459"/>
        <v>#REF!</v>
      </c>
      <c r="J4168" s="575" t="e">
        <f>IF(A4168="","",IF(#REF!="","",PMT((1+D4168)^(1/12)-1,(#REF!*12)-A4168+1,-E4168)))</f>
        <v>#REF!</v>
      </c>
    </row>
    <row r="4169" spans="1:10">
      <c r="A4169" s="577" t="e">
        <f>IF(A4168="","",IF(A4168=#REF!*12,"",+A4168+1))</f>
        <v>#REF!</v>
      </c>
      <c r="B4169" s="576" t="e">
        <f t="shared" si="460"/>
        <v>#REF!</v>
      </c>
      <c r="C4169" s="576" t="e">
        <f>IF(A4169="","",IF(#REF!+'Plano Prestação Mensal Proposta'!A4169&gt;120,0,ROUND(IF(B4169&gt;0.045,(0.045*0.5),(0.5)*B4169),7)))</f>
        <v>#REF!</v>
      </c>
      <c r="D4169" s="576" t="e">
        <f t="shared" si="455"/>
        <v>#REF!</v>
      </c>
      <c r="E4169" s="575" t="e">
        <f t="shared" si="461"/>
        <v>#REF!</v>
      </c>
      <c r="F4169" s="575" t="e">
        <f t="shared" si="456"/>
        <v>#REF!</v>
      </c>
      <c r="G4169" s="575" t="e">
        <f t="shared" si="457"/>
        <v>#REF!</v>
      </c>
      <c r="H4169" s="575" t="e">
        <f t="shared" si="458"/>
        <v>#REF!</v>
      </c>
      <c r="I4169" s="575" t="e">
        <f t="shared" si="459"/>
        <v>#REF!</v>
      </c>
      <c r="J4169" s="575" t="e">
        <f>IF(A4169="","",IF(#REF!="","",PMT((1+D4169)^(1/12)-1,(#REF!*12)-A4169+1,-E4169)))</f>
        <v>#REF!</v>
      </c>
    </row>
    <row r="4170" spans="1:10">
      <c r="A4170" s="577" t="e">
        <f>IF(A4169="","",IF(A4169=#REF!*12,"",+A4169+1))</f>
        <v>#REF!</v>
      </c>
      <c r="B4170" s="576" t="e">
        <f t="shared" si="460"/>
        <v>#REF!</v>
      </c>
      <c r="C4170" s="576" t="e">
        <f>IF(A4170="","",IF(#REF!+'Plano Prestação Mensal Proposta'!A4170&gt;120,0,ROUND(IF(B4170&gt;0.045,(0.045*0.5),(0.5)*B4170),7)))</f>
        <v>#REF!</v>
      </c>
      <c r="D4170" s="576" t="e">
        <f t="shared" si="455"/>
        <v>#REF!</v>
      </c>
      <c r="E4170" s="575" t="e">
        <f t="shared" si="461"/>
        <v>#REF!</v>
      </c>
      <c r="F4170" s="575" t="e">
        <f t="shared" si="456"/>
        <v>#REF!</v>
      </c>
      <c r="G4170" s="575" t="e">
        <f t="shared" si="457"/>
        <v>#REF!</v>
      </c>
      <c r="H4170" s="575" t="e">
        <f t="shared" si="458"/>
        <v>#REF!</v>
      </c>
      <c r="I4170" s="575" t="e">
        <f t="shared" si="459"/>
        <v>#REF!</v>
      </c>
      <c r="J4170" s="575" t="e">
        <f>IF(A4170="","",IF(#REF!="","",PMT((1+D4170)^(1/12)-1,(#REF!*12)-A4170+1,-E4170)))</f>
        <v>#REF!</v>
      </c>
    </row>
    <row r="4171" spans="1:10">
      <c r="A4171" s="577" t="e">
        <f>IF(A4170="","",IF(A4170=#REF!*12,"",+A4170+1))</f>
        <v>#REF!</v>
      </c>
      <c r="B4171" s="576" t="e">
        <f t="shared" si="460"/>
        <v>#REF!</v>
      </c>
      <c r="C4171" s="576" t="e">
        <f>IF(A4171="","",IF(#REF!+'Plano Prestação Mensal Proposta'!A4171&gt;120,0,ROUND(IF(B4171&gt;0.045,(0.045*0.5),(0.5)*B4171),7)))</f>
        <v>#REF!</v>
      </c>
      <c r="D4171" s="576" t="e">
        <f t="shared" si="455"/>
        <v>#REF!</v>
      </c>
      <c r="E4171" s="575" t="e">
        <f t="shared" si="461"/>
        <v>#REF!</v>
      </c>
      <c r="F4171" s="575" t="e">
        <f t="shared" si="456"/>
        <v>#REF!</v>
      </c>
      <c r="G4171" s="575" t="e">
        <f t="shared" si="457"/>
        <v>#REF!</v>
      </c>
      <c r="H4171" s="575" t="e">
        <f t="shared" si="458"/>
        <v>#REF!</v>
      </c>
      <c r="I4171" s="575" t="e">
        <f t="shared" si="459"/>
        <v>#REF!</v>
      </c>
      <c r="J4171" s="575" t="e">
        <f>IF(A4171="","",IF(#REF!="","",PMT((1+D4171)^(1/12)-1,(#REF!*12)-A4171+1,-E4171)))</f>
        <v>#REF!</v>
      </c>
    </row>
    <row r="4172" spans="1:10">
      <c r="A4172" s="577" t="e">
        <f>IF(A4171="","",IF(A4171=#REF!*12,"",+A4171+1))</f>
        <v>#REF!</v>
      </c>
      <c r="B4172" s="576" t="e">
        <f t="shared" si="460"/>
        <v>#REF!</v>
      </c>
      <c r="C4172" s="576" t="e">
        <f>IF(A4172="","",IF(#REF!+'Plano Prestação Mensal Proposta'!A4172&gt;120,0,ROUND(IF(B4172&gt;0.045,(0.045*0.5),(0.5)*B4172),7)))</f>
        <v>#REF!</v>
      </c>
      <c r="D4172" s="576" t="e">
        <f t="shared" si="455"/>
        <v>#REF!</v>
      </c>
      <c r="E4172" s="575" t="e">
        <f t="shared" si="461"/>
        <v>#REF!</v>
      </c>
      <c r="F4172" s="575" t="e">
        <f t="shared" si="456"/>
        <v>#REF!</v>
      </c>
      <c r="G4172" s="575" t="e">
        <f t="shared" si="457"/>
        <v>#REF!</v>
      </c>
      <c r="H4172" s="575" t="e">
        <f t="shared" si="458"/>
        <v>#REF!</v>
      </c>
      <c r="I4172" s="575" t="e">
        <f t="shared" si="459"/>
        <v>#REF!</v>
      </c>
      <c r="J4172" s="575" t="e">
        <f>IF(A4172="","",IF(#REF!="","",PMT((1+D4172)^(1/12)-1,(#REF!*12)-A4172+1,-E4172)))</f>
        <v>#REF!</v>
      </c>
    </row>
    <row r="4173" spans="1:10">
      <c r="A4173" s="577" t="e">
        <f>IF(A4172="","",IF(A4172=#REF!*12,"",+A4172+1))</f>
        <v>#REF!</v>
      </c>
      <c r="B4173" s="576" t="e">
        <f t="shared" si="460"/>
        <v>#REF!</v>
      </c>
      <c r="C4173" s="576" t="e">
        <f>IF(A4173="","",IF(#REF!+'Plano Prestação Mensal Proposta'!A4173&gt;120,0,ROUND(IF(B4173&gt;0.045,(0.045*0.5),(0.5)*B4173),7)))</f>
        <v>#REF!</v>
      </c>
      <c r="D4173" s="576" t="e">
        <f t="shared" si="455"/>
        <v>#REF!</v>
      </c>
      <c r="E4173" s="575" t="e">
        <f t="shared" si="461"/>
        <v>#REF!</v>
      </c>
      <c r="F4173" s="575" t="e">
        <f t="shared" si="456"/>
        <v>#REF!</v>
      </c>
      <c r="G4173" s="575" t="e">
        <f t="shared" si="457"/>
        <v>#REF!</v>
      </c>
      <c r="H4173" s="575" t="e">
        <f t="shared" si="458"/>
        <v>#REF!</v>
      </c>
      <c r="I4173" s="575" t="e">
        <f t="shared" si="459"/>
        <v>#REF!</v>
      </c>
      <c r="J4173" s="575" t="e">
        <f>IF(A4173="","",IF(#REF!="","",PMT((1+D4173)^(1/12)-1,(#REF!*12)-A4173+1,-E4173)))</f>
        <v>#REF!</v>
      </c>
    </row>
    <row r="4174" spans="1:10">
      <c r="A4174" s="577" t="e">
        <f>IF(A4173="","",IF(A4173=#REF!*12,"",+A4173+1))</f>
        <v>#REF!</v>
      </c>
      <c r="B4174" s="576" t="e">
        <f t="shared" si="460"/>
        <v>#REF!</v>
      </c>
      <c r="C4174" s="576" t="e">
        <f>IF(A4174="","",IF(#REF!+'Plano Prestação Mensal Proposta'!A4174&gt;120,0,ROUND(IF(B4174&gt;0.045,(0.045*0.5),(0.5)*B4174),7)))</f>
        <v>#REF!</v>
      </c>
      <c r="D4174" s="576" t="e">
        <f t="shared" si="455"/>
        <v>#REF!</v>
      </c>
      <c r="E4174" s="575" t="e">
        <f t="shared" si="461"/>
        <v>#REF!</v>
      </c>
      <c r="F4174" s="575" t="e">
        <f t="shared" si="456"/>
        <v>#REF!</v>
      </c>
      <c r="G4174" s="575" t="e">
        <f t="shared" si="457"/>
        <v>#REF!</v>
      </c>
      <c r="H4174" s="575" t="e">
        <f t="shared" si="458"/>
        <v>#REF!</v>
      </c>
      <c r="I4174" s="575" t="e">
        <f t="shared" si="459"/>
        <v>#REF!</v>
      </c>
      <c r="J4174" s="575" t="e">
        <f>IF(A4174="","",IF(#REF!="","",PMT((1+D4174)^(1/12)-1,(#REF!*12)-A4174+1,-E4174)))</f>
        <v>#REF!</v>
      </c>
    </row>
    <row r="4175" spans="1:10">
      <c r="A4175" s="577" t="e">
        <f>IF(A4174="","",IF(A4174=#REF!*12,"",+A4174+1))</f>
        <v>#REF!</v>
      </c>
      <c r="B4175" s="576" t="e">
        <f t="shared" si="460"/>
        <v>#REF!</v>
      </c>
      <c r="C4175" s="576" t="e">
        <f>IF(A4175="","",IF(#REF!+'Plano Prestação Mensal Proposta'!A4175&gt;120,0,ROUND(IF(B4175&gt;0.045,(0.045*0.5),(0.5)*B4175),7)))</f>
        <v>#REF!</v>
      </c>
      <c r="D4175" s="576" t="e">
        <f t="shared" si="455"/>
        <v>#REF!</v>
      </c>
      <c r="E4175" s="575" t="e">
        <f t="shared" si="461"/>
        <v>#REF!</v>
      </c>
      <c r="F4175" s="575" t="e">
        <f t="shared" si="456"/>
        <v>#REF!</v>
      </c>
      <c r="G4175" s="575" t="e">
        <f t="shared" si="457"/>
        <v>#REF!</v>
      </c>
      <c r="H4175" s="575" t="e">
        <f t="shared" si="458"/>
        <v>#REF!</v>
      </c>
      <c r="I4175" s="575" t="e">
        <f t="shared" si="459"/>
        <v>#REF!</v>
      </c>
      <c r="J4175" s="575" t="e">
        <f>IF(A4175="","",IF(#REF!="","",PMT((1+D4175)^(1/12)-1,(#REF!*12)-A4175+1,-E4175)))</f>
        <v>#REF!</v>
      </c>
    </row>
    <row r="4176" spans="1:10">
      <c r="A4176" s="577" t="e">
        <f>IF(A4175="","",IF(A4175=#REF!*12,"",+A4175+1))</f>
        <v>#REF!</v>
      </c>
      <c r="B4176" s="576" t="e">
        <f t="shared" si="460"/>
        <v>#REF!</v>
      </c>
      <c r="C4176" s="576" t="e">
        <f>IF(A4176="","",IF(#REF!+'Plano Prestação Mensal Proposta'!A4176&gt;120,0,ROUND(IF(B4176&gt;0.045,(0.045*0.5),(0.5)*B4176),7)))</f>
        <v>#REF!</v>
      </c>
      <c r="D4176" s="576" t="e">
        <f t="shared" si="455"/>
        <v>#REF!</v>
      </c>
      <c r="E4176" s="575" t="e">
        <f t="shared" si="461"/>
        <v>#REF!</v>
      </c>
      <c r="F4176" s="575" t="e">
        <f t="shared" si="456"/>
        <v>#REF!</v>
      </c>
      <c r="G4176" s="575" t="e">
        <f t="shared" si="457"/>
        <v>#REF!</v>
      </c>
      <c r="H4176" s="575" t="e">
        <f t="shared" si="458"/>
        <v>#REF!</v>
      </c>
      <c r="I4176" s="575" t="e">
        <f t="shared" si="459"/>
        <v>#REF!</v>
      </c>
      <c r="J4176" s="575" t="e">
        <f>IF(A4176="","",IF(#REF!="","",PMT((1+D4176)^(1/12)-1,(#REF!*12)-A4176+1,-E4176)))</f>
        <v>#REF!</v>
      </c>
    </row>
    <row r="4177" spans="1:10">
      <c r="A4177" s="577" t="e">
        <f>IF(A4176="","",IF(A4176=#REF!*12,"",+A4176+1))</f>
        <v>#REF!</v>
      </c>
      <c r="B4177" s="576" t="e">
        <f t="shared" si="460"/>
        <v>#REF!</v>
      </c>
      <c r="C4177" s="576" t="e">
        <f>IF(A4177="","",IF(#REF!+'Plano Prestação Mensal Proposta'!A4177&gt;120,0,ROUND(IF(B4177&gt;0.045,(0.045*0.5),(0.5)*B4177),7)))</f>
        <v>#REF!</v>
      </c>
      <c r="D4177" s="576" t="e">
        <f t="shared" si="455"/>
        <v>#REF!</v>
      </c>
      <c r="E4177" s="575" t="e">
        <f t="shared" si="461"/>
        <v>#REF!</v>
      </c>
      <c r="F4177" s="575" t="e">
        <f t="shared" si="456"/>
        <v>#REF!</v>
      </c>
      <c r="G4177" s="575" t="e">
        <f t="shared" si="457"/>
        <v>#REF!</v>
      </c>
      <c r="H4177" s="575" t="e">
        <f t="shared" si="458"/>
        <v>#REF!</v>
      </c>
      <c r="I4177" s="575" t="e">
        <f t="shared" si="459"/>
        <v>#REF!</v>
      </c>
      <c r="J4177" s="575" t="e">
        <f>IF(A4177="","",IF(#REF!="","",PMT((1+D4177)^(1/12)-1,(#REF!*12)-A4177+1,-E4177)))</f>
        <v>#REF!</v>
      </c>
    </row>
    <row r="4178" spans="1:10">
      <c r="A4178" s="577" t="e">
        <f>IF(A4177="","",IF(A4177=#REF!*12,"",+A4177+1))</f>
        <v>#REF!</v>
      </c>
      <c r="B4178" s="576" t="e">
        <f t="shared" si="460"/>
        <v>#REF!</v>
      </c>
      <c r="C4178" s="576" t="e">
        <f>IF(A4178="","",IF(#REF!+'Plano Prestação Mensal Proposta'!A4178&gt;120,0,ROUND(IF(B4178&gt;0.045,(0.045*0.5),(0.5)*B4178),7)))</f>
        <v>#REF!</v>
      </c>
      <c r="D4178" s="576" t="e">
        <f t="shared" si="455"/>
        <v>#REF!</v>
      </c>
      <c r="E4178" s="575" t="e">
        <f t="shared" si="461"/>
        <v>#REF!</v>
      </c>
      <c r="F4178" s="575" t="e">
        <f t="shared" si="456"/>
        <v>#REF!</v>
      </c>
      <c r="G4178" s="575" t="e">
        <f t="shared" si="457"/>
        <v>#REF!</v>
      </c>
      <c r="H4178" s="575" t="e">
        <f t="shared" si="458"/>
        <v>#REF!</v>
      </c>
      <c r="I4178" s="575" t="e">
        <f t="shared" si="459"/>
        <v>#REF!</v>
      </c>
      <c r="J4178" s="575" t="e">
        <f>IF(A4178="","",IF(#REF!="","",PMT((1+D4178)^(1/12)-1,(#REF!*12)-A4178+1,-E4178)))</f>
        <v>#REF!</v>
      </c>
    </row>
    <row r="4179" spans="1:10">
      <c r="A4179" s="577" t="e">
        <f>IF(A4178="","",IF(A4178=#REF!*12,"",+A4178+1))</f>
        <v>#REF!</v>
      </c>
      <c r="B4179" s="576" t="e">
        <f t="shared" si="460"/>
        <v>#REF!</v>
      </c>
      <c r="C4179" s="576" t="e">
        <f>IF(A4179="","",IF(#REF!+'Plano Prestação Mensal Proposta'!A4179&gt;120,0,ROUND(IF(B4179&gt;0.045,(0.045*0.5),(0.5)*B4179),7)))</f>
        <v>#REF!</v>
      </c>
      <c r="D4179" s="576" t="e">
        <f t="shared" si="455"/>
        <v>#REF!</v>
      </c>
      <c r="E4179" s="575" t="e">
        <f t="shared" si="461"/>
        <v>#REF!</v>
      </c>
      <c r="F4179" s="575" t="e">
        <f t="shared" si="456"/>
        <v>#REF!</v>
      </c>
      <c r="G4179" s="575" t="e">
        <f t="shared" si="457"/>
        <v>#REF!</v>
      </c>
      <c r="H4179" s="575" t="e">
        <f t="shared" si="458"/>
        <v>#REF!</v>
      </c>
      <c r="I4179" s="575" t="e">
        <f t="shared" si="459"/>
        <v>#REF!</v>
      </c>
      <c r="J4179" s="575" t="e">
        <f>IF(A4179="","",IF(#REF!="","",PMT((1+D4179)^(1/12)-1,(#REF!*12)-A4179+1,-E4179)))</f>
        <v>#REF!</v>
      </c>
    </row>
    <row r="4180" spans="1:10">
      <c r="A4180" s="577" t="e">
        <f>IF(A4179="","",IF(A4179=#REF!*12,"",+A4179+1))</f>
        <v>#REF!</v>
      </c>
      <c r="B4180" s="576" t="e">
        <f t="shared" si="460"/>
        <v>#REF!</v>
      </c>
      <c r="C4180" s="576" t="e">
        <f>IF(A4180="","",IF(#REF!+'Plano Prestação Mensal Proposta'!A4180&gt;120,0,ROUND(IF(B4180&gt;0.045,(0.045*0.5),(0.5)*B4180),7)))</f>
        <v>#REF!</v>
      </c>
      <c r="D4180" s="576" t="e">
        <f t="shared" si="455"/>
        <v>#REF!</v>
      </c>
      <c r="E4180" s="575" t="e">
        <f t="shared" si="461"/>
        <v>#REF!</v>
      </c>
      <c r="F4180" s="575" t="e">
        <f t="shared" si="456"/>
        <v>#REF!</v>
      </c>
      <c r="G4180" s="575" t="e">
        <f t="shared" si="457"/>
        <v>#REF!</v>
      </c>
      <c r="H4180" s="575" t="e">
        <f t="shared" si="458"/>
        <v>#REF!</v>
      </c>
      <c r="I4180" s="575" t="e">
        <f t="shared" si="459"/>
        <v>#REF!</v>
      </c>
      <c r="J4180" s="575" t="e">
        <f>IF(A4180="","",IF(#REF!="","",PMT((1+D4180)^(1/12)-1,(#REF!*12)-A4180+1,-E4180)))</f>
        <v>#REF!</v>
      </c>
    </row>
    <row r="4181" spans="1:10">
      <c r="A4181" s="577" t="e">
        <f>IF(A4180="","",IF(A4180=#REF!*12,"",+A4180+1))</f>
        <v>#REF!</v>
      </c>
      <c r="B4181" s="576" t="e">
        <f t="shared" si="460"/>
        <v>#REF!</v>
      </c>
      <c r="C4181" s="576" t="e">
        <f>IF(A4181="","",IF(#REF!+'Plano Prestação Mensal Proposta'!A4181&gt;120,0,ROUND(IF(B4181&gt;0.045,(0.045*0.5),(0.5)*B4181),7)))</f>
        <v>#REF!</v>
      </c>
      <c r="D4181" s="576" t="e">
        <f t="shared" si="455"/>
        <v>#REF!</v>
      </c>
      <c r="E4181" s="575" t="e">
        <f t="shared" si="461"/>
        <v>#REF!</v>
      </c>
      <c r="F4181" s="575" t="e">
        <f t="shared" si="456"/>
        <v>#REF!</v>
      </c>
      <c r="G4181" s="575" t="e">
        <f t="shared" si="457"/>
        <v>#REF!</v>
      </c>
      <c r="H4181" s="575" t="e">
        <f t="shared" si="458"/>
        <v>#REF!</v>
      </c>
      <c r="I4181" s="575" t="e">
        <f t="shared" si="459"/>
        <v>#REF!</v>
      </c>
      <c r="J4181" s="575" t="e">
        <f>IF(A4181="","",IF(#REF!="","",PMT((1+D4181)^(1/12)-1,(#REF!*12)-A4181+1,-E4181)))</f>
        <v>#REF!</v>
      </c>
    </row>
    <row r="4182" spans="1:10">
      <c r="A4182" s="577" t="e">
        <f>IF(A4181="","",IF(A4181=#REF!*12,"",+A4181+1))</f>
        <v>#REF!</v>
      </c>
      <c r="B4182" s="576" t="e">
        <f t="shared" si="460"/>
        <v>#REF!</v>
      </c>
      <c r="C4182" s="576" t="e">
        <f>IF(A4182="","",IF(#REF!+'Plano Prestação Mensal Proposta'!A4182&gt;120,0,ROUND(IF(B4182&gt;0.045,(0.045*0.5),(0.5)*B4182),7)))</f>
        <v>#REF!</v>
      </c>
      <c r="D4182" s="576" t="e">
        <f t="shared" si="455"/>
        <v>#REF!</v>
      </c>
      <c r="E4182" s="575" t="e">
        <f t="shared" si="461"/>
        <v>#REF!</v>
      </c>
      <c r="F4182" s="575" t="e">
        <f t="shared" si="456"/>
        <v>#REF!</v>
      </c>
      <c r="G4182" s="575" t="e">
        <f t="shared" si="457"/>
        <v>#REF!</v>
      </c>
      <c r="H4182" s="575" t="e">
        <f t="shared" si="458"/>
        <v>#REF!</v>
      </c>
      <c r="I4182" s="575" t="e">
        <f t="shared" si="459"/>
        <v>#REF!</v>
      </c>
      <c r="J4182" s="575" t="e">
        <f>IF(A4182="","",IF(#REF!="","",PMT((1+D4182)^(1/12)-1,(#REF!*12)-A4182+1,-E4182)))</f>
        <v>#REF!</v>
      </c>
    </row>
    <row r="4183" spans="1:10">
      <c r="A4183" s="577" t="e">
        <f>IF(A4182="","",IF(A4182=#REF!*12,"",+A4182+1))</f>
        <v>#REF!</v>
      </c>
      <c r="B4183" s="576" t="e">
        <f t="shared" si="460"/>
        <v>#REF!</v>
      </c>
      <c r="C4183" s="576" t="e">
        <f>IF(A4183="","",IF(#REF!+'Plano Prestação Mensal Proposta'!A4183&gt;120,0,ROUND(IF(B4183&gt;0.045,(0.045*0.5),(0.5)*B4183),7)))</f>
        <v>#REF!</v>
      </c>
      <c r="D4183" s="576" t="e">
        <f t="shared" si="455"/>
        <v>#REF!</v>
      </c>
      <c r="E4183" s="575" t="e">
        <f t="shared" si="461"/>
        <v>#REF!</v>
      </c>
      <c r="F4183" s="575" t="e">
        <f t="shared" si="456"/>
        <v>#REF!</v>
      </c>
      <c r="G4183" s="575" t="e">
        <f t="shared" si="457"/>
        <v>#REF!</v>
      </c>
      <c r="H4183" s="575" t="e">
        <f t="shared" si="458"/>
        <v>#REF!</v>
      </c>
      <c r="I4183" s="575" t="e">
        <f t="shared" si="459"/>
        <v>#REF!</v>
      </c>
      <c r="J4183" s="575" t="e">
        <f>IF(A4183="","",IF(#REF!="","",PMT((1+D4183)^(1/12)-1,(#REF!*12)-A4183+1,-E4183)))</f>
        <v>#REF!</v>
      </c>
    </row>
    <row r="4184" spans="1:10">
      <c r="A4184" s="577" t="e">
        <f>IF(A4183="","",IF(A4183=#REF!*12,"",+A4183+1))</f>
        <v>#REF!</v>
      </c>
      <c r="B4184" s="576" t="e">
        <f t="shared" si="460"/>
        <v>#REF!</v>
      </c>
      <c r="C4184" s="576" t="e">
        <f>IF(A4184="","",IF(#REF!+'Plano Prestação Mensal Proposta'!A4184&gt;120,0,ROUND(IF(B4184&gt;0.045,(0.045*0.5),(0.5)*B4184),7)))</f>
        <v>#REF!</v>
      </c>
      <c r="D4184" s="576" t="e">
        <f t="shared" si="455"/>
        <v>#REF!</v>
      </c>
      <c r="E4184" s="575" t="e">
        <f t="shared" si="461"/>
        <v>#REF!</v>
      </c>
      <c r="F4184" s="575" t="e">
        <f t="shared" si="456"/>
        <v>#REF!</v>
      </c>
      <c r="G4184" s="575" t="e">
        <f t="shared" si="457"/>
        <v>#REF!</v>
      </c>
      <c r="H4184" s="575" t="e">
        <f t="shared" si="458"/>
        <v>#REF!</v>
      </c>
      <c r="I4184" s="575" t="e">
        <f t="shared" si="459"/>
        <v>#REF!</v>
      </c>
      <c r="J4184" s="575" t="e">
        <f>IF(A4184="","",IF(#REF!="","",PMT((1+D4184)^(1/12)-1,(#REF!*12)-A4184+1,-E4184)))</f>
        <v>#REF!</v>
      </c>
    </row>
    <row r="4185" spans="1:10">
      <c r="A4185" s="577" t="e">
        <f>IF(A4184="","",IF(A4184=#REF!*12,"",+A4184+1))</f>
        <v>#REF!</v>
      </c>
      <c r="B4185" s="576" t="e">
        <f t="shared" si="460"/>
        <v>#REF!</v>
      </c>
      <c r="C4185" s="576" t="e">
        <f>IF(A4185="","",IF(#REF!+'Plano Prestação Mensal Proposta'!A4185&gt;120,0,ROUND(IF(B4185&gt;0.045,(0.045*0.5),(0.5)*B4185),7)))</f>
        <v>#REF!</v>
      </c>
      <c r="D4185" s="576" t="e">
        <f t="shared" si="455"/>
        <v>#REF!</v>
      </c>
      <c r="E4185" s="575" t="e">
        <f t="shared" si="461"/>
        <v>#REF!</v>
      </c>
      <c r="F4185" s="575" t="e">
        <f t="shared" si="456"/>
        <v>#REF!</v>
      </c>
      <c r="G4185" s="575" t="e">
        <f t="shared" si="457"/>
        <v>#REF!</v>
      </c>
      <c r="H4185" s="575" t="e">
        <f t="shared" si="458"/>
        <v>#REF!</v>
      </c>
      <c r="I4185" s="575" t="e">
        <f t="shared" si="459"/>
        <v>#REF!</v>
      </c>
      <c r="J4185" s="575" t="e">
        <f>IF(A4185="","",IF(#REF!="","",PMT((1+D4185)^(1/12)-1,(#REF!*12)-A4185+1,-E4185)))</f>
        <v>#REF!</v>
      </c>
    </row>
    <row r="4186" spans="1:10">
      <c r="A4186" s="577" t="e">
        <f>IF(A4185="","",IF(A4185=#REF!*12,"",+A4185+1))</f>
        <v>#REF!</v>
      </c>
      <c r="B4186" s="576" t="e">
        <f t="shared" si="460"/>
        <v>#REF!</v>
      </c>
      <c r="C4186" s="576" t="e">
        <f>IF(A4186="","",IF(#REF!+'Plano Prestação Mensal Proposta'!A4186&gt;120,0,ROUND(IF(B4186&gt;0.045,(0.045*0.5),(0.5)*B4186),7)))</f>
        <v>#REF!</v>
      </c>
      <c r="D4186" s="576" t="e">
        <f t="shared" si="455"/>
        <v>#REF!</v>
      </c>
      <c r="E4186" s="575" t="e">
        <f t="shared" si="461"/>
        <v>#REF!</v>
      </c>
      <c r="F4186" s="575" t="e">
        <f t="shared" si="456"/>
        <v>#REF!</v>
      </c>
      <c r="G4186" s="575" t="e">
        <f t="shared" si="457"/>
        <v>#REF!</v>
      </c>
      <c r="H4186" s="575" t="e">
        <f t="shared" si="458"/>
        <v>#REF!</v>
      </c>
      <c r="I4186" s="575" t="e">
        <f t="shared" si="459"/>
        <v>#REF!</v>
      </c>
      <c r="J4186" s="575" t="e">
        <f>IF(A4186="","",IF(#REF!="","",PMT((1+D4186)^(1/12)-1,(#REF!*12)-A4186+1,-E4186)))</f>
        <v>#REF!</v>
      </c>
    </row>
    <row r="4187" spans="1:10">
      <c r="A4187" s="577" t="e">
        <f>IF(A4186="","",IF(A4186=#REF!*12,"",+A4186+1))</f>
        <v>#REF!</v>
      </c>
      <c r="B4187" s="576" t="e">
        <f t="shared" si="460"/>
        <v>#REF!</v>
      </c>
      <c r="C4187" s="576" t="e">
        <f>IF(A4187="","",IF(#REF!+'Plano Prestação Mensal Proposta'!A4187&gt;120,0,ROUND(IF(B4187&gt;0.045,(0.045*0.5),(0.5)*B4187),7)))</f>
        <v>#REF!</v>
      </c>
      <c r="D4187" s="576" t="e">
        <f t="shared" si="455"/>
        <v>#REF!</v>
      </c>
      <c r="E4187" s="575" t="e">
        <f t="shared" si="461"/>
        <v>#REF!</v>
      </c>
      <c r="F4187" s="575" t="e">
        <f t="shared" si="456"/>
        <v>#REF!</v>
      </c>
      <c r="G4187" s="575" t="e">
        <f t="shared" si="457"/>
        <v>#REF!</v>
      </c>
      <c r="H4187" s="575" t="e">
        <f t="shared" si="458"/>
        <v>#REF!</v>
      </c>
      <c r="I4187" s="575" t="e">
        <f t="shared" si="459"/>
        <v>#REF!</v>
      </c>
      <c r="J4187" s="575" t="e">
        <f>IF(A4187="","",IF(#REF!="","",PMT((1+D4187)^(1/12)-1,(#REF!*12)-A4187+1,-E4187)))</f>
        <v>#REF!</v>
      </c>
    </row>
    <row r="4188" spans="1:10">
      <c r="A4188" s="577" t="e">
        <f>IF(A4187="","",IF(A4187=#REF!*12,"",+A4187+1))</f>
        <v>#REF!</v>
      </c>
      <c r="B4188" s="576" t="e">
        <f t="shared" si="460"/>
        <v>#REF!</v>
      </c>
      <c r="C4188" s="576" t="e">
        <f>IF(A4188="","",IF(#REF!+'Plano Prestação Mensal Proposta'!A4188&gt;120,0,ROUND(IF(B4188&gt;0.045,(0.045*0.5),(0.5)*B4188),7)))</f>
        <v>#REF!</v>
      </c>
      <c r="D4188" s="576" t="e">
        <f t="shared" si="455"/>
        <v>#REF!</v>
      </c>
      <c r="E4188" s="575" t="e">
        <f t="shared" si="461"/>
        <v>#REF!</v>
      </c>
      <c r="F4188" s="575" t="e">
        <f t="shared" si="456"/>
        <v>#REF!</v>
      </c>
      <c r="G4188" s="575" t="e">
        <f t="shared" si="457"/>
        <v>#REF!</v>
      </c>
      <c r="H4188" s="575" t="e">
        <f t="shared" si="458"/>
        <v>#REF!</v>
      </c>
      <c r="I4188" s="575" t="e">
        <f t="shared" si="459"/>
        <v>#REF!</v>
      </c>
      <c r="J4188" s="575" t="e">
        <f>IF(A4188="","",IF(#REF!="","",PMT((1+D4188)^(1/12)-1,(#REF!*12)-A4188+1,-E4188)))</f>
        <v>#REF!</v>
      </c>
    </row>
    <row r="4189" spans="1:10">
      <c r="A4189" s="577" t="e">
        <f>IF(A4188="","",IF(A4188=#REF!*12,"",+A4188+1))</f>
        <v>#REF!</v>
      </c>
      <c r="B4189" s="576" t="e">
        <f t="shared" si="460"/>
        <v>#REF!</v>
      </c>
      <c r="C4189" s="576" t="e">
        <f>IF(A4189="","",IF(#REF!+'Plano Prestação Mensal Proposta'!A4189&gt;120,0,ROUND(IF(B4189&gt;0.045,(0.045*0.5),(0.5)*B4189),7)))</f>
        <v>#REF!</v>
      </c>
      <c r="D4189" s="576" t="e">
        <f t="shared" si="455"/>
        <v>#REF!</v>
      </c>
      <c r="E4189" s="575" t="e">
        <f t="shared" si="461"/>
        <v>#REF!</v>
      </c>
      <c r="F4189" s="575" t="e">
        <f t="shared" si="456"/>
        <v>#REF!</v>
      </c>
      <c r="G4189" s="575" t="e">
        <f t="shared" si="457"/>
        <v>#REF!</v>
      </c>
      <c r="H4189" s="575" t="e">
        <f t="shared" si="458"/>
        <v>#REF!</v>
      </c>
      <c r="I4189" s="575" t="e">
        <f t="shared" si="459"/>
        <v>#REF!</v>
      </c>
      <c r="J4189" s="575" t="e">
        <f>IF(A4189="","",IF(#REF!="","",PMT((1+D4189)^(1/12)-1,(#REF!*12)-A4189+1,-E4189)))</f>
        <v>#REF!</v>
      </c>
    </row>
    <row r="4190" spans="1:10">
      <c r="A4190" s="577" t="e">
        <f>IF(A4189="","",IF(A4189=#REF!*12,"",+A4189+1))</f>
        <v>#REF!</v>
      </c>
      <c r="B4190" s="576" t="e">
        <f t="shared" si="460"/>
        <v>#REF!</v>
      </c>
      <c r="C4190" s="576" t="e">
        <f>IF(A4190="","",IF(#REF!+'Plano Prestação Mensal Proposta'!A4190&gt;120,0,ROUND(IF(B4190&gt;0.045,(0.045*0.5),(0.5)*B4190),7)))</f>
        <v>#REF!</v>
      </c>
      <c r="D4190" s="576" t="e">
        <f t="shared" si="455"/>
        <v>#REF!</v>
      </c>
      <c r="E4190" s="575" t="e">
        <f t="shared" si="461"/>
        <v>#REF!</v>
      </c>
      <c r="F4190" s="575" t="e">
        <f t="shared" si="456"/>
        <v>#REF!</v>
      </c>
      <c r="G4190" s="575" t="e">
        <f t="shared" si="457"/>
        <v>#REF!</v>
      </c>
      <c r="H4190" s="575" t="e">
        <f t="shared" si="458"/>
        <v>#REF!</v>
      </c>
      <c r="I4190" s="575" t="e">
        <f t="shared" si="459"/>
        <v>#REF!</v>
      </c>
      <c r="J4190" s="575" t="e">
        <f>IF(A4190="","",IF(#REF!="","",PMT((1+D4190)^(1/12)-1,(#REF!*12)-A4190+1,-E4190)))</f>
        <v>#REF!</v>
      </c>
    </row>
    <row r="4191" spans="1:10">
      <c r="A4191" s="577" t="e">
        <f>IF(A4190="","",IF(A4190=#REF!*12,"",+A4190+1))</f>
        <v>#REF!</v>
      </c>
      <c r="B4191" s="576" t="e">
        <f t="shared" si="460"/>
        <v>#REF!</v>
      </c>
      <c r="C4191" s="576" t="e">
        <f>IF(A4191="","",IF(#REF!+'Plano Prestação Mensal Proposta'!A4191&gt;120,0,ROUND(IF(B4191&gt;0.045,(0.045*0.5),(0.5)*B4191),7)))</f>
        <v>#REF!</v>
      </c>
      <c r="D4191" s="576" t="e">
        <f t="shared" si="455"/>
        <v>#REF!</v>
      </c>
      <c r="E4191" s="575" t="e">
        <f t="shared" si="461"/>
        <v>#REF!</v>
      </c>
      <c r="F4191" s="575" t="e">
        <f t="shared" si="456"/>
        <v>#REF!</v>
      </c>
      <c r="G4191" s="575" t="e">
        <f t="shared" si="457"/>
        <v>#REF!</v>
      </c>
      <c r="H4191" s="575" t="e">
        <f t="shared" si="458"/>
        <v>#REF!</v>
      </c>
      <c r="I4191" s="575" t="e">
        <f t="shared" si="459"/>
        <v>#REF!</v>
      </c>
      <c r="J4191" s="575" t="e">
        <f>IF(A4191="","",IF(#REF!="","",PMT((1+D4191)^(1/12)-1,(#REF!*12)-A4191+1,-E4191)))</f>
        <v>#REF!</v>
      </c>
    </row>
    <row r="4192" spans="1:10">
      <c r="A4192" s="577" t="e">
        <f>IF(A4191="","",IF(A4191=#REF!*12,"",+A4191+1))</f>
        <v>#REF!</v>
      </c>
      <c r="B4192" s="576" t="e">
        <f t="shared" si="460"/>
        <v>#REF!</v>
      </c>
      <c r="C4192" s="576" t="e">
        <f>IF(A4192="","",IF(#REF!+'Plano Prestação Mensal Proposta'!A4192&gt;120,0,ROUND(IF(B4192&gt;0.045,(0.045*0.5),(0.5)*B4192),7)))</f>
        <v>#REF!</v>
      </c>
      <c r="D4192" s="576" t="e">
        <f t="shared" si="455"/>
        <v>#REF!</v>
      </c>
      <c r="E4192" s="575" t="e">
        <f t="shared" si="461"/>
        <v>#REF!</v>
      </c>
      <c r="F4192" s="575" t="e">
        <f t="shared" si="456"/>
        <v>#REF!</v>
      </c>
      <c r="G4192" s="575" t="e">
        <f t="shared" si="457"/>
        <v>#REF!</v>
      </c>
      <c r="H4192" s="575" t="e">
        <f t="shared" si="458"/>
        <v>#REF!</v>
      </c>
      <c r="I4192" s="575" t="e">
        <f t="shared" si="459"/>
        <v>#REF!</v>
      </c>
      <c r="J4192" s="575" t="e">
        <f>IF(A4192="","",IF(#REF!="","",PMT((1+D4192)^(1/12)-1,(#REF!*12)-A4192+1,-E4192)))</f>
        <v>#REF!</v>
      </c>
    </row>
    <row r="4193" spans="1:10">
      <c r="A4193" s="577" t="e">
        <f>IF(A4192="","",IF(A4192=#REF!*12,"",+A4192+1))</f>
        <v>#REF!</v>
      </c>
      <c r="B4193" s="576" t="e">
        <f t="shared" si="460"/>
        <v>#REF!</v>
      </c>
      <c r="C4193" s="576" t="e">
        <f>IF(A4193="","",IF(#REF!+'Plano Prestação Mensal Proposta'!A4193&gt;120,0,ROUND(IF(B4193&gt;0.045,(0.045*0.5),(0.5)*B4193),7)))</f>
        <v>#REF!</v>
      </c>
      <c r="D4193" s="576" t="e">
        <f t="shared" si="455"/>
        <v>#REF!</v>
      </c>
      <c r="E4193" s="575" t="e">
        <f t="shared" si="461"/>
        <v>#REF!</v>
      </c>
      <c r="F4193" s="575" t="e">
        <f t="shared" si="456"/>
        <v>#REF!</v>
      </c>
      <c r="G4193" s="575" t="e">
        <f t="shared" si="457"/>
        <v>#REF!</v>
      </c>
      <c r="H4193" s="575" t="e">
        <f t="shared" si="458"/>
        <v>#REF!</v>
      </c>
      <c r="I4193" s="575" t="e">
        <f t="shared" si="459"/>
        <v>#REF!</v>
      </c>
      <c r="J4193" s="575" t="e">
        <f>IF(A4193="","",IF(#REF!="","",PMT((1+D4193)^(1/12)-1,(#REF!*12)-A4193+1,-E4193)))</f>
        <v>#REF!</v>
      </c>
    </row>
    <row r="4194" spans="1:10">
      <c r="A4194" s="577" t="e">
        <f>IF(A4193="","",IF(A4193=#REF!*12,"",+A4193+1))</f>
        <v>#REF!</v>
      </c>
      <c r="B4194" s="576" t="e">
        <f t="shared" si="460"/>
        <v>#REF!</v>
      </c>
      <c r="C4194" s="576" t="e">
        <f>IF(A4194="","",IF(#REF!+'Plano Prestação Mensal Proposta'!A4194&gt;120,0,ROUND(IF(B4194&gt;0.045,(0.045*0.5),(0.5)*B4194),7)))</f>
        <v>#REF!</v>
      </c>
      <c r="D4194" s="576" t="e">
        <f t="shared" si="455"/>
        <v>#REF!</v>
      </c>
      <c r="E4194" s="575" t="e">
        <f t="shared" si="461"/>
        <v>#REF!</v>
      </c>
      <c r="F4194" s="575" t="e">
        <f t="shared" si="456"/>
        <v>#REF!</v>
      </c>
      <c r="G4194" s="575" t="e">
        <f t="shared" si="457"/>
        <v>#REF!</v>
      </c>
      <c r="H4194" s="575" t="e">
        <f t="shared" si="458"/>
        <v>#REF!</v>
      </c>
      <c r="I4194" s="575" t="e">
        <f t="shared" si="459"/>
        <v>#REF!</v>
      </c>
      <c r="J4194" s="575" t="e">
        <f>IF(A4194="","",IF(#REF!="","",PMT((1+D4194)^(1/12)-1,(#REF!*12)-A4194+1,-E4194)))</f>
        <v>#REF!</v>
      </c>
    </row>
    <row r="4195" spans="1:10">
      <c r="A4195" s="577" t="e">
        <f>IF(A4194="","",IF(A4194=#REF!*12,"",+A4194+1))</f>
        <v>#REF!</v>
      </c>
      <c r="B4195" s="576" t="e">
        <f t="shared" si="460"/>
        <v>#REF!</v>
      </c>
      <c r="C4195" s="576" t="e">
        <f>IF(A4195="","",IF(#REF!+'Plano Prestação Mensal Proposta'!A4195&gt;120,0,ROUND(IF(B4195&gt;0.045,(0.045*0.5),(0.5)*B4195),7)))</f>
        <v>#REF!</v>
      </c>
      <c r="D4195" s="576" t="e">
        <f t="shared" si="455"/>
        <v>#REF!</v>
      </c>
      <c r="E4195" s="575" t="e">
        <f t="shared" si="461"/>
        <v>#REF!</v>
      </c>
      <c r="F4195" s="575" t="e">
        <f t="shared" si="456"/>
        <v>#REF!</v>
      </c>
      <c r="G4195" s="575" t="e">
        <f t="shared" si="457"/>
        <v>#REF!</v>
      </c>
      <c r="H4195" s="575" t="e">
        <f t="shared" si="458"/>
        <v>#REF!</v>
      </c>
      <c r="I4195" s="575" t="e">
        <f t="shared" si="459"/>
        <v>#REF!</v>
      </c>
      <c r="J4195" s="575" t="e">
        <f>IF(A4195="","",IF(#REF!="","",PMT((1+D4195)^(1/12)-1,(#REF!*12)-A4195+1,-E4195)))</f>
        <v>#REF!</v>
      </c>
    </row>
    <row r="4196" spans="1:10">
      <c r="A4196" s="577" t="e">
        <f>IF(A4195="","",IF(A4195=#REF!*12,"",+A4195+1))</f>
        <v>#REF!</v>
      </c>
      <c r="B4196" s="576" t="e">
        <f t="shared" si="460"/>
        <v>#REF!</v>
      </c>
      <c r="C4196" s="576" t="e">
        <f>IF(A4196="","",IF(#REF!+'Plano Prestação Mensal Proposta'!A4196&gt;120,0,ROUND(IF(B4196&gt;0.045,(0.045*0.5),(0.5)*B4196),7)))</f>
        <v>#REF!</v>
      </c>
      <c r="D4196" s="576" t="e">
        <f t="shared" si="455"/>
        <v>#REF!</v>
      </c>
      <c r="E4196" s="575" t="e">
        <f t="shared" si="461"/>
        <v>#REF!</v>
      </c>
      <c r="F4196" s="575" t="e">
        <f t="shared" si="456"/>
        <v>#REF!</v>
      </c>
      <c r="G4196" s="575" t="e">
        <f t="shared" si="457"/>
        <v>#REF!</v>
      </c>
      <c r="H4196" s="575" t="e">
        <f t="shared" si="458"/>
        <v>#REF!</v>
      </c>
      <c r="I4196" s="575" t="e">
        <f t="shared" si="459"/>
        <v>#REF!</v>
      </c>
      <c r="J4196" s="575" t="e">
        <f>IF(A4196="","",IF(#REF!="","",PMT((1+D4196)^(1/12)-1,(#REF!*12)-A4196+1,-E4196)))</f>
        <v>#REF!</v>
      </c>
    </row>
    <row r="4197" spans="1:10">
      <c r="A4197" s="577" t="e">
        <f>IF(A4196="","",IF(A4196=#REF!*12,"",+A4196+1))</f>
        <v>#REF!</v>
      </c>
      <c r="B4197" s="576" t="e">
        <f t="shared" si="460"/>
        <v>#REF!</v>
      </c>
      <c r="C4197" s="576" t="e">
        <f>IF(A4197="","",IF(#REF!+'Plano Prestação Mensal Proposta'!A4197&gt;120,0,ROUND(IF(B4197&gt;0.045,(0.045*0.5),(0.5)*B4197),7)))</f>
        <v>#REF!</v>
      </c>
      <c r="D4197" s="576" t="e">
        <f t="shared" si="455"/>
        <v>#REF!</v>
      </c>
      <c r="E4197" s="575" t="e">
        <f t="shared" si="461"/>
        <v>#REF!</v>
      </c>
      <c r="F4197" s="575" t="e">
        <f t="shared" si="456"/>
        <v>#REF!</v>
      </c>
      <c r="G4197" s="575" t="e">
        <f t="shared" si="457"/>
        <v>#REF!</v>
      </c>
      <c r="H4197" s="575" t="e">
        <f t="shared" si="458"/>
        <v>#REF!</v>
      </c>
      <c r="I4197" s="575" t="e">
        <f t="shared" si="459"/>
        <v>#REF!</v>
      </c>
      <c r="J4197" s="575" t="e">
        <f>IF(A4197="","",IF(#REF!="","",PMT((1+D4197)^(1/12)-1,(#REF!*12)-A4197+1,-E4197)))</f>
        <v>#REF!</v>
      </c>
    </row>
    <row r="4198" spans="1:10">
      <c r="A4198" s="577" t="e">
        <f>IF(A4197="","",IF(A4197=#REF!*12,"",+A4197+1))</f>
        <v>#REF!</v>
      </c>
      <c r="B4198" s="576" t="e">
        <f t="shared" si="460"/>
        <v>#REF!</v>
      </c>
      <c r="C4198" s="576" t="e">
        <f>IF(A4198="","",IF(#REF!+'Plano Prestação Mensal Proposta'!A4198&gt;120,0,ROUND(IF(B4198&gt;0.045,(0.045*0.5),(0.5)*B4198),7)))</f>
        <v>#REF!</v>
      </c>
      <c r="D4198" s="576" t="e">
        <f t="shared" si="455"/>
        <v>#REF!</v>
      </c>
      <c r="E4198" s="575" t="e">
        <f t="shared" si="461"/>
        <v>#REF!</v>
      </c>
      <c r="F4198" s="575" t="e">
        <f t="shared" si="456"/>
        <v>#REF!</v>
      </c>
      <c r="G4198" s="575" t="e">
        <f t="shared" si="457"/>
        <v>#REF!</v>
      </c>
      <c r="H4198" s="575" t="e">
        <f t="shared" si="458"/>
        <v>#REF!</v>
      </c>
      <c r="I4198" s="575" t="e">
        <f t="shared" si="459"/>
        <v>#REF!</v>
      </c>
      <c r="J4198" s="575" t="e">
        <f>IF(A4198="","",IF(#REF!="","",PMT((1+D4198)^(1/12)-1,(#REF!*12)-A4198+1,-E4198)))</f>
        <v>#REF!</v>
      </c>
    </row>
    <row r="4199" spans="1:10">
      <c r="A4199" s="577" t="e">
        <f>IF(A4198="","",IF(A4198=#REF!*12,"",+A4198+1))</f>
        <v>#REF!</v>
      </c>
      <c r="B4199" s="576" t="e">
        <f t="shared" si="460"/>
        <v>#REF!</v>
      </c>
      <c r="C4199" s="576" t="e">
        <f>IF(A4199="","",IF(#REF!+'Plano Prestação Mensal Proposta'!A4199&gt;120,0,ROUND(IF(B4199&gt;0.045,(0.045*0.5),(0.5)*B4199),7)))</f>
        <v>#REF!</v>
      </c>
      <c r="D4199" s="576" t="e">
        <f t="shared" si="455"/>
        <v>#REF!</v>
      </c>
      <c r="E4199" s="575" t="e">
        <f t="shared" si="461"/>
        <v>#REF!</v>
      </c>
      <c r="F4199" s="575" t="e">
        <f t="shared" si="456"/>
        <v>#REF!</v>
      </c>
      <c r="G4199" s="575" t="e">
        <f t="shared" si="457"/>
        <v>#REF!</v>
      </c>
      <c r="H4199" s="575" t="e">
        <f t="shared" si="458"/>
        <v>#REF!</v>
      </c>
      <c r="I4199" s="575" t="e">
        <f t="shared" si="459"/>
        <v>#REF!</v>
      </c>
      <c r="J4199" s="575" t="e">
        <f>IF(A4199="","",IF(#REF!="","",PMT((1+D4199)^(1/12)-1,(#REF!*12)-A4199+1,-E4199)))</f>
        <v>#REF!</v>
      </c>
    </row>
    <row r="4200" spans="1:10">
      <c r="A4200" s="577" t="e">
        <f>IF(A4199="","",IF(A4199=#REF!*12,"",+A4199+1))</f>
        <v>#REF!</v>
      </c>
      <c r="B4200" s="576" t="e">
        <f t="shared" si="460"/>
        <v>#REF!</v>
      </c>
      <c r="C4200" s="576" t="e">
        <f>IF(A4200="","",IF(#REF!+'Plano Prestação Mensal Proposta'!A4200&gt;120,0,ROUND(IF(B4200&gt;0.045,(0.045*0.5),(0.5)*B4200),7)))</f>
        <v>#REF!</v>
      </c>
      <c r="D4200" s="576" t="e">
        <f t="shared" si="455"/>
        <v>#REF!</v>
      </c>
      <c r="E4200" s="575" t="e">
        <f t="shared" si="461"/>
        <v>#REF!</v>
      </c>
      <c r="F4200" s="575" t="e">
        <f t="shared" si="456"/>
        <v>#REF!</v>
      </c>
      <c r="G4200" s="575" t="e">
        <f t="shared" si="457"/>
        <v>#REF!</v>
      </c>
      <c r="H4200" s="575" t="e">
        <f t="shared" si="458"/>
        <v>#REF!</v>
      </c>
      <c r="I4200" s="575" t="e">
        <f t="shared" si="459"/>
        <v>#REF!</v>
      </c>
      <c r="J4200" s="575" t="e">
        <f>IF(A4200="","",IF(#REF!="","",PMT((1+D4200)^(1/12)-1,(#REF!*12)-A4200+1,-E4200)))</f>
        <v>#REF!</v>
      </c>
    </row>
    <row r="4201" spans="1:10">
      <c r="A4201" s="577" t="e">
        <f>IF(A4200="","",IF(A4200=#REF!*12,"",+A4200+1))</f>
        <v>#REF!</v>
      </c>
      <c r="B4201" s="576" t="e">
        <f t="shared" si="460"/>
        <v>#REF!</v>
      </c>
      <c r="C4201" s="576" t="e">
        <f>IF(A4201="","",IF(#REF!+'Plano Prestação Mensal Proposta'!A4201&gt;120,0,ROUND(IF(B4201&gt;0.045,(0.045*0.5),(0.5)*B4201),7)))</f>
        <v>#REF!</v>
      </c>
      <c r="D4201" s="576" t="e">
        <f t="shared" si="455"/>
        <v>#REF!</v>
      </c>
      <c r="E4201" s="575" t="e">
        <f t="shared" si="461"/>
        <v>#REF!</v>
      </c>
      <c r="F4201" s="575" t="e">
        <f t="shared" si="456"/>
        <v>#REF!</v>
      </c>
      <c r="G4201" s="575" t="e">
        <f t="shared" si="457"/>
        <v>#REF!</v>
      </c>
      <c r="H4201" s="575" t="e">
        <f t="shared" si="458"/>
        <v>#REF!</v>
      </c>
      <c r="I4201" s="575" t="e">
        <f t="shared" si="459"/>
        <v>#REF!</v>
      </c>
      <c r="J4201" s="575" t="e">
        <f>IF(A4201="","",IF(#REF!="","",PMT((1+D4201)^(1/12)-1,(#REF!*12)-A4201+1,-E4201)))</f>
        <v>#REF!</v>
      </c>
    </row>
    <row r="4202" spans="1:10">
      <c r="A4202" s="577" t="e">
        <f>IF(A4201="","",IF(A4201=#REF!*12,"",+A4201+1))</f>
        <v>#REF!</v>
      </c>
      <c r="B4202" s="576" t="e">
        <f t="shared" si="460"/>
        <v>#REF!</v>
      </c>
      <c r="C4202" s="576" t="e">
        <f>IF(A4202="","",IF(#REF!+'Plano Prestação Mensal Proposta'!A4202&gt;120,0,ROUND(IF(B4202&gt;0.045,(0.045*0.5),(0.5)*B4202),7)))</f>
        <v>#REF!</v>
      </c>
      <c r="D4202" s="576" t="e">
        <f t="shared" si="455"/>
        <v>#REF!</v>
      </c>
      <c r="E4202" s="575" t="e">
        <f t="shared" si="461"/>
        <v>#REF!</v>
      </c>
      <c r="F4202" s="575" t="e">
        <f t="shared" si="456"/>
        <v>#REF!</v>
      </c>
      <c r="G4202" s="575" t="e">
        <f t="shared" si="457"/>
        <v>#REF!</v>
      </c>
      <c r="H4202" s="575" t="e">
        <f t="shared" si="458"/>
        <v>#REF!</v>
      </c>
      <c r="I4202" s="575" t="e">
        <f t="shared" si="459"/>
        <v>#REF!</v>
      </c>
      <c r="J4202" s="575" t="e">
        <f>IF(A4202="","",IF(#REF!="","",PMT((1+D4202)^(1/12)-1,(#REF!*12)-A4202+1,-E4202)))</f>
        <v>#REF!</v>
      </c>
    </row>
    <row r="4203" spans="1:10">
      <c r="A4203" s="577" t="e">
        <f>IF(A4202="","",IF(A4202=#REF!*12,"",+A4202+1))</f>
        <v>#REF!</v>
      </c>
      <c r="B4203" s="576" t="e">
        <f t="shared" si="460"/>
        <v>#REF!</v>
      </c>
      <c r="C4203" s="576" t="e">
        <f>IF(A4203="","",IF(#REF!+'Plano Prestação Mensal Proposta'!A4203&gt;120,0,ROUND(IF(B4203&gt;0.045,(0.045*0.5),(0.5)*B4203),7)))</f>
        <v>#REF!</v>
      </c>
      <c r="D4203" s="576" t="e">
        <f t="shared" si="455"/>
        <v>#REF!</v>
      </c>
      <c r="E4203" s="575" t="e">
        <f t="shared" si="461"/>
        <v>#REF!</v>
      </c>
      <c r="F4203" s="575" t="e">
        <f t="shared" si="456"/>
        <v>#REF!</v>
      </c>
      <c r="G4203" s="575" t="e">
        <f t="shared" si="457"/>
        <v>#REF!</v>
      </c>
      <c r="H4203" s="575" t="e">
        <f t="shared" si="458"/>
        <v>#REF!</v>
      </c>
      <c r="I4203" s="575" t="e">
        <f t="shared" si="459"/>
        <v>#REF!</v>
      </c>
      <c r="J4203" s="575" t="e">
        <f>IF(A4203="","",IF(#REF!="","",PMT((1+D4203)^(1/12)-1,(#REF!*12)-A4203+1,-E4203)))</f>
        <v>#REF!</v>
      </c>
    </row>
    <row r="4204" spans="1:10">
      <c r="A4204" s="577" t="e">
        <f>IF(A4203="","",IF(A4203=#REF!*12,"",+A4203+1))</f>
        <v>#REF!</v>
      </c>
      <c r="B4204" s="576" t="e">
        <f t="shared" si="460"/>
        <v>#REF!</v>
      </c>
      <c r="C4204" s="576" t="e">
        <f>IF(A4204="","",IF(#REF!+'Plano Prestação Mensal Proposta'!A4204&gt;120,0,ROUND(IF(B4204&gt;0.045,(0.045*0.5),(0.5)*B4204),7)))</f>
        <v>#REF!</v>
      </c>
      <c r="D4204" s="576" t="e">
        <f t="shared" si="455"/>
        <v>#REF!</v>
      </c>
      <c r="E4204" s="575" t="e">
        <f t="shared" si="461"/>
        <v>#REF!</v>
      </c>
      <c r="F4204" s="575" t="e">
        <f t="shared" si="456"/>
        <v>#REF!</v>
      </c>
      <c r="G4204" s="575" t="e">
        <f t="shared" si="457"/>
        <v>#REF!</v>
      </c>
      <c r="H4204" s="575" t="e">
        <f t="shared" si="458"/>
        <v>#REF!</v>
      </c>
      <c r="I4204" s="575" t="e">
        <f t="shared" si="459"/>
        <v>#REF!</v>
      </c>
      <c r="J4204" s="575" t="e">
        <f>IF(A4204="","",IF(#REF!="","",PMT((1+D4204)^(1/12)-1,(#REF!*12)-A4204+1,-E4204)))</f>
        <v>#REF!</v>
      </c>
    </row>
    <row r="4205" spans="1:10">
      <c r="A4205" s="577" t="e">
        <f>IF(A4204="","",IF(A4204=#REF!*12,"",+A4204+1))</f>
        <v>#REF!</v>
      </c>
      <c r="B4205" s="576" t="e">
        <f t="shared" si="460"/>
        <v>#REF!</v>
      </c>
      <c r="C4205" s="576" t="e">
        <f>IF(A4205="","",IF(#REF!+'Plano Prestação Mensal Proposta'!A4205&gt;120,0,ROUND(IF(B4205&gt;0.045,(0.045*0.5),(0.5)*B4205),7)))</f>
        <v>#REF!</v>
      </c>
      <c r="D4205" s="576" t="e">
        <f t="shared" si="455"/>
        <v>#REF!</v>
      </c>
      <c r="E4205" s="575" t="e">
        <f t="shared" si="461"/>
        <v>#REF!</v>
      </c>
      <c r="F4205" s="575" t="e">
        <f t="shared" si="456"/>
        <v>#REF!</v>
      </c>
      <c r="G4205" s="575" t="e">
        <f t="shared" si="457"/>
        <v>#REF!</v>
      </c>
      <c r="H4205" s="575" t="e">
        <f t="shared" si="458"/>
        <v>#REF!</v>
      </c>
      <c r="I4205" s="575" t="e">
        <f t="shared" si="459"/>
        <v>#REF!</v>
      </c>
      <c r="J4205" s="575" t="e">
        <f>IF(A4205="","",IF(#REF!="","",PMT((1+D4205)^(1/12)-1,(#REF!*12)-A4205+1,-E4205)))</f>
        <v>#REF!</v>
      </c>
    </row>
    <row r="4206" spans="1:10">
      <c r="A4206" s="577" t="e">
        <f>IF(A4205="","",IF(A4205=#REF!*12,"",+A4205+1))</f>
        <v>#REF!</v>
      </c>
      <c r="B4206" s="576" t="e">
        <f t="shared" si="460"/>
        <v>#REF!</v>
      </c>
      <c r="C4206" s="576" t="e">
        <f>IF(A4206="","",IF(#REF!+'Plano Prestação Mensal Proposta'!A4206&gt;120,0,ROUND(IF(B4206&gt;0.045,(0.045*0.5),(0.5)*B4206),7)))</f>
        <v>#REF!</v>
      </c>
      <c r="D4206" s="576" t="e">
        <f t="shared" si="455"/>
        <v>#REF!</v>
      </c>
      <c r="E4206" s="575" t="e">
        <f t="shared" si="461"/>
        <v>#REF!</v>
      </c>
      <c r="F4206" s="575" t="e">
        <f t="shared" si="456"/>
        <v>#REF!</v>
      </c>
      <c r="G4206" s="575" t="e">
        <f t="shared" si="457"/>
        <v>#REF!</v>
      </c>
      <c r="H4206" s="575" t="e">
        <f t="shared" si="458"/>
        <v>#REF!</v>
      </c>
      <c r="I4206" s="575" t="e">
        <f t="shared" si="459"/>
        <v>#REF!</v>
      </c>
      <c r="J4206" s="575" t="e">
        <f>IF(A4206="","",IF(#REF!="","",PMT((1+D4206)^(1/12)-1,(#REF!*12)-A4206+1,-E4206)))</f>
        <v>#REF!</v>
      </c>
    </row>
    <row r="4207" spans="1:10">
      <c r="A4207" s="577" t="e">
        <f>IF(A4206="","",IF(A4206=#REF!*12,"",+A4206+1))</f>
        <v>#REF!</v>
      </c>
      <c r="B4207" s="576" t="e">
        <f t="shared" si="460"/>
        <v>#REF!</v>
      </c>
      <c r="C4207" s="576" t="e">
        <f>IF(A4207="","",IF(#REF!+'Plano Prestação Mensal Proposta'!A4207&gt;120,0,ROUND(IF(B4207&gt;0.045,(0.045*0.5),(0.5)*B4207),7)))</f>
        <v>#REF!</v>
      </c>
      <c r="D4207" s="576" t="e">
        <f t="shared" si="455"/>
        <v>#REF!</v>
      </c>
      <c r="E4207" s="575" t="e">
        <f t="shared" si="461"/>
        <v>#REF!</v>
      </c>
      <c r="F4207" s="575" t="e">
        <f t="shared" si="456"/>
        <v>#REF!</v>
      </c>
      <c r="G4207" s="575" t="e">
        <f t="shared" si="457"/>
        <v>#REF!</v>
      </c>
      <c r="H4207" s="575" t="e">
        <f t="shared" si="458"/>
        <v>#REF!</v>
      </c>
      <c r="I4207" s="575" t="e">
        <f t="shared" si="459"/>
        <v>#REF!</v>
      </c>
      <c r="J4207" s="575" t="e">
        <f>IF(A4207="","",IF(#REF!="","",PMT((1+D4207)^(1/12)-1,(#REF!*12)-A4207+1,-E4207)))</f>
        <v>#REF!</v>
      </c>
    </row>
    <row r="4208" spans="1:10">
      <c r="A4208" s="577" t="e">
        <f>IF(A4207="","",IF(A4207=#REF!*12,"",+A4207+1))</f>
        <v>#REF!</v>
      </c>
      <c r="B4208" s="576" t="e">
        <f t="shared" si="460"/>
        <v>#REF!</v>
      </c>
      <c r="C4208" s="576" t="e">
        <f>IF(A4208="","",IF(#REF!+'Plano Prestação Mensal Proposta'!A4208&gt;120,0,ROUND(IF(B4208&gt;0.045,(0.045*0.5),(0.5)*B4208),7)))</f>
        <v>#REF!</v>
      </c>
      <c r="D4208" s="576" t="e">
        <f t="shared" si="455"/>
        <v>#REF!</v>
      </c>
      <c r="E4208" s="575" t="e">
        <f t="shared" si="461"/>
        <v>#REF!</v>
      </c>
      <c r="F4208" s="575" t="e">
        <f t="shared" si="456"/>
        <v>#REF!</v>
      </c>
      <c r="G4208" s="575" t="e">
        <f t="shared" si="457"/>
        <v>#REF!</v>
      </c>
      <c r="H4208" s="575" t="e">
        <f t="shared" si="458"/>
        <v>#REF!</v>
      </c>
      <c r="I4208" s="575" t="e">
        <f t="shared" si="459"/>
        <v>#REF!</v>
      </c>
      <c r="J4208" s="575" t="e">
        <f>IF(A4208="","",IF(#REF!="","",PMT((1+D4208)^(1/12)-1,(#REF!*12)-A4208+1,-E4208)))</f>
        <v>#REF!</v>
      </c>
    </row>
    <row r="4209" spans="1:10">
      <c r="A4209" s="577" t="e">
        <f>IF(A4208="","",IF(A4208=#REF!*12,"",+A4208+1))</f>
        <v>#REF!</v>
      </c>
      <c r="B4209" s="576" t="e">
        <f t="shared" si="460"/>
        <v>#REF!</v>
      </c>
      <c r="C4209" s="576" t="e">
        <f>IF(A4209="","",IF(#REF!+'Plano Prestação Mensal Proposta'!A4209&gt;120,0,ROUND(IF(B4209&gt;0.045,(0.045*0.5),(0.5)*B4209),7)))</f>
        <v>#REF!</v>
      </c>
      <c r="D4209" s="576" t="e">
        <f t="shared" si="455"/>
        <v>#REF!</v>
      </c>
      <c r="E4209" s="575" t="e">
        <f t="shared" si="461"/>
        <v>#REF!</v>
      </c>
      <c r="F4209" s="575" t="e">
        <f t="shared" si="456"/>
        <v>#REF!</v>
      </c>
      <c r="G4209" s="575" t="e">
        <f t="shared" si="457"/>
        <v>#REF!</v>
      </c>
      <c r="H4209" s="575" t="e">
        <f t="shared" si="458"/>
        <v>#REF!</v>
      </c>
      <c r="I4209" s="575" t="e">
        <f t="shared" si="459"/>
        <v>#REF!</v>
      </c>
      <c r="J4209" s="575" t="e">
        <f>IF(A4209="","",IF(#REF!="","",PMT((1+D4209)^(1/12)-1,(#REF!*12)-A4209+1,-E4209)))</f>
        <v>#REF!</v>
      </c>
    </row>
    <row r="4210" spans="1:10">
      <c r="A4210" s="577" t="e">
        <f>IF(A4209="","",IF(A4209=#REF!*12,"",+A4209+1))</f>
        <v>#REF!</v>
      </c>
      <c r="B4210" s="576" t="e">
        <f t="shared" si="460"/>
        <v>#REF!</v>
      </c>
      <c r="C4210" s="576" t="e">
        <f>IF(A4210="","",IF(#REF!+'Plano Prestação Mensal Proposta'!A4210&gt;120,0,ROUND(IF(B4210&gt;0.045,(0.045*0.5),(0.5)*B4210),7)))</f>
        <v>#REF!</v>
      </c>
      <c r="D4210" s="576" t="e">
        <f t="shared" si="455"/>
        <v>#REF!</v>
      </c>
      <c r="E4210" s="575" t="e">
        <f t="shared" si="461"/>
        <v>#REF!</v>
      </c>
      <c r="F4210" s="575" t="e">
        <f t="shared" si="456"/>
        <v>#REF!</v>
      </c>
      <c r="G4210" s="575" t="e">
        <f t="shared" si="457"/>
        <v>#REF!</v>
      </c>
      <c r="H4210" s="575" t="e">
        <f t="shared" si="458"/>
        <v>#REF!</v>
      </c>
      <c r="I4210" s="575" t="e">
        <f t="shared" si="459"/>
        <v>#REF!</v>
      </c>
      <c r="J4210" s="575" t="e">
        <f>IF(A4210="","",IF(#REF!="","",PMT((1+D4210)^(1/12)-1,(#REF!*12)-A4210+1,-E4210)))</f>
        <v>#REF!</v>
      </c>
    </row>
    <row r="4211" spans="1:10">
      <c r="A4211" s="577" t="e">
        <f>IF(A4210="","",IF(A4210=#REF!*12,"",+A4210+1))</f>
        <v>#REF!</v>
      </c>
      <c r="B4211" s="576" t="e">
        <f t="shared" si="460"/>
        <v>#REF!</v>
      </c>
      <c r="C4211" s="576" t="e">
        <f>IF(A4211="","",IF(#REF!+'Plano Prestação Mensal Proposta'!A4211&gt;120,0,ROUND(IF(B4211&gt;0.045,(0.045*0.5),(0.5)*B4211),7)))</f>
        <v>#REF!</v>
      </c>
      <c r="D4211" s="576" t="e">
        <f t="shared" si="455"/>
        <v>#REF!</v>
      </c>
      <c r="E4211" s="575" t="e">
        <f t="shared" si="461"/>
        <v>#REF!</v>
      </c>
      <c r="F4211" s="575" t="e">
        <f t="shared" si="456"/>
        <v>#REF!</v>
      </c>
      <c r="G4211" s="575" t="e">
        <f t="shared" si="457"/>
        <v>#REF!</v>
      </c>
      <c r="H4211" s="575" t="e">
        <f t="shared" si="458"/>
        <v>#REF!</v>
      </c>
      <c r="I4211" s="575" t="e">
        <f t="shared" si="459"/>
        <v>#REF!</v>
      </c>
      <c r="J4211" s="575" t="e">
        <f>IF(A4211="","",IF(#REF!="","",PMT((1+D4211)^(1/12)-1,(#REF!*12)-A4211+1,-E4211)))</f>
        <v>#REF!</v>
      </c>
    </row>
    <row r="4212" spans="1:10">
      <c r="A4212" s="577" t="e">
        <f>IF(A4211="","",IF(A4211=#REF!*12,"",+A4211+1))</f>
        <v>#REF!</v>
      </c>
      <c r="B4212" s="576" t="e">
        <f t="shared" si="460"/>
        <v>#REF!</v>
      </c>
      <c r="C4212" s="576" t="e">
        <f>IF(A4212="","",IF(#REF!+'Plano Prestação Mensal Proposta'!A4212&gt;120,0,ROUND(IF(B4212&gt;0.045,(0.045*0.5),(0.5)*B4212),7)))</f>
        <v>#REF!</v>
      </c>
      <c r="D4212" s="576" t="e">
        <f t="shared" si="455"/>
        <v>#REF!</v>
      </c>
      <c r="E4212" s="575" t="e">
        <f t="shared" si="461"/>
        <v>#REF!</v>
      </c>
      <c r="F4212" s="575" t="e">
        <f t="shared" si="456"/>
        <v>#REF!</v>
      </c>
      <c r="G4212" s="575" t="e">
        <f t="shared" si="457"/>
        <v>#REF!</v>
      </c>
      <c r="H4212" s="575" t="e">
        <f t="shared" si="458"/>
        <v>#REF!</v>
      </c>
      <c r="I4212" s="575" t="e">
        <f t="shared" si="459"/>
        <v>#REF!</v>
      </c>
      <c r="J4212" s="575" t="e">
        <f>IF(A4212="","",IF(#REF!="","",PMT((1+D4212)^(1/12)-1,(#REF!*12)-A4212+1,-E4212)))</f>
        <v>#REF!</v>
      </c>
    </row>
    <row r="4213" spans="1:10">
      <c r="A4213" s="577" t="e">
        <f>IF(A4212="","",IF(A4212=#REF!*12,"",+A4212+1))</f>
        <v>#REF!</v>
      </c>
      <c r="B4213" s="576" t="e">
        <f t="shared" si="460"/>
        <v>#REF!</v>
      </c>
      <c r="C4213" s="576" t="e">
        <f>IF(A4213="","",IF(#REF!+'Plano Prestação Mensal Proposta'!A4213&gt;120,0,ROUND(IF(B4213&gt;0.045,(0.045*0.5),(0.5)*B4213),7)))</f>
        <v>#REF!</v>
      </c>
      <c r="D4213" s="576" t="e">
        <f t="shared" si="455"/>
        <v>#REF!</v>
      </c>
      <c r="E4213" s="575" t="e">
        <f t="shared" si="461"/>
        <v>#REF!</v>
      </c>
      <c r="F4213" s="575" t="e">
        <f t="shared" si="456"/>
        <v>#REF!</v>
      </c>
      <c r="G4213" s="575" t="e">
        <f t="shared" si="457"/>
        <v>#REF!</v>
      </c>
      <c r="H4213" s="575" t="e">
        <f t="shared" si="458"/>
        <v>#REF!</v>
      </c>
      <c r="I4213" s="575" t="e">
        <f t="shared" si="459"/>
        <v>#REF!</v>
      </c>
      <c r="J4213" s="575" t="e">
        <f>IF(A4213="","",IF(#REF!="","",PMT((1+D4213)^(1/12)-1,(#REF!*12)-A4213+1,-E4213)))</f>
        <v>#REF!</v>
      </c>
    </row>
    <row r="4214" spans="1:10">
      <c r="A4214" s="577" t="e">
        <f>IF(A4213="","",IF(A4213=#REF!*12,"",+A4213+1))</f>
        <v>#REF!</v>
      </c>
      <c r="B4214" s="576" t="e">
        <f t="shared" si="460"/>
        <v>#REF!</v>
      </c>
      <c r="C4214" s="576" t="e">
        <f>IF(A4214="","",IF(#REF!+'Plano Prestação Mensal Proposta'!A4214&gt;120,0,ROUND(IF(B4214&gt;0.045,(0.045*0.5),(0.5)*B4214),7)))</f>
        <v>#REF!</v>
      </c>
      <c r="D4214" s="576" t="e">
        <f t="shared" si="455"/>
        <v>#REF!</v>
      </c>
      <c r="E4214" s="575" t="e">
        <f t="shared" si="461"/>
        <v>#REF!</v>
      </c>
      <c r="F4214" s="575" t="e">
        <f t="shared" si="456"/>
        <v>#REF!</v>
      </c>
      <c r="G4214" s="575" t="e">
        <f t="shared" si="457"/>
        <v>#REF!</v>
      </c>
      <c r="H4214" s="575" t="e">
        <f t="shared" si="458"/>
        <v>#REF!</v>
      </c>
      <c r="I4214" s="575" t="e">
        <f t="shared" si="459"/>
        <v>#REF!</v>
      </c>
      <c r="J4214" s="575" t="e">
        <f>IF(A4214="","",IF(#REF!="","",PMT((1+D4214)^(1/12)-1,(#REF!*12)-A4214+1,-E4214)))</f>
        <v>#REF!</v>
      </c>
    </row>
    <row r="4215" spans="1:10">
      <c r="A4215" s="577" t="e">
        <f>IF(A4214="","",IF(A4214=#REF!*12,"",+A4214+1))</f>
        <v>#REF!</v>
      </c>
      <c r="B4215" s="576" t="e">
        <f t="shared" si="460"/>
        <v>#REF!</v>
      </c>
      <c r="C4215" s="576" t="e">
        <f>IF(A4215="","",IF(#REF!+'Plano Prestação Mensal Proposta'!A4215&gt;120,0,ROUND(IF(B4215&gt;0.045,(0.045*0.5),(0.5)*B4215),7)))</f>
        <v>#REF!</v>
      </c>
      <c r="D4215" s="576" t="e">
        <f t="shared" si="455"/>
        <v>#REF!</v>
      </c>
      <c r="E4215" s="575" t="e">
        <f t="shared" si="461"/>
        <v>#REF!</v>
      </c>
      <c r="F4215" s="575" t="e">
        <f t="shared" si="456"/>
        <v>#REF!</v>
      </c>
      <c r="G4215" s="575" t="e">
        <f t="shared" si="457"/>
        <v>#REF!</v>
      </c>
      <c r="H4215" s="575" t="e">
        <f t="shared" si="458"/>
        <v>#REF!</v>
      </c>
      <c r="I4215" s="575" t="e">
        <f t="shared" si="459"/>
        <v>#REF!</v>
      </c>
      <c r="J4215" s="575" t="e">
        <f>IF(A4215="","",IF(#REF!="","",PMT((1+D4215)^(1/12)-1,(#REF!*12)-A4215+1,-E4215)))</f>
        <v>#REF!</v>
      </c>
    </row>
    <row r="4216" spans="1:10">
      <c r="A4216" s="577" t="e">
        <f>IF(A4215="","",IF(A4215=#REF!*12,"",+A4215+1))</f>
        <v>#REF!</v>
      </c>
      <c r="B4216" s="576" t="e">
        <f t="shared" si="460"/>
        <v>#REF!</v>
      </c>
      <c r="C4216" s="576" t="e">
        <f>IF(A4216="","",IF(#REF!+'Plano Prestação Mensal Proposta'!A4216&gt;120,0,ROUND(IF(B4216&gt;0.045,(0.045*0.5),(0.5)*B4216),7)))</f>
        <v>#REF!</v>
      </c>
      <c r="D4216" s="576" t="e">
        <f t="shared" si="455"/>
        <v>#REF!</v>
      </c>
      <c r="E4216" s="575" t="e">
        <f t="shared" si="461"/>
        <v>#REF!</v>
      </c>
      <c r="F4216" s="575" t="e">
        <f t="shared" si="456"/>
        <v>#REF!</v>
      </c>
      <c r="G4216" s="575" t="e">
        <f t="shared" si="457"/>
        <v>#REF!</v>
      </c>
      <c r="H4216" s="575" t="e">
        <f t="shared" si="458"/>
        <v>#REF!</v>
      </c>
      <c r="I4216" s="575" t="e">
        <f t="shared" si="459"/>
        <v>#REF!</v>
      </c>
      <c r="J4216" s="575" t="e">
        <f>IF(A4216="","",IF(#REF!="","",PMT((1+D4216)^(1/12)-1,(#REF!*12)-A4216+1,-E4216)))</f>
        <v>#REF!</v>
      </c>
    </row>
    <row r="4217" spans="1:10">
      <c r="A4217" s="577" t="e">
        <f>IF(A4216="","",IF(A4216=#REF!*12,"",+A4216+1))</f>
        <v>#REF!</v>
      </c>
      <c r="B4217" s="576" t="e">
        <f t="shared" si="460"/>
        <v>#REF!</v>
      </c>
      <c r="C4217" s="576" t="e">
        <f>IF(A4217="","",IF(#REF!+'Plano Prestação Mensal Proposta'!A4217&gt;120,0,ROUND(IF(B4217&gt;0.045,(0.045*0.5),(0.5)*B4217),7)))</f>
        <v>#REF!</v>
      </c>
      <c r="D4217" s="576" t="e">
        <f t="shared" si="455"/>
        <v>#REF!</v>
      </c>
      <c r="E4217" s="575" t="e">
        <f t="shared" si="461"/>
        <v>#REF!</v>
      </c>
      <c r="F4217" s="575" t="e">
        <f t="shared" si="456"/>
        <v>#REF!</v>
      </c>
      <c r="G4217" s="575" t="e">
        <f t="shared" si="457"/>
        <v>#REF!</v>
      </c>
      <c r="H4217" s="575" t="e">
        <f t="shared" si="458"/>
        <v>#REF!</v>
      </c>
      <c r="I4217" s="575" t="e">
        <f t="shared" si="459"/>
        <v>#REF!</v>
      </c>
      <c r="J4217" s="575" t="e">
        <f>IF(A4217="","",IF(#REF!="","",PMT((1+D4217)^(1/12)-1,(#REF!*12)-A4217+1,-E4217)))</f>
        <v>#REF!</v>
      </c>
    </row>
    <row r="4218" spans="1:10">
      <c r="A4218" s="577" t="e">
        <f>IF(A4217="","",IF(A4217=#REF!*12,"",+A4217+1))</f>
        <v>#REF!</v>
      </c>
      <c r="B4218" s="576" t="e">
        <f t="shared" si="460"/>
        <v>#REF!</v>
      </c>
      <c r="C4218" s="576" t="e">
        <f>IF(A4218="","",IF(#REF!+'Plano Prestação Mensal Proposta'!A4218&gt;120,0,ROUND(IF(B4218&gt;0.045,(0.045*0.5),(0.5)*B4218),7)))</f>
        <v>#REF!</v>
      </c>
      <c r="D4218" s="576" t="e">
        <f t="shared" si="455"/>
        <v>#REF!</v>
      </c>
      <c r="E4218" s="575" t="e">
        <f t="shared" si="461"/>
        <v>#REF!</v>
      </c>
      <c r="F4218" s="575" t="e">
        <f t="shared" si="456"/>
        <v>#REF!</v>
      </c>
      <c r="G4218" s="575" t="e">
        <f t="shared" si="457"/>
        <v>#REF!</v>
      </c>
      <c r="H4218" s="575" t="e">
        <f t="shared" si="458"/>
        <v>#REF!</v>
      </c>
      <c r="I4218" s="575" t="e">
        <f t="shared" si="459"/>
        <v>#REF!</v>
      </c>
      <c r="J4218" s="575" t="e">
        <f>IF(A4218="","",IF(#REF!="","",PMT((1+D4218)^(1/12)-1,(#REF!*12)-A4218+1,-E4218)))</f>
        <v>#REF!</v>
      </c>
    </row>
    <row r="4219" spans="1:10">
      <c r="A4219" s="577" t="e">
        <f>IF(A4218="","",IF(A4218=#REF!*12,"",+A4218+1))</f>
        <v>#REF!</v>
      </c>
      <c r="B4219" s="576" t="e">
        <f t="shared" si="460"/>
        <v>#REF!</v>
      </c>
      <c r="C4219" s="576" t="e">
        <f>IF(A4219="","",IF(#REF!+'Plano Prestação Mensal Proposta'!A4219&gt;120,0,ROUND(IF(B4219&gt;0.045,(0.045*0.5),(0.5)*B4219),7)))</f>
        <v>#REF!</v>
      </c>
      <c r="D4219" s="576" t="e">
        <f t="shared" si="455"/>
        <v>#REF!</v>
      </c>
      <c r="E4219" s="575" t="e">
        <f t="shared" si="461"/>
        <v>#REF!</v>
      </c>
      <c r="F4219" s="575" t="e">
        <f t="shared" si="456"/>
        <v>#REF!</v>
      </c>
      <c r="G4219" s="575" t="e">
        <f t="shared" si="457"/>
        <v>#REF!</v>
      </c>
      <c r="H4219" s="575" t="e">
        <f t="shared" si="458"/>
        <v>#REF!</v>
      </c>
      <c r="I4219" s="575" t="e">
        <f t="shared" si="459"/>
        <v>#REF!</v>
      </c>
      <c r="J4219" s="575" t="e">
        <f>IF(A4219="","",IF(#REF!="","",PMT((1+D4219)^(1/12)-1,(#REF!*12)-A4219+1,-E4219)))</f>
        <v>#REF!</v>
      </c>
    </row>
    <row r="4220" spans="1:10">
      <c r="A4220" s="577" t="e">
        <f>IF(A4219="","",IF(A4219=#REF!*12,"",+A4219+1))</f>
        <v>#REF!</v>
      </c>
      <c r="B4220" s="576" t="e">
        <f t="shared" si="460"/>
        <v>#REF!</v>
      </c>
      <c r="C4220" s="576" t="e">
        <f>IF(A4220="","",IF(#REF!+'Plano Prestação Mensal Proposta'!A4220&gt;120,0,ROUND(IF(B4220&gt;0.045,(0.045*0.5),(0.5)*B4220),7)))</f>
        <v>#REF!</v>
      </c>
      <c r="D4220" s="576" t="e">
        <f t="shared" si="455"/>
        <v>#REF!</v>
      </c>
      <c r="E4220" s="575" t="e">
        <f t="shared" si="461"/>
        <v>#REF!</v>
      </c>
      <c r="F4220" s="575" t="e">
        <f t="shared" si="456"/>
        <v>#REF!</v>
      </c>
      <c r="G4220" s="575" t="e">
        <f t="shared" si="457"/>
        <v>#REF!</v>
      </c>
      <c r="H4220" s="575" t="e">
        <f t="shared" si="458"/>
        <v>#REF!</v>
      </c>
      <c r="I4220" s="575" t="e">
        <f t="shared" si="459"/>
        <v>#REF!</v>
      </c>
      <c r="J4220" s="575" t="e">
        <f>IF(A4220="","",IF(#REF!="","",PMT((1+D4220)^(1/12)-1,(#REF!*12)-A4220+1,-E4220)))</f>
        <v>#REF!</v>
      </c>
    </row>
    <row r="4221" spans="1:10">
      <c r="A4221" s="577" t="e">
        <f>IF(A4220="","",IF(A4220=#REF!*12,"",+A4220+1))</f>
        <v>#REF!</v>
      </c>
      <c r="B4221" s="576" t="e">
        <f t="shared" si="460"/>
        <v>#REF!</v>
      </c>
      <c r="C4221" s="576" t="e">
        <f>IF(A4221="","",IF(#REF!+'Plano Prestação Mensal Proposta'!A4221&gt;120,0,ROUND(IF(B4221&gt;0.045,(0.045*0.5),(0.5)*B4221),7)))</f>
        <v>#REF!</v>
      </c>
      <c r="D4221" s="576" t="e">
        <f t="shared" si="455"/>
        <v>#REF!</v>
      </c>
      <c r="E4221" s="575" t="e">
        <f t="shared" si="461"/>
        <v>#REF!</v>
      </c>
      <c r="F4221" s="575" t="e">
        <f t="shared" si="456"/>
        <v>#REF!</v>
      </c>
      <c r="G4221" s="575" t="e">
        <f t="shared" si="457"/>
        <v>#REF!</v>
      </c>
      <c r="H4221" s="575" t="e">
        <f t="shared" si="458"/>
        <v>#REF!</v>
      </c>
      <c r="I4221" s="575" t="e">
        <f t="shared" si="459"/>
        <v>#REF!</v>
      </c>
      <c r="J4221" s="575" t="e">
        <f>IF(A4221="","",IF(#REF!="","",PMT((1+D4221)^(1/12)-1,(#REF!*12)-A4221+1,-E4221)))</f>
        <v>#REF!</v>
      </c>
    </row>
    <row r="4222" spans="1:10">
      <c r="A4222" s="577" t="e">
        <f>IF(A4221="","",IF(A4221=#REF!*12,"",+A4221+1))</f>
        <v>#REF!</v>
      </c>
      <c r="B4222" s="576" t="e">
        <f t="shared" si="460"/>
        <v>#REF!</v>
      </c>
      <c r="C4222" s="576" t="e">
        <f>IF(A4222="","",IF(#REF!+'Plano Prestação Mensal Proposta'!A4222&gt;120,0,ROUND(IF(B4222&gt;0.045,(0.045*0.5),(0.5)*B4222),7)))</f>
        <v>#REF!</v>
      </c>
      <c r="D4222" s="576" t="e">
        <f t="shared" si="455"/>
        <v>#REF!</v>
      </c>
      <c r="E4222" s="575" t="e">
        <f t="shared" si="461"/>
        <v>#REF!</v>
      </c>
      <c r="F4222" s="575" t="e">
        <f t="shared" si="456"/>
        <v>#REF!</v>
      </c>
      <c r="G4222" s="575" t="e">
        <f t="shared" si="457"/>
        <v>#REF!</v>
      </c>
      <c r="H4222" s="575" t="e">
        <f t="shared" si="458"/>
        <v>#REF!</v>
      </c>
      <c r="I4222" s="575" t="e">
        <f t="shared" si="459"/>
        <v>#REF!</v>
      </c>
      <c r="J4222" s="575" t="e">
        <f>IF(A4222="","",IF(#REF!="","",PMT((1+D4222)^(1/12)-1,(#REF!*12)-A4222+1,-E4222)))</f>
        <v>#REF!</v>
      </c>
    </row>
    <row r="4223" spans="1:10">
      <c r="A4223" s="577" t="e">
        <f>IF(A4222="","",IF(A4222=#REF!*12,"",+A4222+1))</f>
        <v>#REF!</v>
      </c>
      <c r="B4223" s="576" t="e">
        <f t="shared" si="460"/>
        <v>#REF!</v>
      </c>
      <c r="C4223" s="576" t="e">
        <f>IF(A4223="","",IF(#REF!+'Plano Prestação Mensal Proposta'!A4223&gt;120,0,ROUND(IF(B4223&gt;0.045,(0.045*0.5),(0.5)*B4223),7)))</f>
        <v>#REF!</v>
      </c>
      <c r="D4223" s="576" t="e">
        <f t="shared" si="455"/>
        <v>#REF!</v>
      </c>
      <c r="E4223" s="575" t="e">
        <f t="shared" si="461"/>
        <v>#REF!</v>
      </c>
      <c r="F4223" s="575" t="e">
        <f t="shared" si="456"/>
        <v>#REF!</v>
      </c>
      <c r="G4223" s="575" t="e">
        <f t="shared" si="457"/>
        <v>#REF!</v>
      </c>
      <c r="H4223" s="575" t="e">
        <f t="shared" si="458"/>
        <v>#REF!</v>
      </c>
      <c r="I4223" s="575" t="e">
        <f t="shared" si="459"/>
        <v>#REF!</v>
      </c>
      <c r="J4223" s="575" t="e">
        <f>IF(A4223="","",IF(#REF!="","",PMT((1+D4223)^(1/12)-1,(#REF!*12)-A4223+1,-E4223)))</f>
        <v>#REF!</v>
      </c>
    </row>
    <row r="4224" spans="1:10">
      <c r="A4224" s="577" t="e">
        <f>IF(A4223="","",IF(A4223=#REF!*12,"",+A4223+1))</f>
        <v>#REF!</v>
      </c>
      <c r="B4224" s="576" t="e">
        <f t="shared" si="460"/>
        <v>#REF!</v>
      </c>
      <c r="C4224" s="576" t="e">
        <f>IF(A4224="","",IF(#REF!+'Plano Prestação Mensal Proposta'!A4224&gt;120,0,ROUND(IF(B4224&gt;0.045,(0.045*0.5),(0.5)*B4224),7)))</f>
        <v>#REF!</v>
      </c>
      <c r="D4224" s="576" t="e">
        <f t="shared" si="455"/>
        <v>#REF!</v>
      </c>
      <c r="E4224" s="575" t="e">
        <f t="shared" si="461"/>
        <v>#REF!</v>
      </c>
      <c r="F4224" s="575" t="e">
        <f t="shared" si="456"/>
        <v>#REF!</v>
      </c>
      <c r="G4224" s="575" t="e">
        <f t="shared" si="457"/>
        <v>#REF!</v>
      </c>
      <c r="H4224" s="575" t="e">
        <f t="shared" si="458"/>
        <v>#REF!</v>
      </c>
      <c r="I4224" s="575" t="e">
        <f t="shared" si="459"/>
        <v>#REF!</v>
      </c>
      <c r="J4224" s="575" t="e">
        <f>IF(A4224="","",IF(#REF!="","",PMT((1+D4224)^(1/12)-1,(#REF!*12)-A4224+1,-E4224)))</f>
        <v>#REF!</v>
      </c>
    </row>
    <row r="4225" spans="1:10">
      <c r="A4225" s="577" t="e">
        <f>IF(A4224="","",IF(A4224=#REF!*12,"",+A4224+1))</f>
        <v>#REF!</v>
      </c>
      <c r="B4225" s="576" t="e">
        <f t="shared" si="460"/>
        <v>#REF!</v>
      </c>
      <c r="C4225" s="576" t="e">
        <f>IF(A4225="","",IF(#REF!+'Plano Prestação Mensal Proposta'!A4225&gt;120,0,ROUND(IF(B4225&gt;0.045,(0.045*0.5),(0.5)*B4225),7)))</f>
        <v>#REF!</v>
      </c>
      <c r="D4225" s="576" t="e">
        <f t="shared" si="455"/>
        <v>#REF!</v>
      </c>
      <c r="E4225" s="575" t="e">
        <f t="shared" si="461"/>
        <v>#REF!</v>
      </c>
      <c r="F4225" s="575" t="e">
        <f t="shared" si="456"/>
        <v>#REF!</v>
      </c>
      <c r="G4225" s="575" t="e">
        <f t="shared" si="457"/>
        <v>#REF!</v>
      </c>
      <c r="H4225" s="575" t="e">
        <f t="shared" si="458"/>
        <v>#REF!</v>
      </c>
      <c r="I4225" s="575" t="e">
        <f t="shared" si="459"/>
        <v>#REF!</v>
      </c>
      <c r="J4225" s="575" t="e">
        <f>IF(A4225="","",IF(#REF!="","",PMT((1+D4225)^(1/12)-1,(#REF!*12)-A4225+1,-E4225)))</f>
        <v>#REF!</v>
      </c>
    </row>
    <row r="4226" spans="1:10">
      <c r="A4226" s="577" t="e">
        <f>IF(A4225="","",IF(A4225=#REF!*12,"",+A4225+1))</f>
        <v>#REF!</v>
      </c>
      <c r="B4226" s="576" t="e">
        <f t="shared" si="460"/>
        <v>#REF!</v>
      </c>
      <c r="C4226" s="576" t="e">
        <f>IF(A4226="","",IF(#REF!+'Plano Prestação Mensal Proposta'!A4226&gt;120,0,ROUND(IF(B4226&gt;0.045,(0.045*0.5),(0.5)*B4226),7)))</f>
        <v>#REF!</v>
      </c>
      <c r="D4226" s="576" t="e">
        <f t="shared" si="455"/>
        <v>#REF!</v>
      </c>
      <c r="E4226" s="575" t="e">
        <f t="shared" si="461"/>
        <v>#REF!</v>
      </c>
      <c r="F4226" s="575" t="e">
        <f t="shared" si="456"/>
        <v>#REF!</v>
      </c>
      <c r="G4226" s="575" t="e">
        <f t="shared" si="457"/>
        <v>#REF!</v>
      </c>
      <c r="H4226" s="575" t="e">
        <f t="shared" si="458"/>
        <v>#REF!</v>
      </c>
      <c r="I4226" s="575" t="e">
        <f t="shared" si="459"/>
        <v>#REF!</v>
      </c>
      <c r="J4226" s="575" t="e">
        <f>IF(A4226="","",IF(#REF!="","",PMT((1+D4226)^(1/12)-1,(#REF!*12)-A4226+1,-E4226)))</f>
        <v>#REF!</v>
      </c>
    </row>
    <row r="4227" spans="1:10">
      <c r="A4227" s="577" t="e">
        <f>IF(A4226="","",IF(A4226=#REF!*12,"",+A4226+1))</f>
        <v>#REF!</v>
      </c>
      <c r="B4227" s="576" t="e">
        <f t="shared" si="460"/>
        <v>#REF!</v>
      </c>
      <c r="C4227" s="576" t="e">
        <f>IF(A4227="","",IF(#REF!+'Plano Prestação Mensal Proposta'!A4227&gt;120,0,ROUND(IF(B4227&gt;0.045,(0.045*0.5),(0.5)*B4227),7)))</f>
        <v>#REF!</v>
      </c>
      <c r="D4227" s="576" t="e">
        <f t="shared" si="455"/>
        <v>#REF!</v>
      </c>
      <c r="E4227" s="575" t="e">
        <f t="shared" si="461"/>
        <v>#REF!</v>
      </c>
      <c r="F4227" s="575" t="e">
        <f t="shared" si="456"/>
        <v>#REF!</v>
      </c>
      <c r="G4227" s="575" t="e">
        <f t="shared" si="457"/>
        <v>#REF!</v>
      </c>
      <c r="H4227" s="575" t="e">
        <f t="shared" si="458"/>
        <v>#REF!</v>
      </c>
      <c r="I4227" s="575" t="e">
        <f t="shared" si="459"/>
        <v>#REF!</v>
      </c>
      <c r="J4227" s="575" t="e">
        <f>IF(A4227="","",IF(#REF!="","",PMT((1+D4227)^(1/12)-1,(#REF!*12)-A4227+1,-E4227)))</f>
        <v>#REF!</v>
      </c>
    </row>
    <row r="4228" spans="1:10">
      <c r="A4228" s="577" t="e">
        <f>IF(A4227="","",IF(A4227=#REF!*12,"",+A4227+1))</f>
        <v>#REF!</v>
      </c>
      <c r="B4228" s="576" t="e">
        <f t="shared" si="460"/>
        <v>#REF!</v>
      </c>
      <c r="C4228" s="576" t="e">
        <f>IF(A4228="","",IF(#REF!+'Plano Prestação Mensal Proposta'!A4228&gt;120,0,ROUND(IF(B4228&gt;0.045,(0.045*0.5),(0.5)*B4228),7)))</f>
        <v>#REF!</v>
      </c>
      <c r="D4228" s="576" t="e">
        <f t="shared" si="455"/>
        <v>#REF!</v>
      </c>
      <c r="E4228" s="575" t="e">
        <f t="shared" si="461"/>
        <v>#REF!</v>
      </c>
      <c r="F4228" s="575" t="e">
        <f t="shared" si="456"/>
        <v>#REF!</v>
      </c>
      <c r="G4228" s="575" t="e">
        <f t="shared" si="457"/>
        <v>#REF!</v>
      </c>
      <c r="H4228" s="575" t="e">
        <f t="shared" si="458"/>
        <v>#REF!</v>
      </c>
      <c r="I4228" s="575" t="e">
        <f t="shared" si="459"/>
        <v>#REF!</v>
      </c>
      <c r="J4228" s="575" t="e">
        <f>IF(A4228="","",IF(#REF!="","",PMT((1+D4228)^(1/12)-1,(#REF!*12)-A4228+1,-E4228)))</f>
        <v>#REF!</v>
      </c>
    </row>
    <row r="4229" spans="1:10">
      <c r="A4229" s="577" t="e">
        <f>IF(A4228="","",IF(A4228=#REF!*12,"",+A4228+1))</f>
        <v>#REF!</v>
      </c>
      <c r="B4229" s="576" t="e">
        <f t="shared" si="460"/>
        <v>#REF!</v>
      </c>
      <c r="C4229" s="576" t="e">
        <f>IF(A4229="","",IF(#REF!+'Plano Prestação Mensal Proposta'!A4229&gt;120,0,ROUND(IF(B4229&gt;0.045,(0.045*0.5),(0.5)*B4229),7)))</f>
        <v>#REF!</v>
      </c>
      <c r="D4229" s="576" t="e">
        <f t="shared" si="455"/>
        <v>#REF!</v>
      </c>
      <c r="E4229" s="575" t="e">
        <f t="shared" si="461"/>
        <v>#REF!</v>
      </c>
      <c r="F4229" s="575" t="e">
        <f t="shared" si="456"/>
        <v>#REF!</v>
      </c>
      <c r="G4229" s="575" t="e">
        <f t="shared" si="457"/>
        <v>#REF!</v>
      </c>
      <c r="H4229" s="575" t="e">
        <f t="shared" si="458"/>
        <v>#REF!</v>
      </c>
      <c r="I4229" s="575" t="e">
        <f t="shared" si="459"/>
        <v>#REF!</v>
      </c>
      <c r="J4229" s="575" t="e">
        <f>IF(A4229="","",IF(#REF!="","",PMT((1+D4229)^(1/12)-1,(#REF!*12)-A4229+1,-E4229)))</f>
        <v>#REF!</v>
      </c>
    </row>
    <row r="4230" spans="1:10">
      <c r="A4230" s="577" t="e">
        <f>IF(A4229="","",IF(A4229=#REF!*12,"",+A4229+1))</f>
        <v>#REF!</v>
      </c>
      <c r="B4230" s="576" t="e">
        <f t="shared" si="460"/>
        <v>#REF!</v>
      </c>
      <c r="C4230" s="576" t="e">
        <f>IF(A4230="","",IF(#REF!+'Plano Prestação Mensal Proposta'!A4230&gt;120,0,ROUND(IF(B4230&gt;0.045,(0.045*0.5),(0.5)*B4230),7)))</f>
        <v>#REF!</v>
      </c>
      <c r="D4230" s="576" t="e">
        <f t="shared" ref="D4230:D4293" si="462">IF(A4230="","",+B4230-C4230)</f>
        <v>#REF!</v>
      </c>
      <c r="E4230" s="575" t="e">
        <f t="shared" si="461"/>
        <v>#REF!</v>
      </c>
      <c r="F4230" s="575" t="e">
        <f t="shared" ref="F4230:F4293" si="463">IF(A4230="","",IF(J4230="","",+J4230-H4230))</f>
        <v>#REF!</v>
      </c>
      <c r="G4230" s="575" t="e">
        <f t="shared" ref="G4230:G4293" si="464">IF(A4230="","",IF(E4230="","",ROUND(+E4230*((1+B4230)^(1/12)-1),2)))</f>
        <v>#REF!</v>
      </c>
      <c r="H4230" s="575" t="e">
        <f t="shared" ref="H4230:H4293" si="465">IF(A4230="","",IF(E4230="","",ROUND(+E4230*((1+D4230)^(1/12)-1),2)))</f>
        <v>#REF!</v>
      </c>
      <c r="I4230" s="575" t="e">
        <f t="shared" ref="I4230:I4293" si="466">IF(A4230="","",+G4230-H4230)</f>
        <v>#REF!</v>
      </c>
      <c r="J4230" s="575" t="e">
        <f>IF(A4230="","",IF(#REF!="","",PMT((1+D4230)^(1/12)-1,(#REF!*12)-A4230+1,-E4230)))</f>
        <v>#REF!</v>
      </c>
    </row>
    <row r="4231" spans="1:10">
      <c r="A4231" s="577" t="e">
        <f>IF(A4230="","",IF(A4230=#REF!*12,"",+A4230+1))</f>
        <v>#REF!</v>
      </c>
      <c r="B4231" s="576" t="e">
        <f t="shared" ref="B4231:B4294" si="467">IF(A4231="","",+B4230)</f>
        <v>#REF!</v>
      </c>
      <c r="C4231" s="576" t="e">
        <f>IF(A4231="","",IF(#REF!+'Plano Prestação Mensal Proposta'!A4231&gt;120,0,ROUND(IF(B4231&gt;0.045,(0.045*0.5),(0.5)*B4231),7)))</f>
        <v>#REF!</v>
      </c>
      <c r="D4231" s="576" t="e">
        <f t="shared" si="462"/>
        <v>#REF!</v>
      </c>
      <c r="E4231" s="575" t="e">
        <f t="shared" ref="E4231:E4294" si="468">IF(A4231="","",IF(F4230="","",+E4230-F4230))</f>
        <v>#REF!</v>
      </c>
      <c r="F4231" s="575" t="e">
        <f t="shared" si="463"/>
        <v>#REF!</v>
      </c>
      <c r="G4231" s="575" t="e">
        <f t="shared" si="464"/>
        <v>#REF!</v>
      </c>
      <c r="H4231" s="575" t="e">
        <f t="shared" si="465"/>
        <v>#REF!</v>
      </c>
      <c r="I4231" s="575" t="e">
        <f t="shared" si="466"/>
        <v>#REF!</v>
      </c>
      <c r="J4231" s="575" t="e">
        <f>IF(A4231="","",IF(#REF!="","",PMT((1+D4231)^(1/12)-1,(#REF!*12)-A4231+1,-E4231)))</f>
        <v>#REF!</v>
      </c>
    </row>
    <row r="4232" spans="1:10">
      <c r="A4232" s="577" t="e">
        <f>IF(A4231="","",IF(A4231=#REF!*12,"",+A4231+1))</f>
        <v>#REF!</v>
      </c>
      <c r="B4232" s="576" t="e">
        <f t="shared" si="467"/>
        <v>#REF!</v>
      </c>
      <c r="C4232" s="576" t="e">
        <f>IF(A4232="","",IF(#REF!+'Plano Prestação Mensal Proposta'!A4232&gt;120,0,ROUND(IF(B4232&gt;0.045,(0.045*0.5),(0.5)*B4232),7)))</f>
        <v>#REF!</v>
      </c>
      <c r="D4232" s="576" t="e">
        <f t="shared" si="462"/>
        <v>#REF!</v>
      </c>
      <c r="E4232" s="575" t="e">
        <f t="shared" si="468"/>
        <v>#REF!</v>
      </c>
      <c r="F4232" s="575" t="e">
        <f t="shared" si="463"/>
        <v>#REF!</v>
      </c>
      <c r="G4232" s="575" t="e">
        <f t="shared" si="464"/>
        <v>#REF!</v>
      </c>
      <c r="H4232" s="575" t="e">
        <f t="shared" si="465"/>
        <v>#REF!</v>
      </c>
      <c r="I4232" s="575" t="e">
        <f t="shared" si="466"/>
        <v>#REF!</v>
      </c>
      <c r="J4232" s="575" t="e">
        <f>IF(A4232="","",IF(#REF!="","",PMT((1+D4232)^(1/12)-1,(#REF!*12)-A4232+1,-E4232)))</f>
        <v>#REF!</v>
      </c>
    </row>
    <row r="4233" spans="1:10">
      <c r="A4233" s="577" t="e">
        <f>IF(A4232="","",IF(A4232=#REF!*12,"",+A4232+1))</f>
        <v>#REF!</v>
      </c>
      <c r="B4233" s="576" t="e">
        <f t="shared" si="467"/>
        <v>#REF!</v>
      </c>
      <c r="C4233" s="576" t="e">
        <f>IF(A4233="","",IF(#REF!+'Plano Prestação Mensal Proposta'!A4233&gt;120,0,ROUND(IF(B4233&gt;0.045,(0.045*0.5),(0.5)*B4233),7)))</f>
        <v>#REF!</v>
      </c>
      <c r="D4233" s="576" t="e">
        <f t="shared" si="462"/>
        <v>#REF!</v>
      </c>
      <c r="E4233" s="575" t="e">
        <f t="shared" si="468"/>
        <v>#REF!</v>
      </c>
      <c r="F4233" s="575" t="e">
        <f t="shared" si="463"/>
        <v>#REF!</v>
      </c>
      <c r="G4233" s="575" t="e">
        <f t="shared" si="464"/>
        <v>#REF!</v>
      </c>
      <c r="H4233" s="575" t="e">
        <f t="shared" si="465"/>
        <v>#REF!</v>
      </c>
      <c r="I4233" s="575" t="e">
        <f t="shared" si="466"/>
        <v>#REF!</v>
      </c>
      <c r="J4233" s="575" t="e">
        <f>IF(A4233="","",IF(#REF!="","",PMT((1+D4233)^(1/12)-1,(#REF!*12)-A4233+1,-E4233)))</f>
        <v>#REF!</v>
      </c>
    </row>
    <row r="4234" spans="1:10">
      <c r="A4234" s="577" t="e">
        <f>IF(A4233="","",IF(A4233=#REF!*12,"",+A4233+1))</f>
        <v>#REF!</v>
      </c>
      <c r="B4234" s="576" t="e">
        <f t="shared" si="467"/>
        <v>#REF!</v>
      </c>
      <c r="C4234" s="576" t="e">
        <f>IF(A4234="","",IF(#REF!+'Plano Prestação Mensal Proposta'!A4234&gt;120,0,ROUND(IF(B4234&gt;0.045,(0.045*0.5),(0.5)*B4234),7)))</f>
        <v>#REF!</v>
      </c>
      <c r="D4234" s="576" t="e">
        <f t="shared" si="462"/>
        <v>#REF!</v>
      </c>
      <c r="E4234" s="575" t="e">
        <f t="shared" si="468"/>
        <v>#REF!</v>
      </c>
      <c r="F4234" s="575" t="e">
        <f t="shared" si="463"/>
        <v>#REF!</v>
      </c>
      <c r="G4234" s="575" t="e">
        <f t="shared" si="464"/>
        <v>#REF!</v>
      </c>
      <c r="H4234" s="575" t="e">
        <f t="shared" si="465"/>
        <v>#REF!</v>
      </c>
      <c r="I4234" s="575" t="e">
        <f t="shared" si="466"/>
        <v>#REF!</v>
      </c>
      <c r="J4234" s="575" t="e">
        <f>IF(A4234="","",IF(#REF!="","",PMT((1+D4234)^(1/12)-1,(#REF!*12)-A4234+1,-E4234)))</f>
        <v>#REF!</v>
      </c>
    </row>
    <row r="4235" spans="1:10">
      <c r="A4235" s="577" t="e">
        <f>IF(A4234="","",IF(A4234=#REF!*12,"",+A4234+1))</f>
        <v>#REF!</v>
      </c>
      <c r="B4235" s="576" t="e">
        <f t="shared" si="467"/>
        <v>#REF!</v>
      </c>
      <c r="C4235" s="576" t="e">
        <f>IF(A4235="","",IF(#REF!+'Plano Prestação Mensal Proposta'!A4235&gt;120,0,ROUND(IF(B4235&gt;0.045,(0.045*0.5),(0.5)*B4235),7)))</f>
        <v>#REF!</v>
      </c>
      <c r="D4235" s="576" t="e">
        <f t="shared" si="462"/>
        <v>#REF!</v>
      </c>
      <c r="E4235" s="575" t="e">
        <f t="shared" si="468"/>
        <v>#REF!</v>
      </c>
      <c r="F4235" s="575" t="e">
        <f t="shared" si="463"/>
        <v>#REF!</v>
      </c>
      <c r="G4235" s="575" t="e">
        <f t="shared" si="464"/>
        <v>#REF!</v>
      </c>
      <c r="H4235" s="575" t="e">
        <f t="shared" si="465"/>
        <v>#REF!</v>
      </c>
      <c r="I4235" s="575" t="e">
        <f t="shared" si="466"/>
        <v>#REF!</v>
      </c>
      <c r="J4235" s="575" t="e">
        <f>IF(A4235="","",IF(#REF!="","",PMT((1+D4235)^(1/12)-1,(#REF!*12)-A4235+1,-E4235)))</f>
        <v>#REF!</v>
      </c>
    </row>
    <row r="4236" spans="1:10">
      <c r="A4236" s="577" t="e">
        <f>IF(A4235="","",IF(A4235=#REF!*12,"",+A4235+1))</f>
        <v>#REF!</v>
      </c>
      <c r="B4236" s="576" t="e">
        <f t="shared" si="467"/>
        <v>#REF!</v>
      </c>
      <c r="C4236" s="576" t="e">
        <f>IF(A4236="","",IF(#REF!+'Plano Prestação Mensal Proposta'!A4236&gt;120,0,ROUND(IF(B4236&gt;0.045,(0.045*0.5),(0.5)*B4236),7)))</f>
        <v>#REF!</v>
      </c>
      <c r="D4236" s="576" t="e">
        <f t="shared" si="462"/>
        <v>#REF!</v>
      </c>
      <c r="E4236" s="575" t="e">
        <f t="shared" si="468"/>
        <v>#REF!</v>
      </c>
      <c r="F4236" s="575" t="e">
        <f t="shared" si="463"/>
        <v>#REF!</v>
      </c>
      <c r="G4236" s="575" t="e">
        <f t="shared" si="464"/>
        <v>#REF!</v>
      </c>
      <c r="H4236" s="575" t="e">
        <f t="shared" si="465"/>
        <v>#REF!</v>
      </c>
      <c r="I4236" s="575" t="e">
        <f t="shared" si="466"/>
        <v>#REF!</v>
      </c>
      <c r="J4236" s="575" t="e">
        <f>IF(A4236="","",IF(#REF!="","",PMT((1+D4236)^(1/12)-1,(#REF!*12)-A4236+1,-E4236)))</f>
        <v>#REF!</v>
      </c>
    </row>
    <row r="4237" spans="1:10">
      <c r="A4237" s="577" t="e">
        <f>IF(A4236="","",IF(A4236=#REF!*12,"",+A4236+1))</f>
        <v>#REF!</v>
      </c>
      <c r="B4237" s="576" t="e">
        <f t="shared" si="467"/>
        <v>#REF!</v>
      </c>
      <c r="C4237" s="576" t="e">
        <f>IF(A4237="","",IF(#REF!+'Plano Prestação Mensal Proposta'!A4237&gt;120,0,ROUND(IF(B4237&gt;0.045,(0.045*0.5),(0.5)*B4237),7)))</f>
        <v>#REF!</v>
      </c>
      <c r="D4237" s="576" t="e">
        <f t="shared" si="462"/>
        <v>#REF!</v>
      </c>
      <c r="E4237" s="575" t="e">
        <f t="shared" si="468"/>
        <v>#REF!</v>
      </c>
      <c r="F4237" s="575" t="e">
        <f t="shared" si="463"/>
        <v>#REF!</v>
      </c>
      <c r="G4237" s="575" t="e">
        <f t="shared" si="464"/>
        <v>#REF!</v>
      </c>
      <c r="H4237" s="575" t="e">
        <f t="shared" si="465"/>
        <v>#REF!</v>
      </c>
      <c r="I4237" s="575" t="e">
        <f t="shared" si="466"/>
        <v>#REF!</v>
      </c>
      <c r="J4237" s="575" t="e">
        <f>IF(A4237="","",IF(#REF!="","",PMT((1+D4237)^(1/12)-1,(#REF!*12)-A4237+1,-E4237)))</f>
        <v>#REF!</v>
      </c>
    </row>
    <row r="4238" spans="1:10">
      <c r="A4238" s="577" t="e">
        <f>IF(A4237="","",IF(A4237=#REF!*12,"",+A4237+1))</f>
        <v>#REF!</v>
      </c>
      <c r="B4238" s="576" t="e">
        <f t="shared" si="467"/>
        <v>#REF!</v>
      </c>
      <c r="C4238" s="576" t="e">
        <f>IF(A4238="","",IF(#REF!+'Plano Prestação Mensal Proposta'!A4238&gt;120,0,ROUND(IF(B4238&gt;0.045,(0.045*0.5),(0.5)*B4238),7)))</f>
        <v>#REF!</v>
      </c>
      <c r="D4238" s="576" t="e">
        <f t="shared" si="462"/>
        <v>#REF!</v>
      </c>
      <c r="E4238" s="575" t="e">
        <f t="shared" si="468"/>
        <v>#REF!</v>
      </c>
      <c r="F4238" s="575" t="e">
        <f t="shared" si="463"/>
        <v>#REF!</v>
      </c>
      <c r="G4238" s="575" t="e">
        <f t="shared" si="464"/>
        <v>#REF!</v>
      </c>
      <c r="H4238" s="575" t="e">
        <f t="shared" si="465"/>
        <v>#REF!</v>
      </c>
      <c r="I4238" s="575" t="e">
        <f t="shared" si="466"/>
        <v>#REF!</v>
      </c>
      <c r="J4238" s="575" t="e">
        <f>IF(A4238="","",IF(#REF!="","",PMT((1+D4238)^(1/12)-1,(#REF!*12)-A4238+1,-E4238)))</f>
        <v>#REF!</v>
      </c>
    </row>
    <row r="4239" spans="1:10">
      <c r="A4239" s="577" t="e">
        <f>IF(A4238="","",IF(A4238=#REF!*12,"",+A4238+1))</f>
        <v>#REF!</v>
      </c>
      <c r="B4239" s="576" t="e">
        <f t="shared" si="467"/>
        <v>#REF!</v>
      </c>
      <c r="C4239" s="576" t="e">
        <f>IF(A4239="","",IF(#REF!+'Plano Prestação Mensal Proposta'!A4239&gt;120,0,ROUND(IF(B4239&gt;0.045,(0.045*0.5),(0.5)*B4239),7)))</f>
        <v>#REF!</v>
      </c>
      <c r="D4239" s="576" t="e">
        <f t="shared" si="462"/>
        <v>#REF!</v>
      </c>
      <c r="E4239" s="575" t="e">
        <f t="shared" si="468"/>
        <v>#REF!</v>
      </c>
      <c r="F4239" s="575" t="e">
        <f t="shared" si="463"/>
        <v>#REF!</v>
      </c>
      <c r="G4239" s="575" t="e">
        <f t="shared" si="464"/>
        <v>#REF!</v>
      </c>
      <c r="H4239" s="575" t="e">
        <f t="shared" si="465"/>
        <v>#REF!</v>
      </c>
      <c r="I4239" s="575" t="e">
        <f t="shared" si="466"/>
        <v>#REF!</v>
      </c>
      <c r="J4239" s="575" t="e">
        <f>IF(A4239="","",IF(#REF!="","",PMT((1+D4239)^(1/12)-1,(#REF!*12)-A4239+1,-E4239)))</f>
        <v>#REF!</v>
      </c>
    </row>
    <row r="4240" spans="1:10">
      <c r="A4240" s="577" t="e">
        <f>IF(A4239="","",IF(A4239=#REF!*12,"",+A4239+1))</f>
        <v>#REF!</v>
      </c>
      <c r="B4240" s="576" t="e">
        <f t="shared" si="467"/>
        <v>#REF!</v>
      </c>
      <c r="C4240" s="576" t="e">
        <f>IF(A4240="","",IF(#REF!+'Plano Prestação Mensal Proposta'!A4240&gt;120,0,ROUND(IF(B4240&gt;0.045,(0.045*0.5),(0.5)*B4240),7)))</f>
        <v>#REF!</v>
      </c>
      <c r="D4240" s="576" t="e">
        <f t="shared" si="462"/>
        <v>#REF!</v>
      </c>
      <c r="E4240" s="575" t="e">
        <f t="shared" si="468"/>
        <v>#REF!</v>
      </c>
      <c r="F4240" s="575" t="e">
        <f t="shared" si="463"/>
        <v>#REF!</v>
      </c>
      <c r="G4240" s="575" t="e">
        <f t="shared" si="464"/>
        <v>#REF!</v>
      </c>
      <c r="H4240" s="575" t="e">
        <f t="shared" si="465"/>
        <v>#REF!</v>
      </c>
      <c r="I4240" s="575" t="e">
        <f t="shared" si="466"/>
        <v>#REF!</v>
      </c>
      <c r="J4240" s="575" t="e">
        <f>IF(A4240="","",IF(#REF!="","",PMT((1+D4240)^(1/12)-1,(#REF!*12)-A4240+1,-E4240)))</f>
        <v>#REF!</v>
      </c>
    </row>
    <row r="4241" spans="1:10">
      <c r="A4241" s="577" t="e">
        <f>IF(A4240="","",IF(A4240=#REF!*12,"",+A4240+1))</f>
        <v>#REF!</v>
      </c>
      <c r="B4241" s="576" t="e">
        <f t="shared" si="467"/>
        <v>#REF!</v>
      </c>
      <c r="C4241" s="576" t="e">
        <f>IF(A4241="","",IF(#REF!+'Plano Prestação Mensal Proposta'!A4241&gt;120,0,ROUND(IF(B4241&gt;0.045,(0.045*0.5),(0.5)*B4241),7)))</f>
        <v>#REF!</v>
      </c>
      <c r="D4241" s="576" t="e">
        <f t="shared" si="462"/>
        <v>#REF!</v>
      </c>
      <c r="E4241" s="575" t="e">
        <f t="shared" si="468"/>
        <v>#REF!</v>
      </c>
      <c r="F4241" s="575" t="e">
        <f t="shared" si="463"/>
        <v>#REF!</v>
      </c>
      <c r="G4241" s="575" t="e">
        <f t="shared" si="464"/>
        <v>#REF!</v>
      </c>
      <c r="H4241" s="575" t="e">
        <f t="shared" si="465"/>
        <v>#REF!</v>
      </c>
      <c r="I4241" s="575" t="e">
        <f t="shared" si="466"/>
        <v>#REF!</v>
      </c>
      <c r="J4241" s="575" t="e">
        <f>IF(A4241="","",IF(#REF!="","",PMT((1+D4241)^(1/12)-1,(#REF!*12)-A4241+1,-E4241)))</f>
        <v>#REF!</v>
      </c>
    </row>
    <row r="4242" spans="1:10">
      <c r="A4242" s="577" t="e">
        <f>IF(A4241="","",IF(A4241=#REF!*12,"",+A4241+1))</f>
        <v>#REF!</v>
      </c>
      <c r="B4242" s="576" t="e">
        <f t="shared" si="467"/>
        <v>#REF!</v>
      </c>
      <c r="C4242" s="576" t="e">
        <f>IF(A4242="","",IF(#REF!+'Plano Prestação Mensal Proposta'!A4242&gt;120,0,ROUND(IF(B4242&gt;0.045,(0.045*0.5),(0.5)*B4242),7)))</f>
        <v>#REF!</v>
      </c>
      <c r="D4242" s="576" t="e">
        <f t="shared" si="462"/>
        <v>#REF!</v>
      </c>
      <c r="E4242" s="575" t="e">
        <f t="shared" si="468"/>
        <v>#REF!</v>
      </c>
      <c r="F4242" s="575" t="e">
        <f t="shared" si="463"/>
        <v>#REF!</v>
      </c>
      <c r="G4242" s="575" t="e">
        <f t="shared" si="464"/>
        <v>#REF!</v>
      </c>
      <c r="H4242" s="575" t="e">
        <f t="shared" si="465"/>
        <v>#REF!</v>
      </c>
      <c r="I4242" s="575" t="e">
        <f t="shared" si="466"/>
        <v>#REF!</v>
      </c>
      <c r="J4242" s="575" t="e">
        <f>IF(A4242="","",IF(#REF!="","",PMT((1+D4242)^(1/12)-1,(#REF!*12)-A4242+1,-E4242)))</f>
        <v>#REF!</v>
      </c>
    </row>
    <row r="4243" spans="1:10">
      <c r="A4243" s="577" t="e">
        <f>IF(A4242="","",IF(A4242=#REF!*12,"",+A4242+1))</f>
        <v>#REF!</v>
      </c>
      <c r="B4243" s="576" t="e">
        <f t="shared" si="467"/>
        <v>#REF!</v>
      </c>
      <c r="C4243" s="576" t="e">
        <f>IF(A4243="","",IF(#REF!+'Plano Prestação Mensal Proposta'!A4243&gt;120,0,ROUND(IF(B4243&gt;0.045,(0.045*0.5),(0.5)*B4243),7)))</f>
        <v>#REF!</v>
      </c>
      <c r="D4243" s="576" t="e">
        <f t="shared" si="462"/>
        <v>#REF!</v>
      </c>
      <c r="E4243" s="575" t="e">
        <f t="shared" si="468"/>
        <v>#REF!</v>
      </c>
      <c r="F4243" s="575" t="e">
        <f t="shared" si="463"/>
        <v>#REF!</v>
      </c>
      <c r="G4243" s="575" t="e">
        <f t="shared" si="464"/>
        <v>#REF!</v>
      </c>
      <c r="H4243" s="575" t="e">
        <f t="shared" si="465"/>
        <v>#REF!</v>
      </c>
      <c r="I4243" s="575" t="e">
        <f t="shared" si="466"/>
        <v>#REF!</v>
      </c>
      <c r="J4243" s="575" t="e">
        <f>IF(A4243="","",IF(#REF!="","",PMT((1+D4243)^(1/12)-1,(#REF!*12)-A4243+1,-E4243)))</f>
        <v>#REF!</v>
      </c>
    </row>
    <row r="4244" spans="1:10">
      <c r="A4244" s="577" t="e">
        <f>IF(A4243="","",IF(A4243=#REF!*12,"",+A4243+1))</f>
        <v>#REF!</v>
      </c>
      <c r="B4244" s="576" t="e">
        <f t="shared" si="467"/>
        <v>#REF!</v>
      </c>
      <c r="C4244" s="576" t="e">
        <f>IF(A4244="","",IF(#REF!+'Plano Prestação Mensal Proposta'!A4244&gt;120,0,ROUND(IF(B4244&gt;0.045,(0.045*0.5),(0.5)*B4244),7)))</f>
        <v>#REF!</v>
      </c>
      <c r="D4244" s="576" t="e">
        <f t="shared" si="462"/>
        <v>#REF!</v>
      </c>
      <c r="E4244" s="575" t="e">
        <f t="shared" si="468"/>
        <v>#REF!</v>
      </c>
      <c r="F4244" s="575" t="e">
        <f t="shared" si="463"/>
        <v>#REF!</v>
      </c>
      <c r="G4244" s="575" t="e">
        <f t="shared" si="464"/>
        <v>#REF!</v>
      </c>
      <c r="H4244" s="575" t="e">
        <f t="shared" si="465"/>
        <v>#REF!</v>
      </c>
      <c r="I4244" s="575" t="e">
        <f t="shared" si="466"/>
        <v>#REF!</v>
      </c>
      <c r="J4244" s="575" t="e">
        <f>IF(A4244="","",IF(#REF!="","",PMT((1+D4244)^(1/12)-1,(#REF!*12)-A4244+1,-E4244)))</f>
        <v>#REF!</v>
      </c>
    </row>
    <row r="4245" spans="1:10">
      <c r="A4245" s="577" t="e">
        <f>IF(A4244="","",IF(A4244=#REF!*12,"",+A4244+1))</f>
        <v>#REF!</v>
      </c>
      <c r="B4245" s="576" t="e">
        <f t="shared" si="467"/>
        <v>#REF!</v>
      </c>
      <c r="C4245" s="576" t="e">
        <f>IF(A4245="","",IF(#REF!+'Plano Prestação Mensal Proposta'!A4245&gt;120,0,ROUND(IF(B4245&gt;0.045,(0.045*0.5),(0.5)*B4245),7)))</f>
        <v>#REF!</v>
      </c>
      <c r="D4245" s="576" t="e">
        <f t="shared" si="462"/>
        <v>#REF!</v>
      </c>
      <c r="E4245" s="575" t="e">
        <f t="shared" si="468"/>
        <v>#REF!</v>
      </c>
      <c r="F4245" s="575" t="e">
        <f t="shared" si="463"/>
        <v>#REF!</v>
      </c>
      <c r="G4245" s="575" t="e">
        <f t="shared" si="464"/>
        <v>#REF!</v>
      </c>
      <c r="H4245" s="575" t="e">
        <f t="shared" si="465"/>
        <v>#REF!</v>
      </c>
      <c r="I4245" s="575" t="e">
        <f t="shared" si="466"/>
        <v>#REF!</v>
      </c>
      <c r="J4245" s="575" t="e">
        <f>IF(A4245="","",IF(#REF!="","",PMT((1+D4245)^(1/12)-1,(#REF!*12)-A4245+1,-E4245)))</f>
        <v>#REF!</v>
      </c>
    </row>
    <row r="4246" spans="1:10">
      <c r="A4246" s="577" t="e">
        <f>IF(A4245="","",IF(A4245=#REF!*12,"",+A4245+1))</f>
        <v>#REF!</v>
      </c>
      <c r="B4246" s="576" t="e">
        <f t="shared" si="467"/>
        <v>#REF!</v>
      </c>
      <c r="C4246" s="576" t="e">
        <f>IF(A4246="","",IF(#REF!+'Plano Prestação Mensal Proposta'!A4246&gt;120,0,ROUND(IF(B4246&gt;0.045,(0.045*0.5),(0.5)*B4246),7)))</f>
        <v>#REF!</v>
      </c>
      <c r="D4246" s="576" t="e">
        <f t="shared" si="462"/>
        <v>#REF!</v>
      </c>
      <c r="E4246" s="575" t="e">
        <f t="shared" si="468"/>
        <v>#REF!</v>
      </c>
      <c r="F4246" s="575" t="e">
        <f t="shared" si="463"/>
        <v>#REF!</v>
      </c>
      <c r="G4246" s="575" t="e">
        <f t="shared" si="464"/>
        <v>#REF!</v>
      </c>
      <c r="H4246" s="575" t="e">
        <f t="shared" si="465"/>
        <v>#REF!</v>
      </c>
      <c r="I4246" s="575" t="e">
        <f t="shared" si="466"/>
        <v>#REF!</v>
      </c>
      <c r="J4246" s="575" t="e">
        <f>IF(A4246="","",IF(#REF!="","",PMT((1+D4246)^(1/12)-1,(#REF!*12)-A4246+1,-E4246)))</f>
        <v>#REF!</v>
      </c>
    </row>
    <row r="4247" spans="1:10">
      <c r="A4247" s="577" t="e">
        <f>IF(A4246="","",IF(A4246=#REF!*12,"",+A4246+1))</f>
        <v>#REF!</v>
      </c>
      <c r="B4247" s="576" t="e">
        <f t="shared" si="467"/>
        <v>#REF!</v>
      </c>
      <c r="C4247" s="576" t="e">
        <f>IF(A4247="","",IF(#REF!+'Plano Prestação Mensal Proposta'!A4247&gt;120,0,ROUND(IF(B4247&gt;0.045,(0.045*0.5),(0.5)*B4247),7)))</f>
        <v>#REF!</v>
      </c>
      <c r="D4247" s="576" t="e">
        <f t="shared" si="462"/>
        <v>#REF!</v>
      </c>
      <c r="E4247" s="575" t="e">
        <f t="shared" si="468"/>
        <v>#REF!</v>
      </c>
      <c r="F4247" s="575" t="e">
        <f t="shared" si="463"/>
        <v>#REF!</v>
      </c>
      <c r="G4247" s="575" t="e">
        <f t="shared" si="464"/>
        <v>#REF!</v>
      </c>
      <c r="H4247" s="575" t="e">
        <f t="shared" si="465"/>
        <v>#REF!</v>
      </c>
      <c r="I4247" s="575" t="e">
        <f t="shared" si="466"/>
        <v>#REF!</v>
      </c>
      <c r="J4247" s="575" t="e">
        <f>IF(A4247="","",IF(#REF!="","",PMT((1+D4247)^(1/12)-1,(#REF!*12)-A4247+1,-E4247)))</f>
        <v>#REF!</v>
      </c>
    </row>
    <row r="4248" spans="1:10">
      <c r="A4248" s="577" t="e">
        <f>IF(A4247="","",IF(A4247=#REF!*12,"",+A4247+1))</f>
        <v>#REF!</v>
      </c>
      <c r="B4248" s="576" t="e">
        <f t="shared" si="467"/>
        <v>#REF!</v>
      </c>
      <c r="C4248" s="576" t="e">
        <f>IF(A4248="","",IF(#REF!+'Plano Prestação Mensal Proposta'!A4248&gt;120,0,ROUND(IF(B4248&gt;0.045,(0.045*0.5),(0.5)*B4248),7)))</f>
        <v>#REF!</v>
      </c>
      <c r="D4248" s="576" t="e">
        <f t="shared" si="462"/>
        <v>#REF!</v>
      </c>
      <c r="E4248" s="575" t="e">
        <f t="shared" si="468"/>
        <v>#REF!</v>
      </c>
      <c r="F4248" s="575" t="e">
        <f t="shared" si="463"/>
        <v>#REF!</v>
      </c>
      <c r="G4248" s="575" t="e">
        <f t="shared" si="464"/>
        <v>#REF!</v>
      </c>
      <c r="H4248" s="575" t="e">
        <f t="shared" si="465"/>
        <v>#REF!</v>
      </c>
      <c r="I4248" s="575" t="e">
        <f t="shared" si="466"/>
        <v>#REF!</v>
      </c>
      <c r="J4248" s="575" t="e">
        <f>IF(A4248="","",IF(#REF!="","",PMT((1+D4248)^(1/12)-1,(#REF!*12)-A4248+1,-E4248)))</f>
        <v>#REF!</v>
      </c>
    </row>
    <row r="4249" spans="1:10">
      <c r="A4249" s="577" t="e">
        <f>IF(A4248="","",IF(A4248=#REF!*12,"",+A4248+1))</f>
        <v>#REF!</v>
      </c>
      <c r="B4249" s="576" t="e">
        <f t="shared" si="467"/>
        <v>#REF!</v>
      </c>
      <c r="C4249" s="576" t="e">
        <f>IF(A4249="","",IF(#REF!+'Plano Prestação Mensal Proposta'!A4249&gt;120,0,ROUND(IF(B4249&gt;0.045,(0.045*0.5),(0.5)*B4249),7)))</f>
        <v>#REF!</v>
      </c>
      <c r="D4249" s="576" t="e">
        <f t="shared" si="462"/>
        <v>#REF!</v>
      </c>
      <c r="E4249" s="575" t="e">
        <f t="shared" si="468"/>
        <v>#REF!</v>
      </c>
      <c r="F4249" s="575" t="e">
        <f t="shared" si="463"/>
        <v>#REF!</v>
      </c>
      <c r="G4249" s="575" t="e">
        <f t="shared" si="464"/>
        <v>#REF!</v>
      </c>
      <c r="H4249" s="575" t="e">
        <f t="shared" si="465"/>
        <v>#REF!</v>
      </c>
      <c r="I4249" s="575" t="e">
        <f t="shared" si="466"/>
        <v>#REF!</v>
      </c>
      <c r="J4249" s="575" t="e">
        <f>IF(A4249="","",IF(#REF!="","",PMT((1+D4249)^(1/12)-1,(#REF!*12)-A4249+1,-E4249)))</f>
        <v>#REF!</v>
      </c>
    </row>
    <row r="4250" spans="1:10">
      <c r="A4250" s="577" t="e">
        <f>IF(A4249="","",IF(A4249=#REF!*12,"",+A4249+1))</f>
        <v>#REF!</v>
      </c>
      <c r="B4250" s="576" t="e">
        <f t="shared" si="467"/>
        <v>#REF!</v>
      </c>
      <c r="C4250" s="576" t="e">
        <f>IF(A4250="","",IF(#REF!+'Plano Prestação Mensal Proposta'!A4250&gt;120,0,ROUND(IF(B4250&gt;0.045,(0.045*0.5),(0.5)*B4250),7)))</f>
        <v>#REF!</v>
      </c>
      <c r="D4250" s="576" t="e">
        <f t="shared" si="462"/>
        <v>#REF!</v>
      </c>
      <c r="E4250" s="575" t="e">
        <f t="shared" si="468"/>
        <v>#REF!</v>
      </c>
      <c r="F4250" s="575" t="e">
        <f t="shared" si="463"/>
        <v>#REF!</v>
      </c>
      <c r="G4250" s="575" t="e">
        <f t="shared" si="464"/>
        <v>#REF!</v>
      </c>
      <c r="H4250" s="575" t="e">
        <f t="shared" si="465"/>
        <v>#REF!</v>
      </c>
      <c r="I4250" s="575" t="e">
        <f t="shared" si="466"/>
        <v>#REF!</v>
      </c>
      <c r="J4250" s="575" t="e">
        <f>IF(A4250="","",IF(#REF!="","",PMT((1+D4250)^(1/12)-1,(#REF!*12)-A4250+1,-E4250)))</f>
        <v>#REF!</v>
      </c>
    </row>
    <row r="4251" spans="1:10">
      <c r="A4251" s="577" t="e">
        <f>IF(A4250="","",IF(A4250=#REF!*12,"",+A4250+1))</f>
        <v>#REF!</v>
      </c>
      <c r="B4251" s="576" t="e">
        <f t="shared" si="467"/>
        <v>#REF!</v>
      </c>
      <c r="C4251" s="576" t="e">
        <f>IF(A4251="","",IF(#REF!+'Plano Prestação Mensal Proposta'!A4251&gt;120,0,ROUND(IF(B4251&gt;0.045,(0.045*0.5),(0.5)*B4251),7)))</f>
        <v>#REF!</v>
      </c>
      <c r="D4251" s="576" t="e">
        <f t="shared" si="462"/>
        <v>#REF!</v>
      </c>
      <c r="E4251" s="575" t="e">
        <f t="shared" si="468"/>
        <v>#REF!</v>
      </c>
      <c r="F4251" s="575" t="e">
        <f t="shared" si="463"/>
        <v>#REF!</v>
      </c>
      <c r="G4251" s="575" t="e">
        <f t="shared" si="464"/>
        <v>#REF!</v>
      </c>
      <c r="H4251" s="575" t="e">
        <f t="shared" si="465"/>
        <v>#REF!</v>
      </c>
      <c r="I4251" s="575" t="e">
        <f t="shared" si="466"/>
        <v>#REF!</v>
      </c>
      <c r="J4251" s="575" t="e">
        <f>IF(A4251="","",IF(#REF!="","",PMT((1+D4251)^(1/12)-1,(#REF!*12)-A4251+1,-E4251)))</f>
        <v>#REF!</v>
      </c>
    </row>
    <row r="4252" spans="1:10">
      <c r="A4252" s="577" t="e">
        <f>IF(A4251="","",IF(A4251=#REF!*12,"",+A4251+1))</f>
        <v>#REF!</v>
      </c>
      <c r="B4252" s="576" t="e">
        <f t="shared" si="467"/>
        <v>#REF!</v>
      </c>
      <c r="C4252" s="576" t="e">
        <f>IF(A4252="","",IF(#REF!+'Plano Prestação Mensal Proposta'!A4252&gt;120,0,ROUND(IF(B4252&gt;0.045,(0.045*0.5),(0.5)*B4252),7)))</f>
        <v>#REF!</v>
      </c>
      <c r="D4252" s="576" t="e">
        <f t="shared" si="462"/>
        <v>#REF!</v>
      </c>
      <c r="E4252" s="575" t="e">
        <f t="shared" si="468"/>
        <v>#REF!</v>
      </c>
      <c r="F4252" s="575" t="e">
        <f t="shared" si="463"/>
        <v>#REF!</v>
      </c>
      <c r="G4252" s="575" t="e">
        <f t="shared" si="464"/>
        <v>#REF!</v>
      </c>
      <c r="H4252" s="575" t="e">
        <f t="shared" si="465"/>
        <v>#REF!</v>
      </c>
      <c r="I4252" s="575" t="e">
        <f t="shared" si="466"/>
        <v>#REF!</v>
      </c>
      <c r="J4252" s="575" t="e">
        <f>IF(A4252="","",IF(#REF!="","",PMT((1+D4252)^(1/12)-1,(#REF!*12)-A4252+1,-E4252)))</f>
        <v>#REF!</v>
      </c>
    </row>
    <row r="4253" spans="1:10">
      <c r="A4253" s="577" t="e">
        <f>IF(A4252="","",IF(A4252=#REF!*12,"",+A4252+1))</f>
        <v>#REF!</v>
      </c>
      <c r="B4253" s="576" t="e">
        <f t="shared" si="467"/>
        <v>#REF!</v>
      </c>
      <c r="C4253" s="576" t="e">
        <f>IF(A4253="","",IF(#REF!+'Plano Prestação Mensal Proposta'!A4253&gt;120,0,ROUND(IF(B4253&gt;0.045,(0.045*0.5),(0.5)*B4253),7)))</f>
        <v>#REF!</v>
      </c>
      <c r="D4253" s="576" t="e">
        <f t="shared" si="462"/>
        <v>#REF!</v>
      </c>
      <c r="E4253" s="575" t="e">
        <f t="shared" si="468"/>
        <v>#REF!</v>
      </c>
      <c r="F4253" s="575" t="e">
        <f t="shared" si="463"/>
        <v>#REF!</v>
      </c>
      <c r="G4253" s="575" t="e">
        <f t="shared" si="464"/>
        <v>#REF!</v>
      </c>
      <c r="H4253" s="575" t="e">
        <f t="shared" si="465"/>
        <v>#REF!</v>
      </c>
      <c r="I4253" s="575" t="e">
        <f t="shared" si="466"/>
        <v>#REF!</v>
      </c>
      <c r="J4253" s="575" t="e">
        <f>IF(A4253="","",IF(#REF!="","",PMT((1+D4253)^(1/12)-1,(#REF!*12)-A4253+1,-E4253)))</f>
        <v>#REF!</v>
      </c>
    </row>
    <row r="4254" spans="1:10">
      <c r="A4254" s="577" t="e">
        <f>IF(A4253="","",IF(A4253=#REF!*12,"",+A4253+1))</f>
        <v>#REF!</v>
      </c>
      <c r="B4254" s="576" t="e">
        <f t="shared" si="467"/>
        <v>#REF!</v>
      </c>
      <c r="C4254" s="576" t="e">
        <f>IF(A4254="","",IF(#REF!+'Plano Prestação Mensal Proposta'!A4254&gt;120,0,ROUND(IF(B4254&gt;0.045,(0.045*0.5),(0.5)*B4254),7)))</f>
        <v>#REF!</v>
      </c>
      <c r="D4254" s="576" t="e">
        <f t="shared" si="462"/>
        <v>#REF!</v>
      </c>
      <c r="E4254" s="575" t="e">
        <f t="shared" si="468"/>
        <v>#REF!</v>
      </c>
      <c r="F4254" s="575" t="e">
        <f t="shared" si="463"/>
        <v>#REF!</v>
      </c>
      <c r="G4254" s="575" t="e">
        <f t="shared" si="464"/>
        <v>#REF!</v>
      </c>
      <c r="H4254" s="575" t="e">
        <f t="shared" si="465"/>
        <v>#REF!</v>
      </c>
      <c r="I4254" s="575" t="e">
        <f t="shared" si="466"/>
        <v>#REF!</v>
      </c>
      <c r="J4254" s="575" t="e">
        <f>IF(A4254="","",IF(#REF!="","",PMT((1+D4254)^(1/12)-1,(#REF!*12)-A4254+1,-E4254)))</f>
        <v>#REF!</v>
      </c>
    </row>
    <row r="4255" spans="1:10">
      <c r="A4255" s="577" t="e">
        <f>IF(A4254="","",IF(A4254=#REF!*12,"",+A4254+1))</f>
        <v>#REF!</v>
      </c>
      <c r="B4255" s="576" t="e">
        <f t="shared" si="467"/>
        <v>#REF!</v>
      </c>
      <c r="C4255" s="576" t="e">
        <f>IF(A4255="","",IF(#REF!+'Plano Prestação Mensal Proposta'!A4255&gt;120,0,ROUND(IF(B4255&gt;0.045,(0.045*0.5),(0.5)*B4255),7)))</f>
        <v>#REF!</v>
      </c>
      <c r="D4255" s="576" t="e">
        <f t="shared" si="462"/>
        <v>#REF!</v>
      </c>
      <c r="E4255" s="575" t="e">
        <f t="shared" si="468"/>
        <v>#REF!</v>
      </c>
      <c r="F4255" s="575" t="e">
        <f t="shared" si="463"/>
        <v>#REF!</v>
      </c>
      <c r="G4255" s="575" t="e">
        <f t="shared" si="464"/>
        <v>#REF!</v>
      </c>
      <c r="H4255" s="575" t="e">
        <f t="shared" si="465"/>
        <v>#REF!</v>
      </c>
      <c r="I4255" s="575" t="e">
        <f t="shared" si="466"/>
        <v>#REF!</v>
      </c>
      <c r="J4255" s="575" t="e">
        <f>IF(A4255="","",IF(#REF!="","",PMT((1+D4255)^(1/12)-1,(#REF!*12)-A4255+1,-E4255)))</f>
        <v>#REF!</v>
      </c>
    </row>
    <row r="4256" spans="1:10">
      <c r="A4256" s="577" t="e">
        <f>IF(A4255="","",IF(A4255=#REF!*12,"",+A4255+1))</f>
        <v>#REF!</v>
      </c>
      <c r="B4256" s="576" t="e">
        <f t="shared" si="467"/>
        <v>#REF!</v>
      </c>
      <c r="C4256" s="576" t="e">
        <f>IF(A4256="","",IF(#REF!+'Plano Prestação Mensal Proposta'!A4256&gt;120,0,ROUND(IF(B4256&gt;0.045,(0.045*0.5),(0.5)*B4256),7)))</f>
        <v>#REF!</v>
      </c>
      <c r="D4256" s="576" t="e">
        <f t="shared" si="462"/>
        <v>#REF!</v>
      </c>
      <c r="E4256" s="575" t="e">
        <f t="shared" si="468"/>
        <v>#REF!</v>
      </c>
      <c r="F4256" s="575" t="e">
        <f t="shared" si="463"/>
        <v>#REF!</v>
      </c>
      <c r="G4256" s="575" t="e">
        <f t="shared" si="464"/>
        <v>#REF!</v>
      </c>
      <c r="H4256" s="575" t="e">
        <f t="shared" si="465"/>
        <v>#REF!</v>
      </c>
      <c r="I4256" s="575" t="e">
        <f t="shared" si="466"/>
        <v>#REF!</v>
      </c>
      <c r="J4256" s="575" t="e">
        <f>IF(A4256="","",IF(#REF!="","",PMT((1+D4256)^(1/12)-1,(#REF!*12)-A4256+1,-E4256)))</f>
        <v>#REF!</v>
      </c>
    </row>
    <row r="4257" spans="1:10">
      <c r="A4257" s="577" t="e">
        <f>IF(A4256="","",IF(A4256=#REF!*12,"",+A4256+1))</f>
        <v>#REF!</v>
      </c>
      <c r="B4257" s="576" t="e">
        <f t="shared" si="467"/>
        <v>#REF!</v>
      </c>
      <c r="C4257" s="576" t="e">
        <f>IF(A4257="","",IF(#REF!+'Plano Prestação Mensal Proposta'!A4257&gt;120,0,ROUND(IF(B4257&gt;0.045,(0.045*0.5),(0.5)*B4257),7)))</f>
        <v>#REF!</v>
      </c>
      <c r="D4257" s="576" t="e">
        <f t="shared" si="462"/>
        <v>#REF!</v>
      </c>
      <c r="E4257" s="575" t="e">
        <f t="shared" si="468"/>
        <v>#REF!</v>
      </c>
      <c r="F4257" s="575" t="e">
        <f t="shared" si="463"/>
        <v>#REF!</v>
      </c>
      <c r="G4257" s="575" t="e">
        <f t="shared" si="464"/>
        <v>#REF!</v>
      </c>
      <c r="H4257" s="575" t="e">
        <f t="shared" si="465"/>
        <v>#REF!</v>
      </c>
      <c r="I4257" s="575" t="e">
        <f t="shared" si="466"/>
        <v>#REF!</v>
      </c>
      <c r="J4257" s="575" t="e">
        <f>IF(A4257="","",IF(#REF!="","",PMT((1+D4257)^(1/12)-1,(#REF!*12)-A4257+1,-E4257)))</f>
        <v>#REF!</v>
      </c>
    </row>
    <row r="4258" spans="1:10">
      <c r="A4258" s="577" t="e">
        <f>IF(A4257="","",IF(A4257=#REF!*12,"",+A4257+1))</f>
        <v>#REF!</v>
      </c>
      <c r="B4258" s="576" t="e">
        <f t="shared" si="467"/>
        <v>#REF!</v>
      </c>
      <c r="C4258" s="576" t="e">
        <f>IF(A4258="","",IF(#REF!+'Plano Prestação Mensal Proposta'!A4258&gt;120,0,ROUND(IF(B4258&gt;0.045,(0.045*0.5),(0.5)*B4258),7)))</f>
        <v>#REF!</v>
      </c>
      <c r="D4258" s="576" t="e">
        <f t="shared" si="462"/>
        <v>#REF!</v>
      </c>
      <c r="E4258" s="575" t="e">
        <f t="shared" si="468"/>
        <v>#REF!</v>
      </c>
      <c r="F4258" s="575" t="e">
        <f t="shared" si="463"/>
        <v>#REF!</v>
      </c>
      <c r="G4258" s="575" t="e">
        <f t="shared" si="464"/>
        <v>#REF!</v>
      </c>
      <c r="H4258" s="575" t="e">
        <f t="shared" si="465"/>
        <v>#REF!</v>
      </c>
      <c r="I4258" s="575" t="e">
        <f t="shared" si="466"/>
        <v>#REF!</v>
      </c>
      <c r="J4258" s="575" t="e">
        <f>IF(A4258="","",IF(#REF!="","",PMT((1+D4258)^(1/12)-1,(#REF!*12)-A4258+1,-E4258)))</f>
        <v>#REF!</v>
      </c>
    </row>
    <row r="4259" spans="1:10">
      <c r="A4259" s="577" t="e">
        <f>IF(A4258="","",IF(A4258=#REF!*12,"",+A4258+1))</f>
        <v>#REF!</v>
      </c>
      <c r="B4259" s="576" t="e">
        <f t="shared" si="467"/>
        <v>#REF!</v>
      </c>
      <c r="C4259" s="576" t="e">
        <f>IF(A4259="","",IF(#REF!+'Plano Prestação Mensal Proposta'!A4259&gt;120,0,ROUND(IF(B4259&gt;0.045,(0.045*0.5),(0.5)*B4259),7)))</f>
        <v>#REF!</v>
      </c>
      <c r="D4259" s="576" t="e">
        <f t="shared" si="462"/>
        <v>#REF!</v>
      </c>
      <c r="E4259" s="575" t="e">
        <f t="shared" si="468"/>
        <v>#REF!</v>
      </c>
      <c r="F4259" s="575" t="e">
        <f t="shared" si="463"/>
        <v>#REF!</v>
      </c>
      <c r="G4259" s="575" t="e">
        <f t="shared" si="464"/>
        <v>#REF!</v>
      </c>
      <c r="H4259" s="575" t="e">
        <f t="shared" si="465"/>
        <v>#REF!</v>
      </c>
      <c r="I4259" s="575" t="e">
        <f t="shared" si="466"/>
        <v>#REF!</v>
      </c>
      <c r="J4259" s="575" t="e">
        <f>IF(A4259="","",IF(#REF!="","",PMT((1+D4259)^(1/12)-1,(#REF!*12)-A4259+1,-E4259)))</f>
        <v>#REF!</v>
      </c>
    </row>
    <row r="4260" spans="1:10">
      <c r="A4260" s="577" t="e">
        <f>IF(A4259="","",IF(A4259=#REF!*12,"",+A4259+1))</f>
        <v>#REF!</v>
      </c>
      <c r="B4260" s="576" t="e">
        <f t="shared" si="467"/>
        <v>#REF!</v>
      </c>
      <c r="C4260" s="576" t="e">
        <f>IF(A4260="","",IF(#REF!+'Plano Prestação Mensal Proposta'!A4260&gt;120,0,ROUND(IF(B4260&gt;0.045,(0.045*0.5),(0.5)*B4260),7)))</f>
        <v>#REF!</v>
      </c>
      <c r="D4260" s="576" t="e">
        <f t="shared" si="462"/>
        <v>#REF!</v>
      </c>
      <c r="E4260" s="575" t="e">
        <f t="shared" si="468"/>
        <v>#REF!</v>
      </c>
      <c r="F4260" s="575" t="e">
        <f t="shared" si="463"/>
        <v>#REF!</v>
      </c>
      <c r="G4260" s="575" t="e">
        <f t="shared" si="464"/>
        <v>#REF!</v>
      </c>
      <c r="H4260" s="575" t="e">
        <f t="shared" si="465"/>
        <v>#REF!</v>
      </c>
      <c r="I4260" s="575" t="e">
        <f t="shared" si="466"/>
        <v>#REF!</v>
      </c>
      <c r="J4260" s="575" t="e">
        <f>IF(A4260="","",IF(#REF!="","",PMT((1+D4260)^(1/12)-1,(#REF!*12)-A4260+1,-E4260)))</f>
        <v>#REF!</v>
      </c>
    </row>
    <row r="4261" spans="1:10">
      <c r="A4261" s="577" t="e">
        <f>IF(A4260="","",IF(A4260=#REF!*12,"",+A4260+1))</f>
        <v>#REF!</v>
      </c>
      <c r="B4261" s="576" t="e">
        <f t="shared" si="467"/>
        <v>#REF!</v>
      </c>
      <c r="C4261" s="576" t="e">
        <f>IF(A4261="","",IF(#REF!+'Plano Prestação Mensal Proposta'!A4261&gt;120,0,ROUND(IF(B4261&gt;0.045,(0.045*0.5),(0.5)*B4261),7)))</f>
        <v>#REF!</v>
      </c>
      <c r="D4261" s="576" t="e">
        <f t="shared" si="462"/>
        <v>#REF!</v>
      </c>
      <c r="E4261" s="575" t="e">
        <f t="shared" si="468"/>
        <v>#REF!</v>
      </c>
      <c r="F4261" s="575" t="e">
        <f t="shared" si="463"/>
        <v>#REF!</v>
      </c>
      <c r="G4261" s="575" t="e">
        <f t="shared" si="464"/>
        <v>#REF!</v>
      </c>
      <c r="H4261" s="575" t="e">
        <f t="shared" si="465"/>
        <v>#REF!</v>
      </c>
      <c r="I4261" s="575" t="e">
        <f t="shared" si="466"/>
        <v>#REF!</v>
      </c>
      <c r="J4261" s="575" t="e">
        <f>IF(A4261="","",IF(#REF!="","",PMT((1+D4261)^(1/12)-1,(#REF!*12)-A4261+1,-E4261)))</f>
        <v>#REF!</v>
      </c>
    </row>
    <row r="4262" spans="1:10">
      <c r="A4262" s="577" t="e">
        <f>IF(A4261="","",IF(A4261=#REF!*12,"",+A4261+1))</f>
        <v>#REF!</v>
      </c>
      <c r="B4262" s="576" t="e">
        <f t="shared" si="467"/>
        <v>#REF!</v>
      </c>
      <c r="C4262" s="576" t="e">
        <f>IF(A4262="","",IF(#REF!+'Plano Prestação Mensal Proposta'!A4262&gt;120,0,ROUND(IF(B4262&gt;0.045,(0.045*0.5),(0.5)*B4262),7)))</f>
        <v>#REF!</v>
      </c>
      <c r="D4262" s="576" t="e">
        <f t="shared" si="462"/>
        <v>#REF!</v>
      </c>
      <c r="E4262" s="575" t="e">
        <f t="shared" si="468"/>
        <v>#REF!</v>
      </c>
      <c r="F4262" s="575" t="e">
        <f t="shared" si="463"/>
        <v>#REF!</v>
      </c>
      <c r="G4262" s="575" t="e">
        <f t="shared" si="464"/>
        <v>#REF!</v>
      </c>
      <c r="H4262" s="575" t="e">
        <f t="shared" si="465"/>
        <v>#REF!</v>
      </c>
      <c r="I4262" s="575" t="e">
        <f t="shared" si="466"/>
        <v>#REF!</v>
      </c>
      <c r="J4262" s="575" t="e">
        <f>IF(A4262="","",IF(#REF!="","",PMT((1+D4262)^(1/12)-1,(#REF!*12)-A4262+1,-E4262)))</f>
        <v>#REF!</v>
      </c>
    </row>
    <row r="4263" spans="1:10">
      <c r="A4263" s="577" t="e">
        <f>IF(A4262="","",IF(A4262=#REF!*12,"",+A4262+1))</f>
        <v>#REF!</v>
      </c>
      <c r="B4263" s="576" t="e">
        <f t="shared" si="467"/>
        <v>#REF!</v>
      </c>
      <c r="C4263" s="576" t="e">
        <f>IF(A4263="","",IF(#REF!+'Plano Prestação Mensal Proposta'!A4263&gt;120,0,ROUND(IF(B4263&gt;0.045,(0.045*0.5),(0.5)*B4263),7)))</f>
        <v>#REF!</v>
      </c>
      <c r="D4263" s="576" t="e">
        <f t="shared" si="462"/>
        <v>#REF!</v>
      </c>
      <c r="E4263" s="575" t="e">
        <f t="shared" si="468"/>
        <v>#REF!</v>
      </c>
      <c r="F4263" s="575" t="e">
        <f t="shared" si="463"/>
        <v>#REF!</v>
      </c>
      <c r="G4263" s="575" t="e">
        <f t="shared" si="464"/>
        <v>#REF!</v>
      </c>
      <c r="H4263" s="575" t="e">
        <f t="shared" si="465"/>
        <v>#REF!</v>
      </c>
      <c r="I4263" s="575" t="e">
        <f t="shared" si="466"/>
        <v>#REF!</v>
      </c>
      <c r="J4263" s="575" t="e">
        <f>IF(A4263="","",IF(#REF!="","",PMT((1+D4263)^(1/12)-1,(#REF!*12)-A4263+1,-E4263)))</f>
        <v>#REF!</v>
      </c>
    </row>
    <row r="4264" spans="1:10">
      <c r="A4264" s="577" t="e">
        <f>IF(A4263="","",IF(A4263=#REF!*12,"",+A4263+1))</f>
        <v>#REF!</v>
      </c>
      <c r="B4264" s="576" t="e">
        <f t="shared" si="467"/>
        <v>#REF!</v>
      </c>
      <c r="C4264" s="576" t="e">
        <f>IF(A4264="","",IF(#REF!+'Plano Prestação Mensal Proposta'!A4264&gt;120,0,ROUND(IF(B4264&gt;0.045,(0.045*0.5),(0.5)*B4264),7)))</f>
        <v>#REF!</v>
      </c>
      <c r="D4264" s="576" t="e">
        <f t="shared" si="462"/>
        <v>#REF!</v>
      </c>
      <c r="E4264" s="575" t="e">
        <f t="shared" si="468"/>
        <v>#REF!</v>
      </c>
      <c r="F4264" s="575" t="e">
        <f t="shared" si="463"/>
        <v>#REF!</v>
      </c>
      <c r="G4264" s="575" t="e">
        <f t="shared" si="464"/>
        <v>#REF!</v>
      </c>
      <c r="H4264" s="575" t="e">
        <f t="shared" si="465"/>
        <v>#REF!</v>
      </c>
      <c r="I4264" s="575" t="e">
        <f t="shared" si="466"/>
        <v>#REF!</v>
      </c>
      <c r="J4264" s="575" t="e">
        <f>IF(A4264="","",IF(#REF!="","",PMT((1+D4264)^(1/12)-1,(#REF!*12)-A4264+1,-E4264)))</f>
        <v>#REF!</v>
      </c>
    </row>
    <row r="4265" spans="1:10">
      <c r="A4265" s="577" t="e">
        <f>IF(A4264="","",IF(A4264=#REF!*12,"",+A4264+1))</f>
        <v>#REF!</v>
      </c>
      <c r="B4265" s="576" t="e">
        <f t="shared" si="467"/>
        <v>#REF!</v>
      </c>
      <c r="C4265" s="576" t="e">
        <f>IF(A4265="","",IF(#REF!+'Plano Prestação Mensal Proposta'!A4265&gt;120,0,ROUND(IF(B4265&gt;0.045,(0.045*0.5),(0.5)*B4265),7)))</f>
        <v>#REF!</v>
      </c>
      <c r="D4265" s="576" t="e">
        <f t="shared" si="462"/>
        <v>#REF!</v>
      </c>
      <c r="E4265" s="575" t="e">
        <f t="shared" si="468"/>
        <v>#REF!</v>
      </c>
      <c r="F4265" s="575" t="e">
        <f t="shared" si="463"/>
        <v>#REF!</v>
      </c>
      <c r="G4265" s="575" t="e">
        <f t="shared" si="464"/>
        <v>#REF!</v>
      </c>
      <c r="H4265" s="575" t="e">
        <f t="shared" si="465"/>
        <v>#REF!</v>
      </c>
      <c r="I4265" s="575" t="e">
        <f t="shared" si="466"/>
        <v>#REF!</v>
      </c>
      <c r="J4265" s="575" t="e">
        <f>IF(A4265="","",IF(#REF!="","",PMT((1+D4265)^(1/12)-1,(#REF!*12)-A4265+1,-E4265)))</f>
        <v>#REF!</v>
      </c>
    </row>
    <row r="4266" spans="1:10">
      <c r="A4266" s="577" t="e">
        <f>IF(A4265="","",IF(A4265=#REF!*12,"",+A4265+1))</f>
        <v>#REF!</v>
      </c>
      <c r="B4266" s="576" t="e">
        <f t="shared" si="467"/>
        <v>#REF!</v>
      </c>
      <c r="C4266" s="576" t="e">
        <f>IF(A4266="","",IF(#REF!+'Plano Prestação Mensal Proposta'!A4266&gt;120,0,ROUND(IF(B4266&gt;0.045,(0.045*0.5),(0.5)*B4266),7)))</f>
        <v>#REF!</v>
      </c>
      <c r="D4266" s="576" t="e">
        <f t="shared" si="462"/>
        <v>#REF!</v>
      </c>
      <c r="E4266" s="575" t="e">
        <f t="shared" si="468"/>
        <v>#REF!</v>
      </c>
      <c r="F4266" s="575" t="e">
        <f t="shared" si="463"/>
        <v>#REF!</v>
      </c>
      <c r="G4266" s="575" t="e">
        <f t="shared" si="464"/>
        <v>#REF!</v>
      </c>
      <c r="H4266" s="575" t="e">
        <f t="shared" si="465"/>
        <v>#REF!</v>
      </c>
      <c r="I4266" s="575" t="e">
        <f t="shared" si="466"/>
        <v>#REF!</v>
      </c>
      <c r="J4266" s="575" t="e">
        <f>IF(A4266="","",IF(#REF!="","",PMT((1+D4266)^(1/12)-1,(#REF!*12)-A4266+1,-E4266)))</f>
        <v>#REF!</v>
      </c>
    </row>
    <row r="4267" spans="1:10">
      <c r="A4267" s="577" t="e">
        <f>IF(A4266="","",IF(A4266=#REF!*12,"",+A4266+1))</f>
        <v>#REF!</v>
      </c>
      <c r="B4267" s="576" t="e">
        <f t="shared" si="467"/>
        <v>#REF!</v>
      </c>
      <c r="C4267" s="576" t="e">
        <f>IF(A4267="","",IF(#REF!+'Plano Prestação Mensal Proposta'!A4267&gt;120,0,ROUND(IF(B4267&gt;0.045,(0.045*0.5),(0.5)*B4267),7)))</f>
        <v>#REF!</v>
      </c>
      <c r="D4267" s="576" t="e">
        <f t="shared" si="462"/>
        <v>#REF!</v>
      </c>
      <c r="E4267" s="575" t="e">
        <f t="shared" si="468"/>
        <v>#REF!</v>
      </c>
      <c r="F4267" s="575" t="e">
        <f t="shared" si="463"/>
        <v>#REF!</v>
      </c>
      <c r="G4267" s="575" t="e">
        <f t="shared" si="464"/>
        <v>#REF!</v>
      </c>
      <c r="H4267" s="575" t="e">
        <f t="shared" si="465"/>
        <v>#REF!</v>
      </c>
      <c r="I4267" s="575" t="e">
        <f t="shared" si="466"/>
        <v>#REF!</v>
      </c>
      <c r="J4267" s="575" t="e">
        <f>IF(A4267="","",IF(#REF!="","",PMT((1+D4267)^(1/12)-1,(#REF!*12)-A4267+1,-E4267)))</f>
        <v>#REF!</v>
      </c>
    </row>
    <row r="4268" spans="1:10">
      <c r="A4268" s="577" t="e">
        <f>IF(A4267="","",IF(A4267=#REF!*12,"",+A4267+1))</f>
        <v>#REF!</v>
      </c>
      <c r="B4268" s="576" t="e">
        <f t="shared" si="467"/>
        <v>#REF!</v>
      </c>
      <c r="C4268" s="576" t="e">
        <f>IF(A4268="","",IF(#REF!+'Plano Prestação Mensal Proposta'!A4268&gt;120,0,ROUND(IF(B4268&gt;0.045,(0.045*0.5),(0.5)*B4268),7)))</f>
        <v>#REF!</v>
      </c>
      <c r="D4268" s="576" t="e">
        <f t="shared" si="462"/>
        <v>#REF!</v>
      </c>
      <c r="E4268" s="575" t="e">
        <f t="shared" si="468"/>
        <v>#REF!</v>
      </c>
      <c r="F4268" s="575" t="e">
        <f t="shared" si="463"/>
        <v>#REF!</v>
      </c>
      <c r="G4268" s="575" t="e">
        <f t="shared" si="464"/>
        <v>#REF!</v>
      </c>
      <c r="H4268" s="575" t="e">
        <f t="shared" si="465"/>
        <v>#REF!</v>
      </c>
      <c r="I4268" s="575" t="e">
        <f t="shared" si="466"/>
        <v>#REF!</v>
      </c>
      <c r="J4268" s="575" t="e">
        <f>IF(A4268="","",IF(#REF!="","",PMT((1+D4268)^(1/12)-1,(#REF!*12)-A4268+1,-E4268)))</f>
        <v>#REF!</v>
      </c>
    </row>
    <row r="4269" spans="1:10">
      <c r="A4269" s="577" t="e">
        <f>IF(A4268="","",IF(A4268=#REF!*12,"",+A4268+1))</f>
        <v>#REF!</v>
      </c>
      <c r="B4269" s="576" t="e">
        <f t="shared" si="467"/>
        <v>#REF!</v>
      </c>
      <c r="C4269" s="576" t="e">
        <f>IF(A4269="","",IF(#REF!+'Plano Prestação Mensal Proposta'!A4269&gt;120,0,ROUND(IF(B4269&gt;0.045,(0.045*0.5),(0.5)*B4269),7)))</f>
        <v>#REF!</v>
      </c>
      <c r="D4269" s="576" t="e">
        <f t="shared" si="462"/>
        <v>#REF!</v>
      </c>
      <c r="E4269" s="575" t="e">
        <f t="shared" si="468"/>
        <v>#REF!</v>
      </c>
      <c r="F4269" s="575" t="e">
        <f t="shared" si="463"/>
        <v>#REF!</v>
      </c>
      <c r="G4269" s="575" t="e">
        <f t="shared" si="464"/>
        <v>#REF!</v>
      </c>
      <c r="H4269" s="575" t="e">
        <f t="shared" si="465"/>
        <v>#REF!</v>
      </c>
      <c r="I4269" s="575" t="e">
        <f t="shared" si="466"/>
        <v>#REF!</v>
      </c>
      <c r="J4269" s="575" t="e">
        <f>IF(A4269="","",IF(#REF!="","",PMT((1+D4269)^(1/12)-1,(#REF!*12)-A4269+1,-E4269)))</f>
        <v>#REF!</v>
      </c>
    </row>
    <row r="4270" spans="1:10">
      <c r="A4270" s="577" t="e">
        <f>IF(A4269="","",IF(A4269=#REF!*12,"",+A4269+1))</f>
        <v>#REF!</v>
      </c>
      <c r="B4270" s="576" t="e">
        <f t="shared" si="467"/>
        <v>#REF!</v>
      </c>
      <c r="C4270" s="576" t="e">
        <f>IF(A4270="","",IF(#REF!+'Plano Prestação Mensal Proposta'!A4270&gt;120,0,ROUND(IF(B4270&gt;0.045,(0.045*0.5),(0.5)*B4270),7)))</f>
        <v>#REF!</v>
      </c>
      <c r="D4270" s="576" t="e">
        <f t="shared" si="462"/>
        <v>#REF!</v>
      </c>
      <c r="E4270" s="575" t="e">
        <f t="shared" si="468"/>
        <v>#REF!</v>
      </c>
      <c r="F4270" s="575" t="e">
        <f t="shared" si="463"/>
        <v>#REF!</v>
      </c>
      <c r="G4270" s="575" t="e">
        <f t="shared" si="464"/>
        <v>#REF!</v>
      </c>
      <c r="H4270" s="575" t="e">
        <f t="shared" si="465"/>
        <v>#REF!</v>
      </c>
      <c r="I4270" s="575" t="e">
        <f t="shared" si="466"/>
        <v>#REF!</v>
      </c>
      <c r="J4270" s="575" t="e">
        <f>IF(A4270="","",IF(#REF!="","",PMT((1+D4270)^(1/12)-1,(#REF!*12)-A4270+1,-E4270)))</f>
        <v>#REF!</v>
      </c>
    </row>
    <row r="4271" spans="1:10">
      <c r="A4271" s="577" t="e">
        <f>IF(A4270="","",IF(A4270=#REF!*12,"",+A4270+1))</f>
        <v>#REF!</v>
      </c>
      <c r="B4271" s="576" t="e">
        <f t="shared" si="467"/>
        <v>#REF!</v>
      </c>
      <c r="C4271" s="576" t="e">
        <f>IF(A4271="","",IF(#REF!+'Plano Prestação Mensal Proposta'!A4271&gt;120,0,ROUND(IF(B4271&gt;0.045,(0.045*0.5),(0.5)*B4271),7)))</f>
        <v>#REF!</v>
      </c>
      <c r="D4271" s="576" t="e">
        <f t="shared" si="462"/>
        <v>#REF!</v>
      </c>
      <c r="E4271" s="575" t="e">
        <f t="shared" si="468"/>
        <v>#REF!</v>
      </c>
      <c r="F4271" s="575" t="e">
        <f t="shared" si="463"/>
        <v>#REF!</v>
      </c>
      <c r="G4271" s="575" t="e">
        <f t="shared" si="464"/>
        <v>#REF!</v>
      </c>
      <c r="H4271" s="575" t="e">
        <f t="shared" si="465"/>
        <v>#REF!</v>
      </c>
      <c r="I4271" s="575" t="e">
        <f t="shared" si="466"/>
        <v>#REF!</v>
      </c>
      <c r="J4271" s="575" t="e">
        <f>IF(A4271="","",IF(#REF!="","",PMT((1+D4271)^(1/12)-1,(#REF!*12)-A4271+1,-E4271)))</f>
        <v>#REF!</v>
      </c>
    </row>
    <row r="4272" spans="1:10">
      <c r="A4272" s="577" t="e">
        <f>IF(A4271="","",IF(A4271=#REF!*12,"",+A4271+1))</f>
        <v>#REF!</v>
      </c>
      <c r="B4272" s="576" t="e">
        <f t="shared" si="467"/>
        <v>#REF!</v>
      </c>
      <c r="C4272" s="576" t="e">
        <f>IF(A4272="","",IF(#REF!+'Plano Prestação Mensal Proposta'!A4272&gt;120,0,ROUND(IF(B4272&gt;0.045,(0.045*0.5),(0.5)*B4272),7)))</f>
        <v>#REF!</v>
      </c>
      <c r="D4272" s="576" t="e">
        <f t="shared" si="462"/>
        <v>#REF!</v>
      </c>
      <c r="E4272" s="575" t="e">
        <f t="shared" si="468"/>
        <v>#REF!</v>
      </c>
      <c r="F4272" s="575" t="e">
        <f t="shared" si="463"/>
        <v>#REF!</v>
      </c>
      <c r="G4272" s="575" t="e">
        <f t="shared" si="464"/>
        <v>#REF!</v>
      </c>
      <c r="H4272" s="575" t="e">
        <f t="shared" si="465"/>
        <v>#REF!</v>
      </c>
      <c r="I4272" s="575" t="e">
        <f t="shared" si="466"/>
        <v>#REF!</v>
      </c>
      <c r="J4272" s="575" t="e">
        <f>IF(A4272="","",IF(#REF!="","",PMT((1+D4272)^(1/12)-1,(#REF!*12)-A4272+1,-E4272)))</f>
        <v>#REF!</v>
      </c>
    </row>
    <row r="4273" spans="1:10">
      <c r="A4273" s="577" t="e">
        <f>IF(A4272="","",IF(A4272=#REF!*12,"",+A4272+1))</f>
        <v>#REF!</v>
      </c>
      <c r="B4273" s="576" t="e">
        <f t="shared" si="467"/>
        <v>#REF!</v>
      </c>
      <c r="C4273" s="576" t="e">
        <f>IF(A4273="","",IF(#REF!+'Plano Prestação Mensal Proposta'!A4273&gt;120,0,ROUND(IF(B4273&gt;0.045,(0.045*0.5),(0.5)*B4273),7)))</f>
        <v>#REF!</v>
      </c>
      <c r="D4273" s="576" t="e">
        <f t="shared" si="462"/>
        <v>#REF!</v>
      </c>
      <c r="E4273" s="575" t="e">
        <f t="shared" si="468"/>
        <v>#REF!</v>
      </c>
      <c r="F4273" s="575" t="e">
        <f t="shared" si="463"/>
        <v>#REF!</v>
      </c>
      <c r="G4273" s="575" t="e">
        <f t="shared" si="464"/>
        <v>#REF!</v>
      </c>
      <c r="H4273" s="575" t="e">
        <f t="shared" si="465"/>
        <v>#REF!</v>
      </c>
      <c r="I4273" s="575" t="e">
        <f t="shared" si="466"/>
        <v>#REF!</v>
      </c>
      <c r="J4273" s="575" t="e">
        <f>IF(A4273="","",IF(#REF!="","",PMT((1+D4273)^(1/12)-1,(#REF!*12)-A4273+1,-E4273)))</f>
        <v>#REF!</v>
      </c>
    </row>
    <row r="4274" spans="1:10">
      <c r="A4274" s="577" t="e">
        <f>IF(A4273="","",IF(A4273=#REF!*12,"",+A4273+1))</f>
        <v>#REF!</v>
      </c>
      <c r="B4274" s="576" t="e">
        <f t="shared" si="467"/>
        <v>#REF!</v>
      </c>
      <c r="C4274" s="576" t="e">
        <f>IF(A4274="","",IF(#REF!+'Plano Prestação Mensal Proposta'!A4274&gt;120,0,ROUND(IF(B4274&gt;0.045,(0.045*0.5),(0.5)*B4274),7)))</f>
        <v>#REF!</v>
      </c>
      <c r="D4274" s="576" t="e">
        <f t="shared" si="462"/>
        <v>#REF!</v>
      </c>
      <c r="E4274" s="575" t="e">
        <f t="shared" si="468"/>
        <v>#REF!</v>
      </c>
      <c r="F4274" s="575" t="e">
        <f t="shared" si="463"/>
        <v>#REF!</v>
      </c>
      <c r="G4274" s="575" t="e">
        <f t="shared" si="464"/>
        <v>#REF!</v>
      </c>
      <c r="H4274" s="575" t="e">
        <f t="shared" si="465"/>
        <v>#REF!</v>
      </c>
      <c r="I4274" s="575" t="e">
        <f t="shared" si="466"/>
        <v>#REF!</v>
      </c>
      <c r="J4274" s="575" t="e">
        <f>IF(A4274="","",IF(#REF!="","",PMT((1+D4274)^(1/12)-1,(#REF!*12)-A4274+1,-E4274)))</f>
        <v>#REF!</v>
      </c>
    </row>
    <row r="4275" spans="1:10">
      <c r="A4275" s="577" t="e">
        <f>IF(A4274="","",IF(A4274=#REF!*12,"",+A4274+1))</f>
        <v>#REF!</v>
      </c>
      <c r="B4275" s="576" t="e">
        <f t="shared" si="467"/>
        <v>#REF!</v>
      </c>
      <c r="C4275" s="576" t="e">
        <f>IF(A4275="","",IF(#REF!+'Plano Prestação Mensal Proposta'!A4275&gt;120,0,ROUND(IF(B4275&gt;0.045,(0.045*0.5),(0.5)*B4275),7)))</f>
        <v>#REF!</v>
      </c>
      <c r="D4275" s="576" t="e">
        <f t="shared" si="462"/>
        <v>#REF!</v>
      </c>
      <c r="E4275" s="575" t="e">
        <f t="shared" si="468"/>
        <v>#REF!</v>
      </c>
      <c r="F4275" s="575" t="e">
        <f t="shared" si="463"/>
        <v>#REF!</v>
      </c>
      <c r="G4275" s="575" t="e">
        <f t="shared" si="464"/>
        <v>#REF!</v>
      </c>
      <c r="H4275" s="575" t="e">
        <f t="shared" si="465"/>
        <v>#REF!</v>
      </c>
      <c r="I4275" s="575" t="e">
        <f t="shared" si="466"/>
        <v>#REF!</v>
      </c>
      <c r="J4275" s="575" t="e">
        <f>IF(A4275="","",IF(#REF!="","",PMT((1+D4275)^(1/12)-1,(#REF!*12)-A4275+1,-E4275)))</f>
        <v>#REF!</v>
      </c>
    </row>
    <row r="4276" spans="1:10">
      <c r="A4276" s="577" t="e">
        <f>IF(A4275="","",IF(A4275=#REF!*12,"",+A4275+1))</f>
        <v>#REF!</v>
      </c>
      <c r="B4276" s="576" t="e">
        <f t="shared" si="467"/>
        <v>#REF!</v>
      </c>
      <c r="C4276" s="576" t="e">
        <f>IF(A4276="","",IF(#REF!+'Plano Prestação Mensal Proposta'!A4276&gt;120,0,ROUND(IF(B4276&gt;0.045,(0.045*0.5),(0.5)*B4276),7)))</f>
        <v>#REF!</v>
      </c>
      <c r="D4276" s="576" t="e">
        <f t="shared" si="462"/>
        <v>#REF!</v>
      </c>
      <c r="E4276" s="575" t="e">
        <f t="shared" si="468"/>
        <v>#REF!</v>
      </c>
      <c r="F4276" s="575" t="e">
        <f t="shared" si="463"/>
        <v>#REF!</v>
      </c>
      <c r="G4276" s="575" t="e">
        <f t="shared" si="464"/>
        <v>#REF!</v>
      </c>
      <c r="H4276" s="575" t="e">
        <f t="shared" si="465"/>
        <v>#REF!</v>
      </c>
      <c r="I4276" s="575" t="e">
        <f t="shared" si="466"/>
        <v>#REF!</v>
      </c>
      <c r="J4276" s="575" t="e">
        <f>IF(A4276="","",IF(#REF!="","",PMT((1+D4276)^(1/12)-1,(#REF!*12)-A4276+1,-E4276)))</f>
        <v>#REF!</v>
      </c>
    </row>
    <row r="4277" spans="1:10">
      <c r="A4277" s="577" t="e">
        <f>IF(A4276="","",IF(A4276=#REF!*12,"",+A4276+1))</f>
        <v>#REF!</v>
      </c>
      <c r="B4277" s="576" t="e">
        <f t="shared" si="467"/>
        <v>#REF!</v>
      </c>
      <c r="C4277" s="576" t="e">
        <f>IF(A4277="","",IF(#REF!+'Plano Prestação Mensal Proposta'!A4277&gt;120,0,ROUND(IF(B4277&gt;0.045,(0.045*0.5),(0.5)*B4277),7)))</f>
        <v>#REF!</v>
      </c>
      <c r="D4277" s="576" t="e">
        <f t="shared" si="462"/>
        <v>#REF!</v>
      </c>
      <c r="E4277" s="575" t="e">
        <f t="shared" si="468"/>
        <v>#REF!</v>
      </c>
      <c r="F4277" s="575" t="e">
        <f t="shared" si="463"/>
        <v>#REF!</v>
      </c>
      <c r="G4277" s="575" t="e">
        <f t="shared" si="464"/>
        <v>#REF!</v>
      </c>
      <c r="H4277" s="575" t="e">
        <f t="shared" si="465"/>
        <v>#REF!</v>
      </c>
      <c r="I4277" s="575" t="e">
        <f t="shared" si="466"/>
        <v>#REF!</v>
      </c>
      <c r="J4277" s="575" t="e">
        <f>IF(A4277="","",IF(#REF!="","",PMT((1+D4277)^(1/12)-1,(#REF!*12)-A4277+1,-E4277)))</f>
        <v>#REF!</v>
      </c>
    </row>
    <row r="4278" spans="1:10">
      <c r="A4278" s="577" t="e">
        <f>IF(A4277="","",IF(A4277=#REF!*12,"",+A4277+1))</f>
        <v>#REF!</v>
      </c>
      <c r="B4278" s="576" t="e">
        <f t="shared" si="467"/>
        <v>#REF!</v>
      </c>
      <c r="C4278" s="576" t="e">
        <f>IF(A4278="","",IF(#REF!+'Plano Prestação Mensal Proposta'!A4278&gt;120,0,ROUND(IF(B4278&gt;0.045,(0.045*0.5),(0.5)*B4278),7)))</f>
        <v>#REF!</v>
      </c>
      <c r="D4278" s="576" t="e">
        <f t="shared" si="462"/>
        <v>#REF!</v>
      </c>
      <c r="E4278" s="575" t="e">
        <f t="shared" si="468"/>
        <v>#REF!</v>
      </c>
      <c r="F4278" s="575" t="e">
        <f t="shared" si="463"/>
        <v>#REF!</v>
      </c>
      <c r="G4278" s="575" t="e">
        <f t="shared" si="464"/>
        <v>#REF!</v>
      </c>
      <c r="H4278" s="575" t="e">
        <f t="shared" si="465"/>
        <v>#REF!</v>
      </c>
      <c r="I4278" s="575" t="e">
        <f t="shared" si="466"/>
        <v>#REF!</v>
      </c>
      <c r="J4278" s="575" t="e">
        <f>IF(A4278="","",IF(#REF!="","",PMT((1+D4278)^(1/12)-1,(#REF!*12)-A4278+1,-E4278)))</f>
        <v>#REF!</v>
      </c>
    </row>
    <row r="4279" spans="1:10">
      <c r="A4279" s="577" t="e">
        <f>IF(A4278="","",IF(A4278=#REF!*12,"",+A4278+1))</f>
        <v>#REF!</v>
      </c>
      <c r="B4279" s="576" t="e">
        <f t="shared" si="467"/>
        <v>#REF!</v>
      </c>
      <c r="C4279" s="576" t="e">
        <f>IF(A4279="","",IF(#REF!+'Plano Prestação Mensal Proposta'!A4279&gt;120,0,ROUND(IF(B4279&gt;0.045,(0.045*0.5),(0.5)*B4279),7)))</f>
        <v>#REF!</v>
      </c>
      <c r="D4279" s="576" t="e">
        <f t="shared" si="462"/>
        <v>#REF!</v>
      </c>
      <c r="E4279" s="575" t="e">
        <f t="shared" si="468"/>
        <v>#REF!</v>
      </c>
      <c r="F4279" s="575" t="e">
        <f t="shared" si="463"/>
        <v>#REF!</v>
      </c>
      <c r="G4279" s="575" t="e">
        <f t="shared" si="464"/>
        <v>#REF!</v>
      </c>
      <c r="H4279" s="575" t="e">
        <f t="shared" si="465"/>
        <v>#REF!</v>
      </c>
      <c r="I4279" s="575" t="e">
        <f t="shared" si="466"/>
        <v>#REF!</v>
      </c>
      <c r="J4279" s="575" t="e">
        <f>IF(A4279="","",IF(#REF!="","",PMT((1+D4279)^(1/12)-1,(#REF!*12)-A4279+1,-E4279)))</f>
        <v>#REF!</v>
      </c>
    </row>
    <row r="4280" spans="1:10">
      <c r="A4280" s="577" t="e">
        <f>IF(A4279="","",IF(A4279=#REF!*12,"",+A4279+1))</f>
        <v>#REF!</v>
      </c>
      <c r="B4280" s="576" t="e">
        <f t="shared" si="467"/>
        <v>#REF!</v>
      </c>
      <c r="C4280" s="576" t="e">
        <f>IF(A4280="","",IF(#REF!+'Plano Prestação Mensal Proposta'!A4280&gt;120,0,ROUND(IF(B4280&gt;0.045,(0.045*0.5),(0.5)*B4280),7)))</f>
        <v>#REF!</v>
      </c>
      <c r="D4280" s="576" t="e">
        <f t="shared" si="462"/>
        <v>#REF!</v>
      </c>
      <c r="E4280" s="575" t="e">
        <f t="shared" si="468"/>
        <v>#REF!</v>
      </c>
      <c r="F4280" s="575" t="e">
        <f t="shared" si="463"/>
        <v>#REF!</v>
      </c>
      <c r="G4280" s="575" t="e">
        <f t="shared" si="464"/>
        <v>#REF!</v>
      </c>
      <c r="H4280" s="575" t="e">
        <f t="shared" si="465"/>
        <v>#REF!</v>
      </c>
      <c r="I4280" s="575" t="e">
        <f t="shared" si="466"/>
        <v>#REF!</v>
      </c>
      <c r="J4280" s="575" t="e">
        <f>IF(A4280="","",IF(#REF!="","",PMT((1+D4280)^(1/12)-1,(#REF!*12)-A4280+1,-E4280)))</f>
        <v>#REF!</v>
      </c>
    </row>
    <row r="4281" spans="1:10">
      <c r="A4281" s="577" t="e">
        <f>IF(A4280="","",IF(A4280=#REF!*12,"",+A4280+1))</f>
        <v>#REF!</v>
      </c>
      <c r="B4281" s="576" t="e">
        <f t="shared" si="467"/>
        <v>#REF!</v>
      </c>
      <c r="C4281" s="576" t="e">
        <f>IF(A4281="","",IF(#REF!+'Plano Prestação Mensal Proposta'!A4281&gt;120,0,ROUND(IF(B4281&gt;0.045,(0.045*0.5),(0.5)*B4281),7)))</f>
        <v>#REF!</v>
      </c>
      <c r="D4281" s="576" t="e">
        <f t="shared" si="462"/>
        <v>#REF!</v>
      </c>
      <c r="E4281" s="575" t="e">
        <f t="shared" si="468"/>
        <v>#REF!</v>
      </c>
      <c r="F4281" s="575" t="e">
        <f t="shared" si="463"/>
        <v>#REF!</v>
      </c>
      <c r="G4281" s="575" t="e">
        <f t="shared" si="464"/>
        <v>#REF!</v>
      </c>
      <c r="H4281" s="575" t="e">
        <f t="shared" si="465"/>
        <v>#REF!</v>
      </c>
      <c r="I4281" s="575" t="e">
        <f t="shared" si="466"/>
        <v>#REF!</v>
      </c>
      <c r="J4281" s="575" t="e">
        <f>IF(A4281="","",IF(#REF!="","",PMT((1+D4281)^(1/12)-1,(#REF!*12)-A4281+1,-E4281)))</f>
        <v>#REF!</v>
      </c>
    </row>
    <row r="4282" spans="1:10">
      <c r="A4282" s="577" t="e">
        <f>IF(A4281="","",IF(A4281=#REF!*12,"",+A4281+1))</f>
        <v>#REF!</v>
      </c>
      <c r="B4282" s="576" t="e">
        <f t="shared" si="467"/>
        <v>#REF!</v>
      </c>
      <c r="C4282" s="576" t="e">
        <f>IF(A4282="","",IF(#REF!+'Plano Prestação Mensal Proposta'!A4282&gt;120,0,ROUND(IF(B4282&gt;0.045,(0.045*0.5),(0.5)*B4282),7)))</f>
        <v>#REF!</v>
      </c>
      <c r="D4282" s="576" t="e">
        <f t="shared" si="462"/>
        <v>#REF!</v>
      </c>
      <c r="E4282" s="575" t="e">
        <f t="shared" si="468"/>
        <v>#REF!</v>
      </c>
      <c r="F4282" s="575" t="e">
        <f t="shared" si="463"/>
        <v>#REF!</v>
      </c>
      <c r="G4282" s="575" t="e">
        <f t="shared" si="464"/>
        <v>#REF!</v>
      </c>
      <c r="H4282" s="575" t="e">
        <f t="shared" si="465"/>
        <v>#REF!</v>
      </c>
      <c r="I4282" s="575" t="e">
        <f t="shared" si="466"/>
        <v>#REF!</v>
      </c>
      <c r="J4282" s="575" t="e">
        <f>IF(A4282="","",IF(#REF!="","",PMT((1+D4282)^(1/12)-1,(#REF!*12)-A4282+1,-E4282)))</f>
        <v>#REF!</v>
      </c>
    </row>
    <row r="4283" spans="1:10">
      <c r="A4283" s="577" t="e">
        <f>IF(A4282="","",IF(A4282=#REF!*12,"",+A4282+1))</f>
        <v>#REF!</v>
      </c>
      <c r="B4283" s="576" t="e">
        <f t="shared" si="467"/>
        <v>#REF!</v>
      </c>
      <c r="C4283" s="576" t="e">
        <f>IF(A4283="","",IF(#REF!+'Plano Prestação Mensal Proposta'!A4283&gt;120,0,ROUND(IF(B4283&gt;0.045,(0.045*0.5),(0.5)*B4283),7)))</f>
        <v>#REF!</v>
      </c>
      <c r="D4283" s="576" t="e">
        <f t="shared" si="462"/>
        <v>#REF!</v>
      </c>
      <c r="E4283" s="575" t="e">
        <f t="shared" si="468"/>
        <v>#REF!</v>
      </c>
      <c r="F4283" s="575" t="e">
        <f t="shared" si="463"/>
        <v>#REF!</v>
      </c>
      <c r="G4283" s="575" t="e">
        <f t="shared" si="464"/>
        <v>#REF!</v>
      </c>
      <c r="H4283" s="575" t="e">
        <f t="shared" si="465"/>
        <v>#REF!</v>
      </c>
      <c r="I4283" s="575" t="e">
        <f t="shared" si="466"/>
        <v>#REF!</v>
      </c>
      <c r="J4283" s="575" t="e">
        <f>IF(A4283="","",IF(#REF!="","",PMT((1+D4283)^(1/12)-1,(#REF!*12)-A4283+1,-E4283)))</f>
        <v>#REF!</v>
      </c>
    </row>
    <row r="4284" spans="1:10">
      <c r="A4284" s="577" t="e">
        <f>IF(A4283="","",IF(A4283=#REF!*12,"",+A4283+1))</f>
        <v>#REF!</v>
      </c>
      <c r="B4284" s="576" t="e">
        <f t="shared" si="467"/>
        <v>#REF!</v>
      </c>
      <c r="C4284" s="576" t="e">
        <f>IF(A4284="","",IF(#REF!+'Plano Prestação Mensal Proposta'!A4284&gt;120,0,ROUND(IF(B4284&gt;0.045,(0.045*0.5),(0.5)*B4284),7)))</f>
        <v>#REF!</v>
      </c>
      <c r="D4284" s="576" t="e">
        <f t="shared" si="462"/>
        <v>#REF!</v>
      </c>
      <c r="E4284" s="575" t="e">
        <f t="shared" si="468"/>
        <v>#REF!</v>
      </c>
      <c r="F4284" s="575" t="e">
        <f t="shared" si="463"/>
        <v>#REF!</v>
      </c>
      <c r="G4284" s="575" t="e">
        <f t="shared" si="464"/>
        <v>#REF!</v>
      </c>
      <c r="H4284" s="575" t="e">
        <f t="shared" si="465"/>
        <v>#REF!</v>
      </c>
      <c r="I4284" s="575" t="e">
        <f t="shared" si="466"/>
        <v>#REF!</v>
      </c>
      <c r="J4284" s="575" t="e">
        <f>IF(A4284="","",IF(#REF!="","",PMT((1+D4284)^(1/12)-1,(#REF!*12)-A4284+1,-E4284)))</f>
        <v>#REF!</v>
      </c>
    </row>
    <row r="4285" spans="1:10">
      <c r="A4285" s="577" t="e">
        <f>IF(A4284="","",IF(A4284=#REF!*12,"",+A4284+1))</f>
        <v>#REF!</v>
      </c>
      <c r="B4285" s="576" t="e">
        <f t="shared" si="467"/>
        <v>#REF!</v>
      </c>
      <c r="C4285" s="576" t="e">
        <f>IF(A4285="","",IF(#REF!+'Plano Prestação Mensal Proposta'!A4285&gt;120,0,ROUND(IF(B4285&gt;0.045,(0.045*0.5),(0.5)*B4285),7)))</f>
        <v>#REF!</v>
      </c>
      <c r="D4285" s="576" t="e">
        <f t="shared" si="462"/>
        <v>#REF!</v>
      </c>
      <c r="E4285" s="575" t="e">
        <f t="shared" si="468"/>
        <v>#REF!</v>
      </c>
      <c r="F4285" s="575" t="e">
        <f t="shared" si="463"/>
        <v>#REF!</v>
      </c>
      <c r="G4285" s="575" t="e">
        <f t="shared" si="464"/>
        <v>#REF!</v>
      </c>
      <c r="H4285" s="575" t="e">
        <f t="shared" si="465"/>
        <v>#REF!</v>
      </c>
      <c r="I4285" s="575" t="e">
        <f t="shared" si="466"/>
        <v>#REF!</v>
      </c>
      <c r="J4285" s="575" t="e">
        <f>IF(A4285="","",IF(#REF!="","",PMT((1+D4285)^(1/12)-1,(#REF!*12)-A4285+1,-E4285)))</f>
        <v>#REF!</v>
      </c>
    </row>
    <row r="4286" spans="1:10">
      <c r="A4286" s="577" t="e">
        <f>IF(A4285="","",IF(A4285=#REF!*12,"",+A4285+1))</f>
        <v>#REF!</v>
      </c>
      <c r="B4286" s="576" t="e">
        <f t="shared" si="467"/>
        <v>#REF!</v>
      </c>
      <c r="C4286" s="576" t="e">
        <f>IF(A4286="","",IF(#REF!+'Plano Prestação Mensal Proposta'!A4286&gt;120,0,ROUND(IF(B4286&gt;0.045,(0.045*0.5),(0.5)*B4286),7)))</f>
        <v>#REF!</v>
      </c>
      <c r="D4286" s="576" t="e">
        <f t="shared" si="462"/>
        <v>#REF!</v>
      </c>
      <c r="E4286" s="575" t="e">
        <f t="shared" si="468"/>
        <v>#REF!</v>
      </c>
      <c r="F4286" s="575" t="e">
        <f t="shared" si="463"/>
        <v>#REF!</v>
      </c>
      <c r="G4286" s="575" t="e">
        <f t="shared" si="464"/>
        <v>#REF!</v>
      </c>
      <c r="H4286" s="575" t="e">
        <f t="shared" si="465"/>
        <v>#REF!</v>
      </c>
      <c r="I4286" s="575" t="e">
        <f t="shared" si="466"/>
        <v>#REF!</v>
      </c>
      <c r="J4286" s="575" t="e">
        <f>IF(A4286="","",IF(#REF!="","",PMT((1+D4286)^(1/12)-1,(#REF!*12)-A4286+1,-E4286)))</f>
        <v>#REF!</v>
      </c>
    </row>
    <row r="4287" spans="1:10">
      <c r="A4287" s="577" t="e">
        <f>IF(A4286="","",IF(A4286=#REF!*12,"",+A4286+1))</f>
        <v>#REF!</v>
      </c>
      <c r="B4287" s="576" t="e">
        <f t="shared" si="467"/>
        <v>#REF!</v>
      </c>
      <c r="C4287" s="576" t="e">
        <f>IF(A4287="","",IF(#REF!+'Plano Prestação Mensal Proposta'!A4287&gt;120,0,ROUND(IF(B4287&gt;0.045,(0.045*0.5),(0.5)*B4287),7)))</f>
        <v>#REF!</v>
      </c>
      <c r="D4287" s="576" t="e">
        <f t="shared" si="462"/>
        <v>#REF!</v>
      </c>
      <c r="E4287" s="575" t="e">
        <f t="shared" si="468"/>
        <v>#REF!</v>
      </c>
      <c r="F4287" s="575" t="e">
        <f t="shared" si="463"/>
        <v>#REF!</v>
      </c>
      <c r="G4287" s="575" t="e">
        <f t="shared" si="464"/>
        <v>#REF!</v>
      </c>
      <c r="H4287" s="575" t="e">
        <f t="shared" si="465"/>
        <v>#REF!</v>
      </c>
      <c r="I4287" s="575" t="e">
        <f t="shared" si="466"/>
        <v>#REF!</v>
      </c>
      <c r="J4287" s="575" t="e">
        <f>IF(A4287="","",IF(#REF!="","",PMT((1+D4287)^(1/12)-1,(#REF!*12)-A4287+1,-E4287)))</f>
        <v>#REF!</v>
      </c>
    </row>
    <row r="4288" spans="1:10">
      <c r="A4288" s="577" t="e">
        <f>IF(A4287="","",IF(A4287=#REF!*12,"",+A4287+1))</f>
        <v>#REF!</v>
      </c>
      <c r="B4288" s="576" t="e">
        <f t="shared" si="467"/>
        <v>#REF!</v>
      </c>
      <c r="C4288" s="576" t="e">
        <f>IF(A4288="","",IF(#REF!+'Plano Prestação Mensal Proposta'!A4288&gt;120,0,ROUND(IF(B4288&gt;0.045,(0.045*0.5),(0.5)*B4288),7)))</f>
        <v>#REF!</v>
      </c>
      <c r="D4288" s="576" t="e">
        <f t="shared" si="462"/>
        <v>#REF!</v>
      </c>
      <c r="E4288" s="575" t="e">
        <f t="shared" si="468"/>
        <v>#REF!</v>
      </c>
      <c r="F4288" s="575" t="e">
        <f t="shared" si="463"/>
        <v>#REF!</v>
      </c>
      <c r="G4288" s="575" t="e">
        <f t="shared" si="464"/>
        <v>#REF!</v>
      </c>
      <c r="H4288" s="575" t="e">
        <f t="shared" si="465"/>
        <v>#REF!</v>
      </c>
      <c r="I4288" s="575" t="e">
        <f t="shared" si="466"/>
        <v>#REF!</v>
      </c>
      <c r="J4288" s="575" t="e">
        <f>IF(A4288="","",IF(#REF!="","",PMT((1+D4288)^(1/12)-1,(#REF!*12)-A4288+1,-E4288)))</f>
        <v>#REF!</v>
      </c>
    </row>
    <row r="4289" spans="1:10">
      <c r="A4289" s="577" t="e">
        <f>IF(A4288="","",IF(A4288=#REF!*12,"",+A4288+1))</f>
        <v>#REF!</v>
      </c>
      <c r="B4289" s="576" t="e">
        <f t="shared" si="467"/>
        <v>#REF!</v>
      </c>
      <c r="C4289" s="576" t="e">
        <f>IF(A4289="","",IF(#REF!+'Plano Prestação Mensal Proposta'!A4289&gt;120,0,ROUND(IF(B4289&gt;0.045,(0.045*0.5),(0.5)*B4289),7)))</f>
        <v>#REF!</v>
      </c>
      <c r="D4289" s="576" t="e">
        <f t="shared" si="462"/>
        <v>#REF!</v>
      </c>
      <c r="E4289" s="575" t="e">
        <f t="shared" si="468"/>
        <v>#REF!</v>
      </c>
      <c r="F4289" s="575" t="e">
        <f t="shared" si="463"/>
        <v>#REF!</v>
      </c>
      <c r="G4289" s="575" t="e">
        <f t="shared" si="464"/>
        <v>#REF!</v>
      </c>
      <c r="H4289" s="575" t="e">
        <f t="shared" si="465"/>
        <v>#REF!</v>
      </c>
      <c r="I4289" s="575" t="e">
        <f t="shared" si="466"/>
        <v>#REF!</v>
      </c>
      <c r="J4289" s="575" t="e">
        <f>IF(A4289="","",IF(#REF!="","",PMT((1+D4289)^(1/12)-1,(#REF!*12)-A4289+1,-E4289)))</f>
        <v>#REF!</v>
      </c>
    </row>
    <row r="4290" spans="1:10">
      <c r="A4290" s="577" t="e">
        <f>IF(A4289="","",IF(A4289=#REF!*12,"",+A4289+1))</f>
        <v>#REF!</v>
      </c>
      <c r="B4290" s="576" t="e">
        <f t="shared" si="467"/>
        <v>#REF!</v>
      </c>
      <c r="C4290" s="576" t="e">
        <f>IF(A4290="","",IF(#REF!+'Plano Prestação Mensal Proposta'!A4290&gt;120,0,ROUND(IF(B4290&gt;0.045,(0.045*0.5),(0.5)*B4290),7)))</f>
        <v>#REF!</v>
      </c>
      <c r="D4290" s="576" t="e">
        <f t="shared" si="462"/>
        <v>#REF!</v>
      </c>
      <c r="E4290" s="575" t="e">
        <f t="shared" si="468"/>
        <v>#REF!</v>
      </c>
      <c r="F4290" s="575" t="e">
        <f t="shared" si="463"/>
        <v>#REF!</v>
      </c>
      <c r="G4290" s="575" t="e">
        <f t="shared" si="464"/>
        <v>#REF!</v>
      </c>
      <c r="H4290" s="575" t="e">
        <f t="shared" si="465"/>
        <v>#REF!</v>
      </c>
      <c r="I4290" s="575" t="e">
        <f t="shared" si="466"/>
        <v>#REF!</v>
      </c>
      <c r="J4290" s="575" t="e">
        <f>IF(A4290="","",IF(#REF!="","",PMT((1+D4290)^(1/12)-1,(#REF!*12)-A4290+1,-E4290)))</f>
        <v>#REF!</v>
      </c>
    </row>
    <row r="4291" spans="1:10">
      <c r="A4291" s="577" t="e">
        <f>IF(A4290="","",IF(A4290=#REF!*12,"",+A4290+1))</f>
        <v>#REF!</v>
      </c>
      <c r="B4291" s="576" t="e">
        <f t="shared" si="467"/>
        <v>#REF!</v>
      </c>
      <c r="C4291" s="576" t="e">
        <f>IF(A4291="","",IF(#REF!+'Plano Prestação Mensal Proposta'!A4291&gt;120,0,ROUND(IF(B4291&gt;0.045,(0.045*0.5),(0.5)*B4291),7)))</f>
        <v>#REF!</v>
      </c>
      <c r="D4291" s="576" t="e">
        <f t="shared" si="462"/>
        <v>#REF!</v>
      </c>
      <c r="E4291" s="575" t="e">
        <f t="shared" si="468"/>
        <v>#REF!</v>
      </c>
      <c r="F4291" s="575" t="e">
        <f t="shared" si="463"/>
        <v>#REF!</v>
      </c>
      <c r="G4291" s="575" t="e">
        <f t="shared" si="464"/>
        <v>#REF!</v>
      </c>
      <c r="H4291" s="575" t="e">
        <f t="shared" si="465"/>
        <v>#REF!</v>
      </c>
      <c r="I4291" s="575" t="e">
        <f t="shared" si="466"/>
        <v>#REF!</v>
      </c>
      <c r="J4291" s="575" t="e">
        <f>IF(A4291="","",IF(#REF!="","",PMT((1+D4291)^(1/12)-1,(#REF!*12)-A4291+1,-E4291)))</f>
        <v>#REF!</v>
      </c>
    </row>
    <row r="4292" spans="1:10">
      <c r="A4292" s="577" t="e">
        <f>IF(A4291="","",IF(A4291=#REF!*12,"",+A4291+1))</f>
        <v>#REF!</v>
      </c>
      <c r="B4292" s="576" t="e">
        <f t="shared" si="467"/>
        <v>#REF!</v>
      </c>
      <c r="C4292" s="576" t="e">
        <f>IF(A4292="","",IF(#REF!+'Plano Prestação Mensal Proposta'!A4292&gt;120,0,ROUND(IF(B4292&gt;0.045,(0.045*0.5),(0.5)*B4292),7)))</f>
        <v>#REF!</v>
      </c>
      <c r="D4292" s="576" t="e">
        <f t="shared" si="462"/>
        <v>#REF!</v>
      </c>
      <c r="E4292" s="575" t="e">
        <f t="shared" si="468"/>
        <v>#REF!</v>
      </c>
      <c r="F4292" s="575" t="e">
        <f t="shared" si="463"/>
        <v>#REF!</v>
      </c>
      <c r="G4292" s="575" t="e">
        <f t="shared" si="464"/>
        <v>#REF!</v>
      </c>
      <c r="H4292" s="575" t="e">
        <f t="shared" si="465"/>
        <v>#REF!</v>
      </c>
      <c r="I4292" s="575" t="e">
        <f t="shared" si="466"/>
        <v>#REF!</v>
      </c>
      <c r="J4292" s="575" t="e">
        <f>IF(A4292="","",IF(#REF!="","",PMT((1+D4292)^(1/12)-1,(#REF!*12)-A4292+1,-E4292)))</f>
        <v>#REF!</v>
      </c>
    </row>
    <row r="4293" spans="1:10">
      <c r="A4293" s="577" t="e">
        <f>IF(A4292="","",IF(A4292=#REF!*12,"",+A4292+1))</f>
        <v>#REF!</v>
      </c>
      <c r="B4293" s="576" t="e">
        <f t="shared" si="467"/>
        <v>#REF!</v>
      </c>
      <c r="C4293" s="576" t="e">
        <f>IF(A4293="","",IF(#REF!+'Plano Prestação Mensal Proposta'!A4293&gt;120,0,ROUND(IF(B4293&gt;0.045,(0.045*0.5),(0.5)*B4293),7)))</f>
        <v>#REF!</v>
      </c>
      <c r="D4293" s="576" t="e">
        <f t="shared" si="462"/>
        <v>#REF!</v>
      </c>
      <c r="E4293" s="575" t="e">
        <f t="shared" si="468"/>
        <v>#REF!</v>
      </c>
      <c r="F4293" s="575" t="e">
        <f t="shared" si="463"/>
        <v>#REF!</v>
      </c>
      <c r="G4293" s="575" t="e">
        <f t="shared" si="464"/>
        <v>#REF!</v>
      </c>
      <c r="H4293" s="575" t="e">
        <f t="shared" si="465"/>
        <v>#REF!</v>
      </c>
      <c r="I4293" s="575" t="e">
        <f t="shared" si="466"/>
        <v>#REF!</v>
      </c>
      <c r="J4293" s="575" t="e">
        <f>IF(A4293="","",IF(#REF!="","",PMT((1+D4293)^(1/12)-1,(#REF!*12)-A4293+1,-E4293)))</f>
        <v>#REF!</v>
      </c>
    </row>
    <row r="4294" spans="1:10">
      <c r="A4294" s="577" t="e">
        <f>IF(A4293="","",IF(A4293=#REF!*12,"",+A4293+1))</f>
        <v>#REF!</v>
      </c>
      <c r="B4294" s="576" t="e">
        <f t="shared" si="467"/>
        <v>#REF!</v>
      </c>
      <c r="C4294" s="576" t="e">
        <f>IF(A4294="","",IF(#REF!+'Plano Prestação Mensal Proposta'!A4294&gt;120,0,ROUND(IF(B4294&gt;0.045,(0.045*0.5),(0.5)*B4294),7)))</f>
        <v>#REF!</v>
      </c>
      <c r="D4294" s="576" t="e">
        <f t="shared" ref="D4294:D4322" si="469">IF(A4294="","",+B4294-C4294)</f>
        <v>#REF!</v>
      </c>
      <c r="E4294" s="575" t="e">
        <f t="shared" si="468"/>
        <v>#REF!</v>
      </c>
      <c r="F4294" s="575" t="e">
        <f t="shared" ref="F4294:F4322" si="470">IF(A4294="","",IF(J4294="","",+J4294-H4294))</f>
        <v>#REF!</v>
      </c>
      <c r="G4294" s="575" t="e">
        <f t="shared" ref="G4294:G4322" si="471">IF(A4294="","",IF(E4294="","",ROUND(+E4294*((1+B4294)^(1/12)-1),2)))</f>
        <v>#REF!</v>
      </c>
      <c r="H4294" s="575" t="e">
        <f t="shared" ref="H4294:H4322" si="472">IF(A4294="","",IF(E4294="","",ROUND(+E4294*((1+D4294)^(1/12)-1),2)))</f>
        <v>#REF!</v>
      </c>
      <c r="I4294" s="575" t="e">
        <f t="shared" ref="I4294:I4322" si="473">IF(A4294="","",+G4294-H4294)</f>
        <v>#REF!</v>
      </c>
      <c r="J4294" s="575" t="e">
        <f>IF(A4294="","",IF(#REF!="","",PMT((1+D4294)^(1/12)-1,(#REF!*12)-A4294+1,-E4294)))</f>
        <v>#REF!</v>
      </c>
    </row>
    <row r="4295" spans="1:10">
      <c r="A4295" s="577" t="e">
        <f>IF(A4294="","",IF(A4294=#REF!*12,"",+A4294+1))</f>
        <v>#REF!</v>
      </c>
      <c r="B4295" s="576" t="e">
        <f t="shared" ref="B4295:B4322" si="474">IF(A4295="","",+B4294)</f>
        <v>#REF!</v>
      </c>
      <c r="C4295" s="576" t="e">
        <f>IF(A4295="","",IF(#REF!+'Plano Prestação Mensal Proposta'!A4295&gt;120,0,ROUND(IF(B4295&gt;0.045,(0.045*0.5),(0.5)*B4295),7)))</f>
        <v>#REF!</v>
      </c>
      <c r="D4295" s="576" t="e">
        <f t="shared" si="469"/>
        <v>#REF!</v>
      </c>
      <c r="E4295" s="575" t="e">
        <f t="shared" ref="E4295:E4322" si="475">IF(A4295="","",IF(F4294="","",+E4294-F4294))</f>
        <v>#REF!</v>
      </c>
      <c r="F4295" s="575" t="e">
        <f t="shared" si="470"/>
        <v>#REF!</v>
      </c>
      <c r="G4295" s="575" t="e">
        <f t="shared" si="471"/>
        <v>#REF!</v>
      </c>
      <c r="H4295" s="575" t="e">
        <f t="shared" si="472"/>
        <v>#REF!</v>
      </c>
      <c r="I4295" s="575" t="e">
        <f t="shared" si="473"/>
        <v>#REF!</v>
      </c>
      <c r="J4295" s="575" t="e">
        <f>IF(A4295="","",IF(#REF!="","",PMT((1+D4295)^(1/12)-1,(#REF!*12)-A4295+1,-E4295)))</f>
        <v>#REF!</v>
      </c>
    </row>
    <row r="4296" spans="1:10">
      <c r="A4296" s="577" t="e">
        <f>IF(A4295="","",IF(A4295=#REF!*12,"",+A4295+1))</f>
        <v>#REF!</v>
      </c>
      <c r="B4296" s="576" t="e">
        <f t="shared" si="474"/>
        <v>#REF!</v>
      </c>
      <c r="C4296" s="576" t="e">
        <f>IF(A4296="","",IF(#REF!+'Plano Prestação Mensal Proposta'!A4296&gt;120,0,ROUND(IF(B4296&gt;0.045,(0.045*0.5),(0.5)*B4296),7)))</f>
        <v>#REF!</v>
      </c>
      <c r="D4296" s="576" t="e">
        <f t="shared" si="469"/>
        <v>#REF!</v>
      </c>
      <c r="E4296" s="575" t="e">
        <f t="shared" si="475"/>
        <v>#REF!</v>
      </c>
      <c r="F4296" s="575" t="e">
        <f t="shared" si="470"/>
        <v>#REF!</v>
      </c>
      <c r="G4296" s="575" t="e">
        <f t="shared" si="471"/>
        <v>#REF!</v>
      </c>
      <c r="H4296" s="575" t="e">
        <f t="shared" si="472"/>
        <v>#REF!</v>
      </c>
      <c r="I4296" s="575" t="e">
        <f t="shared" si="473"/>
        <v>#REF!</v>
      </c>
      <c r="J4296" s="575" t="e">
        <f>IF(A4296="","",IF(#REF!="","",PMT((1+D4296)^(1/12)-1,(#REF!*12)-A4296+1,-E4296)))</f>
        <v>#REF!</v>
      </c>
    </row>
    <row r="4297" spans="1:10">
      <c r="A4297" s="577" t="e">
        <f>IF(A4296="","",IF(A4296=#REF!*12,"",+A4296+1))</f>
        <v>#REF!</v>
      </c>
      <c r="B4297" s="576" t="e">
        <f t="shared" si="474"/>
        <v>#REF!</v>
      </c>
      <c r="C4297" s="576" t="e">
        <f>IF(A4297="","",IF(#REF!+'Plano Prestação Mensal Proposta'!A4297&gt;120,0,ROUND(IF(B4297&gt;0.045,(0.045*0.5),(0.5)*B4297),7)))</f>
        <v>#REF!</v>
      </c>
      <c r="D4297" s="576" t="e">
        <f t="shared" si="469"/>
        <v>#REF!</v>
      </c>
      <c r="E4297" s="575" t="e">
        <f t="shared" si="475"/>
        <v>#REF!</v>
      </c>
      <c r="F4297" s="575" t="e">
        <f t="shared" si="470"/>
        <v>#REF!</v>
      </c>
      <c r="G4297" s="575" t="e">
        <f t="shared" si="471"/>
        <v>#REF!</v>
      </c>
      <c r="H4297" s="575" t="e">
        <f t="shared" si="472"/>
        <v>#REF!</v>
      </c>
      <c r="I4297" s="575" t="e">
        <f t="shared" si="473"/>
        <v>#REF!</v>
      </c>
      <c r="J4297" s="575" t="e">
        <f>IF(A4297="","",IF(#REF!="","",PMT((1+D4297)^(1/12)-1,(#REF!*12)-A4297+1,-E4297)))</f>
        <v>#REF!</v>
      </c>
    </row>
    <row r="4298" spans="1:10">
      <c r="A4298" s="577" t="e">
        <f>IF(A4297="","",IF(A4297=#REF!*12,"",+A4297+1))</f>
        <v>#REF!</v>
      </c>
      <c r="B4298" s="576" t="e">
        <f t="shared" si="474"/>
        <v>#REF!</v>
      </c>
      <c r="C4298" s="576" t="e">
        <f>IF(A4298="","",IF(#REF!+'Plano Prestação Mensal Proposta'!A4298&gt;120,0,ROUND(IF(B4298&gt;0.045,(0.045*0.5),(0.5)*B4298),7)))</f>
        <v>#REF!</v>
      </c>
      <c r="D4298" s="576" t="e">
        <f t="shared" si="469"/>
        <v>#REF!</v>
      </c>
      <c r="E4298" s="575" t="e">
        <f t="shared" si="475"/>
        <v>#REF!</v>
      </c>
      <c r="F4298" s="575" t="e">
        <f t="shared" si="470"/>
        <v>#REF!</v>
      </c>
      <c r="G4298" s="575" t="e">
        <f t="shared" si="471"/>
        <v>#REF!</v>
      </c>
      <c r="H4298" s="575" t="e">
        <f t="shared" si="472"/>
        <v>#REF!</v>
      </c>
      <c r="I4298" s="575" t="e">
        <f t="shared" si="473"/>
        <v>#REF!</v>
      </c>
      <c r="J4298" s="575" t="e">
        <f>IF(A4298="","",IF(#REF!="","",PMT((1+D4298)^(1/12)-1,(#REF!*12)-A4298+1,-E4298)))</f>
        <v>#REF!</v>
      </c>
    </row>
    <row r="4299" spans="1:10">
      <c r="A4299" s="577" t="e">
        <f>IF(A4298="","",IF(A4298=#REF!*12,"",+A4298+1))</f>
        <v>#REF!</v>
      </c>
      <c r="B4299" s="576" t="e">
        <f t="shared" si="474"/>
        <v>#REF!</v>
      </c>
      <c r="C4299" s="576" t="e">
        <f>IF(A4299="","",IF(#REF!+'Plano Prestação Mensal Proposta'!A4299&gt;120,0,ROUND(IF(B4299&gt;0.045,(0.045*0.5),(0.5)*B4299),7)))</f>
        <v>#REF!</v>
      </c>
      <c r="D4299" s="576" t="e">
        <f t="shared" si="469"/>
        <v>#REF!</v>
      </c>
      <c r="E4299" s="575" t="e">
        <f t="shared" si="475"/>
        <v>#REF!</v>
      </c>
      <c r="F4299" s="575" t="e">
        <f t="shared" si="470"/>
        <v>#REF!</v>
      </c>
      <c r="G4299" s="575" t="e">
        <f t="shared" si="471"/>
        <v>#REF!</v>
      </c>
      <c r="H4299" s="575" t="e">
        <f t="shared" si="472"/>
        <v>#REF!</v>
      </c>
      <c r="I4299" s="575" t="e">
        <f t="shared" si="473"/>
        <v>#REF!</v>
      </c>
      <c r="J4299" s="575" t="e">
        <f>IF(A4299="","",IF(#REF!="","",PMT((1+D4299)^(1/12)-1,(#REF!*12)-A4299+1,-E4299)))</f>
        <v>#REF!</v>
      </c>
    </row>
    <row r="4300" spans="1:10">
      <c r="A4300" s="577" t="e">
        <f>IF(A4299="","",IF(A4299=#REF!*12,"",+A4299+1))</f>
        <v>#REF!</v>
      </c>
      <c r="B4300" s="576" t="e">
        <f t="shared" si="474"/>
        <v>#REF!</v>
      </c>
      <c r="C4300" s="576" t="e">
        <f>IF(A4300="","",IF(#REF!+'Plano Prestação Mensal Proposta'!A4300&gt;120,0,ROUND(IF(B4300&gt;0.045,(0.045*0.5),(0.5)*B4300),7)))</f>
        <v>#REF!</v>
      </c>
      <c r="D4300" s="576" t="e">
        <f t="shared" si="469"/>
        <v>#REF!</v>
      </c>
      <c r="E4300" s="575" t="e">
        <f t="shared" si="475"/>
        <v>#REF!</v>
      </c>
      <c r="F4300" s="575" t="e">
        <f t="shared" si="470"/>
        <v>#REF!</v>
      </c>
      <c r="G4300" s="575" t="e">
        <f t="shared" si="471"/>
        <v>#REF!</v>
      </c>
      <c r="H4300" s="575" t="e">
        <f t="shared" si="472"/>
        <v>#REF!</v>
      </c>
      <c r="I4300" s="575" t="e">
        <f t="shared" si="473"/>
        <v>#REF!</v>
      </c>
      <c r="J4300" s="575" t="e">
        <f>IF(A4300="","",IF(#REF!="","",PMT((1+D4300)^(1/12)-1,(#REF!*12)-A4300+1,-E4300)))</f>
        <v>#REF!</v>
      </c>
    </row>
    <row r="4301" spans="1:10">
      <c r="A4301" s="577" t="e">
        <f>IF(A4300="","",IF(A4300=#REF!*12,"",+A4300+1))</f>
        <v>#REF!</v>
      </c>
      <c r="B4301" s="576" t="e">
        <f t="shared" si="474"/>
        <v>#REF!</v>
      </c>
      <c r="C4301" s="576" t="e">
        <f>IF(A4301="","",IF(#REF!+'Plano Prestação Mensal Proposta'!A4301&gt;120,0,ROUND(IF(B4301&gt;0.045,(0.045*0.5),(0.5)*B4301),7)))</f>
        <v>#REF!</v>
      </c>
      <c r="D4301" s="576" t="e">
        <f t="shared" si="469"/>
        <v>#REF!</v>
      </c>
      <c r="E4301" s="575" t="e">
        <f t="shared" si="475"/>
        <v>#REF!</v>
      </c>
      <c r="F4301" s="575" t="e">
        <f t="shared" si="470"/>
        <v>#REF!</v>
      </c>
      <c r="G4301" s="575" t="e">
        <f t="shared" si="471"/>
        <v>#REF!</v>
      </c>
      <c r="H4301" s="575" t="e">
        <f t="shared" si="472"/>
        <v>#REF!</v>
      </c>
      <c r="I4301" s="575" t="e">
        <f t="shared" si="473"/>
        <v>#REF!</v>
      </c>
      <c r="J4301" s="575" t="e">
        <f>IF(A4301="","",IF(#REF!="","",PMT((1+D4301)^(1/12)-1,(#REF!*12)-A4301+1,-E4301)))</f>
        <v>#REF!</v>
      </c>
    </row>
    <row r="4302" spans="1:10">
      <c r="A4302" s="577" t="e">
        <f>IF(A4301="","",IF(A4301=#REF!*12,"",+A4301+1))</f>
        <v>#REF!</v>
      </c>
      <c r="B4302" s="576" t="e">
        <f t="shared" si="474"/>
        <v>#REF!</v>
      </c>
      <c r="C4302" s="576" t="e">
        <f>IF(A4302="","",IF(#REF!+'Plano Prestação Mensal Proposta'!A4302&gt;120,0,ROUND(IF(B4302&gt;0.045,(0.045*0.5),(0.5)*B4302),7)))</f>
        <v>#REF!</v>
      </c>
      <c r="D4302" s="576" t="e">
        <f t="shared" si="469"/>
        <v>#REF!</v>
      </c>
      <c r="E4302" s="575" t="e">
        <f t="shared" si="475"/>
        <v>#REF!</v>
      </c>
      <c r="F4302" s="575" t="e">
        <f t="shared" si="470"/>
        <v>#REF!</v>
      </c>
      <c r="G4302" s="575" t="e">
        <f t="shared" si="471"/>
        <v>#REF!</v>
      </c>
      <c r="H4302" s="575" t="e">
        <f t="shared" si="472"/>
        <v>#REF!</v>
      </c>
      <c r="I4302" s="575" t="e">
        <f t="shared" si="473"/>
        <v>#REF!</v>
      </c>
      <c r="J4302" s="575" t="e">
        <f>IF(A4302="","",IF(#REF!="","",PMT((1+D4302)^(1/12)-1,(#REF!*12)-A4302+1,-E4302)))</f>
        <v>#REF!</v>
      </c>
    </row>
    <row r="4303" spans="1:10">
      <c r="A4303" s="577" t="e">
        <f>IF(A4302="","",IF(A4302=#REF!*12,"",+A4302+1))</f>
        <v>#REF!</v>
      </c>
      <c r="B4303" s="576" t="e">
        <f t="shared" si="474"/>
        <v>#REF!</v>
      </c>
      <c r="C4303" s="576" t="e">
        <f>IF(A4303="","",IF(#REF!+'Plano Prestação Mensal Proposta'!A4303&gt;120,0,ROUND(IF(B4303&gt;0.045,(0.045*0.5),(0.5)*B4303),7)))</f>
        <v>#REF!</v>
      </c>
      <c r="D4303" s="576" t="e">
        <f t="shared" si="469"/>
        <v>#REF!</v>
      </c>
      <c r="E4303" s="575" t="e">
        <f t="shared" si="475"/>
        <v>#REF!</v>
      </c>
      <c r="F4303" s="575" t="e">
        <f t="shared" si="470"/>
        <v>#REF!</v>
      </c>
      <c r="G4303" s="575" t="e">
        <f t="shared" si="471"/>
        <v>#REF!</v>
      </c>
      <c r="H4303" s="575" t="e">
        <f t="shared" si="472"/>
        <v>#REF!</v>
      </c>
      <c r="I4303" s="575" t="e">
        <f t="shared" si="473"/>
        <v>#REF!</v>
      </c>
      <c r="J4303" s="575" t="e">
        <f>IF(A4303="","",IF(#REF!="","",PMT((1+D4303)^(1/12)-1,(#REF!*12)-A4303+1,-E4303)))</f>
        <v>#REF!</v>
      </c>
    </row>
    <row r="4304" spans="1:10">
      <c r="A4304" s="577" t="e">
        <f>IF(A4303="","",IF(A4303=#REF!*12,"",+A4303+1))</f>
        <v>#REF!</v>
      </c>
      <c r="B4304" s="576" t="e">
        <f t="shared" si="474"/>
        <v>#REF!</v>
      </c>
      <c r="C4304" s="576" t="e">
        <f>IF(A4304="","",IF(#REF!+'Plano Prestação Mensal Proposta'!A4304&gt;120,0,ROUND(IF(B4304&gt;0.045,(0.045*0.5),(0.5)*B4304),7)))</f>
        <v>#REF!</v>
      </c>
      <c r="D4304" s="576" t="e">
        <f t="shared" si="469"/>
        <v>#REF!</v>
      </c>
      <c r="E4304" s="575" t="e">
        <f t="shared" si="475"/>
        <v>#REF!</v>
      </c>
      <c r="F4304" s="575" t="e">
        <f t="shared" si="470"/>
        <v>#REF!</v>
      </c>
      <c r="G4304" s="575" t="e">
        <f t="shared" si="471"/>
        <v>#REF!</v>
      </c>
      <c r="H4304" s="575" t="e">
        <f t="shared" si="472"/>
        <v>#REF!</v>
      </c>
      <c r="I4304" s="575" t="e">
        <f t="shared" si="473"/>
        <v>#REF!</v>
      </c>
      <c r="J4304" s="575" t="e">
        <f>IF(A4304="","",IF(#REF!="","",PMT((1+D4304)^(1/12)-1,(#REF!*12)-A4304+1,-E4304)))</f>
        <v>#REF!</v>
      </c>
    </row>
    <row r="4305" spans="1:10">
      <c r="A4305" s="577" t="e">
        <f>IF(A4304="","",IF(A4304=#REF!*12,"",+A4304+1))</f>
        <v>#REF!</v>
      </c>
      <c r="B4305" s="576" t="e">
        <f t="shared" si="474"/>
        <v>#REF!</v>
      </c>
      <c r="C4305" s="576" t="e">
        <f>IF(A4305="","",IF(#REF!+'Plano Prestação Mensal Proposta'!A4305&gt;120,0,ROUND(IF(B4305&gt;0.045,(0.045*0.5),(0.5)*B4305),7)))</f>
        <v>#REF!</v>
      </c>
      <c r="D4305" s="576" t="e">
        <f t="shared" si="469"/>
        <v>#REF!</v>
      </c>
      <c r="E4305" s="575" t="e">
        <f t="shared" si="475"/>
        <v>#REF!</v>
      </c>
      <c r="F4305" s="575" t="e">
        <f t="shared" si="470"/>
        <v>#REF!</v>
      </c>
      <c r="G4305" s="575" t="e">
        <f t="shared" si="471"/>
        <v>#REF!</v>
      </c>
      <c r="H4305" s="575" t="e">
        <f t="shared" si="472"/>
        <v>#REF!</v>
      </c>
      <c r="I4305" s="575" t="e">
        <f t="shared" si="473"/>
        <v>#REF!</v>
      </c>
      <c r="J4305" s="575" t="e">
        <f>IF(A4305="","",IF(#REF!="","",PMT((1+D4305)^(1/12)-1,(#REF!*12)-A4305+1,-E4305)))</f>
        <v>#REF!</v>
      </c>
    </row>
    <row r="4306" spans="1:10">
      <c r="A4306" s="577" t="e">
        <f>IF(A4305="","",IF(A4305=#REF!*12,"",+A4305+1))</f>
        <v>#REF!</v>
      </c>
      <c r="B4306" s="576" t="e">
        <f t="shared" si="474"/>
        <v>#REF!</v>
      </c>
      <c r="C4306" s="576" t="e">
        <f>IF(A4306="","",IF(#REF!+'Plano Prestação Mensal Proposta'!A4306&gt;120,0,ROUND(IF(B4306&gt;0.045,(0.045*0.5),(0.5)*B4306),7)))</f>
        <v>#REF!</v>
      </c>
      <c r="D4306" s="576" t="e">
        <f t="shared" si="469"/>
        <v>#REF!</v>
      </c>
      <c r="E4306" s="575" t="e">
        <f t="shared" si="475"/>
        <v>#REF!</v>
      </c>
      <c r="F4306" s="575" t="e">
        <f t="shared" si="470"/>
        <v>#REF!</v>
      </c>
      <c r="G4306" s="575" t="e">
        <f t="shared" si="471"/>
        <v>#REF!</v>
      </c>
      <c r="H4306" s="575" t="e">
        <f t="shared" si="472"/>
        <v>#REF!</v>
      </c>
      <c r="I4306" s="575" t="e">
        <f t="shared" si="473"/>
        <v>#REF!</v>
      </c>
      <c r="J4306" s="575" t="e">
        <f>IF(A4306="","",IF(#REF!="","",PMT((1+D4306)^(1/12)-1,(#REF!*12)-A4306+1,-E4306)))</f>
        <v>#REF!</v>
      </c>
    </row>
    <row r="4307" spans="1:10">
      <c r="A4307" s="577" t="e">
        <f>IF(A4306="","",IF(A4306=#REF!*12,"",+A4306+1))</f>
        <v>#REF!</v>
      </c>
      <c r="B4307" s="576" t="e">
        <f t="shared" si="474"/>
        <v>#REF!</v>
      </c>
      <c r="C4307" s="576" t="e">
        <f>IF(A4307="","",IF(#REF!+'Plano Prestação Mensal Proposta'!A4307&gt;120,0,ROUND(IF(B4307&gt;0.045,(0.045*0.5),(0.5)*B4307),7)))</f>
        <v>#REF!</v>
      </c>
      <c r="D4307" s="576" t="e">
        <f t="shared" si="469"/>
        <v>#REF!</v>
      </c>
      <c r="E4307" s="575" t="e">
        <f t="shared" si="475"/>
        <v>#REF!</v>
      </c>
      <c r="F4307" s="575" t="e">
        <f t="shared" si="470"/>
        <v>#REF!</v>
      </c>
      <c r="G4307" s="575" t="e">
        <f t="shared" si="471"/>
        <v>#REF!</v>
      </c>
      <c r="H4307" s="575" t="e">
        <f t="shared" si="472"/>
        <v>#REF!</v>
      </c>
      <c r="I4307" s="575" t="e">
        <f t="shared" si="473"/>
        <v>#REF!</v>
      </c>
      <c r="J4307" s="575" t="e">
        <f>IF(A4307="","",IF(#REF!="","",PMT((1+D4307)^(1/12)-1,(#REF!*12)-A4307+1,-E4307)))</f>
        <v>#REF!</v>
      </c>
    </row>
    <row r="4308" spans="1:10">
      <c r="A4308" s="577" t="e">
        <f>IF(A4307="","",IF(A4307=#REF!*12,"",+A4307+1))</f>
        <v>#REF!</v>
      </c>
      <c r="B4308" s="576" t="e">
        <f t="shared" si="474"/>
        <v>#REF!</v>
      </c>
      <c r="C4308" s="576" t="e">
        <f>IF(A4308="","",IF(#REF!+'Plano Prestação Mensal Proposta'!A4308&gt;120,0,ROUND(IF(B4308&gt;0.045,(0.045*0.5),(0.5)*B4308),7)))</f>
        <v>#REF!</v>
      </c>
      <c r="D4308" s="576" t="e">
        <f t="shared" si="469"/>
        <v>#REF!</v>
      </c>
      <c r="E4308" s="575" t="e">
        <f t="shared" si="475"/>
        <v>#REF!</v>
      </c>
      <c r="F4308" s="575" t="e">
        <f t="shared" si="470"/>
        <v>#REF!</v>
      </c>
      <c r="G4308" s="575" t="e">
        <f t="shared" si="471"/>
        <v>#REF!</v>
      </c>
      <c r="H4308" s="575" t="e">
        <f t="shared" si="472"/>
        <v>#REF!</v>
      </c>
      <c r="I4308" s="575" t="e">
        <f t="shared" si="473"/>
        <v>#REF!</v>
      </c>
      <c r="J4308" s="575" t="e">
        <f>IF(A4308="","",IF(#REF!="","",PMT((1+D4308)^(1/12)-1,(#REF!*12)-A4308+1,-E4308)))</f>
        <v>#REF!</v>
      </c>
    </row>
    <row r="4309" spans="1:10">
      <c r="A4309" s="577" t="e">
        <f>IF(A4308="","",IF(A4308=#REF!*12,"",+A4308+1))</f>
        <v>#REF!</v>
      </c>
      <c r="B4309" s="576" t="e">
        <f t="shared" si="474"/>
        <v>#REF!</v>
      </c>
      <c r="C4309" s="576" t="e">
        <f>IF(A4309="","",IF(#REF!+'Plano Prestação Mensal Proposta'!A4309&gt;120,0,ROUND(IF(B4309&gt;0.045,(0.045*0.5),(0.5)*B4309),7)))</f>
        <v>#REF!</v>
      </c>
      <c r="D4309" s="576" t="e">
        <f t="shared" si="469"/>
        <v>#REF!</v>
      </c>
      <c r="E4309" s="575" t="e">
        <f t="shared" si="475"/>
        <v>#REF!</v>
      </c>
      <c r="F4309" s="575" t="e">
        <f t="shared" si="470"/>
        <v>#REF!</v>
      </c>
      <c r="G4309" s="575" t="e">
        <f t="shared" si="471"/>
        <v>#REF!</v>
      </c>
      <c r="H4309" s="575" t="e">
        <f t="shared" si="472"/>
        <v>#REF!</v>
      </c>
      <c r="I4309" s="575" t="e">
        <f t="shared" si="473"/>
        <v>#REF!</v>
      </c>
      <c r="J4309" s="575" t="e">
        <f>IF(A4309="","",IF(#REF!="","",PMT((1+D4309)^(1/12)-1,(#REF!*12)-A4309+1,-E4309)))</f>
        <v>#REF!</v>
      </c>
    </row>
    <row r="4310" spans="1:10">
      <c r="A4310" s="577" t="e">
        <f>IF(A4309="","",IF(A4309=#REF!*12,"",+A4309+1))</f>
        <v>#REF!</v>
      </c>
      <c r="B4310" s="576" t="e">
        <f t="shared" si="474"/>
        <v>#REF!</v>
      </c>
      <c r="C4310" s="576" t="e">
        <f>IF(A4310="","",IF(#REF!+'Plano Prestação Mensal Proposta'!A4310&gt;120,0,ROUND(IF(B4310&gt;0.045,(0.045*0.5),(0.5)*B4310),7)))</f>
        <v>#REF!</v>
      </c>
      <c r="D4310" s="576" t="e">
        <f t="shared" si="469"/>
        <v>#REF!</v>
      </c>
      <c r="E4310" s="575" t="e">
        <f t="shared" si="475"/>
        <v>#REF!</v>
      </c>
      <c r="F4310" s="575" t="e">
        <f t="shared" si="470"/>
        <v>#REF!</v>
      </c>
      <c r="G4310" s="575" t="e">
        <f t="shared" si="471"/>
        <v>#REF!</v>
      </c>
      <c r="H4310" s="575" t="e">
        <f t="shared" si="472"/>
        <v>#REF!</v>
      </c>
      <c r="I4310" s="575" t="e">
        <f t="shared" si="473"/>
        <v>#REF!</v>
      </c>
      <c r="J4310" s="575" t="e">
        <f>IF(A4310="","",IF(#REF!="","",PMT((1+D4310)^(1/12)-1,(#REF!*12)-A4310+1,-E4310)))</f>
        <v>#REF!</v>
      </c>
    </row>
    <row r="4311" spans="1:10">
      <c r="A4311" s="577" t="e">
        <f>IF(A4310="","",IF(A4310=#REF!*12,"",+A4310+1))</f>
        <v>#REF!</v>
      </c>
      <c r="B4311" s="576" t="e">
        <f t="shared" si="474"/>
        <v>#REF!</v>
      </c>
      <c r="C4311" s="576" t="e">
        <f>IF(A4311="","",IF(#REF!+'Plano Prestação Mensal Proposta'!A4311&gt;120,0,ROUND(IF(B4311&gt;0.045,(0.045*0.5),(0.5)*B4311),7)))</f>
        <v>#REF!</v>
      </c>
      <c r="D4311" s="576" t="e">
        <f t="shared" si="469"/>
        <v>#REF!</v>
      </c>
      <c r="E4311" s="575" t="e">
        <f t="shared" si="475"/>
        <v>#REF!</v>
      </c>
      <c r="F4311" s="575" t="e">
        <f t="shared" si="470"/>
        <v>#REF!</v>
      </c>
      <c r="G4311" s="575" t="e">
        <f t="shared" si="471"/>
        <v>#REF!</v>
      </c>
      <c r="H4311" s="575" t="e">
        <f t="shared" si="472"/>
        <v>#REF!</v>
      </c>
      <c r="I4311" s="575" t="e">
        <f t="shared" si="473"/>
        <v>#REF!</v>
      </c>
      <c r="J4311" s="575" t="e">
        <f>IF(A4311="","",IF(#REF!="","",PMT((1+D4311)^(1/12)-1,(#REF!*12)-A4311+1,-E4311)))</f>
        <v>#REF!</v>
      </c>
    </row>
    <row r="4312" spans="1:10">
      <c r="A4312" s="577" t="e">
        <f>IF(A4311="","",IF(A4311=#REF!*12,"",+A4311+1))</f>
        <v>#REF!</v>
      </c>
      <c r="B4312" s="576" t="e">
        <f t="shared" si="474"/>
        <v>#REF!</v>
      </c>
      <c r="C4312" s="576" t="e">
        <f>IF(A4312="","",IF(#REF!+'Plano Prestação Mensal Proposta'!A4312&gt;120,0,ROUND(IF(B4312&gt;0.045,(0.045*0.5),(0.5)*B4312),7)))</f>
        <v>#REF!</v>
      </c>
      <c r="D4312" s="576" t="e">
        <f t="shared" si="469"/>
        <v>#REF!</v>
      </c>
      <c r="E4312" s="575" t="e">
        <f t="shared" si="475"/>
        <v>#REF!</v>
      </c>
      <c r="F4312" s="575" t="e">
        <f t="shared" si="470"/>
        <v>#REF!</v>
      </c>
      <c r="G4312" s="575" t="e">
        <f t="shared" si="471"/>
        <v>#REF!</v>
      </c>
      <c r="H4312" s="575" t="e">
        <f t="shared" si="472"/>
        <v>#REF!</v>
      </c>
      <c r="I4312" s="575" t="e">
        <f t="shared" si="473"/>
        <v>#REF!</v>
      </c>
      <c r="J4312" s="575" t="e">
        <f>IF(A4312="","",IF(#REF!="","",PMT((1+D4312)^(1/12)-1,(#REF!*12)-A4312+1,-E4312)))</f>
        <v>#REF!</v>
      </c>
    </row>
    <row r="4313" spans="1:10">
      <c r="A4313" s="577" t="e">
        <f>IF(A4312="","",IF(A4312=#REF!*12,"",+A4312+1))</f>
        <v>#REF!</v>
      </c>
      <c r="B4313" s="576" t="e">
        <f t="shared" si="474"/>
        <v>#REF!</v>
      </c>
      <c r="C4313" s="576" t="e">
        <f>IF(A4313="","",IF(#REF!+'Plano Prestação Mensal Proposta'!A4313&gt;120,0,ROUND(IF(B4313&gt;0.045,(0.045*0.5),(0.5)*B4313),7)))</f>
        <v>#REF!</v>
      </c>
      <c r="D4313" s="576" t="e">
        <f t="shared" si="469"/>
        <v>#REF!</v>
      </c>
      <c r="E4313" s="575" t="e">
        <f t="shared" si="475"/>
        <v>#REF!</v>
      </c>
      <c r="F4313" s="575" t="e">
        <f t="shared" si="470"/>
        <v>#REF!</v>
      </c>
      <c r="G4313" s="575" t="e">
        <f t="shared" si="471"/>
        <v>#REF!</v>
      </c>
      <c r="H4313" s="575" t="e">
        <f t="shared" si="472"/>
        <v>#REF!</v>
      </c>
      <c r="I4313" s="575" t="e">
        <f t="shared" si="473"/>
        <v>#REF!</v>
      </c>
      <c r="J4313" s="575" t="e">
        <f>IF(A4313="","",IF(#REF!="","",PMT((1+D4313)^(1/12)-1,(#REF!*12)-A4313+1,-E4313)))</f>
        <v>#REF!</v>
      </c>
    </row>
    <row r="4314" spans="1:10">
      <c r="A4314" s="577" t="e">
        <f>IF(A4313="","",IF(A4313=#REF!*12,"",+A4313+1))</f>
        <v>#REF!</v>
      </c>
      <c r="B4314" s="576" t="e">
        <f t="shared" si="474"/>
        <v>#REF!</v>
      </c>
      <c r="C4314" s="576" t="e">
        <f>IF(A4314="","",IF(#REF!+'Plano Prestação Mensal Proposta'!A4314&gt;120,0,ROUND(IF(B4314&gt;0.045,(0.045*0.5),(0.5)*B4314),7)))</f>
        <v>#REF!</v>
      </c>
      <c r="D4314" s="576" t="e">
        <f t="shared" si="469"/>
        <v>#REF!</v>
      </c>
      <c r="E4314" s="575" t="e">
        <f t="shared" si="475"/>
        <v>#REF!</v>
      </c>
      <c r="F4314" s="575" t="e">
        <f t="shared" si="470"/>
        <v>#REF!</v>
      </c>
      <c r="G4314" s="575" t="e">
        <f t="shared" si="471"/>
        <v>#REF!</v>
      </c>
      <c r="H4314" s="575" t="e">
        <f t="shared" si="472"/>
        <v>#REF!</v>
      </c>
      <c r="I4314" s="575" t="e">
        <f t="shared" si="473"/>
        <v>#REF!</v>
      </c>
      <c r="J4314" s="575" t="e">
        <f>IF(A4314="","",IF(#REF!="","",PMT((1+D4314)^(1/12)-1,(#REF!*12)-A4314+1,-E4314)))</f>
        <v>#REF!</v>
      </c>
    </row>
    <row r="4315" spans="1:10">
      <c r="A4315" s="577" t="e">
        <f>IF(A4314="","",IF(A4314=#REF!*12,"",+A4314+1))</f>
        <v>#REF!</v>
      </c>
      <c r="B4315" s="576" t="e">
        <f t="shared" si="474"/>
        <v>#REF!</v>
      </c>
      <c r="C4315" s="576" t="e">
        <f>IF(A4315="","",IF(#REF!+'Plano Prestação Mensal Proposta'!A4315&gt;120,0,ROUND(IF(B4315&gt;0.045,(0.045*0.5),(0.5)*B4315),7)))</f>
        <v>#REF!</v>
      </c>
      <c r="D4315" s="576" t="e">
        <f t="shared" si="469"/>
        <v>#REF!</v>
      </c>
      <c r="E4315" s="575" t="e">
        <f t="shared" si="475"/>
        <v>#REF!</v>
      </c>
      <c r="F4315" s="575" t="e">
        <f t="shared" si="470"/>
        <v>#REF!</v>
      </c>
      <c r="G4315" s="575" t="e">
        <f t="shared" si="471"/>
        <v>#REF!</v>
      </c>
      <c r="H4315" s="575" t="e">
        <f t="shared" si="472"/>
        <v>#REF!</v>
      </c>
      <c r="I4315" s="575" t="e">
        <f t="shared" si="473"/>
        <v>#REF!</v>
      </c>
      <c r="J4315" s="575" t="e">
        <f>IF(A4315="","",IF(#REF!="","",PMT((1+D4315)^(1/12)-1,(#REF!*12)-A4315+1,-E4315)))</f>
        <v>#REF!</v>
      </c>
    </row>
    <row r="4316" spans="1:10">
      <c r="A4316" s="577" t="e">
        <f>IF(A4315="","",IF(A4315=#REF!*12,"",+A4315+1))</f>
        <v>#REF!</v>
      </c>
      <c r="B4316" s="576" t="e">
        <f t="shared" si="474"/>
        <v>#REF!</v>
      </c>
      <c r="C4316" s="576" t="e">
        <f>IF(A4316="","",IF(#REF!+'Plano Prestação Mensal Proposta'!A4316&gt;120,0,ROUND(IF(B4316&gt;0.045,(0.045*0.5),(0.5)*B4316),7)))</f>
        <v>#REF!</v>
      </c>
      <c r="D4316" s="576" t="e">
        <f t="shared" si="469"/>
        <v>#REF!</v>
      </c>
      <c r="E4316" s="575" t="e">
        <f t="shared" si="475"/>
        <v>#REF!</v>
      </c>
      <c r="F4316" s="575" t="e">
        <f t="shared" si="470"/>
        <v>#REF!</v>
      </c>
      <c r="G4316" s="575" t="e">
        <f t="shared" si="471"/>
        <v>#REF!</v>
      </c>
      <c r="H4316" s="575" t="e">
        <f t="shared" si="472"/>
        <v>#REF!</v>
      </c>
      <c r="I4316" s="575" t="e">
        <f t="shared" si="473"/>
        <v>#REF!</v>
      </c>
      <c r="J4316" s="575" t="e">
        <f>IF(A4316="","",IF(#REF!="","",PMT((1+D4316)^(1/12)-1,(#REF!*12)-A4316+1,-E4316)))</f>
        <v>#REF!</v>
      </c>
    </row>
    <row r="4317" spans="1:10">
      <c r="A4317" s="577" t="e">
        <f>IF(A4316="","",IF(A4316=#REF!*12,"",+A4316+1))</f>
        <v>#REF!</v>
      </c>
      <c r="B4317" s="576" t="e">
        <f t="shared" si="474"/>
        <v>#REF!</v>
      </c>
      <c r="C4317" s="576" t="e">
        <f>IF(A4317="","",IF(#REF!+'Plano Prestação Mensal Proposta'!A4317&gt;120,0,ROUND(IF(B4317&gt;0.045,(0.045*0.5),(0.5)*B4317),7)))</f>
        <v>#REF!</v>
      </c>
      <c r="D4317" s="576" t="e">
        <f t="shared" si="469"/>
        <v>#REF!</v>
      </c>
      <c r="E4317" s="575" t="e">
        <f t="shared" si="475"/>
        <v>#REF!</v>
      </c>
      <c r="F4317" s="575" t="e">
        <f t="shared" si="470"/>
        <v>#REF!</v>
      </c>
      <c r="G4317" s="575" t="e">
        <f t="shared" si="471"/>
        <v>#REF!</v>
      </c>
      <c r="H4317" s="575" t="e">
        <f t="shared" si="472"/>
        <v>#REF!</v>
      </c>
      <c r="I4317" s="575" t="e">
        <f t="shared" si="473"/>
        <v>#REF!</v>
      </c>
      <c r="J4317" s="575" t="e">
        <f>IF(A4317="","",IF(#REF!="","",PMT((1+D4317)^(1/12)-1,(#REF!*12)-A4317+1,-E4317)))</f>
        <v>#REF!</v>
      </c>
    </row>
    <row r="4318" spans="1:10">
      <c r="A4318" s="577" t="e">
        <f>IF(A4317="","",IF(A4317=#REF!*12,"",+A4317+1))</f>
        <v>#REF!</v>
      </c>
      <c r="B4318" s="576" t="e">
        <f t="shared" si="474"/>
        <v>#REF!</v>
      </c>
      <c r="C4318" s="576" t="e">
        <f>IF(A4318="","",IF(#REF!+'Plano Prestação Mensal Proposta'!A4318&gt;120,0,ROUND(IF(B4318&gt;0.045,(0.045*0.5),(0.5)*B4318),7)))</f>
        <v>#REF!</v>
      </c>
      <c r="D4318" s="576" t="e">
        <f t="shared" si="469"/>
        <v>#REF!</v>
      </c>
      <c r="E4318" s="575" t="e">
        <f t="shared" si="475"/>
        <v>#REF!</v>
      </c>
      <c r="F4318" s="575" t="e">
        <f t="shared" si="470"/>
        <v>#REF!</v>
      </c>
      <c r="G4318" s="575" t="e">
        <f t="shared" si="471"/>
        <v>#REF!</v>
      </c>
      <c r="H4318" s="575" t="e">
        <f t="shared" si="472"/>
        <v>#REF!</v>
      </c>
      <c r="I4318" s="575" t="e">
        <f t="shared" si="473"/>
        <v>#REF!</v>
      </c>
      <c r="J4318" s="575" t="e">
        <f>IF(A4318="","",IF(#REF!="","",PMT((1+D4318)^(1/12)-1,(#REF!*12)-A4318+1,-E4318)))</f>
        <v>#REF!</v>
      </c>
    </row>
    <row r="4319" spans="1:10">
      <c r="A4319" s="577" t="e">
        <f>IF(A4318="","",IF(A4318=#REF!*12,"",+A4318+1))</f>
        <v>#REF!</v>
      </c>
      <c r="B4319" s="576" t="e">
        <f t="shared" si="474"/>
        <v>#REF!</v>
      </c>
      <c r="C4319" s="576" t="e">
        <f>IF(A4319="","",IF(#REF!+'Plano Prestação Mensal Proposta'!A4319&gt;120,0,ROUND(IF(B4319&gt;0.045,(0.045*0.5),(0.5)*B4319),7)))</f>
        <v>#REF!</v>
      </c>
      <c r="D4319" s="576" t="e">
        <f t="shared" si="469"/>
        <v>#REF!</v>
      </c>
      <c r="E4319" s="575" t="e">
        <f t="shared" si="475"/>
        <v>#REF!</v>
      </c>
      <c r="F4319" s="575" t="e">
        <f t="shared" si="470"/>
        <v>#REF!</v>
      </c>
      <c r="G4319" s="575" t="e">
        <f t="shared" si="471"/>
        <v>#REF!</v>
      </c>
      <c r="H4319" s="575" t="e">
        <f t="shared" si="472"/>
        <v>#REF!</v>
      </c>
      <c r="I4319" s="575" t="e">
        <f t="shared" si="473"/>
        <v>#REF!</v>
      </c>
      <c r="J4319" s="575" t="e">
        <f>IF(A4319="","",IF(#REF!="","",PMT((1+D4319)^(1/12)-1,(#REF!*12)-A4319+1,-E4319)))</f>
        <v>#REF!</v>
      </c>
    </row>
    <row r="4320" spans="1:10">
      <c r="A4320" s="577" t="e">
        <f>IF(A4319="","",IF(A4319=#REF!*12,"",+A4319+1))</f>
        <v>#REF!</v>
      </c>
      <c r="B4320" s="576" t="e">
        <f t="shared" si="474"/>
        <v>#REF!</v>
      </c>
      <c r="C4320" s="576" t="e">
        <f>IF(A4320="","",IF(#REF!+'Plano Prestação Mensal Proposta'!A4320&gt;120,0,ROUND(IF(B4320&gt;0.045,(0.045*0.5),(0.5)*B4320),7)))</f>
        <v>#REF!</v>
      </c>
      <c r="D4320" s="576" t="e">
        <f t="shared" si="469"/>
        <v>#REF!</v>
      </c>
      <c r="E4320" s="575" t="e">
        <f t="shared" si="475"/>
        <v>#REF!</v>
      </c>
      <c r="F4320" s="575" t="e">
        <f t="shared" si="470"/>
        <v>#REF!</v>
      </c>
      <c r="G4320" s="575" t="e">
        <f t="shared" si="471"/>
        <v>#REF!</v>
      </c>
      <c r="H4320" s="575" t="e">
        <f t="shared" si="472"/>
        <v>#REF!</v>
      </c>
      <c r="I4320" s="575" t="e">
        <f t="shared" si="473"/>
        <v>#REF!</v>
      </c>
      <c r="J4320" s="575" t="e">
        <f>IF(A4320="","",IF(#REF!="","",PMT((1+D4320)^(1/12)-1,(#REF!*12)-A4320+1,-E4320)))</f>
        <v>#REF!</v>
      </c>
    </row>
    <row r="4321" spans="1:10">
      <c r="A4321" s="577" t="e">
        <f>IF(A4320="","",IF(A4320=#REF!*12,"",+A4320+1))</f>
        <v>#REF!</v>
      </c>
      <c r="B4321" s="576" t="e">
        <f t="shared" si="474"/>
        <v>#REF!</v>
      </c>
      <c r="C4321" s="576" t="e">
        <f>IF(A4321="","",IF(#REF!+'Plano Prestação Mensal Proposta'!A4321&gt;120,0,ROUND(IF(B4321&gt;0.045,(0.045*0.5),(0.5)*B4321),7)))</f>
        <v>#REF!</v>
      </c>
      <c r="D4321" s="576" t="e">
        <f t="shared" si="469"/>
        <v>#REF!</v>
      </c>
      <c r="E4321" s="575" t="e">
        <f t="shared" si="475"/>
        <v>#REF!</v>
      </c>
      <c r="F4321" s="575" t="e">
        <f t="shared" si="470"/>
        <v>#REF!</v>
      </c>
      <c r="G4321" s="575" t="e">
        <f t="shared" si="471"/>
        <v>#REF!</v>
      </c>
      <c r="H4321" s="575" t="e">
        <f t="shared" si="472"/>
        <v>#REF!</v>
      </c>
      <c r="I4321" s="575" t="e">
        <f t="shared" si="473"/>
        <v>#REF!</v>
      </c>
      <c r="J4321" s="575" t="e">
        <f>IF(A4321="","",IF(#REF!="","",PMT((1+D4321)^(1/12)-1,(#REF!*12)-A4321+1,-E4321)))</f>
        <v>#REF!</v>
      </c>
    </row>
    <row r="4322" spans="1:10">
      <c r="A4322" s="577" t="e">
        <f>IF(A4321="","",IF(A4321=#REF!*12,"",+A4321+1))</f>
        <v>#REF!</v>
      </c>
      <c r="B4322" s="576" t="e">
        <f t="shared" si="474"/>
        <v>#REF!</v>
      </c>
      <c r="C4322" s="576" t="e">
        <f>IF(A4322="","",IF(#REF!+'Plano Prestação Mensal Proposta'!A4322&gt;120,0,ROUND(IF(B4322&gt;0.045,(0.045*0.5),(0.5)*B4322),7)))</f>
        <v>#REF!</v>
      </c>
      <c r="D4322" s="576" t="e">
        <f t="shared" si="469"/>
        <v>#REF!</v>
      </c>
      <c r="E4322" s="575" t="e">
        <f t="shared" si="475"/>
        <v>#REF!</v>
      </c>
      <c r="F4322" s="575" t="e">
        <f t="shared" si="470"/>
        <v>#REF!</v>
      </c>
      <c r="G4322" s="575" t="e">
        <f t="shared" si="471"/>
        <v>#REF!</v>
      </c>
      <c r="H4322" s="575" t="e">
        <f t="shared" si="472"/>
        <v>#REF!</v>
      </c>
      <c r="I4322" s="575" t="e">
        <f t="shared" si="473"/>
        <v>#REF!</v>
      </c>
      <c r="J4322" s="575" t="e">
        <f>IF(A4322="","",IF(#REF!="","",PMT((1+D4322)^(1/12)-1,(#REF!*12)-A4322+1,-E4322)))</f>
        <v>#REF!</v>
      </c>
    </row>
  </sheetData>
  <sheetProtection sheet="1" objects="1" scenarios="1"/>
  <mergeCells count="9">
    <mergeCell ref="A2:J2"/>
    <mergeCell ref="A4:A5"/>
    <mergeCell ref="B4:D4"/>
    <mergeCell ref="E4:E5"/>
    <mergeCell ref="F4:F5"/>
    <mergeCell ref="G4:G5"/>
    <mergeCell ref="H4:H5"/>
    <mergeCell ref="I4:I5"/>
    <mergeCell ref="J4:J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AX119"/>
  <sheetViews>
    <sheetView showGridLines="0" view="pageBreakPreview" topLeftCell="A52" zoomScaleNormal="100" zoomScaleSheetLayoutView="100" workbookViewId="0">
      <selection activeCell="U57" sqref="U57:U58"/>
    </sheetView>
  </sheetViews>
  <sheetFormatPr defaultColWidth="8.81640625" defaultRowHeight="14.5"/>
  <cols>
    <col min="1" max="1" width="1.81640625" style="84" customWidth="1"/>
    <col min="2" max="2" width="15.81640625" style="84" customWidth="1"/>
    <col min="3" max="3" width="14.26953125" style="84" customWidth="1"/>
    <col min="4" max="4" width="13.81640625" style="84" customWidth="1"/>
    <col min="5" max="5" width="8.54296875" style="84" customWidth="1"/>
    <col min="6" max="6" width="9" style="84" customWidth="1"/>
    <col min="7" max="7" width="7.81640625" style="84" customWidth="1"/>
    <col min="8" max="8" width="9.7265625" style="84" customWidth="1"/>
    <col min="9" max="9" width="10.453125" style="84" customWidth="1"/>
    <col min="10" max="10" width="17.26953125" style="84" customWidth="1"/>
    <col min="11" max="11" width="1.81640625" style="84" customWidth="1"/>
    <col min="12" max="12" width="2.1796875" style="423" customWidth="1"/>
    <col min="13" max="13" width="8.81640625" style="423" hidden="1" customWidth="1"/>
    <col min="14" max="14" width="2.81640625" style="423" hidden="1" customWidth="1"/>
    <col min="15" max="15" width="8.81640625" style="423" hidden="1" customWidth="1"/>
    <col min="16" max="16" width="68.81640625" style="423" hidden="1" customWidth="1"/>
    <col min="17" max="17" width="8.81640625" style="423" hidden="1" customWidth="1"/>
    <col min="18" max="18" width="5.54296875" style="423" hidden="1" customWidth="1"/>
    <col min="19" max="26" width="8.81640625" style="423"/>
    <col min="27" max="27" width="35.81640625" style="423" customWidth="1"/>
    <col min="28" max="50" width="8.81640625" style="423"/>
    <col min="51" max="16384" width="8.81640625" style="84"/>
  </cols>
  <sheetData>
    <row r="1" spans="1:50">
      <c r="A1" s="85"/>
      <c r="B1" s="85"/>
      <c r="C1" s="85"/>
      <c r="D1" s="85"/>
      <c r="E1" s="85"/>
      <c r="F1" s="85"/>
      <c r="G1" s="85"/>
      <c r="H1" s="85"/>
      <c r="I1" s="85"/>
      <c r="J1" s="85"/>
      <c r="K1" s="85"/>
      <c r="P1" s="528" t="s">
        <v>11367</v>
      </c>
    </row>
    <row r="2" spans="1:50">
      <c r="A2" s="85"/>
      <c r="B2" s="1142"/>
      <c r="C2" s="1142"/>
      <c r="D2" s="1142"/>
      <c r="E2" s="1142"/>
      <c r="F2" s="1142"/>
      <c r="G2" s="1142"/>
      <c r="H2" s="1142"/>
      <c r="I2" s="1142"/>
      <c r="J2" s="1142"/>
      <c r="K2" s="85"/>
      <c r="P2" s="528" t="s">
        <v>11369</v>
      </c>
    </row>
    <row r="3" spans="1:50" ht="17.25" customHeight="1">
      <c r="A3" s="85"/>
      <c r="B3" s="812"/>
      <c r="C3" s="812"/>
      <c r="D3" s="812"/>
      <c r="E3" s="812"/>
      <c r="F3" s="812"/>
      <c r="G3" s="812"/>
      <c r="H3" s="812"/>
      <c r="I3" s="812"/>
      <c r="J3" s="812"/>
      <c r="K3" s="85"/>
      <c r="P3" s="528"/>
    </row>
    <row r="4" spans="1:50" ht="21">
      <c r="A4" s="85"/>
      <c r="B4" s="1143" t="s">
        <v>11498</v>
      </c>
      <c r="C4" s="1143"/>
      <c r="D4" s="1143"/>
      <c r="E4" s="1143"/>
      <c r="F4" s="1143"/>
      <c r="G4" s="1143"/>
      <c r="H4" s="1143"/>
      <c r="I4" s="1143"/>
      <c r="J4" s="1143"/>
      <c r="K4" s="85"/>
    </row>
    <row r="5" spans="1:50" ht="18.5">
      <c r="A5" s="797"/>
      <c r="B5" s="1144" t="s">
        <v>11497</v>
      </c>
      <c r="C5" s="1144"/>
      <c r="D5" s="1144"/>
      <c r="E5" s="1144"/>
      <c r="F5" s="1144"/>
      <c r="G5" s="1144"/>
      <c r="H5" s="1144"/>
      <c r="I5" s="1144"/>
      <c r="J5" s="1144"/>
      <c r="K5" s="797"/>
    </row>
    <row r="6" spans="1:50" s="75" customFormat="1" ht="6.5">
      <c r="A6" s="71"/>
      <c r="B6" s="76"/>
      <c r="C6" s="76"/>
      <c r="D6" s="76"/>
      <c r="E6" s="76"/>
      <c r="F6" s="76"/>
      <c r="G6" s="76"/>
      <c r="H6" s="76"/>
      <c r="I6" s="76"/>
      <c r="J6" s="76"/>
      <c r="K6" s="71"/>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row>
    <row r="7" spans="1:50" ht="15.5">
      <c r="A7" s="85"/>
      <c r="B7" s="218" t="s">
        <v>11499</v>
      </c>
      <c r="C7" s="1129" t="s">
        <v>126</v>
      </c>
      <c r="D7" s="1129"/>
      <c r="E7" s="827" t="s">
        <v>11521</v>
      </c>
      <c r="F7" s="826"/>
      <c r="G7" s="1130" t="s">
        <v>1884</v>
      </c>
      <c r="H7" s="1130"/>
      <c r="I7" s="74"/>
      <c r="J7" s="825"/>
      <c r="K7" s="825"/>
      <c r="M7" s="425" t="s">
        <v>1919</v>
      </c>
      <c r="O7" s="425" t="s">
        <v>1838</v>
      </c>
    </row>
    <row r="8" spans="1:50" s="75" customFormat="1" ht="6.5">
      <c r="A8" s="71"/>
      <c r="B8" s="71"/>
      <c r="C8" s="72"/>
      <c r="D8" s="119"/>
      <c r="E8" s="119"/>
      <c r="F8" s="119"/>
      <c r="G8" s="73"/>
      <c r="H8" s="72"/>
      <c r="I8" s="74"/>
      <c r="J8" s="74"/>
      <c r="K8" s="71"/>
      <c r="L8" s="424"/>
      <c r="M8" s="424"/>
      <c r="N8" s="424"/>
      <c r="O8" s="426"/>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row>
    <row r="9" spans="1:50">
      <c r="A9" s="85"/>
      <c r="B9" s="1109" t="s">
        <v>1905</v>
      </c>
      <c r="C9" s="1109"/>
      <c r="D9" s="1134" t="s">
        <v>11475</v>
      </c>
      <c r="E9" s="1134"/>
      <c r="F9" s="1134"/>
      <c r="G9" s="69"/>
      <c r="H9" s="70" t="s">
        <v>1899</v>
      </c>
      <c r="I9" s="1134">
        <v>917593272</v>
      </c>
      <c r="J9" s="1134"/>
      <c r="K9" s="85"/>
      <c r="M9" s="427" t="e">
        <f>VLOOKUP(C7,#REF!,4,FALSE)</f>
        <v>#REF!</v>
      </c>
      <c r="O9" s="427" t="e">
        <f>VLOOKUP(C7,#REF!,4,FALSE)</f>
        <v>#REF!</v>
      </c>
    </row>
    <row r="10" spans="1:50" s="75" customFormat="1" ht="6.5">
      <c r="A10" s="71"/>
      <c r="B10" s="71"/>
      <c r="C10" s="158"/>
      <c r="D10" s="158"/>
      <c r="E10" s="158"/>
      <c r="F10" s="158"/>
      <c r="G10" s="158"/>
      <c r="H10" s="158"/>
      <c r="I10" s="158"/>
      <c r="J10" s="158"/>
      <c r="K10" s="71"/>
      <c r="L10" s="424"/>
      <c r="M10" s="429"/>
      <c r="N10" s="424"/>
      <c r="O10" s="429"/>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row>
    <row r="11" spans="1:50">
      <c r="A11" s="85"/>
      <c r="B11" s="1109" t="s">
        <v>11347</v>
      </c>
      <c r="C11" s="1109"/>
      <c r="D11" s="1109"/>
      <c r="E11" s="1134" t="s">
        <v>11476</v>
      </c>
      <c r="F11" s="1134"/>
      <c r="G11" s="70"/>
      <c r="H11" s="70" t="s">
        <v>1960</v>
      </c>
      <c r="I11" s="1145" t="e">
        <f>IF(D15="","",CONCATENATE("1D.",VLOOKUP(município,#REF!,2,FALSE),".",(TEXT(D15,"0000")),".",(TEXT(D13,"00"))))</f>
        <v>#REF!</v>
      </c>
      <c r="J11" s="1145"/>
      <c r="K11" s="85"/>
      <c r="M11" s="427"/>
      <c r="O11" s="427"/>
    </row>
    <row r="12" spans="1:50" s="75" customFormat="1" ht="6.5">
      <c r="A12" s="71"/>
      <c r="B12" s="71"/>
      <c r="C12" s="158"/>
      <c r="D12" s="158"/>
      <c r="E12" s="71"/>
      <c r="F12" s="71"/>
      <c r="G12" s="73"/>
      <c r="H12" s="158"/>
      <c r="I12" s="158"/>
      <c r="J12" s="158"/>
      <c r="K12" s="71"/>
      <c r="L12" s="424"/>
      <c r="M12" s="429"/>
      <c r="N12" s="424"/>
      <c r="O12" s="429"/>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row>
    <row r="13" spans="1:50">
      <c r="A13" s="85"/>
      <c r="B13" s="1121" t="s">
        <v>11463</v>
      </c>
      <c r="C13" s="1121"/>
      <c r="D13" s="811">
        <v>1</v>
      </c>
      <c r="E13" s="747" t="s">
        <v>11464</v>
      </c>
      <c r="F13" s="71"/>
      <c r="G13" s="71"/>
      <c r="H13" s="71"/>
      <c r="I13" s="71"/>
      <c r="J13" s="71"/>
      <c r="K13" s="85"/>
      <c r="M13" s="427"/>
      <c r="O13" s="427"/>
    </row>
    <row r="14" spans="1:50" s="75" customFormat="1" ht="6.5">
      <c r="A14" s="71"/>
      <c r="B14" s="71"/>
      <c r="C14" s="158"/>
      <c r="D14" s="71"/>
      <c r="E14" s="71"/>
      <c r="F14" s="71"/>
      <c r="G14" s="73"/>
      <c r="H14" s="72"/>
      <c r="I14" s="74"/>
      <c r="J14" s="74"/>
      <c r="K14" s="71"/>
      <c r="L14" s="424"/>
      <c r="M14" s="428"/>
      <c r="N14" s="424"/>
      <c r="O14" s="426"/>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row>
    <row r="15" spans="1:50">
      <c r="A15" s="85"/>
      <c r="B15" s="1109" t="s">
        <v>11348</v>
      </c>
      <c r="C15" s="1109"/>
      <c r="D15" s="811">
        <v>1</v>
      </c>
      <c r="E15" s="747" t="s">
        <v>1961</v>
      </c>
      <c r="F15" s="71"/>
      <c r="G15" s="71"/>
      <c r="H15" s="71"/>
      <c r="I15" s="71"/>
      <c r="J15" s="71"/>
      <c r="K15" s="85"/>
      <c r="M15" s="427" t="e">
        <f>VLOOKUP(C7,#REF!,8,FALSE)</f>
        <v>#REF!</v>
      </c>
      <c r="O15" s="427" t="e">
        <f>VLOOKUP(C7,#REF!,6,FALSE)</f>
        <v>#REF!</v>
      </c>
    </row>
    <row r="16" spans="1:50" s="75" customFormat="1" ht="6.5">
      <c r="A16" s="71"/>
      <c r="B16" s="71"/>
      <c r="C16" s="158"/>
      <c r="D16" s="158"/>
      <c r="E16" s="71"/>
      <c r="F16" s="71"/>
      <c r="G16" s="73"/>
      <c r="H16" s="158"/>
      <c r="I16" s="158"/>
      <c r="J16" s="158"/>
      <c r="K16" s="71"/>
      <c r="L16" s="424"/>
      <c r="M16" s="429"/>
      <c r="N16" s="424"/>
      <c r="O16" s="429"/>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row>
    <row r="17" spans="1:50">
      <c r="A17" s="71"/>
      <c r="B17" s="1109" t="s">
        <v>11238</v>
      </c>
      <c r="C17" s="1109"/>
      <c r="D17" s="1109"/>
      <c r="E17" s="824">
        <v>0.4</v>
      </c>
      <c r="F17" s="290" t="s">
        <v>1878</v>
      </c>
      <c r="G17" s="73"/>
      <c r="H17" s="73"/>
      <c r="I17" s="73"/>
      <c r="J17" s="73"/>
      <c r="K17" s="85"/>
      <c r="M17" s="427" t="e">
        <f>VLOOKUP(C7,#REF!,12,FALSE)</f>
        <v>#REF!</v>
      </c>
      <c r="O17" s="427" t="e">
        <f>VLOOKUP(C7,#REF!,10,FALSE)</f>
        <v>#REF!</v>
      </c>
    </row>
    <row r="18" spans="1:50" s="161" customFormat="1" ht="26">
      <c r="A18" s="159"/>
      <c r="B18" s="159"/>
      <c r="C18" s="160"/>
      <c r="D18" s="160"/>
      <c r="E18" s="160"/>
      <c r="F18" s="160"/>
      <c r="G18" s="160"/>
      <c r="H18" s="160"/>
      <c r="I18" s="160"/>
      <c r="J18" s="160"/>
      <c r="K18" s="159"/>
      <c r="L18" s="430"/>
      <c r="M18" s="431"/>
      <c r="N18" s="430"/>
      <c r="O18" s="431"/>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0"/>
      <c r="AU18" s="430"/>
      <c r="AV18" s="430"/>
      <c r="AW18" s="430"/>
      <c r="AX18" s="430"/>
    </row>
    <row r="19" spans="1:50" ht="15" customHeight="1">
      <c r="A19" s="85"/>
      <c r="B19" s="1131" t="s">
        <v>1889</v>
      </c>
      <c r="C19" s="1131"/>
      <c r="D19" s="1131"/>
      <c r="E19" s="1131"/>
      <c r="F19" s="1131"/>
      <c r="G19" s="1131"/>
      <c r="H19" s="1131"/>
      <c r="I19" s="1131"/>
      <c r="J19" s="1131"/>
      <c r="K19" s="85"/>
    </row>
    <row r="20" spans="1:50" s="71" customFormat="1">
      <c r="B20" s="1132" t="s">
        <v>11461</v>
      </c>
      <c r="C20" s="1132"/>
      <c r="D20" s="1132"/>
      <c r="E20" s="1132"/>
      <c r="F20" s="1132"/>
      <c r="G20" s="1132"/>
      <c r="H20" s="1132"/>
      <c r="I20" s="1132"/>
      <c r="J20" s="1132"/>
      <c r="L20" s="424"/>
      <c r="M20" s="432"/>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row>
    <row r="21" spans="1:50" s="75" customFormat="1" ht="6.5">
      <c r="A21" s="71"/>
      <c r="B21" s="77"/>
      <c r="C21" s="77"/>
      <c r="D21" s="77"/>
      <c r="E21" s="77"/>
      <c r="F21" s="77"/>
      <c r="G21" s="77"/>
      <c r="H21" s="77"/>
      <c r="I21" s="77"/>
      <c r="J21" s="77"/>
      <c r="K21" s="71"/>
      <c r="L21" s="424"/>
      <c r="M21" s="424"/>
      <c r="N21" s="424"/>
      <c r="O21" s="424"/>
      <c r="P21" s="424"/>
      <c r="Q21" s="424"/>
      <c r="R21" s="424"/>
      <c r="S21" s="424"/>
      <c r="T21" s="424"/>
      <c r="U21" s="424"/>
      <c r="V21" s="424"/>
      <c r="W21" s="424"/>
      <c r="X21" s="424"/>
      <c r="Y21" s="424"/>
      <c r="Z21" s="424"/>
      <c r="AA21" s="424"/>
      <c r="AB21" s="424"/>
      <c r="AC21" s="424"/>
      <c r="AD21" s="424"/>
      <c r="AE21" s="424"/>
      <c r="AF21" s="424"/>
      <c r="AG21" s="424"/>
      <c r="AH21" s="424"/>
      <c r="AI21" s="424"/>
      <c r="AJ21" s="424"/>
      <c r="AK21" s="424"/>
      <c r="AL21" s="424"/>
      <c r="AM21" s="424"/>
      <c r="AN21" s="424"/>
      <c r="AO21" s="424"/>
      <c r="AP21" s="424"/>
      <c r="AQ21" s="424"/>
      <c r="AR21" s="424"/>
      <c r="AS21" s="424"/>
      <c r="AT21" s="424"/>
      <c r="AU21" s="424"/>
      <c r="AV21" s="424"/>
      <c r="AW21" s="424"/>
      <c r="AX21" s="424"/>
    </row>
    <row r="22" spans="1:50" s="71" customFormat="1">
      <c r="B22" s="1109" t="s">
        <v>1881</v>
      </c>
      <c r="C22" s="1109"/>
      <c r="D22" s="1133" t="s">
        <v>11512</v>
      </c>
      <c r="E22" s="1133"/>
      <c r="F22" s="1133"/>
      <c r="G22" s="1115" t="s">
        <v>1899</v>
      </c>
      <c r="H22" s="1115"/>
      <c r="I22" s="1133">
        <f>VLOOKUP(D22,[6]Tabelas!E2:F8,2,FALSE)</f>
        <v>225439838</v>
      </c>
      <c r="J22" s="1133"/>
      <c r="L22" s="424"/>
      <c r="M22" s="432"/>
      <c r="N22" s="424"/>
      <c r="O22" s="424"/>
      <c r="P22" s="424"/>
      <c r="Q22" s="424"/>
      <c r="R22" s="424"/>
      <c r="S22" s="424"/>
      <c r="T22" s="424"/>
      <c r="U22" s="424"/>
      <c r="V22" s="424"/>
      <c r="W22" s="424"/>
      <c r="X22" s="424"/>
      <c r="Y22" s="424"/>
      <c r="Z22" s="424"/>
      <c r="AA22" s="424"/>
      <c r="AB22" s="424"/>
      <c r="AC22" s="424"/>
      <c r="AD22" s="424"/>
      <c r="AE22" s="424"/>
      <c r="AF22" s="424"/>
      <c r="AG22" s="424"/>
      <c r="AH22" s="424"/>
      <c r="AI22" s="424"/>
      <c r="AJ22" s="424"/>
      <c r="AK22" s="424"/>
      <c r="AL22" s="424"/>
      <c r="AM22" s="424"/>
      <c r="AN22" s="424"/>
      <c r="AO22" s="424"/>
      <c r="AP22" s="424"/>
      <c r="AQ22" s="424"/>
      <c r="AR22" s="424"/>
      <c r="AS22" s="424"/>
      <c r="AT22" s="424"/>
      <c r="AU22" s="424"/>
      <c r="AV22" s="424"/>
      <c r="AW22" s="424"/>
      <c r="AX22" s="424"/>
    </row>
    <row r="23" spans="1:50" s="71" customFormat="1" ht="4.75" customHeight="1">
      <c r="B23" s="85"/>
      <c r="C23" s="70"/>
      <c r="D23" s="70"/>
      <c r="E23" s="70"/>
      <c r="F23" s="70"/>
      <c r="G23" s="70"/>
      <c r="H23" s="70"/>
      <c r="I23" s="70"/>
      <c r="J23" s="70"/>
      <c r="L23" s="424"/>
      <c r="M23" s="432"/>
      <c r="N23" s="424"/>
      <c r="O23" s="424"/>
      <c r="P23" s="424"/>
      <c r="Q23" s="424"/>
      <c r="R23" s="424"/>
      <c r="S23" s="424"/>
      <c r="T23" s="424"/>
      <c r="U23" s="424"/>
      <c r="V23" s="424"/>
      <c r="W23" s="424"/>
      <c r="X23" s="424"/>
      <c r="Y23" s="424"/>
      <c r="Z23" s="424"/>
      <c r="AA23" s="424"/>
      <c r="AB23" s="424"/>
      <c r="AC23" s="424"/>
      <c r="AD23" s="424"/>
      <c r="AE23" s="424"/>
      <c r="AF23" s="424"/>
      <c r="AG23" s="424"/>
      <c r="AH23" s="424"/>
      <c r="AI23" s="424"/>
      <c r="AJ23" s="424"/>
      <c r="AK23" s="424"/>
      <c r="AL23" s="424"/>
      <c r="AM23" s="424"/>
      <c r="AN23" s="424"/>
      <c r="AO23" s="424"/>
      <c r="AP23" s="424"/>
      <c r="AQ23" s="424"/>
      <c r="AR23" s="424"/>
      <c r="AS23" s="424"/>
      <c r="AT23" s="424"/>
      <c r="AU23" s="424"/>
      <c r="AV23" s="424"/>
      <c r="AW23" s="424"/>
      <c r="AX23" s="424"/>
    </row>
    <row r="24" spans="1:50" s="71" customFormat="1" ht="14.25" customHeight="1">
      <c r="B24" s="70" t="s">
        <v>11500</v>
      </c>
      <c r="C24" s="1114" t="str">
        <f>VLOOKUP(município,[6]Municipios!$A$2:$R$309,18,FALSE)</f>
        <v>010.01.04.05/2021/0503</v>
      </c>
      <c r="D24" s="1114"/>
      <c r="E24" s="1114"/>
      <c r="F24" s="1115" t="s">
        <v>11501</v>
      </c>
      <c r="G24" s="1115"/>
      <c r="H24" s="1115"/>
      <c r="I24" s="823"/>
      <c r="J24" s="823"/>
      <c r="L24" s="424"/>
      <c r="M24" s="432"/>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24"/>
      <c r="AL24" s="424"/>
      <c r="AM24" s="424"/>
      <c r="AN24" s="424"/>
      <c r="AO24" s="424"/>
      <c r="AP24" s="424"/>
      <c r="AQ24" s="424"/>
      <c r="AR24" s="424"/>
      <c r="AS24" s="424"/>
      <c r="AT24" s="424"/>
      <c r="AU24" s="424"/>
      <c r="AV24" s="424"/>
      <c r="AW24" s="424"/>
      <c r="AX24" s="424"/>
    </row>
    <row r="25" spans="1:50" s="71" customFormat="1">
      <c r="B25" s="85"/>
      <c r="C25" s="70"/>
      <c r="D25" s="70"/>
      <c r="E25" s="70"/>
      <c r="F25" s="70"/>
      <c r="G25" s="70"/>
      <c r="H25" s="70"/>
      <c r="I25" s="70"/>
      <c r="J25" s="70"/>
      <c r="L25" s="424"/>
      <c r="M25" s="432"/>
      <c r="N25" s="424"/>
      <c r="O25" s="424"/>
      <c r="P25" s="424"/>
      <c r="Q25" s="424"/>
      <c r="R25" s="424"/>
      <c r="S25" s="424"/>
      <c r="T25" s="424"/>
      <c r="U25" s="424"/>
      <c r="V25" s="424"/>
      <c r="W25" s="424"/>
      <c r="X25" s="424"/>
      <c r="Y25" s="424"/>
      <c r="Z25" s="424"/>
      <c r="AA25" s="424"/>
      <c r="AB25" s="424"/>
      <c r="AC25" s="424"/>
      <c r="AD25" s="424"/>
      <c r="AE25" s="424"/>
      <c r="AF25" s="424"/>
      <c r="AG25" s="424"/>
      <c r="AH25" s="424"/>
      <c r="AI25" s="424"/>
      <c r="AJ25" s="424"/>
      <c r="AK25" s="424"/>
      <c r="AL25" s="424"/>
      <c r="AM25" s="424"/>
      <c r="AN25" s="424"/>
      <c r="AO25" s="424"/>
      <c r="AP25" s="424"/>
      <c r="AQ25" s="424"/>
      <c r="AR25" s="424"/>
      <c r="AS25" s="424"/>
      <c r="AT25" s="424"/>
      <c r="AU25" s="424"/>
      <c r="AV25" s="424"/>
      <c r="AW25" s="424"/>
      <c r="AX25" s="424"/>
    </row>
    <row r="26" spans="1:50" s="85" customFormat="1">
      <c r="B26" s="763" t="s">
        <v>11494</v>
      </c>
      <c r="C26" s="763"/>
      <c r="I26" s="763"/>
      <c r="N26" s="70" t="s">
        <v>11495</v>
      </c>
    </row>
    <row r="27" spans="1:50" s="71" customFormat="1" ht="11.5" customHeight="1">
      <c r="B27" s="770"/>
      <c r="C27" s="770"/>
      <c r="D27" s="766"/>
      <c r="E27" s="766"/>
      <c r="F27" s="766"/>
      <c r="G27" s="766"/>
      <c r="H27" s="766"/>
      <c r="I27" s="770"/>
      <c r="J27" s="766"/>
      <c r="K27" s="766"/>
      <c r="L27" s="766"/>
      <c r="M27" s="766"/>
      <c r="N27" s="771"/>
    </row>
    <row r="28" spans="1:50" s="85" customFormat="1" ht="19.75" customHeight="1">
      <c r="B28" s="772"/>
      <c r="C28" s="772"/>
      <c r="D28" s="773" t="s">
        <v>11496</v>
      </c>
      <c r="E28" s="1110" t="s">
        <v>11508</v>
      </c>
      <c r="F28" s="1110"/>
      <c r="G28" s="1110"/>
      <c r="H28" s="1110"/>
      <c r="I28" s="1110"/>
      <c r="J28" s="1110"/>
      <c r="K28" s="822"/>
      <c r="L28" s="774"/>
      <c r="M28" s="774"/>
      <c r="N28" s="775">
        <v>2</v>
      </c>
      <c r="Q28" s="764"/>
    </row>
    <row r="29" spans="1:50" s="85" customFormat="1" ht="17.5" customHeight="1">
      <c r="B29" s="776"/>
      <c r="C29" s="776"/>
      <c r="D29" s="772"/>
      <c r="E29" s="1111" t="s">
        <v>11513</v>
      </c>
      <c r="F29" s="1111"/>
      <c r="G29" s="1111"/>
      <c r="H29" s="1111"/>
      <c r="I29" s="1111"/>
      <c r="J29" s="1111"/>
      <c r="K29" s="821"/>
      <c r="L29" s="774"/>
      <c r="M29" s="774"/>
      <c r="N29" s="775">
        <v>5</v>
      </c>
    </row>
    <row r="30" spans="1:50" s="71" customFormat="1" ht="12" customHeight="1">
      <c r="B30" s="777"/>
      <c r="C30" s="777"/>
      <c r="D30" s="766"/>
      <c r="E30" s="798"/>
      <c r="F30" s="798"/>
      <c r="G30" s="798"/>
      <c r="H30" s="798"/>
      <c r="I30" s="799"/>
      <c r="J30" s="800"/>
      <c r="K30" s="820"/>
      <c r="L30" s="778"/>
      <c r="M30" s="778"/>
      <c r="N30" s="779"/>
    </row>
    <row r="31" spans="1:50" s="71" customFormat="1" ht="0.65" customHeight="1">
      <c r="B31" s="777"/>
      <c r="C31" s="777"/>
      <c r="D31" s="766"/>
      <c r="E31" s="801"/>
      <c r="F31" s="801"/>
      <c r="G31" s="801"/>
      <c r="H31" s="801"/>
      <c r="I31" s="802"/>
      <c r="J31" s="803"/>
      <c r="K31" s="802"/>
      <c r="L31" s="766"/>
      <c r="M31" s="766"/>
      <c r="N31" s="770"/>
    </row>
    <row r="32" spans="1:50" s="71" customFormat="1" ht="20.5" customHeight="1">
      <c r="B32" s="763" t="s">
        <v>11511</v>
      </c>
      <c r="C32" s="85"/>
      <c r="D32" s="70"/>
      <c r="E32" s="70"/>
      <c r="F32" s="70"/>
      <c r="G32" s="70"/>
      <c r="H32" s="70"/>
      <c r="I32" s="70"/>
      <c r="J32" s="70"/>
      <c r="L32" s="424"/>
      <c r="M32" s="432"/>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L32" s="424"/>
      <c r="AM32" s="424"/>
      <c r="AN32" s="424"/>
      <c r="AO32" s="424"/>
      <c r="AP32" s="424"/>
      <c r="AQ32" s="424"/>
      <c r="AR32" s="424"/>
      <c r="AS32" s="424"/>
      <c r="AT32" s="424"/>
      <c r="AU32" s="424"/>
      <c r="AV32" s="424"/>
      <c r="AW32" s="424"/>
      <c r="AX32" s="424"/>
    </row>
    <row r="33" spans="1:18" s="423" customFormat="1" ht="3.65" customHeight="1">
      <c r="A33" s="85"/>
      <c r="B33" s="85"/>
      <c r="C33" s="85"/>
      <c r="D33" s="85"/>
      <c r="E33" s="85"/>
      <c r="F33" s="85"/>
      <c r="G33" s="85"/>
      <c r="H33" s="85"/>
      <c r="I33" s="85"/>
      <c r="J33" s="85"/>
      <c r="K33" s="85"/>
      <c r="P33" s="757"/>
      <c r="Q33" s="757"/>
      <c r="R33" s="757"/>
    </row>
    <row r="34" spans="1:18" s="423" customFormat="1">
      <c r="A34" s="85"/>
      <c r="B34" s="85" t="s">
        <v>11480</v>
      </c>
      <c r="C34" s="268">
        <v>9099999</v>
      </c>
      <c r="D34" s="85"/>
      <c r="E34" s="89" t="s">
        <v>11481</v>
      </c>
      <c r="F34" s="1116" t="s">
        <v>1821</v>
      </c>
      <c r="G34" s="1116"/>
      <c r="H34" s="1116"/>
      <c r="I34" s="1116"/>
      <c r="J34" s="1116"/>
      <c r="K34" s="85"/>
      <c r="P34" s="757"/>
      <c r="Q34" s="757"/>
      <c r="R34" s="757"/>
    </row>
    <row r="35" spans="1:18" s="423" customFormat="1" ht="4.5" customHeight="1">
      <c r="A35" s="85"/>
      <c r="B35" s="85"/>
      <c r="C35" s="85"/>
      <c r="D35" s="85"/>
      <c r="E35" s="85"/>
      <c r="F35" s="85"/>
      <c r="G35" s="85"/>
      <c r="H35" s="85"/>
      <c r="I35" s="85"/>
      <c r="J35" s="85"/>
      <c r="K35" s="85"/>
      <c r="P35" s="757"/>
      <c r="Q35" s="757"/>
      <c r="R35" s="757"/>
    </row>
    <row r="36" spans="1:18" s="423" customFormat="1">
      <c r="A36" s="85"/>
      <c r="B36" s="1117" t="s">
        <v>1924</v>
      </c>
      <c r="C36" s="1117"/>
      <c r="D36" s="1117"/>
      <c r="E36" s="1117"/>
      <c r="F36" s="1117"/>
      <c r="G36" s="1117"/>
      <c r="H36" s="1117"/>
      <c r="I36" s="1117"/>
      <c r="J36" s="781" t="s">
        <v>11162</v>
      </c>
      <c r="K36" s="85"/>
    </row>
    <row r="37" spans="1:18" s="423" customFormat="1">
      <c r="A37" s="85"/>
      <c r="B37" s="1118" t="str">
        <f>+[6]Agregado!B3</f>
        <v>Luis Candeias Gradiz Pais</v>
      </c>
      <c r="C37" s="1119"/>
      <c r="D37" s="1119"/>
      <c r="E37" s="1119"/>
      <c r="F37" s="1119"/>
      <c r="G37" s="1119"/>
      <c r="H37" s="1119"/>
      <c r="I37" s="1120"/>
      <c r="J37" s="780">
        <f>+[6]Agregado!G3</f>
        <v>216690773</v>
      </c>
      <c r="K37" s="85"/>
    </row>
    <row r="38" spans="1:18" s="423" customFormat="1">
      <c r="A38" s="85"/>
      <c r="B38" s="1118" t="str">
        <f>+[6]Agregado!B4</f>
        <v>Natália Isabel Saraiva Pais Gradiz</v>
      </c>
      <c r="C38" s="1119"/>
      <c r="D38" s="1119"/>
      <c r="E38" s="1119"/>
      <c r="F38" s="1119"/>
      <c r="G38" s="1119"/>
      <c r="H38" s="1119"/>
      <c r="I38" s="1120"/>
      <c r="J38" s="780">
        <f>+[6]Agregado!G4</f>
        <v>230160891</v>
      </c>
      <c r="K38" s="85"/>
    </row>
    <row r="39" spans="1:18" s="423" customFormat="1">
      <c r="A39" s="85"/>
      <c r="B39" s="1118"/>
      <c r="C39" s="1119"/>
      <c r="D39" s="1119"/>
      <c r="E39" s="1119"/>
      <c r="F39" s="1119"/>
      <c r="G39" s="1119"/>
      <c r="H39" s="1119"/>
      <c r="I39" s="1120"/>
      <c r="J39" s="780"/>
      <c r="K39" s="85"/>
    </row>
    <row r="40" spans="1:18" s="423" customFormat="1">
      <c r="A40" s="85"/>
      <c r="B40" s="85"/>
      <c r="C40" s="85"/>
      <c r="D40" s="85"/>
      <c r="E40" s="85"/>
      <c r="F40" s="85"/>
      <c r="G40" s="85"/>
      <c r="H40" s="85"/>
      <c r="I40" s="85"/>
      <c r="J40" s="85"/>
      <c r="K40" s="85"/>
    </row>
    <row r="41" spans="1:18" s="71" customFormat="1">
      <c r="B41" s="790" t="s">
        <v>11484</v>
      </c>
      <c r="C41" s="790"/>
      <c r="D41" s="790"/>
      <c r="E41" s="790"/>
      <c r="F41" s="790"/>
      <c r="G41" s="790"/>
      <c r="H41" s="790"/>
      <c r="I41" s="790"/>
      <c r="J41" s="790"/>
      <c r="K41" s="218"/>
      <c r="L41" s="761"/>
      <c r="M41" s="761"/>
      <c r="N41" s="761"/>
    </row>
    <row r="42" spans="1:18" s="71" customFormat="1" ht="6.5">
      <c r="B42" s="762"/>
      <c r="C42" s="762"/>
      <c r="D42" s="762"/>
      <c r="E42" s="762"/>
      <c r="F42" s="762"/>
      <c r="G42" s="762"/>
      <c r="H42" s="762"/>
      <c r="I42" s="762"/>
      <c r="J42" s="762"/>
      <c r="K42" s="762"/>
      <c r="L42" s="762"/>
      <c r="M42" s="762"/>
      <c r="N42" s="762"/>
    </row>
    <row r="43" spans="1:18" s="85" customFormat="1" ht="10.5" customHeight="1">
      <c r="C43" s="763"/>
      <c r="F43" s="1121"/>
      <c r="G43" s="1121"/>
      <c r="H43" s="1121"/>
      <c r="I43" s="1121"/>
      <c r="J43" s="1122" t="s">
        <v>11485</v>
      </c>
      <c r="K43" s="1122"/>
      <c r="Q43" s="764"/>
    </row>
    <row r="44" spans="1:18" s="85" customFormat="1">
      <c r="B44" s="1113" t="s">
        <v>11486</v>
      </c>
      <c r="C44" s="1113"/>
      <c r="D44" s="1123" t="s">
        <v>11224</v>
      </c>
      <c r="E44" s="1123"/>
      <c r="F44" s="1123"/>
      <c r="G44" s="1123"/>
      <c r="H44" s="1123"/>
      <c r="I44" s="1124"/>
      <c r="J44" s="783" t="e">
        <f>+[6]Simulador!B30</f>
        <v>#REF!</v>
      </c>
      <c r="K44" s="786"/>
    </row>
    <row r="45" spans="1:18" s="71" customFormat="1">
      <c r="B45" s="1113"/>
      <c r="C45" s="1113"/>
      <c r="D45" s="807" t="s">
        <v>11225</v>
      </c>
      <c r="E45" s="807"/>
      <c r="F45" s="807" t="e">
        <f>+[6]Simulador!B30</f>
        <v>#REF!</v>
      </c>
      <c r="G45" s="807"/>
      <c r="H45" s="807"/>
      <c r="I45" s="808"/>
      <c r="J45" s="784" t="e">
        <f>+[6]Simulador!B31</f>
        <v>#VALUE!</v>
      </c>
      <c r="K45" s="786"/>
    </row>
    <row r="46" spans="1:18" s="71" customFormat="1">
      <c r="B46" s="1113"/>
      <c r="C46" s="1113"/>
      <c r="D46" s="807" t="s">
        <v>11226</v>
      </c>
      <c r="E46" s="807"/>
      <c r="F46" s="807" t="e">
        <f>+[6]Simulador!B34</f>
        <v>#REF!</v>
      </c>
      <c r="G46" s="807"/>
      <c r="H46" s="807"/>
      <c r="I46" s="808"/>
      <c r="J46" s="784" t="e">
        <f>+[6]Simulador!B32</f>
        <v>#REF!</v>
      </c>
      <c r="K46" s="786"/>
    </row>
    <row r="47" spans="1:18" s="71" customFormat="1">
      <c r="B47" s="1113"/>
      <c r="C47" s="1113"/>
      <c r="D47" s="1125" t="s">
        <v>11227</v>
      </c>
      <c r="E47" s="1125"/>
      <c r="F47" s="1125"/>
      <c r="G47" s="1125"/>
      <c r="H47" s="1125"/>
      <c r="I47" s="1126"/>
      <c r="J47" s="784" t="e">
        <f>+[6]Simulador!B33</f>
        <v>#REF!</v>
      </c>
      <c r="K47" s="786"/>
    </row>
    <row r="48" spans="1:18" s="71" customFormat="1">
      <c r="B48" s="1113"/>
      <c r="C48" s="1113"/>
      <c r="D48" s="1125" t="s">
        <v>11397</v>
      </c>
      <c r="E48" s="1125"/>
      <c r="F48" s="1125"/>
      <c r="G48" s="1125"/>
      <c r="H48" s="1125"/>
      <c r="I48" s="1126"/>
      <c r="J48" s="784" t="e">
        <f>+[6]Simulador!B34</f>
        <v>#REF!</v>
      </c>
      <c r="K48" s="786"/>
    </row>
    <row r="49" spans="1:27" s="71" customFormat="1" ht="6.65" customHeight="1">
      <c r="B49" s="1113"/>
      <c r="C49" s="1113"/>
      <c r="D49" s="782"/>
      <c r="E49" s="782"/>
      <c r="F49" s="782"/>
      <c r="G49" s="782"/>
      <c r="H49" s="782"/>
      <c r="I49" s="782"/>
      <c r="J49" s="789"/>
      <c r="K49" s="759"/>
    </row>
    <row r="50" spans="1:27" s="71" customFormat="1">
      <c r="B50" s="1113"/>
      <c r="C50" s="1113"/>
      <c r="D50" s="1123" t="s">
        <v>11396</v>
      </c>
      <c r="E50" s="1123"/>
      <c r="F50" s="1123"/>
      <c r="G50" s="1123"/>
      <c r="H50" s="1123"/>
      <c r="I50" s="1124"/>
      <c r="J50" s="788">
        <f>+[6]Simulador!B35</f>
        <v>0</v>
      </c>
      <c r="K50" s="787"/>
    </row>
    <row r="51" spans="1:27" s="71" customFormat="1">
      <c r="B51" s="1113"/>
      <c r="C51" s="1113"/>
      <c r="D51" s="1125" t="s">
        <v>11395</v>
      </c>
      <c r="E51" s="1125"/>
      <c r="F51" s="1125"/>
      <c r="G51" s="1125"/>
      <c r="H51" s="1125"/>
      <c r="I51" s="1126"/>
      <c r="J51" s="785" t="e">
        <f>+[6]Simulador!B36</f>
        <v>#REF!</v>
      </c>
      <c r="K51" s="787"/>
    </row>
    <row r="52" spans="1:27" s="423" customFormat="1">
      <c r="A52" s="85"/>
      <c r="B52" s="85"/>
      <c r="C52" s="85"/>
      <c r="D52" s="85"/>
      <c r="E52" s="85"/>
      <c r="F52" s="85"/>
      <c r="G52" s="85"/>
      <c r="H52" s="85"/>
      <c r="I52" s="85"/>
      <c r="J52" s="85"/>
      <c r="K52" s="85"/>
    </row>
    <row r="53" spans="1:27" s="71" customFormat="1" ht="15.5">
      <c r="B53" s="805" t="s">
        <v>11487</v>
      </c>
      <c r="C53" s="218"/>
      <c r="D53" s="218"/>
      <c r="E53" s="218"/>
      <c r="F53" s="218"/>
      <c r="G53" s="218"/>
      <c r="H53" s="218"/>
      <c r="I53" s="218"/>
      <c r="J53" s="218"/>
      <c r="K53" s="218"/>
      <c r="L53" s="85"/>
      <c r="M53" s="85"/>
      <c r="N53" s="85"/>
      <c r="S53" s="819" t="s">
        <v>11520</v>
      </c>
      <c r="T53" s="818"/>
      <c r="U53" s="818"/>
      <c r="V53" s="818"/>
    </row>
    <row r="54" spans="1:27" s="71" customFormat="1" ht="3.65" customHeight="1">
      <c r="B54" s="765"/>
      <c r="C54" s="765"/>
      <c r="H54" s="647"/>
      <c r="I54" s="647"/>
      <c r="J54" s="647"/>
      <c r="K54" s="647"/>
      <c r="L54" s="647"/>
      <c r="M54" s="647"/>
      <c r="N54" s="647"/>
    </row>
    <row r="55" spans="1:27" s="71" customFormat="1" ht="409.5" customHeight="1">
      <c r="B55" s="1112" t="s">
        <v>11515</v>
      </c>
      <c r="C55" s="1112"/>
      <c r="D55" s="1112"/>
      <c r="E55" s="1112"/>
      <c r="F55" s="1112"/>
      <c r="G55" s="1112"/>
      <c r="H55" s="1112"/>
      <c r="I55" s="1112"/>
      <c r="J55" s="1112"/>
      <c r="K55" s="804"/>
      <c r="L55" s="647"/>
      <c r="M55" s="647"/>
      <c r="N55" s="647"/>
      <c r="S55" s="1112" t="s">
        <v>11515</v>
      </c>
      <c r="T55" s="1112"/>
      <c r="U55" s="1112"/>
      <c r="V55" s="1112"/>
      <c r="W55" s="1112"/>
      <c r="X55" s="1112"/>
      <c r="Y55" s="1112"/>
      <c r="Z55" s="1112"/>
      <c r="AA55" s="1112"/>
    </row>
    <row r="56" spans="1:27" s="71" customFormat="1" ht="12" customHeight="1"/>
    <row r="57" spans="1:27" s="75" customFormat="1" ht="11.25" customHeight="1">
      <c r="A57" s="71"/>
      <c r="B57" s="71"/>
      <c r="C57" s="71"/>
      <c r="D57" s="768"/>
      <c r="E57" s="1135" t="s">
        <v>11514</v>
      </c>
      <c r="F57" s="1135"/>
      <c r="G57" s="1135"/>
      <c r="H57" s="768"/>
      <c r="I57" s="768"/>
      <c r="J57" s="768"/>
      <c r="K57" s="768"/>
      <c r="L57" s="767"/>
      <c r="M57" s="767"/>
      <c r="N57" s="767"/>
      <c r="O57" s="767"/>
      <c r="P57" s="768"/>
    </row>
    <row r="58" spans="1:27" s="75" customFormat="1" ht="29.5" customHeight="1">
      <c r="A58" s="71"/>
      <c r="B58" s="71"/>
      <c r="C58" s="71"/>
      <c r="D58" s="768"/>
      <c r="E58" s="810"/>
      <c r="F58" s="810"/>
      <c r="G58" s="810"/>
      <c r="H58" s="768"/>
      <c r="I58" s="768"/>
      <c r="J58" s="768"/>
      <c r="K58" s="768"/>
      <c r="L58" s="767"/>
      <c r="M58" s="767"/>
      <c r="N58" s="767"/>
      <c r="O58" s="767"/>
      <c r="P58" s="768"/>
    </row>
    <row r="59" spans="1:27" s="423" customFormat="1">
      <c r="A59" s="85"/>
      <c r="B59" s="85"/>
      <c r="C59" s="85"/>
      <c r="D59" s="85"/>
      <c r="E59" s="1135" t="s">
        <v>11512</v>
      </c>
      <c r="F59" s="1135"/>
      <c r="G59" s="1135"/>
      <c r="H59" s="85"/>
      <c r="I59" s="85"/>
      <c r="J59" s="85"/>
      <c r="K59" s="85"/>
    </row>
    <row r="60" spans="1:27" s="423" customFormat="1">
      <c r="A60" s="85"/>
      <c r="B60" s="85"/>
      <c r="C60" s="85"/>
      <c r="D60" s="85"/>
      <c r="E60" s="85"/>
      <c r="F60" s="85"/>
      <c r="G60" s="85"/>
      <c r="H60" s="85"/>
      <c r="I60" s="85"/>
      <c r="J60" s="85"/>
      <c r="K60" s="85"/>
    </row>
    <row r="61" spans="1:27" s="423" customFormat="1" ht="19.75" customHeight="1">
      <c r="A61" s="797"/>
      <c r="B61" s="1136" t="s">
        <v>11513</v>
      </c>
      <c r="C61" s="1136"/>
      <c r="D61" s="1136"/>
      <c r="E61" s="1136"/>
      <c r="F61" s="1136"/>
      <c r="G61" s="1136"/>
      <c r="H61" s="1136"/>
      <c r="I61" s="1136"/>
      <c r="J61" s="1136"/>
      <c r="K61" s="797"/>
      <c r="P61" s="535" t="s">
        <v>11378</v>
      </c>
      <c r="Q61" s="536" t="s">
        <v>11379</v>
      </c>
      <c r="R61" s="537" t="s">
        <v>11380</v>
      </c>
    </row>
    <row r="62" spans="1:27" s="423" customFormat="1">
      <c r="A62" s="85"/>
      <c r="B62" s="85"/>
      <c r="C62" s="85"/>
      <c r="D62" s="85"/>
      <c r="E62" s="85"/>
      <c r="F62" s="85"/>
      <c r="G62" s="85"/>
      <c r="H62" s="85"/>
      <c r="I62" s="85"/>
      <c r="J62" s="85"/>
      <c r="K62" s="85"/>
    </row>
    <row r="63" spans="1:27" s="423" customFormat="1">
      <c r="A63" s="85"/>
      <c r="B63" s="1128" t="s">
        <v>11503</v>
      </c>
      <c r="C63" s="1128"/>
      <c r="D63" s="1128"/>
      <c r="E63" s="1128"/>
      <c r="F63" s="1128"/>
      <c r="G63" s="1128"/>
      <c r="H63" s="1128"/>
      <c r="I63" s="1128"/>
      <c r="J63" s="1128"/>
      <c r="K63" s="85"/>
      <c r="P63" s="535" t="s">
        <v>11378</v>
      </c>
      <c r="Q63" s="536" t="s">
        <v>11379</v>
      </c>
      <c r="R63" s="537" t="s">
        <v>11380</v>
      </c>
    </row>
    <row r="64" spans="1:27" s="423" customFormat="1" ht="4.75" customHeight="1">
      <c r="A64" s="85"/>
      <c r="B64" s="85"/>
      <c r="C64" s="85"/>
      <c r="D64" s="85"/>
      <c r="E64" s="85"/>
      <c r="F64" s="85"/>
      <c r="G64" s="85"/>
      <c r="H64" s="85"/>
      <c r="I64" s="85"/>
      <c r="J64" s="85"/>
      <c r="K64" s="85"/>
      <c r="P64" s="757"/>
      <c r="Q64" s="757"/>
      <c r="R64" s="757"/>
    </row>
    <row r="65" spans="1:18" s="423" customFormat="1">
      <c r="A65" s="85"/>
      <c r="B65" s="85" t="s">
        <v>11478</v>
      </c>
      <c r="C65" s="85"/>
      <c r="D65" s="85"/>
      <c r="E65" s="1116"/>
      <c r="F65" s="1116"/>
      <c r="G65" s="1116"/>
      <c r="H65" s="1116"/>
      <c r="I65" s="1116"/>
      <c r="J65" s="1116"/>
      <c r="K65" s="85"/>
    </row>
    <row r="66" spans="1:18" s="423" customFormat="1">
      <c r="A66" s="85"/>
      <c r="B66" s="85"/>
      <c r="C66" s="85"/>
      <c r="D66" s="85"/>
      <c r="E66" s="85"/>
      <c r="F66" s="85"/>
      <c r="G66" s="85"/>
      <c r="H66" s="85"/>
      <c r="I66" s="85"/>
      <c r="J66" s="85"/>
      <c r="K66" s="85"/>
    </row>
    <row r="67" spans="1:18" s="423" customFormat="1">
      <c r="A67" s="85"/>
      <c r="B67" s="85" t="s">
        <v>11479</v>
      </c>
      <c r="C67" s="268"/>
      <c r="D67" s="793" t="s">
        <v>1966</v>
      </c>
      <c r="E67" s="1127"/>
      <c r="F67" s="1127"/>
      <c r="G67" s="1127"/>
      <c r="H67" s="85"/>
      <c r="I67" s="793" t="s">
        <v>11506</v>
      </c>
      <c r="J67" s="782"/>
      <c r="K67" s="85"/>
    </row>
    <row r="68" spans="1:18" s="423" customFormat="1">
      <c r="A68" s="85"/>
      <c r="B68" s="85"/>
      <c r="C68" s="85"/>
      <c r="D68" s="793"/>
      <c r="E68" s="809"/>
      <c r="F68" s="809"/>
      <c r="G68" s="809"/>
      <c r="H68" s="85"/>
      <c r="I68" s="793"/>
      <c r="J68" s="759"/>
      <c r="K68" s="85"/>
    </row>
    <row r="69" spans="1:18" s="423" customFormat="1">
      <c r="A69" s="85"/>
      <c r="B69" s="85" t="s">
        <v>11507</v>
      </c>
      <c r="C69" s="268"/>
      <c r="D69" s="794"/>
      <c r="E69" s="806"/>
      <c r="F69" s="806"/>
      <c r="G69" s="268"/>
      <c r="H69" s="268"/>
      <c r="I69" s="794"/>
      <c r="J69" s="782"/>
      <c r="K69" s="85"/>
    </row>
    <row r="70" spans="1:18" s="423" customFormat="1">
      <c r="A70" s="85"/>
      <c r="B70" s="85"/>
      <c r="C70" s="85"/>
      <c r="D70" s="85"/>
      <c r="E70" s="85"/>
      <c r="F70" s="85"/>
      <c r="G70" s="85"/>
      <c r="H70" s="85"/>
      <c r="I70" s="85"/>
      <c r="J70" s="85"/>
      <c r="K70" s="85"/>
    </row>
    <row r="71" spans="1:18" s="423" customFormat="1">
      <c r="A71" s="85"/>
      <c r="B71" s="1128" t="str">
        <f>+[6]Simulador!A43</f>
        <v>Estrutura de custos do investimento</v>
      </c>
      <c r="C71" s="1128"/>
      <c r="D71" s="1128"/>
      <c r="E71" s="1128"/>
      <c r="F71" s="1128"/>
      <c r="G71" s="1128"/>
      <c r="H71" s="1128"/>
      <c r="I71" s="1128"/>
      <c r="J71" s="1128"/>
      <c r="K71" s="85"/>
      <c r="P71" s="535" t="s">
        <v>11378</v>
      </c>
      <c r="Q71" s="536" t="s">
        <v>11379</v>
      </c>
      <c r="R71" s="537" t="s">
        <v>11380</v>
      </c>
    </row>
    <row r="72" spans="1:18" s="423" customFormat="1" ht="4.75" customHeight="1">
      <c r="A72" s="85"/>
      <c r="B72" s="805"/>
      <c r="C72" s="805"/>
      <c r="D72" s="805"/>
      <c r="E72" s="805"/>
      <c r="F72" s="805"/>
      <c r="G72" s="805"/>
      <c r="H72" s="805"/>
      <c r="I72" s="805"/>
      <c r="J72" s="805"/>
      <c r="K72" s="85"/>
      <c r="P72" s="535"/>
      <c r="Q72" s="536"/>
      <c r="R72" s="537"/>
    </row>
    <row r="73" spans="1:18" s="423" customFormat="1">
      <c r="A73" s="85"/>
      <c r="B73" s="1141" t="str">
        <f>+[6]Simulador!A44</f>
        <v>Custo do terreno/imóvel no caso de aquisição</v>
      </c>
      <c r="C73" s="1141"/>
      <c r="D73" s="1141"/>
      <c r="E73" s="1141"/>
      <c r="F73" s="1141"/>
      <c r="G73" s="1141"/>
      <c r="H73" s="268"/>
      <c r="I73" s="1137">
        <f>+[6]Simulador!B44</f>
        <v>0</v>
      </c>
      <c r="J73" s="1138"/>
      <c r="K73" s="85"/>
      <c r="P73" s="535" t="s">
        <v>11381</v>
      </c>
      <c r="Q73" s="538">
        <v>438.81</v>
      </c>
      <c r="R73" s="537">
        <v>2021</v>
      </c>
    </row>
    <row r="74" spans="1:18" s="423" customFormat="1" ht="6.65" customHeight="1">
      <c r="A74" s="85"/>
      <c r="B74" s="85"/>
      <c r="C74" s="85"/>
      <c r="D74" s="85"/>
      <c r="E74" s="85"/>
      <c r="F74" s="85"/>
      <c r="G74" s="85"/>
      <c r="H74" s="85"/>
      <c r="I74" s="758"/>
      <c r="J74" s="759"/>
      <c r="K74" s="85"/>
      <c r="P74" s="756"/>
      <c r="Q74" s="610"/>
      <c r="R74" s="611"/>
    </row>
    <row r="75" spans="1:18" s="423" customFormat="1">
      <c r="A75" s="85"/>
      <c r="B75" s="268" t="str">
        <f>+[6]Simulador!A45</f>
        <v>Projetos</v>
      </c>
      <c r="C75" s="268"/>
      <c r="D75" s="268"/>
      <c r="E75" s="268"/>
      <c r="F75" s="268"/>
      <c r="G75" s="268"/>
      <c r="H75" s="268"/>
      <c r="I75" s="1137">
        <f>+[6]Simulador!B45</f>
        <v>2650</v>
      </c>
      <c r="J75" s="1138"/>
      <c r="K75" s="85"/>
      <c r="P75" s="609" t="s">
        <v>1963</v>
      </c>
      <c r="Q75" s="610">
        <v>211.79</v>
      </c>
      <c r="R75" s="611">
        <v>2021</v>
      </c>
    </row>
    <row r="76" spans="1:18" s="423" customFormat="1" ht="6.65" customHeight="1">
      <c r="A76" s="85"/>
      <c r="B76" s="85"/>
      <c r="C76" s="85"/>
      <c r="D76" s="85"/>
      <c r="E76" s="85"/>
      <c r="F76" s="85"/>
      <c r="G76" s="85"/>
      <c r="H76" s="85"/>
      <c r="I76" s="758"/>
      <c r="J76" s="759"/>
      <c r="K76" s="85"/>
      <c r="P76" s="756"/>
      <c r="Q76" s="610"/>
      <c r="R76" s="611"/>
    </row>
    <row r="77" spans="1:18" s="423" customFormat="1">
      <c r="A77" s="85"/>
      <c r="B77" s="268" t="str">
        <f>+[6]Simulador!A46</f>
        <v>Fiscalização, Coordenação e Segurança em Obra</v>
      </c>
      <c r="C77" s="268"/>
      <c r="D77" s="268"/>
      <c r="E77" s="268"/>
      <c r="F77" s="268"/>
      <c r="G77" s="268"/>
      <c r="H77" s="268"/>
      <c r="I77" s="1137">
        <f>+[6]Simulador!B46</f>
        <v>0</v>
      </c>
      <c r="J77" s="1138"/>
      <c r="K77" s="85"/>
      <c r="P77" s="535" t="s">
        <v>11394</v>
      </c>
      <c r="Q77" s="612">
        <v>1.4999999999999999E-2</v>
      </c>
      <c r="R77" s="613"/>
    </row>
    <row r="78" spans="1:18" s="423" customFormat="1" ht="6.65" customHeight="1">
      <c r="A78" s="85"/>
      <c r="B78" s="85"/>
      <c r="C78" s="85"/>
      <c r="D78" s="85"/>
      <c r="E78" s="85"/>
      <c r="F78" s="85"/>
      <c r="G78" s="85"/>
      <c r="H78" s="85"/>
      <c r="I78" s="758"/>
      <c r="J78" s="759"/>
      <c r="K78" s="85"/>
      <c r="P78" s="756"/>
      <c r="Q78" s="610"/>
      <c r="R78" s="611"/>
    </row>
    <row r="79" spans="1:18" s="423" customFormat="1">
      <c r="A79" s="85"/>
      <c r="B79" s="268" t="str">
        <f>+[6]Simulador!A47</f>
        <v>Empreitada</v>
      </c>
      <c r="C79" s="268"/>
      <c r="D79" s="268"/>
      <c r="E79" s="268"/>
      <c r="F79" s="268"/>
      <c r="G79" s="268"/>
      <c r="H79" s="268"/>
      <c r="I79" s="1137">
        <f>+[6]Simulador!B47</f>
        <v>0</v>
      </c>
      <c r="J79" s="1138"/>
      <c r="K79" s="85"/>
    </row>
    <row r="80" spans="1:18" s="423" customFormat="1" ht="6.65" customHeight="1">
      <c r="A80" s="85"/>
      <c r="B80" s="85"/>
      <c r="C80" s="85"/>
      <c r="D80" s="85"/>
      <c r="E80" s="85"/>
      <c r="F80" s="85"/>
      <c r="G80" s="85"/>
      <c r="H80" s="85"/>
      <c r="I80" s="758"/>
      <c r="J80" s="759"/>
      <c r="K80" s="85"/>
      <c r="P80" s="756"/>
      <c r="Q80" s="610"/>
      <c r="R80" s="611"/>
    </row>
    <row r="81" spans="1:18" s="423" customFormat="1">
      <c r="A81" s="85"/>
      <c r="B81" s="268" t="str">
        <f>+[6]Simulador!A48</f>
        <v>Ónus</v>
      </c>
      <c r="C81" s="268"/>
      <c r="D81" s="268"/>
      <c r="E81" s="268"/>
      <c r="F81" s="268"/>
      <c r="G81" s="268"/>
      <c r="H81" s="268"/>
      <c r="I81" s="1137">
        <f>+[6]Simulador!B48</f>
        <v>250</v>
      </c>
      <c r="J81" s="1138"/>
      <c r="K81" s="85"/>
    </row>
    <row r="82" spans="1:18" s="423" customFormat="1" ht="6.65" customHeight="1">
      <c r="A82" s="85"/>
      <c r="B82" s="85"/>
      <c r="C82" s="85"/>
      <c r="D82" s="85"/>
      <c r="E82" s="85"/>
      <c r="F82" s="85"/>
      <c r="G82" s="85"/>
      <c r="H82" s="85"/>
      <c r="I82" s="758"/>
      <c r="J82" s="759"/>
      <c r="K82" s="85"/>
      <c r="P82" s="756"/>
      <c r="Q82" s="610"/>
      <c r="R82" s="611"/>
    </row>
    <row r="83" spans="1:18" s="423" customFormat="1">
      <c r="A83" s="85"/>
      <c r="B83" s="268" t="str">
        <f>+[6]Simulador!A49</f>
        <v>Arrendamento - realojamento temporário</v>
      </c>
      <c r="C83" s="268"/>
      <c r="D83" s="268"/>
      <c r="E83" s="268"/>
      <c r="F83" s="268"/>
      <c r="G83" s="268"/>
      <c r="H83" s="268"/>
      <c r="I83" s="1137">
        <f>+[6]Simulador!B49</f>
        <v>0</v>
      </c>
      <c r="J83" s="1138"/>
      <c r="K83" s="85"/>
    </row>
    <row r="84" spans="1:18" s="423" customFormat="1" ht="6.65" customHeight="1">
      <c r="A84" s="85"/>
      <c r="B84" s="85"/>
      <c r="C84" s="85"/>
      <c r="D84" s="85"/>
      <c r="E84" s="85"/>
      <c r="F84" s="85"/>
      <c r="G84" s="85"/>
      <c r="H84" s="85"/>
      <c r="I84" s="758"/>
      <c r="J84" s="759"/>
      <c r="K84" s="85"/>
      <c r="P84" s="756"/>
      <c r="Q84" s="610"/>
      <c r="R84" s="611"/>
    </row>
    <row r="85" spans="1:18" s="423" customFormat="1">
      <c r="A85" s="85"/>
      <c r="B85" s="760" t="str">
        <f>+[6]Simulador!A52</f>
        <v>Total</v>
      </c>
      <c r="C85" s="760"/>
      <c r="D85" s="760"/>
      <c r="E85" s="760"/>
      <c r="F85" s="760"/>
      <c r="G85" s="760"/>
      <c r="H85" s="760"/>
      <c r="I85" s="1139">
        <f>+[6]Simulador!B52</f>
        <v>3509.5</v>
      </c>
      <c r="J85" s="1140"/>
      <c r="K85" s="85"/>
    </row>
    <row r="86" spans="1:18" s="423" customFormat="1">
      <c r="A86" s="85"/>
      <c r="B86" s="85"/>
      <c r="C86" s="85"/>
      <c r="D86" s="85"/>
      <c r="E86" s="85"/>
      <c r="F86" s="85"/>
      <c r="G86" s="85"/>
      <c r="H86" s="85"/>
      <c r="I86" s="85"/>
      <c r="J86" s="85"/>
      <c r="K86" s="85"/>
    </row>
    <row r="87" spans="1:18" s="423" customFormat="1">
      <c r="A87" s="85"/>
      <c r="B87" s="85"/>
      <c r="C87" s="85"/>
      <c r="D87" s="85"/>
      <c r="E87" s="85"/>
      <c r="F87" s="85"/>
      <c r="G87" s="85"/>
      <c r="H87" s="85"/>
      <c r="I87" s="85"/>
      <c r="J87" s="85"/>
      <c r="K87" s="85"/>
    </row>
    <row r="88" spans="1:18" s="423" customFormat="1">
      <c r="A88" s="85"/>
      <c r="B88" s="1128" t="s">
        <v>11502</v>
      </c>
      <c r="C88" s="1128"/>
      <c r="D88" s="1128"/>
      <c r="E88" s="1128"/>
      <c r="F88" s="1128"/>
      <c r="G88" s="1128"/>
      <c r="H88" s="1128"/>
      <c r="I88" s="1128"/>
      <c r="J88" s="1128"/>
      <c r="K88" s="85"/>
      <c r="P88" s="535" t="s">
        <v>11378</v>
      </c>
      <c r="Q88" s="536" t="s">
        <v>11379</v>
      </c>
      <c r="R88" s="537" t="s">
        <v>11380</v>
      </c>
    </row>
    <row r="89" spans="1:18" s="423" customFormat="1">
      <c r="A89" s="85"/>
      <c r="B89" s="85"/>
      <c r="C89" s="85"/>
      <c r="D89" s="85"/>
      <c r="E89" s="85"/>
      <c r="F89" s="85"/>
      <c r="G89" s="85"/>
      <c r="H89" s="85"/>
      <c r="I89" s="85"/>
      <c r="J89" s="85"/>
      <c r="K89" s="85"/>
      <c r="P89" s="757"/>
      <c r="Q89" s="757"/>
      <c r="R89" s="757"/>
    </row>
    <row r="90" spans="1:18" s="423" customFormat="1" ht="58.4" customHeight="1">
      <c r="A90" s="85"/>
      <c r="B90" s="796" t="s">
        <v>11492</v>
      </c>
      <c r="C90" s="1127"/>
      <c r="D90" s="1127"/>
      <c r="E90" s="1127"/>
      <c r="F90" s="1127"/>
      <c r="G90" s="1127"/>
      <c r="H90" s="1127"/>
      <c r="I90" s="1127"/>
      <c r="J90" s="1127"/>
      <c r="K90" s="85"/>
    </row>
    <row r="91" spans="1:18" s="423" customFormat="1">
      <c r="A91" s="85"/>
      <c r="B91" s="85"/>
      <c r="C91" s="85"/>
      <c r="D91" s="85"/>
      <c r="E91" s="85"/>
      <c r="F91" s="85"/>
      <c r="G91" s="85"/>
      <c r="H91" s="85"/>
      <c r="I91" s="85"/>
      <c r="J91" s="85"/>
      <c r="K91" s="85"/>
    </row>
    <row r="92" spans="1:18" s="423" customFormat="1">
      <c r="A92" s="85"/>
      <c r="B92" s="795" t="s">
        <v>11488</v>
      </c>
      <c r="C92" s="793" t="s">
        <v>11493</v>
      </c>
      <c r="D92" s="792"/>
      <c r="E92" s="85"/>
      <c r="F92" s="793" t="s">
        <v>11489</v>
      </c>
      <c r="G92" s="1127"/>
      <c r="H92" s="1127"/>
      <c r="I92" s="1127"/>
      <c r="J92" s="1127"/>
      <c r="K92" s="85"/>
    </row>
    <row r="93" spans="1:18" s="423" customFormat="1">
      <c r="A93" s="85"/>
      <c r="B93" s="85"/>
      <c r="C93" s="85"/>
      <c r="D93" s="85"/>
      <c r="E93" s="85"/>
      <c r="F93" s="85"/>
      <c r="G93" s="85"/>
      <c r="H93" s="85"/>
      <c r="I93" s="85"/>
      <c r="J93" s="85"/>
      <c r="K93" s="85"/>
    </row>
    <row r="94" spans="1:18" s="423" customFormat="1">
      <c r="A94" s="85"/>
      <c r="B94" s="795" t="s">
        <v>11505</v>
      </c>
      <c r="C94" s="793" t="s">
        <v>11491</v>
      </c>
      <c r="D94" s="791">
        <v>44424</v>
      </c>
      <c r="E94" s="85"/>
      <c r="F94" s="759" t="s">
        <v>11504</v>
      </c>
      <c r="G94" s="792">
        <v>2</v>
      </c>
      <c r="H94" s="85"/>
      <c r="I94" s="759" t="s">
        <v>11490</v>
      </c>
      <c r="J94" s="791">
        <f>+D94+G94*30</f>
        <v>44484</v>
      </c>
      <c r="K94" s="85"/>
    </row>
    <row r="95" spans="1:18" s="423" customFormat="1">
      <c r="A95" s="85"/>
      <c r="B95" s="85"/>
      <c r="C95" s="85"/>
      <c r="D95" s="85"/>
      <c r="E95" s="85"/>
      <c r="F95" s="85"/>
      <c r="G95" s="85"/>
      <c r="H95" s="85"/>
      <c r="I95" s="85"/>
      <c r="J95" s="85"/>
      <c r="K95" s="85"/>
    </row>
    <row r="96" spans="1:18" s="423" customFormat="1"/>
    <row r="97" s="423" customFormat="1"/>
    <row r="98" s="423" customFormat="1"/>
    <row r="99" s="423" customFormat="1"/>
    <row r="100" s="423" customFormat="1"/>
    <row r="101" s="423" customFormat="1"/>
    <row r="102" s="423" customFormat="1"/>
    <row r="103" s="423" customFormat="1"/>
    <row r="104" s="423" customFormat="1"/>
    <row r="105" s="423" customFormat="1"/>
    <row r="106" s="423" customFormat="1"/>
    <row r="107" s="423" customFormat="1"/>
    <row r="108" s="423" customFormat="1"/>
    <row r="109" s="423" customFormat="1"/>
    <row r="110" s="423" customFormat="1"/>
    <row r="111" s="423" customFormat="1"/>
    <row r="112" s="423" customFormat="1"/>
    <row r="113" s="423" customFormat="1"/>
    <row r="114" s="423" customFormat="1"/>
    <row r="115" s="423" customFormat="1"/>
    <row r="116" s="423" customFormat="1"/>
    <row r="117" s="423" customFormat="1"/>
    <row r="118" s="423" customFormat="1"/>
    <row r="119" s="423" customFormat="1"/>
  </sheetData>
  <mergeCells count="57">
    <mergeCell ref="B2:J2"/>
    <mergeCell ref="B4:J4"/>
    <mergeCell ref="B5:J5"/>
    <mergeCell ref="E11:F11"/>
    <mergeCell ref="I11:J11"/>
    <mergeCell ref="E57:G57"/>
    <mergeCell ref="E59:G59"/>
    <mergeCell ref="B61:J61"/>
    <mergeCell ref="G92:J92"/>
    <mergeCell ref="E65:J65"/>
    <mergeCell ref="E67:G67"/>
    <mergeCell ref="I83:J83"/>
    <mergeCell ref="I85:J85"/>
    <mergeCell ref="B71:J71"/>
    <mergeCell ref="B73:G73"/>
    <mergeCell ref="I79:J79"/>
    <mergeCell ref="I81:J81"/>
    <mergeCell ref="I73:J73"/>
    <mergeCell ref="I75:J75"/>
    <mergeCell ref="I77:J77"/>
    <mergeCell ref="B88:J88"/>
    <mergeCell ref="C90:J90"/>
    <mergeCell ref="B63:J63"/>
    <mergeCell ref="C7:D7"/>
    <mergeCell ref="G7:H7"/>
    <mergeCell ref="B22:C22"/>
    <mergeCell ref="G22:H22"/>
    <mergeCell ref="B9:C9"/>
    <mergeCell ref="B11:D11"/>
    <mergeCell ref="B13:C13"/>
    <mergeCell ref="B19:J19"/>
    <mergeCell ref="B20:J20"/>
    <mergeCell ref="D22:F22"/>
    <mergeCell ref="I22:J22"/>
    <mergeCell ref="D9:F9"/>
    <mergeCell ref="I9:J9"/>
    <mergeCell ref="D48:I48"/>
    <mergeCell ref="S55:AA55"/>
    <mergeCell ref="F34:J34"/>
    <mergeCell ref="B36:I36"/>
    <mergeCell ref="B37:I37"/>
    <mergeCell ref="B38:I38"/>
    <mergeCell ref="B39:I39"/>
    <mergeCell ref="F43:I43"/>
    <mergeCell ref="J43:K43"/>
    <mergeCell ref="D44:I44"/>
    <mergeCell ref="D47:I47"/>
    <mergeCell ref="D50:I50"/>
    <mergeCell ref="D51:I51"/>
    <mergeCell ref="B15:C15"/>
    <mergeCell ref="B17:D17"/>
    <mergeCell ref="E28:J28"/>
    <mergeCell ref="E29:J29"/>
    <mergeCell ref="B55:J55"/>
    <mergeCell ref="B44:C51"/>
    <mergeCell ref="C24:E24"/>
    <mergeCell ref="F24:H24"/>
  </mergeCells>
  <conditionalFormatting sqref="C7 E26 E28:E31">
    <cfRule type="containsBlanks" dxfId="454" priority="7">
      <formula>LEN(TRIM(C7))=0</formula>
    </cfRule>
  </conditionalFormatting>
  <conditionalFormatting sqref="E11">
    <cfRule type="containsBlanks" dxfId="453" priority="6">
      <formula>LEN(TRIM(E11))=0</formula>
    </cfRule>
  </conditionalFormatting>
  <conditionalFormatting sqref="D15 D13">
    <cfRule type="containsBlanks" dxfId="452" priority="8">
      <formula>LEN(TRIM(D13))=0</formula>
    </cfRule>
  </conditionalFormatting>
  <conditionalFormatting sqref="D9:F9">
    <cfRule type="containsBlanks" dxfId="451" priority="5">
      <formula>LEN(TRIM(D9))=0</formula>
    </cfRule>
  </conditionalFormatting>
  <conditionalFormatting sqref="I9">
    <cfRule type="containsBlanks" dxfId="450" priority="4">
      <formula>LEN(TRIM(I9))=0</formula>
    </cfRule>
  </conditionalFormatting>
  <conditionalFormatting sqref="E17">
    <cfRule type="containsBlanks" dxfId="449" priority="3">
      <formula>LEN(TRIM(E17))=0</formula>
    </cfRule>
  </conditionalFormatting>
  <conditionalFormatting sqref="G7">
    <cfRule type="containsBlanks" dxfId="448" priority="2">
      <formula>LEN(TRIM(G7))=0</formula>
    </cfRule>
  </conditionalFormatting>
  <conditionalFormatting sqref="J7:K7">
    <cfRule type="containsBlanks" dxfId="447" priority="1">
      <formula>LEN(TRIM(J7))=0</formula>
    </cfRule>
  </conditionalFormatting>
  <dataValidations count="2">
    <dataValidation type="list" allowBlank="1" showInputMessage="1" showErrorMessage="1" sqref="C7">
      <formula1>#REF!</formula1>
    </dataValidation>
    <dataValidation type="custom" allowBlank="1" showInputMessage="1" showErrorMessage="1" promptTitle="Preenchimento incorreto" prompt="O valor deverá ser superior ou igual a 0,35 e inferior ou igual a 3,5." sqref="E17">
      <formula1>AND(E17&gt;0.34,E17&lt;3.6)</formula1>
    </dataValidation>
  </dataValidations>
  <hyperlinks>
    <hyperlink ref="F17" r:id="rId1" display="Consulta"/>
  </hyperlinks>
  <printOptions horizontalCentered="1"/>
  <pageMargins left="0.70866141732283472" right="0.70866141732283472" top="0.74803149606299213" bottom="0.74803149606299213" header="0.31496062992125984" footer="0.31496062992125984"/>
  <pageSetup paperSize="9" scale="61" fitToHeight="2" orientation="portrait" r:id="rId2"/>
  <headerFooter>
    <oddFooter>&amp;L&amp;"Calibri Light,Regular"&amp;10&amp;D&amp;C&amp;"Calibri Light,Regular"&amp;10GABINETE DE PROGRAMAS DE APOIO À HABITAÇÃO&amp;R&amp;"Calibri Light,Regular"&amp;10&amp;P/&amp;N</oddFooter>
  </headerFooter>
  <rowBreaks count="1" manualBreakCount="1">
    <brk id="60" max="10" man="1"/>
  </rowBreak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'C:\Users\afvalente\Desktop\[1D_0903_0001_01 CProjecto.xlsx]Tabelas'!#REF!</xm:f>
          </x14:formula1>
          <xm:sqref>D22:F22 G7 F34</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pageSetUpPr fitToPage="1"/>
  </sheetPr>
  <dimension ref="A1:M74"/>
  <sheetViews>
    <sheetView topLeftCell="A4" zoomScale="75" zoomScaleNormal="75" zoomScaleSheetLayoutView="88" workbookViewId="0">
      <selection activeCell="I15" sqref="I15"/>
    </sheetView>
  </sheetViews>
  <sheetFormatPr defaultColWidth="10.1796875" defaultRowHeight="15.5"/>
  <cols>
    <col min="1" max="1" width="53" style="268" customWidth="1"/>
    <col min="2" max="2" width="15.453125" style="268" bestFit="1" customWidth="1"/>
    <col min="3" max="3" width="2.1796875" style="268" customWidth="1"/>
    <col min="4" max="4" width="58.81640625" style="268" customWidth="1"/>
    <col min="5" max="5" width="15.81640625" style="268" bestFit="1" customWidth="1"/>
    <col min="6" max="6" width="5.81640625" style="423" hidden="1" customWidth="1"/>
    <col min="7" max="7" width="4.81640625" style="423" hidden="1" customWidth="1"/>
    <col min="8" max="8" width="24.81640625" style="531" bestFit="1" customWidth="1"/>
    <col min="9" max="9" width="13.81640625" style="423" customWidth="1"/>
    <col min="10" max="12" width="10.1796875" style="423"/>
    <col min="13" max="13" width="20.54296875" style="423" customWidth="1"/>
    <col min="14" max="16384" width="10.1796875" style="268"/>
  </cols>
  <sheetData>
    <row r="1" spans="1:8">
      <c r="H1" s="529" t="s">
        <v>11367</v>
      </c>
    </row>
    <row r="2" spans="1:8" ht="18.5">
      <c r="A2" s="1274" t="s">
        <v>11204</v>
      </c>
      <c r="B2" s="1274"/>
      <c r="C2" s="1274"/>
      <c r="D2" s="1274"/>
      <c r="E2" s="1275"/>
      <c r="G2" s="423" t="s">
        <v>1067</v>
      </c>
      <c r="H2" s="530" t="s">
        <v>11368</v>
      </c>
    </row>
    <row r="3" spans="1:8" ht="21">
      <c r="A3" s="1276" t="s">
        <v>11240</v>
      </c>
      <c r="B3" s="1276"/>
      <c r="C3" s="1276"/>
      <c r="D3" s="1276"/>
      <c r="E3" s="1277"/>
      <c r="H3" s="530" t="s">
        <v>11370</v>
      </c>
    </row>
    <row r="4" spans="1:8" ht="18.5">
      <c r="A4" s="1278" t="s">
        <v>11205</v>
      </c>
      <c r="B4" s="1278"/>
      <c r="C4" s="1278"/>
      <c r="D4" s="1278"/>
      <c r="E4" s="1279"/>
      <c r="G4" s="423" t="s">
        <v>1066</v>
      </c>
      <c r="H4" s="530" t="s">
        <v>11375</v>
      </c>
    </row>
    <row r="5" spans="1:8" ht="18.5">
      <c r="B5" s="269"/>
      <c r="C5" s="269"/>
      <c r="D5" s="269"/>
      <c r="E5" s="269"/>
      <c r="H5" s="539" t="s">
        <v>11371</v>
      </c>
    </row>
    <row r="6" spans="1:8">
      <c r="A6" s="270" t="s">
        <v>1959</v>
      </c>
      <c r="B6" s="1280" t="str">
        <f>Enquadramento!I11</f>
        <v>1D.0903.0001.01</v>
      </c>
      <c r="C6" s="1281"/>
      <c r="D6" s="1281"/>
      <c r="E6" s="1282"/>
      <c r="H6" s="530" t="s">
        <v>11372</v>
      </c>
    </row>
    <row r="7" spans="1:8" ht="18.5">
      <c r="A7" s="271"/>
      <c r="B7" s="269"/>
      <c r="C7" s="269"/>
      <c r="D7" s="269"/>
      <c r="E7" s="269"/>
      <c r="H7" s="530" t="s">
        <v>11373</v>
      </c>
    </row>
    <row r="8" spans="1:8">
      <c r="A8" s="270" t="s">
        <v>0</v>
      </c>
      <c r="B8" s="1283" t="str">
        <f>Enquadramento!D7</f>
        <v>Celorico da Beira</v>
      </c>
      <c r="C8" s="1281"/>
      <c r="D8" s="1281"/>
      <c r="E8" s="1282"/>
      <c r="H8" s="530" t="s">
        <v>11374</v>
      </c>
    </row>
    <row r="9" spans="1:8">
      <c r="A9" s="272" t="s">
        <v>11206</v>
      </c>
    </row>
    <row r="10" spans="1:8">
      <c r="A10" s="1272" t="s">
        <v>11207</v>
      </c>
      <c r="B10" s="1273"/>
      <c r="D10" s="1272" t="s">
        <v>11208</v>
      </c>
      <c r="E10" s="1273"/>
    </row>
    <row r="11" spans="1:8">
      <c r="A11" s="389" t="s">
        <v>11209</v>
      </c>
      <c r="B11" s="390">
        <f>Aux!I2</f>
        <v>438.81</v>
      </c>
      <c r="D11" s="273" t="s">
        <v>11210</v>
      </c>
      <c r="E11" s="297">
        <v>0.02</v>
      </c>
    </row>
    <row r="12" spans="1:8">
      <c r="A12" s="391" t="s">
        <v>11211</v>
      </c>
      <c r="B12" s="392" t="str">
        <f>IF(A44&lt;&gt;9,"",IF(B16 = "Sim", "1,25", "1"))</f>
        <v/>
      </c>
      <c r="C12" s="274"/>
      <c r="D12" s="275" t="s">
        <v>11212</v>
      </c>
      <c r="E12" s="288">
        <f>CP_HCC</f>
        <v>1070.19</v>
      </c>
      <c r="F12" s="452"/>
    </row>
    <row r="13" spans="1:8">
      <c r="A13" s="391" t="s">
        <v>11296</v>
      </c>
      <c r="B13" s="393" t="str">
        <f>'Anexo IB'!H24</f>
        <v>Não</v>
      </c>
      <c r="D13" s="380" t="s">
        <v>11213</v>
      </c>
      <c r="E13" s="495">
        <v>100000</v>
      </c>
    </row>
    <row r="14" spans="1:8" ht="32">
      <c r="A14" s="391" t="s">
        <v>11235</v>
      </c>
      <c r="B14" s="518" t="str">
        <f>IF('Anexo IB'!H4="","",'Anexo IB'!H4)</f>
        <v/>
      </c>
      <c r="D14" s="381" t="s">
        <v>11236</v>
      </c>
      <c r="E14" s="382">
        <v>0</v>
      </c>
    </row>
    <row r="15" spans="1:8" ht="17.5">
      <c r="A15" s="383" t="s">
        <v>11237</v>
      </c>
      <c r="B15" s="394" t="e">
        <f>'Anexo IB'!#REF!</f>
        <v>#REF!</v>
      </c>
      <c r="D15" s="383" t="s">
        <v>11242</v>
      </c>
      <c r="E15" s="384">
        <v>24</v>
      </c>
    </row>
    <row r="16" spans="1:8">
      <c r="A16" s="383" t="s">
        <v>11197</v>
      </c>
      <c r="B16" s="395">
        <f>'Anexo IB'!H21</f>
        <v>0</v>
      </c>
      <c r="D16" s="385" t="s">
        <v>11243</v>
      </c>
      <c r="E16" s="386">
        <v>44256</v>
      </c>
    </row>
    <row r="17" spans="1:9">
      <c r="A17" s="383" t="s">
        <v>11214</v>
      </c>
      <c r="B17" s="395">
        <f>'Anexo IB'!H20</f>
        <v>0</v>
      </c>
      <c r="D17" s="387" t="s">
        <v>11244</v>
      </c>
      <c r="E17" s="388">
        <v>50</v>
      </c>
      <c r="F17" s="453">
        <f>ROUND(IF(E11&gt;0.045,(0.045*0.5),(0.5)*E11),7)</f>
        <v>0.01</v>
      </c>
      <c r="G17" s="454"/>
    </row>
    <row r="18" spans="1:9">
      <c r="A18" s="383" t="s">
        <v>11215</v>
      </c>
      <c r="B18" s="395">
        <f>'Anexo IB'!H22</f>
        <v>0</v>
      </c>
      <c r="D18" s="273" t="s">
        <v>11216</v>
      </c>
      <c r="E18" s="276" t="str">
        <f>IF(A41&lt;&gt;9,"",E12*E17)</f>
        <v/>
      </c>
      <c r="F18" s="453"/>
      <c r="G18" s="455"/>
      <c r="H18" s="534"/>
    </row>
    <row r="19" spans="1:9">
      <c r="A19" s="391" t="s">
        <v>11217</v>
      </c>
      <c r="B19" s="396">
        <f>'Anexo IB'!H19</f>
        <v>0</v>
      </c>
      <c r="D19" s="273" t="s">
        <v>11298</v>
      </c>
      <c r="E19" s="401" t="str">
        <f>IF(A41&lt;&gt;9,"",MIN(INT(30-E15/12),INT((DATE(YEAR(EDATE(B14,80*12)),12,31)-EDATE(E16,E15))/365.25)))</f>
        <v/>
      </c>
      <c r="F19" s="456"/>
      <c r="G19" s="457"/>
      <c r="H19" s="532"/>
    </row>
    <row r="20" spans="1:9">
      <c r="A20" s="391" t="s">
        <v>11218</v>
      </c>
      <c r="B20" s="397">
        <f>'Anexo IB'!H25</f>
        <v>1</v>
      </c>
      <c r="D20" s="278" t="s">
        <v>11219</v>
      </c>
      <c r="E20" s="519"/>
      <c r="F20" s="457"/>
      <c r="G20" s="456"/>
      <c r="H20" s="532"/>
    </row>
    <row r="21" spans="1:9">
      <c r="A21" s="391" t="s">
        <v>11220</v>
      </c>
      <c r="B21" s="494" t="e">
        <f>'Anexo IB'!#REF!</f>
        <v>#REF!</v>
      </c>
      <c r="D21" s="1285" t="str">
        <f>IF(E20="","",IF(A41&lt;&gt;9,"",IF(B27&lt;=0,"SOLUÇÃO HABITACIONAL TOTALMENTE COMPARTICIPADA",IF(E20&lt;=F19,"PRESTAÇÃO MENSAL INFERIOR AO VALOR DOS JUROS COBRADOS",IF(E33=0,"",IF(E33&gt;E19," PRESTAÇÃO PROPOSTA NÃO ADMISSÍVEL",""))))))</f>
        <v/>
      </c>
      <c r="E21" s="1285"/>
      <c r="F21" s="457"/>
      <c r="G21" s="456"/>
      <c r="H21" s="532"/>
    </row>
    <row r="22" spans="1:9">
      <c r="A22" s="391" t="s">
        <v>11221</v>
      </c>
      <c r="B22" s="398" t="str">
        <f>IF(A41&lt;&gt;9,"",IF(B21-B11&lt;0,0,B21-B11))</f>
        <v/>
      </c>
      <c r="D22" s="1285"/>
      <c r="E22" s="1285"/>
      <c r="F22" s="456"/>
      <c r="G22" s="457"/>
      <c r="H22" s="532"/>
    </row>
    <row r="23" spans="1:9">
      <c r="A23" s="399" t="s">
        <v>11222</v>
      </c>
      <c r="B23" s="400" t="str">
        <f>IF(A41&lt;&gt;9,"",IF(B22=0,0,MIN(B22,0.25*B21)))</f>
        <v/>
      </c>
      <c r="D23" s="1285"/>
      <c r="E23" s="1285"/>
      <c r="F23" s="456"/>
      <c r="G23" s="456"/>
      <c r="H23" s="532"/>
    </row>
    <row r="24" spans="1:9">
      <c r="A24" s="279"/>
      <c r="B24" s="280"/>
      <c r="F24" s="456"/>
      <c r="G24" s="456"/>
      <c r="H24" s="532"/>
    </row>
    <row r="25" spans="1:9">
      <c r="A25" s="1286" t="s">
        <v>11223</v>
      </c>
      <c r="B25" s="1287"/>
      <c r="D25" s="1286" t="str">
        <f>IF(F23=TRUE,"","Estrutura do financiamento de acordo com valor da prestação mensal proposta")</f>
        <v>Estrutura do financiamento de acordo com valor da prestação mensal proposta</v>
      </c>
      <c r="E25" s="1287"/>
      <c r="F25" s="456"/>
      <c r="G25" s="456"/>
      <c r="H25" s="532"/>
      <c r="I25" s="455"/>
    </row>
    <row r="26" spans="1:9">
      <c r="A26" s="281"/>
      <c r="C26" s="277"/>
      <c r="D26" s="84"/>
      <c r="E26" s="84"/>
      <c r="F26" s="456"/>
      <c r="G26" s="456"/>
      <c r="H26" s="532"/>
    </row>
    <row r="27" spans="1:9">
      <c r="A27" s="291" t="s">
        <v>11224</v>
      </c>
      <c r="B27" s="292" t="str">
        <f>IF(IF(A41&lt;&gt;9,"",IF(B22=0,0,IF(E14&gt;0,MIN(B21*0.25*180-MIN(E14,0.1*E13),PV((1+E11)^(1/12)-1,E19*12,-B23)-MIN(E14,0.1*E13),MIN(E13,E18)-MIN(E14,0.1*E13)),MIN(B21*0.25*180,PV((1+E11)^(1/12)-1,E19*12,-B23),MIN(E13,E18)-MIN(E14,0.1*E13)))))&lt;0,0,IF(A41&lt;&gt;9,"",IF(B22=0,0,IF(E14&gt;0,MIN(B21*0.25*180-MIN(E14,0.1*E13),PV((1+E11)^(1/12)-1,E19*12,-B23)-MIN(E14,0.1*E13),MIN(E13,E18)-MIN(E14,0.1*E13)),MIN(B21*0.25*180,PV((1+E11)^(1/12)-1,E19*12,-B23),MIN(E13,E18)-MIN(E14,0.1*E13))))))</f>
        <v/>
      </c>
      <c r="C27" s="277"/>
      <c r="D27" s="291" t="s">
        <v>11224</v>
      </c>
      <c r="E27" s="292" t="str">
        <f>+B27</f>
        <v/>
      </c>
      <c r="F27" s="456"/>
      <c r="G27" s="456"/>
      <c r="H27" s="532"/>
    </row>
    <row r="28" spans="1:9">
      <c r="A28" s="291" t="s">
        <v>11225</v>
      </c>
      <c r="B28" s="292" t="str">
        <f>IF(A41&lt;&gt;9,"",IF(B22=0,B30,MAX(MIN(E18,E13)+MIN(E14,E13*0.1)-B21*0.25*180,B30-B27)))</f>
        <v/>
      </c>
      <c r="C28" s="277"/>
      <c r="D28" s="291" t="s">
        <v>11225</v>
      </c>
      <c r="E28" s="292" t="str">
        <f>+B28</f>
        <v/>
      </c>
      <c r="F28" s="456"/>
      <c r="G28" s="456"/>
      <c r="H28" s="532"/>
    </row>
    <row r="29" spans="1:9">
      <c r="A29" s="291" t="s">
        <v>11226</v>
      </c>
      <c r="B29" s="292" t="str">
        <f>IF(A41&lt;&gt;9,"",B27+B28)</f>
        <v/>
      </c>
      <c r="C29" s="277"/>
      <c r="D29" s="291" t="s">
        <v>11226</v>
      </c>
      <c r="E29" s="292" t="str">
        <f>+B29</f>
        <v/>
      </c>
      <c r="F29" s="456"/>
      <c r="G29" s="456"/>
      <c r="H29" s="532"/>
    </row>
    <row r="30" spans="1:9">
      <c r="A30" s="291" t="s">
        <v>11227</v>
      </c>
      <c r="B30" s="292" t="str">
        <f>IF(A41=9,MIN(E18,E13),"")</f>
        <v/>
      </c>
      <c r="C30" s="277"/>
      <c r="D30" s="291" t="s">
        <v>11227</v>
      </c>
      <c r="E30" s="292" t="str">
        <f>+B30</f>
        <v/>
      </c>
      <c r="F30" s="456"/>
      <c r="G30" s="456"/>
      <c r="H30" s="532"/>
    </row>
    <row r="31" spans="1:9">
      <c r="A31" s="291" t="s">
        <v>11228</v>
      </c>
      <c r="B31" s="292" t="str">
        <f>IF(A41&lt;&gt;9,"",B30-B29)</f>
        <v/>
      </c>
      <c r="C31" s="277"/>
      <c r="D31" s="291" t="s">
        <v>11228</v>
      </c>
      <c r="E31" s="292" t="str">
        <f>+B31</f>
        <v/>
      </c>
      <c r="F31" s="456"/>
      <c r="G31" s="456"/>
      <c r="H31" s="532"/>
    </row>
    <row r="32" spans="1:9">
      <c r="A32" s="293" t="s">
        <v>11229</v>
      </c>
      <c r="B32" s="294" t="str">
        <f>IFERROR(IF(OR(A41&lt;&gt;9,B27=0),"",+B33+E15/12),0)</f>
        <v/>
      </c>
      <c r="C32" s="277"/>
      <c r="D32" s="293" t="s">
        <v>11229</v>
      </c>
      <c r="E32" s="294" t="str">
        <f>IF(E20="","",IF(E20&lt;=F19,"",IF(E20&lt;=0,"",IFERROR(IF(OR(A41&lt;&gt;9,E27=0),"",+E33+E15/12),0))))</f>
        <v/>
      </c>
      <c r="F32" s="456"/>
      <c r="G32" s="456"/>
      <c r="H32" s="532"/>
    </row>
    <row r="33" spans="1:13">
      <c r="A33" s="293" t="s">
        <v>11230</v>
      </c>
      <c r="B33" s="294" t="str">
        <f>IF(OR(A41&lt;&gt;9,B27=0),"",MIN(E19,ROUNDUP(NPER((1+E11/2)^(1/12)-1,B23,-B27)/12,0)))</f>
        <v/>
      </c>
      <c r="C33" s="277"/>
      <c r="D33" s="293" t="s">
        <v>11230</v>
      </c>
      <c r="E33" s="294" t="str">
        <f>IF(E20="","",IF(E20&lt;=E19,"",IF(OR(E20=0,E27=0),"",ROUNDUP(NPER((1+E11/2)^(1/12)-1,E20,-E27)/12,0))))</f>
        <v/>
      </c>
      <c r="F33" s="456"/>
      <c r="G33" s="456"/>
      <c r="H33" s="532"/>
    </row>
    <row r="34" spans="1:13">
      <c r="A34" s="293" t="str">
        <f>IF(OR(B27=0,A41&lt;&gt;8),"",+CONCATENATE("Valor da Prestação Mensal de reembolso do empréstimo (da 1ª à ",TEXT(MIN(B33*12,120),"###"),"ª)"))</f>
        <v/>
      </c>
      <c r="B34" s="295" t="str">
        <f>IF(A41&lt;&gt;9,"",IF(B33="","",IF(OR(A41&lt;&gt;8,B27=0),0,PMT((1+E11/2)^(0.0833333333333333)-1,B33*12,-B27))))</f>
        <v/>
      </c>
      <c r="C34" s="277"/>
      <c r="D34" s="293" t="str">
        <f>IF(E33="","",IF(OR(E27=0,A41&lt;&gt;8),"",+CONCATENATE("Valor da Prestação Mensal de reembolso do empréstimo (da 1ª à ",TEXT(MIN(E33*12,120),"###"),"ª)")))</f>
        <v/>
      </c>
      <c r="E34" s="295" t="str">
        <f>IF(A41&lt;&gt;9,"",IF(E33="","",IF(OR(A41&lt;&gt;8,E27=0),0,PMT((1+E11/2)^(0.0833333333333333)-1,E33*12,-E27))))</f>
        <v/>
      </c>
      <c r="F34" s="456"/>
      <c r="G34" s="456"/>
      <c r="H34" s="532"/>
    </row>
    <row r="35" spans="1:13">
      <c r="A35" s="293" t="str">
        <f>IF(OR(B27=0,A41&lt;&gt;8,B33&lt;=10),"",IF(OR(MIN(B33*12,120-E15)&lt;120-E15,B27=0),"",(+CONCATENATE("Valor da Prestação Mensal de reembolso do empréstimo ","(da ",TEXT(121,"###"),"ª à ",TEXT(B33*12,"###"),"ª)"))))</f>
        <v/>
      </c>
      <c r="B35" s="295" t="str">
        <f>IF(A41&lt;&gt;9,"",IF(A35="","",IF(OR(A41&lt;&gt;8,B27=0),0,VLOOKUP(121,'[10]Plano Tx de Esforço'!A6:J365,10,FALSE))))</f>
        <v/>
      </c>
      <c r="C35" s="277"/>
      <c r="D35" s="293" t="str">
        <f>IF(E33="","",IF(OR(B27=0,A41&lt;&gt;8,B33&lt;=10),"",IF(OR(MIN(B33*12,120-E15)&lt;120-E15,B27=0),"",(+CONCATENATE("Valor da Prestação Mensal de reembolso do empréstimo ","(da ",TEXT(121,"###"),"ª à ",TEXT(E33*12,"###"),"ª)")))))</f>
        <v/>
      </c>
      <c r="E35" s="295" t="str">
        <f>IF(A41&lt;&gt;9,"",IF(D35="","",IF(OR(A41&lt;&gt;8,E27=0),0,VLOOKUP(121,'[10]Plano Prestação Mensal Proposta'!A6:J365,10,FALSE))))</f>
        <v/>
      </c>
      <c r="F35" s="456"/>
      <c r="G35" s="456"/>
      <c r="H35" s="532"/>
    </row>
    <row r="36" spans="1:13" s="286" customFormat="1">
      <c r="A36" s="282"/>
      <c r="B36" s="283"/>
      <c r="C36" s="277"/>
      <c r="D36" s="284" t="str">
        <f>IF(OR(E27=0,D43&lt;&gt;8),"",+CONCATENATE("Valor da Prestação Mensal de reembolso do empréstimo (da 1ª à ",TEXT(MIN(E33*12,120),"###"),"ª)"))</f>
        <v/>
      </c>
      <c r="E36" s="285" t="str">
        <f>IF(D43&lt;&gt;9,"",IF(E33="","",IF(OR(D43&lt;&gt;8,E27=0),0,PMT((1+H17/2)^(0.0833333333333333)-1,E33*12,-E27))))</f>
        <v/>
      </c>
      <c r="F36" s="458"/>
      <c r="G36" s="458"/>
      <c r="H36" s="533"/>
      <c r="I36" s="459"/>
      <c r="J36" s="459"/>
      <c r="K36" s="459"/>
      <c r="L36" s="459"/>
      <c r="M36" s="459"/>
    </row>
    <row r="37" spans="1:13" s="286" customFormat="1" ht="19.5" customHeight="1">
      <c r="A37" s="1154" t="s">
        <v>11231</v>
      </c>
      <c r="B37" s="1154"/>
      <c r="C37" s="277"/>
      <c r="D37" s="268"/>
      <c r="E37" s="268"/>
      <c r="F37" s="458"/>
      <c r="G37" s="458"/>
      <c r="H37" s="533"/>
      <c r="I37" s="459"/>
      <c r="J37" s="459"/>
      <c r="K37" s="459"/>
      <c r="L37" s="459"/>
      <c r="M37" s="459"/>
    </row>
    <row r="38" spans="1:13" ht="19.5" customHeight="1">
      <c r="A38" s="1154" t="s">
        <v>11232</v>
      </c>
      <c r="B38" s="1154"/>
      <c r="C38" s="1154"/>
      <c r="D38" s="1154"/>
      <c r="E38" s="287"/>
      <c r="F38" s="456"/>
      <c r="G38" s="456"/>
      <c r="H38" s="532"/>
    </row>
    <row r="39" spans="1:13" ht="19.5" customHeight="1">
      <c r="A39" s="1288" t="s">
        <v>11233</v>
      </c>
      <c r="B39" s="1288"/>
      <c r="C39" s="1288"/>
      <c r="D39" s="1288"/>
      <c r="E39" s="287"/>
      <c r="F39" s="456"/>
      <c r="G39" s="456"/>
      <c r="H39" s="532"/>
    </row>
    <row r="40" spans="1:13" ht="53.25" customHeight="1">
      <c r="A40" s="1284" t="s">
        <v>11234</v>
      </c>
      <c r="B40" s="1284"/>
      <c r="C40" s="1284"/>
      <c r="D40" s="1284"/>
      <c r="E40" s="1284"/>
      <c r="F40" s="456"/>
      <c r="G40" s="456"/>
      <c r="H40" s="532"/>
    </row>
    <row r="41" spans="1:13" s="423" customFormat="1">
      <c r="A41" s="453">
        <f>COUNT(B16,B17,B18,B15,B14,E13,E17,E15,E16)</f>
        <v>7</v>
      </c>
      <c r="B41" s="460"/>
      <c r="C41" s="456"/>
      <c r="E41" s="456"/>
      <c r="F41" s="456"/>
      <c r="G41" s="456"/>
      <c r="H41" s="532"/>
    </row>
    <row r="42" spans="1:13" s="423" customFormat="1">
      <c r="B42" s="456"/>
      <c r="C42" s="456"/>
      <c r="E42" s="456"/>
      <c r="F42" s="456"/>
      <c r="G42" s="456"/>
      <c r="H42" s="532"/>
    </row>
    <row r="43" spans="1:13" s="423" customFormat="1">
      <c r="A43" s="461"/>
      <c r="B43" s="456"/>
      <c r="C43" s="456"/>
      <c r="D43" s="462"/>
      <c r="E43" s="456"/>
      <c r="F43" s="456"/>
      <c r="G43" s="456"/>
      <c r="H43" s="532"/>
    </row>
    <row r="44" spans="1:13" s="423" customFormat="1">
      <c r="A44" s="456"/>
      <c r="C44" s="456"/>
      <c r="E44" s="456"/>
      <c r="F44" s="456"/>
      <c r="G44" s="456"/>
      <c r="H44" s="532"/>
    </row>
    <row r="45" spans="1:13" s="423" customFormat="1">
      <c r="C45" s="456"/>
      <c r="D45" s="456"/>
      <c r="E45" s="456"/>
      <c r="F45" s="456"/>
      <c r="G45" s="456"/>
      <c r="H45" s="532"/>
    </row>
    <row r="46" spans="1:13" s="423" customFormat="1">
      <c r="A46" s="456"/>
      <c r="B46" s="456"/>
      <c r="C46" s="456"/>
      <c r="D46" s="456"/>
      <c r="E46" s="456"/>
      <c r="F46" s="456"/>
      <c r="G46" s="456"/>
      <c r="H46" s="532"/>
    </row>
    <row r="47" spans="1:13" s="423" customFormat="1">
      <c r="A47" s="456"/>
      <c r="B47" s="456"/>
      <c r="C47" s="456"/>
      <c r="D47" s="456"/>
      <c r="E47" s="456"/>
      <c r="F47" s="456"/>
      <c r="G47" s="456"/>
      <c r="H47" s="532"/>
    </row>
    <row r="48" spans="1:13" s="423" customFormat="1">
      <c r="A48" s="456"/>
      <c r="B48" s="456"/>
      <c r="C48" s="456"/>
      <c r="D48" s="456"/>
      <c r="E48" s="456"/>
      <c r="F48" s="456"/>
      <c r="G48" s="456"/>
      <c r="H48" s="532"/>
    </row>
    <row r="49" spans="1:8" s="423" customFormat="1">
      <c r="A49" s="456"/>
      <c r="B49" s="456"/>
      <c r="C49" s="456"/>
      <c r="D49" s="456"/>
      <c r="E49" s="456"/>
      <c r="F49" s="456"/>
      <c r="G49" s="456"/>
      <c r="H49" s="532"/>
    </row>
    <row r="50" spans="1:8" s="423" customFormat="1">
      <c r="A50" s="456"/>
      <c r="B50" s="456"/>
      <c r="C50" s="456"/>
      <c r="D50" s="456"/>
      <c r="E50" s="456"/>
      <c r="F50" s="456"/>
      <c r="G50" s="456"/>
      <c r="H50" s="532"/>
    </row>
    <row r="51" spans="1:8" s="423" customFormat="1">
      <c r="A51" s="456"/>
      <c r="B51" s="456"/>
      <c r="C51" s="456"/>
      <c r="D51" s="456"/>
      <c r="E51" s="456"/>
      <c r="F51" s="456"/>
      <c r="G51" s="456"/>
      <c r="H51" s="532"/>
    </row>
    <row r="52" spans="1:8" s="423" customFormat="1">
      <c r="A52" s="456"/>
      <c r="B52" s="456"/>
      <c r="C52" s="456"/>
      <c r="D52" s="456"/>
      <c r="E52" s="456"/>
      <c r="F52" s="456"/>
      <c r="G52" s="456"/>
      <c r="H52" s="532"/>
    </row>
    <row r="53" spans="1:8" s="423" customFormat="1">
      <c r="A53" s="456"/>
      <c r="B53" s="456"/>
      <c r="C53" s="456"/>
      <c r="D53" s="456"/>
      <c r="E53" s="456"/>
      <c r="F53" s="456"/>
      <c r="G53" s="456"/>
      <c r="H53" s="532"/>
    </row>
    <row r="54" spans="1:8" s="423" customFormat="1">
      <c r="A54" s="456"/>
      <c r="B54" s="456"/>
      <c r="C54" s="456"/>
      <c r="D54" s="456"/>
      <c r="E54" s="456"/>
      <c r="F54" s="456"/>
      <c r="G54" s="456"/>
      <c r="H54" s="532"/>
    </row>
    <row r="55" spans="1:8" s="423" customFormat="1">
      <c r="A55" s="456"/>
      <c r="B55" s="456"/>
      <c r="C55" s="456"/>
      <c r="D55" s="456"/>
      <c r="E55" s="456"/>
      <c r="F55" s="456"/>
      <c r="G55" s="456"/>
      <c r="H55" s="532"/>
    </row>
    <row r="56" spans="1:8" s="423" customFormat="1">
      <c r="A56" s="456"/>
      <c r="B56" s="456"/>
      <c r="C56" s="456"/>
      <c r="D56" s="456"/>
      <c r="E56" s="456"/>
      <c r="F56" s="456"/>
      <c r="G56" s="456"/>
      <c r="H56" s="532"/>
    </row>
    <row r="57" spans="1:8" s="423" customFormat="1">
      <c r="A57" s="456"/>
      <c r="B57" s="456"/>
      <c r="C57" s="456"/>
      <c r="D57" s="456"/>
      <c r="E57" s="456"/>
      <c r="F57" s="456"/>
      <c r="G57" s="456"/>
      <c r="H57" s="532"/>
    </row>
    <row r="58" spans="1:8" s="423" customFormat="1">
      <c r="A58" s="456"/>
      <c r="B58" s="456"/>
      <c r="C58" s="456"/>
      <c r="D58" s="456"/>
      <c r="E58" s="456"/>
      <c r="F58" s="456"/>
      <c r="G58" s="456"/>
      <c r="H58" s="532"/>
    </row>
    <row r="59" spans="1:8" s="423" customFormat="1">
      <c r="A59" s="456"/>
      <c r="B59" s="456"/>
      <c r="C59" s="456"/>
      <c r="D59" s="456"/>
      <c r="E59" s="456"/>
      <c r="F59" s="456"/>
      <c r="G59" s="456"/>
      <c r="H59" s="532"/>
    </row>
    <row r="60" spans="1:8" s="423" customFormat="1">
      <c r="A60" s="456"/>
      <c r="B60" s="456"/>
      <c r="C60" s="456"/>
      <c r="D60" s="456"/>
      <c r="E60" s="456"/>
      <c r="F60" s="456"/>
      <c r="G60" s="456"/>
      <c r="H60" s="532"/>
    </row>
    <row r="61" spans="1:8" s="423" customFormat="1">
      <c r="A61" s="456"/>
      <c r="B61" s="456"/>
      <c r="C61" s="456"/>
      <c r="D61" s="456"/>
      <c r="E61" s="456"/>
      <c r="F61" s="456"/>
      <c r="G61" s="456"/>
      <c r="H61" s="532"/>
    </row>
    <row r="62" spans="1:8" s="423" customFormat="1">
      <c r="A62" s="456"/>
      <c r="B62" s="456"/>
      <c r="C62" s="456"/>
      <c r="D62" s="456"/>
      <c r="E62" s="456"/>
      <c r="F62" s="456"/>
      <c r="G62" s="456"/>
      <c r="H62" s="532"/>
    </row>
    <row r="63" spans="1:8" s="423" customFormat="1">
      <c r="A63" s="456"/>
      <c r="B63" s="456"/>
      <c r="C63" s="456"/>
      <c r="D63" s="456"/>
      <c r="E63" s="456"/>
      <c r="F63" s="456"/>
      <c r="G63" s="456"/>
      <c r="H63" s="532"/>
    </row>
    <row r="64" spans="1:8" s="423" customFormat="1">
      <c r="A64" s="456"/>
      <c r="B64" s="456"/>
      <c r="C64" s="456"/>
      <c r="D64" s="456"/>
      <c r="E64" s="456"/>
      <c r="F64" s="456"/>
      <c r="G64" s="456"/>
      <c r="H64" s="532"/>
    </row>
    <row r="65" spans="1:8" s="423" customFormat="1">
      <c r="A65" s="456"/>
      <c r="B65" s="456"/>
      <c r="C65" s="456"/>
      <c r="D65" s="456"/>
      <c r="E65" s="456"/>
      <c r="H65" s="531"/>
    </row>
    <row r="66" spans="1:8" s="423" customFormat="1">
      <c r="A66" s="456"/>
      <c r="B66" s="456"/>
      <c r="D66" s="456"/>
      <c r="E66" s="456"/>
      <c r="H66" s="531"/>
    </row>
    <row r="67" spans="1:8">
      <c r="A67" s="277"/>
      <c r="B67" s="277"/>
      <c r="D67" s="277"/>
      <c r="E67" s="277"/>
    </row>
    <row r="68" spans="1:8">
      <c r="A68" s="277"/>
      <c r="B68" s="277"/>
      <c r="D68" s="277"/>
      <c r="E68" s="277"/>
    </row>
    <row r="69" spans="1:8">
      <c r="A69" s="277"/>
      <c r="B69" s="277"/>
      <c r="D69" s="277"/>
      <c r="E69" s="277"/>
    </row>
    <row r="70" spans="1:8">
      <c r="A70" s="277"/>
      <c r="B70" s="277"/>
      <c r="D70" s="277"/>
      <c r="E70" s="277"/>
    </row>
    <row r="71" spans="1:8">
      <c r="A71" s="277"/>
      <c r="B71" s="277"/>
    </row>
    <row r="72" spans="1:8">
      <c r="A72" s="277"/>
      <c r="B72" s="277"/>
    </row>
    <row r="73" spans="1:8">
      <c r="A73" s="277"/>
      <c r="B73" s="277"/>
    </row>
    <row r="74" spans="1:8">
      <c r="A74" s="277"/>
      <c r="B74" s="277"/>
    </row>
  </sheetData>
  <mergeCells count="14">
    <mergeCell ref="A40:E40"/>
    <mergeCell ref="D21:E23"/>
    <mergeCell ref="A25:B25"/>
    <mergeCell ref="D25:E25"/>
    <mergeCell ref="A37:B37"/>
    <mergeCell ref="A38:D38"/>
    <mergeCell ref="A39:D39"/>
    <mergeCell ref="A10:B10"/>
    <mergeCell ref="D10:E10"/>
    <mergeCell ref="A2:E2"/>
    <mergeCell ref="A3:E3"/>
    <mergeCell ref="A4:E4"/>
    <mergeCell ref="B6:E6"/>
    <mergeCell ref="B8:E8"/>
  </mergeCells>
  <conditionalFormatting sqref="D25:E35">
    <cfRule type="expression" dxfId="252" priority="1">
      <formula>$E$20=""</formula>
    </cfRule>
  </conditionalFormatting>
  <dataValidations count="3">
    <dataValidation type="decimal" operator="greaterThan" allowBlank="1" showInputMessage="1" showErrorMessage="1" error="Apenas são aceites valores maiores que zero." sqref="E13">
      <formula1>0</formula1>
    </dataValidation>
    <dataValidation type="decimal" operator="lessThanOrEqual" allowBlank="1" showInputMessage="1" showErrorMessage="1" errorTitle="Atenção" error="A prestação não pode ser superior à Taxa de Esforço Máxima. Por favor insira um novo  valor de prestação." sqref="E20">
      <formula1>B23</formula1>
    </dataValidation>
    <dataValidation type="decimal" allowBlank="1" showInputMessage="1" showErrorMessage="1" error="De acordo com o n.º 3 do art.º 19.º do DL 37/2018, corresponde até ao máximo de 10 % do valor total da empreitada_x000a_de construção ou de reabilitação" sqref="E14">
      <formula1>0</formula1>
      <formula2>E13*0.1</formula2>
    </dataValidation>
  </dataValidations>
  <pageMargins left="0.23622047244094491" right="0.23622047244094491" top="0.74803149606299213" bottom="0.74803149606299213" header="0.31496062992125984" footer="0.31496062992125984"/>
  <pageSetup paperSize="9" scale="96" fitToHeight="0" orientation="landscape" r:id="rId1"/>
  <headerFooter>
    <oddFooter>&amp;L&amp;"Calibri Light,Regular"&amp;10&amp;D&amp;C&amp;"Calibri Light,Regular"&amp;10GABINETE DE PROGRAMAS DE APOIO À HABITAÇÃO&amp;R&amp;"Calibri Light,Regular"&amp;10&amp;P/&amp;N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34DE3C5F-3792-4124-94EF-F0262B1A8144}">
            <xm:f>NOT(ISERROR(SEARCH($D$21,D21)))</xm:f>
            <xm:f>$D$21</xm:f>
            <x14:dxf>
              <font>
                <b/>
                <i val="0"/>
                <color rgb="FFC00000"/>
              </font>
              <fill>
                <patternFill>
                  <bgColor theme="5" tint="0.59996337778862885"/>
                </patternFill>
              </fill>
            </x14:dxf>
          </x14:cfRule>
          <x14:cfRule type="containsText" priority="3" operator="containsText" id="{AA52ADD7-8E8C-4FEA-AA39-5DDC8A1E5E36}">
            <xm:f>NOT(ISERROR(SEARCH($D$21,D21)))</xm:f>
            <xm:f>$D$21</xm:f>
            <x14:dxf>
              <font>
                <color rgb="FF9C0006"/>
              </font>
            </x14:dxf>
          </x14:cfRule>
          <x14:cfRule type="containsText" priority="4" operator="containsText" id="{8403E4C3-ED18-4F1E-9CF9-37C1CFBD5860}">
            <xm:f>NOT(ISERROR(SEARCH($D$21,D21)))</xm:f>
            <xm:f>$D$21</xm:f>
            <x14:dxf>
              <font>
                <color rgb="FF006100"/>
              </font>
              <fill>
                <patternFill>
                  <bgColor rgb="FFC6EFCE"/>
                </patternFill>
              </fill>
            </x14:dxf>
          </x14:cfRule>
          <xm:sqref>D21:E23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Erro" error="Valores admitidos:_x000a_0, quando não se prevê fase de utilização, ou_x000a_valores superiores a 3 meses.">
          <x14:formula1>
            <xm:f>Lista!A2:A60</xm:f>
          </x14:formula1>
          <xm:sqref>E15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33"/>
  <sheetViews>
    <sheetView view="pageBreakPreview" zoomScaleNormal="100" zoomScaleSheetLayoutView="100" workbookViewId="0">
      <selection activeCell="P16" sqref="P16"/>
    </sheetView>
  </sheetViews>
  <sheetFormatPr defaultColWidth="8.81640625" defaultRowHeight="14.5"/>
  <cols>
    <col min="1" max="1" width="3.81640625" style="15" customWidth="1"/>
    <col min="2" max="2" width="47.81640625" style="15" customWidth="1"/>
    <col min="3" max="3" width="14.81640625" style="16" bestFit="1" customWidth="1"/>
    <col min="4" max="4" width="18.54296875" style="58" bestFit="1" customWidth="1"/>
    <col min="5" max="5" width="7.81640625" style="15" bestFit="1" customWidth="1"/>
    <col min="6" max="6" width="8.81640625" style="15"/>
    <col min="7" max="7" width="49.81640625" style="15" customWidth="1"/>
    <col min="8" max="16384" width="8.81640625" style="15"/>
  </cols>
  <sheetData>
    <row r="1" spans="1:8" ht="34.5" customHeight="1"/>
    <row r="2" spans="1:8" ht="18.5">
      <c r="A2" s="1289" t="s">
        <v>1876</v>
      </c>
      <c r="B2" s="1289"/>
      <c r="C2" s="1289"/>
      <c r="D2" s="1289"/>
    </row>
    <row r="3" spans="1:8" ht="18.5">
      <c r="A3" s="1290" t="s">
        <v>1068</v>
      </c>
      <c r="B3" s="1290"/>
      <c r="C3" s="1290"/>
      <c r="D3" s="1290"/>
    </row>
    <row r="4" spans="1:8" ht="15" thickBot="1"/>
    <row r="5" spans="1:8">
      <c r="B5" s="57" t="s">
        <v>1858</v>
      </c>
      <c r="C5" s="123">
        <v>733.75</v>
      </c>
      <c r="D5" s="562" t="s">
        <v>11393</v>
      </c>
    </row>
    <row r="6" spans="1:8">
      <c r="B6" s="36" t="s">
        <v>1069</v>
      </c>
      <c r="C6" s="289">
        <v>0</v>
      </c>
      <c r="D6" s="59" t="s">
        <v>1877</v>
      </c>
      <c r="F6" s="29"/>
      <c r="H6" s="29"/>
    </row>
    <row r="7" spans="1:8">
      <c r="B7" s="36" t="s">
        <v>1074</v>
      </c>
      <c r="C7" s="41" t="str">
        <f>NUTI</f>
        <v>Continente</v>
      </c>
      <c r="D7" s="59"/>
      <c r="F7" s="29"/>
    </row>
    <row r="8" spans="1:8">
      <c r="B8" s="36" t="s">
        <v>1070</v>
      </c>
      <c r="C8" s="561">
        <v>1.08</v>
      </c>
      <c r="D8" s="132" t="s">
        <v>1877</v>
      </c>
      <c r="E8" s="133"/>
    </row>
    <row r="9" spans="1:8">
      <c r="B9" s="37" t="str">
        <f>CONCATENATE("CL (CIMI) ",município)</f>
        <v>CL (CIMI) Celorico da Beira</v>
      </c>
      <c r="C9" s="124">
        <f>IF(Enquadramento!E17&lt;&gt;"",Enquadramento!E17,1)</f>
        <v>0.4</v>
      </c>
      <c r="D9" s="134" t="s">
        <v>1878</v>
      </c>
      <c r="E9" s="133"/>
    </row>
    <row r="10" spans="1:8">
      <c r="B10" s="37" t="s">
        <v>1848</v>
      </c>
      <c r="C10" s="125">
        <v>159.1</v>
      </c>
      <c r="D10" s="135" t="s">
        <v>1878</v>
      </c>
      <c r="E10" s="136" t="s">
        <v>11462</v>
      </c>
    </row>
    <row r="11" spans="1:8">
      <c r="B11" s="38" t="s">
        <v>1071</v>
      </c>
      <c r="C11" s="126">
        <v>1</v>
      </c>
      <c r="D11" s="132"/>
      <c r="E11" s="133"/>
    </row>
    <row r="12" spans="1:8">
      <c r="B12" s="37" t="s">
        <v>1072</v>
      </c>
      <c r="C12" s="124">
        <v>0</v>
      </c>
      <c r="D12" s="59"/>
    </row>
    <row r="13" spans="1:8">
      <c r="B13" s="37" t="s">
        <v>1075</v>
      </c>
      <c r="C13" s="42">
        <f>MIN(ROUNDDOWN(C12/5,0)*0.1,0.8)</f>
        <v>0</v>
      </c>
      <c r="D13" s="59"/>
    </row>
    <row r="14" spans="1:8" ht="15.5">
      <c r="B14" s="39" t="s">
        <v>1849</v>
      </c>
      <c r="C14" s="60">
        <f>(MAX((C9*270-230)*HCC!C10/100,40))*(MAX(HCC!C13,C11))</f>
        <v>40</v>
      </c>
      <c r="D14" s="59"/>
    </row>
    <row r="15" spans="1:8" ht="18.5">
      <c r="B15" s="40" t="s">
        <v>1843</v>
      </c>
      <c r="C15" s="61">
        <f>+(ROUND(CS*(1+C6)*1.3*IF(OR(C7="Região Autónoma da Madeira",C7="Região Autónoma dos Açores"),1.2,1)*C8,2)+C14)</f>
        <v>1070.19</v>
      </c>
    </row>
    <row r="16" spans="1:8">
      <c r="B16" s="55" t="s">
        <v>1824</v>
      </c>
      <c r="C16" s="62">
        <f>+C15/2*28</f>
        <v>14982.66</v>
      </c>
    </row>
    <row r="17" spans="1:7">
      <c r="B17" s="55" t="s">
        <v>1825</v>
      </c>
      <c r="C17" s="62">
        <f>+C15/2*30</f>
        <v>16052.85</v>
      </c>
    </row>
    <row r="18" spans="1:7">
      <c r="B18" s="55" t="s">
        <v>1826</v>
      </c>
      <c r="C18" s="62">
        <f>+C15/2*18</f>
        <v>9631.7100000000009</v>
      </c>
    </row>
    <row r="19" spans="1:7" ht="15" thickBot="1">
      <c r="B19" s="56" t="s">
        <v>1827</v>
      </c>
      <c r="C19" s="63">
        <f>+C15/2*6</f>
        <v>3210.57</v>
      </c>
    </row>
    <row r="20" spans="1:7">
      <c r="C20" s="15"/>
    </row>
    <row r="22" spans="1:7" ht="21">
      <c r="B22" s="32" t="s">
        <v>1850</v>
      </c>
    </row>
    <row r="23" spans="1:7" ht="31">
      <c r="B23" s="31" t="s">
        <v>1863</v>
      </c>
    </row>
    <row r="24" spans="1:7" ht="15.5">
      <c r="B24" s="31"/>
    </row>
    <row r="25" spans="1:7" ht="72.75" customHeight="1">
      <c r="A25" s="33" t="s">
        <v>1858</v>
      </c>
      <c r="B25" s="34" t="s">
        <v>1851</v>
      </c>
      <c r="C25" s="1291" t="s">
        <v>1864</v>
      </c>
      <c r="D25" s="1291"/>
      <c r="E25" s="1291"/>
      <c r="F25" s="1291"/>
      <c r="G25" s="1291"/>
    </row>
    <row r="26" spans="1:7" ht="62">
      <c r="A26" s="33" t="s">
        <v>1073</v>
      </c>
      <c r="B26" s="34" t="s">
        <v>1852</v>
      </c>
    </row>
    <row r="27" spans="1:7" ht="62">
      <c r="A27" s="33" t="s">
        <v>1859</v>
      </c>
      <c r="B27" s="34" t="s">
        <v>1853</v>
      </c>
    </row>
    <row r="28" spans="1:7" ht="18.5">
      <c r="A28" s="33" t="s">
        <v>1860</v>
      </c>
      <c r="B28" s="34" t="s">
        <v>1854</v>
      </c>
    </row>
    <row r="29" spans="1:7" ht="116">
      <c r="A29" s="33" t="s">
        <v>1075</v>
      </c>
      <c r="B29" s="35" t="s">
        <v>1855</v>
      </c>
    </row>
    <row r="30" spans="1:7" ht="58">
      <c r="A30" s="33" t="s">
        <v>1861</v>
      </c>
      <c r="B30" s="35" t="s">
        <v>1856</v>
      </c>
    </row>
    <row r="31" spans="1:7" ht="62">
      <c r="A31" s="33" t="s">
        <v>1862</v>
      </c>
      <c r="B31" s="34" t="s">
        <v>1857</v>
      </c>
    </row>
    <row r="32" spans="1:7" ht="15.5">
      <c r="B32" s="30"/>
    </row>
    <row r="33" spans="2:2" ht="15.5">
      <c r="B33" s="30"/>
    </row>
  </sheetData>
  <mergeCells count="3">
    <mergeCell ref="A2:D2"/>
    <mergeCell ref="A3:D3"/>
    <mergeCell ref="C25:G25"/>
  </mergeCells>
  <dataValidations count="1">
    <dataValidation operator="lessThanOrEqual" allowBlank="1" showInputMessage="1" showErrorMessage="1" sqref="C6"/>
  </dataValidations>
  <hyperlinks>
    <hyperlink ref="D9" r:id="rId1" display="Consulta"/>
    <hyperlink ref="D10" r:id="rId2" display="Clicar para consultar"/>
    <hyperlink ref="B29" r:id="rId3" tooltip="Decreto-Lei n.º 287/2003" display="https://dre.pt/web/guest/pesquisa/-/search/447325/details/normal?l=1"/>
    <hyperlink ref="B30" r:id="rId4" tooltip="Decreto-Lei n.º 287/2003" display="https://dre.pt/web/guest/pesquisa/-/search/447325/details/normal?l=1"/>
    <hyperlink ref="D5" r:id="rId5"/>
  </hyperlinks>
  <pageMargins left="0.70866141732283472" right="0.70866141732283472" top="0.74803149606299213" bottom="0.74803149606299213" header="0.31496062992125984" footer="0.31496062992125984"/>
  <pageSetup paperSize="9" scale="74" orientation="portrait" r:id="rId6"/>
  <drawing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zoomScale="115" zoomScaleNormal="115" workbookViewId="0">
      <selection activeCell="N6" sqref="N6"/>
    </sheetView>
  </sheetViews>
  <sheetFormatPr defaultColWidth="39.81640625" defaultRowHeight="12"/>
  <cols>
    <col min="1" max="1" width="22.54296875" style="11" bestFit="1" customWidth="1"/>
    <col min="2" max="2" width="62.453125" style="14" bestFit="1" customWidth="1"/>
    <col min="3" max="3" width="9" style="14" bestFit="1" customWidth="1"/>
    <col min="4" max="4" width="2.1796875" style="11" customWidth="1"/>
    <col min="5" max="5" width="18.81640625" style="11" bestFit="1" customWidth="1"/>
    <col min="6" max="6" width="9.1796875" style="11" bestFit="1" customWidth="1"/>
    <col min="7" max="7" width="18.54296875" style="11" bestFit="1" customWidth="1"/>
    <col min="8" max="8" width="18.453125" style="11" bestFit="1" customWidth="1"/>
    <col min="9" max="9" width="2" style="11" customWidth="1"/>
    <col min="10" max="10" width="30" style="11" bestFit="1" customWidth="1"/>
    <col min="11" max="11" width="2.54296875" style="11" customWidth="1"/>
    <col min="12" max="12" width="14.1796875" style="11" bestFit="1" customWidth="1"/>
    <col min="13" max="13" width="1.1796875" style="11" customWidth="1"/>
    <col min="14" max="14" width="17.81640625" style="11" bestFit="1" customWidth="1"/>
    <col min="15" max="15" width="9.1796875" style="11" bestFit="1" customWidth="1"/>
    <col min="16" max="16" width="2.1796875" style="11" customWidth="1"/>
    <col min="17" max="17" width="12" style="11" customWidth="1"/>
    <col min="18" max="18" width="2.453125" style="11" customWidth="1"/>
    <col min="19" max="19" width="17.54296875" style="11" customWidth="1"/>
    <col min="20" max="20" width="2.81640625" style="11" customWidth="1"/>
    <col min="21" max="21" width="11.54296875" style="11" customWidth="1"/>
    <col min="22" max="22" width="2.1796875" style="11" customWidth="1"/>
    <col min="23" max="23" width="39.81640625" style="11"/>
    <col min="24" max="24" width="3.1796875" style="11" customWidth="1"/>
    <col min="25" max="16384" width="39.81640625" style="11"/>
  </cols>
  <sheetData>
    <row r="1" spans="1:23" s="22" customFormat="1">
      <c r="A1" s="2" t="s">
        <v>1785</v>
      </c>
      <c r="B1" s="10" t="s">
        <v>1793</v>
      </c>
      <c r="C1" s="2" t="s">
        <v>1804</v>
      </c>
      <c r="E1" s="22" t="s">
        <v>1803</v>
      </c>
      <c r="F1" s="23" t="s">
        <v>1780</v>
      </c>
      <c r="G1" s="23" t="s">
        <v>1781</v>
      </c>
      <c r="H1" s="23" t="s">
        <v>1065</v>
      </c>
      <c r="J1" s="22" t="s">
        <v>1801</v>
      </c>
      <c r="L1" s="22" t="s">
        <v>1802</v>
      </c>
      <c r="N1" s="22" t="s">
        <v>1805</v>
      </c>
      <c r="O1" s="22" t="s">
        <v>1780</v>
      </c>
      <c r="Q1" s="369" t="s">
        <v>11289</v>
      </c>
      <c r="R1" s="369"/>
      <c r="S1" s="369" t="s">
        <v>11253</v>
      </c>
      <c r="T1" s="369"/>
      <c r="U1" s="369" t="s">
        <v>11290</v>
      </c>
      <c r="W1" s="369" t="s">
        <v>11315</v>
      </c>
    </row>
    <row r="2" spans="1:23" ht="53">
      <c r="A2" s="1" t="s">
        <v>1790</v>
      </c>
      <c r="B2" s="12" t="s">
        <v>1795</v>
      </c>
      <c r="C2" s="1" t="s">
        <v>1803</v>
      </c>
      <c r="E2" s="19" t="s">
        <v>1810</v>
      </c>
      <c r="F2" s="20">
        <f>VLOOKUP(município,Table1432[],15,FALSE)</f>
        <v>2.97</v>
      </c>
      <c r="G2" s="27" t="s">
        <v>1083</v>
      </c>
      <c r="H2" s="27" t="s">
        <v>1083</v>
      </c>
      <c r="J2" s="12" t="s">
        <v>1814</v>
      </c>
      <c r="L2" s="13" t="s">
        <v>1819</v>
      </c>
      <c r="N2" s="12" t="s">
        <v>1820</v>
      </c>
      <c r="O2" s="20">
        <f>CP_HCC</f>
        <v>1070.19</v>
      </c>
      <c r="Q2" s="369" t="s">
        <v>11246</v>
      </c>
      <c r="R2" s="369"/>
      <c r="S2" s="369" t="s">
        <v>11261</v>
      </c>
      <c r="T2" s="369"/>
      <c r="U2" s="369" t="s">
        <v>11291</v>
      </c>
      <c r="W2" s="369" t="s">
        <v>1909</v>
      </c>
    </row>
    <row r="3" spans="1:23" ht="52.5">
      <c r="A3" s="1" t="s">
        <v>1791</v>
      </c>
      <c r="B3" s="12" t="s">
        <v>1796</v>
      </c>
      <c r="C3" s="1" t="s">
        <v>1803</v>
      </c>
      <c r="E3" s="19" t="s">
        <v>1811</v>
      </c>
      <c r="F3" s="20">
        <f>CP_HCC</f>
        <v>1070.19</v>
      </c>
      <c r="G3" s="26">
        <v>0.5</v>
      </c>
      <c r="H3" s="26">
        <v>0.4</v>
      </c>
      <c r="J3" s="12" t="s">
        <v>1815</v>
      </c>
      <c r="N3" s="12" t="s">
        <v>1821</v>
      </c>
      <c r="O3" s="20">
        <f>CP_HCC</f>
        <v>1070.19</v>
      </c>
      <c r="Q3" s="369" t="s">
        <v>11292</v>
      </c>
      <c r="R3" s="369"/>
      <c r="S3" s="369" t="s">
        <v>11263</v>
      </c>
      <c r="T3" s="369"/>
      <c r="U3" s="369" t="s">
        <v>1909</v>
      </c>
      <c r="W3" s="369" t="s">
        <v>11260</v>
      </c>
    </row>
    <row r="4" spans="1:23" ht="36">
      <c r="A4" s="1" t="s">
        <v>1786</v>
      </c>
      <c r="B4" s="12" t="s">
        <v>1799</v>
      </c>
      <c r="C4" s="1" t="s">
        <v>1803</v>
      </c>
      <c r="E4" s="19" t="s">
        <v>1812</v>
      </c>
      <c r="F4" s="20">
        <f>CP_HCC</f>
        <v>1070.19</v>
      </c>
      <c r="G4" s="26">
        <v>1</v>
      </c>
      <c r="H4" s="26">
        <v>0.35</v>
      </c>
      <c r="J4" s="12" t="s">
        <v>1816</v>
      </c>
      <c r="N4" s="12" t="s">
        <v>1822</v>
      </c>
      <c r="O4" s="20">
        <f>VLOOKUP(município,Table1432[],14,FALSE)</f>
        <v>745</v>
      </c>
      <c r="Q4" s="369" t="s">
        <v>11293</v>
      </c>
      <c r="R4" s="369"/>
      <c r="S4" s="369" t="s">
        <v>11272</v>
      </c>
      <c r="T4" s="369"/>
      <c r="U4" s="369" t="s">
        <v>11294</v>
      </c>
      <c r="W4" s="369" t="s">
        <v>11314</v>
      </c>
    </row>
    <row r="5" spans="1:23" ht="52.5">
      <c r="A5" s="1" t="s">
        <v>1792</v>
      </c>
      <c r="B5" s="12" t="s">
        <v>1794</v>
      </c>
      <c r="C5" s="1" t="s">
        <v>1803</v>
      </c>
      <c r="E5" s="19" t="s">
        <v>1879</v>
      </c>
      <c r="F5" s="20">
        <f>VLOOKUP(município,Table1432[],14,FALSE)</f>
        <v>745</v>
      </c>
      <c r="G5" s="26">
        <v>0.4</v>
      </c>
      <c r="H5" s="26">
        <v>0.3</v>
      </c>
      <c r="J5" s="12" t="s">
        <v>1817</v>
      </c>
      <c r="N5" s="12" t="s">
        <v>1823</v>
      </c>
      <c r="O5" s="20">
        <f>O4</f>
        <v>745</v>
      </c>
      <c r="Q5" s="369"/>
      <c r="R5" s="369"/>
      <c r="S5" s="369" t="s">
        <v>11276</v>
      </c>
      <c r="T5" s="369"/>
      <c r="U5" s="369"/>
      <c r="W5" s="369" t="s">
        <v>1820</v>
      </c>
    </row>
    <row r="6" spans="1:23" ht="52.5">
      <c r="A6" s="1" t="s">
        <v>1787</v>
      </c>
      <c r="B6" s="12" t="s">
        <v>1797</v>
      </c>
      <c r="C6" s="1" t="s">
        <v>1801</v>
      </c>
      <c r="E6" s="19" t="s">
        <v>1880</v>
      </c>
      <c r="F6" s="20">
        <f>F5</f>
        <v>745</v>
      </c>
      <c r="G6" s="26">
        <v>0.45</v>
      </c>
      <c r="H6" s="26">
        <v>0.35</v>
      </c>
      <c r="J6" s="12" t="s">
        <v>1818</v>
      </c>
      <c r="Q6" s="369"/>
      <c r="R6" s="369"/>
      <c r="S6" s="369" t="s">
        <v>11281</v>
      </c>
      <c r="T6" s="369"/>
      <c r="U6" s="369"/>
      <c r="W6" s="369" t="s">
        <v>11283</v>
      </c>
    </row>
    <row r="7" spans="1:23" ht="52.5">
      <c r="A7" s="1" t="s">
        <v>1788</v>
      </c>
      <c r="B7" s="12" t="s">
        <v>1798</v>
      </c>
      <c r="C7" s="1" t="s">
        <v>1802</v>
      </c>
      <c r="E7" s="28" t="s">
        <v>1845</v>
      </c>
      <c r="F7" s="20">
        <f>HCC!C14</f>
        <v>40</v>
      </c>
      <c r="G7" s="25">
        <v>0.5</v>
      </c>
      <c r="H7" s="25">
        <v>0.35</v>
      </c>
      <c r="Q7" s="369"/>
      <c r="R7" s="369"/>
      <c r="S7" s="369" t="s">
        <v>11285</v>
      </c>
      <c r="T7" s="369"/>
      <c r="U7" s="369"/>
      <c r="W7" s="369" t="s">
        <v>11284</v>
      </c>
    </row>
    <row r="8" spans="1:23" ht="72" customHeight="1">
      <c r="A8" s="1" t="s">
        <v>1789</v>
      </c>
      <c r="B8" s="12" t="s">
        <v>1800</v>
      </c>
      <c r="C8" s="1" t="s">
        <v>1805</v>
      </c>
      <c r="E8" s="19" t="s">
        <v>1813</v>
      </c>
      <c r="F8" s="64">
        <v>100</v>
      </c>
      <c r="G8" s="25">
        <v>0</v>
      </c>
      <c r="H8" s="25">
        <v>0</v>
      </c>
      <c r="Q8" s="369"/>
      <c r="R8" s="369"/>
      <c r="S8" s="369" t="s">
        <v>11287</v>
      </c>
      <c r="T8" s="369"/>
      <c r="U8" s="369"/>
      <c r="W8" s="369" t="s">
        <v>1822</v>
      </c>
    </row>
    <row r="9" spans="1:23" ht="13">
      <c r="E9" s="19"/>
      <c r="F9" s="21"/>
      <c r="G9" s="21"/>
      <c r="H9" s="21"/>
      <c r="W9" s="369" t="s">
        <v>1823</v>
      </c>
    </row>
    <row r="10" spans="1:23" ht="31.5">
      <c r="E10" s="65" t="s">
        <v>1846</v>
      </c>
      <c r="F10" s="27"/>
      <c r="G10" s="21"/>
      <c r="H10" s="21"/>
    </row>
    <row r="11" spans="1:23" ht="52.5">
      <c r="E11" s="66" t="s">
        <v>1844</v>
      </c>
      <c r="F11" s="27"/>
      <c r="H11" s="21"/>
    </row>
    <row r="12" spans="1:23" ht="31.5">
      <c r="E12" s="67" t="s">
        <v>1847</v>
      </c>
      <c r="F12" s="21"/>
      <c r="H12" s="21"/>
    </row>
  </sheetData>
  <pageMargins left="0.7" right="0.7" top="0.75" bottom="0.75" header="0.3" footer="0.3"/>
  <pageSetup paperSize="9" orientation="portrait" r:id="rId1"/>
  <ignoredErrors>
    <ignoredError sqref="O4:O5" calculatedColumn="1"/>
  </ignoredErrors>
  <tableParts count="9">
    <tablePart r:id="rId2"/>
    <tablePart r:id="rId3"/>
    <tablePart r:id="rId4"/>
    <tablePart r:id="rId5"/>
    <tablePart r:id="rId6"/>
    <tablePart r:id="rId7"/>
    <tablePart r:id="rId8"/>
    <tablePart r:id="rId9"/>
    <tablePart r:id="rId10"/>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12"/>
  <sheetViews>
    <sheetView topLeftCell="K1" zoomScale="80" zoomScaleNormal="80" workbookViewId="0">
      <pane ySplit="1" topLeftCell="A285" activePane="bottomLeft" state="frozen"/>
      <selection pane="bottomLeft" activeCell="S297" sqref="S297"/>
    </sheetView>
  </sheetViews>
  <sheetFormatPr defaultColWidth="9.1796875" defaultRowHeight="15.5"/>
  <cols>
    <col min="1" max="1" width="18.81640625" style="97" bestFit="1" customWidth="1"/>
    <col min="2" max="2" width="22.453125" style="98" bestFit="1" customWidth="1"/>
    <col min="3" max="3" width="22.81640625" style="97" bestFit="1" customWidth="1"/>
    <col min="4" max="4" width="25" style="97" bestFit="1" customWidth="1"/>
    <col min="5" max="5" width="19.1796875" style="99" bestFit="1" customWidth="1"/>
    <col min="6" max="6" width="25" style="99" bestFit="1" customWidth="1"/>
    <col min="7" max="7" width="24.1796875" style="99" bestFit="1" customWidth="1"/>
    <col min="8" max="8" width="25" style="100" bestFit="1" customWidth="1"/>
    <col min="9" max="9" width="24.54296875" style="100" bestFit="1" customWidth="1"/>
    <col min="10" max="10" width="25" style="100" bestFit="1" customWidth="1"/>
    <col min="11" max="11" width="24.81640625" style="100" bestFit="1" customWidth="1"/>
    <col min="12" max="12" width="25" style="100" bestFit="1" customWidth="1"/>
    <col min="13" max="13" width="25.1796875" style="100" bestFit="1" customWidth="1"/>
    <col min="14" max="14" width="14.1796875" style="88" bestFit="1" customWidth="1"/>
    <col min="15" max="15" width="13.81640625" style="88" bestFit="1" customWidth="1"/>
    <col min="16" max="16" width="25.1796875" style="88" bestFit="1" customWidth="1"/>
    <col min="17" max="17" width="25.81640625" style="88" bestFit="1" customWidth="1"/>
    <col min="18" max="18" width="26.453125" style="88" bestFit="1" customWidth="1"/>
    <col min="19" max="19" width="25" style="94" bestFit="1" customWidth="1"/>
    <col min="20" max="20" width="15.1796875" style="94" bestFit="1" customWidth="1"/>
    <col min="21" max="21" width="1.81640625" style="94" customWidth="1"/>
    <col min="22" max="22" width="25" style="94" bestFit="1" customWidth="1"/>
    <col min="23" max="23" width="21.81640625" style="94" bestFit="1" customWidth="1"/>
    <col min="24" max="24" width="3.54296875" style="94" customWidth="1"/>
    <col min="25" max="25" width="25" style="94" bestFit="1" customWidth="1"/>
    <col min="26" max="26" width="23.54296875" style="94" bestFit="1" customWidth="1"/>
    <col min="27" max="27" width="3.54296875" style="94" customWidth="1"/>
    <col min="28" max="28" width="25" style="94" bestFit="1" customWidth="1"/>
    <col min="29" max="29" width="21.81640625" style="94" bestFit="1" customWidth="1"/>
    <col min="30" max="30" width="3.54296875" style="94" customWidth="1"/>
    <col min="31" max="31" width="25" style="94" bestFit="1" customWidth="1"/>
    <col min="32" max="32" width="23.54296875" style="94" bestFit="1" customWidth="1"/>
    <col min="33" max="33" width="3.54296875" style="88" customWidth="1"/>
    <col min="34" max="16384" width="9.1796875" style="88"/>
  </cols>
  <sheetData>
    <row r="1" spans="1:32" s="87" customFormat="1">
      <c r="A1" s="96" t="s">
        <v>0</v>
      </c>
      <c r="B1" s="78" t="s">
        <v>1868</v>
      </c>
      <c r="C1" s="78" t="s">
        <v>1869</v>
      </c>
      <c r="D1" s="104" t="s">
        <v>15</v>
      </c>
      <c r="E1" s="105" t="s">
        <v>1865</v>
      </c>
      <c r="F1" s="106" t="s">
        <v>1866</v>
      </c>
      <c r="G1" s="95" t="s">
        <v>1867</v>
      </c>
      <c r="H1" s="106" t="s">
        <v>1870</v>
      </c>
      <c r="I1" s="95" t="s">
        <v>1871</v>
      </c>
      <c r="J1" s="107" t="s">
        <v>1872</v>
      </c>
      <c r="K1" s="108" t="s">
        <v>1873</v>
      </c>
      <c r="L1" s="107" t="s">
        <v>1874</v>
      </c>
      <c r="M1" s="108" t="s">
        <v>1875</v>
      </c>
      <c r="N1" s="78" t="s">
        <v>1839</v>
      </c>
      <c r="O1" s="78" t="s">
        <v>1840</v>
      </c>
      <c r="P1" s="78" t="s">
        <v>1887</v>
      </c>
      <c r="Q1" s="78" t="s">
        <v>1888</v>
      </c>
      <c r="R1" s="816" t="s">
        <v>11519</v>
      </c>
      <c r="S1" s="94" t="s">
        <v>1828</v>
      </c>
      <c r="T1" s="94" t="s">
        <v>1829</v>
      </c>
      <c r="U1" s="94"/>
      <c r="V1" s="94" t="s">
        <v>1830</v>
      </c>
      <c r="W1" s="94" t="s">
        <v>1831</v>
      </c>
      <c r="X1" s="94"/>
      <c r="Y1" s="94" t="s">
        <v>1832</v>
      </c>
      <c r="Z1" s="93" t="s">
        <v>1833</v>
      </c>
      <c r="AA1" s="94"/>
      <c r="AB1" s="94" t="s">
        <v>1834</v>
      </c>
      <c r="AC1" s="94" t="s">
        <v>1836</v>
      </c>
      <c r="AD1" s="94"/>
      <c r="AE1" s="94" t="s">
        <v>1835</v>
      </c>
      <c r="AF1" s="93" t="s">
        <v>1837</v>
      </c>
    </row>
    <row r="2" spans="1:32" ht="18.5">
      <c r="A2" s="79" t="s">
        <v>16</v>
      </c>
      <c r="B2" s="17" t="s">
        <v>852</v>
      </c>
      <c r="C2" s="94" t="s">
        <v>556</v>
      </c>
      <c r="D2" s="92" t="s">
        <v>17</v>
      </c>
      <c r="E2" s="109" t="str">
        <f>VLOOKUP(Table1432[[#This Row],[NUTS I]],Table1533[],2,FALSE)</f>
        <v>1</v>
      </c>
      <c r="F2" s="115" t="s">
        <v>18</v>
      </c>
      <c r="G2" s="109" t="str">
        <f>VLOOKUP(Table1432[[#This Row],[NUTS II 2011]],Table1634[],2,FALSE)</f>
        <v>16</v>
      </c>
      <c r="H2" s="92" t="s">
        <v>18</v>
      </c>
      <c r="I2" s="109" t="str">
        <f>VLOOKUP(Table1432[[#This Row],[NUTS II 2013]],Table162436[],2,FALSE)</f>
        <v>16</v>
      </c>
      <c r="J2" s="115" t="s">
        <v>19</v>
      </c>
      <c r="K2" s="109" t="str">
        <f>VLOOKUP(Table1432[[#This Row],[NUTS III 2011]],Table1735[],2,FALSE)</f>
        <v>16C</v>
      </c>
      <c r="L2" s="92" t="s">
        <v>19</v>
      </c>
      <c r="M2" s="109" t="str">
        <f>VLOOKUP(Table1432[[#This Row],[NUTS III 2013]],Table172537[],2,FALSE)</f>
        <v>16I</v>
      </c>
      <c r="N2" s="111">
        <f>IFERROR(VLOOKUP(Table1432[[#This Row],[CodINE Mun2013]],VRefAquis!B:H,2,FALSE),IFERROR(VLOOKUP(Table1432[[#This Row],[CodINE NUTIII 2013]],VRefAquis!B:H,2,FALSE),VLOOKUP(Table1432[[#This Row],[CodINE NUTII 2013]],VRefAquis!B:H,2,FALSE)))</f>
        <v>740</v>
      </c>
      <c r="O2" s="112">
        <f>IF(VLOOKUP(Table1432[[#This Row],[CodINE Mun2013]],VRefArren!B:H,2,FALSE)&lt;&gt;"",VLOOKUP(Table1432[[#This Row],[CodINE Mun2013]],VRefArren!B:H,2,FALSE),IFERROR(VLOOKUP(Table1432[[#This Row],[CodINE NUTIII 2013]],VRefArren!B:H,2,FALSE),VLOOKUP(Table1432[[#This Row],[CodINE NUTII 2013]],VRefArren!B:H,2,FALSE)))</f>
        <v>3.26</v>
      </c>
      <c r="P2" s="116">
        <v>4</v>
      </c>
      <c r="Q2" s="113">
        <v>15</v>
      </c>
      <c r="R2" s="817" t="s">
        <v>11528</v>
      </c>
      <c r="S2" s="94" t="s">
        <v>17</v>
      </c>
      <c r="T2" s="94" t="s">
        <v>362</v>
      </c>
      <c r="V2" s="103" t="s">
        <v>25</v>
      </c>
      <c r="W2" s="103" t="s">
        <v>507</v>
      </c>
      <c r="Y2" s="103" t="s">
        <v>26</v>
      </c>
      <c r="Z2" s="101" t="s">
        <v>799</v>
      </c>
      <c r="AB2" s="94" t="s">
        <v>1</v>
      </c>
      <c r="AC2" s="94" t="s">
        <v>363</v>
      </c>
      <c r="AE2" s="94" t="s">
        <v>26</v>
      </c>
      <c r="AF2" s="94" t="s">
        <v>459</v>
      </c>
    </row>
    <row r="3" spans="1:32" ht="18.5">
      <c r="A3" s="80" t="s">
        <v>20</v>
      </c>
      <c r="B3" s="17" t="s">
        <v>961</v>
      </c>
      <c r="C3" s="94" t="s">
        <v>621</v>
      </c>
      <c r="D3" s="92" t="s">
        <v>17</v>
      </c>
      <c r="E3" s="109" t="str">
        <f>VLOOKUP(Table1432[[#This Row],[NUTS I]],Table1533[],2,FALSE)</f>
        <v>1</v>
      </c>
      <c r="F3" s="115" t="s">
        <v>18</v>
      </c>
      <c r="G3" s="109" t="str">
        <f>VLOOKUP(Table1432[[#This Row],[NUTS II 2011]],Table1634[],2,FALSE)</f>
        <v>16</v>
      </c>
      <c r="H3" s="92" t="s">
        <v>18</v>
      </c>
      <c r="I3" s="109" t="str">
        <f>VLOOKUP(Table1432[[#This Row],[NUTS II 2013]],Table162436[],2,FALSE)</f>
        <v>16</v>
      </c>
      <c r="J3" s="115" t="s">
        <v>963</v>
      </c>
      <c r="K3" s="109" t="str">
        <f>VLOOKUP(Table1432[[#This Row],[NUTS III 2011]],Table1735[],2,FALSE)</f>
        <v>161</v>
      </c>
      <c r="L3" s="92" t="s">
        <v>21</v>
      </c>
      <c r="M3" s="109" t="str">
        <f>VLOOKUP(Table1432[[#This Row],[NUTS III 2013]],Table172537[],2,FALSE)</f>
        <v>16D</v>
      </c>
      <c r="N3" s="111">
        <f>IFERROR(VLOOKUP(Table1432[[#This Row],[CodINE Mun2013]],VRefAquis!B:H,2,FALSE),IFERROR(VLOOKUP(Table1432[[#This Row],[CodINE NUTIII 2013]],VRefAquis!B:H,2,FALSE),VLOOKUP(Table1432[[#This Row],[CodINE NUTII 2013]],VRefAquis!B:H,2,FALSE)))</f>
        <v>1068</v>
      </c>
      <c r="O3" s="112">
        <f>IF(VLOOKUP(Table1432[[#This Row],[CodINE Mun2013]],VRefArren!B:H,2,FALSE)&lt;&gt;"",VLOOKUP(Table1432[[#This Row],[CodINE Mun2013]],VRefArren!B:H,2,FALSE),IFERROR(VLOOKUP(Table1432[[#This Row],[CodINE NUTIII 2013]],VRefArren!B:H,2,FALSE),VLOOKUP(Table1432[[#This Row],[CodINE NUTII 2013]],VRefArren!B:H,2,FALSE)))</f>
        <v>3.62</v>
      </c>
      <c r="P3" s="116">
        <v>0</v>
      </c>
      <c r="Q3" s="114">
        <v>0</v>
      </c>
      <c r="R3" s="817" t="s">
        <v>11529</v>
      </c>
      <c r="S3" s="94" t="s">
        <v>64</v>
      </c>
      <c r="T3" s="94" t="s">
        <v>426</v>
      </c>
      <c r="V3" s="103" t="s">
        <v>29</v>
      </c>
      <c r="W3" s="103" t="s">
        <v>444</v>
      </c>
      <c r="Y3" s="103" t="s">
        <v>31</v>
      </c>
      <c r="Z3" s="101" t="s">
        <v>506</v>
      </c>
      <c r="AB3" s="94" t="s">
        <v>18</v>
      </c>
      <c r="AC3" s="94" t="s">
        <v>636</v>
      </c>
      <c r="AE3" s="94" t="s">
        <v>31</v>
      </c>
      <c r="AF3" s="94" t="s">
        <v>506</v>
      </c>
    </row>
    <row r="4" spans="1:32" ht="18.5">
      <c r="A4" s="80" t="s">
        <v>22</v>
      </c>
      <c r="B4" s="17" t="s">
        <v>914</v>
      </c>
      <c r="C4" s="94" t="s">
        <v>578</v>
      </c>
      <c r="D4" s="92" t="s">
        <v>17</v>
      </c>
      <c r="E4" s="109" t="str">
        <f>VLOOKUP(Table1432[[#This Row],[NUTS I]],Table1533[],2,FALSE)</f>
        <v>1</v>
      </c>
      <c r="F4" s="115" t="s">
        <v>18</v>
      </c>
      <c r="G4" s="109" t="str">
        <f>VLOOKUP(Table1432[[#This Row],[NUTS II 2011]],Table1634[],2,FALSE)</f>
        <v>16</v>
      </c>
      <c r="H4" s="92" t="s">
        <v>18</v>
      </c>
      <c r="I4" s="109" t="str">
        <f>VLOOKUP(Table1432[[#This Row],[NUTS II 2013]],Table162436[],2,FALSE)</f>
        <v>16</v>
      </c>
      <c r="J4" s="115" t="s">
        <v>916</v>
      </c>
      <c r="K4" s="109" t="str">
        <f>VLOOKUP(Table1432[[#This Row],[NUTS III 2011]],Table1735[],2,FALSE)</f>
        <v>165</v>
      </c>
      <c r="L4" s="93" t="s">
        <v>23</v>
      </c>
      <c r="M4" s="109" t="str">
        <f>VLOOKUP(Table1432[[#This Row],[NUTS III 2013]],Table172537[],2,FALSE)</f>
        <v>16G</v>
      </c>
      <c r="N4" s="111">
        <f>IFERROR(VLOOKUP(Table1432[[#This Row],[CodINE Mun2013]],VRefAquis!B:H,2,FALSE),IFERROR(VLOOKUP(Table1432[[#This Row],[CodINE NUTIII 2013]],VRefAquis!B:H,2,FALSE),VLOOKUP(Table1432[[#This Row],[CodINE NUTII 2013]],VRefAquis!B:H,2,FALSE)))</f>
        <v>942</v>
      </c>
      <c r="O4" s="112">
        <f>IF(VLOOKUP(Table1432[[#This Row],[CodINE Mun2013]],VRefArren!B:H,2,FALSE)&lt;&gt;"",VLOOKUP(Table1432[[#This Row],[CodINE Mun2013]],VRefArren!B:H,2,FALSE),IFERROR(VLOOKUP(Table1432[[#This Row],[CodINE NUTIII 2013]],VRefArren!B:H,2,FALSE),VLOOKUP(Table1432[[#This Row],[CodINE NUTII 2013]],VRefArren!B:H,2,FALSE)))</f>
        <v>3.54</v>
      </c>
      <c r="P4" s="116">
        <v>1</v>
      </c>
      <c r="Q4" s="113">
        <v>1</v>
      </c>
      <c r="R4" s="817" t="s">
        <v>11530</v>
      </c>
      <c r="S4" s="94" t="s">
        <v>99</v>
      </c>
      <c r="T4" s="94" t="s">
        <v>404</v>
      </c>
      <c r="V4" s="103" t="s">
        <v>18</v>
      </c>
      <c r="W4" s="103" t="s">
        <v>636</v>
      </c>
      <c r="Y4" s="103" t="s">
        <v>29</v>
      </c>
      <c r="Z4" s="101">
        <v>150</v>
      </c>
      <c r="AB4" s="94" t="s">
        <v>36</v>
      </c>
      <c r="AC4" s="94" t="s">
        <v>527</v>
      </c>
      <c r="AE4" s="94" t="s">
        <v>29</v>
      </c>
      <c r="AF4" s="94">
        <v>150</v>
      </c>
    </row>
    <row r="5" spans="1:32" ht="18.5">
      <c r="A5" s="80" t="s">
        <v>24</v>
      </c>
      <c r="B5" s="17" t="s">
        <v>798</v>
      </c>
      <c r="C5" s="94" t="s">
        <v>458</v>
      </c>
      <c r="D5" s="92" t="s">
        <v>17</v>
      </c>
      <c r="E5" s="109" t="str">
        <f>VLOOKUP(Table1432[[#This Row],[NUTS I]],Table1533[],2,FALSE)</f>
        <v>1</v>
      </c>
      <c r="F5" s="115" t="s">
        <v>25</v>
      </c>
      <c r="G5" s="109" t="str">
        <f>VLOOKUP(Table1432[[#This Row],[NUTS II 2011]],Table1634[],2,FALSE)</f>
        <v>18</v>
      </c>
      <c r="H5" s="93" t="s">
        <v>25</v>
      </c>
      <c r="I5" s="109" t="str">
        <f>VLOOKUP(Table1432[[#This Row],[NUTS II 2013]],Table162436[],2,FALSE)</f>
        <v>18</v>
      </c>
      <c r="J5" s="115" t="s">
        <v>26</v>
      </c>
      <c r="K5" s="109" t="str">
        <f>VLOOKUP(Table1432[[#This Row],[NUTS III 2011]],Table1735[],2,FALSE)</f>
        <v>183</v>
      </c>
      <c r="L5" s="92" t="s">
        <v>26</v>
      </c>
      <c r="M5" s="109" t="str">
        <f>VLOOKUP(Table1432[[#This Row],[NUTS III 2013]],Table172537[],2,FALSE)</f>
        <v>187</v>
      </c>
      <c r="N5" s="111">
        <f>IFERROR(VLOOKUP(Table1432[[#This Row],[CodINE Mun2013]],VRefAquis!B:H,2,FALSE),IFERROR(VLOOKUP(Table1432[[#This Row],[CodINE NUTIII 2013]],VRefAquis!B:H,2,FALSE),VLOOKUP(Table1432[[#This Row],[CodINE NUTII 2013]],VRefAquis!B:H,2,FALSE)))</f>
        <v>835</v>
      </c>
      <c r="O5" s="112">
        <f>IF(VLOOKUP(Table1432[[#This Row],[CodINE Mun2013]],VRefArren!B:H,2,FALSE)&lt;&gt;"",VLOOKUP(Table1432[[#This Row],[CodINE Mun2013]],VRefArren!B:H,2,FALSE),IFERROR(VLOOKUP(Table1432[[#This Row],[CodINE NUTIII 2013]],VRefArren!B:H,2,FALSE),VLOOKUP(Table1432[[#This Row],[CodINE NUTII 2013]],VRefArren!B:H,2,FALSE)))</f>
        <v>3.79</v>
      </c>
      <c r="P5" s="116">
        <v>0</v>
      </c>
      <c r="Q5" s="114">
        <v>0</v>
      </c>
      <c r="R5" s="817" t="s">
        <v>11531</v>
      </c>
      <c r="S5" s="94" t="s">
        <v>6</v>
      </c>
      <c r="T5" s="94">
        <f>SUBTOTAL(103,Table1533[CodNUTI])</f>
        <v>3</v>
      </c>
      <c r="V5" s="103" t="s">
        <v>167</v>
      </c>
      <c r="W5" s="103" t="s">
        <v>527</v>
      </c>
      <c r="Y5" s="103" t="s">
        <v>53</v>
      </c>
      <c r="Z5" s="101" t="s">
        <v>815</v>
      </c>
      <c r="AB5" s="94" t="s">
        <v>25</v>
      </c>
      <c r="AC5" s="94" t="s">
        <v>507</v>
      </c>
      <c r="AE5" s="94" t="s">
        <v>53</v>
      </c>
      <c r="AF5" s="94" t="s">
        <v>475</v>
      </c>
    </row>
    <row r="6" spans="1:32" ht="18.5">
      <c r="A6" s="79" t="s">
        <v>27</v>
      </c>
      <c r="B6" s="17" t="s">
        <v>960</v>
      </c>
      <c r="C6" s="94" t="s">
        <v>620</v>
      </c>
      <c r="D6" s="92" t="s">
        <v>17</v>
      </c>
      <c r="E6" s="109" t="str">
        <f>VLOOKUP(Table1432[[#This Row],[NUTS I]],Table1533[],2,FALSE)</f>
        <v>1</v>
      </c>
      <c r="F6" s="115" t="s">
        <v>18</v>
      </c>
      <c r="G6" s="109" t="str">
        <f>VLOOKUP(Table1432[[#This Row],[NUTS II 2011]],Table1634[],2,FALSE)</f>
        <v>16</v>
      </c>
      <c r="H6" s="92" t="s">
        <v>18</v>
      </c>
      <c r="I6" s="109" t="str">
        <f>VLOOKUP(Table1432[[#This Row],[NUTS II 2013]],Table162436[],2,FALSE)</f>
        <v>16</v>
      </c>
      <c r="J6" s="115" t="s">
        <v>963</v>
      </c>
      <c r="K6" s="109" t="str">
        <f>VLOOKUP(Table1432[[#This Row],[NUTS III 2011]],Table1735[],2,FALSE)</f>
        <v>161</v>
      </c>
      <c r="L6" s="92" t="s">
        <v>21</v>
      </c>
      <c r="M6" s="109" t="str">
        <f>VLOOKUP(Table1432[[#This Row],[NUTS III 2013]],Table172537[],2,FALSE)</f>
        <v>16D</v>
      </c>
      <c r="N6" s="111">
        <f>IFERROR(VLOOKUP(Table1432[[#This Row],[CodINE Mun2013]],VRefAquis!B:H,2,FALSE),IFERROR(VLOOKUP(Table1432[[#This Row],[CodINE NUTIII 2013]],VRefAquis!B:H,2,FALSE),VLOOKUP(Table1432[[#This Row],[CodINE NUTII 2013]],VRefAquis!B:H,2,FALSE)))</f>
        <v>1068</v>
      </c>
      <c r="O6" s="112">
        <f>IF(VLOOKUP(Table1432[[#This Row],[CodINE Mun2013]],VRefArren!B:H,2,FALSE)&lt;&gt;"",VLOOKUP(Table1432[[#This Row],[CodINE Mun2013]],VRefArren!B:H,2,FALSE),IFERROR(VLOOKUP(Table1432[[#This Row],[CodINE NUTIII 2013]],VRefArren!B:H,2,FALSE),VLOOKUP(Table1432[[#This Row],[CodINE NUTII 2013]],VRefArren!B:H,2,FALSE)))</f>
        <v>3.86</v>
      </c>
      <c r="P6" s="116">
        <v>0</v>
      </c>
      <c r="Q6" s="113">
        <v>0</v>
      </c>
      <c r="R6" s="817" t="s">
        <v>11532</v>
      </c>
      <c r="V6" s="103" t="s">
        <v>1</v>
      </c>
      <c r="W6" s="103" t="s">
        <v>363</v>
      </c>
      <c r="Y6" s="103" t="s">
        <v>979</v>
      </c>
      <c r="Z6" s="101" t="s">
        <v>978</v>
      </c>
      <c r="AB6" s="94" t="s">
        <v>29</v>
      </c>
      <c r="AC6" s="94" t="s">
        <v>444</v>
      </c>
      <c r="AE6" s="94" t="s">
        <v>67</v>
      </c>
      <c r="AF6" s="94" t="s">
        <v>372</v>
      </c>
    </row>
    <row r="7" spans="1:32" ht="18.5">
      <c r="A7" s="80" t="s">
        <v>28</v>
      </c>
      <c r="B7" s="17" t="s">
        <v>759</v>
      </c>
      <c r="C7" s="94" t="s">
        <v>442</v>
      </c>
      <c r="D7" s="92" t="s">
        <v>17</v>
      </c>
      <c r="E7" s="109" t="str">
        <f>VLOOKUP(Table1432[[#This Row],[NUTS I]],Table1533[],2,FALSE)</f>
        <v>1</v>
      </c>
      <c r="F7" s="115" t="s">
        <v>29</v>
      </c>
      <c r="G7" s="109" t="str">
        <f>VLOOKUP(Table1432[[#This Row],[NUTS II 2011]],Table1634[],2,FALSE)</f>
        <v>15</v>
      </c>
      <c r="H7" s="93" t="s">
        <v>29</v>
      </c>
      <c r="I7" s="109" t="str">
        <f>VLOOKUP(Table1432[[#This Row],[NUTS II 2013]],Table162436[],2,FALSE)</f>
        <v>15</v>
      </c>
      <c r="J7" s="115" t="s">
        <v>29</v>
      </c>
      <c r="K7" s="109">
        <f>VLOOKUP(Table1432[[#This Row],[NUTS III 2011]],Table1735[],2,FALSE)</f>
        <v>150</v>
      </c>
      <c r="L7" s="92" t="s">
        <v>29</v>
      </c>
      <c r="M7" s="109">
        <f>VLOOKUP(Table1432[[#This Row],[NUTS III 2013]],Table172537[],2,FALSE)</f>
        <v>150</v>
      </c>
      <c r="N7" s="111">
        <f>IFERROR(VLOOKUP(Table1432[[#This Row],[CodINE Mun2013]],VRefAquis!B:H,2,FALSE),IFERROR(VLOOKUP(Table1432[[#This Row],[CodINE NUTIII 2013]],VRefAquis!B:H,2,FALSE),VLOOKUP(Table1432[[#This Row],[CodINE NUTII 2013]],VRefAquis!B:H,2,FALSE)))</f>
        <v>2189</v>
      </c>
      <c r="O7" s="112">
        <f>IF(VLOOKUP(Table1432[[#This Row],[CodINE Mun2013]],VRefArren!B:H,2,FALSE)&lt;&gt;"",VLOOKUP(Table1432[[#This Row],[CodINE Mun2013]],VRefArren!B:H,2,FALSE),IFERROR(VLOOKUP(Table1432[[#This Row],[CodINE NUTIII 2013]],VRefArren!B:H,2,FALSE),VLOOKUP(Table1432[[#This Row],[CodINE NUTII 2013]],VRefArren!B:H,2,FALSE)))</f>
        <v>7.31</v>
      </c>
      <c r="P7" s="116">
        <v>19</v>
      </c>
      <c r="Q7" s="114">
        <v>87</v>
      </c>
      <c r="R7" s="817" t="s">
        <v>11533</v>
      </c>
      <c r="V7" s="103" t="s">
        <v>99</v>
      </c>
      <c r="W7" s="103" t="s">
        <v>403</v>
      </c>
      <c r="Y7" s="103" t="s">
        <v>94</v>
      </c>
      <c r="Z7" s="101" t="s">
        <v>1043</v>
      </c>
      <c r="AB7" s="94" t="s">
        <v>64</v>
      </c>
      <c r="AC7" s="94" t="s">
        <v>425</v>
      </c>
      <c r="AE7" s="94" t="s">
        <v>90</v>
      </c>
      <c r="AF7" s="94" t="s">
        <v>685</v>
      </c>
    </row>
    <row r="8" spans="1:32" ht="18.5">
      <c r="A8" s="80" t="s">
        <v>30</v>
      </c>
      <c r="B8" s="17" t="s">
        <v>819</v>
      </c>
      <c r="C8" s="94" t="s">
        <v>505</v>
      </c>
      <c r="D8" s="92" t="s">
        <v>17</v>
      </c>
      <c r="E8" s="109" t="str">
        <f>VLOOKUP(Table1432[[#This Row],[NUTS I]],Table1533[],2,FALSE)</f>
        <v>1</v>
      </c>
      <c r="F8" s="115" t="s">
        <v>25</v>
      </c>
      <c r="G8" s="109" t="str">
        <f>VLOOKUP(Table1432[[#This Row],[NUTS II 2011]],Table1634[],2,FALSE)</f>
        <v>18</v>
      </c>
      <c r="H8" s="93" t="s">
        <v>25</v>
      </c>
      <c r="I8" s="109" t="str">
        <f>VLOOKUP(Table1432[[#This Row],[NUTS II 2013]],Table162436[],2,FALSE)</f>
        <v>18</v>
      </c>
      <c r="J8" s="115" t="s">
        <v>31</v>
      </c>
      <c r="K8" s="109" t="str">
        <f>VLOOKUP(Table1432[[#This Row],[NUTS III 2011]],Table1735[],2,FALSE)</f>
        <v>181</v>
      </c>
      <c r="L8" s="92" t="s">
        <v>31</v>
      </c>
      <c r="M8" s="109" t="str">
        <f>VLOOKUP(Table1432[[#This Row],[NUTS III 2013]],Table172537[],2,FALSE)</f>
        <v>181</v>
      </c>
      <c r="N8" s="111">
        <f>IFERROR(VLOOKUP(Table1432[[#This Row],[CodINE Mun2013]],VRefAquis!B:H,2,FALSE),IFERROR(VLOOKUP(Table1432[[#This Row],[CodINE NUTIII 2013]],VRefAquis!B:H,2,FALSE),VLOOKUP(Table1432[[#This Row],[CodINE NUTII 2013]],VRefAquis!B:H,2,FALSE)))</f>
        <v>1293</v>
      </c>
      <c r="O8" s="112">
        <f>IF(VLOOKUP(Table1432[[#This Row],[CodINE Mun2013]],VRefArren!B:H,2,FALSE)&lt;&gt;"",VLOOKUP(Table1432[[#This Row],[CodINE Mun2013]],VRefArren!B:H,2,FALSE),IFERROR(VLOOKUP(Table1432[[#This Row],[CodINE NUTIII 2013]],VRefArren!B:H,2,FALSE),VLOOKUP(Table1432[[#This Row],[CodINE NUTII 2013]],VRefArren!B:H,2,FALSE)))</f>
        <v>4.45</v>
      </c>
      <c r="P8" s="116">
        <v>4</v>
      </c>
      <c r="Q8" s="114">
        <v>4</v>
      </c>
      <c r="R8" s="817" t="s">
        <v>11534</v>
      </c>
      <c r="V8" s="103" t="s">
        <v>64</v>
      </c>
      <c r="W8" s="103" t="s">
        <v>425</v>
      </c>
      <c r="Y8" s="103" t="s">
        <v>44</v>
      </c>
      <c r="Z8" s="101" t="s">
        <v>784</v>
      </c>
      <c r="AB8" s="94" t="s">
        <v>99</v>
      </c>
      <c r="AC8" s="94" t="s">
        <v>403</v>
      </c>
      <c r="AE8" s="94" t="s">
        <v>36</v>
      </c>
      <c r="AF8" s="94" t="s">
        <v>526</v>
      </c>
    </row>
    <row r="9" spans="1:32" ht="18.5">
      <c r="A9" s="80" t="s">
        <v>32</v>
      </c>
      <c r="B9" s="17" t="s">
        <v>851</v>
      </c>
      <c r="C9" s="94" t="s">
        <v>555</v>
      </c>
      <c r="D9" s="92" t="s">
        <v>17</v>
      </c>
      <c r="E9" s="109" t="str">
        <f>VLOOKUP(Table1432[[#This Row],[NUTS I]],Table1533[],2,FALSE)</f>
        <v>1</v>
      </c>
      <c r="F9" s="115" t="s">
        <v>18</v>
      </c>
      <c r="G9" s="109" t="str">
        <f>VLOOKUP(Table1432[[#This Row],[NUTS II 2011]],Table1634[],2,FALSE)</f>
        <v>16</v>
      </c>
      <c r="H9" s="92" t="s">
        <v>18</v>
      </c>
      <c r="I9" s="109" t="str">
        <f>VLOOKUP(Table1432[[#This Row],[NUTS II 2013]],Table162436[],2,FALSE)</f>
        <v>16</v>
      </c>
      <c r="J9" s="115" t="s">
        <v>19</v>
      </c>
      <c r="K9" s="109" t="str">
        <f>VLOOKUP(Table1432[[#This Row],[NUTS III 2011]],Table1735[],2,FALSE)</f>
        <v>16C</v>
      </c>
      <c r="L9" s="92" t="s">
        <v>19</v>
      </c>
      <c r="M9" s="109" t="str">
        <f>VLOOKUP(Table1432[[#This Row],[NUTS III 2013]],Table172537[],2,FALSE)</f>
        <v>16I</v>
      </c>
      <c r="N9" s="111">
        <f>IFERROR(VLOOKUP(Table1432[[#This Row],[CodINE Mun2013]],VRefAquis!B:H,2,FALSE),IFERROR(VLOOKUP(Table1432[[#This Row],[CodINE NUTIII 2013]],VRefAquis!B:H,2,FALSE),VLOOKUP(Table1432[[#This Row],[CodINE NUTII 2013]],VRefAquis!B:H,2,FALSE)))</f>
        <v>740</v>
      </c>
      <c r="O9" s="112">
        <f>IF(VLOOKUP(Table1432[[#This Row],[CodINE Mun2013]],VRefArren!B:H,2,FALSE)&lt;&gt;"",VLOOKUP(Table1432[[#This Row],[CodINE Mun2013]],VRefArren!B:H,2,FALSE),IFERROR(VLOOKUP(Table1432[[#This Row],[CodINE NUTIII 2013]],VRefArren!B:H,2,FALSE),VLOOKUP(Table1432[[#This Row],[CodINE NUTII 2013]],VRefArren!B:H,2,FALSE)))</f>
        <v>2.79</v>
      </c>
      <c r="P9" s="116">
        <v>3</v>
      </c>
      <c r="Q9" s="114">
        <v>3</v>
      </c>
      <c r="R9" s="817" t="s">
        <v>11535</v>
      </c>
      <c r="V9" s="94" t="s">
        <v>6</v>
      </c>
      <c r="W9" s="94">
        <f>SUBTOTAL(103,Table1634[CodNUTII 2011])</f>
        <v>7</v>
      </c>
      <c r="Y9" s="103" t="s">
        <v>949</v>
      </c>
      <c r="Z9" s="101" t="s">
        <v>948</v>
      </c>
      <c r="AB9" s="94" t="s">
        <v>6</v>
      </c>
      <c r="AC9" s="94">
        <f>SUBTOTAL(103,Table162436[CodNUTII 2013])</f>
        <v>7</v>
      </c>
      <c r="AE9" s="94" t="s">
        <v>72</v>
      </c>
      <c r="AF9" s="94" t="s">
        <v>703</v>
      </c>
    </row>
    <row r="10" spans="1:32" ht="18.5">
      <c r="A10" s="79" t="s">
        <v>33</v>
      </c>
      <c r="B10" s="17" t="s">
        <v>865</v>
      </c>
      <c r="C10" s="94" t="s">
        <v>634</v>
      </c>
      <c r="D10" s="92" t="s">
        <v>17</v>
      </c>
      <c r="E10" s="109" t="str">
        <f>VLOOKUP(Table1432[[#This Row],[NUTS I]],Table1533[],2,FALSE)</f>
        <v>1</v>
      </c>
      <c r="F10" s="115" t="s">
        <v>18</v>
      </c>
      <c r="G10" s="109" t="str">
        <f>VLOOKUP(Table1432[[#This Row],[NUTS II 2011]],Table1634[],2,FALSE)</f>
        <v>16</v>
      </c>
      <c r="H10" s="92" t="s">
        <v>18</v>
      </c>
      <c r="I10" s="109" t="str">
        <f>VLOOKUP(Table1432[[#This Row],[NUTS II 2013]],Table162436[],2,FALSE)</f>
        <v>16</v>
      </c>
      <c r="J10" s="115" t="s">
        <v>34</v>
      </c>
      <c r="K10" s="109" t="str">
        <f>VLOOKUP(Table1432[[#This Row],[NUTS III 2011]],Table1735[],2,FALSE)</f>
        <v>16B</v>
      </c>
      <c r="L10" s="93" t="s">
        <v>34</v>
      </c>
      <c r="M10" s="109" t="str">
        <f>VLOOKUP(Table1432[[#This Row],[NUTS III 2013]],Table172537[],2,FALSE)</f>
        <v>16B</v>
      </c>
      <c r="N10" s="111">
        <f>IFERROR(VLOOKUP(Table1432[[#This Row],[CodINE Mun2013]],VRefAquis!B:H,2,FALSE),IFERROR(VLOOKUP(Table1432[[#This Row],[CodINE NUTIII 2013]],VRefAquis!B:H,2,FALSE),VLOOKUP(Table1432[[#This Row],[CodINE NUTII 2013]],VRefAquis!B:H,2,FALSE)))</f>
        <v>1124</v>
      </c>
      <c r="O10" s="112">
        <f>IF(VLOOKUP(Table1432[[#This Row],[CodINE Mun2013]],VRefArren!B:H,2,FALSE)&lt;&gt;"",VLOOKUP(Table1432[[#This Row],[CodINE Mun2013]],VRefArren!B:H,2,FALSE),IFERROR(VLOOKUP(Table1432[[#This Row],[CodINE NUTIII 2013]],VRefArren!B:H,2,FALSE),VLOOKUP(Table1432[[#This Row],[CodINE NUTII 2013]],VRefArren!B:H,2,FALSE)))</f>
        <v>3.93</v>
      </c>
      <c r="P10" s="116">
        <v>1</v>
      </c>
      <c r="Q10" s="113">
        <v>28</v>
      </c>
      <c r="R10" s="817" t="s">
        <v>11536</v>
      </c>
      <c r="Y10" s="103" t="s">
        <v>963</v>
      </c>
      <c r="Z10" s="101" t="s">
        <v>962</v>
      </c>
      <c r="AE10" s="94" t="s">
        <v>94</v>
      </c>
      <c r="AF10" s="94" t="s">
        <v>712</v>
      </c>
    </row>
    <row r="11" spans="1:32" ht="18.5">
      <c r="A11" s="80" t="s">
        <v>35</v>
      </c>
      <c r="B11" s="17" t="s">
        <v>829</v>
      </c>
      <c r="C11" s="94" t="s">
        <v>525</v>
      </c>
      <c r="D11" s="92" t="s">
        <v>17</v>
      </c>
      <c r="E11" s="109" t="str">
        <f>VLOOKUP(Table1432[[#This Row],[NUTS I]],Table1533[],2,FALSE)</f>
        <v>1</v>
      </c>
      <c r="F11" s="115" t="s">
        <v>167</v>
      </c>
      <c r="G11" s="109" t="str">
        <f>VLOOKUP(Table1432[[#This Row],[NUTS II 2011]],Table1634[],2,FALSE)</f>
        <v>17</v>
      </c>
      <c r="H11" s="93" t="s">
        <v>36</v>
      </c>
      <c r="I11" s="109" t="str">
        <f>VLOOKUP(Table1432[[#This Row],[NUTS II 2013]],Table162436[],2,FALSE)</f>
        <v>17</v>
      </c>
      <c r="J11" s="115" t="s">
        <v>831</v>
      </c>
      <c r="K11" s="109" t="str">
        <f>VLOOKUP(Table1432[[#This Row],[NUTS III 2011]],Table1735[],2,FALSE)</f>
        <v>172</v>
      </c>
      <c r="L11" s="92" t="s">
        <v>36</v>
      </c>
      <c r="M11" s="109" t="str">
        <f>VLOOKUP(Table1432[[#This Row],[NUTS III 2013]],Table172537[],2,FALSE)</f>
        <v>170</v>
      </c>
      <c r="N11" s="111">
        <f>IFERROR(VLOOKUP(Table1432[[#This Row],[CodINE Mun2013]],VRefAquis!B:H,2,FALSE),IFERROR(VLOOKUP(Table1432[[#This Row],[CodINE NUTIII 2013]],VRefAquis!B:H,2,FALSE),VLOOKUP(Table1432[[#This Row],[CodINE NUTII 2013]],VRefAquis!B:H,2,FALSE)))</f>
        <v>1735</v>
      </c>
      <c r="O11" s="112">
        <f>IF(VLOOKUP(Table1432[[#This Row],[CodINE Mun2013]],VRefArren!B:H,2,FALSE)&lt;&gt;"",VLOOKUP(Table1432[[#This Row],[CodINE Mun2013]],VRefArren!B:H,2,FALSE),IFERROR(VLOOKUP(Table1432[[#This Row],[CodINE NUTIII 2013]],VRefArren!B:H,2,FALSE),VLOOKUP(Table1432[[#This Row],[CodINE NUTII 2013]],VRefArren!B:H,2,FALSE)))</f>
        <v>6.04</v>
      </c>
      <c r="P11" s="116">
        <v>5</v>
      </c>
      <c r="Q11" s="114">
        <v>56</v>
      </c>
      <c r="R11" s="817" t="s">
        <v>11537</v>
      </c>
      <c r="Y11" s="103" t="s">
        <v>887</v>
      </c>
      <c r="Z11" s="101" t="s">
        <v>886</v>
      </c>
      <c r="AE11" s="94" t="s">
        <v>44</v>
      </c>
      <c r="AF11" s="94" t="s">
        <v>784</v>
      </c>
    </row>
    <row r="12" spans="1:32" ht="18.5">
      <c r="A12" s="79" t="s">
        <v>37</v>
      </c>
      <c r="B12" s="17" t="s">
        <v>758</v>
      </c>
      <c r="C12" s="94">
        <v>1500802</v>
      </c>
      <c r="D12" s="92" t="s">
        <v>17</v>
      </c>
      <c r="E12" s="109" t="str">
        <f>VLOOKUP(Table1432[[#This Row],[NUTS I]],Table1533[],2,FALSE)</f>
        <v>1</v>
      </c>
      <c r="F12" s="115" t="s">
        <v>29</v>
      </c>
      <c r="G12" s="109" t="str">
        <f>VLOOKUP(Table1432[[#This Row],[NUTS II 2011]],Table1634[],2,FALSE)</f>
        <v>15</v>
      </c>
      <c r="H12" s="93" t="s">
        <v>29</v>
      </c>
      <c r="I12" s="109" t="str">
        <f>VLOOKUP(Table1432[[#This Row],[NUTS II 2013]],Table162436[],2,FALSE)</f>
        <v>15</v>
      </c>
      <c r="J12" s="115" t="s">
        <v>29</v>
      </c>
      <c r="K12" s="109">
        <f>VLOOKUP(Table1432[[#This Row],[NUTS III 2011]],Table1735[],2,FALSE)</f>
        <v>150</v>
      </c>
      <c r="L12" s="92" t="s">
        <v>29</v>
      </c>
      <c r="M12" s="109">
        <f>VLOOKUP(Table1432[[#This Row],[NUTS III 2013]],Table172537[],2,FALSE)</f>
        <v>150</v>
      </c>
      <c r="N12" s="111">
        <f>IFERROR(VLOOKUP(Table1432[[#This Row],[CodINE Mun2013]],VRefAquis!B:H,2,FALSE),IFERROR(VLOOKUP(Table1432[[#This Row],[CodINE NUTIII 2013]],VRefAquis!B:H,2,FALSE),VLOOKUP(Table1432[[#This Row],[CodINE NUTII 2013]],VRefAquis!B:H,2,FALSE)))</f>
        <v>1988</v>
      </c>
      <c r="O12" s="112" t="e">
        <f>IF(VLOOKUP(Table1432[[#This Row],[CodINE Mun2013]],VRefArren!B:H,2,FALSE)&lt;&gt;"",VLOOKUP(Table1432[[#This Row],[CodINE Mun2013]],VRefArren!B:H,2,FALSE),IFERROR(VLOOKUP(Table1432[[#This Row],[CodINE NUTIII 2013]],VRefArren!B:H,2,FALSE),VLOOKUP(Table1432[[#This Row],[CodINE NUTII 2013]],VRefArren!B:H,2,FALSE)))</f>
        <v>#N/A</v>
      </c>
      <c r="P12" s="116">
        <v>3</v>
      </c>
      <c r="Q12" s="113">
        <v>4</v>
      </c>
      <c r="R12" s="817" t="s">
        <v>11538</v>
      </c>
      <c r="Y12" s="103" t="s">
        <v>876</v>
      </c>
      <c r="Z12" s="101" t="s">
        <v>875</v>
      </c>
      <c r="AE12" s="94" t="s">
        <v>110</v>
      </c>
      <c r="AF12" s="94" t="s">
        <v>564</v>
      </c>
    </row>
    <row r="13" spans="1:32" ht="18.5">
      <c r="A13" s="80" t="s">
        <v>38</v>
      </c>
      <c r="B13" s="17" t="s">
        <v>859</v>
      </c>
      <c r="C13" s="94" t="s">
        <v>633</v>
      </c>
      <c r="D13" s="92" t="s">
        <v>17</v>
      </c>
      <c r="E13" s="109" t="str">
        <f>VLOOKUP(Table1432[[#This Row],[NUTS I]],Table1533[],2,FALSE)</f>
        <v>1</v>
      </c>
      <c r="F13" s="115" t="s">
        <v>18</v>
      </c>
      <c r="G13" s="109" t="str">
        <f>VLOOKUP(Table1432[[#This Row],[NUTS II 2011]],Table1634[],2,FALSE)</f>
        <v>16</v>
      </c>
      <c r="H13" s="92" t="s">
        <v>18</v>
      </c>
      <c r="I13" s="109" t="str">
        <f>VLOOKUP(Table1432[[#This Row],[NUTS II 2013]],Table162436[],2,FALSE)</f>
        <v>16</v>
      </c>
      <c r="J13" s="115" t="s">
        <v>34</v>
      </c>
      <c r="K13" s="109" t="str">
        <f>VLOOKUP(Table1432[[#This Row],[NUTS III 2011]],Table1735[],2,FALSE)</f>
        <v>16B</v>
      </c>
      <c r="L13" s="93" t="s">
        <v>34</v>
      </c>
      <c r="M13" s="109" t="str">
        <f>VLOOKUP(Table1432[[#This Row],[NUTS III 2013]],Table172537[],2,FALSE)</f>
        <v>16B</v>
      </c>
      <c r="N13" s="111">
        <f>IFERROR(VLOOKUP(Table1432[[#This Row],[CodINE Mun2013]],VRefAquis!B:H,2,FALSE),IFERROR(VLOOKUP(Table1432[[#This Row],[CodINE NUTIII 2013]],VRefAquis!B:H,2,FALSE),VLOOKUP(Table1432[[#This Row],[CodINE NUTII 2013]],VRefAquis!B:H,2,FALSE)))</f>
        <v>1124</v>
      </c>
      <c r="O13" s="112">
        <f>IF(VLOOKUP(Table1432[[#This Row],[CodINE Mun2013]],VRefArren!B:H,2,FALSE)&lt;&gt;"",VLOOKUP(Table1432[[#This Row],[CodINE Mun2013]],VRefArren!B:H,2,FALSE),IFERROR(VLOOKUP(Table1432[[#This Row],[CodINE NUTIII 2013]],VRefArren!B:H,2,FALSE),VLOOKUP(Table1432[[#This Row],[CodINE NUTII 2013]],VRefArren!B:H,2,FALSE)))</f>
        <v>4.96</v>
      </c>
      <c r="P13" s="116">
        <v>19</v>
      </c>
      <c r="Q13" s="114">
        <v>22</v>
      </c>
      <c r="R13" s="817" t="s">
        <v>11539</v>
      </c>
      <c r="S13" s="101"/>
      <c r="T13" s="101"/>
      <c r="U13" s="102"/>
      <c r="V13" s="102"/>
      <c r="Y13" s="103" t="s">
        <v>61</v>
      </c>
      <c r="Z13" s="101" t="s">
        <v>365</v>
      </c>
      <c r="AE13" s="94" t="s">
        <v>47</v>
      </c>
      <c r="AF13" s="94" t="s">
        <v>543</v>
      </c>
    </row>
    <row r="14" spans="1:32" ht="18.5">
      <c r="A14" s="80" t="s">
        <v>39</v>
      </c>
      <c r="B14" s="17" t="s">
        <v>977</v>
      </c>
      <c r="C14" s="94" t="s">
        <v>645</v>
      </c>
      <c r="D14" s="92" t="s">
        <v>17</v>
      </c>
      <c r="E14" s="109" t="str">
        <f>VLOOKUP(Table1432[[#This Row],[NUTS I]],Table1533[],2,FALSE)</f>
        <v>1</v>
      </c>
      <c r="F14" s="115" t="s">
        <v>1</v>
      </c>
      <c r="G14" s="109" t="str">
        <f>VLOOKUP(Table1432[[#This Row],[NUTS II 2011]],Table1634[],2,FALSE)</f>
        <v>11</v>
      </c>
      <c r="H14" s="93" t="s">
        <v>1</v>
      </c>
      <c r="I14" s="109" t="str">
        <f>VLOOKUP(Table1432[[#This Row],[NUTS II 2013]],Table162436[],2,FALSE)</f>
        <v>11</v>
      </c>
      <c r="J14" s="115" t="s">
        <v>979</v>
      </c>
      <c r="K14" s="109" t="str">
        <f>VLOOKUP(Table1432[[#This Row],[NUTS III 2011]],Table1735[],2,FALSE)</f>
        <v>118</v>
      </c>
      <c r="L14" s="92" t="s">
        <v>40</v>
      </c>
      <c r="M14" s="109" t="str">
        <f>VLOOKUP(Table1432[[#This Row],[NUTS III 2013]],Table172537[],2,FALSE)</f>
        <v>11E</v>
      </c>
      <c r="N14" s="111">
        <f>IFERROR(VLOOKUP(Table1432[[#This Row],[CodINE Mun2013]],VRefAquis!B:H,2,FALSE),IFERROR(VLOOKUP(Table1432[[#This Row],[CodINE NUTIII 2013]],VRefAquis!B:H,2,FALSE),VLOOKUP(Table1432[[#This Row],[CodINE NUTII 2013]],VRefAquis!B:H,2,FALSE)))</f>
        <v>849</v>
      </c>
      <c r="O14" s="112">
        <f>IF(VLOOKUP(Table1432[[#This Row],[CodINE Mun2013]],VRefArren!B:H,2,FALSE)&lt;&gt;"",VLOOKUP(Table1432[[#This Row],[CodINE Mun2013]],VRefArren!B:H,2,FALSE),IFERROR(VLOOKUP(Table1432[[#This Row],[CodINE NUTIII 2013]],VRefArren!B:H,2,FALSE),VLOOKUP(Table1432[[#This Row],[CodINE NUTII 2013]],VRefArren!B:H,2,FALSE)))</f>
        <v>2.4300000000000002</v>
      </c>
      <c r="P14" s="116">
        <v>6</v>
      </c>
      <c r="Q14" s="113">
        <v>7</v>
      </c>
      <c r="R14" s="817" t="s">
        <v>11540</v>
      </c>
      <c r="S14" s="101"/>
      <c r="T14" s="101"/>
      <c r="U14" s="102"/>
      <c r="V14" s="102"/>
      <c r="Y14" s="103" t="s">
        <v>870</v>
      </c>
      <c r="Z14" s="101" t="s">
        <v>869</v>
      </c>
      <c r="AE14" s="94" t="s">
        <v>61</v>
      </c>
      <c r="AF14" s="94" t="s">
        <v>365</v>
      </c>
    </row>
    <row r="15" spans="1:32" ht="18.5">
      <c r="A15" s="80" t="s">
        <v>2</v>
      </c>
      <c r="B15" s="17" t="s">
        <v>993</v>
      </c>
      <c r="C15" s="94" t="s">
        <v>665</v>
      </c>
      <c r="D15" s="92" t="s">
        <v>17</v>
      </c>
      <c r="E15" s="109" t="str">
        <f>VLOOKUP(Table1432[[#This Row],[NUTS I]],Table1533[],2,FALSE)</f>
        <v>1</v>
      </c>
      <c r="F15" s="115" t="s">
        <v>1</v>
      </c>
      <c r="G15" s="109" t="str">
        <f>VLOOKUP(Table1432[[#This Row],[NUTS II 2011]],Table1634[],2,FALSE)</f>
        <v>11</v>
      </c>
      <c r="H15" s="93" t="s">
        <v>1</v>
      </c>
      <c r="I15" s="109" t="str">
        <f>VLOOKUP(Table1432[[#This Row],[NUTS II 2013]],Table162436[],2,FALSE)</f>
        <v>11</v>
      </c>
      <c r="J15" s="115" t="s">
        <v>41</v>
      </c>
      <c r="K15" s="109" t="str">
        <f>VLOOKUP(Table1432[[#This Row],[NUTS III 2011]],Table1735[],2,FALSE)</f>
        <v>117</v>
      </c>
      <c r="L15" s="92" t="s">
        <v>41</v>
      </c>
      <c r="M15" s="109" t="str">
        <f>VLOOKUP(Table1432[[#This Row],[NUTS III 2013]],Table172537[],2,FALSE)</f>
        <v>11D</v>
      </c>
      <c r="N15" s="111">
        <f>IFERROR(VLOOKUP(Table1432[[#This Row],[CodINE Mun2013]],VRefAquis!B:H,2,FALSE),IFERROR(VLOOKUP(Table1432[[#This Row],[CodINE NUTIII 2013]],VRefAquis!B:H,2,FALSE),VLOOKUP(Table1432[[#This Row],[CodINE NUTII 2013]],VRefAquis!B:H,2,FALSE)))</f>
        <v>768</v>
      </c>
      <c r="O15" s="112">
        <f>IF(VLOOKUP(Table1432[[#This Row],[CodINE Mun2013]],VRefArren!B:H,2,FALSE)&lt;&gt;"",VLOOKUP(Table1432[[#This Row],[CodINE Mun2013]],VRefArren!B:H,2,FALSE),IFERROR(VLOOKUP(Table1432[[#This Row],[CodINE NUTIII 2013]],VRefArren!B:H,2,FALSE),VLOOKUP(Table1432[[#This Row],[CodINE NUTII 2013]],VRefArren!B:H,2,FALSE)))</f>
        <v>3.22</v>
      </c>
      <c r="P15" s="116">
        <v>5</v>
      </c>
      <c r="Q15" s="114">
        <v>5</v>
      </c>
      <c r="R15" s="817" t="s">
        <v>11541</v>
      </c>
      <c r="S15" s="101"/>
      <c r="T15" s="101"/>
      <c r="U15" s="102"/>
      <c r="V15" s="102"/>
      <c r="Y15" s="103" t="s">
        <v>916</v>
      </c>
      <c r="Z15" s="101" t="s">
        <v>915</v>
      </c>
      <c r="AE15" s="94" t="s">
        <v>41</v>
      </c>
      <c r="AF15" s="94" t="s">
        <v>666</v>
      </c>
    </row>
    <row r="16" spans="1:32" ht="18.5">
      <c r="A16" s="80" t="s">
        <v>42</v>
      </c>
      <c r="B16" s="17" t="s">
        <v>757</v>
      </c>
      <c r="C16" s="94" t="s">
        <v>440</v>
      </c>
      <c r="D16" s="92" t="s">
        <v>17</v>
      </c>
      <c r="E16" s="109" t="str">
        <f>VLOOKUP(Table1432[[#This Row],[NUTS I]],Table1533[],2,FALSE)</f>
        <v>1</v>
      </c>
      <c r="F16" s="115" t="s">
        <v>29</v>
      </c>
      <c r="G16" s="109" t="str">
        <f>VLOOKUP(Table1432[[#This Row],[NUTS II 2011]],Table1634[],2,FALSE)</f>
        <v>15</v>
      </c>
      <c r="H16" s="93" t="s">
        <v>29</v>
      </c>
      <c r="I16" s="109" t="str">
        <f>VLOOKUP(Table1432[[#This Row],[NUTS II 2013]],Table162436[],2,FALSE)</f>
        <v>15</v>
      </c>
      <c r="J16" s="115" t="s">
        <v>29</v>
      </c>
      <c r="K16" s="109">
        <f>VLOOKUP(Table1432[[#This Row],[NUTS III 2011]],Table1735[],2,FALSE)</f>
        <v>150</v>
      </c>
      <c r="L16" s="92" t="s">
        <v>29</v>
      </c>
      <c r="M16" s="109">
        <f>VLOOKUP(Table1432[[#This Row],[NUTS III 2013]],Table172537[],2,FALSE)</f>
        <v>150</v>
      </c>
      <c r="N16" s="111">
        <f>IFERROR(VLOOKUP(Table1432[[#This Row],[CodINE Mun2013]],VRefAquis!B:H,2,FALSE),IFERROR(VLOOKUP(Table1432[[#This Row],[CodINE NUTIII 2013]],VRefAquis!B:H,2,FALSE),VLOOKUP(Table1432[[#This Row],[CodINE NUTII 2013]],VRefAquis!B:H,2,FALSE)))</f>
        <v>1600</v>
      </c>
      <c r="O16" s="112">
        <f>IF(VLOOKUP(Table1432[[#This Row],[CodINE Mun2013]],VRefArren!B:H,2,FALSE)&lt;&gt;"",VLOOKUP(Table1432[[#This Row],[CodINE Mun2013]],VRefArren!B:H,2,FALSE),IFERROR(VLOOKUP(Table1432[[#This Row],[CodINE NUTIII 2013]],VRefArren!B:H,2,FALSE),VLOOKUP(Table1432[[#This Row],[CodINE NUTII 2013]],VRefArren!B:H,2,FALSE)))</f>
        <v>6.63</v>
      </c>
      <c r="P16" s="116">
        <v>0</v>
      </c>
      <c r="Q16" s="114">
        <v>0</v>
      </c>
      <c r="R16" s="817" t="s">
        <v>11542</v>
      </c>
      <c r="S16" s="101"/>
      <c r="T16" s="101"/>
      <c r="U16" s="102"/>
      <c r="V16" s="102"/>
      <c r="Y16" s="103" t="s">
        <v>41</v>
      </c>
      <c r="Z16" s="101" t="s">
        <v>999</v>
      </c>
      <c r="AE16" s="94" t="s">
        <v>49</v>
      </c>
      <c r="AF16" s="94" t="s">
        <v>487</v>
      </c>
    </row>
    <row r="17" spans="1:32" ht="18.5">
      <c r="A17" s="80" t="s">
        <v>43</v>
      </c>
      <c r="B17" s="17" t="s">
        <v>783</v>
      </c>
      <c r="C17" s="94" t="s">
        <v>500</v>
      </c>
      <c r="D17" s="92" t="s">
        <v>17</v>
      </c>
      <c r="E17" s="109" t="str">
        <f>VLOOKUP(Table1432[[#This Row],[NUTS I]],Table1533[],2,FALSE)</f>
        <v>1</v>
      </c>
      <c r="F17" s="115" t="s">
        <v>25</v>
      </c>
      <c r="G17" s="109" t="str">
        <f>VLOOKUP(Table1432[[#This Row],[NUTS II 2011]],Table1634[],2,FALSE)</f>
        <v>18</v>
      </c>
      <c r="H17" s="93" t="s">
        <v>25</v>
      </c>
      <c r="I17" s="109" t="str">
        <f>VLOOKUP(Table1432[[#This Row],[NUTS II 2013]],Table162436[],2,FALSE)</f>
        <v>18</v>
      </c>
      <c r="J17" s="115" t="s">
        <v>44</v>
      </c>
      <c r="K17" s="109" t="str">
        <f>VLOOKUP(Table1432[[#This Row],[NUTS III 2011]],Table1735[],2,FALSE)</f>
        <v>184</v>
      </c>
      <c r="L17" s="92" t="s">
        <v>44</v>
      </c>
      <c r="M17" s="109" t="str">
        <f>VLOOKUP(Table1432[[#This Row],[NUTS III 2013]],Table172537[],2,FALSE)</f>
        <v>184</v>
      </c>
      <c r="N17" s="111">
        <f>IFERROR(VLOOKUP(Table1432[[#This Row],[CodINE Mun2013]],VRefAquis!B:H,2,FALSE),IFERROR(VLOOKUP(Table1432[[#This Row],[CodINE NUTIII 2013]],VRefAquis!B:H,2,FALSE),VLOOKUP(Table1432[[#This Row],[CodINE NUTII 2013]],VRefAquis!B:H,2,FALSE)))</f>
        <v>557</v>
      </c>
      <c r="O17" s="112">
        <f>IF(VLOOKUP(Table1432[[#This Row],[CodINE Mun2013]],VRefArren!B:H,2,FALSE)&lt;&gt;"",VLOOKUP(Table1432[[#This Row],[CodINE Mun2013]],VRefArren!B:H,2,FALSE),IFERROR(VLOOKUP(Table1432[[#This Row],[CodINE NUTIII 2013]],VRefArren!B:H,2,FALSE),VLOOKUP(Table1432[[#This Row],[CodINE NUTII 2013]],VRefArren!B:H,2,FALSE)))</f>
        <v>3.94</v>
      </c>
      <c r="P17" s="116">
        <v>0</v>
      </c>
      <c r="Q17" s="114">
        <v>0</v>
      </c>
      <c r="R17" s="817" t="s">
        <v>11543</v>
      </c>
      <c r="S17" s="101"/>
      <c r="T17" s="101"/>
      <c r="U17" s="102"/>
      <c r="V17" s="102"/>
      <c r="Y17" s="103" t="s">
        <v>1006</v>
      </c>
      <c r="Z17" s="101" t="s">
        <v>1005</v>
      </c>
      <c r="AE17" s="94" t="s">
        <v>19</v>
      </c>
      <c r="AF17" s="94" t="s">
        <v>557</v>
      </c>
    </row>
    <row r="18" spans="1:32" ht="18.5">
      <c r="A18" s="79" t="s">
        <v>45</v>
      </c>
      <c r="B18" s="17" t="s">
        <v>828</v>
      </c>
      <c r="C18" s="94" t="s">
        <v>524</v>
      </c>
      <c r="D18" s="92" t="s">
        <v>17</v>
      </c>
      <c r="E18" s="109" t="str">
        <f>VLOOKUP(Table1432[[#This Row],[NUTS I]],Table1533[],2,FALSE)</f>
        <v>1</v>
      </c>
      <c r="F18" s="115" t="s">
        <v>167</v>
      </c>
      <c r="G18" s="109" t="str">
        <f>VLOOKUP(Table1432[[#This Row],[NUTS II 2011]],Table1634[],2,FALSE)</f>
        <v>17</v>
      </c>
      <c r="H18" s="93" t="s">
        <v>36</v>
      </c>
      <c r="I18" s="109" t="str">
        <f>VLOOKUP(Table1432[[#This Row],[NUTS II 2013]],Table162436[],2,FALSE)</f>
        <v>17</v>
      </c>
      <c r="J18" s="115" t="s">
        <v>831</v>
      </c>
      <c r="K18" s="109" t="str">
        <f>VLOOKUP(Table1432[[#This Row],[NUTS III 2011]],Table1735[],2,FALSE)</f>
        <v>172</v>
      </c>
      <c r="L18" s="92" t="s">
        <v>36</v>
      </c>
      <c r="M18" s="109" t="str">
        <f>VLOOKUP(Table1432[[#This Row],[NUTS III 2013]],Table172537[],2,FALSE)</f>
        <v>170</v>
      </c>
      <c r="N18" s="111">
        <f>IFERROR(VLOOKUP(Table1432[[#This Row],[CodINE Mun2013]],VRefAquis!B:H,2,FALSE),IFERROR(VLOOKUP(Table1432[[#This Row],[CodINE NUTIII 2013]],VRefAquis!B:H,2,FALSE),VLOOKUP(Table1432[[#This Row],[CodINE NUTII 2013]],VRefAquis!B:H,2,FALSE)))</f>
        <v>2005</v>
      </c>
      <c r="O18" s="112">
        <f>IF(VLOOKUP(Table1432[[#This Row],[CodINE Mun2013]],VRefArren!B:H,2,FALSE)&lt;&gt;"",VLOOKUP(Table1432[[#This Row],[CodINE Mun2013]],VRefArren!B:H,2,FALSE),IFERROR(VLOOKUP(Table1432[[#This Row],[CodINE NUTIII 2013]],VRefArren!B:H,2,FALSE),VLOOKUP(Table1432[[#This Row],[CodINE NUTII 2013]],VRefArren!B:H,2,FALSE)))</f>
        <v>8.1999999999999993</v>
      </c>
      <c r="P18" s="116">
        <v>60</v>
      </c>
      <c r="Q18" s="113">
        <v>2735</v>
      </c>
      <c r="R18" s="817" t="s">
        <v>11544</v>
      </c>
      <c r="S18" s="101"/>
      <c r="T18" s="101"/>
      <c r="U18" s="102"/>
      <c r="V18" s="102"/>
      <c r="Y18" s="103" t="s">
        <v>842</v>
      </c>
      <c r="Z18" s="101" t="s">
        <v>841</v>
      </c>
      <c r="AE18" s="94" t="s">
        <v>34</v>
      </c>
      <c r="AF18" s="94" t="s">
        <v>635</v>
      </c>
    </row>
    <row r="19" spans="1:32" ht="18.5">
      <c r="A19" s="79" t="s">
        <v>46</v>
      </c>
      <c r="B19" s="17" t="s">
        <v>885</v>
      </c>
      <c r="C19" s="94" t="s">
        <v>542</v>
      </c>
      <c r="D19" s="92" t="s">
        <v>17</v>
      </c>
      <c r="E19" s="109" t="str">
        <f>VLOOKUP(Table1432[[#This Row],[NUTS I]],Table1533[],2,FALSE)</f>
        <v>1</v>
      </c>
      <c r="F19" s="115" t="s">
        <v>18</v>
      </c>
      <c r="G19" s="109" t="str">
        <f>VLOOKUP(Table1432[[#This Row],[NUTS II 2011]],Table1634[],2,FALSE)</f>
        <v>16</v>
      </c>
      <c r="H19" s="92" t="s">
        <v>18</v>
      </c>
      <c r="I19" s="109" t="str">
        <f>VLOOKUP(Table1432[[#This Row],[NUTS II 2013]],Table162436[],2,FALSE)</f>
        <v>16</v>
      </c>
      <c r="J19" s="115" t="s">
        <v>887</v>
      </c>
      <c r="K19" s="109" t="str">
        <f>VLOOKUP(Table1432[[#This Row],[NUTS III 2011]],Table1735[],2,FALSE)</f>
        <v>168</v>
      </c>
      <c r="L19" s="93" t="s">
        <v>47</v>
      </c>
      <c r="M19" s="109" t="str">
        <f>VLOOKUP(Table1432[[#This Row],[NUTS III 2013]],Table172537[],2,FALSE)</f>
        <v>16J</v>
      </c>
      <c r="N19" s="111">
        <f>IFERROR(VLOOKUP(Table1432[[#This Row],[CodINE Mun2013]],VRefAquis!B:H,2,FALSE),IFERROR(VLOOKUP(Table1432[[#This Row],[CodINE NUTIII 2013]],VRefAquis!B:H,2,FALSE),VLOOKUP(Table1432[[#This Row],[CodINE NUTII 2013]],VRefAquis!B:H,2,FALSE)))</f>
        <v>745</v>
      </c>
      <c r="O19" s="112">
        <f>IF(VLOOKUP(Table1432[[#This Row],[CodINE Mun2013]],VRefArren!B:H,2,FALSE)&lt;&gt;"",VLOOKUP(Table1432[[#This Row],[CodINE Mun2013]],VRefArren!B:H,2,FALSE),IFERROR(VLOOKUP(Table1432[[#This Row],[CodINE NUTIII 2013]],VRefArren!B:H,2,FALSE),VLOOKUP(Table1432[[#This Row],[CodINE NUTII 2013]],VRefArren!B:H,2,FALSE)))</f>
        <v>2.97</v>
      </c>
      <c r="P19" s="116">
        <v>1</v>
      </c>
      <c r="Q19" s="113">
        <v>20</v>
      </c>
      <c r="R19" s="817" t="s">
        <v>11545</v>
      </c>
      <c r="S19" s="101"/>
      <c r="T19" s="101"/>
      <c r="U19" s="102"/>
      <c r="V19" s="102"/>
      <c r="Y19" s="103" t="s">
        <v>1034</v>
      </c>
      <c r="Z19" s="101" t="s">
        <v>1033</v>
      </c>
      <c r="AE19" s="94" t="s">
        <v>99</v>
      </c>
      <c r="AF19" s="94" t="s">
        <v>402</v>
      </c>
    </row>
    <row r="20" spans="1:32" ht="18.5">
      <c r="A20" s="80" t="s">
        <v>48</v>
      </c>
      <c r="B20" s="17" t="s">
        <v>769</v>
      </c>
      <c r="C20" s="94" t="s">
        <v>486</v>
      </c>
      <c r="D20" s="92" t="s">
        <v>17</v>
      </c>
      <c r="E20" s="109" t="str">
        <f>VLOOKUP(Table1432[[#This Row],[NUTS I]],Table1533[],2,FALSE)</f>
        <v>1</v>
      </c>
      <c r="F20" s="115" t="s">
        <v>25</v>
      </c>
      <c r="G20" s="109" t="str">
        <f>VLOOKUP(Table1432[[#This Row],[NUTS II 2011]],Table1634[],2,FALSE)</f>
        <v>18</v>
      </c>
      <c r="H20" s="93" t="s">
        <v>25</v>
      </c>
      <c r="I20" s="109" t="str">
        <f>VLOOKUP(Table1432[[#This Row],[NUTS II 2013]],Table162436[],2,FALSE)</f>
        <v>18</v>
      </c>
      <c r="J20" s="115" t="s">
        <v>49</v>
      </c>
      <c r="K20" s="109" t="str">
        <f>VLOOKUP(Table1432[[#This Row],[NUTS III 2011]],Table1735[],2,FALSE)</f>
        <v>185</v>
      </c>
      <c r="L20" s="92" t="s">
        <v>49</v>
      </c>
      <c r="M20" s="109" t="str">
        <f>VLOOKUP(Table1432[[#This Row],[NUTS III 2013]],Table172537[],2,FALSE)</f>
        <v>185</v>
      </c>
      <c r="N20" s="111">
        <f>IFERROR(VLOOKUP(Table1432[[#This Row],[CodINE Mun2013]],VRefAquis!B:H,2,FALSE),IFERROR(VLOOKUP(Table1432[[#This Row],[CodINE NUTIII 2013]],VRefAquis!B:H,2,FALSE),VLOOKUP(Table1432[[#This Row],[CodINE NUTII 2013]],VRefAquis!B:H,2,FALSE)))</f>
        <v>852</v>
      </c>
      <c r="O20" s="112">
        <f>IF(VLOOKUP(Table1432[[#This Row],[CodINE Mun2013]],VRefArren!B:H,2,FALSE)&lt;&gt;"",VLOOKUP(Table1432[[#This Row],[CodINE Mun2013]],VRefArren!B:H,2,FALSE),IFERROR(VLOOKUP(Table1432[[#This Row],[CodINE NUTIII 2013]],VRefArren!B:H,2,FALSE),VLOOKUP(Table1432[[#This Row],[CodINE NUTII 2013]],VRefArren!B:H,2,FALSE)))</f>
        <v>3.77</v>
      </c>
      <c r="P20" s="116">
        <v>3</v>
      </c>
      <c r="Q20" s="114">
        <v>34</v>
      </c>
      <c r="R20" s="817" t="s">
        <v>11546</v>
      </c>
      <c r="Y20" s="103" t="s">
        <v>49</v>
      </c>
      <c r="Z20" s="101" t="s">
        <v>487</v>
      </c>
      <c r="AE20" s="94" t="s">
        <v>64</v>
      </c>
      <c r="AF20" s="94" t="s">
        <v>424</v>
      </c>
    </row>
    <row r="21" spans="1:32" ht="18.5">
      <c r="A21" s="79" t="s">
        <v>50</v>
      </c>
      <c r="B21" s="17" t="s">
        <v>782</v>
      </c>
      <c r="C21" s="94" t="s">
        <v>499</v>
      </c>
      <c r="D21" s="92" t="s">
        <v>17</v>
      </c>
      <c r="E21" s="109" t="str">
        <f>VLOOKUP(Table1432[[#This Row],[NUTS I]],Table1533[],2,FALSE)</f>
        <v>1</v>
      </c>
      <c r="F21" s="115" t="s">
        <v>25</v>
      </c>
      <c r="G21" s="109" t="str">
        <f>VLOOKUP(Table1432[[#This Row],[NUTS II 2011]],Table1634[],2,FALSE)</f>
        <v>18</v>
      </c>
      <c r="H21" s="93" t="s">
        <v>25</v>
      </c>
      <c r="I21" s="109" t="str">
        <f>VLOOKUP(Table1432[[#This Row],[NUTS II 2013]],Table162436[],2,FALSE)</f>
        <v>18</v>
      </c>
      <c r="J21" s="115" t="s">
        <v>44</v>
      </c>
      <c r="K21" s="109" t="str">
        <f>VLOOKUP(Table1432[[#This Row],[NUTS III 2011]],Table1735[],2,FALSE)</f>
        <v>184</v>
      </c>
      <c r="L21" s="92" t="s">
        <v>44</v>
      </c>
      <c r="M21" s="109" t="str">
        <f>VLOOKUP(Table1432[[#This Row],[NUTS III 2013]],Table172537[],2,FALSE)</f>
        <v>184</v>
      </c>
      <c r="N21" s="111">
        <f>IFERROR(VLOOKUP(Table1432[[#This Row],[CodINE Mun2013]],VRefAquis!B:H,2,FALSE),IFERROR(VLOOKUP(Table1432[[#This Row],[CodINE NUTIII 2013]],VRefAquis!B:H,2,FALSE),VLOOKUP(Table1432[[#This Row],[CodINE NUTII 2013]],VRefAquis!B:H,2,FALSE)))</f>
        <v>557</v>
      </c>
      <c r="O21" s="112">
        <f>IF(VLOOKUP(Table1432[[#This Row],[CodINE Mun2013]],VRefArren!B:H,2,FALSE)&lt;&gt;"",VLOOKUP(Table1432[[#This Row],[CodINE Mun2013]],VRefArren!B:H,2,FALSE),IFERROR(VLOOKUP(Table1432[[#This Row],[CodINE NUTIII 2013]],VRefArren!B:H,2,FALSE),VLOOKUP(Table1432[[#This Row],[CodINE NUTII 2013]],VRefArren!B:H,2,FALSE)))</f>
        <v>3.94</v>
      </c>
      <c r="P21" s="116">
        <v>0</v>
      </c>
      <c r="Q21" s="113">
        <v>0</v>
      </c>
      <c r="R21" s="817" t="s">
        <v>11547</v>
      </c>
      <c r="Y21" s="103" t="s">
        <v>19</v>
      </c>
      <c r="Z21" s="101" t="s">
        <v>853</v>
      </c>
      <c r="AE21" s="94" t="s">
        <v>21</v>
      </c>
      <c r="AF21" s="94" t="s">
        <v>622</v>
      </c>
    </row>
    <row r="22" spans="1:32" ht="18.5">
      <c r="A22" s="79" t="s">
        <v>51</v>
      </c>
      <c r="B22" s="17" t="s">
        <v>768</v>
      </c>
      <c r="C22" s="94" t="s">
        <v>485</v>
      </c>
      <c r="D22" s="92" t="s">
        <v>17</v>
      </c>
      <c r="E22" s="109" t="str">
        <f>VLOOKUP(Table1432[[#This Row],[NUTS I]],Table1533[],2,FALSE)</f>
        <v>1</v>
      </c>
      <c r="F22" s="115" t="s">
        <v>25</v>
      </c>
      <c r="G22" s="109" t="str">
        <f>VLOOKUP(Table1432[[#This Row],[NUTS II 2011]],Table1634[],2,FALSE)</f>
        <v>18</v>
      </c>
      <c r="H22" s="93" t="s">
        <v>25</v>
      </c>
      <c r="I22" s="109" t="str">
        <f>VLOOKUP(Table1432[[#This Row],[NUTS II 2013]],Table162436[],2,FALSE)</f>
        <v>18</v>
      </c>
      <c r="J22" s="115" t="s">
        <v>49</v>
      </c>
      <c r="K22" s="109" t="str">
        <f>VLOOKUP(Table1432[[#This Row],[NUTS III 2011]],Table1735[],2,FALSE)</f>
        <v>185</v>
      </c>
      <c r="L22" s="92" t="s">
        <v>49</v>
      </c>
      <c r="M22" s="109" t="str">
        <f>VLOOKUP(Table1432[[#This Row],[NUTS III 2013]],Table172537[],2,FALSE)</f>
        <v>185</v>
      </c>
      <c r="N22" s="111">
        <f>IFERROR(VLOOKUP(Table1432[[#This Row],[CodINE Mun2013]],VRefAquis!B:H,2,FALSE),IFERROR(VLOOKUP(Table1432[[#This Row],[CodINE NUTIII 2013]],VRefAquis!B:H,2,FALSE),VLOOKUP(Table1432[[#This Row],[CodINE NUTII 2013]],VRefAquis!B:H,2,FALSE)))</f>
        <v>852</v>
      </c>
      <c r="O22" s="112">
        <f>IF(VLOOKUP(Table1432[[#This Row],[CodINE Mun2013]],VRefArren!B:H,2,FALSE)&lt;&gt;"",VLOOKUP(Table1432[[#This Row],[CodINE Mun2013]],VRefArren!B:H,2,FALSE),IFERROR(VLOOKUP(Table1432[[#This Row],[CodINE NUTIII 2013]],VRefArren!B:H,2,FALSE),VLOOKUP(Table1432[[#This Row],[CodINE NUTII 2013]],VRefArren!B:H,2,FALSE)))</f>
        <v>4</v>
      </c>
      <c r="P22" s="116">
        <v>0</v>
      </c>
      <c r="Q22" s="113">
        <v>0</v>
      </c>
      <c r="R22" s="817" t="s">
        <v>11548</v>
      </c>
      <c r="Y22" s="103" t="s">
        <v>1054</v>
      </c>
      <c r="Z22" s="101" t="s">
        <v>372</v>
      </c>
      <c r="AE22" s="94" t="s">
        <v>69</v>
      </c>
      <c r="AF22" s="94" t="s">
        <v>610</v>
      </c>
    </row>
    <row r="23" spans="1:32" ht="18.5">
      <c r="A23" s="80" t="s">
        <v>52</v>
      </c>
      <c r="B23" s="17" t="s">
        <v>813</v>
      </c>
      <c r="C23" s="94" t="s">
        <v>474</v>
      </c>
      <c r="D23" s="92" t="s">
        <v>17</v>
      </c>
      <c r="E23" s="109" t="str">
        <f>VLOOKUP(Table1432[[#This Row],[NUTS I]],Table1533[],2,FALSE)</f>
        <v>1</v>
      </c>
      <c r="F23" s="115" t="s">
        <v>25</v>
      </c>
      <c r="G23" s="109" t="str">
        <f>VLOOKUP(Table1432[[#This Row],[NUTS II 2011]],Table1634[],2,FALSE)</f>
        <v>18</v>
      </c>
      <c r="H23" s="93" t="s">
        <v>25</v>
      </c>
      <c r="I23" s="109" t="str">
        <f>VLOOKUP(Table1432[[#This Row],[NUTS II 2013]],Table162436[],2,FALSE)</f>
        <v>18</v>
      </c>
      <c r="J23" s="115" t="s">
        <v>53</v>
      </c>
      <c r="K23" s="109" t="str">
        <f>VLOOKUP(Table1432[[#This Row],[NUTS III 2011]],Table1735[],2,FALSE)</f>
        <v>182</v>
      </c>
      <c r="L23" s="92" t="s">
        <v>53</v>
      </c>
      <c r="M23" s="109" t="str">
        <f>VLOOKUP(Table1432[[#This Row],[NUTS III 2013]],Table172537[],2,FALSE)</f>
        <v>186</v>
      </c>
      <c r="N23" s="111">
        <f>IFERROR(VLOOKUP(Table1432[[#This Row],[CodINE Mun2013]],VRefAquis!B:H,2,FALSE),IFERROR(VLOOKUP(Table1432[[#This Row],[CodINE NUTIII 2013]],VRefAquis!B:H,2,FALSE),VLOOKUP(Table1432[[#This Row],[CodINE NUTII 2013]],VRefAquis!B:H,2,FALSE)))</f>
        <v>631</v>
      </c>
      <c r="O23" s="112">
        <f>IF(VLOOKUP(Table1432[[#This Row],[CodINE Mun2013]],VRefArren!B:H,2,FALSE)&lt;&gt;"",VLOOKUP(Table1432[[#This Row],[CodINE Mun2013]],VRefArren!B:H,2,FALSE),IFERROR(VLOOKUP(Table1432[[#This Row],[CodINE NUTIII 2013]],VRefArren!B:H,2,FALSE),VLOOKUP(Table1432[[#This Row],[CodINE NUTII 2013]],VRefArren!B:H,2,FALSE)))</f>
        <v>3.05</v>
      </c>
      <c r="P23" s="116">
        <v>1</v>
      </c>
      <c r="Q23" s="114">
        <v>24</v>
      </c>
      <c r="R23" s="817" t="s">
        <v>11549</v>
      </c>
      <c r="Y23" s="103" t="s">
        <v>34</v>
      </c>
      <c r="Z23" s="101" t="s">
        <v>635</v>
      </c>
      <c r="AE23" s="94" t="s">
        <v>55</v>
      </c>
      <c r="AF23" s="94" t="s">
        <v>590</v>
      </c>
    </row>
    <row r="24" spans="1:32" ht="18.5">
      <c r="A24" s="80" t="s">
        <v>54</v>
      </c>
      <c r="B24" s="17" t="s">
        <v>921</v>
      </c>
      <c r="C24" s="94" t="s">
        <v>589</v>
      </c>
      <c r="D24" s="92" t="s">
        <v>17</v>
      </c>
      <c r="E24" s="109" t="str">
        <f>VLOOKUP(Table1432[[#This Row],[NUTS I]],Table1533[],2,FALSE)</f>
        <v>1</v>
      </c>
      <c r="F24" s="115" t="s">
        <v>18</v>
      </c>
      <c r="G24" s="109" t="str">
        <f>VLOOKUP(Table1432[[#This Row],[NUTS II 2011]],Table1634[],2,FALSE)</f>
        <v>16</v>
      </c>
      <c r="H24" s="92" t="s">
        <v>18</v>
      </c>
      <c r="I24" s="109" t="str">
        <f>VLOOKUP(Table1432[[#This Row],[NUTS II 2013]],Table162436[],2,FALSE)</f>
        <v>16</v>
      </c>
      <c r="J24" s="115" t="s">
        <v>932</v>
      </c>
      <c r="K24" s="109" t="str">
        <f>VLOOKUP(Table1432[[#This Row],[NUTS III 2011]],Table1735[],2,FALSE)</f>
        <v>164</v>
      </c>
      <c r="L24" s="92" t="s">
        <v>55</v>
      </c>
      <c r="M24" s="109" t="str">
        <f>VLOOKUP(Table1432[[#This Row],[NUTS III 2013]],Table172537[],2,FALSE)</f>
        <v>16F</v>
      </c>
      <c r="N24" s="111">
        <f>IFERROR(VLOOKUP(Table1432[[#This Row],[CodINE Mun2013]],VRefAquis!B:H,2,FALSE),IFERROR(VLOOKUP(Table1432[[#This Row],[CodINE NUTIII 2013]],VRefAquis!B:H,2,FALSE),VLOOKUP(Table1432[[#This Row],[CodINE NUTII 2013]],VRefAquis!B:H,2,FALSE)))</f>
        <v>1043</v>
      </c>
      <c r="O24" s="112">
        <f>IF(VLOOKUP(Table1432[[#This Row],[CodINE Mun2013]],VRefArren!B:H,2,FALSE)&lt;&gt;"",VLOOKUP(Table1432[[#This Row],[CodINE Mun2013]],VRefArren!B:H,2,FALSE),IFERROR(VLOOKUP(Table1432[[#This Row],[CodINE NUTIII 2013]],VRefArren!B:H,2,FALSE),VLOOKUP(Table1432[[#This Row],[CodINE NUTII 2013]],VRefArren!B:H,2,FALSE)))</f>
        <v>4.16</v>
      </c>
      <c r="P24" s="116">
        <v>3</v>
      </c>
      <c r="Q24" s="114">
        <v>3</v>
      </c>
      <c r="R24" s="817" t="s">
        <v>11550</v>
      </c>
      <c r="Y24" s="103" t="s">
        <v>831</v>
      </c>
      <c r="Z24" s="101" t="s">
        <v>830</v>
      </c>
      <c r="AE24" s="94" t="s">
        <v>59</v>
      </c>
      <c r="AF24" s="94" t="s">
        <v>678</v>
      </c>
    </row>
    <row r="25" spans="1:32" ht="18.5">
      <c r="A25" s="80" t="s">
        <v>56</v>
      </c>
      <c r="B25" s="17" t="s">
        <v>781</v>
      </c>
      <c r="C25" s="94" t="s">
        <v>498</v>
      </c>
      <c r="D25" s="92" t="s">
        <v>17</v>
      </c>
      <c r="E25" s="109" t="str">
        <f>VLOOKUP(Table1432[[#This Row],[NUTS I]],Table1533[],2,FALSE)</f>
        <v>1</v>
      </c>
      <c r="F25" s="115" t="s">
        <v>25</v>
      </c>
      <c r="G25" s="109" t="str">
        <f>VLOOKUP(Table1432[[#This Row],[NUTS II 2011]],Table1634[],2,FALSE)</f>
        <v>18</v>
      </c>
      <c r="H25" s="93" t="s">
        <v>25</v>
      </c>
      <c r="I25" s="109" t="str">
        <f>VLOOKUP(Table1432[[#This Row],[NUTS II 2013]],Table162436[],2,FALSE)</f>
        <v>18</v>
      </c>
      <c r="J25" s="115" t="s">
        <v>44</v>
      </c>
      <c r="K25" s="109" t="str">
        <f>VLOOKUP(Table1432[[#This Row],[NUTS III 2011]],Table1735[],2,FALSE)</f>
        <v>184</v>
      </c>
      <c r="L25" s="92" t="s">
        <v>44</v>
      </c>
      <c r="M25" s="109" t="str">
        <f>VLOOKUP(Table1432[[#This Row],[NUTS III 2013]],Table172537[],2,FALSE)</f>
        <v>184</v>
      </c>
      <c r="N25" s="111">
        <f>IFERROR(VLOOKUP(Table1432[[#This Row],[CodINE Mun2013]],VRefAquis!B:H,2,FALSE),IFERROR(VLOOKUP(Table1432[[#This Row],[CodINE NUTIII 2013]],VRefAquis!B:H,2,FALSE),VLOOKUP(Table1432[[#This Row],[CodINE NUTII 2013]],VRefAquis!B:H,2,FALSE)))</f>
        <v>557</v>
      </c>
      <c r="O25" s="112">
        <f>IF(VLOOKUP(Table1432[[#This Row],[CodINE Mun2013]],VRefArren!B:H,2,FALSE)&lt;&gt;"",VLOOKUP(Table1432[[#This Row],[CodINE Mun2013]],VRefArren!B:H,2,FALSE),IFERROR(VLOOKUP(Table1432[[#This Row],[CodINE NUTIII 2013]],VRefArren!B:H,2,FALSE),VLOOKUP(Table1432[[#This Row],[CodINE NUTII 2013]],VRefArren!B:H,2,FALSE)))</f>
        <v>3.94</v>
      </c>
      <c r="P25" s="116">
        <v>1</v>
      </c>
      <c r="Q25" s="114">
        <v>5</v>
      </c>
      <c r="R25" s="817" t="s">
        <v>11551</v>
      </c>
      <c r="Y25" s="103" t="s">
        <v>932</v>
      </c>
      <c r="Z25" s="101" t="s">
        <v>931</v>
      </c>
      <c r="AE25" s="94" t="s">
        <v>40</v>
      </c>
      <c r="AF25" s="94" t="s">
        <v>646</v>
      </c>
    </row>
    <row r="26" spans="1:32" ht="18.5">
      <c r="A26" s="80" t="s">
        <v>57</v>
      </c>
      <c r="B26" s="17" t="s">
        <v>833</v>
      </c>
      <c r="C26" s="94" t="s">
        <v>523</v>
      </c>
      <c r="D26" s="92" t="s">
        <v>17</v>
      </c>
      <c r="E26" s="109" t="str">
        <f>VLOOKUP(Table1432[[#This Row],[NUTS I]],Table1533[],2,FALSE)</f>
        <v>1</v>
      </c>
      <c r="F26" s="115" t="s">
        <v>167</v>
      </c>
      <c r="G26" s="109" t="str">
        <f>VLOOKUP(Table1432[[#This Row],[NUTS II 2011]],Table1634[],2,FALSE)</f>
        <v>17</v>
      </c>
      <c r="H26" s="93" t="s">
        <v>36</v>
      </c>
      <c r="I26" s="109" t="str">
        <f>VLOOKUP(Table1432[[#This Row],[NUTS II 2013]],Table162436[],2,FALSE)</f>
        <v>17</v>
      </c>
      <c r="J26" s="115" t="s">
        <v>842</v>
      </c>
      <c r="K26" s="109" t="str">
        <f>VLOOKUP(Table1432[[#This Row],[NUTS III 2011]],Table1735[],2,FALSE)</f>
        <v>171</v>
      </c>
      <c r="L26" s="92" t="s">
        <v>36</v>
      </c>
      <c r="M26" s="109" t="str">
        <f>VLOOKUP(Table1432[[#This Row],[NUTS III 2013]],Table172537[],2,FALSE)</f>
        <v>170</v>
      </c>
      <c r="N26" s="111">
        <f>IFERROR(VLOOKUP(Table1432[[#This Row],[CodINE Mun2013]],VRefAquis!B:H,2,FALSE),IFERROR(VLOOKUP(Table1432[[#This Row],[CodINE NUTIII 2013]],VRefAquis!B:H,2,FALSE),VLOOKUP(Table1432[[#This Row],[CodINE NUTII 2013]],VRefAquis!B:H,2,FALSE)))</f>
        <v>1667</v>
      </c>
      <c r="O26" s="112">
        <f>IF(VLOOKUP(Table1432[[#This Row],[CodINE Mun2013]],VRefArren!B:H,2,FALSE)&lt;&gt;"",VLOOKUP(Table1432[[#This Row],[CodINE Mun2013]],VRefArren!B:H,2,FALSE),IFERROR(VLOOKUP(Table1432[[#This Row],[CodINE NUTIII 2013]],VRefArren!B:H,2,FALSE),VLOOKUP(Table1432[[#This Row],[CodINE NUTII 2013]],VRefArren!B:H,2,FALSE)))</f>
        <v>8.76</v>
      </c>
      <c r="P26" s="116">
        <v>15</v>
      </c>
      <c r="Q26" s="114">
        <v>2839</v>
      </c>
      <c r="R26" s="817" t="s">
        <v>11552</v>
      </c>
      <c r="Y26" s="103" t="s">
        <v>899</v>
      </c>
      <c r="Z26" s="101" t="s">
        <v>898</v>
      </c>
      <c r="AE26" s="94" t="s">
        <v>23</v>
      </c>
      <c r="AF26" s="94" t="s">
        <v>579</v>
      </c>
    </row>
    <row r="27" spans="1:32" ht="18.5">
      <c r="A27" s="80" t="s">
        <v>58</v>
      </c>
      <c r="B27" s="17" t="s">
        <v>1018</v>
      </c>
      <c r="C27" s="94" t="s">
        <v>677</v>
      </c>
      <c r="D27" s="92" t="s">
        <v>17</v>
      </c>
      <c r="E27" s="109" t="str">
        <f>VLOOKUP(Table1432[[#This Row],[NUTS I]],Table1533[],2,FALSE)</f>
        <v>1</v>
      </c>
      <c r="F27" s="115" t="s">
        <v>1</v>
      </c>
      <c r="G27" s="109" t="str">
        <f>VLOOKUP(Table1432[[#This Row],[NUTS II 2011]],Table1634[],2,FALSE)</f>
        <v>11</v>
      </c>
      <c r="H27" s="93" t="s">
        <v>1</v>
      </c>
      <c r="I27" s="109" t="str">
        <f>VLOOKUP(Table1432[[#This Row],[NUTS II 2013]],Table162436[],2,FALSE)</f>
        <v>11</v>
      </c>
      <c r="J27" s="115" t="s">
        <v>1023</v>
      </c>
      <c r="K27" s="109" t="str">
        <f>VLOOKUP(Table1432[[#This Row],[NUTS III 2011]],Table1735[],2,FALSE)</f>
        <v>115</v>
      </c>
      <c r="L27" s="92" t="s">
        <v>59</v>
      </c>
      <c r="M27" s="109" t="str">
        <f>VLOOKUP(Table1432[[#This Row],[NUTS III 2013]],Table172537[],2,FALSE)</f>
        <v>11C</v>
      </c>
      <c r="N27" s="111">
        <f>IFERROR(VLOOKUP(Table1432[[#This Row],[CodINE Mun2013]],VRefAquis!B:H,2,FALSE),IFERROR(VLOOKUP(Table1432[[#This Row],[CodINE NUTIII 2013]],VRefAquis!B:H,2,FALSE),VLOOKUP(Table1432[[#This Row],[CodINE NUTII 2013]],VRefAquis!B:H,2,FALSE)))</f>
        <v>848</v>
      </c>
      <c r="O27" s="112">
        <f>IF(VLOOKUP(Table1432[[#This Row],[CodINE Mun2013]],VRefArren!B:H,2,FALSE)&lt;&gt;"",VLOOKUP(Table1432[[#This Row],[CodINE Mun2013]],VRefArren!B:H,2,FALSE),IFERROR(VLOOKUP(Table1432[[#This Row],[CodINE NUTIII 2013]],VRefArren!B:H,2,FALSE),VLOOKUP(Table1432[[#This Row],[CodINE NUTII 2013]],VRefArren!B:H,2,FALSE)))</f>
        <v>2.92</v>
      </c>
      <c r="P27" s="116">
        <v>0</v>
      </c>
      <c r="Q27" s="114">
        <v>0</v>
      </c>
      <c r="R27" s="817" t="s">
        <v>11553</v>
      </c>
      <c r="Y27" s="103" t="s">
        <v>939</v>
      </c>
      <c r="Z27" s="101" t="s">
        <v>938</v>
      </c>
      <c r="AE27" s="94" t="s">
        <v>6</v>
      </c>
      <c r="AF27" s="94">
        <f>SUBTOTAL(103,Table172537[CodINE_NUTIII 2013])</f>
        <v>25</v>
      </c>
    </row>
    <row r="28" spans="1:32" ht="18.5">
      <c r="A28" s="79" t="s">
        <v>60</v>
      </c>
      <c r="B28" s="17" t="s">
        <v>366</v>
      </c>
      <c r="C28" s="94" t="s">
        <v>383</v>
      </c>
      <c r="D28" s="92" t="s">
        <v>17</v>
      </c>
      <c r="E28" s="109" t="str">
        <f>VLOOKUP(Table1432[[#This Row],[NUTS I]],Table1533[],2,FALSE)</f>
        <v>1</v>
      </c>
      <c r="F28" s="115" t="s">
        <v>1</v>
      </c>
      <c r="G28" s="109" t="str">
        <f>VLOOKUP(Table1432[[#This Row],[NUTS II 2011]],Table1634[],2,FALSE)</f>
        <v>11</v>
      </c>
      <c r="H28" s="93" t="s">
        <v>1</v>
      </c>
      <c r="I28" s="109" t="str">
        <f>VLOOKUP(Table1432[[#This Row],[NUTS II 2013]],Table162436[],2,FALSE)</f>
        <v>11</v>
      </c>
      <c r="J28" s="115" t="s">
        <v>61</v>
      </c>
      <c r="K28" s="109" t="str">
        <f>VLOOKUP(Table1432[[#This Row],[NUTS III 2011]],Table1735[],2,FALSE)</f>
        <v>112</v>
      </c>
      <c r="L28" s="93" t="s">
        <v>61</v>
      </c>
      <c r="M28" s="109" t="str">
        <f>VLOOKUP(Table1432[[#This Row],[NUTS III 2013]],Table172537[],2,FALSE)</f>
        <v>112</v>
      </c>
      <c r="N28" s="111">
        <f>IFERROR(VLOOKUP(Table1432[[#This Row],[CodINE Mun2013]],VRefAquis!B:H,2,FALSE),IFERROR(VLOOKUP(Table1432[[#This Row],[CodINE NUTIII 2013]],VRefAquis!B:H,2,FALSE),VLOOKUP(Table1432[[#This Row],[CodINE NUTII 2013]],VRefAquis!B:H,2,FALSE)))</f>
        <v>1107</v>
      </c>
      <c r="O28" s="112">
        <f>IF(VLOOKUP(Table1432[[#This Row],[CodINE Mun2013]],VRefArren!B:H,2,FALSE)&lt;&gt;"",VLOOKUP(Table1432[[#This Row],[CodINE Mun2013]],VRefArren!B:H,2,FALSE),IFERROR(VLOOKUP(Table1432[[#This Row],[CodINE NUTIII 2013]],VRefArren!B:H,2,FALSE),VLOOKUP(Table1432[[#This Row],[CodINE NUTII 2013]],VRefArren!B:H,2,FALSE)))</f>
        <v>3.38</v>
      </c>
      <c r="P28" s="116">
        <v>0</v>
      </c>
      <c r="Q28" s="113">
        <v>0</v>
      </c>
      <c r="R28" s="817" t="s">
        <v>11554</v>
      </c>
      <c r="Y28" s="103" t="s">
        <v>99</v>
      </c>
      <c r="Z28" s="101" t="s">
        <v>402</v>
      </c>
    </row>
    <row r="29" spans="1:32" ht="18.5">
      <c r="A29" s="80" t="s">
        <v>62</v>
      </c>
      <c r="B29" s="17" t="s">
        <v>959</v>
      </c>
      <c r="C29" s="94" t="s">
        <v>619</v>
      </c>
      <c r="D29" s="92" t="s">
        <v>17</v>
      </c>
      <c r="E29" s="109" t="str">
        <f>VLOOKUP(Table1432[[#This Row],[NUTS I]],Table1533[],2,FALSE)</f>
        <v>1</v>
      </c>
      <c r="F29" s="115" t="s">
        <v>18</v>
      </c>
      <c r="G29" s="109" t="str">
        <f>VLOOKUP(Table1432[[#This Row],[NUTS II 2011]],Table1634[],2,FALSE)</f>
        <v>16</v>
      </c>
      <c r="H29" s="92" t="s">
        <v>18</v>
      </c>
      <c r="I29" s="109" t="str">
        <f>VLOOKUP(Table1432[[#This Row],[NUTS II 2013]],Table162436[],2,FALSE)</f>
        <v>16</v>
      </c>
      <c r="J29" s="115" t="s">
        <v>963</v>
      </c>
      <c r="K29" s="109" t="str">
        <f>VLOOKUP(Table1432[[#This Row],[NUTS III 2011]],Table1735[],2,FALSE)</f>
        <v>161</v>
      </c>
      <c r="L29" s="92" t="s">
        <v>21</v>
      </c>
      <c r="M29" s="109" t="str">
        <f>VLOOKUP(Table1432[[#This Row],[NUTS III 2013]],Table172537[],2,FALSE)</f>
        <v>16D</v>
      </c>
      <c r="N29" s="111">
        <f>IFERROR(VLOOKUP(Table1432[[#This Row],[CodINE Mun2013]],VRefAquis!B:H,2,FALSE),IFERROR(VLOOKUP(Table1432[[#This Row],[CodINE NUTIII 2013]],VRefAquis!B:H,2,FALSE),VLOOKUP(Table1432[[#This Row],[CodINE NUTII 2013]],VRefAquis!B:H,2,FALSE)))</f>
        <v>1068</v>
      </c>
      <c r="O29" s="112">
        <f>IF(VLOOKUP(Table1432[[#This Row],[CodINE Mun2013]],VRefArren!B:H,2,FALSE)&lt;&gt;"",VLOOKUP(Table1432[[#This Row],[CodINE Mun2013]],VRefArren!B:H,2,FALSE),IFERROR(VLOOKUP(Table1432[[#This Row],[CodINE NUTIII 2013]],VRefArren!B:H,2,FALSE),VLOOKUP(Table1432[[#This Row],[CodINE NUTII 2013]],VRefArren!B:H,2,FALSE)))</f>
        <v>3.53</v>
      </c>
      <c r="P29" s="116">
        <v>0</v>
      </c>
      <c r="Q29" s="114">
        <v>0</v>
      </c>
      <c r="R29" s="817" t="s">
        <v>11555</v>
      </c>
      <c r="Y29" s="103" t="s">
        <v>64</v>
      </c>
      <c r="Z29" s="101" t="s">
        <v>424</v>
      </c>
    </row>
    <row r="30" spans="1:32" ht="18.5">
      <c r="A30" s="80" t="s">
        <v>63</v>
      </c>
      <c r="B30" s="17" t="s">
        <v>736</v>
      </c>
      <c r="C30" s="94" t="s">
        <v>423</v>
      </c>
      <c r="D30" s="93" t="s">
        <v>64</v>
      </c>
      <c r="E30" s="110" t="str">
        <f>VLOOKUP(Table1432[[#This Row],[NUTS I]],Table1533[],2,FALSE)</f>
        <v>2</v>
      </c>
      <c r="F30" s="115" t="s">
        <v>64</v>
      </c>
      <c r="G30" s="109" t="str">
        <f>VLOOKUP(Table1432[[#This Row],[NUTS II 2011]],Table1634[],2,FALSE)</f>
        <v>20</v>
      </c>
      <c r="H30" s="92" t="s">
        <v>64</v>
      </c>
      <c r="I30" s="109" t="str">
        <f>VLOOKUP(Table1432[[#This Row],[NUTS II 2013]],Table162436[],2,FALSE)</f>
        <v>20</v>
      </c>
      <c r="J30" s="115" t="s">
        <v>64</v>
      </c>
      <c r="K30" s="109" t="str">
        <f>VLOOKUP(Table1432[[#This Row],[NUTS III 2011]],Table1735[],2,FALSE)</f>
        <v>200</v>
      </c>
      <c r="L30" s="115" t="s">
        <v>64</v>
      </c>
      <c r="M30" s="109" t="str">
        <f>VLOOKUP(Table1432[[#This Row],[NUTS III 2013]],Table172537[],2,FALSE)</f>
        <v>200</v>
      </c>
      <c r="N30" s="111">
        <f>IFERROR(VLOOKUP(Table1432[[#This Row],[CodINE Mun2013]],VRefAquis!B:H,2,FALSE),IFERROR(VLOOKUP(Table1432[[#This Row],[CodINE NUTIII 2013]],VRefAquis!B:H,2,FALSE),VLOOKUP(Table1432[[#This Row],[CodINE NUTII 2013]],VRefAquis!B:H,2,FALSE)))</f>
        <v>937</v>
      </c>
      <c r="O30" s="112">
        <f>IF(VLOOKUP(Table1432[[#This Row],[CodINE Mun2013]],VRefArren!B:H,2,FALSE)&lt;&gt;"",VLOOKUP(Table1432[[#This Row],[CodINE Mun2013]],VRefArren!B:H,2,FALSE),IFERROR(VLOOKUP(Table1432[[#This Row],[CodINE NUTIII 2013]],VRefArren!B:H,2,FALSE),VLOOKUP(Table1432[[#This Row],[CodINE NUTII 2013]],VRefArren!B:H,2,FALSE)))</f>
        <v>3.76</v>
      </c>
      <c r="P30" s="116">
        <v>0</v>
      </c>
      <c r="Q30" s="114">
        <v>0</v>
      </c>
      <c r="R30" s="817" t="s">
        <v>11556</v>
      </c>
      <c r="Y30" s="103" t="s">
        <v>892</v>
      </c>
      <c r="Z30" s="101" t="s">
        <v>891</v>
      </c>
    </row>
    <row r="31" spans="1:32" ht="18.5">
      <c r="A31" s="79" t="s">
        <v>65</v>
      </c>
      <c r="B31" s="17" t="s">
        <v>920</v>
      </c>
      <c r="C31" s="94" t="s">
        <v>588</v>
      </c>
      <c r="D31" s="92" t="s">
        <v>17</v>
      </c>
      <c r="E31" s="109" t="str">
        <f>VLOOKUP(Table1432[[#This Row],[NUTS I]],Table1533[],2,FALSE)</f>
        <v>1</v>
      </c>
      <c r="F31" s="115" t="s">
        <v>18</v>
      </c>
      <c r="G31" s="109" t="str">
        <f>VLOOKUP(Table1432[[#This Row],[NUTS II 2011]],Table1634[],2,FALSE)</f>
        <v>16</v>
      </c>
      <c r="H31" s="92" t="s">
        <v>18</v>
      </c>
      <c r="I31" s="109" t="str">
        <f>VLOOKUP(Table1432[[#This Row],[NUTS II 2013]],Table162436[],2,FALSE)</f>
        <v>16</v>
      </c>
      <c r="J31" s="115" t="s">
        <v>932</v>
      </c>
      <c r="K31" s="109" t="str">
        <f>VLOOKUP(Table1432[[#This Row],[NUTS III 2011]],Table1735[],2,FALSE)</f>
        <v>164</v>
      </c>
      <c r="L31" s="92" t="s">
        <v>55</v>
      </c>
      <c r="M31" s="109" t="str">
        <f>VLOOKUP(Table1432[[#This Row],[NUTS III 2013]],Table172537[],2,FALSE)</f>
        <v>16F</v>
      </c>
      <c r="N31" s="111">
        <f>IFERROR(VLOOKUP(Table1432[[#This Row],[CodINE Mun2013]],VRefAquis!B:H,2,FALSE),IFERROR(VLOOKUP(Table1432[[#This Row],[CodINE NUTIII 2013]],VRefAquis!B:H,2,FALSE),VLOOKUP(Table1432[[#This Row],[CodINE NUTII 2013]],VRefAquis!B:H,2,FALSE)))</f>
        <v>1043</v>
      </c>
      <c r="O31" s="112">
        <f>IF(VLOOKUP(Table1432[[#This Row],[CodINE Mun2013]],VRefArren!B:H,2,FALSE)&lt;&gt;"",VLOOKUP(Table1432[[#This Row],[CodINE Mun2013]],VRefArren!B:H,2,FALSE),IFERROR(VLOOKUP(Table1432[[#This Row],[CodINE NUTIII 2013]],VRefArren!B:H,2,FALSE),VLOOKUP(Table1432[[#This Row],[CodINE NUTII 2013]],VRefArren!B:H,2,FALSE)))</f>
        <v>2.93</v>
      </c>
      <c r="P31" s="116">
        <v>0</v>
      </c>
      <c r="Q31" s="114">
        <v>0</v>
      </c>
      <c r="R31" s="817" t="s">
        <v>11557</v>
      </c>
      <c r="Y31" s="103" t="s">
        <v>1023</v>
      </c>
      <c r="Z31" s="101" t="s">
        <v>1022</v>
      </c>
    </row>
    <row r="32" spans="1:32" ht="18.5">
      <c r="A32" s="80" t="s">
        <v>66</v>
      </c>
      <c r="B32" s="17" t="s">
        <v>1053</v>
      </c>
      <c r="C32" s="94" t="s">
        <v>373</v>
      </c>
      <c r="D32" s="92" t="s">
        <v>17</v>
      </c>
      <c r="E32" s="109" t="str">
        <f>VLOOKUP(Table1432[[#This Row],[NUTS I]],Table1533[],2,FALSE)</f>
        <v>1</v>
      </c>
      <c r="F32" s="115" t="s">
        <v>1</v>
      </c>
      <c r="G32" s="109" t="str">
        <f>VLOOKUP(Table1432[[#This Row],[NUTS II 2011]],Table1634[],2,FALSE)</f>
        <v>11</v>
      </c>
      <c r="H32" s="93" t="s">
        <v>1</v>
      </c>
      <c r="I32" s="109" t="str">
        <f>VLOOKUP(Table1432[[#This Row],[NUTS II 2013]],Table162436[],2,FALSE)</f>
        <v>11</v>
      </c>
      <c r="J32" s="115" t="s">
        <v>1054</v>
      </c>
      <c r="K32" s="109" t="str">
        <f>VLOOKUP(Table1432[[#This Row],[NUTS III 2011]],Table1735[],2,FALSE)</f>
        <v>111</v>
      </c>
      <c r="L32" s="92" t="s">
        <v>67</v>
      </c>
      <c r="M32" s="109" t="str">
        <f>VLOOKUP(Table1432[[#This Row],[NUTS III 2013]],Table172537[],2,FALSE)</f>
        <v>111</v>
      </c>
      <c r="N32" s="111">
        <f>IFERROR(VLOOKUP(Table1432[[#This Row],[CodINE Mun2013]],VRefAquis!B:H,2,FALSE),IFERROR(VLOOKUP(Table1432[[#This Row],[CodINE NUTIII 2013]],VRefAquis!B:H,2,FALSE),VLOOKUP(Table1432[[#This Row],[CodINE NUTII 2013]],VRefAquis!B:H,2,FALSE)))</f>
        <v>988</v>
      </c>
      <c r="O32" s="112">
        <f>IF(VLOOKUP(Table1432[[#This Row],[CodINE Mun2013]],VRefArren!B:H,2,FALSE)&lt;&gt;"",VLOOKUP(Table1432[[#This Row],[CodINE Mun2013]],VRefArren!B:H,2,FALSE),IFERROR(VLOOKUP(Table1432[[#This Row],[CodINE NUTIII 2013]],VRefArren!B:H,2,FALSE),VLOOKUP(Table1432[[#This Row],[CodINE NUTII 2013]],VRefArren!B:H,2,FALSE)))</f>
        <v>3.13</v>
      </c>
      <c r="P32" s="116">
        <v>0</v>
      </c>
      <c r="Q32" s="114">
        <v>0</v>
      </c>
      <c r="R32" s="817" t="s">
        <v>11558</v>
      </c>
      <c r="Y32" s="94" t="s">
        <v>6</v>
      </c>
      <c r="Z32" s="94">
        <f>SUBTOTAL(103,Table1735[CodINE_NUTIII 2011])</f>
        <v>30</v>
      </c>
    </row>
    <row r="33" spans="1:18" ht="18.5">
      <c r="A33" s="80" t="s">
        <v>68</v>
      </c>
      <c r="B33" s="17" t="s">
        <v>930</v>
      </c>
      <c r="C33" s="94" t="s">
        <v>609</v>
      </c>
      <c r="D33" s="92" t="s">
        <v>17</v>
      </c>
      <c r="E33" s="109" t="str">
        <f>VLOOKUP(Table1432[[#This Row],[NUTS I]],Table1533[],2,FALSE)</f>
        <v>1</v>
      </c>
      <c r="F33" s="115" t="s">
        <v>18</v>
      </c>
      <c r="G33" s="109" t="str">
        <f>VLOOKUP(Table1432[[#This Row],[NUTS II 2011]],Table1634[],2,FALSE)</f>
        <v>16</v>
      </c>
      <c r="H33" s="92" t="s">
        <v>18</v>
      </c>
      <c r="I33" s="109" t="str">
        <f>VLOOKUP(Table1432[[#This Row],[NUTS II 2013]],Table162436[],2,FALSE)</f>
        <v>16</v>
      </c>
      <c r="J33" s="115" t="s">
        <v>932</v>
      </c>
      <c r="K33" s="109" t="str">
        <f>VLOOKUP(Table1432[[#This Row],[NUTS III 2011]],Table1735[],2,FALSE)</f>
        <v>164</v>
      </c>
      <c r="L33" s="92" t="s">
        <v>69</v>
      </c>
      <c r="M33" s="109" t="str">
        <f>VLOOKUP(Table1432[[#This Row],[NUTS III 2013]],Table172537[],2,FALSE)</f>
        <v>16E</v>
      </c>
      <c r="N33" s="111">
        <f>IFERROR(VLOOKUP(Table1432[[#This Row],[CodINE Mun2013]],VRefAquis!B:H,2,FALSE),IFERROR(VLOOKUP(Table1432[[#This Row],[CodINE NUTIII 2013]],VRefAquis!B:H,2,FALSE),VLOOKUP(Table1432[[#This Row],[CodINE NUTII 2013]],VRefAquis!B:H,2,FALSE)))</f>
        <v>1021</v>
      </c>
      <c r="O33" s="112">
        <f>IF(VLOOKUP(Table1432[[#This Row],[CodINE Mun2013]],VRefArren!B:H,2,FALSE)&lt;&gt;"",VLOOKUP(Table1432[[#This Row],[CodINE Mun2013]],VRefArren!B:H,2,FALSE),IFERROR(VLOOKUP(Table1432[[#This Row],[CodINE NUTIII 2013]],VRefArren!B:H,2,FALSE),VLOOKUP(Table1432[[#This Row],[CodINE NUTII 2013]],VRefArren!B:H,2,FALSE)))</f>
        <v>2.78</v>
      </c>
      <c r="P33" s="116">
        <v>1</v>
      </c>
      <c r="Q33" s="114">
        <v>1</v>
      </c>
      <c r="R33" s="817" t="s">
        <v>11559</v>
      </c>
    </row>
    <row r="34" spans="1:18" ht="18.5">
      <c r="A34" s="79" t="s">
        <v>70</v>
      </c>
      <c r="B34" s="17" t="s">
        <v>987</v>
      </c>
      <c r="C34" s="94" t="s">
        <v>664</v>
      </c>
      <c r="D34" s="92" t="s">
        <v>17</v>
      </c>
      <c r="E34" s="109" t="str">
        <f>VLOOKUP(Table1432[[#This Row],[NUTS I]],Table1533[],2,FALSE)</f>
        <v>1</v>
      </c>
      <c r="F34" s="115" t="s">
        <v>1</v>
      </c>
      <c r="G34" s="109" t="str">
        <f>VLOOKUP(Table1432[[#This Row],[NUTS II 2011]],Table1634[],2,FALSE)</f>
        <v>11</v>
      </c>
      <c r="H34" s="93" t="s">
        <v>1</v>
      </c>
      <c r="I34" s="109" t="str">
        <f>VLOOKUP(Table1432[[#This Row],[NUTS II 2013]],Table162436[],2,FALSE)</f>
        <v>11</v>
      </c>
      <c r="J34" s="115" t="s">
        <v>41</v>
      </c>
      <c r="K34" s="109" t="str">
        <f>VLOOKUP(Table1432[[#This Row],[NUTS III 2011]],Table1735[],2,FALSE)</f>
        <v>117</v>
      </c>
      <c r="L34" s="92" t="s">
        <v>41</v>
      </c>
      <c r="M34" s="109" t="str">
        <f>VLOOKUP(Table1432[[#This Row],[NUTS III 2013]],Table172537[],2,FALSE)</f>
        <v>11D</v>
      </c>
      <c r="N34" s="111">
        <f>IFERROR(VLOOKUP(Table1432[[#This Row],[CodINE Mun2013]],VRefAquis!B:H,2,FALSE),IFERROR(VLOOKUP(Table1432[[#This Row],[CodINE NUTIII 2013]],VRefAquis!B:H,2,FALSE),VLOOKUP(Table1432[[#This Row],[CodINE NUTII 2013]],VRefAquis!B:H,2,FALSE)))</f>
        <v>768</v>
      </c>
      <c r="O34" s="112">
        <f>IF(VLOOKUP(Table1432[[#This Row],[CodINE Mun2013]],VRefArren!B:H,2,FALSE)&lt;&gt;"",VLOOKUP(Table1432[[#This Row],[CodINE Mun2013]],VRefArren!B:H,2,FALSE),IFERROR(VLOOKUP(Table1432[[#This Row],[CodINE NUTIII 2013]],VRefArren!B:H,2,FALSE),VLOOKUP(Table1432[[#This Row],[CodINE NUTII 2013]],VRefArren!B:H,2,FALSE)))</f>
        <v>3.22</v>
      </c>
      <c r="P34" s="116">
        <v>1</v>
      </c>
      <c r="Q34" s="113">
        <v>1</v>
      </c>
      <c r="R34" s="817" t="s">
        <v>11560</v>
      </c>
    </row>
    <row r="35" spans="1:18" ht="18.5">
      <c r="A35" s="79" t="s">
        <v>71</v>
      </c>
      <c r="B35" s="17" t="s">
        <v>1004</v>
      </c>
      <c r="C35" s="94" t="s">
        <v>702</v>
      </c>
      <c r="D35" s="92" t="s">
        <v>17</v>
      </c>
      <c r="E35" s="109" t="str">
        <f>VLOOKUP(Table1432[[#This Row],[NUTS I]],Table1533[],2,FALSE)</f>
        <v>1</v>
      </c>
      <c r="F35" s="115" t="s">
        <v>1</v>
      </c>
      <c r="G35" s="109" t="str">
        <f>VLOOKUP(Table1432[[#This Row],[NUTS II 2011]],Table1634[],2,FALSE)</f>
        <v>11</v>
      </c>
      <c r="H35" s="93" t="s">
        <v>1</v>
      </c>
      <c r="I35" s="109" t="str">
        <f>VLOOKUP(Table1432[[#This Row],[NUTS II 2013]],Table162436[],2,FALSE)</f>
        <v>11</v>
      </c>
      <c r="J35" s="115" t="s">
        <v>1006</v>
      </c>
      <c r="K35" s="109" t="str">
        <f>VLOOKUP(Table1432[[#This Row],[NUTS III 2011]],Table1735[],2,FALSE)</f>
        <v>116</v>
      </c>
      <c r="L35" s="93" t="s">
        <v>72</v>
      </c>
      <c r="M35" s="109" t="str">
        <f>VLOOKUP(Table1432[[#This Row],[NUTS III 2013]],Table172537[],2,FALSE)</f>
        <v>11A</v>
      </c>
      <c r="N35" s="111">
        <f>IFERROR(VLOOKUP(Table1432[[#This Row],[CodINE Mun2013]],VRefAquis!B:H,2,FALSE),IFERROR(VLOOKUP(Table1432[[#This Row],[CodINE NUTIII 2013]],VRefAquis!B:H,2,FALSE),VLOOKUP(Table1432[[#This Row],[CodINE NUTII 2013]],VRefAquis!B:H,2,FALSE)))</f>
        <v>1059</v>
      </c>
      <c r="O35" s="112">
        <f>IF(VLOOKUP(Table1432[[#This Row],[CodINE Mun2013]],VRefArren!B:H,2,FALSE)&lt;&gt;"",VLOOKUP(Table1432[[#This Row],[CodINE Mun2013]],VRefArren!B:H,2,FALSE),IFERROR(VLOOKUP(Table1432[[#This Row],[CodINE NUTIII 2013]],VRefArren!B:H,2,FALSE),VLOOKUP(Table1432[[#This Row],[CodINE NUTII 2013]],VRefArren!B:H,2,FALSE)))</f>
        <v>3.73</v>
      </c>
      <c r="P35" s="116">
        <v>0</v>
      </c>
      <c r="Q35" s="113">
        <v>0</v>
      </c>
      <c r="R35" s="817" t="s">
        <v>11561</v>
      </c>
    </row>
    <row r="36" spans="1:18" ht="18.5">
      <c r="A36" s="79" t="s">
        <v>73</v>
      </c>
      <c r="B36" s="17" t="s">
        <v>797</v>
      </c>
      <c r="C36" s="94" t="s">
        <v>457</v>
      </c>
      <c r="D36" s="92" t="s">
        <v>17</v>
      </c>
      <c r="E36" s="109" t="str">
        <f>VLOOKUP(Table1432[[#This Row],[NUTS I]],Table1533[],2,FALSE)</f>
        <v>1</v>
      </c>
      <c r="F36" s="115" t="s">
        <v>25</v>
      </c>
      <c r="G36" s="109" t="str">
        <f>VLOOKUP(Table1432[[#This Row],[NUTS II 2011]],Table1634[],2,FALSE)</f>
        <v>18</v>
      </c>
      <c r="H36" s="93" t="s">
        <v>25</v>
      </c>
      <c r="I36" s="109" t="str">
        <f>VLOOKUP(Table1432[[#This Row],[NUTS II 2013]],Table162436[],2,FALSE)</f>
        <v>18</v>
      </c>
      <c r="J36" s="115" t="s">
        <v>26</v>
      </c>
      <c r="K36" s="109" t="str">
        <f>VLOOKUP(Table1432[[#This Row],[NUTS III 2011]],Table1735[],2,FALSE)</f>
        <v>183</v>
      </c>
      <c r="L36" s="92" t="s">
        <v>26</v>
      </c>
      <c r="M36" s="109" t="str">
        <f>VLOOKUP(Table1432[[#This Row],[NUTS III 2013]],Table172537[],2,FALSE)</f>
        <v>187</v>
      </c>
      <c r="N36" s="111">
        <f>IFERROR(VLOOKUP(Table1432[[#This Row],[CodINE Mun2013]],VRefAquis!B:H,2,FALSE),IFERROR(VLOOKUP(Table1432[[#This Row],[CodINE NUTIII 2013]],VRefAquis!B:H,2,FALSE),VLOOKUP(Table1432[[#This Row],[CodINE NUTII 2013]],VRefAquis!B:H,2,FALSE)))</f>
        <v>835</v>
      </c>
      <c r="O36" s="112">
        <f>IF(VLOOKUP(Table1432[[#This Row],[CodINE Mun2013]],VRefArren!B:H,2,FALSE)&lt;&gt;"",VLOOKUP(Table1432[[#This Row],[CodINE Mun2013]],VRefArren!B:H,2,FALSE),IFERROR(VLOOKUP(Table1432[[#This Row],[CodINE NUTIII 2013]],VRefArren!B:H,2,FALSE),VLOOKUP(Table1432[[#This Row],[CodINE NUTII 2013]],VRefArren!B:H,2,FALSE)))</f>
        <v>3.79</v>
      </c>
      <c r="P36" s="116">
        <v>0</v>
      </c>
      <c r="Q36" s="113">
        <v>0</v>
      </c>
      <c r="R36" s="817" t="s">
        <v>11562</v>
      </c>
    </row>
    <row r="37" spans="1:18" ht="18.5">
      <c r="A37" s="79" t="s">
        <v>74</v>
      </c>
      <c r="B37" s="17" t="s">
        <v>812</v>
      </c>
      <c r="C37" s="94" t="s">
        <v>473</v>
      </c>
      <c r="D37" s="92" t="s">
        <v>17</v>
      </c>
      <c r="E37" s="109" t="str">
        <f>VLOOKUP(Table1432[[#This Row],[NUTS I]],Table1533[],2,FALSE)</f>
        <v>1</v>
      </c>
      <c r="F37" s="115" t="s">
        <v>25</v>
      </c>
      <c r="G37" s="109" t="str">
        <f>VLOOKUP(Table1432[[#This Row],[NUTS II 2011]],Table1634[],2,FALSE)</f>
        <v>18</v>
      </c>
      <c r="H37" s="93" t="s">
        <v>25</v>
      </c>
      <c r="I37" s="109" t="str">
        <f>VLOOKUP(Table1432[[#This Row],[NUTS II 2013]],Table162436[],2,FALSE)</f>
        <v>18</v>
      </c>
      <c r="J37" s="115" t="s">
        <v>53</v>
      </c>
      <c r="K37" s="109" t="str">
        <f>VLOOKUP(Table1432[[#This Row],[NUTS III 2011]],Table1735[],2,FALSE)</f>
        <v>182</v>
      </c>
      <c r="L37" s="92" t="s">
        <v>53</v>
      </c>
      <c r="M37" s="109" t="str">
        <f>VLOOKUP(Table1432[[#This Row],[NUTS III 2013]],Table172537[],2,FALSE)</f>
        <v>186</v>
      </c>
      <c r="N37" s="111">
        <f>IFERROR(VLOOKUP(Table1432[[#This Row],[CodINE Mun2013]],VRefAquis!B:H,2,FALSE),IFERROR(VLOOKUP(Table1432[[#This Row],[CodINE NUTIII 2013]],VRefAquis!B:H,2,FALSE),VLOOKUP(Table1432[[#This Row],[CodINE NUTII 2013]],VRefAquis!B:H,2,FALSE)))</f>
        <v>631</v>
      </c>
      <c r="O37" s="112">
        <f>IF(VLOOKUP(Table1432[[#This Row],[CodINE Mun2013]],VRefArren!B:H,2,FALSE)&lt;&gt;"",VLOOKUP(Table1432[[#This Row],[CodINE Mun2013]],VRefArren!B:H,2,FALSE),IFERROR(VLOOKUP(Table1432[[#This Row],[CodINE NUTIII 2013]],VRefArren!B:H,2,FALSE),VLOOKUP(Table1432[[#This Row],[CodINE NUTII 2013]],VRefArren!B:H,2,FALSE)))</f>
        <v>3.05</v>
      </c>
      <c r="P37" s="116">
        <v>0</v>
      </c>
      <c r="Q37" s="113">
        <v>0</v>
      </c>
      <c r="R37" s="817" t="s">
        <v>11563</v>
      </c>
    </row>
    <row r="38" spans="1:18" ht="18.5">
      <c r="A38" s="79" t="s">
        <v>75</v>
      </c>
      <c r="B38" s="17" t="s">
        <v>858</v>
      </c>
      <c r="C38" s="94" t="s">
        <v>632</v>
      </c>
      <c r="D38" s="92" t="s">
        <v>17</v>
      </c>
      <c r="E38" s="109" t="str">
        <f>VLOOKUP(Table1432[[#This Row],[NUTS I]],Table1533[],2,FALSE)</f>
        <v>1</v>
      </c>
      <c r="F38" s="115" t="s">
        <v>18</v>
      </c>
      <c r="G38" s="109" t="str">
        <f>VLOOKUP(Table1432[[#This Row],[NUTS II 2011]],Table1634[],2,FALSE)</f>
        <v>16</v>
      </c>
      <c r="H38" s="92" t="s">
        <v>18</v>
      </c>
      <c r="I38" s="109" t="str">
        <f>VLOOKUP(Table1432[[#This Row],[NUTS II 2013]],Table162436[],2,FALSE)</f>
        <v>16</v>
      </c>
      <c r="J38" s="115" t="s">
        <v>34</v>
      </c>
      <c r="K38" s="109" t="str">
        <f>VLOOKUP(Table1432[[#This Row],[NUTS III 2011]],Table1735[],2,FALSE)</f>
        <v>16B</v>
      </c>
      <c r="L38" s="93" t="s">
        <v>34</v>
      </c>
      <c r="M38" s="109" t="str">
        <f>VLOOKUP(Table1432[[#This Row],[NUTS III 2013]],Table172537[],2,FALSE)</f>
        <v>16B</v>
      </c>
      <c r="N38" s="111">
        <f>IFERROR(VLOOKUP(Table1432[[#This Row],[CodINE Mun2013]],VRefAquis!B:H,2,FALSE),IFERROR(VLOOKUP(Table1432[[#This Row],[CodINE NUTIII 2013]],VRefAquis!B:H,2,FALSE),VLOOKUP(Table1432[[#This Row],[CodINE NUTII 2013]],VRefAquis!B:H,2,FALSE)))</f>
        <v>1124</v>
      </c>
      <c r="O38" s="112">
        <f>IF(VLOOKUP(Table1432[[#This Row],[CodINE Mun2013]],VRefArren!B:H,2,FALSE)&lt;&gt;"",VLOOKUP(Table1432[[#This Row],[CodINE Mun2013]],VRefArren!B:H,2,FALSE),IFERROR(VLOOKUP(Table1432[[#This Row],[CodINE NUTIII 2013]],VRefArren!B:H,2,FALSE),VLOOKUP(Table1432[[#This Row],[CodINE NUTII 2013]],VRefArren!B:H,2,FALSE)))</f>
        <v>5.33</v>
      </c>
      <c r="P38" s="116">
        <v>0</v>
      </c>
      <c r="Q38" s="113">
        <v>0</v>
      </c>
      <c r="R38" s="817" t="s">
        <v>11564</v>
      </c>
    </row>
    <row r="39" spans="1:18" ht="18.5">
      <c r="A39" s="79" t="s">
        <v>76</v>
      </c>
      <c r="B39" s="17" t="s">
        <v>958</v>
      </c>
      <c r="C39" s="94" t="s">
        <v>618</v>
      </c>
      <c r="D39" s="92" t="s">
        <v>17</v>
      </c>
      <c r="E39" s="109" t="str">
        <f>VLOOKUP(Table1432[[#This Row],[NUTS I]],Table1533[],2,FALSE)</f>
        <v>1</v>
      </c>
      <c r="F39" s="115" t="s">
        <v>18</v>
      </c>
      <c r="G39" s="109" t="str">
        <f>VLOOKUP(Table1432[[#This Row],[NUTS II 2011]],Table1634[],2,FALSE)</f>
        <v>16</v>
      </c>
      <c r="H39" s="92" t="s">
        <v>18</v>
      </c>
      <c r="I39" s="109" t="str">
        <f>VLOOKUP(Table1432[[#This Row],[NUTS II 2013]],Table162436[],2,FALSE)</f>
        <v>16</v>
      </c>
      <c r="J39" s="115" t="s">
        <v>963</v>
      </c>
      <c r="K39" s="109" t="str">
        <f>VLOOKUP(Table1432[[#This Row],[NUTS III 2011]],Table1735[],2,FALSE)</f>
        <v>161</v>
      </c>
      <c r="L39" s="92" t="s">
        <v>21</v>
      </c>
      <c r="M39" s="109" t="str">
        <f>VLOOKUP(Table1432[[#This Row],[NUTS III 2013]],Table172537[],2,FALSE)</f>
        <v>16D</v>
      </c>
      <c r="N39" s="111">
        <f>IFERROR(VLOOKUP(Table1432[[#This Row],[CodINE Mun2013]],VRefAquis!B:H,2,FALSE),IFERROR(VLOOKUP(Table1432[[#This Row],[CodINE NUTIII 2013]],VRefAquis!B:H,2,FALSE),VLOOKUP(Table1432[[#This Row],[CodINE NUTII 2013]],VRefAquis!B:H,2,FALSE)))</f>
        <v>1068</v>
      </c>
      <c r="O39" s="112">
        <f>IF(VLOOKUP(Table1432[[#This Row],[CodINE Mun2013]],VRefArren!B:H,2,FALSE)&lt;&gt;"",VLOOKUP(Table1432[[#This Row],[CodINE Mun2013]],VRefArren!B:H,2,FALSE),IFERROR(VLOOKUP(Table1432[[#This Row],[CodINE NUTIII 2013]],VRefArren!B:H,2,FALSE),VLOOKUP(Table1432[[#This Row],[CodINE NUTII 2013]],VRefArren!B:H,2,FALSE)))</f>
        <v>5.85</v>
      </c>
      <c r="P39" s="116">
        <v>20</v>
      </c>
      <c r="Q39" s="113">
        <v>227</v>
      </c>
      <c r="R39" s="817" t="s">
        <v>11565</v>
      </c>
    </row>
    <row r="40" spans="1:18" ht="18.5">
      <c r="A40" s="80" t="s">
        <v>77</v>
      </c>
      <c r="B40" s="17" t="s">
        <v>811</v>
      </c>
      <c r="C40" s="94" t="s">
        <v>472</v>
      </c>
      <c r="D40" s="92" t="s">
        <v>17</v>
      </c>
      <c r="E40" s="109" t="str">
        <f>VLOOKUP(Table1432[[#This Row],[NUTS I]],Table1533[],2,FALSE)</f>
        <v>1</v>
      </c>
      <c r="F40" s="115" t="s">
        <v>25</v>
      </c>
      <c r="G40" s="109" t="str">
        <f>VLOOKUP(Table1432[[#This Row],[NUTS II 2011]],Table1634[],2,FALSE)</f>
        <v>18</v>
      </c>
      <c r="H40" s="93" t="s">
        <v>25</v>
      </c>
      <c r="I40" s="109" t="str">
        <f>VLOOKUP(Table1432[[#This Row],[NUTS II 2013]],Table162436[],2,FALSE)</f>
        <v>18</v>
      </c>
      <c r="J40" s="115" t="s">
        <v>53</v>
      </c>
      <c r="K40" s="109" t="str">
        <f>VLOOKUP(Table1432[[#This Row],[NUTS III 2011]],Table1735[],2,FALSE)</f>
        <v>182</v>
      </c>
      <c r="L40" s="92" t="s">
        <v>53</v>
      </c>
      <c r="M40" s="109" t="str">
        <f>VLOOKUP(Table1432[[#This Row],[NUTS III 2013]],Table172537[],2,FALSE)</f>
        <v>186</v>
      </c>
      <c r="N40" s="111">
        <f>IFERROR(VLOOKUP(Table1432[[#This Row],[CodINE Mun2013]],VRefAquis!B:H,2,FALSE),IFERROR(VLOOKUP(Table1432[[#This Row],[CodINE NUTIII 2013]],VRefAquis!B:H,2,FALSE),VLOOKUP(Table1432[[#This Row],[CodINE NUTII 2013]],VRefAquis!B:H,2,FALSE)))</f>
        <v>631</v>
      </c>
      <c r="O40" s="112">
        <f>IF(VLOOKUP(Table1432[[#This Row],[CodINE Mun2013]],VRefArren!B:H,2,FALSE)&lt;&gt;"",VLOOKUP(Table1432[[#This Row],[CodINE Mun2013]],VRefArren!B:H,2,FALSE),IFERROR(VLOOKUP(Table1432[[#This Row],[CodINE NUTIII 2013]],VRefArren!B:H,2,FALSE),VLOOKUP(Table1432[[#This Row],[CodINE NUTII 2013]],VRefArren!B:H,2,FALSE)))</f>
        <v>3.05</v>
      </c>
      <c r="P40" s="116">
        <v>2</v>
      </c>
      <c r="Q40" s="114">
        <v>40</v>
      </c>
      <c r="R40" s="817" t="s">
        <v>11566</v>
      </c>
    </row>
    <row r="41" spans="1:18" ht="18.5">
      <c r="A41" s="80" t="s">
        <v>78</v>
      </c>
      <c r="B41" s="17" t="s">
        <v>770</v>
      </c>
      <c r="C41" s="94" t="s">
        <v>484</v>
      </c>
      <c r="D41" s="92" t="s">
        <v>17</v>
      </c>
      <c r="E41" s="109" t="str">
        <f>VLOOKUP(Table1432[[#This Row],[NUTS I]],Table1533[],2,FALSE)</f>
        <v>1</v>
      </c>
      <c r="F41" s="115" t="s">
        <v>25</v>
      </c>
      <c r="G41" s="109" t="str">
        <f>VLOOKUP(Table1432[[#This Row],[NUTS II 2011]],Table1634[],2,FALSE)</f>
        <v>18</v>
      </c>
      <c r="H41" s="93" t="s">
        <v>25</v>
      </c>
      <c r="I41" s="109" t="str">
        <f>VLOOKUP(Table1432[[#This Row],[NUTS II 2013]],Table162436[],2,FALSE)</f>
        <v>18</v>
      </c>
      <c r="J41" s="115" t="s">
        <v>49</v>
      </c>
      <c r="K41" s="109" t="str">
        <f>VLOOKUP(Table1432[[#This Row],[NUTS III 2011]],Table1735[],2,FALSE)</f>
        <v>185</v>
      </c>
      <c r="L41" s="92" t="s">
        <v>49</v>
      </c>
      <c r="M41" s="109" t="str">
        <f>VLOOKUP(Table1432[[#This Row],[NUTS III 2013]],Table172537[],2,FALSE)</f>
        <v>185</v>
      </c>
      <c r="N41" s="111">
        <f>IFERROR(VLOOKUP(Table1432[[#This Row],[CodINE Mun2013]],VRefAquis!B:H,2,FALSE),IFERROR(VLOOKUP(Table1432[[#This Row],[CodINE NUTIII 2013]],VRefAquis!B:H,2,FALSE),VLOOKUP(Table1432[[#This Row],[CodINE NUTII 2013]],VRefAquis!B:H,2,FALSE)))</f>
        <v>852</v>
      </c>
      <c r="O41" s="112">
        <f>IF(VLOOKUP(Table1432[[#This Row],[CodINE Mun2013]],VRefArren!B:H,2,FALSE)&lt;&gt;"",VLOOKUP(Table1432[[#This Row],[CodINE Mun2013]],VRefArren!B:H,2,FALSE),IFERROR(VLOOKUP(Table1432[[#This Row],[CodINE NUTIII 2013]],VRefArren!B:H,2,FALSE),VLOOKUP(Table1432[[#This Row],[CodINE NUTII 2013]],VRefArren!B:H,2,FALSE)))</f>
        <v>4.95</v>
      </c>
      <c r="P41" s="116">
        <v>1</v>
      </c>
      <c r="Q41" s="114">
        <v>6</v>
      </c>
      <c r="R41" s="817" t="s">
        <v>11567</v>
      </c>
    </row>
    <row r="42" spans="1:18" ht="18.5">
      <c r="A42" s="79" t="s">
        <v>79</v>
      </c>
      <c r="B42" s="17" t="s">
        <v>1017</v>
      </c>
      <c r="C42" s="94" t="s">
        <v>676</v>
      </c>
      <c r="D42" s="92" t="s">
        <v>17</v>
      </c>
      <c r="E42" s="109" t="str">
        <f>VLOOKUP(Table1432[[#This Row],[NUTS I]],Table1533[],2,FALSE)</f>
        <v>1</v>
      </c>
      <c r="F42" s="115" t="s">
        <v>1</v>
      </c>
      <c r="G42" s="109" t="str">
        <f>VLOOKUP(Table1432[[#This Row],[NUTS II 2011]],Table1634[],2,FALSE)</f>
        <v>11</v>
      </c>
      <c r="H42" s="93" t="s">
        <v>1</v>
      </c>
      <c r="I42" s="109" t="str">
        <f>VLOOKUP(Table1432[[#This Row],[NUTS II 2013]],Table162436[],2,FALSE)</f>
        <v>11</v>
      </c>
      <c r="J42" s="115" t="s">
        <v>1023</v>
      </c>
      <c r="K42" s="109" t="str">
        <f>VLOOKUP(Table1432[[#This Row],[NUTS III 2011]],Table1735[],2,FALSE)</f>
        <v>115</v>
      </c>
      <c r="L42" s="92" t="s">
        <v>59</v>
      </c>
      <c r="M42" s="109" t="str">
        <f>VLOOKUP(Table1432[[#This Row],[NUTS III 2013]],Table172537[],2,FALSE)</f>
        <v>11C</v>
      </c>
      <c r="N42" s="111">
        <f>IFERROR(VLOOKUP(Table1432[[#This Row],[CodINE Mun2013]],VRefAquis!B:H,2,FALSE),IFERROR(VLOOKUP(Table1432[[#This Row],[CodINE NUTIII 2013]],VRefAquis!B:H,2,FALSE),VLOOKUP(Table1432[[#This Row],[CodINE NUTII 2013]],VRefAquis!B:H,2,FALSE)))</f>
        <v>848</v>
      </c>
      <c r="O42" s="112">
        <f>IF(VLOOKUP(Table1432[[#This Row],[CodINE Mun2013]],VRefArren!B:H,2,FALSE)&lt;&gt;"",VLOOKUP(Table1432[[#This Row],[CodINE Mun2013]],VRefArren!B:H,2,FALSE),IFERROR(VLOOKUP(Table1432[[#This Row],[CodINE NUTIII 2013]],VRefArren!B:H,2,FALSE),VLOOKUP(Table1432[[#This Row],[CodINE NUTII 2013]],VRefArren!B:H,2,FALSE)))</f>
        <v>2.83</v>
      </c>
      <c r="P42" s="116">
        <v>2</v>
      </c>
      <c r="Q42" s="113">
        <v>6</v>
      </c>
      <c r="R42" s="817" t="s">
        <v>11568</v>
      </c>
    </row>
    <row r="43" spans="1:18" ht="18.5">
      <c r="A43" s="80" t="s">
        <v>80</v>
      </c>
      <c r="B43" s="17" t="s">
        <v>367</v>
      </c>
      <c r="C43" s="94" t="s">
        <v>384</v>
      </c>
      <c r="D43" s="92" t="s">
        <v>17</v>
      </c>
      <c r="E43" s="109" t="str">
        <f>VLOOKUP(Table1432[[#This Row],[NUTS I]],Table1533[],2,FALSE)</f>
        <v>1</v>
      </c>
      <c r="F43" s="115" t="s">
        <v>1</v>
      </c>
      <c r="G43" s="109" t="str">
        <f>VLOOKUP(Table1432[[#This Row],[NUTS II 2011]],Table1634[],2,FALSE)</f>
        <v>11</v>
      </c>
      <c r="H43" s="93" t="s">
        <v>1</v>
      </c>
      <c r="I43" s="109" t="str">
        <f>VLOOKUP(Table1432[[#This Row],[NUTS II 2013]],Table162436[],2,FALSE)</f>
        <v>11</v>
      </c>
      <c r="J43" s="115" t="s">
        <v>61</v>
      </c>
      <c r="K43" s="109" t="str">
        <f>VLOOKUP(Table1432[[#This Row],[NUTS III 2011]],Table1735[],2,FALSE)</f>
        <v>112</v>
      </c>
      <c r="L43" s="93" t="s">
        <v>61</v>
      </c>
      <c r="M43" s="109" t="str">
        <f>VLOOKUP(Table1432[[#This Row],[NUTS III 2013]],Table172537[],2,FALSE)</f>
        <v>112</v>
      </c>
      <c r="N43" s="111">
        <f>IFERROR(VLOOKUP(Table1432[[#This Row],[CodINE Mun2013]],VRefAquis!B:H,2,FALSE),IFERROR(VLOOKUP(Table1432[[#This Row],[CodINE NUTIII 2013]],VRefAquis!B:H,2,FALSE),VLOOKUP(Table1432[[#This Row],[CodINE NUTII 2013]],VRefAquis!B:H,2,FALSE)))</f>
        <v>1107</v>
      </c>
      <c r="O43" s="112">
        <f>IF(VLOOKUP(Table1432[[#This Row],[CodINE Mun2013]],VRefArren!B:H,2,FALSE)&lt;&gt;"",VLOOKUP(Table1432[[#This Row],[CodINE Mun2013]],VRefArren!B:H,2,FALSE),IFERROR(VLOOKUP(Table1432[[#This Row],[CodINE NUTIII 2013]],VRefArren!B:H,2,FALSE),VLOOKUP(Table1432[[#This Row],[CodINE NUTII 2013]],VRefArren!B:H,2,FALSE)))</f>
        <v>3.95</v>
      </c>
      <c r="P43" s="116">
        <v>5</v>
      </c>
      <c r="Q43" s="114">
        <v>57</v>
      </c>
      <c r="R43" s="817" t="s">
        <v>11569</v>
      </c>
    </row>
    <row r="44" spans="1:18" ht="18.5">
      <c r="A44" s="79" t="s">
        <v>81</v>
      </c>
      <c r="B44" s="17" t="s">
        <v>780</v>
      </c>
      <c r="C44" s="94" t="s">
        <v>497</v>
      </c>
      <c r="D44" s="92" t="s">
        <v>17</v>
      </c>
      <c r="E44" s="109" t="str">
        <f>VLOOKUP(Table1432[[#This Row],[NUTS I]],Table1533[],2,FALSE)</f>
        <v>1</v>
      </c>
      <c r="F44" s="115" t="s">
        <v>25</v>
      </c>
      <c r="G44" s="109" t="str">
        <f>VLOOKUP(Table1432[[#This Row],[NUTS II 2011]],Table1634[],2,FALSE)</f>
        <v>18</v>
      </c>
      <c r="H44" s="93" t="s">
        <v>25</v>
      </c>
      <c r="I44" s="109" t="str">
        <f>VLOOKUP(Table1432[[#This Row],[NUTS II 2013]],Table162436[],2,FALSE)</f>
        <v>18</v>
      </c>
      <c r="J44" s="115" t="s">
        <v>44</v>
      </c>
      <c r="K44" s="109" t="str">
        <f>VLOOKUP(Table1432[[#This Row],[NUTS III 2011]],Table1735[],2,FALSE)</f>
        <v>184</v>
      </c>
      <c r="L44" s="92" t="s">
        <v>44</v>
      </c>
      <c r="M44" s="109" t="str">
        <f>VLOOKUP(Table1432[[#This Row],[NUTS III 2013]],Table172537[],2,FALSE)</f>
        <v>184</v>
      </c>
      <c r="N44" s="111">
        <f>IFERROR(VLOOKUP(Table1432[[#This Row],[CodINE Mun2013]],VRefAquis!B:H,2,FALSE),IFERROR(VLOOKUP(Table1432[[#This Row],[CodINE NUTIII 2013]],VRefAquis!B:H,2,FALSE),VLOOKUP(Table1432[[#This Row],[CodINE NUTII 2013]],VRefAquis!B:H,2,FALSE)))</f>
        <v>557</v>
      </c>
      <c r="O44" s="112">
        <f>IF(VLOOKUP(Table1432[[#This Row],[CodINE Mun2013]],VRefArren!B:H,2,FALSE)&lt;&gt;"",VLOOKUP(Table1432[[#This Row],[CodINE Mun2013]],VRefArren!B:H,2,FALSE),IFERROR(VLOOKUP(Table1432[[#This Row],[CodINE NUTIII 2013]],VRefArren!B:H,2,FALSE),VLOOKUP(Table1432[[#This Row],[CodINE NUTII 2013]],VRefArren!B:H,2,FALSE)))</f>
        <v>3.94</v>
      </c>
      <c r="P44" s="116">
        <v>0</v>
      </c>
      <c r="Q44" s="113">
        <v>0</v>
      </c>
      <c r="R44" s="817" t="s">
        <v>11570</v>
      </c>
    </row>
    <row r="45" spans="1:18" ht="18.5">
      <c r="A45" s="79" t="s">
        <v>82</v>
      </c>
      <c r="B45" s="17" t="s">
        <v>827</v>
      </c>
      <c r="C45" s="94" t="s">
        <v>522</v>
      </c>
      <c r="D45" s="92" t="s">
        <v>17</v>
      </c>
      <c r="E45" s="109" t="str">
        <f>VLOOKUP(Table1432[[#This Row],[NUTS I]],Table1533[],2,FALSE)</f>
        <v>1</v>
      </c>
      <c r="F45" s="115" t="s">
        <v>167</v>
      </c>
      <c r="G45" s="109" t="str">
        <f>VLOOKUP(Table1432[[#This Row],[NUTS II 2011]],Table1634[],2,FALSE)</f>
        <v>17</v>
      </c>
      <c r="H45" s="93" t="s">
        <v>36</v>
      </c>
      <c r="I45" s="109" t="str">
        <f>VLOOKUP(Table1432[[#This Row],[NUTS II 2013]],Table162436[],2,FALSE)</f>
        <v>17</v>
      </c>
      <c r="J45" s="115" t="s">
        <v>831</v>
      </c>
      <c r="K45" s="109" t="str">
        <f>VLOOKUP(Table1432[[#This Row],[NUTS III 2011]],Table1735[],2,FALSE)</f>
        <v>172</v>
      </c>
      <c r="L45" s="92" t="s">
        <v>36</v>
      </c>
      <c r="M45" s="109" t="str">
        <f>VLOOKUP(Table1432[[#This Row],[NUTS III 2013]],Table172537[],2,FALSE)</f>
        <v>170</v>
      </c>
      <c r="N45" s="111">
        <f>IFERROR(VLOOKUP(Table1432[[#This Row],[CodINE Mun2013]],VRefAquis!B:H,2,FALSE),IFERROR(VLOOKUP(Table1432[[#This Row],[CodINE NUTIII 2013]],VRefAquis!B:H,2,FALSE),VLOOKUP(Table1432[[#This Row],[CodINE NUTII 2013]],VRefAquis!B:H,2,FALSE)))</f>
        <v>1282</v>
      </c>
      <c r="O45" s="112">
        <f>IF(VLOOKUP(Table1432[[#This Row],[CodINE Mun2013]],VRefArren!B:H,2,FALSE)&lt;&gt;"",VLOOKUP(Table1432[[#This Row],[CodINE Mun2013]],VRefArren!B:H,2,FALSE),IFERROR(VLOOKUP(Table1432[[#This Row],[CodINE NUTIII 2013]],VRefArren!B:H,2,FALSE),VLOOKUP(Table1432[[#This Row],[CodINE NUTII 2013]],VRefArren!B:H,2,FALSE)))</f>
        <v>6.69</v>
      </c>
      <c r="P45" s="116">
        <v>9</v>
      </c>
      <c r="Q45" s="113">
        <v>376</v>
      </c>
      <c r="R45" s="817" t="s">
        <v>11571</v>
      </c>
    </row>
    <row r="46" spans="1:18" ht="18.5">
      <c r="A46" s="80" t="s">
        <v>83</v>
      </c>
      <c r="B46" s="17" t="s">
        <v>937</v>
      </c>
      <c r="C46" s="94" t="s">
        <v>587</v>
      </c>
      <c r="D46" s="92" t="s">
        <v>17</v>
      </c>
      <c r="E46" s="109" t="str">
        <f>VLOOKUP(Table1432[[#This Row],[NUTS I]],Table1533[],2,FALSE)</f>
        <v>1</v>
      </c>
      <c r="F46" s="115" t="s">
        <v>18</v>
      </c>
      <c r="G46" s="109" t="str">
        <f>VLOOKUP(Table1432[[#This Row],[NUTS II 2011]],Table1634[],2,FALSE)</f>
        <v>16</v>
      </c>
      <c r="H46" s="92" t="s">
        <v>18</v>
      </c>
      <c r="I46" s="109" t="str">
        <f>VLOOKUP(Table1432[[#This Row],[NUTS II 2013]],Table162436[],2,FALSE)</f>
        <v>16</v>
      </c>
      <c r="J46" s="115" t="s">
        <v>939</v>
      </c>
      <c r="K46" s="109" t="str">
        <f>VLOOKUP(Table1432[[#This Row],[NUTS III 2011]],Table1735[],2,FALSE)</f>
        <v>163</v>
      </c>
      <c r="L46" s="92" t="s">
        <v>55</v>
      </c>
      <c r="M46" s="109" t="str">
        <f>VLOOKUP(Table1432[[#This Row],[NUTS III 2013]],Table172537[],2,FALSE)</f>
        <v>16F</v>
      </c>
      <c r="N46" s="111">
        <f>IFERROR(VLOOKUP(Table1432[[#This Row],[CodINE Mun2013]],VRefAquis!B:H,2,FALSE),IFERROR(VLOOKUP(Table1432[[#This Row],[CodINE NUTIII 2013]],VRefAquis!B:H,2,FALSE),VLOOKUP(Table1432[[#This Row],[CodINE NUTII 2013]],VRefAquis!B:H,2,FALSE)))</f>
        <v>1043</v>
      </c>
      <c r="O46" s="112">
        <f>IF(VLOOKUP(Table1432[[#This Row],[CodINE Mun2013]],VRefArren!B:H,2,FALSE)&lt;&gt;"",VLOOKUP(Table1432[[#This Row],[CodINE Mun2013]],VRefArren!B:H,2,FALSE),IFERROR(VLOOKUP(Table1432[[#This Row],[CodINE NUTIII 2013]],VRefArren!B:H,2,FALSE),VLOOKUP(Table1432[[#This Row],[CodINE NUTII 2013]],VRefArren!B:H,2,FALSE)))</f>
        <v>3.26</v>
      </c>
      <c r="P46" s="116">
        <v>0</v>
      </c>
      <c r="Q46" s="114">
        <v>0</v>
      </c>
      <c r="R46" s="817" t="s">
        <v>11572</v>
      </c>
    </row>
    <row r="47" spans="1:18" ht="18.5">
      <c r="A47" s="80" t="s">
        <v>84</v>
      </c>
      <c r="B47" s="17" t="s">
        <v>779</v>
      </c>
      <c r="C47" s="94" t="s">
        <v>496</v>
      </c>
      <c r="D47" s="92" t="s">
        <v>17</v>
      </c>
      <c r="E47" s="109" t="str">
        <f>VLOOKUP(Table1432[[#This Row],[NUTS I]],Table1533[],2,FALSE)</f>
        <v>1</v>
      </c>
      <c r="F47" s="115" t="s">
        <v>25</v>
      </c>
      <c r="G47" s="109" t="str">
        <f>VLOOKUP(Table1432[[#This Row],[NUTS II 2011]],Table1634[],2,FALSE)</f>
        <v>18</v>
      </c>
      <c r="H47" s="93" t="s">
        <v>25</v>
      </c>
      <c r="I47" s="109" t="str">
        <f>VLOOKUP(Table1432[[#This Row],[NUTS II 2013]],Table162436[],2,FALSE)</f>
        <v>18</v>
      </c>
      <c r="J47" s="115" t="s">
        <v>44</v>
      </c>
      <c r="K47" s="109" t="str">
        <f>VLOOKUP(Table1432[[#This Row],[NUTS III 2011]],Table1735[],2,FALSE)</f>
        <v>184</v>
      </c>
      <c r="L47" s="92" t="s">
        <v>44</v>
      </c>
      <c r="M47" s="109" t="str">
        <f>VLOOKUP(Table1432[[#This Row],[NUTS III 2013]],Table172537[],2,FALSE)</f>
        <v>184</v>
      </c>
      <c r="N47" s="111">
        <f>IFERROR(VLOOKUP(Table1432[[#This Row],[CodINE Mun2013]],VRefAquis!B:H,2,FALSE),IFERROR(VLOOKUP(Table1432[[#This Row],[CodINE NUTIII 2013]],VRefAquis!B:H,2,FALSE),VLOOKUP(Table1432[[#This Row],[CodINE NUTII 2013]],VRefAquis!B:H,2,FALSE)))</f>
        <v>557</v>
      </c>
      <c r="O47" s="112">
        <f>IF(VLOOKUP(Table1432[[#This Row],[CodINE Mun2013]],VRefArren!B:H,2,FALSE)&lt;&gt;"",VLOOKUP(Table1432[[#This Row],[CodINE Mun2013]],VRefArren!B:H,2,FALSE),IFERROR(VLOOKUP(Table1432[[#This Row],[CodINE NUTIII 2013]],VRefArren!B:H,2,FALSE),VLOOKUP(Table1432[[#This Row],[CodINE NUTII 2013]],VRefArren!B:H,2,FALSE)))</f>
        <v>4.3899999999999997</v>
      </c>
      <c r="P47" s="116">
        <v>14</v>
      </c>
      <c r="Q47" s="114">
        <v>109</v>
      </c>
      <c r="R47" s="817" t="s">
        <v>11573</v>
      </c>
    </row>
    <row r="48" spans="1:18" ht="18.5">
      <c r="A48" s="80" t="s">
        <v>85</v>
      </c>
      <c r="B48" s="17" t="s">
        <v>868</v>
      </c>
      <c r="C48" s="94" t="s">
        <v>541</v>
      </c>
      <c r="D48" s="92" t="s">
        <v>17</v>
      </c>
      <c r="E48" s="109" t="str">
        <f>VLOOKUP(Table1432[[#This Row],[NUTS I]],Table1533[],2,FALSE)</f>
        <v>1</v>
      </c>
      <c r="F48" s="115" t="s">
        <v>18</v>
      </c>
      <c r="G48" s="109" t="str">
        <f>VLOOKUP(Table1432[[#This Row],[NUTS II 2011]],Table1634[],2,FALSE)</f>
        <v>16</v>
      </c>
      <c r="H48" s="92" t="s">
        <v>18</v>
      </c>
      <c r="I48" s="109" t="str">
        <f>VLOOKUP(Table1432[[#This Row],[NUTS II 2013]],Table162436[],2,FALSE)</f>
        <v>16</v>
      </c>
      <c r="J48" s="115" t="s">
        <v>870</v>
      </c>
      <c r="K48" s="109" t="str">
        <f>VLOOKUP(Table1432[[#This Row],[NUTS III 2011]],Table1735[],2,FALSE)</f>
        <v>16A</v>
      </c>
      <c r="L48" s="93" t="s">
        <v>47</v>
      </c>
      <c r="M48" s="109" t="str">
        <f>VLOOKUP(Table1432[[#This Row],[NUTS III 2013]],Table172537[],2,FALSE)</f>
        <v>16J</v>
      </c>
      <c r="N48" s="111">
        <f>IFERROR(VLOOKUP(Table1432[[#This Row],[CodINE Mun2013]],VRefAquis!B:H,2,FALSE),IFERROR(VLOOKUP(Table1432[[#This Row],[CodINE NUTIII 2013]],VRefAquis!B:H,2,FALSE),VLOOKUP(Table1432[[#This Row],[CodINE NUTII 2013]],VRefAquis!B:H,2,FALSE)))</f>
        <v>745</v>
      </c>
      <c r="O48" s="112">
        <f>IF(VLOOKUP(Table1432[[#This Row],[CodINE Mun2013]],VRefArren!B:H,2,FALSE)&lt;&gt;"",VLOOKUP(Table1432[[#This Row],[CodINE Mun2013]],VRefArren!B:H,2,FALSE),IFERROR(VLOOKUP(Table1432[[#This Row],[CodINE NUTIII 2013]],VRefArren!B:H,2,FALSE),VLOOKUP(Table1432[[#This Row],[CodINE NUTII 2013]],VRefArren!B:H,2,FALSE)))</f>
        <v>2</v>
      </c>
      <c r="P48" s="116">
        <v>2</v>
      </c>
      <c r="Q48" s="114">
        <v>2</v>
      </c>
      <c r="R48" s="817" t="s">
        <v>11574</v>
      </c>
    </row>
    <row r="49" spans="1:18" ht="18.5">
      <c r="A49" s="79" t="s">
        <v>86</v>
      </c>
      <c r="B49" s="17" t="s">
        <v>767</v>
      </c>
      <c r="C49" s="94" t="s">
        <v>483</v>
      </c>
      <c r="D49" s="92" t="s">
        <v>17</v>
      </c>
      <c r="E49" s="109" t="str">
        <f>VLOOKUP(Table1432[[#This Row],[NUTS I]],Table1533[],2,FALSE)</f>
        <v>1</v>
      </c>
      <c r="F49" s="115" t="s">
        <v>25</v>
      </c>
      <c r="G49" s="109" t="str">
        <f>VLOOKUP(Table1432[[#This Row],[NUTS II 2011]],Table1634[],2,FALSE)</f>
        <v>18</v>
      </c>
      <c r="H49" s="93" t="s">
        <v>25</v>
      </c>
      <c r="I49" s="109" t="str">
        <f>VLOOKUP(Table1432[[#This Row],[NUTS II 2013]],Table162436[],2,FALSE)</f>
        <v>18</v>
      </c>
      <c r="J49" s="115" t="s">
        <v>49</v>
      </c>
      <c r="K49" s="109" t="str">
        <f>VLOOKUP(Table1432[[#This Row],[NUTS III 2011]],Table1735[],2,FALSE)</f>
        <v>185</v>
      </c>
      <c r="L49" s="92" t="s">
        <v>49</v>
      </c>
      <c r="M49" s="109" t="str">
        <f>VLOOKUP(Table1432[[#This Row],[NUTS III 2013]],Table172537[],2,FALSE)</f>
        <v>185</v>
      </c>
      <c r="N49" s="111">
        <f>IFERROR(VLOOKUP(Table1432[[#This Row],[CodINE Mun2013]],VRefAquis!B:H,2,FALSE),IFERROR(VLOOKUP(Table1432[[#This Row],[CodINE NUTIII 2013]],VRefAquis!B:H,2,FALSE),VLOOKUP(Table1432[[#This Row],[CodINE NUTII 2013]],VRefAquis!B:H,2,FALSE)))</f>
        <v>852</v>
      </c>
      <c r="O49" s="112">
        <f>IF(VLOOKUP(Table1432[[#This Row],[CodINE Mun2013]],VRefArren!B:H,2,FALSE)&lt;&gt;"",VLOOKUP(Table1432[[#This Row],[CodINE Mun2013]],VRefArren!B:H,2,FALSE),IFERROR(VLOOKUP(Table1432[[#This Row],[CodINE NUTIII 2013]],VRefArren!B:H,2,FALSE),VLOOKUP(Table1432[[#This Row],[CodINE NUTII 2013]],VRefArren!B:H,2,FALSE)))</f>
        <v>4.49</v>
      </c>
      <c r="P49" s="116">
        <v>18</v>
      </c>
      <c r="Q49" s="113">
        <v>37</v>
      </c>
      <c r="R49" s="817" t="s">
        <v>11575</v>
      </c>
    </row>
    <row r="50" spans="1:18" ht="18.5">
      <c r="A50" s="80" t="s">
        <v>87</v>
      </c>
      <c r="B50" s="17" t="s">
        <v>864</v>
      </c>
      <c r="C50" s="94" t="s">
        <v>631</v>
      </c>
      <c r="D50" s="92" t="s">
        <v>17</v>
      </c>
      <c r="E50" s="109" t="str">
        <f>VLOOKUP(Table1432[[#This Row],[NUTS I]],Table1533[],2,FALSE)</f>
        <v>1</v>
      </c>
      <c r="F50" s="115" t="s">
        <v>18</v>
      </c>
      <c r="G50" s="109" t="str">
        <f>VLOOKUP(Table1432[[#This Row],[NUTS II 2011]],Table1634[],2,FALSE)</f>
        <v>16</v>
      </c>
      <c r="H50" s="92" t="s">
        <v>18</v>
      </c>
      <c r="I50" s="109" t="str">
        <f>VLOOKUP(Table1432[[#This Row],[NUTS II 2013]],Table162436[],2,FALSE)</f>
        <v>16</v>
      </c>
      <c r="J50" s="115" t="s">
        <v>34</v>
      </c>
      <c r="K50" s="109" t="str">
        <f>VLOOKUP(Table1432[[#This Row],[NUTS III 2011]],Table1735[],2,FALSE)</f>
        <v>16B</v>
      </c>
      <c r="L50" s="93" t="s">
        <v>34</v>
      </c>
      <c r="M50" s="109" t="str">
        <f>VLOOKUP(Table1432[[#This Row],[NUTS III 2013]],Table172537[],2,FALSE)</f>
        <v>16B</v>
      </c>
      <c r="N50" s="111">
        <f>IFERROR(VLOOKUP(Table1432[[#This Row],[CodINE Mun2013]],VRefAquis!B:H,2,FALSE),IFERROR(VLOOKUP(Table1432[[#This Row],[CodINE NUTIII 2013]],VRefAquis!B:H,2,FALSE),VLOOKUP(Table1432[[#This Row],[CodINE NUTII 2013]],VRefAquis!B:H,2,FALSE)))</f>
        <v>1124</v>
      </c>
      <c r="O50" s="112">
        <f>IF(VLOOKUP(Table1432[[#This Row],[CodINE Mun2013]],VRefArren!B:H,2,FALSE)&lt;&gt;"",VLOOKUP(Table1432[[#This Row],[CodINE Mun2013]],VRefArren!B:H,2,FALSE),IFERROR(VLOOKUP(Table1432[[#This Row],[CodINE NUTIII 2013]],VRefArren!B:H,2,FALSE),VLOOKUP(Table1432[[#This Row],[CodINE NUTII 2013]],VRefArren!B:H,2,FALSE)))</f>
        <v>3.38</v>
      </c>
      <c r="P50" s="116">
        <v>0</v>
      </c>
      <c r="Q50" s="114">
        <v>0</v>
      </c>
      <c r="R50" s="817" t="s">
        <v>11576</v>
      </c>
    </row>
    <row r="51" spans="1:18" ht="18.5">
      <c r="A51" s="80" t="s">
        <v>88</v>
      </c>
      <c r="B51" s="17" t="s">
        <v>796</v>
      </c>
      <c r="C51" s="94" t="s">
        <v>456</v>
      </c>
      <c r="D51" s="92" t="s">
        <v>17</v>
      </c>
      <c r="E51" s="109" t="str">
        <f>VLOOKUP(Table1432[[#This Row],[NUTS I]],Table1533[],2,FALSE)</f>
        <v>1</v>
      </c>
      <c r="F51" s="115" t="s">
        <v>25</v>
      </c>
      <c r="G51" s="109" t="str">
        <f>VLOOKUP(Table1432[[#This Row],[NUTS II 2011]],Table1634[],2,FALSE)</f>
        <v>18</v>
      </c>
      <c r="H51" s="93" t="s">
        <v>25</v>
      </c>
      <c r="I51" s="109" t="str">
        <f>VLOOKUP(Table1432[[#This Row],[NUTS II 2013]],Table162436[],2,FALSE)</f>
        <v>18</v>
      </c>
      <c r="J51" s="115" t="s">
        <v>26</v>
      </c>
      <c r="K51" s="109" t="str">
        <f>VLOOKUP(Table1432[[#This Row],[NUTS III 2011]],Table1735[],2,FALSE)</f>
        <v>183</v>
      </c>
      <c r="L51" s="92" t="s">
        <v>26</v>
      </c>
      <c r="M51" s="109" t="str">
        <f>VLOOKUP(Table1432[[#This Row],[NUTS III 2013]],Table172537[],2,FALSE)</f>
        <v>187</v>
      </c>
      <c r="N51" s="111">
        <f>IFERROR(VLOOKUP(Table1432[[#This Row],[CodINE Mun2013]],VRefAquis!B:H,2,FALSE),IFERROR(VLOOKUP(Table1432[[#This Row],[CodINE NUTIII 2013]],VRefAquis!B:H,2,FALSE),VLOOKUP(Table1432[[#This Row],[CodINE NUTII 2013]],VRefAquis!B:H,2,FALSE)))</f>
        <v>835</v>
      </c>
      <c r="O51" s="112">
        <f>IF(VLOOKUP(Table1432[[#This Row],[CodINE Mun2013]],VRefArren!B:H,2,FALSE)&lt;&gt;"",VLOOKUP(Table1432[[#This Row],[CodINE Mun2013]],VRefArren!B:H,2,FALSE),IFERROR(VLOOKUP(Table1432[[#This Row],[CodINE NUTIII 2013]],VRefArren!B:H,2,FALSE),VLOOKUP(Table1432[[#This Row],[CodINE NUTII 2013]],VRefArren!B:H,2,FALSE)))</f>
        <v>3.03</v>
      </c>
      <c r="P51" s="116">
        <v>1</v>
      </c>
      <c r="Q51" s="114">
        <v>44</v>
      </c>
      <c r="R51" s="817" t="s">
        <v>11577</v>
      </c>
    </row>
    <row r="52" spans="1:18" ht="18.5">
      <c r="A52" s="79" t="s">
        <v>89</v>
      </c>
      <c r="B52" s="17" t="s">
        <v>969</v>
      </c>
      <c r="C52" s="94" t="s">
        <v>684</v>
      </c>
      <c r="D52" s="92" t="s">
        <v>17</v>
      </c>
      <c r="E52" s="109" t="str">
        <f>VLOOKUP(Table1432[[#This Row],[NUTS I]],Table1533[],2,FALSE)</f>
        <v>1</v>
      </c>
      <c r="F52" s="115" t="s">
        <v>1</v>
      </c>
      <c r="G52" s="109" t="str">
        <f>VLOOKUP(Table1432[[#This Row],[NUTS II 2011]],Table1634[],2,FALSE)</f>
        <v>11</v>
      </c>
      <c r="H52" s="93" t="s">
        <v>1</v>
      </c>
      <c r="I52" s="109" t="str">
        <f>VLOOKUP(Table1432[[#This Row],[NUTS II 2013]],Table162436[],2,FALSE)</f>
        <v>11</v>
      </c>
      <c r="J52" s="115" t="s">
        <v>979</v>
      </c>
      <c r="K52" s="109" t="str">
        <f>VLOOKUP(Table1432[[#This Row],[NUTS III 2011]],Table1735[],2,FALSE)</f>
        <v>118</v>
      </c>
      <c r="L52" s="93" t="s">
        <v>90</v>
      </c>
      <c r="M52" s="109" t="str">
        <f>VLOOKUP(Table1432[[#This Row],[NUTS III 2013]],Table172537[],2,FALSE)</f>
        <v>11B</v>
      </c>
      <c r="N52" s="111">
        <f>IFERROR(VLOOKUP(Table1432[[#This Row],[CodINE Mun2013]],VRefAquis!B:H,2,FALSE),IFERROR(VLOOKUP(Table1432[[#This Row],[CodINE NUTIII 2013]],VRefAquis!B:H,2,FALSE),VLOOKUP(Table1432[[#This Row],[CodINE NUTII 2013]],VRefAquis!B:H,2,FALSE)))</f>
        <v>800</v>
      </c>
      <c r="O52" s="112">
        <f>IF(VLOOKUP(Table1432[[#This Row],[CodINE Mun2013]],VRefArren!B:H,2,FALSE)&lt;&gt;"",VLOOKUP(Table1432[[#This Row],[CodINE Mun2013]],VRefArren!B:H,2,FALSE),IFERROR(VLOOKUP(Table1432[[#This Row],[CodINE NUTIII 2013]],VRefArren!B:H,2,FALSE),VLOOKUP(Table1432[[#This Row],[CodINE NUTII 2013]],VRefArren!B:H,2,FALSE)))</f>
        <v>3.54</v>
      </c>
      <c r="P52" s="116">
        <v>0</v>
      </c>
      <c r="Q52" s="113">
        <v>0</v>
      </c>
      <c r="R52" s="817" t="s">
        <v>11578</v>
      </c>
    </row>
    <row r="53" spans="1:18" ht="18.5">
      <c r="A53" s="79" t="s">
        <v>91</v>
      </c>
      <c r="B53" s="17" t="s">
        <v>368</v>
      </c>
      <c r="C53" s="94" t="s">
        <v>385</v>
      </c>
      <c r="D53" s="92" t="s">
        <v>17</v>
      </c>
      <c r="E53" s="109" t="str">
        <f>VLOOKUP(Table1432[[#This Row],[NUTS I]],Table1533[],2,FALSE)</f>
        <v>1</v>
      </c>
      <c r="F53" s="115" t="s">
        <v>1</v>
      </c>
      <c r="G53" s="109" t="str">
        <f>VLOOKUP(Table1432[[#This Row],[NUTS II 2011]],Table1634[],2,FALSE)</f>
        <v>11</v>
      </c>
      <c r="H53" s="93" t="s">
        <v>1</v>
      </c>
      <c r="I53" s="109" t="str">
        <f>VLOOKUP(Table1432[[#This Row],[NUTS II 2013]],Table162436[],2,FALSE)</f>
        <v>11</v>
      </c>
      <c r="J53" s="115" t="s">
        <v>61</v>
      </c>
      <c r="K53" s="109" t="str">
        <f>VLOOKUP(Table1432[[#This Row],[NUTS III 2011]],Table1735[],2,FALSE)</f>
        <v>112</v>
      </c>
      <c r="L53" s="93" t="s">
        <v>61</v>
      </c>
      <c r="M53" s="109" t="str">
        <f>VLOOKUP(Table1432[[#This Row],[NUTS III 2013]],Table172537[],2,FALSE)</f>
        <v>112</v>
      </c>
      <c r="N53" s="111">
        <f>IFERROR(VLOOKUP(Table1432[[#This Row],[CodINE Mun2013]],VRefAquis!B:H,2,FALSE),IFERROR(VLOOKUP(Table1432[[#This Row],[CodINE NUTIII 2013]],VRefAquis!B:H,2,FALSE),VLOOKUP(Table1432[[#This Row],[CodINE NUTII 2013]],VRefAquis!B:H,2,FALSE)))</f>
        <v>1107</v>
      </c>
      <c r="O53" s="112">
        <f>IF(VLOOKUP(Table1432[[#This Row],[CodINE Mun2013]],VRefArren!B:H,2,FALSE)&lt;&gt;"",VLOOKUP(Table1432[[#This Row],[CodINE Mun2013]],VRefArren!B:H,2,FALSE),IFERROR(VLOOKUP(Table1432[[#This Row],[CodINE NUTIII 2013]],VRefArren!B:H,2,FALSE),VLOOKUP(Table1432[[#This Row],[CodINE NUTII 2013]],VRefArren!B:H,2,FALSE)))</f>
        <v>5.26</v>
      </c>
      <c r="P53" s="116">
        <v>2</v>
      </c>
      <c r="Q53" s="113">
        <v>80</v>
      </c>
      <c r="R53" s="817" t="s">
        <v>11579</v>
      </c>
    </row>
    <row r="54" spans="1:18" ht="18.5">
      <c r="A54" s="80" t="s">
        <v>92</v>
      </c>
      <c r="B54" s="17" t="s">
        <v>976</v>
      </c>
      <c r="C54" s="94" t="s">
        <v>644</v>
      </c>
      <c r="D54" s="92" t="s">
        <v>17</v>
      </c>
      <c r="E54" s="109" t="str">
        <f>VLOOKUP(Table1432[[#This Row],[NUTS I]],Table1533[],2,FALSE)</f>
        <v>1</v>
      </c>
      <c r="F54" s="115" t="s">
        <v>1</v>
      </c>
      <c r="G54" s="109" t="str">
        <f>VLOOKUP(Table1432[[#This Row],[NUTS II 2011]],Table1634[],2,FALSE)</f>
        <v>11</v>
      </c>
      <c r="H54" s="93" t="s">
        <v>1</v>
      </c>
      <c r="I54" s="109" t="str">
        <f>VLOOKUP(Table1432[[#This Row],[NUTS II 2013]],Table162436[],2,FALSE)</f>
        <v>11</v>
      </c>
      <c r="J54" s="115" t="s">
        <v>979</v>
      </c>
      <c r="K54" s="109" t="str">
        <f>VLOOKUP(Table1432[[#This Row],[NUTS III 2011]],Table1735[],2,FALSE)</f>
        <v>118</v>
      </c>
      <c r="L54" s="92" t="s">
        <v>40</v>
      </c>
      <c r="M54" s="109" t="str">
        <f>VLOOKUP(Table1432[[#This Row],[NUTS III 2013]],Table172537[],2,FALSE)</f>
        <v>11E</v>
      </c>
      <c r="N54" s="111">
        <f>IFERROR(VLOOKUP(Table1432[[#This Row],[CodINE Mun2013]],VRefAquis!B:H,2,FALSE),IFERROR(VLOOKUP(Table1432[[#This Row],[CodINE NUTIII 2013]],VRefAquis!B:H,2,FALSE),VLOOKUP(Table1432[[#This Row],[CodINE NUTII 2013]],VRefAquis!B:H,2,FALSE)))</f>
        <v>849</v>
      </c>
      <c r="O54" s="112">
        <f>IF(VLOOKUP(Table1432[[#This Row],[CodINE Mun2013]],VRefArren!B:H,2,FALSE)&lt;&gt;"",VLOOKUP(Table1432[[#This Row],[CodINE Mun2013]],VRefArren!B:H,2,FALSE),IFERROR(VLOOKUP(Table1432[[#This Row],[CodINE NUTIII 2013]],VRefArren!B:H,2,FALSE),VLOOKUP(Table1432[[#This Row],[CodINE NUTII 2013]],VRefArren!B:H,2,FALSE)))</f>
        <v>2.62</v>
      </c>
      <c r="P54" s="116">
        <v>5</v>
      </c>
      <c r="Q54" s="113">
        <v>34</v>
      </c>
      <c r="R54" s="817" t="s">
        <v>11580</v>
      </c>
    </row>
    <row r="55" spans="1:18" ht="18.5">
      <c r="A55" s="80" t="s">
        <v>93</v>
      </c>
      <c r="B55" s="17" t="s">
        <v>1020</v>
      </c>
      <c r="C55" s="94" t="s">
        <v>711</v>
      </c>
      <c r="D55" s="92" t="s">
        <v>17</v>
      </c>
      <c r="E55" s="109" t="str">
        <f>VLOOKUP(Table1432[[#This Row],[NUTS I]],Table1533[],2,FALSE)</f>
        <v>1</v>
      </c>
      <c r="F55" s="115" t="s">
        <v>1</v>
      </c>
      <c r="G55" s="109" t="str">
        <f>VLOOKUP(Table1432[[#This Row],[NUTS II 2011]],Table1634[],2,FALSE)</f>
        <v>11</v>
      </c>
      <c r="H55" s="93" t="s">
        <v>1</v>
      </c>
      <c r="I55" s="109" t="str">
        <f>VLOOKUP(Table1432[[#This Row],[NUTS II 2013]],Table162436[],2,FALSE)</f>
        <v>11</v>
      </c>
      <c r="J55" s="115" t="s">
        <v>1023</v>
      </c>
      <c r="K55" s="109" t="str">
        <f>VLOOKUP(Table1432[[#This Row],[NUTS III 2011]],Table1735[],2,FALSE)</f>
        <v>115</v>
      </c>
      <c r="L55" s="92" t="s">
        <v>94</v>
      </c>
      <c r="M55" s="109" t="str">
        <f>VLOOKUP(Table1432[[#This Row],[NUTS III 2013]],Table172537[],2,FALSE)</f>
        <v>119</v>
      </c>
      <c r="N55" s="111">
        <f>IFERROR(VLOOKUP(Table1432[[#This Row],[CodINE Mun2013]],VRefAquis!B:H,2,FALSE),IFERROR(VLOOKUP(Table1432[[#This Row],[CodINE NUTIII 2013]],VRefAquis!B:H,2,FALSE),VLOOKUP(Table1432[[#This Row],[CodINE NUTII 2013]],VRefAquis!B:H,2,FALSE)))</f>
        <v>964</v>
      </c>
      <c r="O55" s="112">
        <f>IF(VLOOKUP(Table1432[[#This Row],[CodINE Mun2013]],VRefArren!B:H,2,FALSE)&lt;&gt;"",VLOOKUP(Table1432[[#This Row],[CodINE Mun2013]],VRefArren!B:H,2,FALSE),IFERROR(VLOOKUP(Table1432[[#This Row],[CodINE NUTIII 2013]],VRefArren!B:H,2,FALSE),VLOOKUP(Table1432[[#This Row],[CodINE NUTII 2013]],VRefArren!B:H,2,FALSE)))</f>
        <v>2.86</v>
      </c>
      <c r="P55" s="116">
        <v>0</v>
      </c>
      <c r="Q55" s="114">
        <v>0</v>
      </c>
      <c r="R55" s="817" t="s">
        <v>11581</v>
      </c>
    </row>
    <row r="56" spans="1:18" ht="18.5">
      <c r="A56" s="79" t="s">
        <v>95</v>
      </c>
      <c r="B56" s="17" t="s">
        <v>857</v>
      </c>
      <c r="C56" s="94" t="s">
        <v>630</v>
      </c>
      <c r="D56" s="92" t="s">
        <v>17</v>
      </c>
      <c r="E56" s="109" t="str">
        <f>VLOOKUP(Table1432[[#This Row],[NUTS I]],Table1533[],2,FALSE)</f>
        <v>1</v>
      </c>
      <c r="F56" s="115" t="s">
        <v>18</v>
      </c>
      <c r="G56" s="109" t="str">
        <f>VLOOKUP(Table1432[[#This Row],[NUTS II 2011]],Table1634[],2,FALSE)</f>
        <v>16</v>
      </c>
      <c r="H56" s="92" t="s">
        <v>18</v>
      </c>
      <c r="I56" s="109" t="str">
        <f>VLOOKUP(Table1432[[#This Row],[NUTS II 2013]],Table162436[],2,FALSE)</f>
        <v>16</v>
      </c>
      <c r="J56" s="115" t="s">
        <v>34</v>
      </c>
      <c r="K56" s="109" t="str">
        <f>VLOOKUP(Table1432[[#This Row],[NUTS III 2011]],Table1735[],2,FALSE)</f>
        <v>16B</v>
      </c>
      <c r="L56" s="93" t="s">
        <v>34</v>
      </c>
      <c r="M56" s="109" t="str">
        <f>VLOOKUP(Table1432[[#This Row],[NUTS III 2013]],Table172537[],2,FALSE)</f>
        <v>16B</v>
      </c>
      <c r="N56" s="111">
        <f>IFERROR(VLOOKUP(Table1432[[#This Row],[CodINE Mun2013]],VRefAquis!B:H,2,FALSE),IFERROR(VLOOKUP(Table1432[[#This Row],[CodINE NUTIII 2013]],VRefAquis!B:H,2,FALSE),VLOOKUP(Table1432[[#This Row],[CodINE NUTII 2013]],VRefAquis!B:H,2,FALSE)))</f>
        <v>1124</v>
      </c>
      <c r="O56" s="112">
        <f>IF(VLOOKUP(Table1432[[#This Row],[CodINE Mun2013]],VRefArren!B:H,2,FALSE)&lt;&gt;"",VLOOKUP(Table1432[[#This Row],[CodINE Mun2013]],VRefArren!B:H,2,FALSE),IFERROR(VLOOKUP(Table1432[[#This Row],[CodINE NUTIII 2013]],VRefArren!B:H,2,FALSE),VLOOKUP(Table1432[[#This Row],[CodINE NUTII 2013]],VRefArren!B:H,2,FALSE)))</f>
        <v>3.38</v>
      </c>
      <c r="P56" s="116">
        <v>0</v>
      </c>
      <c r="Q56" s="113">
        <v>0</v>
      </c>
      <c r="R56" s="817" t="s">
        <v>11582</v>
      </c>
    </row>
    <row r="57" spans="1:18" ht="18.5">
      <c r="A57" s="80" t="s">
        <v>96</v>
      </c>
      <c r="B57" s="17" t="s">
        <v>863</v>
      </c>
      <c r="C57" s="94" t="s">
        <v>629</v>
      </c>
      <c r="D57" s="92" t="s">
        <v>17</v>
      </c>
      <c r="E57" s="109" t="str">
        <f>VLOOKUP(Table1432[[#This Row],[NUTS I]],Table1533[],2,FALSE)</f>
        <v>1</v>
      </c>
      <c r="F57" s="115" t="s">
        <v>18</v>
      </c>
      <c r="G57" s="109" t="str">
        <f>VLOOKUP(Table1432[[#This Row],[NUTS II 2011]],Table1634[],2,FALSE)</f>
        <v>16</v>
      </c>
      <c r="H57" s="92" t="s">
        <v>18</v>
      </c>
      <c r="I57" s="109" t="str">
        <f>VLOOKUP(Table1432[[#This Row],[NUTS II 2013]],Table162436[],2,FALSE)</f>
        <v>16</v>
      </c>
      <c r="J57" s="115" t="s">
        <v>34</v>
      </c>
      <c r="K57" s="109" t="str">
        <f>VLOOKUP(Table1432[[#This Row],[NUTS III 2011]],Table1735[],2,FALSE)</f>
        <v>16B</v>
      </c>
      <c r="L57" s="93" t="s">
        <v>34</v>
      </c>
      <c r="M57" s="109" t="str">
        <f>VLOOKUP(Table1432[[#This Row],[NUTS III 2013]],Table172537[],2,FALSE)</f>
        <v>16B</v>
      </c>
      <c r="N57" s="111">
        <f>IFERROR(VLOOKUP(Table1432[[#This Row],[CodINE Mun2013]],VRefAquis!B:H,2,FALSE),IFERROR(VLOOKUP(Table1432[[#This Row],[CodINE NUTIII 2013]],VRefAquis!B:H,2,FALSE),VLOOKUP(Table1432[[#This Row],[CodINE NUTII 2013]],VRefAquis!B:H,2,FALSE)))</f>
        <v>1124</v>
      </c>
      <c r="O57" s="112">
        <f>IF(VLOOKUP(Table1432[[#This Row],[CodINE Mun2013]],VRefArren!B:H,2,FALSE)&lt;&gt;"",VLOOKUP(Table1432[[#This Row],[CodINE Mun2013]],VRefArren!B:H,2,FALSE),IFERROR(VLOOKUP(Table1432[[#This Row],[CodINE NUTIII 2013]],VRefArren!B:H,2,FALSE),VLOOKUP(Table1432[[#This Row],[CodINE NUTII 2013]],VRefArren!B:H,2,FALSE)))</f>
        <v>4.53</v>
      </c>
      <c r="P57" s="116">
        <v>1</v>
      </c>
      <c r="Q57" s="114">
        <v>3</v>
      </c>
      <c r="R57" s="817" t="s">
        <v>11583</v>
      </c>
    </row>
    <row r="58" spans="1:18" ht="18.5">
      <c r="A58" s="79" t="s">
        <v>97</v>
      </c>
      <c r="B58" s="17" t="s">
        <v>733</v>
      </c>
      <c r="C58" s="94" t="s">
        <v>422</v>
      </c>
      <c r="D58" s="93" t="s">
        <v>64</v>
      </c>
      <c r="E58" s="110" t="str">
        <f>VLOOKUP(Table1432[[#This Row],[NUTS I]],Table1533[],2,FALSE)</f>
        <v>2</v>
      </c>
      <c r="F58" s="115" t="s">
        <v>64</v>
      </c>
      <c r="G58" s="109" t="str">
        <f>VLOOKUP(Table1432[[#This Row],[NUTS II 2011]],Table1634[],2,FALSE)</f>
        <v>20</v>
      </c>
      <c r="H58" s="92" t="s">
        <v>64</v>
      </c>
      <c r="I58" s="109" t="str">
        <f>VLOOKUP(Table1432[[#This Row],[NUTS II 2013]],Table162436[],2,FALSE)</f>
        <v>20</v>
      </c>
      <c r="J58" s="115" t="s">
        <v>64</v>
      </c>
      <c r="K58" s="109" t="str">
        <f>VLOOKUP(Table1432[[#This Row],[NUTS III 2011]],Table1735[],2,FALSE)</f>
        <v>200</v>
      </c>
      <c r="L58" s="115" t="s">
        <v>64</v>
      </c>
      <c r="M58" s="109" t="str">
        <f>VLOOKUP(Table1432[[#This Row],[NUTS III 2013]],Table172537[],2,FALSE)</f>
        <v>200</v>
      </c>
      <c r="N58" s="111">
        <f>IFERROR(VLOOKUP(Table1432[[#This Row],[CodINE Mun2013]],VRefAquis!B:H,2,FALSE),IFERROR(VLOOKUP(Table1432[[#This Row],[CodINE NUTIII 2013]],VRefAquis!B:H,2,FALSE),VLOOKUP(Table1432[[#This Row],[CodINE NUTII 2013]],VRefAquis!B:H,2,FALSE)))</f>
        <v>937</v>
      </c>
      <c r="O58" s="112">
        <f>IF(VLOOKUP(Table1432[[#This Row],[CodINE Mun2013]],VRefArren!B:H,2,FALSE)&lt;&gt;"",VLOOKUP(Table1432[[#This Row],[CodINE Mun2013]],VRefArren!B:H,2,FALSE),IFERROR(VLOOKUP(Table1432[[#This Row],[CodINE NUTIII 2013]],VRefArren!B:H,2,FALSE),VLOOKUP(Table1432[[#This Row],[CodINE NUTII 2013]],VRefArren!B:H,2,FALSE)))</f>
        <v>4.01</v>
      </c>
      <c r="P58" s="116">
        <v>2</v>
      </c>
      <c r="Q58" s="113">
        <v>4</v>
      </c>
      <c r="R58" s="817" t="s">
        <v>11584</v>
      </c>
    </row>
    <row r="59" spans="1:18" ht="18.5">
      <c r="A59" s="79" t="s">
        <v>98</v>
      </c>
      <c r="B59" s="17" t="s">
        <v>724</v>
      </c>
      <c r="C59" s="94" t="s">
        <v>400</v>
      </c>
      <c r="D59" s="93" t="s">
        <v>99</v>
      </c>
      <c r="E59" s="110" t="str">
        <f>VLOOKUP(Table1432[[#This Row],[NUTS I]],Table1533[],2,FALSE)</f>
        <v>3</v>
      </c>
      <c r="F59" s="115" t="s">
        <v>99</v>
      </c>
      <c r="G59" s="109" t="str">
        <f>VLOOKUP(Table1432[[#This Row],[NUTS II 2011]],Table1634[],2,FALSE)</f>
        <v>30</v>
      </c>
      <c r="H59" s="92" t="s">
        <v>99</v>
      </c>
      <c r="I59" s="109" t="str">
        <f>VLOOKUP(Table1432[[#This Row],[NUTS II 2013]],Table162436[],2,FALSE)</f>
        <v>30</v>
      </c>
      <c r="J59" s="115" t="s">
        <v>99</v>
      </c>
      <c r="K59" s="109" t="str">
        <f>VLOOKUP(Table1432[[#This Row],[NUTS III 2011]],Table1735[],2,FALSE)</f>
        <v>300</v>
      </c>
      <c r="L59" s="115" t="s">
        <v>99</v>
      </c>
      <c r="M59" s="109" t="str">
        <f>VLOOKUP(Table1432[[#This Row],[NUTS III 2013]],Table172537[],2,FALSE)</f>
        <v>300</v>
      </c>
      <c r="N59" s="111">
        <f>IFERROR(VLOOKUP(Table1432[[#This Row],[CodINE Mun2013]],VRefAquis!B:H,2,FALSE),IFERROR(VLOOKUP(Table1432[[#This Row],[CodINE NUTIII 2013]],VRefAquis!B:H,2,FALSE),VLOOKUP(Table1432[[#This Row],[CodINE NUTII 2013]],VRefAquis!B:H,2,FALSE)))</f>
        <v>1494</v>
      </c>
      <c r="O59" s="112">
        <f>IF(VLOOKUP(Table1432[[#This Row],[CodINE Mun2013]],VRefArren!B:H,2,FALSE)&lt;&gt;"",VLOOKUP(Table1432[[#This Row],[CodINE Mun2013]],VRefArren!B:H,2,FALSE),IFERROR(VLOOKUP(Table1432[[#This Row],[CodINE NUTIII 2013]],VRefArren!B:H,2,FALSE),VLOOKUP(Table1432[[#This Row],[CodINE NUTII 2013]],VRefArren!B:H,2,FALSE)))</f>
        <v>2.4900000000000002</v>
      </c>
      <c r="P59" s="116">
        <v>0</v>
      </c>
      <c r="Q59" s="113">
        <v>0</v>
      </c>
      <c r="R59" s="817" t="s">
        <v>11585</v>
      </c>
    </row>
    <row r="60" spans="1:18" ht="18.5">
      <c r="A60" s="80" t="s">
        <v>100</v>
      </c>
      <c r="B60" s="17" t="s">
        <v>723</v>
      </c>
      <c r="C60" s="94" t="s">
        <v>399</v>
      </c>
      <c r="D60" s="93" t="s">
        <v>99</v>
      </c>
      <c r="E60" s="110" t="str">
        <f>VLOOKUP(Table1432[[#This Row],[NUTS I]],Table1533[],2,FALSE)</f>
        <v>3</v>
      </c>
      <c r="F60" s="115" t="s">
        <v>99</v>
      </c>
      <c r="G60" s="109" t="str">
        <f>VLOOKUP(Table1432[[#This Row],[NUTS II 2011]],Table1634[],2,FALSE)</f>
        <v>30</v>
      </c>
      <c r="H60" s="92" t="s">
        <v>99</v>
      </c>
      <c r="I60" s="109" t="str">
        <f>VLOOKUP(Table1432[[#This Row],[NUTS II 2013]],Table162436[],2,FALSE)</f>
        <v>30</v>
      </c>
      <c r="J60" s="115" t="s">
        <v>99</v>
      </c>
      <c r="K60" s="109" t="str">
        <f>VLOOKUP(Table1432[[#This Row],[NUTS III 2011]],Table1735[],2,FALSE)</f>
        <v>300</v>
      </c>
      <c r="L60" s="115" t="s">
        <v>99</v>
      </c>
      <c r="M60" s="109" t="str">
        <f>VLOOKUP(Table1432[[#This Row],[NUTS III 2013]],Table172537[],2,FALSE)</f>
        <v>300</v>
      </c>
      <c r="N60" s="111">
        <f>IFERROR(VLOOKUP(Table1432[[#This Row],[CodINE Mun2013]],VRefAquis!B:H,2,FALSE),IFERROR(VLOOKUP(Table1432[[#This Row],[CodINE NUTIII 2013]],VRefAquis!B:H,2,FALSE),VLOOKUP(Table1432[[#This Row],[CodINE NUTII 2013]],VRefAquis!B:H,2,FALSE)))</f>
        <v>1494</v>
      </c>
      <c r="O60" s="112">
        <f>IF(VLOOKUP(Table1432[[#This Row],[CodINE Mun2013]],VRefArren!B:H,2,FALSE)&lt;&gt;"",VLOOKUP(Table1432[[#This Row],[CodINE Mun2013]],VRefArren!B:H,2,FALSE),IFERROR(VLOOKUP(Table1432[[#This Row],[CodINE NUTIII 2013]],VRefArren!B:H,2,FALSE),VLOOKUP(Table1432[[#This Row],[CodINE NUTII 2013]],VRefArren!B:H,2,FALSE)))</f>
        <v>4.32</v>
      </c>
      <c r="P60" s="116">
        <v>0</v>
      </c>
      <c r="Q60" s="114">
        <v>0</v>
      </c>
      <c r="R60" s="817" t="s">
        <v>11586</v>
      </c>
    </row>
    <row r="61" spans="1:18" ht="18.5">
      <c r="A61" s="79" t="s">
        <v>101</v>
      </c>
      <c r="B61" s="17" t="s">
        <v>1052</v>
      </c>
      <c r="C61" s="94" t="s">
        <v>374</v>
      </c>
      <c r="D61" s="92" t="s">
        <v>17</v>
      </c>
      <c r="E61" s="109" t="str">
        <f>VLOOKUP(Table1432[[#This Row],[NUTS I]],Table1533[],2,FALSE)</f>
        <v>1</v>
      </c>
      <c r="F61" s="115" t="s">
        <v>1</v>
      </c>
      <c r="G61" s="109" t="str">
        <f>VLOOKUP(Table1432[[#This Row],[NUTS II 2011]],Table1634[],2,FALSE)</f>
        <v>11</v>
      </c>
      <c r="H61" s="93" t="s">
        <v>1</v>
      </c>
      <c r="I61" s="109" t="str">
        <f>VLOOKUP(Table1432[[#This Row],[NUTS II 2013]],Table162436[],2,FALSE)</f>
        <v>11</v>
      </c>
      <c r="J61" s="115" t="s">
        <v>1054</v>
      </c>
      <c r="K61" s="109" t="str">
        <f>VLOOKUP(Table1432[[#This Row],[NUTS III 2011]],Table1735[],2,FALSE)</f>
        <v>111</v>
      </c>
      <c r="L61" s="92" t="s">
        <v>67</v>
      </c>
      <c r="M61" s="109" t="str">
        <f>VLOOKUP(Table1432[[#This Row],[NUTS III 2013]],Table172537[],2,FALSE)</f>
        <v>111</v>
      </c>
      <c r="N61" s="111">
        <f>IFERROR(VLOOKUP(Table1432[[#This Row],[CodINE Mun2013]],VRefAquis!B:H,2,FALSE),IFERROR(VLOOKUP(Table1432[[#This Row],[CodINE NUTIII 2013]],VRefAquis!B:H,2,FALSE),VLOOKUP(Table1432[[#This Row],[CodINE NUTII 2013]],VRefAquis!B:H,2,FALSE)))</f>
        <v>988</v>
      </c>
      <c r="O61" s="112">
        <f>IF(VLOOKUP(Table1432[[#This Row],[CodINE Mun2013]],VRefArren!B:H,2,FALSE)&lt;&gt;"",VLOOKUP(Table1432[[#This Row],[CodINE Mun2013]],VRefArren!B:H,2,FALSE),IFERROR(VLOOKUP(Table1432[[#This Row],[CodINE NUTIII 2013]],VRefArren!B:H,2,FALSE),VLOOKUP(Table1432[[#This Row],[CodINE NUTII 2013]],VRefArren!B:H,2,FALSE)))</f>
        <v>4</v>
      </c>
      <c r="P61" s="116">
        <v>0</v>
      </c>
      <c r="Q61" s="113">
        <v>0</v>
      </c>
      <c r="R61" s="817" t="s">
        <v>11587</v>
      </c>
    </row>
    <row r="62" spans="1:18" ht="18.5">
      <c r="A62" s="79" t="s">
        <v>102</v>
      </c>
      <c r="B62" s="17" t="s">
        <v>810</v>
      </c>
      <c r="C62" s="94" t="s">
        <v>471</v>
      </c>
      <c r="D62" s="92" t="s">
        <v>17</v>
      </c>
      <c r="E62" s="109" t="str">
        <f>VLOOKUP(Table1432[[#This Row],[NUTS I]],Table1533[],2,FALSE)</f>
        <v>1</v>
      </c>
      <c r="F62" s="115" t="s">
        <v>25</v>
      </c>
      <c r="G62" s="109" t="str">
        <f>VLOOKUP(Table1432[[#This Row],[NUTS II 2011]],Table1634[],2,FALSE)</f>
        <v>18</v>
      </c>
      <c r="H62" s="93" t="s">
        <v>25</v>
      </c>
      <c r="I62" s="109" t="str">
        <f>VLOOKUP(Table1432[[#This Row],[NUTS II 2013]],Table162436[],2,FALSE)</f>
        <v>18</v>
      </c>
      <c r="J62" s="115" t="s">
        <v>53</v>
      </c>
      <c r="K62" s="109" t="str">
        <f>VLOOKUP(Table1432[[#This Row],[NUTS III 2011]],Table1735[],2,FALSE)</f>
        <v>182</v>
      </c>
      <c r="L62" s="92" t="s">
        <v>53</v>
      </c>
      <c r="M62" s="109" t="str">
        <f>VLOOKUP(Table1432[[#This Row],[NUTS III 2013]],Table172537[],2,FALSE)</f>
        <v>186</v>
      </c>
      <c r="N62" s="111">
        <f>IFERROR(VLOOKUP(Table1432[[#This Row],[CodINE Mun2013]],VRefAquis!B:H,2,FALSE),IFERROR(VLOOKUP(Table1432[[#This Row],[CodINE NUTIII 2013]],VRefAquis!B:H,2,FALSE),VLOOKUP(Table1432[[#This Row],[CodINE NUTII 2013]],VRefAquis!B:H,2,FALSE)))</f>
        <v>631</v>
      </c>
      <c r="O62" s="112">
        <f>IF(VLOOKUP(Table1432[[#This Row],[CodINE Mun2013]],VRefArren!B:H,2,FALSE)&lt;&gt;"",VLOOKUP(Table1432[[#This Row],[CodINE Mun2013]],VRefArren!B:H,2,FALSE),IFERROR(VLOOKUP(Table1432[[#This Row],[CodINE NUTIII 2013]],VRefArren!B:H,2,FALSE),VLOOKUP(Table1432[[#This Row],[CodINE NUTII 2013]],VRefArren!B:H,2,FALSE)))</f>
        <v>2.59</v>
      </c>
      <c r="P62" s="116">
        <v>4</v>
      </c>
      <c r="Q62" s="113">
        <v>26</v>
      </c>
      <c r="R62" s="817" t="s">
        <v>11588</v>
      </c>
    </row>
    <row r="63" spans="1:18" ht="18.5">
      <c r="A63" s="79" t="s">
        <v>103</v>
      </c>
      <c r="B63" s="17" t="s">
        <v>947</v>
      </c>
      <c r="C63" s="94" t="s">
        <v>608</v>
      </c>
      <c r="D63" s="92" t="s">
        <v>17</v>
      </c>
      <c r="E63" s="109" t="str">
        <f>VLOOKUP(Table1432[[#This Row],[NUTS I]],Table1533[],2,FALSE)</f>
        <v>1</v>
      </c>
      <c r="F63" s="115" t="s">
        <v>18</v>
      </c>
      <c r="G63" s="109" t="str">
        <f>VLOOKUP(Table1432[[#This Row],[NUTS II 2011]],Table1634[],2,FALSE)</f>
        <v>16</v>
      </c>
      <c r="H63" s="92" t="s">
        <v>18</v>
      </c>
      <c r="I63" s="109" t="str">
        <f>VLOOKUP(Table1432[[#This Row],[NUTS II 2013]],Table162436[],2,FALSE)</f>
        <v>16</v>
      </c>
      <c r="J63" s="115" t="s">
        <v>949</v>
      </c>
      <c r="K63" s="109" t="str">
        <f>VLOOKUP(Table1432[[#This Row],[NUTS III 2011]],Table1735[],2,FALSE)</f>
        <v>162</v>
      </c>
      <c r="L63" s="92" t="s">
        <v>69</v>
      </c>
      <c r="M63" s="109" t="str">
        <f>VLOOKUP(Table1432[[#This Row],[NUTS III 2013]],Table172537[],2,FALSE)</f>
        <v>16E</v>
      </c>
      <c r="N63" s="111">
        <f>IFERROR(VLOOKUP(Table1432[[#This Row],[CodINE Mun2013]],VRefAquis!B:H,2,FALSE),IFERROR(VLOOKUP(Table1432[[#This Row],[CodINE NUTIII 2013]],VRefAquis!B:H,2,FALSE),VLOOKUP(Table1432[[#This Row],[CodINE NUTII 2013]],VRefAquis!B:H,2,FALSE)))</f>
        <v>1021</v>
      </c>
      <c r="O63" s="112">
        <f>IF(VLOOKUP(Table1432[[#This Row],[CodINE Mun2013]],VRefArren!B:H,2,FALSE)&lt;&gt;"",VLOOKUP(Table1432[[#This Row],[CodINE Mun2013]],VRefArren!B:H,2,FALSE),IFERROR(VLOOKUP(Table1432[[#This Row],[CodINE NUTIII 2013]],VRefArren!B:H,2,FALSE),VLOOKUP(Table1432[[#This Row],[CodINE NUTII 2013]],VRefArren!B:H,2,FALSE)))</f>
        <v>3.45</v>
      </c>
      <c r="P63" s="116">
        <v>16</v>
      </c>
      <c r="Q63" s="113">
        <v>32</v>
      </c>
      <c r="R63" s="817" t="s">
        <v>11589</v>
      </c>
    </row>
    <row r="64" spans="1:18" ht="31">
      <c r="A64" s="80" t="s">
        <v>104</v>
      </c>
      <c r="B64" s="17" t="s">
        <v>998</v>
      </c>
      <c r="C64" s="94" t="s">
        <v>663</v>
      </c>
      <c r="D64" s="92" t="s">
        <v>17</v>
      </c>
      <c r="E64" s="109" t="str">
        <f>VLOOKUP(Table1432[[#This Row],[NUTS I]],Table1533[],2,FALSE)</f>
        <v>1</v>
      </c>
      <c r="F64" s="115" t="s">
        <v>1</v>
      </c>
      <c r="G64" s="109" t="str">
        <f>VLOOKUP(Table1432[[#This Row],[NUTS II 2011]],Table1634[],2,FALSE)</f>
        <v>11</v>
      </c>
      <c r="H64" s="93" t="s">
        <v>1</v>
      </c>
      <c r="I64" s="109" t="str">
        <f>VLOOKUP(Table1432[[#This Row],[NUTS II 2013]],Table162436[],2,FALSE)</f>
        <v>11</v>
      </c>
      <c r="J64" s="115" t="s">
        <v>41</v>
      </c>
      <c r="K64" s="109" t="str">
        <f>VLOOKUP(Table1432[[#This Row],[NUTS III 2011]],Table1735[],2,FALSE)</f>
        <v>117</v>
      </c>
      <c r="L64" s="92" t="s">
        <v>41</v>
      </c>
      <c r="M64" s="109" t="str">
        <f>VLOOKUP(Table1432[[#This Row],[NUTS III 2013]],Table172537[],2,FALSE)</f>
        <v>11D</v>
      </c>
      <c r="N64" s="111">
        <f>IFERROR(VLOOKUP(Table1432[[#This Row],[CodINE Mun2013]],VRefAquis!B:H,2,FALSE),IFERROR(VLOOKUP(Table1432[[#This Row],[CodINE NUTIII 2013]],VRefAquis!B:H,2,FALSE),VLOOKUP(Table1432[[#This Row],[CodINE NUTII 2013]],VRefAquis!B:H,2,FALSE)))</f>
        <v>768</v>
      </c>
      <c r="O64" s="112">
        <f>IF(VLOOKUP(Table1432[[#This Row],[CodINE Mun2013]],VRefArren!B:H,2,FALSE)&lt;&gt;"",VLOOKUP(Table1432[[#This Row],[CodINE Mun2013]],VRefArren!B:H,2,FALSE),IFERROR(VLOOKUP(Table1432[[#This Row],[CodINE NUTIII 2013]],VRefArren!B:H,2,FALSE),VLOOKUP(Table1432[[#This Row],[CodINE NUTII 2013]],VRefArren!B:H,2,FALSE)))</f>
        <v>3.22</v>
      </c>
      <c r="P64" s="116">
        <v>1</v>
      </c>
      <c r="Q64" s="114">
        <v>20</v>
      </c>
      <c r="R64" s="817" t="s">
        <v>11590</v>
      </c>
    </row>
    <row r="65" spans="1:18" ht="18.5">
      <c r="A65" s="80" t="s">
        <v>105</v>
      </c>
      <c r="B65" s="17" t="s">
        <v>913</v>
      </c>
      <c r="C65" s="94" t="s">
        <v>577</v>
      </c>
      <c r="D65" s="92" t="s">
        <v>17</v>
      </c>
      <c r="E65" s="109" t="str">
        <f>VLOOKUP(Table1432[[#This Row],[NUTS I]],Table1533[],2,FALSE)</f>
        <v>1</v>
      </c>
      <c r="F65" s="115" t="s">
        <v>18</v>
      </c>
      <c r="G65" s="109" t="str">
        <f>VLOOKUP(Table1432[[#This Row],[NUTS II 2011]],Table1634[],2,FALSE)</f>
        <v>16</v>
      </c>
      <c r="H65" s="92" t="s">
        <v>18</v>
      </c>
      <c r="I65" s="109" t="str">
        <f>VLOOKUP(Table1432[[#This Row],[NUTS II 2013]],Table162436[],2,FALSE)</f>
        <v>16</v>
      </c>
      <c r="J65" s="115" t="s">
        <v>916</v>
      </c>
      <c r="K65" s="109" t="str">
        <f>VLOOKUP(Table1432[[#This Row],[NUTS III 2011]],Table1735[],2,FALSE)</f>
        <v>165</v>
      </c>
      <c r="L65" s="93" t="s">
        <v>23</v>
      </c>
      <c r="M65" s="109" t="str">
        <f>VLOOKUP(Table1432[[#This Row],[NUTS III 2013]],Table172537[],2,FALSE)</f>
        <v>16G</v>
      </c>
      <c r="N65" s="111">
        <f>IFERROR(VLOOKUP(Table1432[[#This Row],[CodINE Mun2013]],VRefAquis!B:H,2,FALSE),IFERROR(VLOOKUP(Table1432[[#This Row],[CodINE NUTIII 2013]],VRefAquis!B:H,2,FALSE),VLOOKUP(Table1432[[#This Row],[CodINE NUTII 2013]],VRefAquis!B:H,2,FALSE)))</f>
        <v>942</v>
      </c>
      <c r="O65" s="112">
        <f>IF(VLOOKUP(Table1432[[#This Row],[CodINE Mun2013]],VRefArren!B:H,2,FALSE)&lt;&gt;"",VLOOKUP(Table1432[[#This Row],[CodINE Mun2013]],VRefArren!B:H,2,FALSE),IFERROR(VLOOKUP(Table1432[[#This Row],[CodINE NUTIII 2013]],VRefArren!B:H,2,FALSE),VLOOKUP(Table1432[[#This Row],[CodINE NUTII 2013]],VRefArren!B:H,2,FALSE)))</f>
        <v>2.59</v>
      </c>
      <c r="P65" s="116">
        <v>12</v>
      </c>
      <c r="Q65" s="114">
        <v>12</v>
      </c>
      <c r="R65" s="817" t="s">
        <v>11591</v>
      </c>
    </row>
    <row r="66" spans="1:18" ht="18.5">
      <c r="A66" s="80" t="s">
        <v>106</v>
      </c>
      <c r="B66" s="17" t="s">
        <v>766</v>
      </c>
      <c r="C66" s="94" t="s">
        <v>482</v>
      </c>
      <c r="D66" s="92" t="s">
        <v>17</v>
      </c>
      <c r="E66" s="109" t="str">
        <f>VLOOKUP(Table1432[[#This Row],[NUTS I]],Table1533[],2,FALSE)</f>
        <v>1</v>
      </c>
      <c r="F66" s="115" t="s">
        <v>25</v>
      </c>
      <c r="G66" s="109" t="str">
        <f>VLOOKUP(Table1432[[#This Row],[NUTS II 2011]],Table1634[],2,FALSE)</f>
        <v>18</v>
      </c>
      <c r="H66" s="93" t="s">
        <v>25</v>
      </c>
      <c r="I66" s="109" t="str">
        <f>VLOOKUP(Table1432[[#This Row],[NUTS II 2013]],Table162436[],2,FALSE)</f>
        <v>18</v>
      </c>
      <c r="J66" s="115" t="s">
        <v>49</v>
      </c>
      <c r="K66" s="109" t="str">
        <f>VLOOKUP(Table1432[[#This Row],[NUTS III 2011]],Table1735[],2,FALSE)</f>
        <v>185</v>
      </c>
      <c r="L66" s="92" t="s">
        <v>49</v>
      </c>
      <c r="M66" s="109" t="str">
        <f>VLOOKUP(Table1432[[#This Row],[NUTS III 2013]],Table172537[],2,FALSE)</f>
        <v>185</v>
      </c>
      <c r="N66" s="111">
        <f>IFERROR(VLOOKUP(Table1432[[#This Row],[CodINE Mun2013]],VRefAquis!B:H,2,FALSE),IFERROR(VLOOKUP(Table1432[[#This Row],[CodINE NUTIII 2013]],VRefAquis!B:H,2,FALSE),VLOOKUP(Table1432[[#This Row],[CodINE NUTII 2013]],VRefAquis!B:H,2,FALSE)))</f>
        <v>852</v>
      </c>
      <c r="O66" s="112">
        <f>IF(VLOOKUP(Table1432[[#This Row],[CodINE Mun2013]],VRefArren!B:H,2,FALSE)&lt;&gt;"",VLOOKUP(Table1432[[#This Row],[CodINE Mun2013]],VRefArren!B:H,2,FALSE),IFERROR(VLOOKUP(Table1432[[#This Row],[CodINE NUTIII 2013]],VRefArren!B:H,2,FALSE),VLOOKUP(Table1432[[#This Row],[CodINE NUTII 2013]],VRefArren!B:H,2,FALSE)))</f>
        <v>3.77</v>
      </c>
      <c r="P66" s="116">
        <v>19</v>
      </c>
      <c r="Q66" s="114">
        <v>23</v>
      </c>
      <c r="R66" s="817" t="s">
        <v>11592</v>
      </c>
    </row>
    <row r="67" spans="1:18" ht="18.5">
      <c r="A67" s="80" t="s">
        <v>107</v>
      </c>
      <c r="B67" s="17" t="s">
        <v>840</v>
      </c>
      <c r="C67" s="94" t="s">
        <v>521</v>
      </c>
      <c r="D67" s="92" t="s">
        <v>17</v>
      </c>
      <c r="E67" s="109" t="str">
        <f>VLOOKUP(Table1432[[#This Row],[NUTS I]],Table1533[],2,FALSE)</f>
        <v>1</v>
      </c>
      <c r="F67" s="115" t="s">
        <v>167</v>
      </c>
      <c r="G67" s="109" t="str">
        <f>VLOOKUP(Table1432[[#This Row],[NUTS II 2011]],Table1634[],2,FALSE)</f>
        <v>17</v>
      </c>
      <c r="H67" s="93" t="s">
        <v>36</v>
      </c>
      <c r="I67" s="109" t="str">
        <f>VLOOKUP(Table1432[[#This Row],[NUTS II 2013]],Table162436[],2,FALSE)</f>
        <v>17</v>
      </c>
      <c r="J67" s="115" t="s">
        <v>842</v>
      </c>
      <c r="K67" s="109" t="str">
        <f>VLOOKUP(Table1432[[#This Row],[NUTS III 2011]],Table1735[],2,FALSE)</f>
        <v>171</v>
      </c>
      <c r="L67" s="92" t="s">
        <v>36</v>
      </c>
      <c r="M67" s="109" t="str">
        <f>VLOOKUP(Table1432[[#This Row],[NUTS III 2013]],Table172537[],2,FALSE)</f>
        <v>170</v>
      </c>
      <c r="N67" s="111">
        <f>IFERROR(VLOOKUP(Table1432[[#This Row],[CodINE Mun2013]],VRefAquis!B:H,2,FALSE),IFERROR(VLOOKUP(Table1432[[#This Row],[CodINE NUTIII 2013]],VRefAquis!B:H,2,FALSE),VLOOKUP(Table1432[[#This Row],[CodINE NUTII 2013]],VRefAquis!B:H,2,FALSE)))</f>
        <v>3060</v>
      </c>
      <c r="O67" s="112">
        <f>IF(VLOOKUP(Table1432[[#This Row],[CodINE Mun2013]],VRefArren!B:H,2,FALSE)&lt;&gt;"",VLOOKUP(Table1432[[#This Row],[CodINE Mun2013]],VRefArren!B:H,2,FALSE),IFERROR(VLOOKUP(Table1432[[#This Row],[CodINE NUTIII 2013]],VRefArren!B:H,2,FALSE),VLOOKUP(Table1432[[#This Row],[CodINE NUTII 2013]],VRefArren!B:H,2,FALSE)))</f>
        <v>10.42</v>
      </c>
      <c r="P67" s="116">
        <v>10</v>
      </c>
      <c r="Q67" s="114">
        <v>764</v>
      </c>
      <c r="R67" s="817" t="s">
        <v>11593</v>
      </c>
    </row>
    <row r="68" spans="1:18" ht="18.5">
      <c r="A68" s="79" t="s">
        <v>108</v>
      </c>
      <c r="B68" s="17" t="s">
        <v>919</v>
      </c>
      <c r="C68" s="94" t="s">
        <v>586</v>
      </c>
      <c r="D68" s="92" t="s">
        <v>17</v>
      </c>
      <c r="E68" s="109" t="str">
        <f>VLOOKUP(Table1432[[#This Row],[NUTS I]],Table1533[],2,FALSE)</f>
        <v>1</v>
      </c>
      <c r="F68" s="115" t="s">
        <v>18</v>
      </c>
      <c r="G68" s="109" t="str">
        <f>VLOOKUP(Table1432[[#This Row],[NUTS II 2011]],Table1634[],2,FALSE)</f>
        <v>16</v>
      </c>
      <c r="H68" s="92" t="s">
        <v>18</v>
      </c>
      <c r="I68" s="109" t="str">
        <f>VLOOKUP(Table1432[[#This Row],[NUTS II 2013]],Table162436[],2,FALSE)</f>
        <v>16</v>
      </c>
      <c r="J68" s="115" t="s">
        <v>932</v>
      </c>
      <c r="K68" s="109" t="str">
        <f>VLOOKUP(Table1432[[#This Row],[NUTS III 2011]],Table1735[],2,FALSE)</f>
        <v>164</v>
      </c>
      <c r="L68" s="92" t="s">
        <v>55</v>
      </c>
      <c r="M68" s="109" t="str">
        <f>VLOOKUP(Table1432[[#This Row],[NUTS III 2013]],Table172537[],2,FALSE)</f>
        <v>16F</v>
      </c>
      <c r="N68" s="111">
        <f>IFERROR(VLOOKUP(Table1432[[#This Row],[CodINE Mun2013]],VRefAquis!B:H,2,FALSE),IFERROR(VLOOKUP(Table1432[[#This Row],[CodINE NUTIII 2013]],VRefAquis!B:H,2,FALSE),VLOOKUP(Table1432[[#This Row],[CodINE NUTII 2013]],VRefAquis!B:H,2,FALSE)))</f>
        <v>1043</v>
      </c>
      <c r="O68" s="112">
        <f>IF(VLOOKUP(Table1432[[#This Row],[CodINE Mun2013]],VRefArren!B:H,2,FALSE)&lt;&gt;"",VLOOKUP(Table1432[[#This Row],[CodINE Mun2013]],VRefArren!B:H,2,FALSE),IFERROR(VLOOKUP(Table1432[[#This Row],[CodINE NUTIII 2013]],VRefArren!B:H,2,FALSE),VLOOKUP(Table1432[[#This Row],[CodINE NUTII 2013]],VRefArren!B:H,2,FALSE)))</f>
        <v>4.16</v>
      </c>
      <c r="P68" s="116">
        <v>0</v>
      </c>
      <c r="Q68" s="113">
        <v>0</v>
      </c>
      <c r="R68" s="817" t="s">
        <v>11594</v>
      </c>
    </row>
    <row r="69" spans="1:18" ht="18.5">
      <c r="A69" s="80" t="s">
        <v>109</v>
      </c>
      <c r="B69" s="17" t="s">
        <v>874</v>
      </c>
      <c r="C69" s="94" t="s">
        <v>563</v>
      </c>
      <c r="D69" s="92" t="s">
        <v>17</v>
      </c>
      <c r="E69" s="109" t="str">
        <f>VLOOKUP(Table1432[[#This Row],[NUTS I]],Table1533[],2,FALSE)</f>
        <v>1</v>
      </c>
      <c r="F69" s="115" t="s">
        <v>18</v>
      </c>
      <c r="G69" s="109" t="str">
        <f>VLOOKUP(Table1432[[#This Row],[NUTS II 2011]],Table1634[],2,FALSE)</f>
        <v>16</v>
      </c>
      <c r="H69" s="92" t="s">
        <v>18</v>
      </c>
      <c r="I69" s="109" t="str">
        <f>VLOOKUP(Table1432[[#This Row],[NUTS II 2013]],Table162436[],2,FALSE)</f>
        <v>16</v>
      </c>
      <c r="J69" s="115" t="s">
        <v>876</v>
      </c>
      <c r="K69" s="109" t="str">
        <f>VLOOKUP(Table1432[[#This Row],[NUTS III 2011]],Table1735[],2,FALSE)</f>
        <v>169</v>
      </c>
      <c r="L69" s="92" t="s">
        <v>110</v>
      </c>
      <c r="M69" s="109" t="str">
        <f>VLOOKUP(Table1432[[#This Row],[NUTS III 2013]],Table172537[],2,FALSE)</f>
        <v>16H</v>
      </c>
      <c r="N69" s="111">
        <f>IFERROR(VLOOKUP(Table1432[[#This Row],[CodINE Mun2013]],VRefAquis!B:H,2,FALSE),IFERROR(VLOOKUP(Table1432[[#This Row],[CodINE NUTIII 2013]],VRefAquis!B:H,2,FALSE),VLOOKUP(Table1432[[#This Row],[CodINE NUTII 2013]],VRefAquis!B:H,2,FALSE)))</f>
        <v>750</v>
      </c>
      <c r="O69" s="112">
        <f>IF(VLOOKUP(Table1432[[#This Row],[CodINE Mun2013]],VRefArren!B:H,2,FALSE)&lt;&gt;"",VLOOKUP(Table1432[[#This Row],[CodINE Mun2013]],VRefArren!B:H,2,FALSE),IFERROR(VLOOKUP(Table1432[[#This Row],[CodINE NUTIII 2013]],VRefArren!B:H,2,FALSE),VLOOKUP(Table1432[[#This Row],[CodINE NUTII 2013]],VRefArren!B:H,2,FALSE)))</f>
        <v>3.18</v>
      </c>
      <c r="P69" s="116">
        <v>1</v>
      </c>
      <c r="Q69" s="114">
        <v>7</v>
      </c>
      <c r="R69" s="817" t="s">
        <v>11595</v>
      </c>
    </row>
    <row r="70" spans="1:18" ht="18.5">
      <c r="A70" s="80" t="s">
        <v>111</v>
      </c>
      <c r="B70" s="17" t="s">
        <v>1021</v>
      </c>
      <c r="C70" s="94" t="s">
        <v>675</v>
      </c>
      <c r="D70" s="92" t="s">
        <v>17</v>
      </c>
      <c r="E70" s="109" t="str">
        <f>VLOOKUP(Table1432[[#This Row],[NUTS I]],Table1533[],2,FALSE)</f>
        <v>1</v>
      </c>
      <c r="F70" s="115" t="s">
        <v>1</v>
      </c>
      <c r="G70" s="109" t="str">
        <f>VLOOKUP(Table1432[[#This Row],[NUTS II 2011]],Table1634[],2,FALSE)</f>
        <v>11</v>
      </c>
      <c r="H70" s="93" t="s">
        <v>1</v>
      </c>
      <c r="I70" s="109" t="str">
        <f>VLOOKUP(Table1432[[#This Row],[NUTS II 2013]],Table162436[],2,FALSE)</f>
        <v>11</v>
      </c>
      <c r="J70" s="115" t="s">
        <v>1023</v>
      </c>
      <c r="K70" s="109" t="str">
        <f>VLOOKUP(Table1432[[#This Row],[NUTS III 2011]],Table1735[],2,FALSE)</f>
        <v>115</v>
      </c>
      <c r="L70" s="92" t="s">
        <v>59</v>
      </c>
      <c r="M70" s="109" t="str">
        <f>VLOOKUP(Table1432[[#This Row],[NUTS III 2013]],Table172537[],2,FALSE)</f>
        <v>11C</v>
      </c>
      <c r="N70" s="111">
        <f>IFERROR(VLOOKUP(Table1432[[#This Row],[CodINE Mun2013]],VRefAquis!B:H,2,FALSE),IFERROR(VLOOKUP(Table1432[[#This Row],[CodINE NUTIII 2013]],VRefAquis!B:H,2,FALSE),VLOOKUP(Table1432[[#This Row],[CodINE NUTII 2013]],VRefAquis!B:H,2,FALSE)))</f>
        <v>848</v>
      </c>
      <c r="O70" s="112">
        <f>IF(VLOOKUP(Table1432[[#This Row],[CodINE Mun2013]],VRefArren!B:H,2,FALSE)&lt;&gt;"",VLOOKUP(Table1432[[#This Row],[CodINE Mun2013]],VRefArren!B:H,2,FALSE),IFERROR(VLOOKUP(Table1432[[#This Row],[CodINE NUTIII 2013]],VRefArren!B:H,2,FALSE),VLOOKUP(Table1432[[#This Row],[CodINE NUTII 2013]],VRefArren!B:H,2,FALSE)))</f>
        <v>2.86</v>
      </c>
      <c r="P70" s="116">
        <v>0</v>
      </c>
      <c r="Q70" s="114">
        <v>0</v>
      </c>
      <c r="R70" s="817" t="s">
        <v>11596</v>
      </c>
    </row>
    <row r="71" spans="1:18" ht="18.5">
      <c r="A71" s="80" t="s">
        <v>112</v>
      </c>
      <c r="B71" s="17" t="s">
        <v>809</v>
      </c>
      <c r="C71" s="94" t="s">
        <v>470</v>
      </c>
      <c r="D71" s="92" t="s">
        <v>17</v>
      </c>
      <c r="E71" s="109" t="str">
        <f>VLOOKUP(Table1432[[#This Row],[NUTS I]],Table1533[],2,FALSE)</f>
        <v>1</v>
      </c>
      <c r="F71" s="115" t="s">
        <v>25</v>
      </c>
      <c r="G71" s="109" t="str">
        <f>VLOOKUP(Table1432[[#This Row],[NUTS II 2011]],Table1634[],2,FALSE)</f>
        <v>18</v>
      </c>
      <c r="H71" s="93" t="s">
        <v>25</v>
      </c>
      <c r="I71" s="109" t="str">
        <f>VLOOKUP(Table1432[[#This Row],[NUTS II 2013]],Table162436[],2,FALSE)</f>
        <v>18</v>
      </c>
      <c r="J71" s="115" t="s">
        <v>53</v>
      </c>
      <c r="K71" s="109" t="str">
        <f>VLOOKUP(Table1432[[#This Row],[NUTS III 2011]],Table1735[],2,FALSE)</f>
        <v>182</v>
      </c>
      <c r="L71" s="92" t="s">
        <v>53</v>
      </c>
      <c r="M71" s="109" t="str">
        <f>VLOOKUP(Table1432[[#This Row],[NUTS III 2013]],Table172537[],2,FALSE)</f>
        <v>186</v>
      </c>
      <c r="N71" s="111">
        <f>IFERROR(VLOOKUP(Table1432[[#This Row],[CodINE Mun2013]],VRefAquis!B:H,2,FALSE),IFERROR(VLOOKUP(Table1432[[#This Row],[CodINE NUTIII 2013]],VRefAquis!B:H,2,FALSE),VLOOKUP(Table1432[[#This Row],[CodINE NUTII 2013]],VRefAquis!B:H,2,FALSE)))</f>
        <v>631</v>
      </c>
      <c r="O71" s="112">
        <f>IF(VLOOKUP(Table1432[[#This Row],[CodINE Mun2013]],VRefArren!B:H,2,FALSE)&lt;&gt;"",VLOOKUP(Table1432[[#This Row],[CodINE Mun2013]],VRefArren!B:H,2,FALSE),IFERROR(VLOOKUP(Table1432[[#This Row],[CodINE NUTIII 2013]],VRefArren!B:H,2,FALSE),VLOOKUP(Table1432[[#This Row],[CodINE NUTII 2013]],VRefArren!B:H,2,FALSE)))</f>
        <v>3.05</v>
      </c>
      <c r="P71" s="116">
        <v>0</v>
      </c>
      <c r="Q71" s="114">
        <v>0</v>
      </c>
      <c r="R71" s="817" t="s">
        <v>11597</v>
      </c>
    </row>
    <row r="72" spans="1:18" ht="18.5">
      <c r="A72" s="80" t="s">
        <v>113</v>
      </c>
      <c r="B72" s="17" t="s">
        <v>912</v>
      </c>
      <c r="C72" s="94" t="s">
        <v>576</v>
      </c>
      <c r="D72" s="92" t="s">
        <v>17</v>
      </c>
      <c r="E72" s="109" t="str">
        <f>VLOOKUP(Table1432[[#This Row],[NUTS I]],Table1533[],2,FALSE)</f>
        <v>1</v>
      </c>
      <c r="F72" s="115" t="s">
        <v>18</v>
      </c>
      <c r="G72" s="109" t="str">
        <f>VLOOKUP(Table1432[[#This Row],[NUTS II 2011]],Table1634[],2,FALSE)</f>
        <v>16</v>
      </c>
      <c r="H72" s="92" t="s">
        <v>18</v>
      </c>
      <c r="I72" s="109" t="str">
        <f>VLOOKUP(Table1432[[#This Row],[NUTS II 2013]],Table162436[],2,FALSE)</f>
        <v>16</v>
      </c>
      <c r="J72" s="115" t="s">
        <v>916</v>
      </c>
      <c r="K72" s="109" t="str">
        <f>VLOOKUP(Table1432[[#This Row],[NUTS III 2011]],Table1735[],2,FALSE)</f>
        <v>165</v>
      </c>
      <c r="L72" s="93" t="s">
        <v>23</v>
      </c>
      <c r="M72" s="109" t="str">
        <f>VLOOKUP(Table1432[[#This Row],[NUTS III 2013]],Table172537[],2,FALSE)</f>
        <v>16G</v>
      </c>
      <c r="N72" s="111">
        <f>IFERROR(VLOOKUP(Table1432[[#This Row],[CodINE Mun2013]],VRefAquis!B:H,2,FALSE),IFERROR(VLOOKUP(Table1432[[#This Row],[CodINE NUTIII 2013]],VRefAquis!B:H,2,FALSE),VLOOKUP(Table1432[[#This Row],[CodINE NUTII 2013]],VRefAquis!B:H,2,FALSE)))</f>
        <v>942</v>
      </c>
      <c r="O72" s="112">
        <f>IF(VLOOKUP(Table1432[[#This Row],[CodINE Mun2013]],VRefArren!B:H,2,FALSE)&lt;&gt;"",VLOOKUP(Table1432[[#This Row],[CodINE Mun2013]],VRefArren!B:H,2,FALSE),IFERROR(VLOOKUP(Table1432[[#This Row],[CodINE NUTIII 2013]],VRefArren!B:H,2,FALSE),VLOOKUP(Table1432[[#This Row],[CodINE NUTII 2013]],VRefArren!B:H,2,FALSE)))</f>
        <v>2.38</v>
      </c>
      <c r="P72" s="116">
        <v>0</v>
      </c>
      <c r="Q72" s="113">
        <v>0</v>
      </c>
      <c r="R72" s="817" t="s">
        <v>11598</v>
      </c>
    </row>
    <row r="73" spans="1:18" ht="18.5">
      <c r="A73" s="79" t="s">
        <v>114</v>
      </c>
      <c r="B73" s="17" t="s">
        <v>756</v>
      </c>
      <c r="C73" s="94" t="s">
        <v>439</v>
      </c>
      <c r="D73" s="92" t="s">
        <v>17</v>
      </c>
      <c r="E73" s="109" t="str">
        <f>VLOOKUP(Table1432[[#This Row],[NUTS I]],Table1533[],2,FALSE)</f>
        <v>1</v>
      </c>
      <c r="F73" s="115" t="s">
        <v>29</v>
      </c>
      <c r="G73" s="109" t="str">
        <f>VLOOKUP(Table1432[[#This Row],[NUTS II 2011]],Table1634[],2,FALSE)</f>
        <v>15</v>
      </c>
      <c r="H73" s="93" t="s">
        <v>29</v>
      </c>
      <c r="I73" s="109" t="str">
        <f>VLOOKUP(Table1432[[#This Row],[NUTS II 2013]],Table162436[],2,FALSE)</f>
        <v>15</v>
      </c>
      <c r="J73" s="115" t="s">
        <v>29</v>
      </c>
      <c r="K73" s="109">
        <f>VLOOKUP(Table1432[[#This Row],[NUTS III 2011]],Table1735[],2,FALSE)</f>
        <v>150</v>
      </c>
      <c r="L73" s="92" t="s">
        <v>29</v>
      </c>
      <c r="M73" s="109">
        <f>VLOOKUP(Table1432[[#This Row],[NUTS III 2013]],Table172537[],2,FALSE)</f>
        <v>150</v>
      </c>
      <c r="N73" s="111">
        <f>IFERROR(VLOOKUP(Table1432[[#This Row],[CodINE Mun2013]],VRefAquis!B:H,2,FALSE),IFERROR(VLOOKUP(Table1432[[#This Row],[CodINE NUTIII 2013]],VRefAquis!B:H,2,FALSE),VLOOKUP(Table1432[[#This Row],[CodINE NUTII 2013]],VRefAquis!B:H,2,FALSE)))</f>
        <v>1245</v>
      </c>
      <c r="O73" s="112">
        <f>IF(VLOOKUP(Table1432[[#This Row],[CodINE Mun2013]],VRefArren!B:H,2,FALSE)&lt;&gt;"",VLOOKUP(Table1432[[#This Row],[CodINE Mun2013]],VRefArren!B:H,2,FALSE),IFERROR(VLOOKUP(Table1432[[#This Row],[CodINE NUTIII 2013]],VRefArren!B:H,2,FALSE),VLOOKUP(Table1432[[#This Row],[CodINE NUTII 2013]],VRefArren!B:H,2,FALSE)))</f>
        <v>6.17</v>
      </c>
      <c r="P73" s="116">
        <v>0</v>
      </c>
      <c r="Q73" s="113">
        <v>0</v>
      </c>
      <c r="R73" s="817" t="s">
        <v>11599</v>
      </c>
    </row>
    <row r="74" spans="1:18" ht="18.5">
      <c r="A74" s="79" t="s">
        <v>115</v>
      </c>
      <c r="B74" s="17" t="s">
        <v>778</v>
      </c>
      <c r="C74" s="94" t="s">
        <v>495</v>
      </c>
      <c r="D74" s="92" t="s">
        <v>17</v>
      </c>
      <c r="E74" s="109" t="str">
        <f>VLOOKUP(Table1432[[#This Row],[NUTS I]],Table1533[],2,FALSE)</f>
        <v>1</v>
      </c>
      <c r="F74" s="115" t="s">
        <v>25</v>
      </c>
      <c r="G74" s="109" t="str">
        <f>VLOOKUP(Table1432[[#This Row],[NUTS II 2011]],Table1634[],2,FALSE)</f>
        <v>18</v>
      </c>
      <c r="H74" s="93" t="s">
        <v>25</v>
      </c>
      <c r="I74" s="109" t="str">
        <f>VLOOKUP(Table1432[[#This Row],[NUTS II 2013]],Table162436[],2,FALSE)</f>
        <v>18</v>
      </c>
      <c r="J74" s="115" t="s">
        <v>44</v>
      </c>
      <c r="K74" s="109" t="str">
        <f>VLOOKUP(Table1432[[#This Row],[NUTS III 2011]],Table1735[],2,FALSE)</f>
        <v>184</v>
      </c>
      <c r="L74" s="92" t="s">
        <v>44</v>
      </c>
      <c r="M74" s="109" t="str">
        <f>VLOOKUP(Table1432[[#This Row],[NUTS III 2013]],Table172537[],2,FALSE)</f>
        <v>184</v>
      </c>
      <c r="N74" s="111">
        <f>IFERROR(VLOOKUP(Table1432[[#This Row],[CodINE Mun2013]],VRefAquis!B:H,2,FALSE),IFERROR(VLOOKUP(Table1432[[#This Row],[CodINE NUTIII 2013]],VRefAquis!B:H,2,FALSE),VLOOKUP(Table1432[[#This Row],[CodINE NUTII 2013]],VRefAquis!B:H,2,FALSE)))</f>
        <v>557</v>
      </c>
      <c r="O74" s="112">
        <f>IF(VLOOKUP(Table1432[[#This Row],[CodINE Mun2013]],VRefArren!B:H,2,FALSE)&lt;&gt;"",VLOOKUP(Table1432[[#This Row],[CodINE Mun2013]],VRefArren!B:H,2,FALSE),IFERROR(VLOOKUP(Table1432[[#This Row],[CodINE NUTIII 2013]],VRefArren!B:H,2,FALSE),VLOOKUP(Table1432[[#This Row],[CodINE NUTII 2013]],VRefArren!B:H,2,FALSE)))</f>
        <v>3.94</v>
      </c>
      <c r="P74" s="116">
        <v>0</v>
      </c>
      <c r="Q74" s="113">
        <v>0</v>
      </c>
      <c r="R74" s="817" t="s">
        <v>11600</v>
      </c>
    </row>
    <row r="75" spans="1:18" ht="18.5">
      <c r="A75" s="79" t="s">
        <v>116</v>
      </c>
      <c r="B75" s="17" t="s">
        <v>884</v>
      </c>
      <c r="C75" s="94" t="s">
        <v>540</v>
      </c>
      <c r="D75" s="92" t="s">
        <v>17</v>
      </c>
      <c r="E75" s="109" t="str">
        <f>VLOOKUP(Table1432[[#This Row],[NUTS I]],Table1533[],2,FALSE)</f>
        <v>1</v>
      </c>
      <c r="F75" s="115" t="s">
        <v>18</v>
      </c>
      <c r="G75" s="109" t="str">
        <f>VLOOKUP(Table1432[[#This Row],[NUTS II 2011]],Table1634[],2,FALSE)</f>
        <v>16</v>
      </c>
      <c r="H75" s="92" t="s">
        <v>18</v>
      </c>
      <c r="I75" s="109" t="str">
        <f>VLOOKUP(Table1432[[#This Row],[NUTS II 2013]],Table162436[],2,FALSE)</f>
        <v>16</v>
      </c>
      <c r="J75" s="115" t="s">
        <v>887</v>
      </c>
      <c r="K75" s="109" t="str">
        <f>VLOOKUP(Table1432[[#This Row],[NUTS III 2011]],Table1735[],2,FALSE)</f>
        <v>168</v>
      </c>
      <c r="L75" s="93" t="s">
        <v>47</v>
      </c>
      <c r="M75" s="109" t="str">
        <f>VLOOKUP(Table1432[[#This Row],[NUTS III 2013]],Table172537[],2,FALSE)</f>
        <v>16J</v>
      </c>
      <c r="N75" s="111">
        <f>IFERROR(VLOOKUP(Table1432[[#This Row],[CodINE Mun2013]],VRefAquis!B:H,2,FALSE),IFERROR(VLOOKUP(Table1432[[#This Row],[CodINE NUTIII 2013]],VRefAquis!B:H,2,FALSE),VLOOKUP(Table1432[[#This Row],[CodINE NUTII 2013]],VRefAquis!B:H,2,FALSE)))</f>
        <v>745</v>
      </c>
      <c r="O75" s="112">
        <f>IF(VLOOKUP(Table1432[[#This Row],[CodINE Mun2013]],VRefArren!B:H,2,FALSE)&lt;&gt;"",VLOOKUP(Table1432[[#This Row],[CodINE Mun2013]],VRefArren!B:H,2,FALSE),IFERROR(VLOOKUP(Table1432[[#This Row],[CodINE NUTIII 2013]],VRefArren!B:H,2,FALSE),VLOOKUP(Table1432[[#This Row],[CodINE NUTII 2013]],VRefArren!B:H,2,FALSE)))</f>
        <v>2.97</v>
      </c>
      <c r="P75" s="116">
        <v>3</v>
      </c>
      <c r="Q75" s="113">
        <v>26</v>
      </c>
      <c r="R75" s="817" t="s">
        <v>11601</v>
      </c>
    </row>
    <row r="76" spans="1:18" ht="18.5">
      <c r="A76" s="79" t="s">
        <v>117</v>
      </c>
      <c r="B76" s="17" t="s">
        <v>1019</v>
      </c>
      <c r="C76" s="94" t="s">
        <v>674</v>
      </c>
      <c r="D76" s="92" t="s">
        <v>17</v>
      </c>
      <c r="E76" s="109" t="str">
        <f>VLOOKUP(Table1432[[#This Row],[NUTS I]],Table1533[],2,FALSE)</f>
        <v>1</v>
      </c>
      <c r="F76" s="115" t="s">
        <v>1</v>
      </c>
      <c r="G76" s="109" t="str">
        <f>VLOOKUP(Table1432[[#This Row],[NUTS II 2011]],Table1634[],2,FALSE)</f>
        <v>11</v>
      </c>
      <c r="H76" s="93" t="s">
        <v>1</v>
      </c>
      <c r="I76" s="109" t="str">
        <f>VLOOKUP(Table1432[[#This Row],[NUTS II 2013]],Table162436[],2,FALSE)</f>
        <v>11</v>
      </c>
      <c r="J76" s="115" t="s">
        <v>1023</v>
      </c>
      <c r="K76" s="109" t="str">
        <f>VLOOKUP(Table1432[[#This Row],[NUTS III 2011]],Table1735[],2,FALSE)</f>
        <v>115</v>
      </c>
      <c r="L76" s="92" t="s">
        <v>59</v>
      </c>
      <c r="M76" s="109" t="str">
        <f>VLOOKUP(Table1432[[#This Row],[NUTS III 2013]],Table172537[],2,FALSE)</f>
        <v>11C</v>
      </c>
      <c r="N76" s="111">
        <f>IFERROR(VLOOKUP(Table1432[[#This Row],[CodINE Mun2013]],VRefAquis!B:H,2,FALSE),IFERROR(VLOOKUP(Table1432[[#This Row],[CodINE NUTIII 2013]],VRefAquis!B:H,2,FALSE),VLOOKUP(Table1432[[#This Row],[CodINE NUTII 2013]],VRefAquis!B:H,2,FALSE)))</f>
        <v>848</v>
      </c>
      <c r="O76" s="112">
        <f>IF(VLOOKUP(Table1432[[#This Row],[CodINE Mun2013]],VRefArren!B:H,2,FALSE)&lt;&gt;"",VLOOKUP(Table1432[[#This Row],[CodINE Mun2013]],VRefArren!B:H,2,FALSE),IFERROR(VLOOKUP(Table1432[[#This Row],[CodINE NUTIII 2013]],VRefArren!B:H,2,FALSE),VLOOKUP(Table1432[[#This Row],[CodINE NUTII 2013]],VRefArren!B:H,2,FALSE)))</f>
        <v>2.56</v>
      </c>
      <c r="P76" s="116">
        <v>0</v>
      </c>
      <c r="Q76" s="113">
        <v>0</v>
      </c>
      <c r="R76" s="817" t="s">
        <v>11602</v>
      </c>
    </row>
    <row r="77" spans="1:18" ht="18.5">
      <c r="A77" s="79" t="s">
        <v>118</v>
      </c>
      <c r="B77" s="17" t="s">
        <v>765</v>
      </c>
      <c r="C77" s="94" t="s">
        <v>481</v>
      </c>
      <c r="D77" s="92" t="s">
        <v>17</v>
      </c>
      <c r="E77" s="109" t="str">
        <f>VLOOKUP(Table1432[[#This Row],[NUTS I]],Table1533[],2,FALSE)</f>
        <v>1</v>
      </c>
      <c r="F77" s="115" t="s">
        <v>25</v>
      </c>
      <c r="G77" s="109" t="str">
        <f>VLOOKUP(Table1432[[#This Row],[NUTS II 2011]],Table1634[],2,FALSE)</f>
        <v>18</v>
      </c>
      <c r="H77" s="93" t="s">
        <v>25</v>
      </c>
      <c r="I77" s="109" t="str">
        <f>VLOOKUP(Table1432[[#This Row],[NUTS II 2013]],Table162436[],2,FALSE)</f>
        <v>18</v>
      </c>
      <c r="J77" s="115" t="s">
        <v>49</v>
      </c>
      <c r="K77" s="109" t="str">
        <f>VLOOKUP(Table1432[[#This Row],[NUTS III 2011]],Table1735[],2,FALSE)</f>
        <v>185</v>
      </c>
      <c r="L77" s="92" t="s">
        <v>49</v>
      </c>
      <c r="M77" s="109" t="str">
        <f>VLOOKUP(Table1432[[#This Row],[NUTS III 2013]],Table172537[],2,FALSE)</f>
        <v>185</v>
      </c>
      <c r="N77" s="111">
        <f>IFERROR(VLOOKUP(Table1432[[#This Row],[CodINE Mun2013]],VRefAquis!B:H,2,FALSE),IFERROR(VLOOKUP(Table1432[[#This Row],[CodINE NUTIII 2013]],VRefAquis!B:H,2,FALSE),VLOOKUP(Table1432[[#This Row],[CodINE NUTII 2013]],VRefAquis!B:H,2,FALSE)))</f>
        <v>852</v>
      </c>
      <c r="O77" s="112">
        <f>IF(VLOOKUP(Table1432[[#This Row],[CodINE Mun2013]],VRefArren!B:H,2,FALSE)&lt;&gt;"",VLOOKUP(Table1432[[#This Row],[CodINE Mun2013]],VRefArren!B:H,2,FALSE),IFERROR(VLOOKUP(Table1432[[#This Row],[CodINE NUTIII 2013]],VRefArren!B:H,2,FALSE),VLOOKUP(Table1432[[#This Row],[CodINE NUTII 2013]],VRefArren!B:H,2,FALSE)))</f>
        <v>4</v>
      </c>
      <c r="P77" s="116">
        <v>4</v>
      </c>
      <c r="Q77" s="113">
        <v>8</v>
      </c>
      <c r="R77" s="817" t="s">
        <v>11603</v>
      </c>
    </row>
    <row r="78" spans="1:18" ht="18.5">
      <c r="A78" s="80" t="s">
        <v>119</v>
      </c>
      <c r="B78" s="17" t="s">
        <v>968</v>
      </c>
      <c r="C78" s="94" t="s">
        <v>683</v>
      </c>
      <c r="D78" s="92" t="s">
        <v>17</v>
      </c>
      <c r="E78" s="109" t="str">
        <f>VLOOKUP(Table1432[[#This Row],[NUTS I]],Table1533[],2,FALSE)</f>
        <v>1</v>
      </c>
      <c r="F78" s="115" t="s">
        <v>1</v>
      </c>
      <c r="G78" s="109" t="str">
        <f>VLOOKUP(Table1432[[#This Row],[NUTS II 2011]],Table1634[],2,FALSE)</f>
        <v>11</v>
      </c>
      <c r="H78" s="93" t="s">
        <v>1</v>
      </c>
      <c r="I78" s="109" t="str">
        <f>VLOOKUP(Table1432[[#This Row],[NUTS II 2013]],Table162436[],2,FALSE)</f>
        <v>11</v>
      </c>
      <c r="J78" s="115" t="s">
        <v>979</v>
      </c>
      <c r="K78" s="109" t="str">
        <f>VLOOKUP(Table1432[[#This Row],[NUTS III 2011]],Table1735[],2,FALSE)</f>
        <v>118</v>
      </c>
      <c r="L78" s="93" t="s">
        <v>90</v>
      </c>
      <c r="M78" s="109" t="str">
        <f>VLOOKUP(Table1432[[#This Row],[NUTS III 2013]],Table172537[],2,FALSE)</f>
        <v>11B</v>
      </c>
      <c r="N78" s="111">
        <f>IFERROR(VLOOKUP(Table1432[[#This Row],[CodINE Mun2013]],VRefAquis!B:H,2,FALSE),IFERROR(VLOOKUP(Table1432[[#This Row],[CodINE NUTIII 2013]],VRefAquis!B:H,2,FALSE),VLOOKUP(Table1432[[#This Row],[CodINE NUTII 2013]],VRefAquis!B:H,2,FALSE)))</f>
        <v>800</v>
      </c>
      <c r="O78" s="112">
        <f>IF(VLOOKUP(Table1432[[#This Row],[CodINE Mun2013]],VRefArren!B:H,2,FALSE)&lt;&gt;"",VLOOKUP(Table1432[[#This Row],[CodINE Mun2013]],VRefArren!B:H,2,FALSE),IFERROR(VLOOKUP(Table1432[[#This Row],[CodINE NUTIII 2013]],VRefArren!B:H,2,FALSE),VLOOKUP(Table1432[[#This Row],[CodINE NUTII 2013]],VRefArren!B:H,2,FALSE)))</f>
        <v>3.8</v>
      </c>
      <c r="P78" s="116">
        <v>8</v>
      </c>
      <c r="Q78" s="114">
        <v>15</v>
      </c>
      <c r="R78" s="817" t="s">
        <v>11604</v>
      </c>
    </row>
    <row r="79" spans="1:18" ht="18.5">
      <c r="A79" s="80" t="s">
        <v>120</v>
      </c>
      <c r="B79" s="17" t="s">
        <v>1008</v>
      </c>
      <c r="C79" s="94" t="s">
        <v>673</v>
      </c>
      <c r="D79" s="92" t="s">
        <v>17</v>
      </c>
      <c r="E79" s="109" t="str">
        <f>VLOOKUP(Table1432[[#This Row],[NUTS I]],Table1533[],2,FALSE)</f>
        <v>1</v>
      </c>
      <c r="F79" s="115" t="s">
        <v>1</v>
      </c>
      <c r="G79" s="109" t="str">
        <f>VLOOKUP(Table1432[[#This Row],[NUTS II 2011]],Table1634[],2,FALSE)</f>
        <v>11</v>
      </c>
      <c r="H79" s="93" t="s">
        <v>1</v>
      </c>
      <c r="I79" s="109" t="str">
        <f>VLOOKUP(Table1432[[#This Row],[NUTS II 2013]],Table162436[],2,FALSE)</f>
        <v>11</v>
      </c>
      <c r="J79" s="115" t="s">
        <v>1023</v>
      </c>
      <c r="K79" s="109" t="str">
        <f>VLOOKUP(Table1432[[#This Row],[NUTS III 2011]],Table1735[],2,FALSE)</f>
        <v>115</v>
      </c>
      <c r="L79" s="92" t="s">
        <v>59</v>
      </c>
      <c r="M79" s="109" t="str">
        <f>VLOOKUP(Table1432[[#This Row],[NUTS III 2013]],Table172537[],2,FALSE)</f>
        <v>11C</v>
      </c>
      <c r="N79" s="111">
        <f>IFERROR(VLOOKUP(Table1432[[#This Row],[CodINE Mun2013]],VRefAquis!B:H,2,FALSE),IFERROR(VLOOKUP(Table1432[[#This Row],[CodINE NUTIII 2013]],VRefAquis!B:H,2,FALSE),VLOOKUP(Table1432[[#This Row],[CodINE NUTII 2013]],VRefAquis!B:H,2,FALSE)))</f>
        <v>848</v>
      </c>
      <c r="O79" s="112">
        <f>IF(VLOOKUP(Table1432[[#This Row],[CodINE Mun2013]],VRefArren!B:H,2,FALSE)&lt;&gt;"",VLOOKUP(Table1432[[#This Row],[CodINE Mun2013]],VRefArren!B:H,2,FALSE),IFERROR(VLOOKUP(Table1432[[#This Row],[CodINE NUTIII 2013]],VRefArren!B:H,2,FALSE),VLOOKUP(Table1432[[#This Row],[CodINE NUTII 2013]],VRefArren!B:H,2,FALSE)))</f>
        <v>2.39</v>
      </c>
      <c r="P79" s="116">
        <v>1</v>
      </c>
      <c r="Q79" s="114">
        <v>20</v>
      </c>
      <c r="R79" s="817" t="s">
        <v>11605</v>
      </c>
    </row>
    <row r="80" spans="1:18" ht="18.5">
      <c r="A80" s="80" t="s">
        <v>121</v>
      </c>
      <c r="B80" s="17" t="s">
        <v>946</v>
      </c>
      <c r="C80" s="94" t="s">
        <v>607</v>
      </c>
      <c r="D80" s="92" t="s">
        <v>17</v>
      </c>
      <c r="E80" s="109" t="str">
        <f>VLOOKUP(Table1432[[#This Row],[NUTS I]],Table1533[],2,FALSE)</f>
        <v>1</v>
      </c>
      <c r="F80" s="115" t="s">
        <v>18</v>
      </c>
      <c r="G80" s="109" t="str">
        <f>VLOOKUP(Table1432[[#This Row],[NUTS II 2011]],Table1634[],2,FALSE)</f>
        <v>16</v>
      </c>
      <c r="H80" s="92" t="s">
        <v>18</v>
      </c>
      <c r="I80" s="109" t="str">
        <f>VLOOKUP(Table1432[[#This Row],[NUTS II 2013]],Table162436[],2,FALSE)</f>
        <v>16</v>
      </c>
      <c r="J80" s="115" t="s">
        <v>949</v>
      </c>
      <c r="K80" s="109" t="str">
        <f>VLOOKUP(Table1432[[#This Row],[NUTS III 2011]],Table1735[],2,FALSE)</f>
        <v>162</v>
      </c>
      <c r="L80" s="92" t="s">
        <v>69</v>
      </c>
      <c r="M80" s="109" t="str">
        <f>VLOOKUP(Table1432[[#This Row],[NUTS III 2013]],Table172537[],2,FALSE)</f>
        <v>16E</v>
      </c>
      <c r="N80" s="111">
        <f>IFERROR(VLOOKUP(Table1432[[#This Row],[CodINE Mun2013]],VRefAquis!B:H,2,FALSE),IFERROR(VLOOKUP(Table1432[[#This Row],[CodINE NUTIII 2013]],VRefAquis!B:H,2,FALSE),VLOOKUP(Table1432[[#This Row],[CodINE NUTII 2013]],VRefAquis!B:H,2,FALSE)))</f>
        <v>1021</v>
      </c>
      <c r="O80" s="112">
        <f>IF(VLOOKUP(Table1432[[#This Row],[CodINE Mun2013]],VRefArren!B:H,2,FALSE)&lt;&gt;"",VLOOKUP(Table1432[[#This Row],[CodINE Mun2013]],VRefArren!B:H,2,FALSE),IFERROR(VLOOKUP(Table1432[[#This Row],[CodINE NUTIII 2013]],VRefArren!B:H,2,FALSE),VLOOKUP(Table1432[[#This Row],[CodINE NUTII 2013]],VRefArren!B:H,2,FALSE)))</f>
        <v>5.7</v>
      </c>
      <c r="P80" s="116">
        <v>6</v>
      </c>
      <c r="Q80" s="114">
        <v>14</v>
      </c>
      <c r="R80" s="817" t="s">
        <v>11606</v>
      </c>
    </row>
    <row r="81" spans="1:18" ht="18.5">
      <c r="A81" s="79" t="s">
        <v>122</v>
      </c>
      <c r="B81" s="17" t="s">
        <v>945</v>
      </c>
      <c r="C81" s="94" t="s">
        <v>606</v>
      </c>
      <c r="D81" s="92" t="s">
        <v>17</v>
      </c>
      <c r="E81" s="109" t="str">
        <f>VLOOKUP(Table1432[[#This Row],[NUTS I]],Table1533[],2,FALSE)</f>
        <v>1</v>
      </c>
      <c r="F81" s="115" t="s">
        <v>18</v>
      </c>
      <c r="G81" s="109" t="str">
        <f>VLOOKUP(Table1432[[#This Row],[NUTS II 2011]],Table1634[],2,FALSE)</f>
        <v>16</v>
      </c>
      <c r="H81" s="92" t="s">
        <v>18</v>
      </c>
      <c r="I81" s="109" t="str">
        <f>VLOOKUP(Table1432[[#This Row],[NUTS II 2013]],Table162436[],2,FALSE)</f>
        <v>16</v>
      </c>
      <c r="J81" s="115" t="s">
        <v>949</v>
      </c>
      <c r="K81" s="109" t="str">
        <f>VLOOKUP(Table1432[[#This Row],[NUTS III 2011]],Table1735[],2,FALSE)</f>
        <v>162</v>
      </c>
      <c r="L81" s="92" t="s">
        <v>69</v>
      </c>
      <c r="M81" s="109" t="str">
        <f>VLOOKUP(Table1432[[#This Row],[NUTS III 2013]],Table172537[],2,FALSE)</f>
        <v>16E</v>
      </c>
      <c r="N81" s="111">
        <f>IFERROR(VLOOKUP(Table1432[[#This Row],[CodINE Mun2013]],VRefAquis!B:H,2,FALSE),IFERROR(VLOOKUP(Table1432[[#This Row],[CodINE NUTIII 2013]],VRefAquis!B:H,2,FALSE),VLOOKUP(Table1432[[#This Row],[CodINE NUTII 2013]],VRefAquis!B:H,2,FALSE)))</f>
        <v>1021</v>
      </c>
      <c r="O81" s="112">
        <f>IF(VLOOKUP(Table1432[[#This Row],[CodINE Mun2013]],VRefArren!B:H,2,FALSE)&lt;&gt;"",VLOOKUP(Table1432[[#This Row],[CodINE Mun2013]],VRefArren!B:H,2,FALSE),IFERROR(VLOOKUP(Table1432[[#This Row],[CodINE NUTIII 2013]],VRefArren!B:H,2,FALSE),VLOOKUP(Table1432[[#This Row],[CodINE NUTII 2013]],VRefArren!B:H,2,FALSE)))</f>
        <v>3.98</v>
      </c>
      <c r="P81" s="116">
        <v>0</v>
      </c>
      <c r="Q81" s="113">
        <v>0</v>
      </c>
      <c r="R81" s="817" t="s">
        <v>11607</v>
      </c>
    </row>
    <row r="82" spans="1:18" ht="18.5">
      <c r="A82" s="79" t="s">
        <v>123</v>
      </c>
      <c r="B82" s="17" t="s">
        <v>850</v>
      </c>
      <c r="C82" s="94" t="s">
        <v>554</v>
      </c>
      <c r="D82" s="92" t="s">
        <v>17</v>
      </c>
      <c r="E82" s="109" t="str">
        <f>VLOOKUP(Table1432[[#This Row],[NUTS I]],Table1533[],2,FALSE)</f>
        <v>1</v>
      </c>
      <c r="F82" s="115" t="s">
        <v>18</v>
      </c>
      <c r="G82" s="109" t="str">
        <f>VLOOKUP(Table1432[[#This Row],[NUTS II 2011]],Table1634[],2,FALSE)</f>
        <v>16</v>
      </c>
      <c r="H82" s="92" t="s">
        <v>18</v>
      </c>
      <c r="I82" s="109" t="str">
        <f>VLOOKUP(Table1432[[#This Row],[NUTS II 2013]],Table162436[],2,FALSE)</f>
        <v>16</v>
      </c>
      <c r="J82" s="115" t="s">
        <v>19</v>
      </c>
      <c r="K82" s="109" t="str">
        <f>VLOOKUP(Table1432[[#This Row],[NUTS III 2011]],Table1735[],2,FALSE)</f>
        <v>16C</v>
      </c>
      <c r="L82" s="92" t="s">
        <v>19</v>
      </c>
      <c r="M82" s="109" t="str">
        <f>VLOOKUP(Table1432[[#This Row],[NUTS III 2013]],Table172537[],2,FALSE)</f>
        <v>16I</v>
      </c>
      <c r="N82" s="111">
        <f>IFERROR(VLOOKUP(Table1432[[#This Row],[CodINE Mun2013]],VRefAquis!B:H,2,FALSE),IFERROR(VLOOKUP(Table1432[[#This Row],[CodINE NUTIII 2013]],VRefAquis!B:H,2,FALSE),VLOOKUP(Table1432[[#This Row],[CodINE NUTII 2013]],VRefAquis!B:H,2,FALSE)))</f>
        <v>740</v>
      </c>
      <c r="O82" s="112">
        <f>IF(VLOOKUP(Table1432[[#This Row],[CodINE Mun2013]],VRefArren!B:H,2,FALSE)&lt;&gt;"",VLOOKUP(Table1432[[#This Row],[CodINE Mun2013]],VRefArren!B:H,2,FALSE),IFERROR(VLOOKUP(Table1432[[#This Row],[CodINE NUTIII 2013]],VRefArren!B:H,2,FALSE),VLOOKUP(Table1432[[#This Row],[CodINE NUTII 2013]],VRefArren!B:H,2,FALSE)))</f>
        <v>3.6</v>
      </c>
      <c r="P82" s="116">
        <v>1</v>
      </c>
      <c r="Q82" s="113">
        <v>6</v>
      </c>
      <c r="R82" s="817" t="s">
        <v>11608</v>
      </c>
    </row>
    <row r="83" spans="1:18" ht="18.5">
      <c r="A83" s="80" t="s">
        <v>124</v>
      </c>
      <c r="B83" s="17" t="s">
        <v>764</v>
      </c>
      <c r="C83" s="94" t="s">
        <v>480</v>
      </c>
      <c r="D83" s="92" t="s">
        <v>17</v>
      </c>
      <c r="E83" s="109" t="str">
        <f>VLOOKUP(Table1432[[#This Row],[NUTS I]],Table1533[],2,FALSE)</f>
        <v>1</v>
      </c>
      <c r="F83" s="115" t="s">
        <v>25</v>
      </c>
      <c r="G83" s="109" t="str">
        <f>VLOOKUP(Table1432[[#This Row],[NUTS II 2011]],Table1634[],2,FALSE)</f>
        <v>18</v>
      </c>
      <c r="H83" s="93" t="s">
        <v>25</v>
      </c>
      <c r="I83" s="109" t="str">
        <f>VLOOKUP(Table1432[[#This Row],[NUTS II 2013]],Table162436[],2,FALSE)</f>
        <v>18</v>
      </c>
      <c r="J83" s="115" t="s">
        <v>49</v>
      </c>
      <c r="K83" s="109" t="str">
        <f>VLOOKUP(Table1432[[#This Row],[NUTS III 2011]],Table1735[],2,FALSE)</f>
        <v>185</v>
      </c>
      <c r="L83" s="92" t="s">
        <v>49</v>
      </c>
      <c r="M83" s="109" t="str">
        <f>VLOOKUP(Table1432[[#This Row],[NUTS III 2013]],Table172537[],2,FALSE)</f>
        <v>185</v>
      </c>
      <c r="N83" s="111">
        <f>IFERROR(VLOOKUP(Table1432[[#This Row],[CodINE Mun2013]],VRefAquis!B:H,2,FALSE),IFERROR(VLOOKUP(Table1432[[#This Row],[CodINE NUTIII 2013]],VRefAquis!B:H,2,FALSE),VLOOKUP(Table1432[[#This Row],[CodINE NUTII 2013]],VRefAquis!B:H,2,FALSE)))</f>
        <v>852</v>
      </c>
      <c r="O83" s="112">
        <f>IF(VLOOKUP(Table1432[[#This Row],[CodINE Mun2013]],VRefArren!B:H,2,FALSE)&lt;&gt;"",VLOOKUP(Table1432[[#This Row],[CodINE Mun2013]],VRefArren!B:H,2,FALSE),IFERROR(VLOOKUP(Table1432[[#This Row],[CodINE NUTIII 2013]],VRefArren!B:H,2,FALSE),VLOOKUP(Table1432[[#This Row],[CodINE NUTII 2013]],VRefArren!B:H,2,FALSE)))</f>
        <v>3.77</v>
      </c>
      <c r="P83" s="116">
        <v>8</v>
      </c>
      <c r="Q83" s="114">
        <v>105</v>
      </c>
      <c r="R83" s="817" t="s">
        <v>11609</v>
      </c>
    </row>
    <row r="84" spans="1:18" ht="18.5">
      <c r="A84" s="79" t="s">
        <v>125</v>
      </c>
      <c r="B84" s="17" t="s">
        <v>725</v>
      </c>
      <c r="C84" s="94" t="s">
        <v>421</v>
      </c>
      <c r="D84" s="93" t="s">
        <v>64</v>
      </c>
      <c r="E84" s="110" t="str">
        <f>VLOOKUP(Table1432[[#This Row],[NUTS I]],Table1533[],2,FALSE)</f>
        <v>2</v>
      </c>
      <c r="F84" s="115" t="s">
        <v>64</v>
      </c>
      <c r="G84" s="109" t="str">
        <f>VLOOKUP(Table1432[[#This Row],[NUTS II 2011]],Table1634[],2,FALSE)</f>
        <v>20</v>
      </c>
      <c r="H84" s="92" t="s">
        <v>64</v>
      </c>
      <c r="I84" s="109" t="str">
        <f>VLOOKUP(Table1432[[#This Row],[NUTS II 2013]],Table162436[],2,FALSE)</f>
        <v>20</v>
      </c>
      <c r="J84" s="115" t="s">
        <v>64</v>
      </c>
      <c r="K84" s="109" t="str">
        <f>VLOOKUP(Table1432[[#This Row],[NUTS III 2011]],Table1735[],2,FALSE)</f>
        <v>200</v>
      </c>
      <c r="L84" s="115" t="s">
        <v>64</v>
      </c>
      <c r="M84" s="109" t="str">
        <f>VLOOKUP(Table1432[[#This Row],[NUTS III 2013]],Table172537[],2,FALSE)</f>
        <v>200</v>
      </c>
      <c r="N84" s="111">
        <f>IFERROR(VLOOKUP(Table1432[[#This Row],[CodINE Mun2013]],VRefAquis!B:H,2,FALSE),IFERROR(VLOOKUP(Table1432[[#This Row],[CodINE NUTIII 2013]],VRefAquis!B:H,2,FALSE),VLOOKUP(Table1432[[#This Row],[CodINE NUTII 2013]],VRefAquis!B:H,2,FALSE)))</f>
        <v>937</v>
      </c>
      <c r="O84" s="112">
        <f>IF(VLOOKUP(Table1432[[#This Row],[CodINE Mun2013]],VRefArren!B:H,2,FALSE)&lt;&gt;"",VLOOKUP(Table1432[[#This Row],[CodINE Mun2013]],VRefArren!B:H,2,FALSE),IFERROR(VLOOKUP(Table1432[[#This Row],[CodINE NUTIII 2013]],VRefArren!B:H,2,FALSE),VLOOKUP(Table1432[[#This Row],[CodINE NUTII 2013]],VRefArren!B:H,2,FALSE)))</f>
        <v>4.01</v>
      </c>
      <c r="P84" s="116">
        <v>0</v>
      </c>
      <c r="Q84" s="113">
        <v>0</v>
      </c>
      <c r="R84" s="817" t="s">
        <v>11610</v>
      </c>
    </row>
    <row r="85" spans="1:18" ht="18.5">
      <c r="A85" s="80" t="s">
        <v>126</v>
      </c>
      <c r="B85" s="17" t="s">
        <v>867</v>
      </c>
      <c r="C85" s="94" t="s">
        <v>539</v>
      </c>
      <c r="D85" s="92" t="s">
        <v>17</v>
      </c>
      <c r="E85" s="109" t="str">
        <f>VLOOKUP(Table1432[[#This Row],[NUTS I]],Table1533[],2,FALSE)</f>
        <v>1</v>
      </c>
      <c r="F85" s="115" t="s">
        <v>18</v>
      </c>
      <c r="G85" s="109" t="str">
        <f>VLOOKUP(Table1432[[#This Row],[NUTS II 2011]],Table1634[],2,FALSE)</f>
        <v>16</v>
      </c>
      <c r="H85" s="92" t="s">
        <v>18</v>
      </c>
      <c r="I85" s="109" t="str">
        <f>VLOOKUP(Table1432[[#This Row],[NUTS II 2013]],Table162436[],2,FALSE)</f>
        <v>16</v>
      </c>
      <c r="J85" s="115" t="s">
        <v>870</v>
      </c>
      <c r="K85" s="109" t="str">
        <f>VLOOKUP(Table1432[[#This Row],[NUTS III 2011]],Table1735[],2,FALSE)</f>
        <v>16A</v>
      </c>
      <c r="L85" s="93" t="s">
        <v>47</v>
      </c>
      <c r="M85" s="109" t="str">
        <f>VLOOKUP(Table1432[[#This Row],[NUTS III 2013]],Table172537[],2,FALSE)</f>
        <v>16J</v>
      </c>
      <c r="N85" s="111">
        <f>IFERROR(VLOOKUP(Table1432[[#This Row],[CodINE Mun2013]],VRefAquis!B:H,2,FALSE),IFERROR(VLOOKUP(Table1432[[#This Row],[CodINE NUTIII 2013]],VRefAquis!B:H,2,FALSE),VLOOKUP(Table1432[[#This Row],[CodINE NUTII 2013]],VRefAquis!B:H,2,FALSE)))</f>
        <v>745</v>
      </c>
      <c r="O85" s="112">
        <f>IF(VLOOKUP(Table1432[[#This Row],[CodINE Mun2013]],VRefArren!B:H,2,FALSE)&lt;&gt;"",VLOOKUP(Table1432[[#This Row],[CodINE Mun2013]],VRefArren!B:H,2,FALSE),IFERROR(VLOOKUP(Table1432[[#This Row],[CodINE NUTIII 2013]],VRefArren!B:H,2,FALSE),VLOOKUP(Table1432[[#This Row],[CodINE NUTII 2013]],VRefArren!B:H,2,FALSE)))</f>
        <v>3.44</v>
      </c>
      <c r="P85" s="116">
        <v>0</v>
      </c>
      <c r="Q85" s="114">
        <v>0</v>
      </c>
      <c r="R85" s="817" t="s">
        <v>11611</v>
      </c>
    </row>
    <row r="86" spans="1:18" ht="18.5">
      <c r="A86" s="79" t="s">
        <v>127</v>
      </c>
      <c r="B86" s="17" t="s">
        <v>808</v>
      </c>
      <c r="C86" s="94" t="s">
        <v>469</v>
      </c>
      <c r="D86" s="92" t="s">
        <v>17</v>
      </c>
      <c r="E86" s="109" t="str">
        <f>VLOOKUP(Table1432[[#This Row],[NUTS I]],Table1533[],2,FALSE)</f>
        <v>1</v>
      </c>
      <c r="F86" s="115" t="s">
        <v>25</v>
      </c>
      <c r="G86" s="109" t="str">
        <f>VLOOKUP(Table1432[[#This Row],[NUTS II 2011]],Table1634[],2,FALSE)</f>
        <v>18</v>
      </c>
      <c r="H86" s="93" t="s">
        <v>25</v>
      </c>
      <c r="I86" s="109" t="str">
        <f>VLOOKUP(Table1432[[#This Row],[NUTS II 2013]],Table162436[],2,FALSE)</f>
        <v>18</v>
      </c>
      <c r="J86" s="115" t="s">
        <v>53</v>
      </c>
      <c r="K86" s="109" t="str">
        <f>VLOOKUP(Table1432[[#This Row],[NUTS III 2011]],Table1735[],2,FALSE)</f>
        <v>182</v>
      </c>
      <c r="L86" s="92" t="s">
        <v>53</v>
      </c>
      <c r="M86" s="109" t="str">
        <f>VLOOKUP(Table1432[[#This Row],[NUTS III 2013]],Table172537[],2,FALSE)</f>
        <v>186</v>
      </c>
      <c r="N86" s="111">
        <f>IFERROR(VLOOKUP(Table1432[[#This Row],[CodINE Mun2013]],VRefAquis!B:H,2,FALSE),IFERROR(VLOOKUP(Table1432[[#This Row],[CodINE NUTIII 2013]],VRefAquis!B:H,2,FALSE),VLOOKUP(Table1432[[#This Row],[CodINE NUTII 2013]],VRefAquis!B:H,2,FALSE)))</f>
        <v>631</v>
      </c>
      <c r="O86" s="112">
        <f>IF(VLOOKUP(Table1432[[#This Row],[CodINE Mun2013]],VRefArren!B:H,2,FALSE)&lt;&gt;"",VLOOKUP(Table1432[[#This Row],[CodINE Mun2013]],VRefArren!B:H,2,FALSE),IFERROR(VLOOKUP(Table1432[[#This Row],[CodINE NUTIII 2013]],VRefArren!B:H,2,FALSE),VLOOKUP(Table1432[[#This Row],[CodINE NUTII 2013]],VRefArren!B:H,2,FALSE)))</f>
        <v>3.05</v>
      </c>
      <c r="P86" s="116">
        <v>3</v>
      </c>
      <c r="Q86" s="113">
        <v>18</v>
      </c>
      <c r="R86" s="817" t="s">
        <v>11612</v>
      </c>
    </row>
    <row r="87" spans="1:18" ht="18.5">
      <c r="A87" s="80" t="s">
        <v>128</v>
      </c>
      <c r="B87" s="17" t="s">
        <v>777</v>
      </c>
      <c r="C87" s="94" t="s">
        <v>494</v>
      </c>
      <c r="D87" s="92" t="s">
        <v>17</v>
      </c>
      <c r="E87" s="109" t="str">
        <f>VLOOKUP(Table1432[[#This Row],[NUTS I]],Table1533[],2,FALSE)</f>
        <v>1</v>
      </c>
      <c r="F87" s="115" t="s">
        <v>25</v>
      </c>
      <c r="G87" s="109" t="str">
        <f>VLOOKUP(Table1432[[#This Row],[NUTS II 2011]],Table1634[],2,FALSE)</f>
        <v>18</v>
      </c>
      <c r="H87" s="93" t="s">
        <v>25</v>
      </c>
      <c r="I87" s="109" t="str">
        <f>VLOOKUP(Table1432[[#This Row],[NUTS II 2013]],Table162436[],2,FALSE)</f>
        <v>18</v>
      </c>
      <c r="J87" s="115" t="s">
        <v>44</v>
      </c>
      <c r="K87" s="109" t="str">
        <f>VLOOKUP(Table1432[[#This Row],[NUTS III 2011]],Table1735[],2,FALSE)</f>
        <v>184</v>
      </c>
      <c r="L87" s="92" t="s">
        <v>44</v>
      </c>
      <c r="M87" s="109" t="str">
        <f>VLOOKUP(Table1432[[#This Row],[NUTS III 2013]],Table172537[],2,FALSE)</f>
        <v>184</v>
      </c>
      <c r="N87" s="111">
        <f>IFERROR(VLOOKUP(Table1432[[#This Row],[CodINE Mun2013]],VRefAquis!B:H,2,FALSE),IFERROR(VLOOKUP(Table1432[[#This Row],[CodINE NUTIII 2013]],VRefAquis!B:H,2,FALSE),VLOOKUP(Table1432[[#This Row],[CodINE NUTII 2013]],VRefAquis!B:H,2,FALSE)))</f>
        <v>557</v>
      </c>
      <c r="O87" s="112">
        <f>IF(VLOOKUP(Table1432[[#This Row],[CodINE Mun2013]],VRefArren!B:H,2,FALSE)&lt;&gt;"",VLOOKUP(Table1432[[#This Row],[CodINE Mun2013]],VRefArren!B:H,2,FALSE),IFERROR(VLOOKUP(Table1432[[#This Row],[CodINE NUTIII 2013]],VRefArren!B:H,2,FALSE),VLOOKUP(Table1432[[#This Row],[CodINE NUTII 2013]],VRefArren!B:H,2,FALSE)))</f>
        <v>3.94</v>
      </c>
      <c r="P87" s="116">
        <v>1</v>
      </c>
      <c r="Q87" s="114">
        <v>4</v>
      </c>
      <c r="R87" s="817" t="s">
        <v>11613</v>
      </c>
    </row>
    <row r="88" spans="1:18" ht="18.5">
      <c r="A88" s="80" t="s">
        <v>129</v>
      </c>
      <c r="B88" s="17" t="s">
        <v>807</v>
      </c>
      <c r="C88" s="94" t="s">
        <v>468</v>
      </c>
      <c r="D88" s="92" t="s">
        <v>17</v>
      </c>
      <c r="E88" s="109" t="str">
        <f>VLOOKUP(Table1432[[#This Row],[NUTS I]],Table1533[],2,FALSE)</f>
        <v>1</v>
      </c>
      <c r="F88" s="115" t="s">
        <v>25</v>
      </c>
      <c r="G88" s="109" t="str">
        <f>VLOOKUP(Table1432[[#This Row],[NUTS II 2011]],Table1634[],2,FALSE)</f>
        <v>18</v>
      </c>
      <c r="H88" s="93" t="s">
        <v>25</v>
      </c>
      <c r="I88" s="109" t="str">
        <f>VLOOKUP(Table1432[[#This Row],[NUTS II 2013]],Table162436[],2,FALSE)</f>
        <v>18</v>
      </c>
      <c r="J88" s="115" t="s">
        <v>53</v>
      </c>
      <c r="K88" s="109" t="str">
        <f>VLOOKUP(Table1432[[#This Row],[NUTS III 2011]],Table1735[],2,FALSE)</f>
        <v>182</v>
      </c>
      <c r="L88" s="92" t="s">
        <v>53</v>
      </c>
      <c r="M88" s="109" t="str">
        <f>VLOOKUP(Table1432[[#This Row],[NUTS III 2013]],Table172537[],2,FALSE)</f>
        <v>186</v>
      </c>
      <c r="N88" s="111">
        <f>IFERROR(VLOOKUP(Table1432[[#This Row],[CodINE Mun2013]],VRefAquis!B:H,2,FALSE),IFERROR(VLOOKUP(Table1432[[#This Row],[CodINE NUTIII 2013]],VRefAquis!B:H,2,FALSE),VLOOKUP(Table1432[[#This Row],[CodINE NUTII 2013]],VRefAquis!B:H,2,FALSE)))</f>
        <v>631</v>
      </c>
      <c r="O88" s="112">
        <f>IF(VLOOKUP(Table1432[[#This Row],[CodINE Mun2013]],VRefArren!B:H,2,FALSE)&lt;&gt;"",VLOOKUP(Table1432[[#This Row],[CodINE Mun2013]],VRefArren!B:H,2,FALSE),IFERROR(VLOOKUP(Table1432[[#This Row],[CodINE NUTIII 2013]],VRefArren!B:H,2,FALSE),VLOOKUP(Table1432[[#This Row],[CodINE NUTII 2013]],VRefArren!B:H,2,FALSE)))</f>
        <v>3.3</v>
      </c>
      <c r="P88" s="116">
        <v>6</v>
      </c>
      <c r="Q88" s="114">
        <v>34</v>
      </c>
      <c r="R88" s="817" t="s">
        <v>11614</v>
      </c>
    </row>
    <row r="89" spans="1:18" ht="18.5">
      <c r="A89" s="80" t="s">
        <v>130</v>
      </c>
      <c r="B89" s="17" t="s">
        <v>849</v>
      </c>
      <c r="C89" s="94" t="s">
        <v>553</v>
      </c>
      <c r="D89" s="92" t="s">
        <v>17</v>
      </c>
      <c r="E89" s="109" t="str">
        <f>VLOOKUP(Table1432[[#This Row],[NUTS I]],Table1533[],2,FALSE)</f>
        <v>1</v>
      </c>
      <c r="F89" s="115" t="s">
        <v>18</v>
      </c>
      <c r="G89" s="109" t="str">
        <f>VLOOKUP(Table1432[[#This Row],[NUTS II 2011]],Table1634[],2,FALSE)</f>
        <v>16</v>
      </c>
      <c r="H89" s="92" t="s">
        <v>18</v>
      </c>
      <c r="I89" s="109" t="str">
        <f>VLOOKUP(Table1432[[#This Row],[NUTS II 2013]],Table162436[],2,FALSE)</f>
        <v>16</v>
      </c>
      <c r="J89" s="115" t="s">
        <v>19</v>
      </c>
      <c r="K89" s="109" t="str">
        <f>VLOOKUP(Table1432[[#This Row],[NUTS III 2011]],Table1735[],2,FALSE)</f>
        <v>16C</v>
      </c>
      <c r="L89" s="92" t="s">
        <v>19</v>
      </c>
      <c r="M89" s="109" t="str">
        <f>VLOOKUP(Table1432[[#This Row],[NUTS III 2013]],Table172537[],2,FALSE)</f>
        <v>16I</v>
      </c>
      <c r="N89" s="111">
        <f>IFERROR(VLOOKUP(Table1432[[#This Row],[CodINE Mun2013]],VRefAquis!B:H,2,FALSE),IFERROR(VLOOKUP(Table1432[[#This Row],[CodINE NUTIII 2013]],VRefAquis!B:H,2,FALSE),VLOOKUP(Table1432[[#This Row],[CodINE NUTII 2013]],VRefAquis!B:H,2,FALSE)))</f>
        <v>740</v>
      </c>
      <c r="O89" s="112">
        <f>IF(VLOOKUP(Table1432[[#This Row],[CodINE Mun2013]],VRefArren!B:H,2,FALSE)&lt;&gt;"",VLOOKUP(Table1432[[#This Row],[CodINE Mun2013]],VRefArren!B:H,2,FALSE),IFERROR(VLOOKUP(Table1432[[#This Row],[CodINE NUTIII 2013]],VRefArren!B:H,2,FALSE),VLOOKUP(Table1432[[#This Row],[CodINE NUTII 2013]],VRefArren!B:H,2,FALSE)))</f>
        <v>3.89</v>
      </c>
      <c r="P89" s="116">
        <v>0</v>
      </c>
      <c r="Q89" s="114">
        <v>0</v>
      </c>
      <c r="R89" s="817" t="s">
        <v>11615</v>
      </c>
    </row>
    <row r="90" spans="1:18" ht="18.5">
      <c r="A90" s="80" t="s">
        <v>131</v>
      </c>
      <c r="B90" s="17" t="s">
        <v>1032</v>
      </c>
      <c r="C90" s="94" t="s">
        <v>701</v>
      </c>
      <c r="D90" s="92" t="s">
        <v>17</v>
      </c>
      <c r="E90" s="109" t="str">
        <f>VLOOKUP(Table1432[[#This Row],[NUTS I]],Table1533[],2,FALSE)</f>
        <v>1</v>
      </c>
      <c r="F90" s="115" t="s">
        <v>1</v>
      </c>
      <c r="G90" s="109" t="str">
        <f>VLOOKUP(Table1432[[#This Row],[NUTS II 2011]],Table1634[],2,FALSE)</f>
        <v>11</v>
      </c>
      <c r="H90" s="93" t="s">
        <v>1</v>
      </c>
      <c r="I90" s="109" t="str">
        <f>VLOOKUP(Table1432[[#This Row],[NUTS II 2013]],Table162436[],2,FALSE)</f>
        <v>11</v>
      </c>
      <c r="J90" s="115" t="s">
        <v>1034</v>
      </c>
      <c r="K90" s="109" t="str">
        <f>VLOOKUP(Table1432[[#This Row],[NUTS III 2011]],Table1735[],2,FALSE)</f>
        <v>114</v>
      </c>
      <c r="L90" s="93" t="s">
        <v>72</v>
      </c>
      <c r="M90" s="109" t="str">
        <f>VLOOKUP(Table1432[[#This Row],[NUTS III 2013]],Table172537[],2,FALSE)</f>
        <v>11A</v>
      </c>
      <c r="N90" s="111">
        <f>IFERROR(VLOOKUP(Table1432[[#This Row],[CodINE Mun2013]],VRefAquis!B:H,2,FALSE),IFERROR(VLOOKUP(Table1432[[#This Row],[CodINE NUTIII 2013]],VRefAquis!B:H,2,FALSE),VLOOKUP(Table1432[[#This Row],[CodINE NUTII 2013]],VRefAquis!B:H,2,FALSE)))</f>
        <v>1923</v>
      </c>
      <c r="O90" s="112">
        <f>IF(VLOOKUP(Table1432[[#This Row],[CodINE Mun2013]],VRefArren!B:H,2,FALSE)&lt;&gt;"",VLOOKUP(Table1432[[#This Row],[CodINE Mun2013]],VRefArren!B:H,2,FALSE),IFERROR(VLOOKUP(Table1432[[#This Row],[CodINE NUTIII 2013]],VRefArren!B:H,2,FALSE),VLOOKUP(Table1432[[#This Row],[CodINE NUTII 2013]],VRefArren!B:H,2,FALSE)))</f>
        <v>5.81</v>
      </c>
      <c r="P90" s="116">
        <v>41</v>
      </c>
      <c r="Q90" s="114">
        <v>84</v>
      </c>
      <c r="R90" s="817" t="s">
        <v>11616</v>
      </c>
    </row>
    <row r="91" spans="1:18" ht="18.5">
      <c r="A91" s="80" t="s">
        <v>132</v>
      </c>
      <c r="B91" s="17" t="s">
        <v>369</v>
      </c>
      <c r="C91" s="94" t="s">
        <v>386</v>
      </c>
      <c r="D91" s="92" t="s">
        <v>17</v>
      </c>
      <c r="E91" s="109" t="str">
        <f>VLOOKUP(Table1432[[#This Row],[NUTS I]],Table1533[],2,FALSE)</f>
        <v>1</v>
      </c>
      <c r="F91" s="115" t="s">
        <v>1</v>
      </c>
      <c r="G91" s="109" t="str">
        <f>VLOOKUP(Table1432[[#This Row],[NUTS II 2011]],Table1634[],2,FALSE)</f>
        <v>11</v>
      </c>
      <c r="H91" s="93" t="s">
        <v>1</v>
      </c>
      <c r="I91" s="109" t="str">
        <f>VLOOKUP(Table1432[[#This Row],[NUTS II 2013]],Table162436[],2,FALSE)</f>
        <v>11</v>
      </c>
      <c r="J91" s="115" t="s">
        <v>61</v>
      </c>
      <c r="K91" s="109" t="str">
        <f>VLOOKUP(Table1432[[#This Row],[NUTS III 2011]],Table1735[],2,FALSE)</f>
        <v>112</v>
      </c>
      <c r="L91" s="93" t="s">
        <v>61</v>
      </c>
      <c r="M91" s="109" t="str">
        <f>VLOOKUP(Table1432[[#This Row],[NUTS III 2013]],Table172537[],2,FALSE)</f>
        <v>112</v>
      </c>
      <c r="N91" s="111">
        <f>IFERROR(VLOOKUP(Table1432[[#This Row],[CodINE Mun2013]],VRefAquis!B:H,2,FALSE),IFERROR(VLOOKUP(Table1432[[#This Row],[CodINE NUTIII 2013]],VRefAquis!B:H,2,FALSE),VLOOKUP(Table1432[[#This Row],[CodINE NUTII 2013]],VRefAquis!B:H,2,FALSE)))</f>
        <v>1107</v>
      </c>
      <c r="O91" s="112">
        <f>IF(VLOOKUP(Table1432[[#This Row],[CodINE Mun2013]],VRefArren!B:H,2,FALSE)&lt;&gt;"",VLOOKUP(Table1432[[#This Row],[CodINE Mun2013]],VRefArren!B:H,2,FALSE),IFERROR(VLOOKUP(Table1432[[#This Row],[CodINE NUTIII 2013]],VRefArren!B:H,2,FALSE),VLOOKUP(Table1432[[#This Row],[CodINE NUTII 2013]],VRefArren!B:H,2,FALSE)))</f>
        <v>4.59</v>
      </c>
      <c r="P91" s="116">
        <v>5</v>
      </c>
      <c r="Q91" s="114">
        <v>8</v>
      </c>
      <c r="R91" s="817" t="s">
        <v>11617</v>
      </c>
    </row>
    <row r="92" spans="1:18" ht="18.5">
      <c r="A92" s="80" t="s">
        <v>133</v>
      </c>
      <c r="B92" s="17" t="s">
        <v>957</v>
      </c>
      <c r="C92" s="94" t="s">
        <v>617</v>
      </c>
      <c r="D92" s="92" t="s">
        <v>17</v>
      </c>
      <c r="E92" s="109" t="str">
        <f>VLOOKUP(Table1432[[#This Row],[NUTS I]],Table1533[],2,FALSE)</f>
        <v>1</v>
      </c>
      <c r="F92" s="115" t="s">
        <v>18</v>
      </c>
      <c r="G92" s="109" t="str">
        <f>VLOOKUP(Table1432[[#This Row],[NUTS II 2011]],Table1634[],2,FALSE)</f>
        <v>16</v>
      </c>
      <c r="H92" s="92" t="s">
        <v>18</v>
      </c>
      <c r="I92" s="109" t="str">
        <f>VLOOKUP(Table1432[[#This Row],[NUTS II 2013]],Table162436[],2,FALSE)</f>
        <v>16</v>
      </c>
      <c r="J92" s="115" t="s">
        <v>963</v>
      </c>
      <c r="K92" s="109" t="str">
        <f>VLOOKUP(Table1432[[#This Row],[NUTS III 2011]],Table1735[],2,FALSE)</f>
        <v>161</v>
      </c>
      <c r="L92" s="92" t="s">
        <v>21</v>
      </c>
      <c r="M92" s="109" t="str">
        <f>VLOOKUP(Table1432[[#This Row],[NUTS III 2013]],Table172537[],2,FALSE)</f>
        <v>16D</v>
      </c>
      <c r="N92" s="111">
        <f>IFERROR(VLOOKUP(Table1432[[#This Row],[CodINE Mun2013]],VRefAquis!B:H,2,FALSE),IFERROR(VLOOKUP(Table1432[[#This Row],[CodINE NUTIII 2013]],VRefAquis!B:H,2,FALSE),VLOOKUP(Table1432[[#This Row],[CodINE NUTII 2013]],VRefAquis!B:H,2,FALSE)))</f>
        <v>1068</v>
      </c>
      <c r="O92" s="112">
        <f>IF(VLOOKUP(Table1432[[#This Row],[CodINE Mun2013]],VRefArren!B:H,2,FALSE)&lt;&gt;"",VLOOKUP(Table1432[[#This Row],[CodINE Mun2013]],VRefArren!B:H,2,FALSE),IFERROR(VLOOKUP(Table1432[[#This Row],[CodINE NUTIII 2013]],VRefArren!B:H,2,FALSE),VLOOKUP(Table1432[[#This Row],[CodINE NUTII 2013]],VRefArren!B:H,2,FALSE)))</f>
        <v>3.67</v>
      </c>
      <c r="P92" s="116">
        <v>2</v>
      </c>
      <c r="Q92" s="114">
        <v>127</v>
      </c>
      <c r="R92" s="817" t="s">
        <v>11618</v>
      </c>
    </row>
    <row r="93" spans="1:18" ht="18.5">
      <c r="A93" s="79" t="s">
        <v>134</v>
      </c>
      <c r="B93" s="17" t="s">
        <v>795</v>
      </c>
      <c r="C93" s="94" t="s">
        <v>455</v>
      </c>
      <c r="D93" s="92" t="s">
        <v>17</v>
      </c>
      <c r="E93" s="109" t="str">
        <f>VLOOKUP(Table1432[[#This Row],[NUTS I]],Table1533[],2,FALSE)</f>
        <v>1</v>
      </c>
      <c r="F93" s="115" t="s">
        <v>25</v>
      </c>
      <c r="G93" s="109" t="str">
        <f>VLOOKUP(Table1432[[#This Row],[NUTS II 2011]],Table1634[],2,FALSE)</f>
        <v>18</v>
      </c>
      <c r="H93" s="93" t="s">
        <v>25</v>
      </c>
      <c r="I93" s="109" t="str">
        <f>VLOOKUP(Table1432[[#This Row],[NUTS II 2013]],Table162436[],2,FALSE)</f>
        <v>18</v>
      </c>
      <c r="J93" s="115" t="s">
        <v>26</v>
      </c>
      <c r="K93" s="109" t="str">
        <f>VLOOKUP(Table1432[[#This Row],[NUTS III 2011]],Table1735[],2,FALSE)</f>
        <v>183</v>
      </c>
      <c r="L93" s="92" t="s">
        <v>26</v>
      </c>
      <c r="M93" s="109" t="str">
        <f>VLOOKUP(Table1432[[#This Row],[NUTS III 2013]],Table172537[],2,FALSE)</f>
        <v>187</v>
      </c>
      <c r="N93" s="111">
        <f>IFERROR(VLOOKUP(Table1432[[#This Row],[CodINE Mun2013]],VRefAquis!B:H,2,FALSE),IFERROR(VLOOKUP(Table1432[[#This Row],[CodINE NUTIII 2013]],VRefAquis!B:H,2,FALSE),VLOOKUP(Table1432[[#This Row],[CodINE NUTII 2013]],VRefAquis!B:H,2,FALSE)))</f>
        <v>835</v>
      </c>
      <c r="O93" s="112">
        <f>IF(VLOOKUP(Table1432[[#This Row],[CodINE Mun2013]],VRefArren!B:H,2,FALSE)&lt;&gt;"",VLOOKUP(Table1432[[#This Row],[CodINE Mun2013]],VRefArren!B:H,2,FALSE),IFERROR(VLOOKUP(Table1432[[#This Row],[CodINE NUTIII 2013]],VRefArren!B:H,2,FALSE),VLOOKUP(Table1432[[#This Row],[CodINE NUTII 2013]],VRefArren!B:H,2,FALSE)))</f>
        <v>3.28</v>
      </c>
      <c r="P93" s="116">
        <v>0</v>
      </c>
      <c r="Q93" s="116">
        <v>0</v>
      </c>
      <c r="R93" s="817" t="s">
        <v>11619</v>
      </c>
    </row>
    <row r="94" spans="1:18" ht="18.5">
      <c r="A94" s="80" t="s">
        <v>135</v>
      </c>
      <c r="B94" s="17" t="s">
        <v>794</v>
      </c>
      <c r="C94" s="94" t="s">
        <v>454</v>
      </c>
      <c r="D94" s="92" t="s">
        <v>17</v>
      </c>
      <c r="E94" s="109" t="str">
        <f>VLOOKUP(Table1432[[#This Row],[NUTS I]],Table1533[],2,FALSE)</f>
        <v>1</v>
      </c>
      <c r="F94" s="115" t="s">
        <v>25</v>
      </c>
      <c r="G94" s="109" t="str">
        <f>VLOOKUP(Table1432[[#This Row],[NUTS II 2011]],Table1634[],2,FALSE)</f>
        <v>18</v>
      </c>
      <c r="H94" s="93" t="s">
        <v>25</v>
      </c>
      <c r="I94" s="109" t="str">
        <f>VLOOKUP(Table1432[[#This Row],[NUTS II 2013]],Table162436[],2,FALSE)</f>
        <v>18</v>
      </c>
      <c r="J94" s="115" t="s">
        <v>26</v>
      </c>
      <c r="K94" s="109" t="str">
        <f>VLOOKUP(Table1432[[#This Row],[NUTS III 2011]],Table1735[],2,FALSE)</f>
        <v>183</v>
      </c>
      <c r="L94" s="92" t="s">
        <v>26</v>
      </c>
      <c r="M94" s="109" t="str">
        <f>VLOOKUP(Table1432[[#This Row],[NUTS III 2013]],Table172537[],2,FALSE)</f>
        <v>187</v>
      </c>
      <c r="N94" s="111">
        <f>IFERROR(VLOOKUP(Table1432[[#This Row],[CodINE Mun2013]],VRefAquis!B:H,2,FALSE),IFERROR(VLOOKUP(Table1432[[#This Row],[CodINE NUTIII 2013]],VRefAquis!B:H,2,FALSE),VLOOKUP(Table1432[[#This Row],[CodINE NUTII 2013]],VRefAquis!B:H,2,FALSE)))</f>
        <v>835</v>
      </c>
      <c r="O94" s="112">
        <f>IF(VLOOKUP(Table1432[[#This Row],[CodINE Mun2013]],VRefArren!B:H,2,FALSE)&lt;&gt;"",VLOOKUP(Table1432[[#This Row],[CodINE Mun2013]],VRefArren!B:H,2,FALSE),IFERROR(VLOOKUP(Table1432[[#This Row],[CodINE NUTIII 2013]],VRefArren!B:H,2,FALSE),VLOOKUP(Table1432[[#This Row],[CodINE NUTII 2013]],VRefArren!B:H,2,FALSE)))</f>
        <v>5.22</v>
      </c>
      <c r="P94" s="116">
        <v>17</v>
      </c>
      <c r="Q94" s="114">
        <v>153</v>
      </c>
      <c r="R94" s="817" t="s">
        <v>11620</v>
      </c>
    </row>
    <row r="95" spans="1:18" ht="18.5">
      <c r="A95" s="79" t="s">
        <v>136</v>
      </c>
      <c r="B95" s="17" t="s">
        <v>1042</v>
      </c>
      <c r="C95" s="94" t="s">
        <v>710</v>
      </c>
      <c r="D95" s="92" t="s">
        <v>17</v>
      </c>
      <c r="E95" s="109" t="str">
        <f>VLOOKUP(Table1432[[#This Row],[NUTS I]],Table1533[],2,FALSE)</f>
        <v>1</v>
      </c>
      <c r="F95" s="115" t="s">
        <v>1</v>
      </c>
      <c r="G95" s="109" t="str">
        <f>VLOOKUP(Table1432[[#This Row],[NUTS II 2011]],Table1634[],2,FALSE)</f>
        <v>11</v>
      </c>
      <c r="H95" s="93" t="s">
        <v>1</v>
      </c>
      <c r="I95" s="109" t="str">
        <f>VLOOKUP(Table1432[[#This Row],[NUTS II 2013]],Table162436[],2,FALSE)</f>
        <v>11</v>
      </c>
      <c r="J95" s="115" t="s">
        <v>94</v>
      </c>
      <c r="K95" s="109" t="str">
        <f>VLOOKUP(Table1432[[#This Row],[NUTS III 2011]],Table1735[],2,FALSE)</f>
        <v>113</v>
      </c>
      <c r="L95" s="92" t="s">
        <v>94</v>
      </c>
      <c r="M95" s="109" t="str">
        <f>VLOOKUP(Table1432[[#This Row],[NUTS III 2013]],Table172537[],2,FALSE)</f>
        <v>119</v>
      </c>
      <c r="N95" s="111">
        <f>IFERROR(VLOOKUP(Table1432[[#This Row],[CodINE Mun2013]],VRefAquis!B:H,2,FALSE),IFERROR(VLOOKUP(Table1432[[#This Row],[CodINE NUTIII 2013]],VRefAquis!B:H,2,FALSE),VLOOKUP(Table1432[[#This Row],[CodINE NUTII 2013]],VRefAquis!B:H,2,FALSE)))</f>
        <v>964</v>
      </c>
      <c r="O95" s="112">
        <f>IF(VLOOKUP(Table1432[[#This Row],[CodINE Mun2013]],VRefArren!B:H,2,FALSE)&lt;&gt;"",VLOOKUP(Table1432[[#This Row],[CodINE Mun2013]],VRefArren!B:H,2,FALSE),IFERROR(VLOOKUP(Table1432[[#This Row],[CodINE NUTIII 2013]],VRefArren!B:H,2,FALSE),VLOOKUP(Table1432[[#This Row],[CodINE NUTII 2013]],VRefArren!B:H,2,FALSE)))</f>
        <v>2.91</v>
      </c>
      <c r="P95" s="116">
        <v>0</v>
      </c>
      <c r="Q95" s="113">
        <v>0</v>
      </c>
      <c r="R95" s="817" t="s">
        <v>11621</v>
      </c>
    </row>
    <row r="96" spans="1:18" ht="18.5">
      <c r="A96" s="80" t="s">
        <v>137</v>
      </c>
      <c r="B96" s="17" t="s">
        <v>755</v>
      </c>
      <c r="C96" s="94" t="s">
        <v>438</v>
      </c>
      <c r="D96" s="92" t="s">
        <v>17</v>
      </c>
      <c r="E96" s="109" t="str">
        <f>VLOOKUP(Table1432[[#This Row],[NUTS I]],Table1533[],2,FALSE)</f>
        <v>1</v>
      </c>
      <c r="F96" s="115" t="s">
        <v>29</v>
      </c>
      <c r="G96" s="109" t="str">
        <f>VLOOKUP(Table1432[[#This Row],[NUTS II 2011]],Table1634[],2,FALSE)</f>
        <v>15</v>
      </c>
      <c r="H96" s="93" t="s">
        <v>29</v>
      </c>
      <c r="I96" s="109" t="str">
        <f>VLOOKUP(Table1432[[#This Row],[NUTS II 2013]],Table162436[],2,FALSE)</f>
        <v>15</v>
      </c>
      <c r="J96" s="115" t="s">
        <v>29</v>
      </c>
      <c r="K96" s="109">
        <f>VLOOKUP(Table1432[[#This Row],[NUTS III 2011]],Table1735[],2,FALSE)</f>
        <v>150</v>
      </c>
      <c r="L96" s="92" t="s">
        <v>29</v>
      </c>
      <c r="M96" s="109">
        <f>VLOOKUP(Table1432[[#This Row],[NUTS III 2013]],Table172537[],2,FALSE)</f>
        <v>150</v>
      </c>
      <c r="N96" s="111">
        <f>IFERROR(VLOOKUP(Table1432[[#This Row],[CodINE Mun2013]],VRefAquis!B:H,2,FALSE),IFERROR(VLOOKUP(Table1432[[#This Row],[CodINE NUTIII 2013]],VRefAquis!B:H,2,FALSE),VLOOKUP(Table1432[[#This Row],[CodINE NUTII 2013]],VRefAquis!B:H,2,FALSE)))</f>
        <v>2124</v>
      </c>
      <c r="O96" s="112">
        <f>IF(VLOOKUP(Table1432[[#This Row],[CodINE Mun2013]],VRefArren!B:H,2,FALSE)&lt;&gt;"",VLOOKUP(Table1432[[#This Row],[CodINE Mun2013]],VRefArren!B:H,2,FALSE),IFERROR(VLOOKUP(Table1432[[#This Row],[CodINE NUTIII 2013]],VRefArren!B:H,2,FALSE),VLOOKUP(Table1432[[#This Row],[CodINE NUTII 2013]],VRefArren!B:H,2,FALSE)))</f>
        <v>6.31</v>
      </c>
      <c r="P96" s="116">
        <v>15</v>
      </c>
      <c r="Q96" s="114">
        <v>209</v>
      </c>
      <c r="R96" s="817" t="s">
        <v>11622</v>
      </c>
    </row>
    <row r="97" spans="1:18" ht="18.5">
      <c r="A97" s="79" t="s">
        <v>138</v>
      </c>
      <c r="B97" s="17" t="s">
        <v>1016</v>
      </c>
      <c r="C97" s="94" t="s">
        <v>672</v>
      </c>
      <c r="D97" s="92" t="s">
        <v>17</v>
      </c>
      <c r="E97" s="109" t="str">
        <f>VLOOKUP(Table1432[[#This Row],[NUTS I]],Table1533[],2,FALSE)</f>
        <v>1</v>
      </c>
      <c r="F97" s="115" t="s">
        <v>1</v>
      </c>
      <c r="G97" s="109" t="str">
        <f>VLOOKUP(Table1432[[#This Row],[NUTS II 2011]],Table1634[],2,FALSE)</f>
        <v>11</v>
      </c>
      <c r="H97" s="93" t="s">
        <v>1</v>
      </c>
      <c r="I97" s="109" t="str">
        <f>VLOOKUP(Table1432[[#This Row],[NUTS II 2013]],Table162436[],2,FALSE)</f>
        <v>11</v>
      </c>
      <c r="J97" s="115" t="s">
        <v>1023</v>
      </c>
      <c r="K97" s="109" t="str">
        <f>VLOOKUP(Table1432[[#This Row],[NUTS III 2011]],Table1735[],2,FALSE)</f>
        <v>115</v>
      </c>
      <c r="L97" s="92" t="s">
        <v>59</v>
      </c>
      <c r="M97" s="109" t="str">
        <f>VLOOKUP(Table1432[[#This Row],[NUTS III 2013]],Table172537[],2,FALSE)</f>
        <v>11C</v>
      </c>
      <c r="N97" s="111">
        <f>IFERROR(VLOOKUP(Table1432[[#This Row],[CodINE Mun2013]],VRefAquis!B:H,2,FALSE),IFERROR(VLOOKUP(Table1432[[#This Row],[CodINE NUTIII 2013]],VRefAquis!B:H,2,FALSE),VLOOKUP(Table1432[[#This Row],[CodINE NUTII 2013]],VRefAquis!B:H,2,FALSE)))</f>
        <v>848</v>
      </c>
      <c r="O97" s="112">
        <f>IF(VLOOKUP(Table1432[[#This Row],[CodINE Mun2013]],VRefArren!B:H,2,FALSE)&lt;&gt;"",VLOOKUP(Table1432[[#This Row],[CodINE Mun2013]],VRefArren!B:H,2,FALSE),IFERROR(VLOOKUP(Table1432[[#This Row],[CodINE NUTIII 2013]],VRefArren!B:H,2,FALSE),VLOOKUP(Table1432[[#This Row],[CodINE NUTII 2013]],VRefArren!B:H,2,FALSE)))</f>
        <v>2.71</v>
      </c>
      <c r="P97" s="116">
        <v>1</v>
      </c>
      <c r="Q97" s="113">
        <v>50</v>
      </c>
      <c r="R97" s="817" t="s">
        <v>11623</v>
      </c>
    </row>
    <row r="98" spans="1:18" ht="18.5">
      <c r="A98" s="79" t="s">
        <v>139</v>
      </c>
      <c r="B98" s="17" t="s">
        <v>776</v>
      </c>
      <c r="C98" s="94" t="s">
        <v>493</v>
      </c>
      <c r="D98" s="92" t="s">
        <v>17</v>
      </c>
      <c r="E98" s="109" t="str">
        <f>VLOOKUP(Table1432[[#This Row],[NUTS I]],Table1533[],2,FALSE)</f>
        <v>1</v>
      </c>
      <c r="F98" s="115" t="s">
        <v>25</v>
      </c>
      <c r="G98" s="109" t="str">
        <f>VLOOKUP(Table1432[[#This Row],[NUTS II 2011]],Table1634[],2,FALSE)</f>
        <v>18</v>
      </c>
      <c r="H98" s="93" t="s">
        <v>25</v>
      </c>
      <c r="I98" s="109" t="str">
        <f>VLOOKUP(Table1432[[#This Row],[NUTS II 2013]],Table162436[],2,FALSE)</f>
        <v>18</v>
      </c>
      <c r="J98" s="115" t="s">
        <v>44</v>
      </c>
      <c r="K98" s="109" t="str">
        <f>VLOOKUP(Table1432[[#This Row],[NUTS III 2011]],Table1735[],2,FALSE)</f>
        <v>184</v>
      </c>
      <c r="L98" s="92" t="s">
        <v>44</v>
      </c>
      <c r="M98" s="109" t="str">
        <f>VLOOKUP(Table1432[[#This Row],[NUTS III 2013]],Table172537[],2,FALSE)</f>
        <v>184</v>
      </c>
      <c r="N98" s="111">
        <f>IFERROR(VLOOKUP(Table1432[[#This Row],[CodINE Mun2013]],VRefAquis!B:H,2,FALSE),IFERROR(VLOOKUP(Table1432[[#This Row],[CodINE NUTIII 2013]],VRefAquis!B:H,2,FALSE),VLOOKUP(Table1432[[#This Row],[CodINE NUTII 2013]],VRefAquis!B:H,2,FALSE)))</f>
        <v>557</v>
      </c>
      <c r="O98" s="112">
        <f>IF(VLOOKUP(Table1432[[#This Row],[CodINE Mun2013]],VRefArren!B:H,2,FALSE)&lt;&gt;"",VLOOKUP(Table1432[[#This Row],[CodINE Mun2013]],VRefArren!B:H,2,FALSE),IFERROR(VLOOKUP(Table1432[[#This Row],[CodINE NUTIII 2013]],VRefArren!B:H,2,FALSE),VLOOKUP(Table1432[[#This Row],[CodINE NUTII 2013]],VRefArren!B:H,2,FALSE)))</f>
        <v>3.94</v>
      </c>
      <c r="P98" s="116">
        <v>1</v>
      </c>
      <c r="Q98" s="113">
        <v>1</v>
      </c>
      <c r="R98" s="817" t="s">
        <v>11624</v>
      </c>
    </row>
    <row r="99" spans="1:18" ht="18.5">
      <c r="A99" s="79" t="s">
        <v>140</v>
      </c>
      <c r="B99" s="17" t="s">
        <v>848</v>
      </c>
      <c r="C99" s="94" t="s">
        <v>552</v>
      </c>
      <c r="D99" s="92" t="s">
        <v>17</v>
      </c>
      <c r="E99" s="109" t="str">
        <f>VLOOKUP(Table1432[[#This Row],[NUTS I]],Table1533[],2,FALSE)</f>
        <v>1</v>
      </c>
      <c r="F99" s="115" t="s">
        <v>18</v>
      </c>
      <c r="G99" s="109" t="str">
        <f>VLOOKUP(Table1432[[#This Row],[NUTS II 2011]],Table1634[],2,FALSE)</f>
        <v>16</v>
      </c>
      <c r="H99" s="92" t="s">
        <v>18</v>
      </c>
      <c r="I99" s="109" t="str">
        <f>VLOOKUP(Table1432[[#This Row],[NUTS II 2013]],Table162436[],2,FALSE)</f>
        <v>16</v>
      </c>
      <c r="J99" s="115" t="s">
        <v>19</v>
      </c>
      <c r="K99" s="109" t="str">
        <f>VLOOKUP(Table1432[[#This Row],[NUTS III 2011]],Table1735[],2,FALSE)</f>
        <v>16C</v>
      </c>
      <c r="L99" s="92" t="s">
        <v>19</v>
      </c>
      <c r="M99" s="109" t="str">
        <f>VLOOKUP(Table1432[[#This Row],[NUTS III 2013]],Table172537[],2,FALSE)</f>
        <v>16I</v>
      </c>
      <c r="N99" s="111">
        <f>IFERROR(VLOOKUP(Table1432[[#This Row],[CodINE Mun2013]],VRefAquis!B:H,2,FALSE),IFERROR(VLOOKUP(Table1432[[#This Row],[CodINE NUTIII 2013]],VRefAquis!B:H,2,FALSE),VLOOKUP(Table1432[[#This Row],[CodINE NUTII 2013]],VRefAquis!B:H,2,FALSE)))</f>
        <v>740</v>
      </c>
      <c r="O99" s="112">
        <f>IF(VLOOKUP(Table1432[[#This Row],[CodINE Mun2013]],VRefArren!B:H,2,FALSE)&lt;&gt;"",VLOOKUP(Table1432[[#This Row],[CodINE Mun2013]],VRefArren!B:H,2,FALSE),IFERROR(VLOOKUP(Table1432[[#This Row],[CodINE NUTIII 2013]],VRefArren!B:H,2,FALSE),VLOOKUP(Table1432[[#This Row],[CodINE NUTII 2013]],VRefArren!B:H,2,FALSE)))</f>
        <v>3.27</v>
      </c>
      <c r="P99" s="116">
        <v>4</v>
      </c>
      <c r="Q99" s="113">
        <v>4</v>
      </c>
      <c r="R99" s="817" t="s">
        <v>11625</v>
      </c>
    </row>
    <row r="100" spans="1:18" ht="18.5">
      <c r="A100" s="80" t="s">
        <v>141</v>
      </c>
      <c r="B100" s="17" t="s">
        <v>944</v>
      </c>
      <c r="C100" s="94" t="s">
        <v>605</v>
      </c>
      <c r="D100" s="92" t="s">
        <v>17</v>
      </c>
      <c r="E100" s="109" t="str">
        <f>VLOOKUP(Table1432[[#This Row],[NUTS I]],Table1533[],2,FALSE)</f>
        <v>1</v>
      </c>
      <c r="F100" s="115" t="s">
        <v>18</v>
      </c>
      <c r="G100" s="109" t="str">
        <f>VLOOKUP(Table1432[[#This Row],[NUTS II 2011]],Table1634[],2,FALSE)</f>
        <v>16</v>
      </c>
      <c r="H100" s="92" t="s">
        <v>18</v>
      </c>
      <c r="I100" s="109" t="str">
        <f>VLOOKUP(Table1432[[#This Row],[NUTS II 2013]],Table162436[],2,FALSE)</f>
        <v>16</v>
      </c>
      <c r="J100" s="115" t="s">
        <v>949</v>
      </c>
      <c r="K100" s="109" t="str">
        <f>VLOOKUP(Table1432[[#This Row],[NUTS III 2011]],Table1735[],2,FALSE)</f>
        <v>162</v>
      </c>
      <c r="L100" s="92" t="s">
        <v>69</v>
      </c>
      <c r="M100" s="109" t="str">
        <f>VLOOKUP(Table1432[[#This Row],[NUTS III 2013]],Table172537[],2,FALSE)</f>
        <v>16E</v>
      </c>
      <c r="N100" s="111">
        <f>IFERROR(VLOOKUP(Table1432[[#This Row],[CodINE Mun2013]],VRefAquis!B:H,2,FALSE),IFERROR(VLOOKUP(Table1432[[#This Row],[CodINE NUTIII 2013]],VRefAquis!B:H,2,FALSE),VLOOKUP(Table1432[[#This Row],[CodINE NUTII 2013]],VRefAquis!B:H,2,FALSE)))</f>
        <v>1021</v>
      </c>
      <c r="O100" s="112">
        <f>IF(VLOOKUP(Table1432[[#This Row],[CodINE Mun2013]],VRefArren!B:H,2,FALSE)&lt;&gt;"",VLOOKUP(Table1432[[#This Row],[CodINE Mun2013]],VRefArren!B:H,2,FALSE),IFERROR(VLOOKUP(Table1432[[#This Row],[CodINE NUTIII 2013]],VRefArren!B:H,2,FALSE),VLOOKUP(Table1432[[#This Row],[CodINE NUTII 2013]],VRefArren!B:H,2,FALSE)))</f>
        <v>4.72</v>
      </c>
      <c r="P100" s="116">
        <v>1</v>
      </c>
      <c r="Q100" s="114">
        <v>4</v>
      </c>
      <c r="R100" s="817" t="s">
        <v>11626</v>
      </c>
    </row>
    <row r="101" spans="1:18" ht="31">
      <c r="A101" s="79" t="s">
        <v>142</v>
      </c>
      <c r="B101" s="17" t="s">
        <v>883</v>
      </c>
      <c r="C101" s="94" t="s">
        <v>538</v>
      </c>
      <c r="D101" s="92" t="s">
        <v>17</v>
      </c>
      <c r="E101" s="109" t="str">
        <f>VLOOKUP(Table1432[[#This Row],[NUTS I]],Table1533[],2,FALSE)</f>
        <v>1</v>
      </c>
      <c r="F101" s="115" t="s">
        <v>18</v>
      </c>
      <c r="G101" s="109" t="str">
        <f>VLOOKUP(Table1432[[#This Row],[NUTS II 2011]],Table1634[],2,FALSE)</f>
        <v>16</v>
      </c>
      <c r="H101" s="92" t="s">
        <v>18</v>
      </c>
      <c r="I101" s="109" t="str">
        <f>VLOOKUP(Table1432[[#This Row],[NUTS II 2013]],Table162436[],2,FALSE)</f>
        <v>16</v>
      </c>
      <c r="J101" s="115" t="s">
        <v>887</v>
      </c>
      <c r="K101" s="109" t="str">
        <f>VLOOKUP(Table1432[[#This Row],[NUTS III 2011]],Table1735[],2,FALSE)</f>
        <v>168</v>
      </c>
      <c r="L101" s="93" t="s">
        <v>47</v>
      </c>
      <c r="M101" s="109" t="str">
        <f>VLOOKUP(Table1432[[#This Row],[NUTS III 2013]],Table172537[],2,FALSE)</f>
        <v>16J</v>
      </c>
      <c r="N101" s="111">
        <f>IFERROR(VLOOKUP(Table1432[[#This Row],[CodINE Mun2013]],VRefAquis!B:H,2,FALSE),IFERROR(VLOOKUP(Table1432[[#This Row],[CodINE NUTIII 2013]],VRefAquis!B:H,2,FALSE),VLOOKUP(Table1432[[#This Row],[CodINE NUTII 2013]],VRefAquis!B:H,2,FALSE)))</f>
        <v>745</v>
      </c>
      <c r="O101" s="112">
        <f>IF(VLOOKUP(Table1432[[#This Row],[CodINE Mun2013]],VRefArren!B:H,2,FALSE)&lt;&gt;"",VLOOKUP(Table1432[[#This Row],[CodINE Mun2013]],VRefArren!B:H,2,FALSE),IFERROR(VLOOKUP(Table1432[[#This Row],[CodINE NUTIII 2013]],VRefArren!B:H,2,FALSE),VLOOKUP(Table1432[[#This Row],[CodINE NUTII 2013]],VRefArren!B:H,2,FALSE)))</f>
        <v>2.97</v>
      </c>
      <c r="P101" s="116">
        <v>0</v>
      </c>
      <c r="Q101" s="113">
        <v>0</v>
      </c>
      <c r="R101" s="817" t="s">
        <v>11627</v>
      </c>
    </row>
    <row r="102" spans="1:18" ht="18.5">
      <c r="A102" s="80" t="s">
        <v>143</v>
      </c>
      <c r="B102" s="17" t="s">
        <v>918</v>
      </c>
      <c r="C102" s="94" t="s">
        <v>585</v>
      </c>
      <c r="D102" s="92" t="s">
        <v>17</v>
      </c>
      <c r="E102" s="109" t="str">
        <f>VLOOKUP(Table1432[[#This Row],[NUTS I]],Table1533[],2,FALSE)</f>
        <v>1</v>
      </c>
      <c r="F102" s="115" t="s">
        <v>18</v>
      </c>
      <c r="G102" s="109" t="str">
        <f>VLOOKUP(Table1432[[#This Row],[NUTS II 2011]],Table1634[],2,FALSE)</f>
        <v>16</v>
      </c>
      <c r="H102" s="92" t="s">
        <v>18</v>
      </c>
      <c r="I102" s="109" t="str">
        <f>VLOOKUP(Table1432[[#This Row],[NUTS II 2013]],Table162436[],2,FALSE)</f>
        <v>16</v>
      </c>
      <c r="J102" s="115" t="s">
        <v>932</v>
      </c>
      <c r="K102" s="109" t="str">
        <f>VLOOKUP(Table1432[[#This Row],[NUTS III 2011]],Table1735[],2,FALSE)</f>
        <v>164</v>
      </c>
      <c r="L102" s="92" t="s">
        <v>55</v>
      </c>
      <c r="M102" s="109" t="str">
        <f>VLOOKUP(Table1432[[#This Row],[NUTS III 2013]],Table172537[],2,FALSE)</f>
        <v>16F</v>
      </c>
      <c r="N102" s="111">
        <f>IFERROR(VLOOKUP(Table1432[[#This Row],[CodINE Mun2013]],VRefAquis!B:H,2,FALSE),IFERROR(VLOOKUP(Table1432[[#This Row],[CodINE NUTIII 2013]],VRefAquis!B:H,2,FALSE),VLOOKUP(Table1432[[#This Row],[CodINE NUTII 2013]],VRefAquis!B:H,2,FALSE)))</f>
        <v>1043</v>
      </c>
      <c r="O102" s="112">
        <f>IF(VLOOKUP(Table1432[[#This Row],[CodINE Mun2013]],VRefArren!B:H,2,FALSE)&lt;&gt;"",VLOOKUP(Table1432[[#This Row],[CodINE Mun2013]],VRefArren!B:H,2,FALSE),IFERROR(VLOOKUP(Table1432[[#This Row],[CodINE NUTIII 2013]],VRefArren!B:H,2,FALSE),VLOOKUP(Table1432[[#This Row],[CodINE NUTII 2013]],VRefArren!B:H,2,FALSE)))</f>
        <v>4.16</v>
      </c>
      <c r="P102" s="116">
        <v>0</v>
      </c>
      <c r="Q102" s="114">
        <v>0</v>
      </c>
      <c r="R102" s="817" t="s">
        <v>11628</v>
      </c>
    </row>
    <row r="103" spans="1:18" ht="18.5">
      <c r="A103" s="80" t="s">
        <v>144</v>
      </c>
      <c r="B103" s="17" t="s">
        <v>890</v>
      </c>
      <c r="C103" s="94" t="s">
        <v>537</v>
      </c>
      <c r="D103" s="92" t="s">
        <v>17</v>
      </c>
      <c r="E103" s="109" t="str">
        <f>VLOOKUP(Table1432[[#This Row],[NUTS I]],Table1533[],2,FALSE)</f>
        <v>1</v>
      </c>
      <c r="F103" s="115" t="s">
        <v>18</v>
      </c>
      <c r="G103" s="109" t="str">
        <f>VLOOKUP(Table1432[[#This Row],[NUTS II 2011]],Table1634[],2,FALSE)</f>
        <v>16</v>
      </c>
      <c r="H103" s="92" t="s">
        <v>18</v>
      </c>
      <c r="I103" s="109" t="str">
        <f>VLOOKUP(Table1432[[#This Row],[NUTS II 2013]],Table162436[],2,FALSE)</f>
        <v>16</v>
      </c>
      <c r="J103" s="115" t="s">
        <v>892</v>
      </c>
      <c r="K103" s="109" t="str">
        <f>VLOOKUP(Table1432[[#This Row],[NUTS III 2011]],Table1735[],2,FALSE)</f>
        <v>167</v>
      </c>
      <c r="L103" s="93" t="s">
        <v>47</v>
      </c>
      <c r="M103" s="109" t="str">
        <f>VLOOKUP(Table1432[[#This Row],[NUTS III 2013]],Table172537[],2,FALSE)</f>
        <v>16J</v>
      </c>
      <c r="N103" s="111">
        <f>IFERROR(VLOOKUP(Table1432[[#This Row],[CodINE Mun2013]],VRefAquis!B:H,2,FALSE),IFERROR(VLOOKUP(Table1432[[#This Row],[CodINE NUTIII 2013]],VRefAquis!B:H,2,FALSE),VLOOKUP(Table1432[[#This Row],[CodINE NUTII 2013]],VRefAquis!B:H,2,FALSE)))</f>
        <v>745</v>
      </c>
      <c r="O103" s="112">
        <f>IF(VLOOKUP(Table1432[[#This Row],[CodINE Mun2013]],VRefArren!B:H,2,FALSE)&lt;&gt;"",VLOOKUP(Table1432[[#This Row],[CodINE Mun2013]],VRefArren!B:H,2,FALSE),IFERROR(VLOOKUP(Table1432[[#This Row],[CodINE NUTIII 2013]],VRefArren!B:H,2,FALSE),VLOOKUP(Table1432[[#This Row],[CodINE NUTII 2013]],VRefArren!B:H,2,FALSE)))</f>
        <v>2.97</v>
      </c>
      <c r="P103" s="116">
        <v>0</v>
      </c>
      <c r="Q103" s="114">
        <v>0</v>
      </c>
      <c r="R103" s="817" t="s">
        <v>11629</v>
      </c>
    </row>
    <row r="104" spans="1:18" ht="31">
      <c r="A104" s="79" t="s">
        <v>145</v>
      </c>
      <c r="B104" s="17" t="s">
        <v>997</v>
      </c>
      <c r="C104" s="94" t="s">
        <v>662</v>
      </c>
      <c r="D104" s="92" t="s">
        <v>17</v>
      </c>
      <c r="E104" s="109" t="str">
        <f>VLOOKUP(Table1432[[#This Row],[NUTS I]],Table1533[],2,FALSE)</f>
        <v>1</v>
      </c>
      <c r="F104" s="115" t="s">
        <v>1</v>
      </c>
      <c r="G104" s="109" t="str">
        <f>VLOOKUP(Table1432[[#This Row],[NUTS II 2011]],Table1634[],2,FALSE)</f>
        <v>11</v>
      </c>
      <c r="H104" s="93" t="s">
        <v>1</v>
      </c>
      <c r="I104" s="109" t="str">
        <f>VLOOKUP(Table1432[[#This Row],[NUTS II 2013]],Table162436[],2,FALSE)</f>
        <v>11</v>
      </c>
      <c r="J104" s="115" t="s">
        <v>41</v>
      </c>
      <c r="K104" s="109" t="str">
        <f>VLOOKUP(Table1432[[#This Row],[NUTS III 2011]],Table1735[],2,FALSE)</f>
        <v>117</v>
      </c>
      <c r="L104" s="92" t="s">
        <v>41</v>
      </c>
      <c r="M104" s="109" t="str">
        <f>VLOOKUP(Table1432[[#This Row],[NUTS III 2013]],Table172537[],2,FALSE)</f>
        <v>11D</v>
      </c>
      <c r="N104" s="111">
        <f>IFERROR(VLOOKUP(Table1432[[#This Row],[CodINE Mun2013]],VRefAquis!B:H,2,FALSE),IFERROR(VLOOKUP(Table1432[[#This Row],[CodINE NUTIII 2013]],VRefAquis!B:H,2,FALSE),VLOOKUP(Table1432[[#This Row],[CodINE NUTII 2013]],VRefAquis!B:H,2,FALSE)))</f>
        <v>768</v>
      </c>
      <c r="O104" s="112">
        <f>IF(VLOOKUP(Table1432[[#This Row],[CodINE Mun2013]],VRefArren!B:H,2,FALSE)&lt;&gt;"",VLOOKUP(Table1432[[#This Row],[CodINE Mun2013]],VRefArren!B:H,2,FALSE),IFERROR(VLOOKUP(Table1432[[#This Row],[CodINE NUTIII 2013]],VRefArren!B:H,2,FALSE),VLOOKUP(Table1432[[#This Row],[CodINE NUTII 2013]],VRefArren!B:H,2,FALSE)))</f>
        <v>3.22</v>
      </c>
      <c r="P104" s="116">
        <v>1</v>
      </c>
      <c r="Q104" s="113">
        <v>15</v>
      </c>
      <c r="R104" s="817" t="s">
        <v>11630</v>
      </c>
    </row>
    <row r="105" spans="1:18" ht="18.5">
      <c r="A105" s="79" t="s">
        <v>146</v>
      </c>
      <c r="B105" s="17" t="s">
        <v>806</v>
      </c>
      <c r="C105" s="94" t="s">
        <v>467</v>
      </c>
      <c r="D105" s="92" t="s">
        <v>17</v>
      </c>
      <c r="E105" s="109" t="str">
        <f>VLOOKUP(Table1432[[#This Row],[NUTS I]],Table1533[],2,FALSE)</f>
        <v>1</v>
      </c>
      <c r="F105" s="115" t="s">
        <v>25</v>
      </c>
      <c r="G105" s="109" t="str">
        <f>VLOOKUP(Table1432[[#This Row],[NUTS II 2011]],Table1634[],2,FALSE)</f>
        <v>18</v>
      </c>
      <c r="H105" s="93" t="s">
        <v>25</v>
      </c>
      <c r="I105" s="109" t="str">
        <f>VLOOKUP(Table1432[[#This Row],[NUTS II 2013]],Table162436[],2,FALSE)</f>
        <v>18</v>
      </c>
      <c r="J105" s="115" t="s">
        <v>53</v>
      </c>
      <c r="K105" s="109" t="str">
        <f>VLOOKUP(Table1432[[#This Row],[NUTS III 2011]],Table1735[],2,FALSE)</f>
        <v>182</v>
      </c>
      <c r="L105" s="92" t="s">
        <v>53</v>
      </c>
      <c r="M105" s="109" t="str">
        <f>VLOOKUP(Table1432[[#This Row],[NUTS III 2013]],Table172537[],2,FALSE)</f>
        <v>186</v>
      </c>
      <c r="N105" s="111">
        <f>IFERROR(VLOOKUP(Table1432[[#This Row],[CodINE Mun2013]],VRefAquis!B:H,2,FALSE),IFERROR(VLOOKUP(Table1432[[#This Row],[CodINE NUTIII 2013]],VRefAquis!B:H,2,FALSE),VLOOKUP(Table1432[[#This Row],[CodINE NUTII 2013]],VRefAquis!B:H,2,FALSE)))</f>
        <v>631</v>
      </c>
      <c r="O105" s="112">
        <f>IF(VLOOKUP(Table1432[[#This Row],[CodINE Mun2013]],VRefArren!B:H,2,FALSE)&lt;&gt;"",VLOOKUP(Table1432[[#This Row],[CodINE Mun2013]],VRefArren!B:H,2,FALSE),IFERROR(VLOOKUP(Table1432[[#This Row],[CodINE NUTIII 2013]],VRefArren!B:H,2,FALSE),VLOOKUP(Table1432[[#This Row],[CodINE NUTII 2013]],VRefArren!B:H,2,FALSE)))</f>
        <v>3.05</v>
      </c>
      <c r="P105" s="116">
        <v>0</v>
      </c>
      <c r="Q105" s="113">
        <v>0</v>
      </c>
      <c r="R105" s="817" t="s">
        <v>11631</v>
      </c>
    </row>
    <row r="106" spans="1:18" ht="18.5">
      <c r="A106" s="79" t="s">
        <v>147</v>
      </c>
      <c r="B106" s="17" t="s">
        <v>722</v>
      </c>
      <c r="C106" s="94" t="s">
        <v>398</v>
      </c>
      <c r="D106" s="93" t="s">
        <v>99</v>
      </c>
      <c r="E106" s="110" t="str">
        <f>VLOOKUP(Table1432[[#This Row],[NUTS I]],Table1533[],2,FALSE)</f>
        <v>3</v>
      </c>
      <c r="F106" s="115" t="s">
        <v>99</v>
      </c>
      <c r="G106" s="109" t="str">
        <f>VLOOKUP(Table1432[[#This Row],[NUTS II 2011]],Table1634[],2,FALSE)</f>
        <v>30</v>
      </c>
      <c r="H106" s="92" t="s">
        <v>99</v>
      </c>
      <c r="I106" s="109" t="str">
        <f>VLOOKUP(Table1432[[#This Row],[NUTS II 2013]],Table162436[],2,FALSE)</f>
        <v>30</v>
      </c>
      <c r="J106" s="115" t="s">
        <v>99</v>
      </c>
      <c r="K106" s="109" t="str">
        <f>VLOOKUP(Table1432[[#This Row],[NUTS III 2011]],Table1735[],2,FALSE)</f>
        <v>300</v>
      </c>
      <c r="L106" s="115" t="s">
        <v>99</v>
      </c>
      <c r="M106" s="109" t="str">
        <f>VLOOKUP(Table1432[[#This Row],[NUTS III 2013]],Table172537[],2,FALSE)</f>
        <v>300</v>
      </c>
      <c r="N106" s="111">
        <f>IFERROR(VLOOKUP(Table1432[[#This Row],[CodINE Mun2013]],VRefAquis!B:H,2,FALSE),IFERROR(VLOOKUP(Table1432[[#This Row],[CodINE NUTIII 2013]],VRefAquis!B:H,2,FALSE),VLOOKUP(Table1432[[#This Row],[CodINE NUTII 2013]],VRefAquis!B:H,2,FALSE)))</f>
        <v>1494</v>
      </c>
      <c r="O106" s="112">
        <f>IF(VLOOKUP(Table1432[[#This Row],[CodINE Mun2013]],VRefArren!B:H,2,FALSE)&lt;&gt;"",VLOOKUP(Table1432[[#This Row],[CodINE Mun2013]],VRefArren!B:H,2,FALSE),IFERROR(VLOOKUP(Table1432[[#This Row],[CodINE NUTIII 2013]],VRefArren!B:H,2,FALSE),VLOOKUP(Table1432[[#This Row],[CodINE NUTII 2013]],VRefArren!B:H,2,FALSE)))</f>
        <v>6.72</v>
      </c>
      <c r="P106" s="116">
        <v>12</v>
      </c>
      <c r="Q106" s="113">
        <v>610</v>
      </c>
      <c r="R106" s="817" t="s">
        <v>11632</v>
      </c>
    </row>
    <row r="107" spans="1:18" ht="18.5">
      <c r="A107" s="79" t="s">
        <v>148</v>
      </c>
      <c r="B107" s="17" t="s">
        <v>866</v>
      </c>
      <c r="C107" s="94" t="s">
        <v>536</v>
      </c>
      <c r="D107" s="92" t="s">
        <v>17</v>
      </c>
      <c r="E107" s="109" t="str">
        <f>VLOOKUP(Table1432[[#This Row],[NUTS I]],Table1533[],2,FALSE)</f>
        <v>1</v>
      </c>
      <c r="F107" s="115" t="s">
        <v>18</v>
      </c>
      <c r="G107" s="109" t="str">
        <f>VLOOKUP(Table1432[[#This Row],[NUTS II 2011]],Table1634[],2,FALSE)</f>
        <v>16</v>
      </c>
      <c r="H107" s="92" t="s">
        <v>18</v>
      </c>
      <c r="I107" s="109" t="str">
        <f>VLOOKUP(Table1432[[#This Row],[NUTS II 2013]],Table162436[],2,FALSE)</f>
        <v>16</v>
      </c>
      <c r="J107" s="115" t="s">
        <v>870</v>
      </c>
      <c r="K107" s="109" t="str">
        <f>VLOOKUP(Table1432[[#This Row],[NUTS III 2011]],Table1735[],2,FALSE)</f>
        <v>16A</v>
      </c>
      <c r="L107" s="93" t="s">
        <v>47</v>
      </c>
      <c r="M107" s="109" t="str">
        <f>VLOOKUP(Table1432[[#This Row],[NUTS III 2013]],Table172537[],2,FALSE)</f>
        <v>16J</v>
      </c>
      <c r="N107" s="111">
        <f>IFERROR(VLOOKUP(Table1432[[#This Row],[CodINE Mun2013]],VRefAquis!B:H,2,FALSE),IFERROR(VLOOKUP(Table1432[[#This Row],[CodINE NUTIII 2013]],VRefAquis!B:H,2,FALSE),VLOOKUP(Table1432[[#This Row],[CodINE NUTII 2013]],VRefAquis!B:H,2,FALSE)))</f>
        <v>745</v>
      </c>
      <c r="O107" s="112">
        <f>IF(VLOOKUP(Table1432[[#This Row],[CodINE Mun2013]],VRefArren!B:H,2,FALSE)&lt;&gt;"",VLOOKUP(Table1432[[#This Row],[CodINE Mun2013]],VRefArren!B:H,2,FALSE),IFERROR(VLOOKUP(Table1432[[#This Row],[CodINE NUTIII 2013]],VRefArren!B:H,2,FALSE),VLOOKUP(Table1432[[#This Row],[CodINE NUTII 2013]],VRefArren!B:H,2,FALSE)))</f>
        <v>2.96</v>
      </c>
      <c r="P107" s="116">
        <v>16</v>
      </c>
      <c r="Q107" s="113">
        <v>25</v>
      </c>
      <c r="R107" s="817" t="s">
        <v>11633</v>
      </c>
    </row>
    <row r="108" spans="1:18" ht="18.5">
      <c r="A108" s="80" t="s">
        <v>149</v>
      </c>
      <c r="B108" s="17" t="s">
        <v>805</v>
      </c>
      <c r="C108" s="94" t="s">
        <v>466</v>
      </c>
      <c r="D108" s="92" t="s">
        <v>17</v>
      </c>
      <c r="E108" s="109" t="str">
        <f>VLOOKUP(Table1432[[#This Row],[NUTS I]],Table1533[],2,FALSE)</f>
        <v>1</v>
      </c>
      <c r="F108" s="115" t="s">
        <v>25</v>
      </c>
      <c r="G108" s="109" t="str">
        <f>VLOOKUP(Table1432[[#This Row],[NUTS II 2011]],Table1634[],2,FALSE)</f>
        <v>18</v>
      </c>
      <c r="H108" s="93" t="s">
        <v>25</v>
      </c>
      <c r="I108" s="109" t="str">
        <f>VLOOKUP(Table1432[[#This Row],[NUTS II 2013]],Table162436[],2,FALSE)</f>
        <v>18</v>
      </c>
      <c r="J108" s="115" t="s">
        <v>53</v>
      </c>
      <c r="K108" s="109" t="str">
        <f>VLOOKUP(Table1432[[#This Row],[NUTS III 2011]],Table1735[],2,FALSE)</f>
        <v>182</v>
      </c>
      <c r="L108" s="92" t="s">
        <v>53</v>
      </c>
      <c r="M108" s="109" t="str">
        <f>VLOOKUP(Table1432[[#This Row],[NUTS III 2013]],Table172537[],2,FALSE)</f>
        <v>186</v>
      </c>
      <c r="N108" s="111">
        <f>IFERROR(VLOOKUP(Table1432[[#This Row],[CodINE Mun2013]],VRefAquis!B:H,2,FALSE),IFERROR(VLOOKUP(Table1432[[#This Row],[CodINE NUTIII 2013]],VRefAquis!B:H,2,FALSE),VLOOKUP(Table1432[[#This Row],[CodINE NUTII 2013]],VRefAquis!B:H,2,FALSE)))</f>
        <v>631</v>
      </c>
      <c r="O108" s="112">
        <f>IF(VLOOKUP(Table1432[[#This Row],[CodINE Mun2013]],VRefArren!B:H,2,FALSE)&lt;&gt;"",VLOOKUP(Table1432[[#This Row],[CodINE Mun2013]],VRefArren!B:H,2,FALSE),IFERROR(VLOOKUP(Table1432[[#This Row],[CodINE NUTIII 2013]],VRefArren!B:H,2,FALSE),VLOOKUP(Table1432[[#This Row],[CodINE NUTII 2013]],VRefArren!B:H,2,FALSE)))</f>
        <v>3.05</v>
      </c>
      <c r="P108" s="116">
        <v>2</v>
      </c>
      <c r="Q108" s="114">
        <v>7</v>
      </c>
      <c r="R108" s="817" t="s">
        <v>11634</v>
      </c>
    </row>
    <row r="109" spans="1:18" ht="18.5">
      <c r="A109" s="79" t="s">
        <v>150</v>
      </c>
      <c r="B109" s="17" t="s">
        <v>929</v>
      </c>
      <c r="C109" s="94" t="s">
        <v>604</v>
      </c>
      <c r="D109" s="92" t="s">
        <v>17</v>
      </c>
      <c r="E109" s="109" t="str">
        <f>VLOOKUP(Table1432[[#This Row],[NUTS I]],Table1533[],2,FALSE)</f>
        <v>1</v>
      </c>
      <c r="F109" s="115" t="s">
        <v>18</v>
      </c>
      <c r="G109" s="109" t="str">
        <f>VLOOKUP(Table1432[[#This Row],[NUTS II 2011]],Table1634[],2,FALSE)</f>
        <v>16</v>
      </c>
      <c r="H109" s="92" t="s">
        <v>18</v>
      </c>
      <c r="I109" s="109" t="str">
        <f>VLOOKUP(Table1432[[#This Row],[NUTS II 2013]],Table162436[],2,FALSE)</f>
        <v>16</v>
      </c>
      <c r="J109" s="115" t="s">
        <v>932</v>
      </c>
      <c r="K109" s="109" t="str">
        <f>VLOOKUP(Table1432[[#This Row],[NUTS III 2011]],Table1735[],2,FALSE)</f>
        <v>164</v>
      </c>
      <c r="L109" s="92" t="s">
        <v>69</v>
      </c>
      <c r="M109" s="109" t="str">
        <f>VLOOKUP(Table1432[[#This Row],[NUTS III 2013]],Table172537[],2,FALSE)</f>
        <v>16E</v>
      </c>
      <c r="N109" s="111">
        <f>IFERROR(VLOOKUP(Table1432[[#This Row],[CodINE Mun2013]],VRefAquis!B:H,2,FALSE),IFERROR(VLOOKUP(Table1432[[#This Row],[CodINE NUTIII 2013]],VRefAquis!B:H,2,FALSE),VLOOKUP(Table1432[[#This Row],[CodINE NUTII 2013]],VRefAquis!B:H,2,FALSE)))</f>
        <v>1021</v>
      </c>
      <c r="O109" s="112">
        <f>IF(VLOOKUP(Table1432[[#This Row],[CodINE Mun2013]],VRefArren!B:H,2,FALSE)&lt;&gt;"",VLOOKUP(Table1432[[#This Row],[CodINE Mun2013]],VRefArren!B:H,2,FALSE),IFERROR(VLOOKUP(Table1432[[#This Row],[CodINE NUTIII 2013]],VRefArren!B:H,2,FALSE),VLOOKUP(Table1432[[#This Row],[CodINE NUTII 2013]],VRefArren!B:H,2,FALSE)))</f>
        <v>4.45</v>
      </c>
      <c r="P109" s="116">
        <v>0</v>
      </c>
      <c r="Q109" s="113">
        <v>0</v>
      </c>
      <c r="R109" s="817" t="s">
        <v>11635</v>
      </c>
    </row>
    <row r="110" spans="1:18" ht="18.5">
      <c r="A110" s="79" t="s">
        <v>151</v>
      </c>
      <c r="B110" s="17" t="s">
        <v>763</v>
      </c>
      <c r="C110" s="94" t="s">
        <v>479</v>
      </c>
      <c r="D110" s="92" t="s">
        <v>17</v>
      </c>
      <c r="E110" s="109" t="str">
        <f>VLOOKUP(Table1432[[#This Row],[NUTS I]],Table1533[],2,FALSE)</f>
        <v>1</v>
      </c>
      <c r="F110" s="115" t="s">
        <v>25</v>
      </c>
      <c r="G110" s="109" t="str">
        <f>VLOOKUP(Table1432[[#This Row],[NUTS II 2011]],Table1634[],2,FALSE)</f>
        <v>18</v>
      </c>
      <c r="H110" s="93" t="s">
        <v>25</v>
      </c>
      <c r="I110" s="109" t="str">
        <f>VLOOKUP(Table1432[[#This Row],[NUTS II 2013]],Table162436[],2,FALSE)</f>
        <v>18</v>
      </c>
      <c r="J110" s="115" t="s">
        <v>49</v>
      </c>
      <c r="K110" s="109" t="str">
        <f>VLOOKUP(Table1432[[#This Row],[NUTS III 2011]],Table1735[],2,FALSE)</f>
        <v>185</v>
      </c>
      <c r="L110" s="92" t="s">
        <v>49</v>
      </c>
      <c r="M110" s="109" t="str">
        <f>VLOOKUP(Table1432[[#This Row],[NUTS III 2013]],Table172537[],2,FALSE)</f>
        <v>185</v>
      </c>
      <c r="N110" s="111">
        <f>IFERROR(VLOOKUP(Table1432[[#This Row],[CodINE Mun2013]],VRefAquis!B:H,2,FALSE),IFERROR(VLOOKUP(Table1432[[#This Row],[CodINE NUTIII 2013]],VRefAquis!B:H,2,FALSE),VLOOKUP(Table1432[[#This Row],[CodINE NUTII 2013]],VRefAquis!B:H,2,FALSE)))</f>
        <v>852</v>
      </c>
      <c r="O110" s="112">
        <f>IF(VLOOKUP(Table1432[[#This Row],[CodINE Mun2013]],VRefArren!B:H,2,FALSE)&lt;&gt;"",VLOOKUP(Table1432[[#This Row],[CodINE Mun2013]],VRefArren!B:H,2,FALSE),IFERROR(VLOOKUP(Table1432[[#This Row],[CodINE NUTIII 2013]],VRefArren!B:H,2,FALSE),VLOOKUP(Table1432[[#This Row],[CodINE NUTII 2013]],VRefArren!B:H,2,FALSE)))</f>
        <v>3.2</v>
      </c>
      <c r="P110" s="116">
        <v>1</v>
      </c>
      <c r="Q110" s="113">
        <v>3</v>
      </c>
      <c r="R110" s="817" t="s">
        <v>11636</v>
      </c>
    </row>
    <row r="111" spans="1:18" ht="18.5">
      <c r="A111" s="79" t="s">
        <v>152</v>
      </c>
      <c r="B111" s="17" t="s">
        <v>1031</v>
      </c>
      <c r="C111" s="94" t="s">
        <v>700</v>
      </c>
      <c r="D111" s="92" t="s">
        <v>17</v>
      </c>
      <c r="E111" s="109" t="str">
        <f>VLOOKUP(Table1432[[#This Row],[NUTS I]],Table1533[],2,FALSE)</f>
        <v>1</v>
      </c>
      <c r="F111" s="115" t="s">
        <v>1</v>
      </c>
      <c r="G111" s="109" t="str">
        <f>VLOOKUP(Table1432[[#This Row],[NUTS II 2011]],Table1634[],2,FALSE)</f>
        <v>11</v>
      </c>
      <c r="H111" s="93" t="s">
        <v>1</v>
      </c>
      <c r="I111" s="109" t="str">
        <f>VLOOKUP(Table1432[[#This Row],[NUTS II 2013]],Table162436[],2,FALSE)</f>
        <v>11</v>
      </c>
      <c r="J111" s="115" t="s">
        <v>1034</v>
      </c>
      <c r="K111" s="109" t="str">
        <f>VLOOKUP(Table1432[[#This Row],[NUTS III 2011]],Table1735[],2,FALSE)</f>
        <v>114</v>
      </c>
      <c r="L111" s="93" t="s">
        <v>72</v>
      </c>
      <c r="M111" s="109" t="str">
        <f>VLOOKUP(Table1432[[#This Row],[NUTS III 2013]],Table172537[],2,FALSE)</f>
        <v>11A</v>
      </c>
      <c r="N111" s="111">
        <f>IFERROR(VLOOKUP(Table1432[[#This Row],[CodINE Mun2013]],VRefAquis!B:H,2,FALSE),IFERROR(VLOOKUP(Table1432[[#This Row],[CodINE NUTIII 2013]],VRefAquis!B:H,2,FALSE),VLOOKUP(Table1432[[#This Row],[CodINE NUTII 2013]],VRefAquis!B:H,2,FALSE)))</f>
        <v>1129</v>
      </c>
      <c r="O111" s="112">
        <f>IF(VLOOKUP(Table1432[[#This Row],[CodINE Mun2013]],VRefArren!B:H,2,FALSE)&lt;&gt;"",VLOOKUP(Table1432[[#This Row],[CodINE Mun2013]],VRefArren!B:H,2,FALSE),IFERROR(VLOOKUP(Table1432[[#This Row],[CodINE NUTIII 2013]],VRefArren!B:H,2,FALSE),VLOOKUP(Table1432[[#This Row],[CodINE NUTII 2013]],VRefArren!B:H,2,FALSE)))</f>
        <v>5.45</v>
      </c>
      <c r="P111" s="116">
        <v>173</v>
      </c>
      <c r="Q111" s="113">
        <v>502</v>
      </c>
      <c r="R111" s="817" t="s">
        <v>11637</v>
      </c>
    </row>
    <row r="112" spans="1:18" ht="18.5">
      <c r="A112" s="80" t="s">
        <v>153</v>
      </c>
      <c r="B112" s="17" t="s">
        <v>889</v>
      </c>
      <c r="C112" s="94" t="s">
        <v>535</v>
      </c>
      <c r="D112" s="92" t="s">
        <v>17</v>
      </c>
      <c r="E112" s="109" t="str">
        <f>VLOOKUP(Table1432[[#This Row],[NUTS I]],Table1533[],2,FALSE)</f>
        <v>1</v>
      </c>
      <c r="F112" s="115" t="s">
        <v>18</v>
      </c>
      <c r="G112" s="109" t="str">
        <f>VLOOKUP(Table1432[[#This Row],[NUTS II 2011]],Table1634[],2,FALSE)</f>
        <v>16</v>
      </c>
      <c r="H112" s="92" t="s">
        <v>18</v>
      </c>
      <c r="I112" s="109" t="str">
        <f>VLOOKUP(Table1432[[#This Row],[NUTS II 2013]],Table162436[],2,FALSE)</f>
        <v>16</v>
      </c>
      <c r="J112" s="115" t="s">
        <v>892</v>
      </c>
      <c r="K112" s="109" t="str">
        <f>VLOOKUP(Table1432[[#This Row],[NUTS III 2011]],Table1735[],2,FALSE)</f>
        <v>167</v>
      </c>
      <c r="L112" s="93" t="s">
        <v>47</v>
      </c>
      <c r="M112" s="109" t="str">
        <f>VLOOKUP(Table1432[[#This Row],[NUTS III 2013]],Table172537[],2,FALSE)</f>
        <v>16J</v>
      </c>
      <c r="N112" s="111">
        <f>IFERROR(VLOOKUP(Table1432[[#This Row],[CodINE Mun2013]],VRefAquis!B:H,2,FALSE),IFERROR(VLOOKUP(Table1432[[#This Row],[CodINE NUTIII 2013]],VRefAquis!B:H,2,FALSE),VLOOKUP(Table1432[[#This Row],[CodINE NUTII 2013]],VRefAquis!B:H,2,FALSE)))</f>
        <v>745</v>
      </c>
      <c r="O112" s="112">
        <f>IF(VLOOKUP(Table1432[[#This Row],[CodINE Mun2013]],VRefArren!B:H,2,FALSE)&lt;&gt;"",VLOOKUP(Table1432[[#This Row],[CodINE Mun2013]],VRefArren!B:H,2,FALSE),IFERROR(VLOOKUP(Table1432[[#This Row],[CodINE NUTIII 2013]],VRefArren!B:H,2,FALSE),VLOOKUP(Table1432[[#This Row],[CodINE NUTII 2013]],VRefArren!B:H,2,FALSE)))</f>
        <v>2.72</v>
      </c>
      <c r="P112" s="116">
        <v>4</v>
      </c>
      <c r="Q112" s="114">
        <v>28</v>
      </c>
      <c r="R112" s="817" t="s">
        <v>11638</v>
      </c>
    </row>
    <row r="113" spans="1:18" ht="18.5">
      <c r="A113" s="79" t="s">
        <v>154</v>
      </c>
      <c r="B113" s="17" t="s">
        <v>818</v>
      </c>
      <c r="C113" s="94" t="s">
        <v>504</v>
      </c>
      <c r="D113" s="92" t="s">
        <v>17</v>
      </c>
      <c r="E113" s="109" t="str">
        <f>VLOOKUP(Table1432[[#This Row],[NUTS I]],Table1533[],2,FALSE)</f>
        <v>1</v>
      </c>
      <c r="F113" s="115" t="s">
        <v>25</v>
      </c>
      <c r="G113" s="109" t="str">
        <f>VLOOKUP(Table1432[[#This Row],[NUTS II 2011]],Table1634[],2,FALSE)</f>
        <v>18</v>
      </c>
      <c r="H113" s="93" t="s">
        <v>25</v>
      </c>
      <c r="I113" s="109" t="str">
        <f>VLOOKUP(Table1432[[#This Row],[NUTS II 2013]],Table162436[],2,FALSE)</f>
        <v>18</v>
      </c>
      <c r="J113" s="115" t="s">
        <v>31</v>
      </c>
      <c r="K113" s="109" t="str">
        <f>VLOOKUP(Table1432[[#This Row],[NUTS III 2011]],Table1735[],2,FALSE)</f>
        <v>181</v>
      </c>
      <c r="L113" s="92" t="s">
        <v>31</v>
      </c>
      <c r="M113" s="109" t="str">
        <f>VLOOKUP(Table1432[[#This Row],[NUTS III 2013]],Table172537[],2,FALSE)</f>
        <v>181</v>
      </c>
      <c r="N113" s="111">
        <f>IFERROR(VLOOKUP(Table1432[[#This Row],[CodINE Mun2013]],VRefAquis!B:H,2,FALSE),IFERROR(VLOOKUP(Table1432[[#This Row],[CodINE NUTIII 2013]],VRefAquis!B:H,2,FALSE),VLOOKUP(Table1432[[#This Row],[CodINE NUTII 2013]],VRefAquis!B:H,2,FALSE)))</f>
        <v>1293</v>
      </c>
      <c r="O113" s="112">
        <f>IF(VLOOKUP(Table1432[[#This Row],[CodINE Mun2013]],VRefArren!B:H,2,FALSE)&lt;&gt;"",VLOOKUP(Table1432[[#This Row],[CodINE Mun2013]],VRefArren!B:H,2,FALSE),IFERROR(VLOOKUP(Table1432[[#This Row],[CodINE NUTIII 2013]],VRefArren!B:H,2,FALSE),VLOOKUP(Table1432[[#This Row],[CodINE NUTII 2013]],VRefArren!B:H,2,FALSE)))</f>
        <v>4.97</v>
      </c>
      <c r="P113" s="116">
        <v>0</v>
      </c>
      <c r="Q113" s="113">
        <v>0</v>
      </c>
      <c r="R113" s="817" t="s">
        <v>11639</v>
      </c>
    </row>
    <row r="114" spans="1:18" ht="18.5">
      <c r="A114" s="79" t="s">
        <v>155</v>
      </c>
      <c r="B114" s="17" t="s">
        <v>882</v>
      </c>
      <c r="C114" s="94" t="s">
        <v>534</v>
      </c>
      <c r="D114" s="92" t="s">
        <v>17</v>
      </c>
      <c r="E114" s="109" t="str">
        <f>VLOOKUP(Table1432[[#This Row],[NUTS I]],Table1533[],2,FALSE)</f>
        <v>1</v>
      </c>
      <c r="F114" s="115" t="s">
        <v>18</v>
      </c>
      <c r="G114" s="109" t="str">
        <f>VLOOKUP(Table1432[[#This Row],[NUTS II 2011]],Table1634[],2,FALSE)</f>
        <v>16</v>
      </c>
      <c r="H114" s="92" t="s">
        <v>18</v>
      </c>
      <c r="I114" s="109" t="str">
        <f>VLOOKUP(Table1432[[#This Row],[NUTS II 2013]],Table162436[],2,FALSE)</f>
        <v>16</v>
      </c>
      <c r="J114" s="115" t="s">
        <v>887</v>
      </c>
      <c r="K114" s="109" t="str">
        <f>VLOOKUP(Table1432[[#This Row],[NUTS III 2011]],Table1735[],2,FALSE)</f>
        <v>168</v>
      </c>
      <c r="L114" s="93" t="s">
        <v>47</v>
      </c>
      <c r="M114" s="109" t="str">
        <f>VLOOKUP(Table1432[[#This Row],[NUTS III 2013]],Table172537[],2,FALSE)</f>
        <v>16J</v>
      </c>
      <c r="N114" s="111">
        <f>IFERROR(VLOOKUP(Table1432[[#This Row],[CodINE Mun2013]],VRefAquis!B:H,2,FALSE),IFERROR(VLOOKUP(Table1432[[#This Row],[CodINE NUTIII 2013]],VRefAquis!B:H,2,FALSE),VLOOKUP(Table1432[[#This Row],[CodINE NUTII 2013]],VRefAquis!B:H,2,FALSE)))</f>
        <v>745</v>
      </c>
      <c r="O114" s="112">
        <f>IF(VLOOKUP(Table1432[[#This Row],[CodINE Mun2013]],VRefArren!B:H,2,FALSE)&lt;&gt;"",VLOOKUP(Table1432[[#This Row],[CodINE Mun2013]],VRefArren!B:H,2,FALSE),IFERROR(VLOOKUP(Table1432[[#This Row],[CodINE NUTIII 2013]],VRefArren!B:H,2,FALSE),VLOOKUP(Table1432[[#This Row],[CodINE NUTII 2013]],VRefArren!B:H,2,FALSE)))</f>
        <v>3.2</v>
      </c>
      <c r="P114" s="116">
        <v>5</v>
      </c>
      <c r="Q114" s="113">
        <v>35</v>
      </c>
      <c r="R114" s="817" t="s">
        <v>11640</v>
      </c>
    </row>
    <row r="115" spans="1:18" ht="18.5">
      <c r="A115" s="80" t="s">
        <v>156</v>
      </c>
      <c r="B115" s="17" t="s">
        <v>1041</v>
      </c>
      <c r="C115" s="94" t="s">
        <v>709</v>
      </c>
      <c r="D115" s="92" t="s">
        <v>17</v>
      </c>
      <c r="E115" s="109" t="str">
        <f>VLOOKUP(Table1432[[#This Row],[NUTS I]],Table1533[],2,FALSE)</f>
        <v>1</v>
      </c>
      <c r="F115" s="115" t="s">
        <v>1</v>
      </c>
      <c r="G115" s="109" t="str">
        <f>VLOOKUP(Table1432[[#This Row],[NUTS II 2011]],Table1634[],2,FALSE)</f>
        <v>11</v>
      </c>
      <c r="H115" s="93" t="s">
        <v>1</v>
      </c>
      <c r="I115" s="109" t="str">
        <f>VLOOKUP(Table1432[[#This Row],[NUTS II 2013]],Table162436[],2,FALSE)</f>
        <v>11</v>
      </c>
      <c r="J115" s="115" t="s">
        <v>94</v>
      </c>
      <c r="K115" s="109" t="str">
        <f>VLOOKUP(Table1432[[#This Row],[NUTS III 2011]],Table1735[],2,FALSE)</f>
        <v>113</v>
      </c>
      <c r="L115" s="92" t="s">
        <v>94</v>
      </c>
      <c r="M115" s="109" t="str">
        <f>VLOOKUP(Table1432[[#This Row],[NUTS III 2013]],Table172537[],2,FALSE)</f>
        <v>119</v>
      </c>
      <c r="N115" s="111">
        <f>IFERROR(VLOOKUP(Table1432[[#This Row],[CodINE Mun2013]],VRefAquis!B:H,2,FALSE),IFERROR(VLOOKUP(Table1432[[#This Row],[CodINE NUTIII 2013]],VRefAquis!B:H,2,FALSE),VLOOKUP(Table1432[[#This Row],[CodINE NUTII 2013]],VRefAquis!B:H,2,FALSE)))</f>
        <v>964</v>
      </c>
      <c r="O115" s="112">
        <f>IF(VLOOKUP(Table1432[[#This Row],[CodINE Mun2013]],VRefArren!B:H,2,FALSE)&lt;&gt;"",VLOOKUP(Table1432[[#This Row],[CodINE Mun2013]],VRefArren!B:H,2,FALSE),IFERROR(VLOOKUP(Table1432[[#This Row],[CodINE NUTIII 2013]],VRefArren!B:H,2,FALSE),VLOOKUP(Table1432[[#This Row],[CodINE NUTII 2013]],VRefArren!B:H,2,FALSE)))</f>
        <v>3.75</v>
      </c>
      <c r="P115" s="116">
        <v>2</v>
      </c>
      <c r="Q115" s="114">
        <v>610</v>
      </c>
      <c r="R115" s="817" t="s">
        <v>11641</v>
      </c>
    </row>
    <row r="116" spans="1:18" ht="18.5">
      <c r="A116" s="80" t="s">
        <v>157</v>
      </c>
      <c r="B116" s="17" t="s">
        <v>728</v>
      </c>
      <c r="C116" s="94" t="s">
        <v>420</v>
      </c>
      <c r="D116" s="93" t="s">
        <v>64</v>
      </c>
      <c r="E116" s="110" t="str">
        <f>VLOOKUP(Table1432[[#This Row],[NUTS I]],Table1533[],2,FALSE)</f>
        <v>2</v>
      </c>
      <c r="F116" s="115" t="s">
        <v>64</v>
      </c>
      <c r="G116" s="109" t="str">
        <f>VLOOKUP(Table1432[[#This Row],[NUTS II 2011]],Table1634[],2,FALSE)</f>
        <v>20</v>
      </c>
      <c r="H116" s="92" t="s">
        <v>64</v>
      </c>
      <c r="I116" s="109" t="str">
        <f>VLOOKUP(Table1432[[#This Row],[NUTS II 2013]],Table162436[],2,FALSE)</f>
        <v>20</v>
      </c>
      <c r="J116" s="115" t="s">
        <v>64</v>
      </c>
      <c r="K116" s="109" t="str">
        <f>VLOOKUP(Table1432[[#This Row],[NUTS III 2011]],Table1735[],2,FALSE)</f>
        <v>200</v>
      </c>
      <c r="L116" s="115" t="s">
        <v>64</v>
      </c>
      <c r="M116" s="109" t="str">
        <f>VLOOKUP(Table1432[[#This Row],[NUTS III 2013]],Table172537[],2,FALSE)</f>
        <v>200</v>
      </c>
      <c r="N116" s="111">
        <f>IFERROR(VLOOKUP(Table1432[[#This Row],[CodINE Mun2013]],VRefAquis!B:H,2,FALSE),IFERROR(VLOOKUP(Table1432[[#This Row],[CodINE NUTIII 2013]],VRefAquis!B:H,2,FALSE),VLOOKUP(Table1432[[#This Row],[CodINE NUTII 2013]],VRefAquis!B:H,2,FALSE)))</f>
        <v>937</v>
      </c>
      <c r="O116" s="112">
        <f>IF(VLOOKUP(Table1432[[#This Row],[CodINE Mun2013]],VRefArren!B:H,2,FALSE)&lt;&gt;"",VLOOKUP(Table1432[[#This Row],[CodINE Mun2013]],VRefArren!B:H,2,FALSE),IFERROR(VLOOKUP(Table1432[[#This Row],[CodINE NUTIII 2013]],VRefArren!B:H,2,FALSE),VLOOKUP(Table1432[[#This Row],[CodINE NUTII 2013]],VRefArren!B:H,2,FALSE)))</f>
        <v>3.2</v>
      </c>
      <c r="P116" s="116">
        <v>0</v>
      </c>
      <c r="Q116" s="114">
        <v>0</v>
      </c>
      <c r="R116" s="817" t="s">
        <v>11642</v>
      </c>
    </row>
    <row r="117" spans="1:18" ht="18.5">
      <c r="A117" s="79" t="s">
        <v>158</v>
      </c>
      <c r="B117" s="17" t="s">
        <v>873</v>
      </c>
      <c r="C117" s="94" t="s">
        <v>562</v>
      </c>
      <c r="D117" s="92" t="s">
        <v>17</v>
      </c>
      <c r="E117" s="109" t="str">
        <f>VLOOKUP(Table1432[[#This Row],[NUTS I]],Table1533[],2,FALSE)</f>
        <v>1</v>
      </c>
      <c r="F117" s="115" t="s">
        <v>18</v>
      </c>
      <c r="G117" s="109" t="str">
        <f>VLOOKUP(Table1432[[#This Row],[NUTS II 2011]],Table1634[],2,FALSE)</f>
        <v>16</v>
      </c>
      <c r="H117" s="92" t="s">
        <v>18</v>
      </c>
      <c r="I117" s="109" t="str">
        <f>VLOOKUP(Table1432[[#This Row],[NUTS II 2013]],Table162436[],2,FALSE)</f>
        <v>16</v>
      </c>
      <c r="J117" s="115" t="s">
        <v>876</v>
      </c>
      <c r="K117" s="109" t="str">
        <f>VLOOKUP(Table1432[[#This Row],[NUTS III 2011]],Table1735[],2,FALSE)</f>
        <v>169</v>
      </c>
      <c r="L117" s="92" t="s">
        <v>110</v>
      </c>
      <c r="M117" s="109" t="str">
        <f>VLOOKUP(Table1432[[#This Row],[NUTS III 2013]],Table172537[],2,FALSE)</f>
        <v>16H</v>
      </c>
      <c r="N117" s="111">
        <f>IFERROR(VLOOKUP(Table1432[[#This Row],[CodINE Mun2013]],VRefAquis!B:H,2,FALSE),IFERROR(VLOOKUP(Table1432[[#This Row],[CodINE NUTIII 2013]],VRefAquis!B:H,2,FALSE),VLOOKUP(Table1432[[#This Row],[CodINE NUTII 2013]],VRefAquis!B:H,2,FALSE)))</f>
        <v>750</v>
      </c>
      <c r="O117" s="112">
        <f>IF(VLOOKUP(Table1432[[#This Row],[CodINE Mun2013]],VRefArren!B:H,2,FALSE)&lt;&gt;"",VLOOKUP(Table1432[[#This Row],[CodINE Mun2013]],VRefArren!B:H,2,FALSE),IFERROR(VLOOKUP(Table1432[[#This Row],[CodINE NUTIII 2013]],VRefArren!B:H,2,FALSE),VLOOKUP(Table1432[[#This Row],[CodINE NUTII 2013]],VRefArren!B:H,2,FALSE)))</f>
        <v>3.09</v>
      </c>
      <c r="P117" s="116">
        <v>6</v>
      </c>
      <c r="Q117" s="113">
        <v>6</v>
      </c>
      <c r="R117" s="817" t="s">
        <v>11643</v>
      </c>
    </row>
    <row r="118" spans="1:18" ht="18.5">
      <c r="A118" s="79" t="s">
        <v>159</v>
      </c>
      <c r="B118" s="17" t="s">
        <v>956</v>
      </c>
      <c r="C118" s="94" t="s">
        <v>616</v>
      </c>
      <c r="D118" s="92" t="s">
        <v>17</v>
      </c>
      <c r="E118" s="109" t="str">
        <f>VLOOKUP(Table1432[[#This Row],[NUTS I]],Table1533[],2,FALSE)</f>
        <v>1</v>
      </c>
      <c r="F118" s="115" t="s">
        <v>18</v>
      </c>
      <c r="G118" s="109" t="str">
        <f>VLOOKUP(Table1432[[#This Row],[NUTS II 2011]],Table1634[],2,FALSE)</f>
        <v>16</v>
      </c>
      <c r="H118" s="92" t="s">
        <v>18</v>
      </c>
      <c r="I118" s="109" t="str">
        <f>VLOOKUP(Table1432[[#This Row],[NUTS II 2013]],Table162436[],2,FALSE)</f>
        <v>16</v>
      </c>
      <c r="J118" s="115" t="s">
        <v>963</v>
      </c>
      <c r="K118" s="109" t="str">
        <f>VLOOKUP(Table1432[[#This Row],[NUTS III 2011]],Table1735[],2,FALSE)</f>
        <v>161</v>
      </c>
      <c r="L118" s="92" t="s">
        <v>21</v>
      </c>
      <c r="M118" s="109" t="str">
        <f>VLOOKUP(Table1432[[#This Row],[NUTS III 2013]],Table172537[],2,FALSE)</f>
        <v>16D</v>
      </c>
      <c r="N118" s="111">
        <f>IFERROR(VLOOKUP(Table1432[[#This Row],[CodINE Mun2013]],VRefAquis!B:H,2,FALSE),IFERROR(VLOOKUP(Table1432[[#This Row],[CodINE NUTIII 2013]],VRefAquis!B:H,2,FALSE),VLOOKUP(Table1432[[#This Row],[CodINE NUTII 2013]],VRefAquis!B:H,2,FALSE)))</f>
        <v>1068</v>
      </c>
      <c r="O118" s="112">
        <f>IF(VLOOKUP(Table1432[[#This Row],[CodINE Mun2013]],VRefArren!B:H,2,FALSE)&lt;&gt;"",VLOOKUP(Table1432[[#This Row],[CodINE Mun2013]],VRefArren!B:H,2,FALSE),IFERROR(VLOOKUP(Table1432[[#This Row],[CodINE NUTIII 2013]],VRefArren!B:H,2,FALSE),VLOOKUP(Table1432[[#This Row],[CodINE NUTII 2013]],VRefArren!B:H,2,FALSE)))</f>
        <v>5.1100000000000003</v>
      </c>
      <c r="P118" s="116">
        <v>12</v>
      </c>
      <c r="Q118" s="113">
        <v>106</v>
      </c>
      <c r="R118" s="817" t="s">
        <v>11644</v>
      </c>
    </row>
    <row r="119" spans="1:18" ht="18.5">
      <c r="A119" s="79" t="s">
        <v>160</v>
      </c>
      <c r="B119" s="17" t="s">
        <v>754</v>
      </c>
      <c r="C119" s="94" t="s">
        <v>437</v>
      </c>
      <c r="D119" s="92" t="s">
        <v>17</v>
      </c>
      <c r="E119" s="109" t="str">
        <f>VLOOKUP(Table1432[[#This Row],[NUTS I]],Table1533[],2,FALSE)</f>
        <v>1</v>
      </c>
      <c r="F119" s="115" t="s">
        <v>29</v>
      </c>
      <c r="G119" s="109" t="str">
        <f>VLOOKUP(Table1432[[#This Row],[NUTS II 2011]],Table1634[],2,FALSE)</f>
        <v>15</v>
      </c>
      <c r="H119" s="93" t="s">
        <v>29</v>
      </c>
      <c r="I119" s="109" t="str">
        <f>VLOOKUP(Table1432[[#This Row],[NUTS II 2013]],Table162436[],2,FALSE)</f>
        <v>15</v>
      </c>
      <c r="J119" s="115" t="s">
        <v>29</v>
      </c>
      <c r="K119" s="109">
        <f>VLOOKUP(Table1432[[#This Row],[NUTS III 2011]],Table1735[],2,FALSE)</f>
        <v>150</v>
      </c>
      <c r="L119" s="92" t="s">
        <v>29</v>
      </c>
      <c r="M119" s="109">
        <f>VLOOKUP(Table1432[[#This Row],[NUTS III 2013]],Table172537[],2,FALSE)</f>
        <v>150</v>
      </c>
      <c r="N119" s="111">
        <f>IFERROR(VLOOKUP(Table1432[[#This Row],[CodINE Mun2013]],VRefAquis!B:H,2,FALSE),IFERROR(VLOOKUP(Table1432[[#This Row],[CodINE NUTIII 2013]],VRefAquis!B:H,2,FALSE),VLOOKUP(Table1432[[#This Row],[CodINE NUTII 2013]],VRefAquis!B:H,2,FALSE)))</f>
        <v>1878</v>
      </c>
      <c r="O119" s="112">
        <f>IF(VLOOKUP(Table1432[[#This Row],[CodINE Mun2013]],VRefArren!B:H,2,FALSE)&lt;&gt;"",VLOOKUP(Table1432[[#This Row],[CodINE Mun2013]],VRefArren!B:H,2,FALSE),IFERROR(VLOOKUP(Table1432[[#This Row],[CodINE NUTIII 2013]],VRefArren!B:H,2,FALSE),VLOOKUP(Table1432[[#This Row],[CodINE NUTII 2013]],VRefArren!B:H,2,FALSE)))</f>
        <v>5.57</v>
      </c>
      <c r="P119" s="116">
        <v>6</v>
      </c>
      <c r="Q119" s="113">
        <v>42</v>
      </c>
      <c r="R119" s="817" t="s">
        <v>11645</v>
      </c>
    </row>
    <row r="120" spans="1:18" ht="18.5">
      <c r="A120" s="79" t="s">
        <v>161</v>
      </c>
      <c r="B120" s="17" t="s">
        <v>742</v>
      </c>
      <c r="C120" s="94" t="s">
        <v>419</v>
      </c>
      <c r="D120" s="93" t="s">
        <v>64</v>
      </c>
      <c r="E120" s="110" t="str">
        <f>VLOOKUP(Table1432[[#This Row],[NUTS I]],Table1533[],2,FALSE)</f>
        <v>2</v>
      </c>
      <c r="F120" s="115" t="s">
        <v>64</v>
      </c>
      <c r="G120" s="109" t="str">
        <f>VLOOKUP(Table1432[[#This Row],[NUTS II 2011]],Table1634[],2,FALSE)</f>
        <v>20</v>
      </c>
      <c r="H120" s="92" t="s">
        <v>64</v>
      </c>
      <c r="I120" s="109" t="str">
        <f>VLOOKUP(Table1432[[#This Row],[NUTS II 2013]],Table162436[],2,FALSE)</f>
        <v>20</v>
      </c>
      <c r="J120" s="115" t="s">
        <v>64</v>
      </c>
      <c r="K120" s="109" t="str">
        <f>VLOOKUP(Table1432[[#This Row],[NUTS III 2011]],Table1735[],2,FALSE)</f>
        <v>200</v>
      </c>
      <c r="L120" s="115" t="s">
        <v>64</v>
      </c>
      <c r="M120" s="109" t="str">
        <f>VLOOKUP(Table1432[[#This Row],[NUTS III 2013]],Table172537[],2,FALSE)</f>
        <v>200</v>
      </c>
      <c r="N120" s="111">
        <f>IFERROR(VLOOKUP(Table1432[[#This Row],[CodINE Mun2013]],VRefAquis!B:H,2,FALSE),IFERROR(VLOOKUP(Table1432[[#This Row],[CodINE NUTIII 2013]],VRefAquis!B:H,2,FALSE),VLOOKUP(Table1432[[#This Row],[CodINE NUTII 2013]],VRefAquis!B:H,2,FALSE)))</f>
        <v>937</v>
      </c>
      <c r="O120" s="112">
        <f>IF(VLOOKUP(Table1432[[#This Row],[CodINE Mun2013]],VRefArren!B:H,2,FALSE)&lt;&gt;"",VLOOKUP(Table1432[[#This Row],[CodINE Mun2013]],VRefArren!B:H,2,FALSE),IFERROR(VLOOKUP(Table1432[[#This Row],[CodINE NUTIII 2013]],VRefArren!B:H,2,FALSE),VLOOKUP(Table1432[[#This Row],[CodINE NUTII 2013]],VRefArren!B:H,2,FALSE)))</f>
        <v>3.81</v>
      </c>
      <c r="P120" s="116">
        <v>0</v>
      </c>
      <c r="Q120" s="113">
        <v>0</v>
      </c>
      <c r="R120" s="817" t="s">
        <v>11646</v>
      </c>
    </row>
    <row r="121" spans="1:18" ht="18.5">
      <c r="A121" s="80" t="s">
        <v>162</v>
      </c>
      <c r="B121" s="17" t="s">
        <v>753</v>
      </c>
      <c r="C121" s="94" t="s">
        <v>436</v>
      </c>
      <c r="D121" s="92" t="s">
        <v>17</v>
      </c>
      <c r="E121" s="109" t="str">
        <f>VLOOKUP(Table1432[[#This Row],[NUTS I]],Table1533[],2,FALSE)</f>
        <v>1</v>
      </c>
      <c r="F121" s="115" t="s">
        <v>29</v>
      </c>
      <c r="G121" s="109" t="str">
        <f>VLOOKUP(Table1432[[#This Row],[NUTS II 2011]],Table1634[],2,FALSE)</f>
        <v>15</v>
      </c>
      <c r="H121" s="93" t="s">
        <v>29</v>
      </c>
      <c r="I121" s="109" t="str">
        <f>VLOOKUP(Table1432[[#This Row],[NUTS II 2013]],Table162436[],2,FALSE)</f>
        <v>15</v>
      </c>
      <c r="J121" s="115" t="s">
        <v>29</v>
      </c>
      <c r="K121" s="109">
        <f>VLOOKUP(Table1432[[#This Row],[NUTS III 2011]],Table1735[],2,FALSE)</f>
        <v>150</v>
      </c>
      <c r="L121" s="92" t="s">
        <v>29</v>
      </c>
      <c r="M121" s="109">
        <f>VLOOKUP(Table1432[[#This Row],[NUTS III 2013]],Table172537[],2,FALSE)</f>
        <v>150</v>
      </c>
      <c r="N121" s="111">
        <f>IFERROR(VLOOKUP(Table1432[[#This Row],[CodINE Mun2013]],VRefAquis!B:H,2,FALSE),IFERROR(VLOOKUP(Table1432[[#This Row],[CodINE NUTIII 2013]],VRefAquis!B:H,2,FALSE),VLOOKUP(Table1432[[#This Row],[CodINE NUTII 2013]],VRefAquis!B:H,2,FALSE)))</f>
        <v>2544</v>
      </c>
      <c r="O121" s="112">
        <f>IF(VLOOKUP(Table1432[[#This Row],[CodINE Mun2013]],VRefArren!B:H,2,FALSE)&lt;&gt;"",VLOOKUP(Table1432[[#This Row],[CodINE Mun2013]],VRefArren!B:H,2,FALSE),IFERROR(VLOOKUP(Table1432[[#This Row],[CodINE NUTIII 2013]],VRefArren!B:H,2,FALSE),VLOOKUP(Table1432[[#This Row],[CodINE NUTII 2013]],VRefArren!B:H,2,FALSE)))</f>
        <v>7.5</v>
      </c>
      <c r="P121" s="116">
        <v>2</v>
      </c>
      <c r="Q121" s="114">
        <v>21</v>
      </c>
      <c r="R121" s="817" t="s">
        <v>11647</v>
      </c>
    </row>
    <row r="122" spans="1:18" ht="18.5">
      <c r="A122" s="80" t="s">
        <v>163</v>
      </c>
      <c r="B122" s="17" t="s">
        <v>727</v>
      </c>
      <c r="C122" s="94" t="s">
        <v>418</v>
      </c>
      <c r="D122" s="93" t="s">
        <v>64</v>
      </c>
      <c r="E122" s="110" t="str">
        <f>VLOOKUP(Table1432[[#This Row],[NUTS I]],Table1533[],2,FALSE)</f>
        <v>2</v>
      </c>
      <c r="F122" s="115" t="s">
        <v>64</v>
      </c>
      <c r="G122" s="109" t="str">
        <f>VLOOKUP(Table1432[[#This Row],[NUTS II 2011]],Table1634[],2,FALSE)</f>
        <v>20</v>
      </c>
      <c r="H122" s="92" t="s">
        <v>64</v>
      </c>
      <c r="I122" s="109" t="str">
        <f>VLOOKUP(Table1432[[#This Row],[NUTS II 2013]],Table162436[],2,FALSE)</f>
        <v>20</v>
      </c>
      <c r="J122" s="115" t="s">
        <v>64</v>
      </c>
      <c r="K122" s="109" t="str">
        <f>VLOOKUP(Table1432[[#This Row],[NUTS III 2011]],Table1735[],2,FALSE)</f>
        <v>200</v>
      </c>
      <c r="L122" s="115" t="s">
        <v>64</v>
      </c>
      <c r="M122" s="109" t="str">
        <f>VLOOKUP(Table1432[[#This Row],[NUTS III 2013]],Table172537[],2,FALSE)</f>
        <v>200</v>
      </c>
      <c r="N122" s="111">
        <f>IFERROR(VLOOKUP(Table1432[[#This Row],[CodINE Mun2013]],VRefAquis!B:H,2,FALSE),IFERROR(VLOOKUP(Table1432[[#This Row],[CodINE NUTIII 2013]],VRefAquis!B:H,2,FALSE),VLOOKUP(Table1432[[#This Row],[CodINE NUTII 2013]],VRefAquis!B:H,2,FALSE)))</f>
        <v>937</v>
      </c>
      <c r="O122" s="112">
        <f>IF(VLOOKUP(Table1432[[#This Row],[CodINE Mun2013]],VRefArren!B:H,2,FALSE)&lt;&gt;"",VLOOKUP(Table1432[[#This Row],[CodINE Mun2013]],VRefArren!B:H,2,FALSE),IFERROR(VLOOKUP(Table1432[[#This Row],[CodINE NUTIII 2013]],VRefArren!B:H,2,FALSE),VLOOKUP(Table1432[[#This Row],[CodINE NUTII 2013]],VRefArren!B:H,2,FALSE)))</f>
        <v>4.01</v>
      </c>
      <c r="P122" s="116">
        <v>0</v>
      </c>
      <c r="Q122" s="114">
        <v>0</v>
      </c>
      <c r="R122" s="817" t="s">
        <v>11648</v>
      </c>
    </row>
    <row r="123" spans="1:18" ht="18.5">
      <c r="A123" s="80" t="s">
        <v>164</v>
      </c>
      <c r="B123" s="17" t="s">
        <v>731</v>
      </c>
      <c r="C123" s="94" t="s">
        <v>417</v>
      </c>
      <c r="D123" s="93" t="s">
        <v>64</v>
      </c>
      <c r="E123" s="110" t="str">
        <f>VLOOKUP(Table1432[[#This Row],[NUTS I]],Table1533[],2,FALSE)</f>
        <v>2</v>
      </c>
      <c r="F123" s="115" t="s">
        <v>64</v>
      </c>
      <c r="G123" s="109" t="str">
        <f>VLOOKUP(Table1432[[#This Row],[NUTS II 2011]],Table1634[],2,FALSE)</f>
        <v>20</v>
      </c>
      <c r="H123" s="92" t="s">
        <v>64</v>
      </c>
      <c r="I123" s="109" t="str">
        <f>VLOOKUP(Table1432[[#This Row],[NUTS II 2013]],Table162436[],2,FALSE)</f>
        <v>20</v>
      </c>
      <c r="J123" s="115" t="s">
        <v>64</v>
      </c>
      <c r="K123" s="109" t="str">
        <f>VLOOKUP(Table1432[[#This Row],[NUTS III 2011]],Table1735[],2,FALSE)</f>
        <v>200</v>
      </c>
      <c r="L123" s="115" t="s">
        <v>64</v>
      </c>
      <c r="M123" s="109" t="str">
        <f>VLOOKUP(Table1432[[#This Row],[NUTS III 2013]],Table172537[],2,FALSE)</f>
        <v>200</v>
      </c>
      <c r="N123" s="111">
        <f>IFERROR(VLOOKUP(Table1432[[#This Row],[CodINE Mun2013]],VRefAquis!B:H,2,FALSE),IFERROR(VLOOKUP(Table1432[[#This Row],[CodINE NUTIII 2013]],VRefAquis!B:H,2,FALSE),VLOOKUP(Table1432[[#This Row],[CodINE NUTII 2013]],VRefAquis!B:H,2,FALSE)))</f>
        <v>937</v>
      </c>
      <c r="O123" s="112">
        <f>IF(VLOOKUP(Table1432[[#This Row],[CodINE Mun2013]],VRefArren!B:H,2,FALSE)&lt;&gt;"",VLOOKUP(Table1432[[#This Row],[CodINE Mun2013]],VRefArren!B:H,2,FALSE),IFERROR(VLOOKUP(Table1432[[#This Row],[CodINE NUTIII 2013]],VRefArren!B:H,2,FALSE),VLOOKUP(Table1432[[#This Row],[CodINE NUTII 2013]],VRefArren!B:H,2,FALSE)))</f>
        <v>4.01</v>
      </c>
      <c r="P123" s="116">
        <v>0</v>
      </c>
      <c r="Q123" s="114">
        <v>0</v>
      </c>
      <c r="R123" s="817" t="s">
        <v>11649</v>
      </c>
    </row>
    <row r="124" spans="1:18" ht="18.5">
      <c r="A124" s="80" t="s">
        <v>165</v>
      </c>
      <c r="B124" s="17" t="s">
        <v>986</v>
      </c>
      <c r="C124" s="94" t="s">
        <v>661</v>
      </c>
      <c r="D124" s="92" t="s">
        <v>17</v>
      </c>
      <c r="E124" s="109" t="str">
        <f>VLOOKUP(Table1432[[#This Row],[NUTS I]],Table1533[],2,FALSE)</f>
        <v>1</v>
      </c>
      <c r="F124" s="115" t="s">
        <v>1</v>
      </c>
      <c r="G124" s="109" t="str">
        <f>VLOOKUP(Table1432[[#This Row],[NUTS II 2011]],Table1634[],2,FALSE)</f>
        <v>11</v>
      </c>
      <c r="H124" s="93" t="s">
        <v>1</v>
      </c>
      <c r="I124" s="109" t="str">
        <f>VLOOKUP(Table1432[[#This Row],[NUTS II 2013]],Table162436[],2,FALSE)</f>
        <v>11</v>
      </c>
      <c r="J124" s="115" t="s">
        <v>41</v>
      </c>
      <c r="K124" s="109" t="str">
        <f>VLOOKUP(Table1432[[#This Row],[NUTS III 2011]],Table1735[],2,FALSE)</f>
        <v>117</v>
      </c>
      <c r="L124" s="92" t="s">
        <v>41</v>
      </c>
      <c r="M124" s="109" t="str">
        <f>VLOOKUP(Table1432[[#This Row],[NUTS III 2013]],Table172537[],2,FALSE)</f>
        <v>11D</v>
      </c>
      <c r="N124" s="111">
        <f>IFERROR(VLOOKUP(Table1432[[#This Row],[CodINE Mun2013]],VRefAquis!B:H,2,FALSE),IFERROR(VLOOKUP(Table1432[[#This Row],[CodINE NUTIII 2013]],VRefAquis!B:H,2,FALSE),VLOOKUP(Table1432[[#This Row],[CodINE NUTII 2013]],VRefAquis!B:H,2,FALSE)))</f>
        <v>768</v>
      </c>
      <c r="O124" s="112">
        <f>IF(VLOOKUP(Table1432[[#This Row],[CodINE Mun2013]],VRefArren!B:H,2,FALSE)&lt;&gt;"",VLOOKUP(Table1432[[#This Row],[CodINE Mun2013]],VRefArren!B:H,2,FALSE),IFERROR(VLOOKUP(Table1432[[#This Row],[CodINE NUTIII 2013]],VRefArren!B:H,2,FALSE),VLOOKUP(Table1432[[#This Row],[CodINE NUTII 2013]],VRefArren!B:H,2,FALSE)))</f>
        <v>2.41</v>
      </c>
      <c r="P124" s="116">
        <v>3</v>
      </c>
      <c r="Q124" s="114">
        <v>27</v>
      </c>
      <c r="R124" s="817" t="s">
        <v>11650</v>
      </c>
    </row>
    <row r="125" spans="1:18" ht="18.5">
      <c r="A125" s="79" t="s">
        <v>166</v>
      </c>
      <c r="B125" s="17" t="s">
        <v>936</v>
      </c>
      <c r="C125" s="94" t="s">
        <v>584</v>
      </c>
      <c r="D125" s="92" t="s">
        <v>17</v>
      </c>
      <c r="E125" s="109" t="str">
        <f>VLOOKUP(Table1432[[#This Row],[NUTS I]],Table1533[],2,FALSE)</f>
        <v>1</v>
      </c>
      <c r="F125" s="115" t="s">
        <v>18</v>
      </c>
      <c r="G125" s="109" t="str">
        <f>VLOOKUP(Table1432[[#This Row],[NUTS II 2011]],Table1634[],2,FALSE)</f>
        <v>16</v>
      </c>
      <c r="H125" s="92" t="s">
        <v>18</v>
      </c>
      <c r="I125" s="109" t="str">
        <f>VLOOKUP(Table1432[[#This Row],[NUTS II 2013]],Table162436[],2,FALSE)</f>
        <v>16</v>
      </c>
      <c r="J125" s="115" t="s">
        <v>939</v>
      </c>
      <c r="K125" s="109" t="str">
        <f>VLOOKUP(Table1432[[#This Row],[NUTS III 2011]],Table1735[],2,FALSE)</f>
        <v>163</v>
      </c>
      <c r="L125" s="92" t="s">
        <v>55</v>
      </c>
      <c r="M125" s="109" t="str">
        <f>VLOOKUP(Table1432[[#This Row],[NUTS III 2013]],Table172537[],2,FALSE)</f>
        <v>16F</v>
      </c>
      <c r="N125" s="111">
        <f>IFERROR(VLOOKUP(Table1432[[#This Row],[CodINE Mun2013]],VRefAquis!B:H,2,FALSE),IFERROR(VLOOKUP(Table1432[[#This Row],[CodINE NUTIII 2013]],VRefAquis!B:H,2,FALSE),VLOOKUP(Table1432[[#This Row],[CodINE NUTII 2013]],VRefAquis!B:H,2,FALSE)))</f>
        <v>1043</v>
      </c>
      <c r="O125" s="112">
        <f>IF(VLOOKUP(Table1432[[#This Row],[CodINE Mun2013]],VRefArren!B:H,2,FALSE)&lt;&gt;"",VLOOKUP(Table1432[[#This Row],[CodINE Mun2013]],VRefArren!B:H,2,FALSE),IFERROR(VLOOKUP(Table1432[[#This Row],[CodINE NUTIII 2013]],VRefArren!B:H,2,FALSE),VLOOKUP(Table1432[[#This Row],[CodINE NUTII 2013]],VRefArren!B:H,2,FALSE)))</f>
        <v>4.75</v>
      </c>
      <c r="P125" s="116">
        <v>0</v>
      </c>
      <c r="Q125" s="113">
        <v>0</v>
      </c>
      <c r="R125" s="817" t="s">
        <v>11651</v>
      </c>
    </row>
    <row r="126" spans="1:18" ht="18.5">
      <c r="A126" s="79" t="s">
        <v>167</v>
      </c>
      <c r="B126" s="17" t="s">
        <v>839</v>
      </c>
      <c r="C126" s="94" t="s">
        <v>520</v>
      </c>
      <c r="D126" s="92" t="s">
        <v>17</v>
      </c>
      <c r="E126" s="109" t="str">
        <f>VLOOKUP(Table1432[[#This Row],[NUTS I]],Table1533[],2,FALSE)</f>
        <v>1</v>
      </c>
      <c r="F126" s="115" t="s">
        <v>167</v>
      </c>
      <c r="G126" s="109" t="str">
        <f>VLOOKUP(Table1432[[#This Row],[NUTS II 2011]],Table1634[],2,FALSE)</f>
        <v>17</v>
      </c>
      <c r="H126" s="93" t="s">
        <v>36</v>
      </c>
      <c r="I126" s="109" t="str">
        <f>VLOOKUP(Table1432[[#This Row],[NUTS II 2013]],Table162436[],2,FALSE)</f>
        <v>17</v>
      </c>
      <c r="J126" s="115" t="s">
        <v>842</v>
      </c>
      <c r="K126" s="109" t="str">
        <f>VLOOKUP(Table1432[[#This Row],[NUTS III 2011]],Table1735[],2,FALSE)</f>
        <v>171</v>
      </c>
      <c r="L126" s="92" t="s">
        <v>36</v>
      </c>
      <c r="M126" s="109" t="str">
        <f>VLOOKUP(Table1432[[#This Row],[NUTS III 2013]],Table172537[],2,FALSE)</f>
        <v>170</v>
      </c>
      <c r="N126" s="111">
        <f>IFERROR(VLOOKUP(Table1432[[#This Row],[CodINE Mun2013]],VRefAquis!B:H,2,FALSE),IFERROR(VLOOKUP(Table1432[[#This Row],[CodINE NUTIII 2013]],VRefAquis!B:H,2,FALSE),VLOOKUP(Table1432[[#This Row],[CodINE NUTII 2013]],VRefAquis!B:H,2,FALSE)))</f>
        <v>4486</v>
      </c>
      <c r="O126" s="112">
        <f>IF(VLOOKUP(Table1432[[#This Row],[CodINE Mun2013]],VRefArren!B:H,2,FALSE)&lt;&gt;"",VLOOKUP(Table1432[[#This Row],[CodINE Mun2013]],VRefArren!B:H,2,FALSE),IFERROR(VLOOKUP(Table1432[[#This Row],[CodINE NUTIII 2013]],VRefArren!B:H,2,FALSE),VLOOKUP(Table1432[[#This Row],[CodINE NUTII 2013]],VRefArren!B:H,2,FALSE)))</f>
        <v>11.46</v>
      </c>
      <c r="P126" s="116">
        <v>17</v>
      </c>
      <c r="Q126" s="113">
        <v>2867</v>
      </c>
      <c r="R126" s="817" t="s">
        <v>11652</v>
      </c>
    </row>
    <row r="127" spans="1:18" ht="18.5">
      <c r="A127" s="79" t="s">
        <v>168</v>
      </c>
      <c r="B127" s="17" t="s">
        <v>752</v>
      </c>
      <c r="C127" s="94" t="s">
        <v>435</v>
      </c>
      <c r="D127" s="92" t="s">
        <v>17</v>
      </c>
      <c r="E127" s="109" t="str">
        <f>VLOOKUP(Table1432[[#This Row],[NUTS I]],Table1533[],2,FALSE)</f>
        <v>1</v>
      </c>
      <c r="F127" s="115" t="s">
        <v>29</v>
      </c>
      <c r="G127" s="109" t="str">
        <f>VLOOKUP(Table1432[[#This Row],[NUTS II 2011]],Table1634[],2,FALSE)</f>
        <v>15</v>
      </c>
      <c r="H127" s="93" t="s">
        <v>29</v>
      </c>
      <c r="I127" s="109" t="str">
        <f>VLOOKUP(Table1432[[#This Row],[NUTS II 2013]],Table162436[],2,FALSE)</f>
        <v>15</v>
      </c>
      <c r="J127" s="115" t="s">
        <v>29</v>
      </c>
      <c r="K127" s="109">
        <f>VLOOKUP(Table1432[[#This Row],[NUTS III 2011]],Table1735[],2,FALSE)</f>
        <v>150</v>
      </c>
      <c r="L127" s="92" t="s">
        <v>29</v>
      </c>
      <c r="M127" s="109">
        <f>VLOOKUP(Table1432[[#This Row],[NUTS III 2013]],Table172537[],2,FALSE)</f>
        <v>150</v>
      </c>
      <c r="N127" s="111">
        <f>IFERROR(VLOOKUP(Table1432[[#This Row],[CodINE Mun2013]],VRefAquis!B:H,2,FALSE),IFERROR(VLOOKUP(Table1432[[#This Row],[CodINE NUTIII 2013]],VRefAquis!B:H,2,FALSE),VLOOKUP(Table1432[[#This Row],[CodINE NUTII 2013]],VRefAquis!B:H,2,FALSE)))</f>
        <v>2562</v>
      </c>
      <c r="O127" s="112">
        <f>IF(VLOOKUP(Table1432[[#This Row],[CodINE Mun2013]],VRefArren!B:H,2,FALSE)&lt;&gt;"",VLOOKUP(Table1432[[#This Row],[CodINE Mun2013]],VRefArren!B:H,2,FALSE),IFERROR(VLOOKUP(Table1432[[#This Row],[CodINE NUTIII 2013]],VRefArren!B:H,2,FALSE),VLOOKUP(Table1432[[#This Row],[CodINE NUTII 2013]],VRefArren!B:H,2,FALSE)))</f>
        <v>7.44</v>
      </c>
      <c r="P127" s="116">
        <v>20</v>
      </c>
      <c r="Q127" s="113">
        <v>101</v>
      </c>
      <c r="R127" s="817" t="s">
        <v>11653</v>
      </c>
    </row>
    <row r="128" spans="1:18" ht="18.5">
      <c r="A128" s="80" t="s">
        <v>169</v>
      </c>
      <c r="B128" s="17" t="s">
        <v>838</v>
      </c>
      <c r="C128" s="94" t="s">
        <v>519</v>
      </c>
      <c r="D128" s="92" t="s">
        <v>17</v>
      </c>
      <c r="E128" s="109" t="str">
        <f>VLOOKUP(Table1432[[#This Row],[NUTS I]],Table1533[],2,FALSE)</f>
        <v>1</v>
      </c>
      <c r="F128" s="115" t="s">
        <v>167</v>
      </c>
      <c r="G128" s="109" t="str">
        <f>VLOOKUP(Table1432[[#This Row],[NUTS II 2011]],Table1634[],2,FALSE)</f>
        <v>17</v>
      </c>
      <c r="H128" s="93" t="s">
        <v>36</v>
      </c>
      <c r="I128" s="109" t="str">
        <f>VLOOKUP(Table1432[[#This Row],[NUTS II 2013]],Table162436[],2,FALSE)</f>
        <v>17</v>
      </c>
      <c r="J128" s="115" t="s">
        <v>842</v>
      </c>
      <c r="K128" s="109" t="str">
        <f>VLOOKUP(Table1432[[#This Row],[NUTS III 2011]],Table1735[],2,FALSE)</f>
        <v>171</v>
      </c>
      <c r="L128" s="92" t="s">
        <v>36</v>
      </c>
      <c r="M128" s="109" t="str">
        <f>VLOOKUP(Table1432[[#This Row],[NUTS III 2013]],Table172537[],2,FALSE)</f>
        <v>170</v>
      </c>
      <c r="N128" s="111">
        <f>IFERROR(VLOOKUP(Table1432[[#This Row],[CodINE Mun2013]],VRefAquis!B:H,2,FALSE),IFERROR(VLOOKUP(Table1432[[#This Row],[CodINE NUTIII 2013]],VRefAquis!B:H,2,FALSE),VLOOKUP(Table1432[[#This Row],[CodINE NUTII 2013]],VRefAquis!B:H,2,FALSE)))</f>
        <v>1985</v>
      </c>
      <c r="O128" s="112">
        <f>IF(VLOOKUP(Table1432[[#This Row],[CodINE Mun2013]],VRefArren!B:H,2,FALSE)&lt;&gt;"",VLOOKUP(Table1432[[#This Row],[CodINE Mun2013]],VRefArren!B:H,2,FALSE),IFERROR(VLOOKUP(Table1432[[#This Row],[CodINE NUTIII 2013]],VRefArren!B:H,2,FALSE),VLOOKUP(Table1432[[#This Row],[CodINE NUTII 2013]],VRefArren!B:H,2,FALSE)))</f>
        <v>7.58</v>
      </c>
      <c r="P128" s="116">
        <v>122</v>
      </c>
      <c r="Q128" s="114">
        <v>2673</v>
      </c>
      <c r="R128" s="817" t="s">
        <v>11654</v>
      </c>
    </row>
    <row r="129" spans="1:18" ht="18.5">
      <c r="A129" s="79" t="s">
        <v>170</v>
      </c>
      <c r="B129" s="17" t="s">
        <v>856</v>
      </c>
      <c r="C129" s="94" t="s">
        <v>628</v>
      </c>
      <c r="D129" s="92" t="s">
        <v>17</v>
      </c>
      <c r="E129" s="109" t="str">
        <f>VLOOKUP(Table1432[[#This Row],[NUTS I]],Table1533[],2,FALSE)</f>
        <v>1</v>
      </c>
      <c r="F129" s="115" t="s">
        <v>18</v>
      </c>
      <c r="G129" s="109" t="str">
        <f>VLOOKUP(Table1432[[#This Row],[NUTS II 2011]],Table1634[],2,FALSE)</f>
        <v>16</v>
      </c>
      <c r="H129" s="92" t="s">
        <v>18</v>
      </c>
      <c r="I129" s="109" t="str">
        <f>VLOOKUP(Table1432[[#This Row],[NUTS II 2013]],Table162436[],2,FALSE)</f>
        <v>16</v>
      </c>
      <c r="J129" s="115" t="s">
        <v>34</v>
      </c>
      <c r="K129" s="109" t="str">
        <f>VLOOKUP(Table1432[[#This Row],[NUTS III 2011]],Table1735[],2,FALSE)</f>
        <v>16B</v>
      </c>
      <c r="L129" s="93" t="s">
        <v>34</v>
      </c>
      <c r="M129" s="109" t="str">
        <f>VLOOKUP(Table1432[[#This Row],[NUTS III 2013]],Table172537[],2,FALSE)</f>
        <v>16B</v>
      </c>
      <c r="N129" s="111">
        <f>IFERROR(VLOOKUP(Table1432[[#This Row],[CodINE Mun2013]],VRefAquis!B:H,2,FALSE),IFERROR(VLOOKUP(Table1432[[#This Row],[CodINE NUTIII 2013]],VRefAquis!B:H,2,FALSE),VLOOKUP(Table1432[[#This Row],[CodINE NUTII 2013]],VRefAquis!B:H,2,FALSE)))</f>
        <v>1124</v>
      </c>
      <c r="O129" s="112">
        <f>IF(VLOOKUP(Table1432[[#This Row],[CodINE Mun2013]],VRefArren!B:H,2,FALSE)&lt;&gt;"",VLOOKUP(Table1432[[#This Row],[CodINE Mun2013]],VRefArren!B:H,2,FALSE),IFERROR(VLOOKUP(Table1432[[#This Row],[CodINE NUTIII 2013]],VRefArren!B:H,2,FALSE),VLOOKUP(Table1432[[#This Row],[CodINE NUTII 2013]],VRefArren!B:H,2,FALSE)))</f>
        <v>4.17</v>
      </c>
      <c r="P129" s="116">
        <v>5</v>
      </c>
      <c r="Q129" s="113">
        <v>10</v>
      </c>
      <c r="R129" s="817" t="s">
        <v>11655</v>
      </c>
    </row>
    <row r="130" spans="1:18" ht="18.5">
      <c r="A130" s="80" t="s">
        <v>171</v>
      </c>
      <c r="B130" s="17" t="s">
        <v>928</v>
      </c>
      <c r="C130" s="94" t="s">
        <v>603</v>
      </c>
      <c r="D130" s="92" t="s">
        <v>17</v>
      </c>
      <c r="E130" s="109" t="str">
        <f>VLOOKUP(Table1432[[#This Row],[NUTS I]],Table1533[],2,FALSE)</f>
        <v>1</v>
      </c>
      <c r="F130" s="115" t="s">
        <v>18</v>
      </c>
      <c r="G130" s="109" t="str">
        <f>VLOOKUP(Table1432[[#This Row],[NUTS II 2011]],Table1634[],2,FALSE)</f>
        <v>16</v>
      </c>
      <c r="H130" s="92" t="s">
        <v>18</v>
      </c>
      <c r="I130" s="109" t="str">
        <f>VLOOKUP(Table1432[[#This Row],[NUTS II 2013]],Table162436[],2,FALSE)</f>
        <v>16</v>
      </c>
      <c r="J130" s="115" t="s">
        <v>932</v>
      </c>
      <c r="K130" s="109" t="str">
        <f>VLOOKUP(Table1432[[#This Row],[NUTS III 2011]],Table1735[],2,FALSE)</f>
        <v>164</v>
      </c>
      <c r="L130" s="92" t="s">
        <v>69</v>
      </c>
      <c r="M130" s="109" t="str">
        <f>VLOOKUP(Table1432[[#This Row],[NUTS III 2013]],Table172537[],2,FALSE)</f>
        <v>16E</v>
      </c>
      <c r="N130" s="111">
        <f>IFERROR(VLOOKUP(Table1432[[#This Row],[CodINE Mun2013]],VRefAquis!B:H,2,FALSE),IFERROR(VLOOKUP(Table1432[[#This Row],[CodINE NUTIII 2013]],VRefAquis!B:H,2,FALSE),VLOOKUP(Table1432[[#This Row],[CodINE NUTII 2013]],VRefAquis!B:H,2,FALSE)))</f>
        <v>1021</v>
      </c>
      <c r="O130" s="112">
        <f>IF(VLOOKUP(Table1432[[#This Row],[CodINE Mun2013]],VRefArren!B:H,2,FALSE)&lt;&gt;"",VLOOKUP(Table1432[[#This Row],[CodINE Mun2013]],VRefArren!B:H,2,FALSE),IFERROR(VLOOKUP(Table1432[[#This Row],[CodINE NUTIII 2013]],VRefArren!B:H,2,FALSE),VLOOKUP(Table1432[[#This Row],[CodINE NUTII 2013]],VRefArren!B:H,2,FALSE)))</f>
        <v>3.17</v>
      </c>
      <c r="P130" s="116">
        <v>0</v>
      </c>
      <c r="Q130" s="114">
        <v>0</v>
      </c>
      <c r="R130" s="817" t="s">
        <v>11656</v>
      </c>
    </row>
    <row r="131" spans="1:18" ht="18.5">
      <c r="A131" s="80" t="s">
        <v>172</v>
      </c>
      <c r="B131" s="17" t="s">
        <v>1015</v>
      </c>
      <c r="C131" s="94" t="s">
        <v>671</v>
      </c>
      <c r="D131" s="92" t="s">
        <v>17</v>
      </c>
      <c r="E131" s="109" t="str">
        <f>VLOOKUP(Table1432[[#This Row],[NUTS I]],Table1533[],2,FALSE)</f>
        <v>1</v>
      </c>
      <c r="F131" s="115" t="s">
        <v>1</v>
      </c>
      <c r="G131" s="109" t="str">
        <f>VLOOKUP(Table1432[[#This Row],[NUTS II 2011]],Table1634[],2,FALSE)</f>
        <v>11</v>
      </c>
      <c r="H131" s="93" t="s">
        <v>1</v>
      </c>
      <c r="I131" s="109" t="str">
        <f>VLOOKUP(Table1432[[#This Row],[NUTS II 2013]],Table162436[],2,FALSE)</f>
        <v>11</v>
      </c>
      <c r="J131" s="115" t="s">
        <v>1023</v>
      </c>
      <c r="K131" s="109" t="str">
        <f>VLOOKUP(Table1432[[#This Row],[NUTS III 2011]],Table1735[],2,FALSE)</f>
        <v>115</v>
      </c>
      <c r="L131" s="92" t="s">
        <v>59</v>
      </c>
      <c r="M131" s="109" t="str">
        <f>VLOOKUP(Table1432[[#This Row],[NUTS III 2013]],Table172537[],2,FALSE)</f>
        <v>11C</v>
      </c>
      <c r="N131" s="111">
        <f>IFERROR(VLOOKUP(Table1432[[#This Row],[CodINE Mun2013]],VRefAquis!B:H,2,FALSE),IFERROR(VLOOKUP(Table1432[[#This Row],[CodINE NUTIII 2013]],VRefAquis!B:H,2,FALSE),VLOOKUP(Table1432[[#This Row],[CodINE NUTII 2013]],VRefAquis!B:H,2,FALSE)))</f>
        <v>848</v>
      </c>
      <c r="O131" s="112">
        <f>IF(VLOOKUP(Table1432[[#This Row],[CodINE Mun2013]],VRefArren!B:H,2,FALSE)&lt;&gt;"",VLOOKUP(Table1432[[#This Row],[CodINE Mun2013]],VRefArren!B:H,2,FALSE),IFERROR(VLOOKUP(Table1432[[#This Row],[CodINE NUTIII 2013]],VRefArren!B:H,2,FALSE),VLOOKUP(Table1432[[#This Row],[CodINE NUTII 2013]],VRefArren!B:H,2,FALSE)))</f>
        <v>2.69</v>
      </c>
      <c r="P131" s="116">
        <v>0</v>
      </c>
      <c r="Q131" s="114">
        <v>0</v>
      </c>
      <c r="R131" s="817" t="s">
        <v>11657</v>
      </c>
    </row>
    <row r="132" spans="1:18" ht="18.5">
      <c r="A132" s="80" t="s">
        <v>173</v>
      </c>
      <c r="B132" s="17" t="s">
        <v>893</v>
      </c>
      <c r="C132" s="94" t="s">
        <v>551</v>
      </c>
      <c r="D132" s="92" t="s">
        <v>17</v>
      </c>
      <c r="E132" s="109" t="str">
        <f>VLOOKUP(Table1432[[#This Row],[NUTS I]],Table1533[],2,FALSE)</f>
        <v>1</v>
      </c>
      <c r="F132" s="115" t="s">
        <v>18</v>
      </c>
      <c r="G132" s="109" t="str">
        <f>VLOOKUP(Table1432[[#This Row],[NUTS II 2011]],Table1634[],2,FALSE)</f>
        <v>16</v>
      </c>
      <c r="H132" s="92" t="s">
        <v>18</v>
      </c>
      <c r="I132" s="109" t="str">
        <f>VLOOKUP(Table1432[[#This Row],[NUTS II 2013]],Table162436[],2,FALSE)</f>
        <v>16</v>
      </c>
      <c r="J132" s="115" t="s">
        <v>899</v>
      </c>
      <c r="K132" s="109" t="str">
        <f>VLOOKUP(Table1432[[#This Row],[NUTS III 2011]],Table1735[],2,FALSE)</f>
        <v>166</v>
      </c>
      <c r="L132" s="92" t="s">
        <v>19</v>
      </c>
      <c r="M132" s="109" t="str">
        <f>VLOOKUP(Table1432[[#This Row],[NUTS III 2013]],Table172537[],2,FALSE)</f>
        <v>16I</v>
      </c>
      <c r="N132" s="111">
        <f>IFERROR(VLOOKUP(Table1432[[#This Row],[CodINE Mun2013]],VRefAquis!B:H,2,FALSE),IFERROR(VLOOKUP(Table1432[[#This Row],[CodINE NUTIII 2013]],VRefAquis!B:H,2,FALSE),VLOOKUP(Table1432[[#This Row],[CodINE NUTII 2013]],VRefAquis!B:H,2,FALSE)))</f>
        <v>740</v>
      </c>
      <c r="O132" s="112">
        <f>IF(VLOOKUP(Table1432[[#This Row],[CodINE Mun2013]],VRefArren!B:H,2,FALSE)&lt;&gt;"",VLOOKUP(Table1432[[#This Row],[CodINE Mun2013]],VRefArren!B:H,2,FALSE),IFERROR(VLOOKUP(Table1432[[#This Row],[CodINE NUTIII 2013]],VRefArren!B:H,2,FALSE),VLOOKUP(Table1432[[#This Row],[CodINE NUTII 2013]],VRefArren!B:H,2,FALSE)))</f>
        <v>3.6</v>
      </c>
      <c r="P132" s="116">
        <v>0</v>
      </c>
      <c r="Q132" s="114">
        <v>0</v>
      </c>
      <c r="R132" s="817" t="s">
        <v>11658</v>
      </c>
    </row>
    <row r="133" spans="1:18" ht="31">
      <c r="A133" s="80" t="s">
        <v>174</v>
      </c>
      <c r="B133" s="17" t="s">
        <v>975</v>
      </c>
      <c r="C133" s="94" t="s">
        <v>643</v>
      </c>
      <c r="D133" s="92" t="s">
        <v>17</v>
      </c>
      <c r="E133" s="109" t="str">
        <f>VLOOKUP(Table1432[[#This Row],[NUTS I]],Table1533[],2,FALSE)</f>
        <v>1</v>
      </c>
      <c r="F133" s="115" t="s">
        <v>1</v>
      </c>
      <c r="G133" s="109" t="str">
        <f>VLOOKUP(Table1432[[#This Row],[NUTS II 2011]],Table1634[],2,FALSE)</f>
        <v>11</v>
      </c>
      <c r="H133" s="93" t="s">
        <v>1</v>
      </c>
      <c r="I133" s="109" t="str">
        <f>VLOOKUP(Table1432[[#This Row],[NUTS II 2013]],Table162436[],2,FALSE)</f>
        <v>11</v>
      </c>
      <c r="J133" s="115" t="s">
        <v>979</v>
      </c>
      <c r="K133" s="109" t="str">
        <f>VLOOKUP(Table1432[[#This Row],[NUTS III 2011]],Table1735[],2,FALSE)</f>
        <v>118</v>
      </c>
      <c r="L133" s="92" t="s">
        <v>40</v>
      </c>
      <c r="M133" s="109" t="str">
        <f>VLOOKUP(Table1432[[#This Row],[NUTS III 2013]],Table172537[],2,FALSE)</f>
        <v>11E</v>
      </c>
      <c r="N133" s="111">
        <f>IFERROR(VLOOKUP(Table1432[[#This Row],[CodINE Mun2013]],VRefAquis!B:H,2,FALSE),IFERROR(VLOOKUP(Table1432[[#This Row],[CodINE NUTIII 2013]],VRefAquis!B:H,2,FALSE),VLOOKUP(Table1432[[#This Row],[CodINE NUTII 2013]],VRefAquis!B:H,2,FALSE)))</f>
        <v>849</v>
      </c>
      <c r="O133" s="112">
        <f>IF(VLOOKUP(Table1432[[#This Row],[CodINE Mun2013]],VRefArren!B:H,2,FALSE)&lt;&gt;"",VLOOKUP(Table1432[[#This Row],[CodINE Mun2013]],VRefArren!B:H,2,FALSE),IFERROR(VLOOKUP(Table1432[[#This Row],[CodINE NUTIII 2013]],VRefArren!B:H,2,FALSE),VLOOKUP(Table1432[[#This Row],[CodINE NUTII 2013]],VRefArren!B:H,2,FALSE)))</f>
        <v>2.16</v>
      </c>
      <c r="P133" s="116">
        <v>1</v>
      </c>
      <c r="Q133" s="113">
        <v>25</v>
      </c>
      <c r="R133" s="817" t="s">
        <v>11659</v>
      </c>
    </row>
    <row r="134" spans="1:18" ht="18.5">
      <c r="A134" s="80" t="s">
        <v>175</v>
      </c>
      <c r="B134" s="17" t="s">
        <v>721</v>
      </c>
      <c r="C134" s="94" t="s">
        <v>397</v>
      </c>
      <c r="D134" s="93" t="s">
        <v>99</v>
      </c>
      <c r="E134" s="110" t="str">
        <f>VLOOKUP(Table1432[[#This Row],[NUTS I]],Table1533[],2,FALSE)</f>
        <v>3</v>
      </c>
      <c r="F134" s="115" t="s">
        <v>99</v>
      </c>
      <c r="G134" s="109" t="str">
        <f>VLOOKUP(Table1432[[#This Row],[NUTS II 2011]],Table1634[],2,FALSE)</f>
        <v>30</v>
      </c>
      <c r="H134" s="92" t="s">
        <v>99</v>
      </c>
      <c r="I134" s="109" t="str">
        <f>VLOOKUP(Table1432[[#This Row],[NUTS II 2013]],Table162436[],2,FALSE)</f>
        <v>30</v>
      </c>
      <c r="J134" s="115" t="s">
        <v>99</v>
      </c>
      <c r="K134" s="109" t="str">
        <f>VLOOKUP(Table1432[[#This Row],[NUTS III 2011]],Table1735[],2,FALSE)</f>
        <v>300</v>
      </c>
      <c r="L134" s="115" t="s">
        <v>99</v>
      </c>
      <c r="M134" s="109" t="str">
        <f>VLOOKUP(Table1432[[#This Row],[NUTS III 2013]],Table172537[],2,FALSE)</f>
        <v>300</v>
      </c>
      <c r="N134" s="111">
        <f>IFERROR(VLOOKUP(Table1432[[#This Row],[CodINE Mun2013]],VRefAquis!B:H,2,FALSE),IFERROR(VLOOKUP(Table1432[[#This Row],[CodINE NUTIII 2013]],VRefAquis!B:H,2,FALSE),VLOOKUP(Table1432[[#This Row],[CodINE NUTII 2013]],VRefAquis!B:H,2,FALSE)))</f>
        <v>1494</v>
      </c>
      <c r="O134" s="112">
        <f>IF(VLOOKUP(Table1432[[#This Row],[CodINE Mun2013]],VRefArren!B:H,2,FALSE)&lt;&gt;"",VLOOKUP(Table1432[[#This Row],[CodINE Mun2013]],VRefArren!B:H,2,FALSE),IFERROR(VLOOKUP(Table1432[[#This Row],[CodINE NUTIII 2013]],VRefArren!B:H,2,FALSE),VLOOKUP(Table1432[[#This Row],[CodINE NUTII 2013]],VRefArren!B:H,2,FALSE)))</f>
        <v>3.95</v>
      </c>
      <c r="P134" s="116">
        <v>2</v>
      </c>
      <c r="Q134" s="114">
        <v>2</v>
      </c>
      <c r="R134" s="817" t="s">
        <v>11660</v>
      </c>
    </row>
    <row r="135" spans="1:18" ht="18.5">
      <c r="A135" s="79" t="s">
        <v>176</v>
      </c>
      <c r="B135" s="17" t="s">
        <v>730</v>
      </c>
      <c r="C135" s="94" t="s">
        <v>416</v>
      </c>
      <c r="D135" s="93" t="s">
        <v>64</v>
      </c>
      <c r="E135" s="110" t="str">
        <f>VLOOKUP(Table1432[[#This Row],[NUTS I]],Table1533[],2,FALSE)</f>
        <v>2</v>
      </c>
      <c r="F135" s="115" t="s">
        <v>64</v>
      </c>
      <c r="G135" s="109" t="str">
        <f>VLOOKUP(Table1432[[#This Row],[NUTS II 2011]],Table1634[],2,FALSE)</f>
        <v>20</v>
      </c>
      <c r="H135" s="92" t="s">
        <v>64</v>
      </c>
      <c r="I135" s="109" t="str">
        <f>VLOOKUP(Table1432[[#This Row],[NUTS II 2013]],Table162436[],2,FALSE)</f>
        <v>20</v>
      </c>
      <c r="J135" s="115" t="s">
        <v>64</v>
      </c>
      <c r="K135" s="109" t="str">
        <f>VLOOKUP(Table1432[[#This Row],[NUTS III 2011]],Table1735[],2,FALSE)</f>
        <v>200</v>
      </c>
      <c r="L135" s="115" t="s">
        <v>64</v>
      </c>
      <c r="M135" s="109" t="str">
        <f>VLOOKUP(Table1432[[#This Row],[NUTS III 2013]],Table172537[],2,FALSE)</f>
        <v>200</v>
      </c>
      <c r="N135" s="111">
        <f>IFERROR(VLOOKUP(Table1432[[#This Row],[CodINE Mun2013]],VRefAquis!B:H,2,FALSE),IFERROR(VLOOKUP(Table1432[[#This Row],[CodINE NUTIII 2013]],VRefAquis!B:H,2,FALSE),VLOOKUP(Table1432[[#This Row],[CodINE NUTII 2013]],VRefAquis!B:H,2,FALSE)))</f>
        <v>937</v>
      </c>
      <c r="O135" s="112">
        <f>IF(VLOOKUP(Table1432[[#This Row],[CodINE Mun2013]],VRefArren!B:H,2,FALSE)&lt;&gt;"",VLOOKUP(Table1432[[#This Row],[CodINE Mun2013]],VRefArren!B:H,2,FALSE),IFERROR(VLOOKUP(Table1432[[#This Row],[CodINE NUTIII 2013]],VRefArren!B:H,2,FALSE),VLOOKUP(Table1432[[#This Row],[CodINE NUTII 2013]],VRefArren!B:H,2,FALSE)))</f>
        <v>4.01</v>
      </c>
      <c r="P135" s="116">
        <v>0</v>
      </c>
      <c r="Q135" s="113">
        <v>0</v>
      </c>
      <c r="R135" s="817" t="s">
        <v>11661</v>
      </c>
    </row>
    <row r="136" spans="1:18" ht="18.5">
      <c r="A136" s="79" t="s">
        <v>177</v>
      </c>
      <c r="B136" s="17" t="s">
        <v>837</v>
      </c>
      <c r="C136" s="94" t="s">
        <v>518</v>
      </c>
      <c r="D136" s="92" t="s">
        <v>17</v>
      </c>
      <c r="E136" s="109" t="str">
        <f>VLOOKUP(Table1432[[#This Row],[NUTS I]],Table1533[],2,FALSE)</f>
        <v>1</v>
      </c>
      <c r="F136" s="115" t="s">
        <v>167</v>
      </c>
      <c r="G136" s="109" t="str">
        <f>VLOOKUP(Table1432[[#This Row],[NUTS II 2011]],Table1634[],2,FALSE)</f>
        <v>17</v>
      </c>
      <c r="H136" s="93" t="s">
        <v>36</v>
      </c>
      <c r="I136" s="109" t="str">
        <f>VLOOKUP(Table1432[[#This Row],[NUTS II 2013]],Table162436[],2,FALSE)</f>
        <v>17</v>
      </c>
      <c r="J136" s="115" t="s">
        <v>842</v>
      </c>
      <c r="K136" s="109" t="str">
        <f>VLOOKUP(Table1432[[#This Row],[NUTS III 2011]],Table1735[],2,FALSE)</f>
        <v>171</v>
      </c>
      <c r="L136" s="92" t="s">
        <v>36</v>
      </c>
      <c r="M136" s="109" t="str">
        <f>VLOOKUP(Table1432[[#This Row],[NUTS III 2013]],Table172537[],2,FALSE)</f>
        <v>170</v>
      </c>
      <c r="N136" s="111">
        <f>IFERROR(VLOOKUP(Table1432[[#This Row],[CodINE Mun2013]],VRefAquis!B:H,2,FALSE),IFERROR(VLOOKUP(Table1432[[#This Row],[CodINE NUTIII 2013]],VRefAquis!B:H,2,FALSE),VLOOKUP(Table1432[[#This Row],[CodINE NUTII 2013]],VRefAquis!B:H,2,FALSE)))</f>
        <v>1739</v>
      </c>
      <c r="O136" s="112">
        <f>IF(VLOOKUP(Table1432[[#This Row],[CodINE Mun2013]],VRefArren!B:H,2,FALSE)&lt;&gt;"",VLOOKUP(Table1432[[#This Row],[CodINE Mun2013]],VRefArren!B:H,2,FALSE),IFERROR(VLOOKUP(Table1432[[#This Row],[CodINE NUTIII 2013]],VRefArren!B:H,2,FALSE),VLOOKUP(Table1432[[#This Row],[CodINE NUTII 2013]],VRefArren!B:H,2,FALSE)))</f>
        <v>6.5</v>
      </c>
      <c r="P136" s="116">
        <v>8</v>
      </c>
      <c r="Q136" s="113">
        <v>18</v>
      </c>
      <c r="R136" s="817" t="s">
        <v>11662</v>
      </c>
    </row>
    <row r="137" spans="1:18" ht="18.5">
      <c r="A137" s="80" t="s">
        <v>178</v>
      </c>
      <c r="B137" s="17" t="s">
        <v>1030</v>
      </c>
      <c r="C137" s="94" t="s">
        <v>699</v>
      </c>
      <c r="D137" s="92" t="s">
        <v>17</v>
      </c>
      <c r="E137" s="109" t="str">
        <f>VLOOKUP(Table1432[[#This Row],[NUTS I]],Table1533[],2,FALSE)</f>
        <v>1</v>
      </c>
      <c r="F137" s="115" t="s">
        <v>1</v>
      </c>
      <c r="G137" s="109" t="str">
        <f>VLOOKUP(Table1432[[#This Row],[NUTS II 2011]],Table1634[],2,FALSE)</f>
        <v>11</v>
      </c>
      <c r="H137" s="93" t="s">
        <v>1</v>
      </c>
      <c r="I137" s="109" t="str">
        <f>VLOOKUP(Table1432[[#This Row],[NUTS II 2013]],Table162436[],2,FALSE)</f>
        <v>11</v>
      </c>
      <c r="J137" s="115" t="s">
        <v>1034</v>
      </c>
      <c r="K137" s="109" t="str">
        <f>VLOOKUP(Table1432[[#This Row],[NUTS III 2011]],Table1735[],2,FALSE)</f>
        <v>114</v>
      </c>
      <c r="L137" s="93" t="s">
        <v>72</v>
      </c>
      <c r="M137" s="109" t="str">
        <f>VLOOKUP(Table1432[[#This Row],[NUTS III 2013]],Table172537[],2,FALSE)</f>
        <v>11A</v>
      </c>
      <c r="N137" s="111">
        <f>IFERROR(VLOOKUP(Table1432[[#This Row],[CodINE Mun2013]],VRefAquis!B:H,2,FALSE),IFERROR(VLOOKUP(Table1432[[#This Row],[CodINE NUTIII 2013]],VRefAquis!B:H,2,FALSE),VLOOKUP(Table1432[[#This Row],[CodINE NUTII 2013]],VRefAquis!B:H,2,FALSE)))</f>
        <v>1475</v>
      </c>
      <c r="O137" s="112">
        <f>IF(VLOOKUP(Table1432[[#This Row],[CodINE Mun2013]],VRefArren!B:H,2,FALSE)&lt;&gt;"",VLOOKUP(Table1432[[#This Row],[CodINE Mun2013]],VRefArren!B:H,2,FALSE),IFERROR(VLOOKUP(Table1432[[#This Row],[CodINE NUTIII 2013]],VRefArren!B:H,2,FALSE),VLOOKUP(Table1432[[#This Row],[CodINE NUTII 2013]],VRefArren!B:H,2,FALSE)))</f>
        <v>6.09</v>
      </c>
      <c r="P137" s="116">
        <v>400</v>
      </c>
      <c r="Q137" s="114">
        <v>794</v>
      </c>
      <c r="R137" s="817" t="s">
        <v>11663</v>
      </c>
    </row>
    <row r="138" spans="1:18" ht="18.5">
      <c r="A138" s="80" t="s">
        <v>179</v>
      </c>
      <c r="B138" s="17" t="s">
        <v>911</v>
      </c>
      <c r="C138" s="94" t="s">
        <v>575</v>
      </c>
      <c r="D138" s="92" t="s">
        <v>17</v>
      </c>
      <c r="E138" s="109" t="str">
        <f>VLOOKUP(Table1432[[#This Row],[NUTS I]],Table1533[],2,FALSE)</f>
        <v>1</v>
      </c>
      <c r="F138" s="115" t="s">
        <v>18</v>
      </c>
      <c r="G138" s="109" t="str">
        <f>VLOOKUP(Table1432[[#This Row],[NUTS II 2011]],Table1634[],2,FALSE)</f>
        <v>16</v>
      </c>
      <c r="H138" s="92" t="s">
        <v>18</v>
      </c>
      <c r="I138" s="109" t="str">
        <f>VLOOKUP(Table1432[[#This Row],[NUTS II 2013]],Table162436[],2,FALSE)</f>
        <v>16</v>
      </c>
      <c r="J138" s="115" t="s">
        <v>916</v>
      </c>
      <c r="K138" s="109" t="str">
        <f>VLOOKUP(Table1432[[#This Row],[NUTS III 2011]],Table1735[],2,FALSE)</f>
        <v>165</v>
      </c>
      <c r="L138" s="93" t="s">
        <v>23</v>
      </c>
      <c r="M138" s="109" t="str">
        <f>VLOOKUP(Table1432[[#This Row],[NUTS III 2013]],Table172537[],2,FALSE)</f>
        <v>16G</v>
      </c>
      <c r="N138" s="111">
        <f>IFERROR(VLOOKUP(Table1432[[#This Row],[CodINE Mun2013]],VRefAquis!B:H,2,FALSE),IFERROR(VLOOKUP(Table1432[[#This Row],[CodINE NUTIII 2013]],VRefAquis!B:H,2,FALSE),VLOOKUP(Table1432[[#This Row],[CodINE NUTII 2013]],VRefAquis!B:H,2,FALSE)))</f>
        <v>942</v>
      </c>
      <c r="O138" s="112">
        <f>IF(VLOOKUP(Table1432[[#This Row],[CodINE Mun2013]],VRefArren!B:H,2,FALSE)&lt;&gt;"",VLOOKUP(Table1432[[#This Row],[CodINE Mun2013]],VRefArren!B:H,2,FALSE),IFERROR(VLOOKUP(Table1432[[#This Row],[CodINE NUTIII 2013]],VRefArren!B:H,2,FALSE),VLOOKUP(Table1432[[#This Row],[CodINE NUTII 2013]],VRefArren!B:H,2,FALSE)))</f>
        <v>2.75</v>
      </c>
      <c r="P138" s="116">
        <v>14</v>
      </c>
      <c r="Q138" s="114">
        <v>78</v>
      </c>
      <c r="R138" s="817" t="s">
        <v>11664</v>
      </c>
    </row>
    <row r="139" spans="1:18" ht="18.5">
      <c r="A139" s="80" t="s">
        <v>180</v>
      </c>
      <c r="B139" s="17" t="s">
        <v>881</v>
      </c>
      <c r="C139" s="94" t="s">
        <v>533</v>
      </c>
      <c r="D139" s="92" t="s">
        <v>17</v>
      </c>
      <c r="E139" s="109" t="str">
        <f>VLOOKUP(Table1432[[#This Row],[NUTS I]],Table1533[],2,FALSE)</f>
        <v>1</v>
      </c>
      <c r="F139" s="115" t="s">
        <v>18</v>
      </c>
      <c r="G139" s="109" t="str">
        <f>VLOOKUP(Table1432[[#This Row],[NUTS II 2011]],Table1634[],2,FALSE)</f>
        <v>16</v>
      </c>
      <c r="H139" s="92" t="s">
        <v>18</v>
      </c>
      <c r="I139" s="109" t="str">
        <f>VLOOKUP(Table1432[[#This Row],[NUTS II 2013]],Table162436[],2,FALSE)</f>
        <v>16</v>
      </c>
      <c r="J139" s="115" t="s">
        <v>887</v>
      </c>
      <c r="K139" s="109" t="str">
        <f>VLOOKUP(Table1432[[#This Row],[NUTS III 2011]],Table1735[],2,FALSE)</f>
        <v>168</v>
      </c>
      <c r="L139" s="93" t="s">
        <v>47</v>
      </c>
      <c r="M139" s="109" t="str">
        <f>VLOOKUP(Table1432[[#This Row],[NUTS III 2013]],Table172537[],2,FALSE)</f>
        <v>16J</v>
      </c>
      <c r="N139" s="111">
        <f>IFERROR(VLOOKUP(Table1432[[#This Row],[CodINE Mun2013]],VRefAquis!B:H,2,FALSE),IFERROR(VLOOKUP(Table1432[[#This Row],[CodINE NUTIII 2013]],VRefAquis!B:H,2,FALSE),VLOOKUP(Table1432[[#This Row],[CodINE NUTII 2013]],VRefAquis!B:H,2,FALSE)))</f>
        <v>745</v>
      </c>
      <c r="O139" s="112">
        <f>IF(VLOOKUP(Table1432[[#This Row],[CodINE Mun2013]],VRefArren!B:H,2,FALSE)&lt;&gt;"",VLOOKUP(Table1432[[#This Row],[CodINE Mun2013]],VRefArren!B:H,2,FALSE),IFERROR(VLOOKUP(Table1432[[#This Row],[CodINE NUTIII 2013]],VRefArren!B:H,2,FALSE),VLOOKUP(Table1432[[#This Row],[CodINE NUTII 2013]],VRefArren!B:H,2,FALSE)))</f>
        <v>2.97</v>
      </c>
      <c r="P139" s="116">
        <v>0</v>
      </c>
      <c r="Q139" s="114">
        <v>0</v>
      </c>
      <c r="R139" s="817" t="s">
        <v>11665</v>
      </c>
    </row>
    <row r="140" spans="1:18" ht="31">
      <c r="A140" s="80" t="s">
        <v>181</v>
      </c>
      <c r="B140" s="17" t="s">
        <v>1014</v>
      </c>
      <c r="C140" s="94" t="s">
        <v>670</v>
      </c>
      <c r="D140" s="92" t="s">
        <v>17</v>
      </c>
      <c r="E140" s="109" t="str">
        <f>VLOOKUP(Table1432[[#This Row],[NUTS I]],Table1533[],2,FALSE)</f>
        <v>1</v>
      </c>
      <c r="F140" s="115" t="s">
        <v>1</v>
      </c>
      <c r="G140" s="109" t="str">
        <f>VLOOKUP(Table1432[[#This Row],[NUTS II 2011]],Table1634[],2,FALSE)</f>
        <v>11</v>
      </c>
      <c r="H140" s="93" t="s">
        <v>1</v>
      </c>
      <c r="I140" s="109" t="str">
        <f>VLOOKUP(Table1432[[#This Row],[NUTS II 2013]],Table162436[],2,FALSE)</f>
        <v>11</v>
      </c>
      <c r="J140" s="115" t="s">
        <v>1023</v>
      </c>
      <c r="K140" s="109" t="str">
        <f>VLOOKUP(Table1432[[#This Row],[NUTS III 2011]],Table1735[],2,FALSE)</f>
        <v>115</v>
      </c>
      <c r="L140" s="92" t="s">
        <v>59</v>
      </c>
      <c r="M140" s="109" t="str">
        <f>VLOOKUP(Table1432[[#This Row],[NUTS III 2013]],Table172537[],2,FALSE)</f>
        <v>11C</v>
      </c>
      <c r="N140" s="111">
        <f>IFERROR(VLOOKUP(Table1432[[#This Row],[CodINE Mun2013]],VRefAquis!B:H,2,FALSE),IFERROR(VLOOKUP(Table1432[[#This Row],[CodINE NUTIII 2013]],VRefAquis!B:H,2,FALSE),VLOOKUP(Table1432[[#This Row],[CodINE NUTII 2013]],VRefAquis!B:H,2,FALSE)))</f>
        <v>848</v>
      </c>
      <c r="O140" s="112">
        <f>IF(VLOOKUP(Table1432[[#This Row],[CodINE Mun2013]],VRefArren!B:H,2,FALSE)&lt;&gt;"",VLOOKUP(Table1432[[#This Row],[CodINE Mun2013]],VRefArren!B:H,2,FALSE),IFERROR(VLOOKUP(Table1432[[#This Row],[CodINE NUTIII 2013]],VRefArren!B:H,2,FALSE),VLOOKUP(Table1432[[#This Row],[CodINE NUTII 2013]],VRefArren!B:H,2,FALSE)))</f>
        <v>2.75</v>
      </c>
      <c r="P140" s="116">
        <v>0</v>
      </c>
      <c r="Q140" s="113">
        <v>0</v>
      </c>
      <c r="R140" s="817" t="s">
        <v>11666</v>
      </c>
    </row>
    <row r="141" spans="1:18" ht="18.5">
      <c r="A141" s="80" t="s">
        <v>182</v>
      </c>
      <c r="B141" s="17" t="s">
        <v>935</v>
      </c>
      <c r="C141" s="94" t="s">
        <v>583</v>
      </c>
      <c r="D141" s="92" t="s">
        <v>17</v>
      </c>
      <c r="E141" s="109" t="str">
        <f>VLOOKUP(Table1432[[#This Row],[NUTS I]],Table1533[],2,FALSE)</f>
        <v>1</v>
      </c>
      <c r="F141" s="115" t="s">
        <v>18</v>
      </c>
      <c r="G141" s="109" t="str">
        <f>VLOOKUP(Table1432[[#This Row],[NUTS II 2011]],Table1634[],2,FALSE)</f>
        <v>16</v>
      </c>
      <c r="H141" s="92" t="s">
        <v>18</v>
      </c>
      <c r="I141" s="109" t="str">
        <f>VLOOKUP(Table1432[[#This Row],[NUTS II 2013]],Table162436[],2,FALSE)</f>
        <v>16</v>
      </c>
      <c r="J141" s="115" t="s">
        <v>939</v>
      </c>
      <c r="K141" s="109" t="str">
        <f>VLOOKUP(Table1432[[#This Row],[NUTS III 2011]],Table1735[],2,FALSE)</f>
        <v>163</v>
      </c>
      <c r="L141" s="92" t="s">
        <v>55</v>
      </c>
      <c r="M141" s="109" t="str">
        <f>VLOOKUP(Table1432[[#This Row],[NUTS III 2013]],Table172537[],2,FALSE)</f>
        <v>16F</v>
      </c>
      <c r="N141" s="111">
        <f>IFERROR(VLOOKUP(Table1432[[#This Row],[CodINE Mun2013]],VRefAquis!B:H,2,FALSE),IFERROR(VLOOKUP(Table1432[[#This Row],[CodINE NUTIII 2013]],VRefAquis!B:H,2,FALSE),VLOOKUP(Table1432[[#This Row],[CodINE NUTII 2013]],VRefAquis!B:H,2,FALSE)))</f>
        <v>1043</v>
      </c>
      <c r="O141" s="112">
        <f>IF(VLOOKUP(Table1432[[#This Row],[CodINE Mun2013]],VRefArren!B:H,2,FALSE)&lt;&gt;"",VLOOKUP(Table1432[[#This Row],[CodINE Mun2013]],VRefArren!B:H,2,FALSE),IFERROR(VLOOKUP(Table1432[[#This Row],[CodINE NUTIII 2013]],VRefArren!B:H,2,FALSE),VLOOKUP(Table1432[[#This Row],[CodINE NUTII 2013]],VRefArren!B:H,2,FALSE)))</f>
        <v>3.93</v>
      </c>
      <c r="P141" s="116">
        <v>5</v>
      </c>
      <c r="Q141" s="114">
        <v>31</v>
      </c>
      <c r="R141" s="817" t="s">
        <v>11667</v>
      </c>
    </row>
    <row r="142" spans="1:18" ht="18.5">
      <c r="A142" s="79" t="s">
        <v>183</v>
      </c>
      <c r="B142" s="17" t="s">
        <v>804</v>
      </c>
      <c r="C142" s="94" t="s">
        <v>465</v>
      </c>
      <c r="D142" s="92" t="s">
        <v>17</v>
      </c>
      <c r="E142" s="109" t="str">
        <f>VLOOKUP(Table1432[[#This Row],[NUTS I]],Table1533[],2,FALSE)</f>
        <v>1</v>
      </c>
      <c r="F142" s="115" t="s">
        <v>25</v>
      </c>
      <c r="G142" s="109" t="str">
        <f>VLOOKUP(Table1432[[#This Row],[NUTS II 2011]],Table1634[],2,FALSE)</f>
        <v>18</v>
      </c>
      <c r="H142" s="93" t="s">
        <v>25</v>
      </c>
      <c r="I142" s="109" t="str">
        <f>VLOOKUP(Table1432[[#This Row],[NUTS II 2013]],Table162436[],2,FALSE)</f>
        <v>18</v>
      </c>
      <c r="J142" s="115" t="s">
        <v>53</v>
      </c>
      <c r="K142" s="109" t="str">
        <f>VLOOKUP(Table1432[[#This Row],[NUTS III 2011]],Table1735[],2,FALSE)</f>
        <v>182</v>
      </c>
      <c r="L142" s="92" t="s">
        <v>53</v>
      </c>
      <c r="M142" s="109" t="str">
        <f>VLOOKUP(Table1432[[#This Row],[NUTS III 2013]],Table172537[],2,FALSE)</f>
        <v>186</v>
      </c>
      <c r="N142" s="111">
        <f>IFERROR(VLOOKUP(Table1432[[#This Row],[CodINE Mun2013]],VRefAquis!B:H,2,FALSE),IFERROR(VLOOKUP(Table1432[[#This Row],[CodINE NUTIII 2013]],VRefAquis!B:H,2,FALSE),VLOOKUP(Table1432[[#This Row],[CodINE NUTII 2013]],VRefAquis!B:H,2,FALSE)))</f>
        <v>631</v>
      </c>
      <c r="O142" s="112">
        <f>IF(VLOOKUP(Table1432[[#This Row],[CodINE Mun2013]],VRefArren!B:H,2,FALSE)&lt;&gt;"",VLOOKUP(Table1432[[#This Row],[CodINE Mun2013]],VRefArren!B:H,2,FALSE),IFERROR(VLOOKUP(Table1432[[#This Row],[CodINE NUTIII 2013]],VRefArren!B:H,2,FALSE),VLOOKUP(Table1432[[#This Row],[CodINE NUTII 2013]],VRefArren!B:H,2,FALSE)))</f>
        <v>3.05</v>
      </c>
      <c r="P142" s="116">
        <v>1</v>
      </c>
      <c r="Q142" s="113">
        <v>5</v>
      </c>
      <c r="R142" s="817" t="s">
        <v>11668</v>
      </c>
    </row>
    <row r="143" spans="1:18" ht="18.5">
      <c r="A143" s="79" t="s">
        <v>184</v>
      </c>
      <c r="B143" s="17" t="s">
        <v>1029</v>
      </c>
      <c r="C143" s="94" t="s">
        <v>698</v>
      </c>
      <c r="D143" s="92" t="s">
        <v>17</v>
      </c>
      <c r="E143" s="109" t="str">
        <f>VLOOKUP(Table1432[[#This Row],[NUTS I]],Table1533[],2,FALSE)</f>
        <v>1</v>
      </c>
      <c r="F143" s="115" t="s">
        <v>1</v>
      </c>
      <c r="G143" s="109" t="str">
        <f>VLOOKUP(Table1432[[#This Row],[NUTS II 2011]],Table1634[],2,FALSE)</f>
        <v>11</v>
      </c>
      <c r="H143" s="93" t="s">
        <v>1</v>
      </c>
      <c r="I143" s="109" t="str">
        <f>VLOOKUP(Table1432[[#This Row],[NUTS II 2013]],Table162436[],2,FALSE)</f>
        <v>11</v>
      </c>
      <c r="J143" s="115" t="s">
        <v>1034</v>
      </c>
      <c r="K143" s="109" t="str">
        <f>VLOOKUP(Table1432[[#This Row],[NUTS III 2011]],Table1735[],2,FALSE)</f>
        <v>114</v>
      </c>
      <c r="L143" s="93" t="s">
        <v>72</v>
      </c>
      <c r="M143" s="109" t="str">
        <f>VLOOKUP(Table1432[[#This Row],[NUTS III 2013]],Table172537[],2,FALSE)</f>
        <v>11A</v>
      </c>
      <c r="N143" s="111">
        <f>IFERROR(VLOOKUP(Table1432[[#This Row],[CodINE Mun2013]],VRefAquis!B:H,2,FALSE),IFERROR(VLOOKUP(Table1432[[#This Row],[CodINE NUTIII 2013]],VRefAquis!B:H,2,FALSE),VLOOKUP(Table1432[[#This Row],[CodINE NUTII 2013]],VRefAquis!B:H,2,FALSE)))</f>
        <v>1765</v>
      </c>
      <c r="O143" s="112">
        <f>IF(VLOOKUP(Table1432[[#This Row],[CodINE Mun2013]],VRefArren!B:H,2,FALSE)&lt;&gt;"",VLOOKUP(Table1432[[#This Row],[CodINE Mun2013]],VRefArren!B:H,2,FALSE),IFERROR(VLOOKUP(Table1432[[#This Row],[CodINE NUTIII 2013]],VRefArren!B:H,2,FALSE),VLOOKUP(Table1432[[#This Row],[CodINE NUTII 2013]],VRefArren!B:H,2,FALSE)))</f>
        <v>7.72</v>
      </c>
      <c r="P143" s="116">
        <v>190</v>
      </c>
      <c r="Q143" s="113">
        <v>190</v>
      </c>
      <c r="R143" s="817" t="s">
        <v>11669</v>
      </c>
    </row>
    <row r="144" spans="1:18" ht="18.5">
      <c r="A144" s="79" t="s">
        <v>185</v>
      </c>
      <c r="B144" s="17" t="s">
        <v>955</v>
      </c>
      <c r="C144" s="94" t="s">
        <v>602</v>
      </c>
      <c r="D144" s="92" t="s">
        <v>17</v>
      </c>
      <c r="E144" s="109" t="str">
        <f>VLOOKUP(Table1432[[#This Row],[NUTS I]],Table1533[],2,FALSE)</f>
        <v>1</v>
      </c>
      <c r="F144" s="115" t="s">
        <v>18</v>
      </c>
      <c r="G144" s="109" t="str">
        <f>VLOOKUP(Table1432[[#This Row],[NUTS II 2011]],Table1634[],2,FALSE)</f>
        <v>16</v>
      </c>
      <c r="H144" s="92" t="s">
        <v>18</v>
      </c>
      <c r="I144" s="109" t="str">
        <f>VLOOKUP(Table1432[[#This Row],[NUTS II 2013]],Table162436[],2,FALSE)</f>
        <v>16</v>
      </c>
      <c r="J144" s="115" t="s">
        <v>963</v>
      </c>
      <c r="K144" s="109" t="str">
        <f>VLOOKUP(Table1432[[#This Row],[NUTS III 2011]],Table1735[],2,FALSE)</f>
        <v>161</v>
      </c>
      <c r="L144" s="92" t="s">
        <v>69</v>
      </c>
      <c r="M144" s="109" t="str">
        <f>VLOOKUP(Table1432[[#This Row],[NUTS III 2013]],Table172537[],2,FALSE)</f>
        <v>16E</v>
      </c>
      <c r="N144" s="111">
        <f>IFERROR(VLOOKUP(Table1432[[#This Row],[CodINE Mun2013]],VRefAquis!B:H,2,FALSE),IFERROR(VLOOKUP(Table1432[[#This Row],[CodINE NUTIII 2013]],VRefAquis!B:H,2,FALSE),VLOOKUP(Table1432[[#This Row],[CodINE NUTII 2013]],VRefAquis!B:H,2,FALSE)))</f>
        <v>1021</v>
      </c>
      <c r="O144" s="112">
        <f>IF(VLOOKUP(Table1432[[#This Row],[CodINE Mun2013]],VRefArren!B:H,2,FALSE)&lt;&gt;"",VLOOKUP(Table1432[[#This Row],[CodINE Mun2013]],VRefArren!B:H,2,FALSE),IFERROR(VLOOKUP(Table1432[[#This Row],[CodINE NUTIII 2013]],VRefArren!B:H,2,FALSE),VLOOKUP(Table1432[[#This Row],[CodINE NUTII 2013]],VRefArren!B:H,2,FALSE)))</f>
        <v>3.31</v>
      </c>
      <c r="P144" s="116">
        <v>4</v>
      </c>
      <c r="Q144" s="113">
        <v>7</v>
      </c>
      <c r="R144" s="817" t="s">
        <v>11670</v>
      </c>
    </row>
    <row r="145" spans="1:18" ht="18.5">
      <c r="A145" s="79" t="s">
        <v>186</v>
      </c>
      <c r="B145" s="17" t="s">
        <v>880</v>
      </c>
      <c r="C145" s="94" t="s">
        <v>532</v>
      </c>
      <c r="D145" s="92" t="s">
        <v>17</v>
      </c>
      <c r="E145" s="109" t="str">
        <f>VLOOKUP(Table1432[[#This Row],[NUTS I]],Table1533[],2,FALSE)</f>
        <v>1</v>
      </c>
      <c r="F145" s="115" t="s">
        <v>18</v>
      </c>
      <c r="G145" s="109" t="str">
        <f>VLOOKUP(Table1432[[#This Row],[NUTS II 2011]],Table1634[],2,FALSE)</f>
        <v>16</v>
      </c>
      <c r="H145" s="92" t="s">
        <v>18</v>
      </c>
      <c r="I145" s="109" t="str">
        <f>VLOOKUP(Table1432[[#This Row],[NUTS II 2013]],Table162436[],2,FALSE)</f>
        <v>16</v>
      </c>
      <c r="J145" s="115" t="s">
        <v>887</v>
      </c>
      <c r="K145" s="109" t="str">
        <f>VLOOKUP(Table1432[[#This Row],[NUTS III 2011]],Table1735[],2,FALSE)</f>
        <v>168</v>
      </c>
      <c r="L145" s="93" t="s">
        <v>47</v>
      </c>
      <c r="M145" s="109" t="str">
        <f>VLOOKUP(Table1432[[#This Row],[NUTS III 2013]],Table172537[],2,FALSE)</f>
        <v>16J</v>
      </c>
      <c r="N145" s="111">
        <f>IFERROR(VLOOKUP(Table1432[[#This Row],[CodINE Mun2013]],VRefAquis!B:H,2,FALSE),IFERROR(VLOOKUP(Table1432[[#This Row],[CodINE NUTIII 2013]],VRefAquis!B:H,2,FALSE),VLOOKUP(Table1432[[#This Row],[CodINE NUTII 2013]],VRefAquis!B:H,2,FALSE)))</f>
        <v>745</v>
      </c>
      <c r="O145" s="112">
        <f>IF(VLOOKUP(Table1432[[#This Row],[CodINE Mun2013]],VRefArren!B:H,2,FALSE)&lt;&gt;"",VLOOKUP(Table1432[[#This Row],[CodINE Mun2013]],VRefArren!B:H,2,FALSE),IFERROR(VLOOKUP(Table1432[[#This Row],[CodINE NUTIII 2013]],VRefArren!B:H,2,FALSE),VLOOKUP(Table1432[[#This Row],[CodINE NUTII 2013]],VRefArren!B:H,2,FALSE)))</f>
        <v>2.97</v>
      </c>
      <c r="P145" s="116">
        <v>4</v>
      </c>
      <c r="Q145" s="113">
        <v>5</v>
      </c>
      <c r="R145" s="817" t="s">
        <v>11671</v>
      </c>
    </row>
    <row r="146" spans="1:18" ht="18.5">
      <c r="A146" s="80" t="s">
        <v>187</v>
      </c>
      <c r="B146" s="17" t="s">
        <v>1051</v>
      </c>
      <c r="C146" s="94" t="s">
        <v>375</v>
      </c>
      <c r="D146" s="92" t="s">
        <v>17</v>
      </c>
      <c r="E146" s="109" t="str">
        <f>VLOOKUP(Table1432[[#This Row],[NUTS I]],Table1533[],2,FALSE)</f>
        <v>1</v>
      </c>
      <c r="F146" s="115" t="s">
        <v>1</v>
      </c>
      <c r="G146" s="109" t="str">
        <f>VLOOKUP(Table1432[[#This Row],[NUTS II 2011]],Table1634[],2,FALSE)</f>
        <v>11</v>
      </c>
      <c r="H146" s="93" t="s">
        <v>1</v>
      </c>
      <c r="I146" s="109" t="str">
        <f>VLOOKUP(Table1432[[#This Row],[NUTS II 2013]],Table162436[],2,FALSE)</f>
        <v>11</v>
      </c>
      <c r="J146" s="115" t="s">
        <v>1054</v>
      </c>
      <c r="K146" s="109" t="str">
        <f>VLOOKUP(Table1432[[#This Row],[NUTS III 2011]],Table1735[],2,FALSE)</f>
        <v>111</v>
      </c>
      <c r="L146" s="92" t="s">
        <v>67</v>
      </c>
      <c r="M146" s="109" t="str">
        <f>VLOOKUP(Table1432[[#This Row],[NUTS III 2013]],Table172537[],2,FALSE)</f>
        <v>111</v>
      </c>
      <c r="N146" s="111">
        <f>IFERROR(VLOOKUP(Table1432[[#This Row],[CodINE Mun2013]],VRefAquis!B:H,2,FALSE),IFERROR(VLOOKUP(Table1432[[#This Row],[CodINE NUTIII 2013]],VRefAquis!B:H,2,FALSE),VLOOKUP(Table1432[[#This Row],[CodINE NUTII 2013]],VRefAquis!B:H,2,FALSE)))</f>
        <v>988</v>
      </c>
      <c r="O146" s="112">
        <f>IF(VLOOKUP(Table1432[[#This Row],[CodINE Mun2013]],VRefArren!B:H,2,FALSE)&lt;&gt;"",VLOOKUP(Table1432[[#This Row],[CodINE Mun2013]],VRefArren!B:H,2,FALSE),IFERROR(VLOOKUP(Table1432[[#This Row],[CodINE NUTIII 2013]],VRefArren!B:H,2,FALSE),VLOOKUP(Table1432[[#This Row],[CodINE NUTII 2013]],VRefArren!B:H,2,FALSE)))</f>
        <v>4</v>
      </c>
      <c r="P146" s="116">
        <v>0</v>
      </c>
      <c r="Q146" s="114">
        <v>0</v>
      </c>
      <c r="R146" s="817" t="s">
        <v>11672</v>
      </c>
    </row>
    <row r="147" spans="1:18" ht="18.5">
      <c r="A147" s="80" t="s">
        <v>188</v>
      </c>
      <c r="B147" s="17" t="s">
        <v>775</v>
      </c>
      <c r="C147" s="94" t="s">
        <v>492</v>
      </c>
      <c r="D147" s="92" t="s">
        <v>17</v>
      </c>
      <c r="E147" s="109" t="str">
        <f>VLOOKUP(Table1432[[#This Row],[NUTS I]],Table1533[],2,FALSE)</f>
        <v>1</v>
      </c>
      <c r="F147" s="115" t="s">
        <v>25</v>
      </c>
      <c r="G147" s="109" t="str">
        <f>VLOOKUP(Table1432[[#This Row],[NUTS II 2011]],Table1634[],2,FALSE)</f>
        <v>18</v>
      </c>
      <c r="H147" s="93" t="s">
        <v>25</v>
      </c>
      <c r="I147" s="109" t="str">
        <f>VLOOKUP(Table1432[[#This Row],[NUTS II 2013]],Table162436[],2,FALSE)</f>
        <v>18</v>
      </c>
      <c r="J147" s="115" t="s">
        <v>44</v>
      </c>
      <c r="K147" s="109" t="str">
        <f>VLOOKUP(Table1432[[#This Row],[NUTS III 2011]],Table1735[],2,FALSE)</f>
        <v>184</v>
      </c>
      <c r="L147" s="92" t="s">
        <v>44</v>
      </c>
      <c r="M147" s="109" t="str">
        <f>VLOOKUP(Table1432[[#This Row],[NUTS III 2013]],Table172537[],2,FALSE)</f>
        <v>184</v>
      </c>
      <c r="N147" s="111">
        <f>IFERROR(VLOOKUP(Table1432[[#This Row],[CodINE Mun2013]],VRefAquis!B:H,2,FALSE),IFERROR(VLOOKUP(Table1432[[#This Row],[CodINE NUTIII 2013]],VRefAquis!B:H,2,FALSE),VLOOKUP(Table1432[[#This Row],[CodINE NUTII 2013]],VRefAquis!B:H,2,FALSE)))</f>
        <v>557</v>
      </c>
      <c r="O147" s="112">
        <f>IF(VLOOKUP(Table1432[[#This Row],[CodINE Mun2013]],VRefArren!B:H,2,FALSE)&lt;&gt;"",VLOOKUP(Table1432[[#This Row],[CodINE Mun2013]],VRefArren!B:H,2,FALSE),IFERROR(VLOOKUP(Table1432[[#This Row],[CodINE NUTIII 2013]],VRefArren!B:H,2,FALSE),VLOOKUP(Table1432[[#This Row],[CodINE NUTII 2013]],VRefArren!B:H,2,FALSE)))</f>
        <v>3.94</v>
      </c>
      <c r="P147" s="116">
        <v>3</v>
      </c>
      <c r="Q147" s="114">
        <v>3</v>
      </c>
      <c r="R147" s="817" t="s">
        <v>11673</v>
      </c>
    </row>
    <row r="148" spans="1:18" ht="18.5">
      <c r="A148" s="79" t="s">
        <v>189</v>
      </c>
      <c r="B148" s="17" t="s">
        <v>992</v>
      </c>
      <c r="C148" s="94" t="s">
        <v>660</v>
      </c>
      <c r="D148" s="92" t="s">
        <v>17</v>
      </c>
      <c r="E148" s="109" t="str">
        <f>VLOOKUP(Table1432[[#This Row],[NUTS I]],Table1533[],2,FALSE)</f>
        <v>1</v>
      </c>
      <c r="F148" s="115" t="s">
        <v>1</v>
      </c>
      <c r="G148" s="109" t="str">
        <f>VLOOKUP(Table1432[[#This Row],[NUTS II 2011]],Table1634[],2,FALSE)</f>
        <v>11</v>
      </c>
      <c r="H148" s="93" t="s">
        <v>1</v>
      </c>
      <c r="I148" s="109" t="str">
        <f>VLOOKUP(Table1432[[#This Row],[NUTS II 2013]],Table162436[],2,FALSE)</f>
        <v>11</v>
      </c>
      <c r="J148" s="115" t="s">
        <v>41</v>
      </c>
      <c r="K148" s="109" t="str">
        <f>VLOOKUP(Table1432[[#This Row],[NUTS III 2011]],Table1735[],2,FALSE)</f>
        <v>117</v>
      </c>
      <c r="L148" s="92" t="s">
        <v>41</v>
      </c>
      <c r="M148" s="109" t="str">
        <f>VLOOKUP(Table1432[[#This Row],[NUTS III 2013]],Table172537[],2,FALSE)</f>
        <v>11D</v>
      </c>
      <c r="N148" s="111">
        <f>IFERROR(VLOOKUP(Table1432[[#This Row],[CodINE Mun2013]],VRefAquis!B:H,2,FALSE),IFERROR(VLOOKUP(Table1432[[#This Row],[CodINE NUTIII 2013]],VRefAquis!B:H,2,FALSE),VLOOKUP(Table1432[[#This Row],[CodINE NUTII 2013]],VRefAquis!B:H,2,FALSE)))</f>
        <v>768</v>
      </c>
      <c r="O148" s="112">
        <f>IF(VLOOKUP(Table1432[[#This Row],[CodINE Mun2013]],VRefArren!B:H,2,FALSE)&lt;&gt;"",VLOOKUP(Table1432[[#This Row],[CodINE Mun2013]],VRefArren!B:H,2,FALSE),IFERROR(VLOOKUP(Table1432[[#This Row],[CodINE NUTIII 2013]],VRefArren!B:H,2,FALSE),VLOOKUP(Table1432[[#This Row],[CodINE NUTII 2013]],VRefArren!B:H,2,FALSE)))</f>
        <v>3.22</v>
      </c>
      <c r="P148" s="116">
        <v>1</v>
      </c>
      <c r="Q148" s="113">
        <v>47</v>
      </c>
      <c r="R148" s="817" t="s">
        <v>11674</v>
      </c>
    </row>
    <row r="149" spans="1:18" ht="18.5">
      <c r="A149" s="80" t="s">
        <v>190</v>
      </c>
      <c r="B149" s="17" t="s">
        <v>943</v>
      </c>
      <c r="C149" s="94" t="s">
        <v>601</v>
      </c>
      <c r="D149" s="92" t="s">
        <v>17</v>
      </c>
      <c r="E149" s="109" t="str">
        <f>VLOOKUP(Table1432[[#This Row],[NUTS I]],Table1533[],2,FALSE)</f>
        <v>1</v>
      </c>
      <c r="F149" s="115" t="s">
        <v>18</v>
      </c>
      <c r="G149" s="109" t="str">
        <f>VLOOKUP(Table1432[[#This Row],[NUTS II 2011]],Table1634[],2,FALSE)</f>
        <v>16</v>
      </c>
      <c r="H149" s="92" t="s">
        <v>18</v>
      </c>
      <c r="I149" s="109" t="str">
        <f>VLOOKUP(Table1432[[#This Row],[NUTS II 2013]],Table162436[],2,FALSE)</f>
        <v>16</v>
      </c>
      <c r="J149" s="115" t="s">
        <v>949</v>
      </c>
      <c r="K149" s="109" t="str">
        <f>VLOOKUP(Table1432[[#This Row],[NUTS III 2011]],Table1735[],2,FALSE)</f>
        <v>162</v>
      </c>
      <c r="L149" s="92" t="s">
        <v>69</v>
      </c>
      <c r="M149" s="109" t="str">
        <f>VLOOKUP(Table1432[[#This Row],[NUTS III 2013]],Table172537[],2,FALSE)</f>
        <v>16E</v>
      </c>
      <c r="N149" s="111">
        <f>IFERROR(VLOOKUP(Table1432[[#This Row],[CodINE Mun2013]],VRefAquis!B:H,2,FALSE),IFERROR(VLOOKUP(Table1432[[#This Row],[CodINE NUTIII 2013]],VRefAquis!B:H,2,FALSE),VLOOKUP(Table1432[[#This Row],[CodINE NUTII 2013]],VRefAquis!B:H,2,FALSE)))</f>
        <v>1021</v>
      </c>
      <c r="O149" s="112">
        <f>IF(VLOOKUP(Table1432[[#This Row],[CodINE Mun2013]],VRefArren!B:H,2,FALSE)&lt;&gt;"",VLOOKUP(Table1432[[#This Row],[CodINE Mun2013]],VRefArren!B:H,2,FALSE),IFERROR(VLOOKUP(Table1432[[#This Row],[CodINE NUTIII 2013]],VRefArren!B:H,2,FALSE),VLOOKUP(Table1432[[#This Row],[CodINE NUTII 2013]],VRefArren!B:H,2,FALSE)))</f>
        <v>2.99</v>
      </c>
      <c r="P149" s="116">
        <v>5</v>
      </c>
      <c r="Q149" s="114">
        <v>329</v>
      </c>
      <c r="R149" s="817" t="s">
        <v>11675</v>
      </c>
    </row>
    <row r="150" spans="1:18" ht="18.5">
      <c r="A150" s="79" t="s">
        <v>191</v>
      </c>
      <c r="B150" s="17" t="s">
        <v>927</v>
      </c>
      <c r="C150" s="94" t="s">
        <v>600</v>
      </c>
      <c r="D150" s="92" t="s">
        <v>17</v>
      </c>
      <c r="E150" s="109" t="str">
        <f>VLOOKUP(Table1432[[#This Row],[NUTS I]],Table1533[],2,FALSE)</f>
        <v>1</v>
      </c>
      <c r="F150" s="115" t="s">
        <v>18</v>
      </c>
      <c r="G150" s="109" t="str">
        <f>VLOOKUP(Table1432[[#This Row],[NUTS II 2011]],Table1634[],2,FALSE)</f>
        <v>16</v>
      </c>
      <c r="H150" s="92" t="s">
        <v>18</v>
      </c>
      <c r="I150" s="109" t="str">
        <f>VLOOKUP(Table1432[[#This Row],[NUTS II 2013]],Table162436[],2,FALSE)</f>
        <v>16</v>
      </c>
      <c r="J150" s="115" t="s">
        <v>932</v>
      </c>
      <c r="K150" s="109" t="str">
        <f>VLOOKUP(Table1432[[#This Row],[NUTS III 2011]],Table1735[],2,FALSE)</f>
        <v>164</v>
      </c>
      <c r="L150" s="92" t="s">
        <v>69</v>
      </c>
      <c r="M150" s="109" t="str">
        <f>VLOOKUP(Table1432[[#This Row],[NUTS III 2013]],Table172537[],2,FALSE)</f>
        <v>16E</v>
      </c>
      <c r="N150" s="111">
        <f>IFERROR(VLOOKUP(Table1432[[#This Row],[CodINE Mun2013]],VRefAquis!B:H,2,FALSE),IFERROR(VLOOKUP(Table1432[[#This Row],[CodINE NUTIII 2013]],VRefAquis!B:H,2,FALSE),VLOOKUP(Table1432[[#This Row],[CodINE NUTII 2013]],VRefAquis!B:H,2,FALSE)))</f>
        <v>1021</v>
      </c>
      <c r="O150" s="112">
        <f>IF(VLOOKUP(Table1432[[#This Row],[CodINE Mun2013]],VRefArren!B:H,2,FALSE)&lt;&gt;"",VLOOKUP(Table1432[[#This Row],[CodINE Mun2013]],VRefArren!B:H,2,FALSE),IFERROR(VLOOKUP(Table1432[[#This Row],[CodINE NUTIII 2013]],VRefArren!B:H,2,FALSE),VLOOKUP(Table1432[[#This Row],[CodINE NUTII 2013]],VRefArren!B:H,2,FALSE)))</f>
        <v>3</v>
      </c>
      <c r="P150" s="116">
        <v>6</v>
      </c>
      <c r="Q150" s="113">
        <v>6</v>
      </c>
      <c r="R150" s="817" t="s">
        <v>11676</v>
      </c>
    </row>
    <row r="151" spans="1:18" ht="18.5">
      <c r="A151" s="80" t="s">
        <v>192</v>
      </c>
      <c r="B151" s="17" t="s">
        <v>974</v>
      </c>
      <c r="C151" s="94" t="s">
        <v>642</v>
      </c>
      <c r="D151" s="92" t="s">
        <v>17</v>
      </c>
      <c r="E151" s="109" t="str">
        <f>VLOOKUP(Table1432[[#This Row],[NUTS I]],Table1533[],2,FALSE)</f>
        <v>1</v>
      </c>
      <c r="F151" s="115" t="s">
        <v>1</v>
      </c>
      <c r="G151" s="109" t="str">
        <f>VLOOKUP(Table1432[[#This Row],[NUTS II 2011]],Table1634[],2,FALSE)</f>
        <v>11</v>
      </c>
      <c r="H151" s="93" t="s">
        <v>1</v>
      </c>
      <c r="I151" s="109" t="str">
        <f>VLOOKUP(Table1432[[#This Row],[NUTS II 2013]],Table162436[],2,FALSE)</f>
        <v>11</v>
      </c>
      <c r="J151" s="115" t="s">
        <v>979</v>
      </c>
      <c r="K151" s="109" t="str">
        <f>VLOOKUP(Table1432[[#This Row],[NUTS III 2011]],Table1735[],2,FALSE)</f>
        <v>118</v>
      </c>
      <c r="L151" s="92" t="s">
        <v>40</v>
      </c>
      <c r="M151" s="109" t="str">
        <f>VLOOKUP(Table1432[[#This Row],[NUTS III 2013]],Table172537[],2,FALSE)</f>
        <v>11E</v>
      </c>
      <c r="N151" s="111">
        <f>IFERROR(VLOOKUP(Table1432[[#This Row],[CodINE Mun2013]],VRefAquis!B:H,2,FALSE),IFERROR(VLOOKUP(Table1432[[#This Row],[CodINE NUTIII 2013]],VRefAquis!B:H,2,FALSE),VLOOKUP(Table1432[[#This Row],[CodINE NUTII 2013]],VRefAquis!B:H,2,FALSE)))</f>
        <v>849</v>
      </c>
      <c r="O151" s="112">
        <f>IF(VLOOKUP(Table1432[[#This Row],[CodINE Mun2013]],VRefArren!B:H,2,FALSE)&lt;&gt;"",VLOOKUP(Table1432[[#This Row],[CodINE Mun2013]],VRefArren!B:H,2,FALSE),IFERROR(VLOOKUP(Table1432[[#This Row],[CodINE NUTIII 2013]],VRefArren!B:H,2,FALSE),VLOOKUP(Table1432[[#This Row],[CodINE NUTII 2013]],VRefArren!B:H,2,FALSE)))</f>
        <v>2.4300000000000002</v>
      </c>
      <c r="P151" s="116">
        <v>2</v>
      </c>
      <c r="Q151" s="113">
        <v>65</v>
      </c>
      <c r="R151" s="817" t="s">
        <v>11677</v>
      </c>
    </row>
    <row r="152" spans="1:18" ht="18.5">
      <c r="A152" s="80" t="s">
        <v>193</v>
      </c>
      <c r="B152" s="17" t="s">
        <v>973</v>
      </c>
      <c r="C152" s="94" t="s">
        <v>641</v>
      </c>
      <c r="D152" s="92" t="s">
        <v>17</v>
      </c>
      <c r="E152" s="109" t="str">
        <f>VLOOKUP(Table1432[[#This Row],[NUTS I]],Table1533[],2,FALSE)</f>
        <v>1</v>
      </c>
      <c r="F152" s="115" t="s">
        <v>1</v>
      </c>
      <c r="G152" s="109" t="str">
        <f>VLOOKUP(Table1432[[#This Row],[NUTS II 2011]],Table1634[],2,FALSE)</f>
        <v>11</v>
      </c>
      <c r="H152" s="93" t="s">
        <v>1</v>
      </c>
      <c r="I152" s="109" t="str">
        <f>VLOOKUP(Table1432[[#This Row],[NUTS II 2013]],Table162436[],2,FALSE)</f>
        <v>11</v>
      </c>
      <c r="J152" s="115" t="s">
        <v>979</v>
      </c>
      <c r="K152" s="109" t="str">
        <f>VLOOKUP(Table1432[[#This Row],[NUTS III 2011]],Table1735[],2,FALSE)</f>
        <v>118</v>
      </c>
      <c r="L152" s="92" t="s">
        <v>40</v>
      </c>
      <c r="M152" s="109" t="str">
        <f>VLOOKUP(Table1432[[#This Row],[NUTS III 2013]],Table172537[],2,FALSE)</f>
        <v>11E</v>
      </c>
      <c r="N152" s="111">
        <f>IFERROR(VLOOKUP(Table1432[[#This Row],[CodINE Mun2013]],VRefAquis!B:H,2,FALSE),IFERROR(VLOOKUP(Table1432[[#This Row],[CodINE NUTIII 2013]],VRefAquis!B:H,2,FALSE),VLOOKUP(Table1432[[#This Row],[CodINE NUTII 2013]],VRefAquis!B:H,2,FALSE)))</f>
        <v>849</v>
      </c>
      <c r="O152" s="112">
        <f>IF(VLOOKUP(Table1432[[#This Row],[CodINE Mun2013]],VRefArren!B:H,2,FALSE)&lt;&gt;"",VLOOKUP(Table1432[[#This Row],[CodINE Mun2013]],VRefArren!B:H,2,FALSE),IFERROR(VLOOKUP(Table1432[[#This Row],[CodINE NUTIII 2013]],VRefArren!B:H,2,FALSE),VLOOKUP(Table1432[[#This Row],[CodINE NUTII 2013]],VRefArren!B:H,2,FALSE)))</f>
        <v>2.58</v>
      </c>
      <c r="P152" s="116">
        <v>1</v>
      </c>
      <c r="Q152" s="113">
        <v>16</v>
      </c>
      <c r="R152" s="817" t="s">
        <v>11678</v>
      </c>
    </row>
    <row r="153" spans="1:18" ht="18.5">
      <c r="A153" s="80" t="s">
        <v>194</v>
      </c>
      <c r="B153" s="17" t="s">
        <v>972</v>
      </c>
      <c r="C153" s="94" t="s">
        <v>640</v>
      </c>
      <c r="D153" s="92" t="s">
        <v>17</v>
      </c>
      <c r="E153" s="109" t="str">
        <f>VLOOKUP(Table1432[[#This Row],[NUTS I]],Table1533[],2,FALSE)</f>
        <v>1</v>
      </c>
      <c r="F153" s="115" t="s">
        <v>1</v>
      </c>
      <c r="G153" s="109" t="str">
        <f>VLOOKUP(Table1432[[#This Row],[NUTS II 2011]],Table1634[],2,FALSE)</f>
        <v>11</v>
      </c>
      <c r="H153" s="93" t="s">
        <v>1</v>
      </c>
      <c r="I153" s="109" t="str">
        <f>VLOOKUP(Table1432[[#This Row],[NUTS II 2013]],Table162436[],2,FALSE)</f>
        <v>11</v>
      </c>
      <c r="J153" s="115" t="s">
        <v>979</v>
      </c>
      <c r="K153" s="109" t="str">
        <f>VLOOKUP(Table1432[[#This Row],[NUTS III 2011]],Table1735[],2,FALSE)</f>
        <v>118</v>
      </c>
      <c r="L153" s="92" t="s">
        <v>40</v>
      </c>
      <c r="M153" s="109" t="str">
        <f>VLOOKUP(Table1432[[#This Row],[NUTS III 2013]],Table172537[],2,FALSE)</f>
        <v>11E</v>
      </c>
      <c r="N153" s="111">
        <f>IFERROR(VLOOKUP(Table1432[[#This Row],[CodINE Mun2013]],VRefAquis!B:H,2,FALSE),IFERROR(VLOOKUP(Table1432[[#This Row],[CodINE NUTIII 2013]],VRefAquis!B:H,2,FALSE),VLOOKUP(Table1432[[#This Row],[CodINE NUTII 2013]],VRefAquis!B:H,2,FALSE)))</f>
        <v>849</v>
      </c>
      <c r="O153" s="112">
        <f>IF(VLOOKUP(Table1432[[#This Row],[CodINE Mun2013]],VRefArren!B:H,2,FALSE)&lt;&gt;"",VLOOKUP(Table1432[[#This Row],[CodINE Mun2013]],VRefArren!B:H,2,FALSE),IFERROR(VLOOKUP(Table1432[[#This Row],[CodINE NUTIII 2013]],VRefArren!B:H,2,FALSE),VLOOKUP(Table1432[[#This Row],[CodINE NUTII 2013]],VRefArren!B:H,2,FALSE)))</f>
        <v>2.4300000000000002</v>
      </c>
      <c r="P153" s="116">
        <v>0</v>
      </c>
      <c r="Q153" s="113">
        <v>0</v>
      </c>
      <c r="R153" s="817" t="s">
        <v>11679</v>
      </c>
    </row>
    <row r="154" spans="1:18" ht="18.5">
      <c r="A154" s="80" t="s">
        <v>195</v>
      </c>
      <c r="B154" s="17" t="s">
        <v>985</v>
      </c>
      <c r="C154" s="94" t="s">
        <v>659</v>
      </c>
      <c r="D154" s="92" t="s">
        <v>17</v>
      </c>
      <c r="E154" s="109" t="str">
        <f>VLOOKUP(Table1432[[#This Row],[NUTS I]],Table1533[],2,FALSE)</f>
        <v>1</v>
      </c>
      <c r="F154" s="115" t="s">
        <v>1</v>
      </c>
      <c r="G154" s="109" t="str">
        <f>VLOOKUP(Table1432[[#This Row],[NUTS II 2011]],Table1634[],2,FALSE)</f>
        <v>11</v>
      </c>
      <c r="H154" s="93" t="s">
        <v>1</v>
      </c>
      <c r="I154" s="109" t="str">
        <f>VLOOKUP(Table1432[[#This Row],[NUTS II 2013]],Table162436[],2,FALSE)</f>
        <v>11</v>
      </c>
      <c r="J154" s="115" t="s">
        <v>41</v>
      </c>
      <c r="K154" s="109" t="str">
        <f>VLOOKUP(Table1432[[#This Row],[NUTS III 2011]],Table1735[],2,FALSE)</f>
        <v>117</v>
      </c>
      <c r="L154" s="92" t="s">
        <v>41</v>
      </c>
      <c r="M154" s="109" t="str">
        <f>VLOOKUP(Table1432[[#This Row],[NUTS III 2013]],Table172537[],2,FALSE)</f>
        <v>11D</v>
      </c>
      <c r="N154" s="111">
        <f>IFERROR(VLOOKUP(Table1432[[#This Row],[CodINE Mun2013]],VRefAquis!B:H,2,FALSE),IFERROR(VLOOKUP(Table1432[[#This Row],[CodINE NUTIII 2013]],VRefAquis!B:H,2,FALSE),VLOOKUP(Table1432[[#This Row],[CodINE NUTII 2013]],VRefAquis!B:H,2,FALSE)))</f>
        <v>768</v>
      </c>
      <c r="O154" s="112">
        <f>IF(VLOOKUP(Table1432[[#This Row],[CodINE Mun2013]],VRefArren!B:H,2,FALSE)&lt;&gt;"",VLOOKUP(Table1432[[#This Row],[CodINE Mun2013]],VRefArren!B:H,2,FALSE),IFERROR(VLOOKUP(Table1432[[#This Row],[CodINE NUTIII 2013]],VRefArren!B:H,2,FALSE),VLOOKUP(Table1432[[#This Row],[CodINE NUTII 2013]],VRefArren!B:H,2,FALSE)))</f>
        <v>2.5499999999999998</v>
      </c>
      <c r="P154" s="116">
        <v>5</v>
      </c>
      <c r="Q154" s="114">
        <v>27</v>
      </c>
      <c r="R154" s="817" t="s">
        <v>11680</v>
      </c>
    </row>
    <row r="155" spans="1:18" ht="18.5">
      <c r="A155" s="80" t="s">
        <v>196</v>
      </c>
      <c r="B155" s="17" t="s">
        <v>826</v>
      </c>
      <c r="C155" s="94" t="s">
        <v>517</v>
      </c>
      <c r="D155" s="92" t="s">
        <v>17</v>
      </c>
      <c r="E155" s="109" t="str">
        <f>VLOOKUP(Table1432[[#This Row],[NUTS I]],Table1533[],2,FALSE)</f>
        <v>1</v>
      </c>
      <c r="F155" s="115" t="s">
        <v>167</v>
      </c>
      <c r="G155" s="109" t="str">
        <f>VLOOKUP(Table1432[[#This Row],[NUTS II 2011]],Table1634[],2,FALSE)</f>
        <v>17</v>
      </c>
      <c r="H155" s="93" t="s">
        <v>36</v>
      </c>
      <c r="I155" s="109" t="str">
        <f>VLOOKUP(Table1432[[#This Row],[NUTS II 2013]],Table162436[],2,FALSE)</f>
        <v>17</v>
      </c>
      <c r="J155" s="115" t="s">
        <v>831</v>
      </c>
      <c r="K155" s="109" t="str">
        <f>VLOOKUP(Table1432[[#This Row],[NUTS III 2011]],Table1735[],2,FALSE)</f>
        <v>172</v>
      </c>
      <c r="L155" s="92" t="s">
        <v>36</v>
      </c>
      <c r="M155" s="109" t="str">
        <f>VLOOKUP(Table1432[[#This Row],[NUTS III 2013]],Table172537[],2,FALSE)</f>
        <v>170</v>
      </c>
      <c r="N155" s="111">
        <f>IFERROR(VLOOKUP(Table1432[[#This Row],[CodINE Mun2013]],VRefAquis!B:H,2,FALSE),IFERROR(VLOOKUP(Table1432[[#This Row],[CodINE NUTIII 2013]],VRefAquis!B:H,2,FALSE),VLOOKUP(Table1432[[#This Row],[CodINE NUTII 2013]],VRefAquis!B:H,2,FALSE)))</f>
        <v>1239</v>
      </c>
      <c r="O155" s="112">
        <f>IF(VLOOKUP(Table1432[[#This Row],[CodINE Mun2013]],VRefArren!B:H,2,FALSE)&lt;&gt;"",VLOOKUP(Table1432[[#This Row],[CodINE Mun2013]],VRefArren!B:H,2,FALSE),IFERROR(VLOOKUP(Table1432[[#This Row],[CodINE NUTIII 2013]],VRefArren!B:H,2,FALSE),VLOOKUP(Table1432[[#This Row],[CodINE NUTII 2013]],VRefArren!B:H,2,FALSE)))</f>
        <v>5.47</v>
      </c>
      <c r="P155" s="116">
        <v>5</v>
      </c>
      <c r="Q155" s="114">
        <v>92</v>
      </c>
      <c r="R155" s="817" t="s">
        <v>11681</v>
      </c>
    </row>
    <row r="156" spans="1:18" ht="18.5">
      <c r="A156" s="79" t="s">
        <v>197</v>
      </c>
      <c r="B156" s="17" t="s">
        <v>1050</v>
      </c>
      <c r="C156" s="94" t="s">
        <v>376</v>
      </c>
      <c r="D156" s="92" t="s">
        <v>17</v>
      </c>
      <c r="E156" s="109" t="str">
        <f>VLOOKUP(Table1432[[#This Row],[NUTS I]],Table1533[],2,FALSE)</f>
        <v>1</v>
      </c>
      <c r="F156" s="115" t="s">
        <v>1</v>
      </c>
      <c r="G156" s="109" t="str">
        <f>VLOOKUP(Table1432[[#This Row],[NUTS II 2011]],Table1634[],2,FALSE)</f>
        <v>11</v>
      </c>
      <c r="H156" s="93" t="s">
        <v>1</v>
      </c>
      <c r="I156" s="109" t="str">
        <f>VLOOKUP(Table1432[[#This Row],[NUTS II 2013]],Table162436[],2,FALSE)</f>
        <v>11</v>
      </c>
      <c r="J156" s="115" t="s">
        <v>1054</v>
      </c>
      <c r="K156" s="109" t="str">
        <f>VLOOKUP(Table1432[[#This Row],[NUTS III 2011]],Table1735[],2,FALSE)</f>
        <v>111</v>
      </c>
      <c r="L156" s="92" t="s">
        <v>67</v>
      </c>
      <c r="M156" s="109" t="str">
        <f>VLOOKUP(Table1432[[#This Row],[NUTS III 2013]],Table172537[],2,FALSE)</f>
        <v>111</v>
      </c>
      <c r="N156" s="111">
        <f>IFERROR(VLOOKUP(Table1432[[#This Row],[CodINE Mun2013]],VRefAquis!B:H,2,FALSE),IFERROR(VLOOKUP(Table1432[[#This Row],[CodINE NUTIII 2013]],VRefAquis!B:H,2,FALSE),VLOOKUP(Table1432[[#This Row],[CodINE NUTII 2013]],VRefAquis!B:H,2,FALSE)))</f>
        <v>988</v>
      </c>
      <c r="O156" s="112">
        <f>IF(VLOOKUP(Table1432[[#This Row],[CodINE Mun2013]],VRefArren!B:H,2,FALSE)&lt;&gt;"",VLOOKUP(Table1432[[#This Row],[CodINE Mun2013]],VRefArren!B:H,2,FALSE),IFERROR(VLOOKUP(Table1432[[#This Row],[CodINE NUTIII 2013]],VRefArren!B:H,2,FALSE),VLOOKUP(Table1432[[#This Row],[CodINE NUTII 2013]],VRefArren!B:H,2,FALSE)))</f>
        <v>3.37</v>
      </c>
      <c r="P156" s="116">
        <v>2</v>
      </c>
      <c r="Q156" s="113">
        <v>72</v>
      </c>
      <c r="R156" s="817" t="s">
        <v>11682</v>
      </c>
    </row>
    <row r="157" spans="1:18" ht="18.5">
      <c r="A157" s="80" t="s">
        <v>198</v>
      </c>
      <c r="B157" s="17" t="s">
        <v>751</v>
      </c>
      <c r="C157" s="94">
        <v>1500809</v>
      </c>
      <c r="D157" s="92" t="s">
        <v>17</v>
      </c>
      <c r="E157" s="109" t="str">
        <f>VLOOKUP(Table1432[[#This Row],[NUTS I]],Table1533[],2,FALSE)</f>
        <v>1</v>
      </c>
      <c r="F157" s="115" t="s">
        <v>29</v>
      </c>
      <c r="G157" s="109" t="str">
        <f>VLOOKUP(Table1432[[#This Row],[NUTS II 2011]],Table1634[],2,FALSE)</f>
        <v>15</v>
      </c>
      <c r="H157" s="93" t="s">
        <v>29</v>
      </c>
      <c r="I157" s="109" t="str">
        <f>VLOOKUP(Table1432[[#This Row],[NUTS II 2013]],Table162436[],2,FALSE)</f>
        <v>15</v>
      </c>
      <c r="J157" s="115" t="s">
        <v>29</v>
      </c>
      <c r="K157" s="109">
        <f>VLOOKUP(Table1432[[#This Row],[NUTS III 2011]],Table1735[],2,FALSE)</f>
        <v>150</v>
      </c>
      <c r="L157" s="92" t="s">
        <v>29</v>
      </c>
      <c r="M157" s="109">
        <f>VLOOKUP(Table1432[[#This Row],[NUTS III 2013]],Table172537[],2,FALSE)</f>
        <v>150</v>
      </c>
      <c r="N157" s="111">
        <f>IFERROR(VLOOKUP(Table1432[[#This Row],[CodINE Mun2013]],VRefAquis!B:H,2,FALSE),IFERROR(VLOOKUP(Table1432[[#This Row],[CodINE NUTIII 2013]],VRefAquis!B:H,2,FALSE),VLOOKUP(Table1432[[#This Row],[CodINE NUTII 2013]],VRefAquis!B:H,2,FALSE)))</f>
        <v>1988</v>
      </c>
      <c r="O157" s="112" t="e">
        <f>IF(VLOOKUP(Table1432[[#This Row],[CodINE Mun2013]],VRefArren!B:H,2,FALSE)&lt;&gt;"",VLOOKUP(Table1432[[#This Row],[CodINE Mun2013]],VRefArren!B:H,2,FALSE),IFERROR(VLOOKUP(Table1432[[#This Row],[CodINE NUTIII 2013]],VRefArren!B:H,2,FALSE),VLOOKUP(Table1432[[#This Row],[CodINE NUTII 2013]],VRefArren!B:H,2,FALSE)))</f>
        <v>#N/A</v>
      </c>
      <c r="P157" s="116">
        <v>5</v>
      </c>
      <c r="Q157" s="114">
        <v>24</v>
      </c>
      <c r="R157" s="817" t="s">
        <v>11683</v>
      </c>
    </row>
    <row r="158" spans="1:18" ht="18.5">
      <c r="A158" s="79" t="s">
        <v>199</v>
      </c>
      <c r="B158" s="17" t="s">
        <v>1010</v>
      </c>
      <c r="C158" s="94" t="s">
        <v>708</v>
      </c>
      <c r="D158" s="92" t="s">
        <v>17</v>
      </c>
      <c r="E158" s="109" t="str">
        <f>VLOOKUP(Table1432[[#This Row],[NUTS I]],Table1533[],2,FALSE)</f>
        <v>1</v>
      </c>
      <c r="F158" s="115" t="s">
        <v>1</v>
      </c>
      <c r="G158" s="109" t="str">
        <f>VLOOKUP(Table1432[[#This Row],[NUTS II 2011]],Table1634[],2,FALSE)</f>
        <v>11</v>
      </c>
      <c r="H158" s="93" t="s">
        <v>1</v>
      </c>
      <c r="I158" s="109" t="str">
        <f>VLOOKUP(Table1432[[#This Row],[NUTS II 2013]],Table162436[],2,FALSE)</f>
        <v>11</v>
      </c>
      <c r="J158" s="115" t="s">
        <v>1023</v>
      </c>
      <c r="K158" s="109" t="str">
        <f>VLOOKUP(Table1432[[#This Row],[NUTS III 2011]],Table1735[],2,FALSE)</f>
        <v>115</v>
      </c>
      <c r="L158" s="92" t="s">
        <v>94</v>
      </c>
      <c r="M158" s="109" t="str">
        <f>VLOOKUP(Table1432[[#This Row],[NUTS III 2013]],Table172537[],2,FALSE)</f>
        <v>119</v>
      </c>
      <c r="N158" s="111">
        <f>IFERROR(VLOOKUP(Table1432[[#This Row],[CodINE Mun2013]],VRefAquis!B:H,2,FALSE),IFERROR(VLOOKUP(Table1432[[#This Row],[CodINE NUTIII 2013]],VRefAquis!B:H,2,FALSE),VLOOKUP(Table1432[[#This Row],[CodINE NUTII 2013]],VRefAquis!B:H,2,FALSE)))</f>
        <v>964</v>
      </c>
      <c r="O158" s="112">
        <f>IF(VLOOKUP(Table1432[[#This Row],[CodINE Mun2013]],VRefArren!B:H,2,FALSE)&lt;&gt;"",VLOOKUP(Table1432[[#This Row],[CodINE Mun2013]],VRefArren!B:H,2,FALSE),IFERROR(VLOOKUP(Table1432[[#This Row],[CodINE NUTIII 2013]],VRefArren!B:H,2,FALSE),VLOOKUP(Table1432[[#This Row],[CodINE NUTII 2013]],VRefArren!B:H,2,FALSE)))</f>
        <v>3.57</v>
      </c>
      <c r="P158" s="116">
        <v>0</v>
      </c>
      <c r="Q158" s="113">
        <v>0</v>
      </c>
      <c r="R158" s="817" t="s">
        <v>11684</v>
      </c>
    </row>
    <row r="159" spans="1:18" ht="18.5">
      <c r="A159" s="80" t="s">
        <v>200</v>
      </c>
      <c r="B159" s="17" t="s">
        <v>803</v>
      </c>
      <c r="C159" s="94" t="s">
        <v>464</v>
      </c>
      <c r="D159" s="92" t="s">
        <v>17</v>
      </c>
      <c r="E159" s="109" t="str">
        <f>VLOOKUP(Table1432[[#This Row],[NUTS I]],Table1533[],2,FALSE)</f>
        <v>1</v>
      </c>
      <c r="F159" s="115" t="s">
        <v>25</v>
      </c>
      <c r="G159" s="109" t="str">
        <f>VLOOKUP(Table1432[[#This Row],[NUTS II 2011]],Table1634[],2,FALSE)</f>
        <v>18</v>
      </c>
      <c r="H159" s="93" t="s">
        <v>25</v>
      </c>
      <c r="I159" s="109" t="str">
        <f>VLOOKUP(Table1432[[#This Row],[NUTS II 2013]],Table162436[],2,FALSE)</f>
        <v>18</v>
      </c>
      <c r="J159" s="115" t="s">
        <v>53</v>
      </c>
      <c r="K159" s="109" t="str">
        <f>VLOOKUP(Table1432[[#This Row],[NUTS III 2011]],Table1735[],2,FALSE)</f>
        <v>182</v>
      </c>
      <c r="L159" s="92" t="s">
        <v>53</v>
      </c>
      <c r="M159" s="109" t="str">
        <f>VLOOKUP(Table1432[[#This Row],[NUTS III 2013]],Table172537[],2,FALSE)</f>
        <v>186</v>
      </c>
      <c r="N159" s="111">
        <f>IFERROR(VLOOKUP(Table1432[[#This Row],[CodINE Mun2013]],VRefAquis!B:H,2,FALSE),IFERROR(VLOOKUP(Table1432[[#This Row],[CodINE NUTIII 2013]],VRefAquis!B:H,2,FALSE),VLOOKUP(Table1432[[#This Row],[CodINE NUTII 2013]],VRefAquis!B:H,2,FALSE)))</f>
        <v>631</v>
      </c>
      <c r="O159" s="112">
        <f>IF(VLOOKUP(Table1432[[#This Row],[CodINE Mun2013]],VRefArren!B:H,2,FALSE)&lt;&gt;"",VLOOKUP(Table1432[[#This Row],[CodINE Mun2013]],VRefArren!B:H,2,FALSE),IFERROR(VLOOKUP(Table1432[[#This Row],[CodINE NUTIII 2013]],VRefArren!B:H,2,FALSE),VLOOKUP(Table1432[[#This Row],[CodINE NUTII 2013]],VRefArren!B:H,2,FALSE)))</f>
        <v>3.05</v>
      </c>
      <c r="P159" s="116">
        <v>5</v>
      </c>
      <c r="Q159" s="114">
        <v>53</v>
      </c>
      <c r="R159" s="817" t="s">
        <v>11685</v>
      </c>
    </row>
    <row r="160" spans="1:18" ht="18.5">
      <c r="A160" s="79" t="s">
        <v>201</v>
      </c>
      <c r="B160" s="17" t="s">
        <v>967</v>
      </c>
      <c r="C160" s="94" t="s">
        <v>682</v>
      </c>
      <c r="D160" s="92" t="s">
        <v>17</v>
      </c>
      <c r="E160" s="109" t="str">
        <f>VLOOKUP(Table1432[[#This Row],[NUTS I]],Table1533[],2,FALSE)</f>
        <v>1</v>
      </c>
      <c r="F160" s="115" t="s">
        <v>1</v>
      </c>
      <c r="G160" s="109" t="str">
        <f>VLOOKUP(Table1432[[#This Row],[NUTS II 2011]],Table1634[],2,FALSE)</f>
        <v>11</v>
      </c>
      <c r="H160" s="93" t="s">
        <v>1</v>
      </c>
      <c r="I160" s="109" t="str">
        <f>VLOOKUP(Table1432[[#This Row],[NUTS II 2013]],Table162436[],2,FALSE)</f>
        <v>11</v>
      </c>
      <c r="J160" s="115" t="s">
        <v>979</v>
      </c>
      <c r="K160" s="109" t="str">
        <f>VLOOKUP(Table1432[[#This Row],[NUTS III 2011]],Table1735[],2,FALSE)</f>
        <v>118</v>
      </c>
      <c r="L160" s="93" t="s">
        <v>90</v>
      </c>
      <c r="M160" s="109" t="str">
        <f>VLOOKUP(Table1432[[#This Row],[NUTS III 2013]],Table172537[],2,FALSE)</f>
        <v>11B</v>
      </c>
      <c r="N160" s="111">
        <f>IFERROR(VLOOKUP(Table1432[[#This Row],[CodINE Mun2013]],VRefAquis!B:H,2,FALSE),IFERROR(VLOOKUP(Table1432[[#This Row],[CodINE NUTIII 2013]],VRefAquis!B:H,2,FALSE),VLOOKUP(Table1432[[#This Row],[CodINE NUTII 2013]],VRefAquis!B:H,2,FALSE)))</f>
        <v>800</v>
      </c>
      <c r="O160" s="112">
        <f>IF(VLOOKUP(Table1432[[#This Row],[CodINE Mun2013]],VRefArren!B:H,2,FALSE)&lt;&gt;"",VLOOKUP(Table1432[[#This Row],[CodINE Mun2013]],VRefArren!B:H,2,FALSE),IFERROR(VLOOKUP(Table1432[[#This Row],[CodINE NUTIII 2013]],VRefArren!B:H,2,FALSE),VLOOKUP(Table1432[[#This Row],[CodINE NUTII 2013]],VRefArren!B:H,2,FALSE)))</f>
        <v>3.54</v>
      </c>
      <c r="P160" s="116">
        <v>0</v>
      </c>
      <c r="Q160" s="113">
        <v>0</v>
      </c>
      <c r="R160" s="817" t="s">
        <v>11686</v>
      </c>
    </row>
    <row r="161" spans="1:18" ht="18.5">
      <c r="A161" s="79" t="s">
        <v>202</v>
      </c>
      <c r="B161" s="17" t="s">
        <v>793</v>
      </c>
      <c r="C161" s="94" t="s">
        <v>453</v>
      </c>
      <c r="D161" s="92" t="s">
        <v>17</v>
      </c>
      <c r="E161" s="109" t="str">
        <f>VLOOKUP(Table1432[[#This Row],[NUTS I]],Table1533[],2,FALSE)</f>
        <v>1</v>
      </c>
      <c r="F161" s="115" t="s">
        <v>25</v>
      </c>
      <c r="G161" s="109" t="str">
        <f>VLOOKUP(Table1432[[#This Row],[NUTS II 2011]],Table1634[],2,FALSE)</f>
        <v>18</v>
      </c>
      <c r="H161" s="93" t="s">
        <v>25</v>
      </c>
      <c r="I161" s="109" t="str">
        <f>VLOOKUP(Table1432[[#This Row],[NUTS II 2013]],Table162436[],2,FALSE)</f>
        <v>18</v>
      </c>
      <c r="J161" s="115" t="s">
        <v>26</v>
      </c>
      <c r="K161" s="109" t="str">
        <f>VLOOKUP(Table1432[[#This Row],[NUTS III 2011]],Table1735[],2,FALSE)</f>
        <v>183</v>
      </c>
      <c r="L161" s="92" t="s">
        <v>26</v>
      </c>
      <c r="M161" s="109" t="str">
        <f>VLOOKUP(Table1432[[#This Row],[NUTS III 2013]],Table172537[],2,FALSE)</f>
        <v>187</v>
      </c>
      <c r="N161" s="111">
        <f>IFERROR(VLOOKUP(Table1432[[#This Row],[CodINE Mun2013]],VRefAquis!B:H,2,FALSE),IFERROR(VLOOKUP(Table1432[[#This Row],[CodINE NUTIII 2013]],VRefAquis!B:H,2,FALSE),VLOOKUP(Table1432[[#This Row],[CodINE NUTII 2013]],VRefAquis!B:H,2,FALSE)))</f>
        <v>835</v>
      </c>
      <c r="O161" s="112">
        <f>IF(VLOOKUP(Table1432[[#This Row],[CodINE Mun2013]],VRefArren!B:H,2,FALSE)&lt;&gt;"",VLOOKUP(Table1432[[#This Row],[CodINE Mun2013]],VRefArren!B:H,2,FALSE),IFERROR(VLOOKUP(Table1432[[#This Row],[CodINE NUTIII 2013]],VRefArren!B:H,2,FALSE),VLOOKUP(Table1432[[#This Row],[CodINE NUTII 2013]],VRefArren!B:H,2,FALSE)))</f>
        <v>3.7</v>
      </c>
      <c r="P161" s="116">
        <v>0</v>
      </c>
      <c r="Q161" s="113">
        <v>0</v>
      </c>
      <c r="R161" s="817" t="s">
        <v>11687</v>
      </c>
    </row>
    <row r="162" spans="1:18" ht="18.5">
      <c r="A162" s="80" t="s">
        <v>203</v>
      </c>
      <c r="B162" s="17" t="s">
        <v>942</v>
      </c>
      <c r="C162" s="94" t="s">
        <v>599</v>
      </c>
      <c r="D162" s="92" t="s">
        <v>17</v>
      </c>
      <c r="E162" s="109" t="str">
        <f>VLOOKUP(Table1432[[#This Row],[NUTS I]],Table1533[],2,FALSE)</f>
        <v>1</v>
      </c>
      <c r="F162" s="115" t="s">
        <v>18</v>
      </c>
      <c r="G162" s="109" t="str">
        <f>VLOOKUP(Table1432[[#This Row],[NUTS II 2011]],Table1634[],2,FALSE)</f>
        <v>16</v>
      </c>
      <c r="H162" s="92" t="s">
        <v>18</v>
      </c>
      <c r="I162" s="109" t="str">
        <f>VLOOKUP(Table1432[[#This Row],[NUTS II 2013]],Table162436[],2,FALSE)</f>
        <v>16</v>
      </c>
      <c r="J162" s="115" t="s">
        <v>949</v>
      </c>
      <c r="K162" s="109" t="str">
        <f>VLOOKUP(Table1432[[#This Row],[NUTS III 2011]],Table1735[],2,FALSE)</f>
        <v>162</v>
      </c>
      <c r="L162" s="92" t="s">
        <v>69</v>
      </c>
      <c r="M162" s="109" t="str">
        <f>VLOOKUP(Table1432[[#This Row],[NUTS III 2013]],Table172537[],2,FALSE)</f>
        <v>16E</v>
      </c>
      <c r="N162" s="111">
        <f>IFERROR(VLOOKUP(Table1432[[#This Row],[CodINE Mun2013]],VRefAquis!B:H,2,FALSE),IFERROR(VLOOKUP(Table1432[[#This Row],[CodINE NUTIII 2013]],VRefAquis!B:H,2,FALSE),VLOOKUP(Table1432[[#This Row],[CodINE NUTII 2013]],VRefAquis!B:H,2,FALSE)))</f>
        <v>1021</v>
      </c>
      <c r="O162" s="112">
        <f>IF(VLOOKUP(Table1432[[#This Row],[CodINE Mun2013]],VRefArren!B:H,2,FALSE)&lt;&gt;"",VLOOKUP(Table1432[[#This Row],[CodINE Mun2013]],VRefArren!B:H,2,FALSE),IFERROR(VLOOKUP(Table1432[[#This Row],[CodINE NUTIII 2013]],VRefArren!B:H,2,FALSE),VLOOKUP(Table1432[[#This Row],[CodINE NUTII 2013]],VRefArren!B:H,2,FALSE)))</f>
        <v>3.6</v>
      </c>
      <c r="P162" s="116">
        <v>1</v>
      </c>
      <c r="Q162" s="114">
        <v>1</v>
      </c>
      <c r="R162" s="817" t="s">
        <v>11688</v>
      </c>
    </row>
    <row r="163" spans="1:18" ht="18.5">
      <c r="A163" s="79" t="s">
        <v>204</v>
      </c>
      <c r="B163" s="17" t="s">
        <v>825</v>
      </c>
      <c r="C163" s="94" t="s">
        <v>516</v>
      </c>
      <c r="D163" s="92" t="s">
        <v>17</v>
      </c>
      <c r="E163" s="109" t="str">
        <f>VLOOKUP(Table1432[[#This Row],[NUTS I]],Table1533[],2,FALSE)</f>
        <v>1</v>
      </c>
      <c r="F163" s="115" t="s">
        <v>167</v>
      </c>
      <c r="G163" s="109" t="str">
        <f>VLOOKUP(Table1432[[#This Row],[NUTS II 2011]],Table1634[],2,FALSE)</f>
        <v>17</v>
      </c>
      <c r="H163" s="93" t="s">
        <v>36</v>
      </c>
      <c r="I163" s="109" t="str">
        <f>VLOOKUP(Table1432[[#This Row],[NUTS II 2013]],Table162436[],2,FALSE)</f>
        <v>17</v>
      </c>
      <c r="J163" s="115" t="s">
        <v>831</v>
      </c>
      <c r="K163" s="109" t="str">
        <f>VLOOKUP(Table1432[[#This Row],[NUTS III 2011]],Table1735[],2,FALSE)</f>
        <v>172</v>
      </c>
      <c r="L163" s="92" t="s">
        <v>36</v>
      </c>
      <c r="M163" s="109" t="str">
        <f>VLOOKUP(Table1432[[#This Row],[NUTS III 2013]],Table172537[],2,FALSE)</f>
        <v>170</v>
      </c>
      <c r="N163" s="111">
        <f>IFERROR(VLOOKUP(Table1432[[#This Row],[CodINE Mun2013]],VRefAquis!B:H,2,FALSE),IFERROR(VLOOKUP(Table1432[[#This Row],[CodINE NUTIII 2013]],VRefAquis!B:H,2,FALSE),VLOOKUP(Table1432[[#This Row],[CodINE NUTII 2013]],VRefAquis!B:H,2,FALSE)))</f>
        <v>1470</v>
      </c>
      <c r="O163" s="112">
        <f>IF(VLOOKUP(Table1432[[#This Row],[CodINE Mun2013]],VRefArren!B:H,2,FALSE)&lt;&gt;"",VLOOKUP(Table1432[[#This Row],[CodINE Mun2013]],VRefArren!B:H,2,FALSE),IFERROR(VLOOKUP(Table1432[[#This Row],[CodINE NUTIII 2013]],VRefArren!B:H,2,FALSE),VLOOKUP(Table1432[[#This Row],[CodINE NUTII 2013]],VRefArren!B:H,2,FALSE)))</f>
        <v>6.32</v>
      </c>
      <c r="P163" s="116">
        <v>0</v>
      </c>
      <c r="Q163" s="113">
        <v>0</v>
      </c>
      <c r="R163" s="817" t="s">
        <v>11689</v>
      </c>
    </row>
    <row r="164" spans="1:18" ht="18.5">
      <c r="A164" s="80" t="s">
        <v>205</v>
      </c>
      <c r="B164" s="17" t="s">
        <v>814</v>
      </c>
      <c r="C164" s="94" t="s">
        <v>452</v>
      </c>
      <c r="D164" s="92" t="s">
        <v>17</v>
      </c>
      <c r="E164" s="109" t="str">
        <f>VLOOKUP(Table1432[[#This Row],[NUTS I]],Table1533[],2,FALSE)</f>
        <v>1</v>
      </c>
      <c r="F164" s="115" t="s">
        <v>25</v>
      </c>
      <c r="G164" s="109" t="str">
        <f>VLOOKUP(Table1432[[#This Row],[NUTS II 2011]],Table1634[],2,FALSE)</f>
        <v>18</v>
      </c>
      <c r="H164" s="93" t="s">
        <v>25</v>
      </c>
      <c r="I164" s="109" t="str">
        <f>VLOOKUP(Table1432[[#This Row],[NUTS II 2013]],Table162436[],2,FALSE)</f>
        <v>18</v>
      </c>
      <c r="J164" s="115" t="s">
        <v>53</v>
      </c>
      <c r="K164" s="109" t="str">
        <f>VLOOKUP(Table1432[[#This Row],[NUTS III 2011]],Table1735[],2,FALSE)</f>
        <v>182</v>
      </c>
      <c r="L164" s="92" t="s">
        <v>26</v>
      </c>
      <c r="M164" s="109" t="str">
        <f>VLOOKUP(Table1432[[#This Row],[NUTS III 2013]],Table172537[],2,FALSE)</f>
        <v>187</v>
      </c>
      <c r="N164" s="111">
        <f>IFERROR(VLOOKUP(Table1432[[#This Row],[CodINE Mun2013]],VRefAquis!B:H,2,FALSE),IFERROR(VLOOKUP(Table1432[[#This Row],[CodINE NUTIII 2013]],VRefAquis!B:H,2,FALSE),VLOOKUP(Table1432[[#This Row],[CodINE NUTII 2013]],VRefAquis!B:H,2,FALSE)))</f>
        <v>835</v>
      </c>
      <c r="O164" s="112">
        <f>IF(VLOOKUP(Table1432[[#This Row],[CodINE Mun2013]],VRefArren!B:H,2,FALSE)&lt;&gt;"",VLOOKUP(Table1432[[#This Row],[CodINE Mun2013]],VRefArren!B:H,2,FALSE),IFERROR(VLOOKUP(Table1432[[#This Row],[CodINE NUTIII 2013]],VRefArren!B:H,2,FALSE),VLOOKUP(Table1432[[#This Row],[CodINE NUTII 2013]],VRefArren!B:H,2,FALSE)))</f>
        <v>3.79</v>
      </c>
      <c r="P164" s="116">
        <v>0</v>
      </c>
      <c r="Q164" s="114">
        <v>0</v>
      </c>
      <c r="R164" s="817" t="s">
        <v>11690</v>
      </c>
    </row>
    <row r="165" spans="1:18" ht="18.5">
      <c r="A165" s="79" t="s">
        <v>206</v>
      </c>
      <c r="B165" s="17" t="s">
        <v>910</v>
      </c>
      <c r="C165" s="94" t="s">
        <v>598</v>
      </c>
      <c r="D165" s="92" t="s">
        <v>17</v>
      </c>
      <c r="E165" s="109" t="str">
        <f>VLOOKUP(Table1432[[#This Row],[NUTS I]],Table1533[],2,FALSE)</f>
        <v>1</v>
      </c>
      <c r="F165" s="115" t="s">
        <v>18</v>
      </c>
      <c r="G165" s="109" t="str">
        <f>VLOOKUP(Table1432[[#This Row],[NUTS II 2011]],Table1634[],2,FALSE)</f>
        <v>16</v>
      </c>
      <c r="H165" s="92" t="s">
        <v>18</v>
      </c>
      <c r="I165" s="109" t="str">
        <f>VLOOKUP(Table1432[[#This Row],[NUTS II 2013]],Table162436[],2,FALSE)</f>
        <v>16</v>
      </c>
      <c r="J165" s="115" t="s">
        <v>916</v>
      </c>
      <c r="K165" s="109" t="str">
        <f>VLOOKUP(Table1432[[#This Row],[NUTS III 2011]],Table1735[],2,FALSE)</f>
        <v>165</v>
      </c>
      <c r="L165" s="92" t="s">
        <v>69</v>
      </c>
      <c r="M165" s="109" t="str">
        <f>VLOOKUP(Table1432[[#This Row],[NUTS III 2013]],Table172537[],2,FALSE)</f>
        <v>16E</v>
      </c>
      <c r="N165" s="111">
        <f>IFERROR(VLOOKUP(Table1432[[#This Row],[CodINE Mun2013]],VRefAquis!B:H,2,FALSE),IFERROR(VLOOKUP(Table1432[[#This Row],[CodINE NUTIII 2013]],VRefAquis!B:H,2,FALSE),VLOOKUP(Table1432[[#This Row],[CodINE NUTII 2013]],VRefAquis!B:H,2,FALSE)))</f>
        <v>1021</v>
      </c>
      <c r="O165" s="112">
        <f>IF(VLOOKUP(Table1432[[#This Row],[CodINE Mun2013]],VRefArren!B:H,2,FALSE)&lt;&gt;"",VLOOKUP(Table1432[[#This Row],[CodINE Mun2013]],VRefArren!B:H,2,FALSE),IFERROR(VLOOKUP(Table1432[[#This Row],[CodINE NUTIII 2013]],VRefArren!B:H,2,FALSE),VLOOKUP(Table1432[[#This Row],[CodINE NUTII 2013]],VRefArren!B:H,2,FALSE)))</f>
        <v>2.58</v>
      </c>
      <c r="P165" s="116">
        <v>0</v>
      </c>
      <c r="Q165" s="113">
        <v>0</v>
      </c>
      <c r="R165" s="817" t="s">
        <v>11691</v>
      </c>
    </row>
    <row r="166" spans="1:18" ht="18.5">
      <c r="A166" s="79" t="s">
        <v>207</v>
      </c>
      <c r="B166" s="17" t="s">
        <v>774</v>
      </c>
      <c r="C166" s="94" t="s">
        <v>491</v>
      </c>
      <c r="D166" s="92" t="s">
        <v>17</v>
      </c>
      <c r="E166" s="109" t="str">
        <f>VLOOKUP(Table1432[[#This Row],[NUTS I]],Table1533[],2,FALSE)</f>
        <v>1</v>
      </c>
      <c r="F166" s="115" t="s">
        <v>25</v>
      </c>
      <c r="G166" s="109" t="str">
        <f>VLOOKUP(Table1432[[#This Row],[NUTS II 2011]],Table1634[],2,FALSE)</f>
        <v>18</v>
      </c>
      <c r="H166" s="93" t="s">
        <v>25</v>
      </c>
      <c r="I166" s="109" t="str">
        <f>VLOOKUP(Table1432[[#This Row],[NUTS II 2013]],Table162436[],2,FALSE)</f>
        <v>18</v>
      </c>
      <c r="J166" s="115" t="s">
        <v>44</v>
      </c>
      <c r="K166" s="109" t="str">
        <f>VLOOKUP(Table1432[[#This Row],[NUTS III 2011]],Table1735[],2,FALSE)</f>
        <v>184</v>
      </c>
      <c r="L166" s="92" t="s">
        <v>44</v>
      </c>
      <c r="M166" s="109" t="str">
        <f>VLOOKUP(Table1432[[#This Row],[NUTS III 2013]],Table172537[],2,FALSE)</f>
        <v>184</v>
      </c>
      <c r="N166" s="111">
        <f>IFERROR(VLOOKUP(Table1432[[#This Row],[CodINE Mun2013]],VRefAquis!B:H,2,FALSE),IFERROR(VLOOKUP(Table1432[[#This Row],[CodINE NUTIII 2013]],VRefAquis!B:H,2,FALSE),VLOOKUP(Table1432[[#This Row],[CodINE NUTII 2013]],VRefAquis!B:H,2,FALSE)))</f>
        <v>557</v>
      </c>
      <c r="O166" s="112">
        <f>IF(VLOOKUP(Table1432[[#This Row],[CodINE Mun2013]],VRefArren!B:H,2,FALSE)&lt;&gt;"",VLOOKUP(Table1432[[#This Row],[CodINE Mun2013]],VRefArren!B:H,2,FALSE),IFERROR(VLOOKUP(Table1432[[#This Row],[CodINE NUTIII 2013]],VRefArren!B:H,2,FALSE),VLOOKUP(Table1432[[#This Row],[CodINE NUTII 2013]],VRefArren!B:H,2,FALSE)))</f>
        <v>3.28</v>
      </c>
      <c r="P166" s="116">
        <v>4</v>
      </c>
      <c r="Q166" s="113">
        <v>102</v>
      </c>
      <c r="R166" s="817" t="s">
        <v>11692</v>
      </c>
    </row>
    <row r="167" spans="1:18" ht="18.5">
      <c r="A167" s="79" t="s">
        <v>208</v>
      </c>
      <c r="B167" s="17" t="s">
        <v>792</v>
      </c>
      <c r="C167" s="94" t="s">
        <v>451</v>
      </c>
      <c r="D167" s="92" t="s">
        <v>17</v>
      </c>
      <c r="E167" s="109" t="str">
        <f>VLOOKUP(Table1432[[#This Row],[NUTS I]],Table1533[],2,FALSE)</f>
        <v>1</v>
      </c>
      <c r="F167" s="115" t="s">
        <v>25</v>
      </c>
      <c r="G167" s="109" t="str">
        <f>VLOOKUP(Table1432[[#This Row],[NUTS II 2011]],Table1634[],2,FALSE)</f>
        <v>18</v>
      </c>
      <c r="H167" s="93" t="s">
        <v>25</v>
      </c>
      <c r="I167" s="109" t="str">
        <f>VLOOKUP(Table1432[[#This Row],[NUTS II 2013]],Table162436[],2,FALSE)</f>
        <v>18</v>
      </c>
      <c r="J167" s="115" t="s">
        <v>26</v>
      </c>
      <c r="K167" s="109" t="str">
        <f>VLOOKUP(Table1432[[#This Row],[NUTS III 2011]],Table1735[],2,FALSE)</f>
        <v>183</v>
      </c>
      <c r="L167" s="92" t="s">
        <v>26</v>
      </c>
      <c r="M167" s="109" t="str">
        <f>VLOOKUP(Table1432[[#This Row],[NUTS III 2013]],Table172537[],2,FALSE)</f>
        <v>187</v>
      </c>
      <c r="N167" s="111">
        <f>IFERROR(VLOOKUP(Table1432[[#This Row],[CodINE Mun2013]],VRefAquis!B:H,2,FALSE),IFERROR(VLOOKUP(Table1432[[#This Row],[CodINE NUTIII 2013]],VRefAquis!B:H,2,FALSE),VLOOKUP(Table1432[[#This Row],[CodINE NUTII 2013]],VRefAquis!B:H,2,FALSE)))</f>
        <v>835</v>
      </c>
      <c r="O167" s="112">
        <f>IF(VLOOKUP(Table1432[[#This Row],[CodINE Mun2013]],VRefArren!B:H,2,FALSE)&lt;&gt;"",VLOOKUP(Table1432[[#This Row],[CodINE Mun2013]],VRefArren!B:H,2,FALSE),IFERROR(VLOOKUP(Table1432[[#This Row],[CodINE NUTIII 2013]],VRefArren!B:H,2,FALSE),VLOOKUP(Table1432[[#This Row],[CodINE NUTII 2013]],VRefArren!B:H,2,FALSE)))</f>
        <v>3.79</v>
      </c>
      <c r="P167" s="116">
        <v>4</v>
      </c>
      <c r="Q167" s="113">
        <v>48</v>
      </c>
      <c r="R167" s="817" t="s">
        <v>11693</v>
      </c>
    </row>
    <row r="168" spans="1:18" ht="18.5">
      <c r="A168" s="79" t="s">
        <v>209</v>
      </c>
      <c r="B168" s="17" t="s">
        <v>966</v>
      </c>
      <c r="C168" s="94" t="s">
        <v>658</v>
      </c>
      <c r="D168" s="92" t="s">
        <v>17</v>
      </c>
      <c r="E168" s="109" t="str">
        <f>VLOOKUP(Table1432[[#This Row],[NUTS I]],Table1533[],2,FALSE)</f>
        <v>1</v>
      </c>
      <c r="F168" s="115" t="s">
        <v>1</v>
      </c>
      <c r="G168" s="109" t="str">
        <f>VLOOKUP(Table1432[[#This Row],[NUTS II 2011]],Table1634[],2,FALSE)</f>
        <v>11</v>
      </c>
      <c r="H168" s="93" t="s">
        <v>1</v>
      </c>
      <c r="I168" s="109" t="str">
        <f>VLOOKUP(Table1432[[#This Row],[NUTS II 2013]],Table162436[],2,FALSE)</f>
        <v>11</v>
      </c>
      <c r="J168" s="115" t="s">
        <v>979</v>
      </c>
      <c r="K168" s="109" t="str">
        <f>VLOOKUP(Table1432[[#This Row],[NUTS III 2011]],Table1735[],2,FALSE)</f>
        <v>118</v>
      </c>
      <c r="L168" s="92" t="s">
        <v>41</v>
      </c>
      <c r="M168" s="109" t="str">
        <f>VLOOKUP(Table1432[[#This Row],[NUTS III 2013]],Table172537[],2,FALSE)</f>
        <v>11D</v>
      </c>
      <c r="N168" s="111">
        <f>IFERROR(VLOOKUP(Table1432[[#This Row],[CodINE Mun2013]],VRefAquis!B:H,2,FALSE),IFERROR(VLOOKUP(Table1432[[#This Row],[CodINE NUTIII 2013]],VRefAquis!B:H,2,FALSE),VLOOKUP(Table1432[[#This Row],[CodINE NUTII 2013]],VRefAquis!B:H,2,FALSE)))</f>
        <v>768</v>
      </c>
      <c r="O168" s="112">
        <f>IF(VLOOKUP(Table1432[[#This Row],[CodINE Mun2013]],VRefArren!B:H,2,FALSE)&lt;&gt;"",VLOOKUP(Table1432[[#This Row],[CodINE Mun2013]],VRefArren!B:H,2,FALSE),IFERROR(VLOOKUP(Table1432[[#This Row],[CodINE NUTIII 2013]],VRefArren!B:H,2,FALSE),VLOOKUP(Table1432[[#This Row],[CodINE NUTII 2013]],VRefArren!B:H,2,FALSE)))</f>
        <v>3.22</v>
      </c>
      <c r="P168" s="116">
        <v>5</v>
      </c>
      <c r="Q168" s="113">
        <v>5</v>
      </c>
      <c r="R168" s="817" t="s">
        <v>11694</v>
      </c>
    </row>
    <row r="169" spans="1:18" ht="18.5">
      <c r="A169" s="80" t="s">
        <v>210</v>
      </c>
      <c r="B169" s="17" t="s">
        <v>954</v>
      </c>
      <c r="C169" s="94" t="s">
        <v>615</v>
      </c>
      <c r="D169" s="92" t="s">
        <v>17</v>
      </c>
      <c r="E169" s="109" t="str">
        <f>VLOOKUP(Table1432[[#This Row],[NUTS I]],Table1533[],2,FALSE)</f>
        <v>1</v>
      </c>
      <c r="F169" s="115" t="s">
        <v>18</v>
      </c>
      <c r="G169" s="109" t="str">
        <f>VLOOKUP(Table1432[[#This Row],[NUTS II 2011]],Table1634[],2,FALSE)</f>
        <v>16</v>
      </c>
      <c r="H169" s="92" t="s">
        <v>18</v>
      </c>
      <c r="I169" s="109" t="str">
        <f>VLOOKUP(Table1432[[#This Row],[NUTS II 2013]],Table162436[],2,FALSE)</f>
        <v>16</v>
      </c>
      <c r="J169" s="115" t="s">
        <v>963</v>
      </c>
      <c r="K169" s="109" t="str">
        <f>VLOOKUP(Table1432[[#This Row],[NUTS III 2011]],Table1735[],2,FALSE)</f>
        <v>161</v>
      </c>
      <c r="L169" s="92" t="s">
        <v>21</v>
      </c>
      <c r="M169" s="109" t="str">
        <f>VLOOKUP(Table1432[[#This Row],[NUTS III 2013]],Table172537[],2,FALSE)</f>
        <v>16D</v>
      </c>
      <c r="N169" s="111">
        <f>IFERROR(VLOOKUP(Table1432[[#This Row],[CodINE Mun2013]],VRefAquis!B:H,2,FALSE),IFERROR(VLOOKUP(Table1432[[#This Row],[CodINE NUTIII 2013]],VRefAquis!B:H,2,FALSE),VLOOKUP(Table1432[[#This Row],[CodINE NUTII 2013]],VRefAquis!B:H,2,FALSE)))</f>
        <v>1068</v>
      </c>
      <c r="O169" s="112">
        <f>IF(VLOOKUP(Table1432[[#This Row],[CodINE Mun2013]],VRefArren!B:H,2,FALSE)&lt;&gt;"",VLOOKUP(Table1432[[#This Row],[CodINE Mun2013]],VRefArren!B:H,2,FALSE),IFERROR(VLOOKUP(Table1432[[#This Row],[CodINE NUTIII 2013]],VRefArren!B:H,2,FALSE),VLOOKUP(Table1432[[#This Row],[CodINE NUTII 2013]],VRefArren!B:H,2,FALSE)))</f>
        <v>3.74</v>
      </c>
      <c r="P169" s="116">
        <v>6</v>
      </c>
      <c r="Q169" s="114">
        <v>152</v>
      </c>
      <c r="R169" s="817" t="s">
        <v>11695</v>
      </c>
    </row>
    <row r="170" spans="1:18" ht="18.5">
      <c r="A170" s="80" t="s">
        <v>211</v>
      </c>
      <c r="B170" s="17" t="s">
        <v>862</v>
      </c>
      <c r="C170" s="94" t="s">
        <v>627</v>
      </c>
      <c r="D170" s="92" t="s">
        <v>17</v>
      </c>
      <c r="E170" s="109" t="str">
        <f>VLOOKUP(Table1432[[#This Row],[NUTS I]],Table1533[],2,FALSE)</f>
        <v>1</v>
      </c>
      <c r="F170" s="115" t="s">
        <v>18</v>
      </c>
      <c r="G170" s="109" t="str">
        <f>VLOOKUP(Table1432[[#This Row],[NUTS II 2011]],Table1634[],2,FALSE)</f>
        <v>16</v>
      </c>
      <c r="H170" s="92" t="s">
        <v>18</v>
      </c>
      <c r="I170" s="109" t="str">
        <f>VLOOKUP(Table1432[[#This Row],[NUTS II 2013]],Table162436[],2,FALSE)</f>
        <v>16</v>
      </c>
      <c r="J170" s="115" t="s">
        <v>34</v>
      </c>
      <c r="K170" s="109" t="str">
        <f>VLOOKUP(Table1432[[#This Row],[NUTS III 2011]],Table1735[],2,FALSE)</f>
        <v>16B</v>
      </c>
      <c r="L170" s="93" t="s">
        <v>34</v>
      </c>
      <c r="M170" s="109" t="str">
        <f>VLOOKUP(Table1432[[#This Row],[NUTS III 2013]],Table172537[],2,FALSE)</f>
        <v>16B</v>
      </c>
      <c r="N170" s="111">
        <f>IFERROR(VLOOKUP(Table1432[[#This Row],[CodINE Mun2013]],VRefAquis!B:H,2,FALSE),IFERROR(VLOOKUP(Table1432[[#This Row],[CodINE NUTIII 2013]],VRefAquis!B:H,2,FALSE),VLOOKUP(Table1432[[#This Row],[CodINE NUTII 2013]],VRefAquis!B:H,2,FALSE)))</f>
        <v>1124</v>
      </c>
      <c r="O170" s="112">
        <f>IF(VLOOKUP(Table1432[[#This Row],[CodINE Mun2013]],VRefArren!B:H,2,FALSE)&lt;&gt;"",VLOOKUP(Table1432[[#This Row],[CodINE Mun2013]],VRefArren!B:H,2,FALSE),IFERROR(VLOOKUP(Table1432[[#This Row],[CodINE NUTIII 2013]],VRefArren!B:H,2,FALSE),VLOOKUP(Table1432[[#This Row],[CodINE NUTII 2013]],VRefArren!B:H,2,FALSE)))</f>
        <v>4.24</v>
      </c>
      <c r="P170" s="116">
        <v>6</v>
      </c>
      <c r="Q170" s="114">
        <v>28</v>
      </c>
      <c r="R170" s="817" t="s">
        <v>11696</v>
      </c>
    </row>
    <row r="171" spans="1:18" ht="18.5">
      <c r="A171" s="79" t="s">
        <v>212</v>
      </c>
      <c r="B171" s="17" t="s">
        <v>909</v>
      </c>
      <c r="C171" s="94" t="s">
        <v>574</v>
      </c>
      <c r="D171" s="92" t="s">
        <v>17</v>
      </c>
      <c r="E171" s="109" t="str">
        <f>VLOOKUP(Table1432[[#This Row],[NUTS I]],Table1533[],2,FALSE)</f>
        <v>1</v>
      </c>
      <c r="F171" s="115" t="s">
        <v>18</v>
      </c>
      <c r="G171" s="109" t="str">
        <f>VLOOKUP(Table1432[[#This Row],[NUTS II 2011]],Table1634[],2,FALSE)</f>
        <v>16</v>
      </c>
      <c r="H171" s="92" t="s">
        <v>18</v>
      </c>
      <c r="I171" s="109" t="str">
        <f>VLOOKUP(Table1432[[#This Row],[NUTS II 2013]],Table162436[],2,FALSE)</f>
        <v>16</v>
      </c>
      <c r="J171" s="115" t="s">
        <v>916</v>
      </c>
      <c r="K171" s="109" t="str">
        <f>VLOOKUP(Table1432[[#This Row],[NUTS III 2011]],Table1735[],2,FALSE)</f>
        <v>165</v>
      </c>
      <c r="L171" s="93" t="s">
        <v>23</v>
      </c>
      <c r="M171" s="109" t="str">
        <f>VLOOKUP(Table1432[[#This Row],[NUTS III 2013]],Table172537[],2,FALSE)</f>
        <v>16G</v>
      </c>
      <c r="N171" s="111">
        <f>IFERROR(VLOOKUP(Table1432[[#This Row],[CodINE Mun2013]],VRefAquis!B:H,2,FALSE),IFERROR(VLOOKUP(Table1432[[#This Row],[CodINE NUTIII 2013]],VRefAquis!B:H,2,FALSE),VLOOKUP(Table1432[[#This Row],[CodINE NUTII 2013]],VRefAquis!B:H,2,FALSE)))</f>
        <v>942</v>
      </c>
      <c r="O171" s="112">
        <f>IF(VLOOKUP(Table1432[[#This Row],[CodINE Mun2013]],VRefArren!B:H,2,FALSE)&lt;&gt;"",VLOOKUP(Table1432[[#This Row],[CodINE Mun2013]],VRefArren!B:H,2,FALSE),IFERROR(VLOOKUP(Table1432[[#This Row],[CodINE NUTIII 2013]],VRefArren!B:H,2,FALSE),VLOOKUP(Table1432[[#This Row],[CodINE NUTII 2013]],VRefArren!B:H,2,FALSE)))</f>
        <v>2.85</v>
      </c>
      <c r="P171" s="116">
        <v>5</v>
      </c>
      <c r="Q171" s="113">
        <v>48</v>
      </c>
      <c r="R171" s="817" t="s">
        <v>11697</v>
      </c>
    </row>
    <row r="172" spans="1:18" ht="18.5">
      <c r="A172" s="79" t="s">
        <v>213</v>
      </c>
      <c r="B172" s="17" t="s">
        <v>802</v>
      </c>
      <c r="C172" s="94" t="s">
        <v>463</v>
      </c>
      <c r="D172" s="92" t="s">
        <v>17</v>
      </c>
      <c r="E172" s="109" t="str">
        <f>VLOOKUP(Table1432[[#This Row],[NUTS I]],Table1533[],2,FALSE)</f>
        <v>1</v>
      </c>
      <c r="F172" s="115" t="s">
        <v>25</v>
      </c>
      <c r="G172" s="109" t="str">
        <f>VLOOKUP(Table1432[[#This Row],[NUTS II 2011]],Table1634[],2,FALSE)</f>
        <v>18</v>
      </c>
      <c r="H172" s="93" t="s">
        <v>25</v>
      </c>
      <c r="I172" s="109" t="str">
        <f>VLOOKUP(Table1432[[#This Row],[NUTS II 2013]],Table162436[],2,FALSE)</f>
        <v>18</v>
      </c>
      <c r="J172" s="115" t="s">
        <v>53</v>
      </c>
      <c r="K172" s="109" t="str">
        <f>VLOOKUP(Table1432[[#This Row],[NUTS III 2011]],Table1735[],2,FALSE)</f>
        <v>182</v>
      </c>
      <c r="L172" s="92" t="s">
        <v>53</v>
      </c>
      <c r="M172" s="109" t="str">
        <f>VLOOKUP(Table1432[[#This Row],[NUTS III 2013]],Table172537[],2,FALSE)</f>
        <v>186</v>
      </c>
      <c r="N172" s="111">
        <f>IFERROR(VLOOKUP(Table1432[[#This Row],[CodINE Mun2013]],VRefAquis!B:H,2,FALSE),IFERROR(VLOOKUP(Table1432[[#This Row],[CodINE NUTIII 2013]],VRefAquis!B:H,2,FALSE),VLOOKUP(Table1432[[#This Row],[CodINE NUTII 2013]],VRefAquis!B:H,2,FALSE)))</f>
        <v>631</v>
      </c>
      <c r="O172" s="112">
        <f>IF(VLOOKUP(Table1432[[#This Row],[CodINE Mun2013]],VRefArren!B:H,2,FALSE)&lt;&gt;"",VLOOKUP(Table1432[[#This Row],[CodINE Mun2013]],VRefArren!B:H,2,FALSE),IFERROR(VLOOKUP(Table1432[[#This Row],[CodINE NUTIII 2013]],VRefArren!B:H,2,FALSE),VLOOKUP(Table1432[[#This Row],[CodINE NUTII 2013]],VRefArren!B:H,2,FALSE)))</f>
        <v>3.05</v>
      </c>
      <c r="P172" s="116">
        <v>7</v>
      </c>
      <c r="Q172" s="113">
        <v>9</v>
      </c>
      <c r="R172" s="817" t="s">
        <v>11698</v>
      </c>
    </row>
    <row r="173" spans="1:18" ht="18.5">
      <c r="A173" s="80" t="s">
        <v>214</v>
      </c>
      <c r="B173" s="17" t="s">
        <v>741</v>
      </c>
      <c r="C173" s="94" t="s">
        <v>415</v>
      </c>
      <c r="D173" s="93" t="s">
        <v>64</v>
      </c>
      <c r="E173" s="110" t="str">
        <f>VLOOKUP(Table1432[[#This Row],[NUTS I]],Table1533[],2,FALSE)</f>
        <v>2</v>
      </c>
      <c r="F173" s="115" t="s">
        <v>64</v>
      </c>
      <c r="G173" s="109" t="str">
        <f>VLOOKUP(Table1432[[#This Row],[NUTS II 2011]],Table1634[],2,FALSE)</f>
        <v>20</v>
      </c>
      <c r="H173" s="92" t="s">
        <v>64</v>
      </c>
      <c r="I173" s="109" t="str">
        <f>VLOOKUP(Table1432[[#This Row],[NUTS II 2013]],Table162436[],2,FALSE)</f>
        <v>20</v>
      </c>
      <c r="J173" s="115" t="s">
        <v>64</v>
      </c>
      <c r="K173" s="109" t="str">
        <f>VLOOKUP(Table1432[[#This Row],[NUTS III 2011]],Table1735[],2,FALSE)</f>
        <v>200</v>
      </c>
      <c r="L173" s="115" t="s">
        <v>64</v>
      </c>
      <c r="M173" s="109" t="str">
        <f>VLOOKUP(Table1432[[#This Row],[NUTS III 2013]],Table172537[],2,FALSE)</f>
        <v>200</v>
      </c>
      <c r="N173" s="111">
        <f>IFERROR(VLOOKUP(Table1432[[#This Row],[CodINE Mun2013]],VRefAquis!B:H,2,FALSE),IFERROR(VLOOKUP(Table1432[[#This Row],[CodINE NUTIII 2013]],VRefAquis!B:H,2,FALSE),VLOOKUP(Table1432[[#This Row],[CodINE NUTII 2013]],VRefAquis!B:H,2,FALSE)))</f>
        <v>937</v>
      </c>
      <c r="O173" s="112">
        <f>IF(VLOOKUP(Table1432[[#This Row],[CodINE Mun2013]],VRefArren!B:H,2,FALSE)&lt;&gt;"",VLOOKUP(Table1432[[#This Row],[CodINE Mun2013]],VRefArren!B:H,2,FALSE),IFERROR(VLOOKUP(Table1432[[#This Row],[CodINE NUTIII 2013]],VRefArren!B:H,2,FALSE),VLOOKUP(Table1432[[#This Row],[CodINE NUTII 2013]],VRefArren!B:H,2,FALSE)))</f>
        <v>4.01</v>
      </c>
      <c r="P173" s="116">
        <v>0</v>
      </c>
      <c r="Q173" s="114">
        <v>0</v>
      </c>
      <c r="R173" s="817" t="s">
        <v>11699</v>
      </c>
    </row>
    <row r="174" spans="1:18" ht="18.5">
      <c r="A174" s="79" t="s">
        <v>215</v>
      </c>
      <c r="B174" s="17" t="s">
        <v>861</v>
      </c>
      <c r="C174" s="94" t="s">
        <v>626</v>
      </c>
      <c r="D174" s="92" t="s">
        <v>17</v>
      </c>
      <c r="E174" s="109" t="str">
        <f>VLOOKUP(Table1432[[#This Row],[NUTS I]],Table1533[],2,FALSE)</f>
        <v>1</v>
      </c>
      <c r="F174" s="115" t="s">
        <v>18</v>
      </c>
      <c r="G174" s="109" t="str">
        <f>VLOOKUP(Table1432[[#This Row],[NUTS II 2011]],Table1634[],2,FALSE)</f>
        <v>16</v>
      </c>
      <c r="H174" s="92" t="s">
        <v>18</v>
      </c>
      <c r="I174" s="109" t="str">
        <f>VLOOKUP(Table1432[[#This Row],[NUTS II 2013]],Table162436[],2,FALSE)</f>
        <v>16</v>
      </c>
      <c r="J174" s="115" t="s">
        <v>34</v>
      </c>
      <c r="K174" s="109" t="str">
        <f>VLOOKUP(Table1432[[#This Row],[NUTS III 2011]],Table1735[],2,FALSE)</f>
        <v>16B</v>
      </c>
      <c r="L174" s="93" t="s">
        <v>34</v>
      </c>
      <c r="M174" s="109" t="str">
        <f>VLOOKUP(Table1432[[#This Row],[NUTS III 2013]],Table172537[],2,FALSE)</f>
        <v>16B</v>
      </c>
      <c r="N174" s="111">
        <f>IFERROR(VLOOKUP(Table1432[[#This Row],[CodINE Mun2013]],VRefAquis!B:H,2,FALSE),IFERROR(VLOOKUP(Table1432[[#This Row],[CodINE NUTIII 2013]],VRefAquis!B:H,2,FALSE),VLOOKUP(Table1432[[#This Row],[CodINE NUTII 2013]],VRefAquis!B:H,2,FALSE)))</f>
        <v>1124</v>
      </c>
      <c r="O174" s="112">
        <f>IF(VLOOKUP(Table1432[[#This Row],[CodINE Mun2013]],VRefArren!B:H,2,FALSE)&lt;&gt;"",VLOOKUP(Table1432[[#This Row],[CodINE Mun2013]],VRefArren!B:H,2,FALSE),IFERROR(VLOOKUP(Table1432[[#This Row],[CodINE NUTIII 2013]],VRefArren!B:H,2,FALSE),VLOOKUP(Table1432[[#This Row],[CodINE NUTII 2013]],VRefArren!B:H,2,FALSE)))</f>
        <v>4.45</v>
      </c>
      <c r="P174" s="116">
        <v>1</v>
      </c>
      <c r="Q174" s="113">
        <v>6</v>
      </c>
      <c r="R174" s="817" t="s">
        <v>11700</v>
      </c>
    </row>
    <row r="175" spans="1:18" ht="18.5">
      <c r="A175" s="80" t="s">
        <v>216</v>
      </c>
      <c r="B175" s="17" t="s">
        <v>820</v>
      </c>
      <c r="C175" s="94" t="s">
        <v>503</v>
      </c>
      <c r="D175" s="92" t="s">
        <v>17</v>
      </c>
      <c r="E175" s="109" t="str">
        <f>VLOOKUP(Table1432[[#This Row],[NUTS I]],Table1533[],2,FALSE)</f>
        <v>1</v>
      </c>
      <c r="F175" s="115" t="s">
        <v>25</v>
      </c>
      <c r="G175" s="109" t="str">
        <f>VLOOKUP(Table1432[[#This Row],[NUTS II 2011]],Table1634[],2,FALSE)</f>
        <v>18</v>
      </c>
      <c r="H175" s="93" t="s">
        <v>25</v>
      </c>
      <c r="I175" s="109" t="str">
        <f>VLOOKUP(Table1432[[#This Row],[NUTS II 2013]],Table162436[],2,FALSE)</f>
        <v>18</v>
      </c>
      <c r="J175" s="115" t="s">
        <v>31</v>
      </c>
      <c r="K175" s="109" t="str">
        <f>VLOOKUP(Table1432[[#This Row],[NUTS III 2011]],Table1735[],2,FALSE)</f>
        <v>181</v>
      </c>
      <c r="L175" s="92" t="s">
        <v>31</v>
      </c>
      <c r="M175" s="109" t="str">
        <f>VLOOKUP(Table1432[[#This Row],[NUTS III 2013]],Table172537[],2,FALSE)</f>
        <v>181</v>
      </c>
      <c r="N175" s="111">
        <f>IFERROR(VLOOKUP(Table1432[[#This Row],[CodINE Mun2013]],VRefAquis!B:H,2,FALSE),IFERROR(VLOOKUP(Table1432[[#This Row],[CodINE NUTIII 2013]],VRefAquis!B:H,2,FALSE),VLOOKUP(Table1432[[#This Row],[CodINE NUTII 2013]],VRefAquis!B:H,2,FALSE)))</f>
        <v>1293</v>
      </c>
      <c r="O175" s="112">
        <f>IF(VLOOKUP(Table1432[[#This Row],[CodINE Mun2013]],VRefArren!B:H,2,FALSE)&lt;&gt;"",VLOOKUP(Table1432[[#This Row],[CodINE Mun2013]],VRefArren!B:H,2,FALSE),IFERROR(VLOOKUP(Table1432[[#This Row],[CodINE NUTIII 2013]],VRefArren!B:H,2,FALSE),VLOOKUP(Table1432[[#This Row],[CodINE NUTII 2013]],VRefArren!B:H,2,FALSE)))</f>
        <v>4.21</v>
      </c>
      <c r="P175" s="116">
        <v>0</v>
      </c>
      <c r="Q175" s="114">
        <v>0</v>
      </c>
      <c r="R175" s="817" t="s">
        <v>11701</v>
      </c>
    </row>
    <row r="176" spans="1:18" ht="18.5">
      <c r="A176" s="80" t="s">
        <v>217</v>
      </c>
      <c r="B176" s="17" t="s">
        <v>832</v>
      </c>
      <c r="C176" s="94" t="s">
        <v>515</v>
      </c>
      <c r="D176" s="92" t="s">
        <v>17</v>
      </c>
      <c r="E176" s="109" t="str">
        <f>VLOOKUP(Table1432[[#This Row],[NUTS I]],Table1533[],2,FALSE)</f>
        <v>1</v>
      </c>
      <c r="F176" s="115" t="s">
        <v>167</v>
      </c>
      <c r="G176" s="109" t="str">
        <f>VLOOKUP(Table1432[[#This Row],[NUTS II 2011]],Table1634[],2,FALSE)</f>
        <v>17</v>
      </c>
      <c r="H176" s="93" t="s">
        <v>36</v>
      </c>
      <c r="I176" s="109" t="str">
        <f>VLOOKUP(Table1432[[#This Row],[NUTS II 2013]],Table162436[],2,FALSE)</f>
        <v>17</v>
      </c>
      <c r="J176" s="115" t="s">
        <v>842</v>
      </c>
      <c r="K176" s="109" t="str">
        <f>VLOOKUP(Table1432[[#This Row],[NUTS III 2011]],Table1735[],2,FALSE)</f>
        <v>171</v>
      </c>
      <c r="L176" s="92" t="s">
        <v>36</v>
      </c>
      <c r="M176" s="109" t="str">
        <f>VLOOKUP(Table1432[[#This Row],[NUTS III 2013]],Table172537[],2,FALSE)</f>
        <v>170</v>
      </c>
      <c r="N176" s="111">
        <f>IFERROR(VLOOKUP(Table1432[[#This Row],[CodINE Mun2013]],VRefAquis!B:H,2,FALSE),IFERROR(VLOOKUP(Table1432[[#This Row],[CodINE NUTIII 2013]],VRefAquis!B:H,2,FALSE),VLOOKUP(Table1432[[#This Row],[CodINE NUTII 2013]],VRefAquis!B:H,2,FALSE)))</f>
        <v>2520</v>
      </c>
      <c r="O176" s="112">
        <f>IF(VLOOKUP(Table1432[[#This Row],[CodINE Mun2013]],VRefArren!B:H,2,FALSE)&lt;&gt;"",VLOOKUP(Table1432[[#This Row],[CodINE Mun2013]],VRefArren!B:H,2,FALSE),IFERROR(VLOOKUP(Table1432[[#This Row],[CodINE NUTIII 2013]],VRefArren!B:H,2,FALSE),VLOOKUP(Table1432[[#This Row],[CodINE NUTII 2013]],VRefArren!B:H,2,FALSE)))</f>
        <v>8.26</v>
      </c>
      <c r="P176" s="116">
        <v>15</v>
      </c>
      <c r="Q176" s="114">
        <v>156</v>
      </c>
      <c r="R176" s="817" t="s">
        <v>11702</v>
      </c>
    </row>
    <row r="177" spans="1:18" ht="18.5">
      <c r="A177" s="79" t="s">
        <v>218</v>
      </c>
      <c r="B177" s="17" t="s">
        <v>836</v>
      </c>
      <c r="C177" s="94" t="s">
        <v>514</v>
      </c>
      <c r="D177" s="92" t="s">
        <v>17</v>
      </c>
      <c r="E177" s="109" t="str">
        <f>VLOOKUP(Table1432[[#This Row],[NUTS I]],Table1533[],2,FALSE)</f>
        <v>1</v>
      </c>
      <c r="F177" s="115" t="s">
        <v>167</v>
      </c>
      <c r="G177" s="109" t="str">
        <f>VLOOKUP(Table1432[[#This Row],[NUTS II 2011]],Table1634[],2,FALSE)</f>
        <v>17</v>
      </c>
      <c r="H177" s="93" t="s">
        <v>36</v>
      </c>
      <c r="I177" s="109" t="str">
        <f>VLOOKUP(Table1432[[#This Row],[NUTS II 2013]],Table162436[],2,FALSE)</f>
        <v>17</v>
      </c>
      <c r="J177" s="115" t="s">
        <v>842</v>
      </c>
      <c r="K177" s="109" t="str">
        <f>VLOOKUP(Table1432[[#This Row],[NUTS III 2011]],Table1735[],2,FALSE)</f>
        <v>171</v>
      </c>
      <c r="L177" s="92" t="s">
        <v>36</v>
      </c>
      <c r="M177" s="109" t="str">
        <f>VLOOKUP(Table1432[[#This Row],[NUTS III 2013]],Table172537[],2,FALSE)</f>
        <v>170</v>
      </c>
      <c r="N177" s="111">
        <f>IFERROR(VLOOKUP(Table1432[[#This Row],[CodINE Mun2013]],VRefAquis!B:H,2,FALSE),IFERROR(VLOOKUP(Table1432[[#This Row],[CodINE NUTIII 2013]],VRefAquis!B:H,2,FALSE),VLOOKUP(Table1432[[#This Row],[CodINE NUTII 2013]],VRefAquis!B:H,2,FALSE)))</f>
        <v>2822</v>
      </c>
      <c r="O177" s="112">
        <f>IF(VLOOKUP(Table1432[[#This Row],[CodINE Mun2013]],VRefArren!B:H,2,FALSE)&lt;&gt;"",VLOOKUP(Table1432[[#This Row],[CodINE Mun2013]],VRefArren!B:H,2,FALSE),IFERROR(VLOOKUP(Table1432[[#This Row],[CodINE NUTIII 2013]],VRefArren!B:H,2,FALSE),VLOOKUP(Table1432[[#This Row],[CodINE NUTII 2013]],VRefArren!B:H,2,FALSE)))</f>
        <v>10.01</v>
      </c>
      <c r="P177" s="116">
        <v>33</v>
      </c>
      <c r="Q177" s="113">
        <v>221</v>
      </c>
      <c r="R177" s="817" t="s">
        <v>11703</v>
      </c>
    </row>
    <row r="178" spans="1:18" ht="18.5">
      <c r="A178" s="80" t="s">
        <v>12</v>
      </c>
      <c r="B178" s="17" t="s">
        <v>897</v>
      </c>
      <c r="C178" s="94" t="s">
        <v>561</v>
      </c>
      <c r="D178" s="92" t="s">
        <v>17</v>
      </c>
      <c r="E178" s="109" t="str">
        <f>VLOOKUP(Table1432[[#This Row],[NUTS I]],Table1533[],2,FALSE)</f>
        <v>1</v>
      </c>
      <c r="F178" s="115" t="s">
        <v>18</v>
      </c>
      <c r="G178" s="109" t="str">
        <f>VLOOKUP(Table1432[[#This Row],[NUTS II 2011]],Table1634[],2,FALSE)</f>
        <v>16</v>
      </c>
      <c r="H178" s="92" t="s">
        <v>18</v>
      </c>
      <c r="I178" s="109" t="str">
        <f>VLOOKUP(Table1432[[#This Row],[NUTS II 2013]],Table162436[],2,FALSE)</f>
        <v>16</v>
      </c>
      <c r="J178" s="115" t="s">
        <v>899</v>
      </c>
      <c r="K178" s="109" t="str">
        <f>VLOOKUP(Table1432[[#This Row],[NUTS III 2011]],Table1735[],2,FALSE)</f>
        <v>166</v>
      </c>
      <c r="L178" s="92" t="s">
        <v>110</v>
      </c>
      <c r="M178" s="109" t="str">
        <f>VLOOKUP(Table1432[[#This Row],[NUTS III 2013]],Table172537[],2,FALSE)</f>
        <v>16H</v>
      </c>
      <c r="N178" s="111">
        <f>IFERROR(VLOOKUP(Table1432[[#This Row],[CodINE Mun2013]],VRefAquis!B:H,2,FALSE),IFERROR(VLOOKUP(Table1432[[#This Row],[CodINE NUTIII 2013]],VRefAquis!B:H,2,FALSE),VLOOKUP(Table1432[[#This Row],[CodINE NUTII 2013]],VRefAquis!B:H,2,FALSE)))</f>
        <v>750</v>
      </c>
      <c r="O178" s="112">
        <f>IF(VLOOKUP(Table1432[[#This Row],[CodINE Mun2013]],VRefArren!B:H,2,FALSE)&lt;&gt;"",VLOOKUP(Table1432[[#This Row],[CodINE Mun2013]],VRefArren!B:H,2,FALSE),IFERROR(VLOOKUP(Table1432[[#This Row],[CodINE NUTIII 2013]],VRefArren!B:H,2,FALSE),VLOOKUP(Table1432[[#This Row],[CodINE NUTII 2013]],VRefArren!B:H,2,FALSE)))</f>
        <v>3.09</v>
      </c>
      <c r="P178" s="116">
        <v>0</v>
      </c>
      <c r="Q178" s="114">
        <v>0</v>
      </c>
      <c r="R178" s="817" t="s">
        <v>11704</v>
      </c>
    </row>
    <row r="179" spans="1:18" ht="18.5">
      <c r="A179" s="79" t="s">
        <v>219</v>
      </c>
      <c r="B179" s="17" t="s">
        <v>750</v>
      </c>
      <c r="C179" s="94" t="s">
        <v>433</v>
      </c>
      <c r="D179" s="92" t="s">
        <v>17</v>
      </c>
      <c r="E179" s="109" t="str">
        <f>VLOOKUP(Table1432[[#This Row],[NUTS I]],Table1533[],2,FALSE)</f>
        <v>1</v>
      </c>
      <c r="F179" s="115" t="s">
        <v>29</v>
      </c>
      <c r="G179" s="109" t="str">
        <f>VLOOKUP(Table1432[[#This Row],[NUTS II 2011]],Table1634[],2,FALSE)</f>
        <v>15</v>
      </c>
      <c r="H179" s="93" t="s">
        <v>29</v>
      </c>
      <c r="I179" s="109" t="str">
        <f>VLOOKUP(Table1432[[#This Row],[NUTS II 2013]],Table162436[],2,FALSE)</f>
        <v>15</v>
      </c>
      <c r="J179" s="115" t="s">
        <v>29</v>
      </c>
      <c r="K179" s="109">
        <f>VLOOKUP(Table1432[[#This Row],[NUTS III 2011]],Table1735[],2,FALSE)</f>
        <v>150</v>
      </c>
      <c r="L179" s="92" t="s">
        <v>29</v>
      </c>
      <c r="M179" s="109">
        <f>VLOOKUP(Table1432[[#This Row],[NUTS III 2013]],Table172537[],2,FALSE)</f>
        <v>150</v>
      </c>
      <c r="N179" s="111">
        <f>IFERROR(VLOOKUP(Table1432[[#This Row],[CodINE Mun2013]],VRefAquis!B:H,2,FALSE),IFERROR(VLOOKUP(Table1432[[#This Row],[CodINE NUTIII 2013]],VRefAquis!B:H,2,FALSE),VLOOKUP(Table1432[[#This Row],[CodINE NUTII 2013]],VRefAquis!B:H,2,FALSE)))</f>
        <v>1517</v>
      </c>
      <c r="O179" s="112">
        <f>IF(VLOOKUP(Table1432[[#This Row],[CodINE Mun2013]],VRefArren!B:H,2,FALSE)&lt;&gt;"",VLOOKUP(Table1432[[#This Row],[CodINE Mun2013]],VRefArren!B:H,2,FALSE),IFERROR(VLOOKUP(Table1432[[#This Row],[CodINE NUTIII 2013]],VRefArren!B:H,2,FALSE),VLOOKUP(Table1432[[#This Row],[CodINE NUTII 2013]],VRefArren!B:H,2,FALSE)))</f>
        <v>5.47</v>
      </c>
      <c r="P179" s="116">
        <v>22</v>
      </c>
      <c r="Q179" s="113">
        <v>193</v>
      </c>
      <c r="R179" s="817" t="s">
        <v>11705</v>
      </c>
    </row>
    <row r="180" spans="1:18" ht="18.5">
      <c r="A180" s="80" t="s">
        <v>220</v>
      </c>
      <c r="B180" s="17" t="s">
        <v>1002</v>
      </c>
      <c r="C180" s="94" t="s">
        <v>697</v>
      </c>
      <c r="D180" s="92" t="s">
        <v>17</v>
      </c>
      <c r="E180" s="109" t="str">
        <f>VLOOKUP(Table1432[[#This Row],[NUTS I]],Table1533[],2,FALSE)</f>
        <v>1</v>
      </c>
      <c r="F180" s="115" t="s">
        <v>1</v>
      </c>
      <c r="G180" s="109" t="str">
        <f>VLOOKUP(Table1432[[#This Row],[NUTS II 2011]],Table1634[],2,FALSE)</f>
        <v>11</v>
      </c>
      <c r="H180" s="93" t="s">
        <v>1</v>
      </c>
      <c r="I180" s="109" t="str">
        <f>VLOOKUP(Table1432[[#This Row],[NUTS II 2013]],Table162436[],2,FALSE)</f>
        <v>11</v>
      </c>
      <c r="J180" s="115" t="s">
        <v>1006</v>
      </c>
      <c r="K180" s="109" t="str">
        <f>VLOOKUP(Table1432[[#This Row],[NUTS III 2011]],Table1735[],2,FALSE)</f>
        <v>116</v>
      </c>
      <c r="L180" s="93" t="s">
        <v>72</v>
      </c>
      <c r="M180" s="109" t="str">
        <f>VLOOKUP(Table1432[[#This Row],[NUTS III 2013]],Table172537[],2,FALSE)</f>
        <v>11A</v>
      </c>
      <c r="N180" s="111">
        <f>IFERROR(VLOOKUP(Table1432[[#This Row],[CodINE Mun2013]],VRefAquis!B:H,2,FALSE),IFERROR(VLOOKUP(Table1432[[#This Row],[CodINE NUTIII 2013]],VRefAquis!B:H,2,FALSE),VLOOKUP(Table1432[[#This Row],[CodINE NUTII 2013]],VRefAquis!B:H,2,FALSE)))</f>
        <v>988</v>
      </c>
      <c r="O180" s="112">
        <f>IF(VLOOKUP(Table1432[[#This Row],[CodINE Mun2013]],VRefArren!B:H,2,FALSE)&lt;&gt;"",VLOOKUP(Table1432[[#This Row],[CodINE Mun2013]],VRefArren!B:H,2,FALSE),IFERROR(VLOOKUP(Table1432[[#This Row],[CodINE NUTIII 2013]],VRefArren!B:H,2,FALSE),VLOOKUP(Table1432[[#This Row],[CodINE NUTII 2013]],VRefArren!B:H,2,FALSE)))</f>
        <v>3.32</v>
      </c>
      <c r="P180" s="116">
        <v>18</v>
      </c>
      <c r="Q180" s="114">
        <v>53</v>
      </c>
      <c r="R180" s="817" t="s">
        <v>11706</v>
      </c>
    </row>
    <row r="181" spans="1:18" ht="18.5">
      <c r="A181" s="80" t="s">
        <v>221</v>
      </c>
      <c r="B181" s="17" t="s">
        <v>908</v>
      </c>
      <c r="C181" s="94" t="s">
        <v>573</v>
      </c>
      <c r="D181" s="92" t="s">
        <v>17</v>
      </c>
      <c r="E181" s="109" t="str">
        <f>VLOOKUP(Table1432[[#This Row],[NUTS I]],Table1533[],2,FALSE)</f>
        <v>1</v>
      </c>
      <c r="F181" s="115" t="s">
        <v>18</v>
      </c>
      <c r="G181" s="109" t="str">
        <f>VLOOKUP(Table1432[[#This Row],[NUTS II 2011]],Table1634[],2,FALSE)</f>
        <v>16</v>
      </c>
      <c r="H181" s="92" t="s">
        <v>18</v>
      </c>
      <c r="I181" s="109" t="str">
        <f>VLOOKUP(Table1432[[#This Row],[NUTS II 2013]],Table162436[],2,FALSE)</f>
        <v>16</v>
      </c>
      <c r="J181" s="115" t="s">
        <v>916</v>
      </c>
      <c r="K181" s="109" t="str">
        <f>VLOOKUP(Table1432[[#This Row],[NUTS III 2011]],Table1735[],2,FALSE)</f>
        <v>165</v>
      </c>
      <c r="L181" s="93" t="s">
        <v>23</v>
      </c>
      <c r="M181" s="109" t="str">
        <f>VLOOKUP(Table1432[[#This Row],[NUTS III 2013]],Table172537[],2,FALSE)</f>
        <v>16G</v>
      </c>
      <c r="N181" s="111">
        <f>IFERROR(VLOOKUP(Table1432[[#This Row],[CodINE Mun2013]],VRefAquis!B:H,2,FALSE),IFERROR(VLOOKUP(Table1432[[#This Row],[CodINE NUTIII 2013]],VRefAquis!B:H,2,FALSE),VLOOKUP(Table1432[[#This Row],[CodINE NUTII 2013]],VRefAquis!B:H,2,FALSE)))</f>
        <v>942</v>
      </c>
      <c r="O181" s="112">
        <f>IF(VLOOKUP(Table1432[[#This Row],[CodINE Mun2013]],VRefArren!B:H,2,FALSE)&lt;&gt;"",VLOOKUP(Table1432[[#This Row],[CodINE Mun2013]],VRefArren!B:H,2,FALSE),IFERROR(VLOOKUP(Table1432[[#This Row],[CodINE NUTIII 2013]],VRefArren!B:H,2,FALSE),VLOOKUP(Table1432[[#This Row],[CodINE NUTII 2013]],VRefArren!B:H,2,FALSE)))</f>
        <v>2.79</v>
      </c>
      <c r="P181" s="116">
        <v>0</v>
      </c>
      <c r="Q181" s="114">
        <v>0</v>
      </c>
      <c r="R181" s="817" t="s">
        <v>11707</v>
      </c>
    </row>
    <row r="182" spans="1:18" ht="18.5">
      <c r="A182" s="79" t="s">
        <v>222</v>
      </c>
      <c r="B182" s="17" t="s">
        <v>953</v>
      </c>
      <c r="C182" s="94" t="s">
        <v>614</v>
      </c>
      <c r="D182" s="92" t="s">
        <v>17</v>
      </c>
      <c r="E182" s="109" t="str">
        <f>VLOOKUP(Table1432[[#This Row],[NUTS I]],Table1533[],2,FALSE)</f>
        <v>1</v>
      </c>
      <c r="F182" s="115" t="s">
        <v>18</v>
      </c>
      <c r="G182" s="109" t="str">
        <f>VLOOKUP(Table1432[[#This Row],[NUTS II 2011]],Table1634[],2,FALSE)</f>
        <v>16</v>
      </c>
      <c r="H182" s="92" t="s">
        <v>18</v>
      </c>
      <c r="I182" s="109" t="str">
        <f>VLOOKUP(Table1432[[#This Row],[NUTS II 2013]],Table162436[],2,FALSE)</f>
        <v>16</v>
      </c>
      <c r="J182" s="115" t="s">
        <v>963</v>
      </c>
      <c r="K182" s="109" t="str">
        <f>VLOOKUP(Table1432[[#This Row],[NUTS III 2011]],Table1735[],2,FALSE)</f>
        <v>161</v>
      </c>
      <c r="L182" s="92" t="s">
        <v>21</v>
      </c>
      <c r="M182" s="109" t="str">
        <f>VLOOKUP(Table1432[[#This Row],[NUTS III 2013]],Table172537[],2,FALSE)</f>
        <v>16D</v>
      </c>
      <c r="N182" s="111">
        <f>IFERROR(VLOOKUP(Table1432[[#This Row],[CodINE Mun2013]],VRefAquis!B:H,2,FALSE),IFERROR(VLOOKUP(Table1432[[#This Row],[CodINE NUTIII 2013]],VRefAquis!B:H,2,FALSE),VLOOKUP(Table1432[[#This Row],[CodINE NUTII 2013]],VRefAquis!B:H,2,FALSE)))</f>
        <v>1068</v>
      </c>
      <c r="O182" s="112">
        <f>IF(VLOOKUP(Table1432[[#This Row],[CodINE Mun2013]],VRefArren!B:H,2,FALSE)&lt;&gt;"",VLOOKUP(Table1432[[#This Row],[CodINE Mun2013]],VRefArren!B:H,2,FALSE),IFERROR(VLOOKUP(Table1432[[#This Row],[CodINE NUTIII 2013]],VRefArren!B:H,2,FALSE),VLOOKUP(Table1432[[#This Row],[CodINE NUTII 2013]],VRefArren!B:H,2,FALSE)))</f>
        <v>3.63</v>
      </c>
      <c r="P182" s="116">
        <v>7</v>
      </c>
      <c r="Q182" s="113">
        <v>49</v>
      </c>
      <c r="R182" s="817" t="s">
        <v>11708</v>
      </c>
    </row>
    <row r="183" spans="1:18" ht="18.5">
      <c r="A183" s="80" t="s">
        <v>223</v>
      </c>
      <c r="B183" s="17" t="s">
        <v>926</v>
      </c>
      <c r="C183" s="94" t="s">
        <v>597</v>
      </c>
      <c r="D183" s="92" t="s">
        <v>17</v>
      </c>
      <c r="E183" s="109" t="str">
        <f>VLOOKUP(Table1432[[#This Row],[NUTS I]],Table1533[],2,FALSE)</f>
        <v>1</v>
      </c>
      <c r="F183" s="115" t="s">
        <v>18</v>
      </c>
      <c r="G183" s="109" t="str">
        <f>VLOOKUP(Table1432[[#This Row],[NUTS II 2011]],Table1634[],2,FALSE)</f>
        <v>16</v>
      </c>
      <c r="H183" s="92" t="s">
        <v>18</v>
      </c>
      <c r="I183" s="109" t="str">
        <f>VLOOKUP(Table1432[[#This Row],[NUTS II 2013]],Table162436[],2,FALSE)</f>
        <v>16</v>
      </c>
      <c r="J183" s="115" t="s">
        <v>932</v>
      </c>
      <c r="K183" s="109" t="str">
        <f>VLOOKUP(Table1432[[#This Row],[NUTS III 2011]],Table1735[],2,FALSE)</f>
        <v>164</v>
      </c>
      <c r="L183" s="92" t="s">
        <v>69</v>
      </c>
      <c r="M183" s="109" t="str">
        <f>VLOOKUP(Table1432[[#This Row],[NUTS III 2013]],Table172537[],2,FALSE)</f>
        <v>16E</v>
      </c>
      <c r="N183" s="111">
        <f>IFERROR(VLOOKUP(Table1432[[#This Row],[CodINE Mun2013]],VRefAquis!B:H,2,FALSE),IFERROR(VLOOKUP(Table1432[[#This Row],[CodINE NUTIII 2013]],VRefAquis!B:H,2,FALSE),VLOOKUP(Table1432[[#This Row],[CodINE NUTII 2013]],VRefAquis!B:H,2,FALSE)))</f>
        <v>1021</v>
      </c>
      <c r="O183" s="112">
        <f>IF(VLOOKUP(Table1432[[#This Row],[CodINE Mun2013]],VRefArren!B:H,2,FALSE)&lt;&gt;"",VLOOKUP(Table1432[[#This Row],[CodINE Mun2013]],VRefArren!B:H,2,FALSE),IFERROR(VLOOKUP(Table1432[[#This Row],[CodINE NUTIII 2013]],VRefArren!B:H,2,FALSE),VLOOKUP(Table1432[[#This Row],[CodINE NUTII 2013]],VRefArren!B:H,2,FALSE)))</f>
        <v>2.88</v>
      </c>
      <c r="P183" s="116">
        <v>1</v>
      </c>
      <c r="Q183" s="114">
        <v>4</v>
      </c>
      <c r="R183" s="817" t="s">
        <v>11709</v>
      </c>
    </row>
    <row r="184" spans="1:18" ht="18.5">
      <c r="A184" s="79" t="s">
        <v>224</v>
      </c>
      <c r="B184" s="17" t="s">
        <v>843</v>
      </c>
      <c r="C184" s="94" t="s">
        <v>550</v>
      </c>
      <c r="D184" s="92" t="s">
        <v>17</v>
      </c>
      <c r="E184" s="109" t="str">
        <f>VLOOKUP(Table1432[[#This Row],[NUTS I]],Table1533[],2,FALSE)</f>
        <v>1</v>
      </c>
      <c r="F184" s="115" t="s">
        <v>18</v>
      </c>
      <c r="G184" s="109" t="str">
        <f>VLOOKUP(Table1432[[#This Row],[NUTS II 2011]],Table1634[],2,FALSE)</f>
        <v>16</v>
      </c>
      <c r="H184" s="92" t="s">
        <v>18</v>
      </c>
      <c r="I184" s="109" t="str">
        <f>VLOOKUP(Table1432[[#This Row],[NUTS II 2013]],Table162436[],2,FALSE)</f>
        <v>16</v>
      </c>
      <c r="J184" s="115" t="s">
        <v>19</v>
      </c>
      <c r="K184" s="109" t="str">
        <f>VLOOKUP(Table1432[[#This Row],[NUTS III 2011]],Table1735[],2,FALSE)</f>
        <v>16C</v>
      </c>
      <c r="L184" s="92" t="s">
        <v>19</v>
      </c>
      <c r="M184" s="109" t="str">
        <f>VLOOKUP(Table1432[[#This Row],[NUTS III 2013]],Table172537[],2,FALSE)</f>
        <v>16I</v>
      </c>
      <c r="N184" s="111">
        <f>IFERROR(VLOOKUP(Table1432[[#This Row],[CodINE Mun2013]],VRefAquis!B:H,2,FALSE),IFERROR(VLOOKUP(Table1432[[#This Row],[CodINE NUTIII 2013]],VRefAquis!B:H,2,FALSE),VLOOKUP(Table1432[[#This Row],[CodINE NUTII 2013]],VRefAquis!B:H,2,FALSE)))</f>
        <v>740</v>
      </c>
      <c r="O184" s="112">
        <f>IF(VLOOKUP(Table1432[[#This Row],[CodINE Mun2013]],VRefArren!B:H,2,FALSE)&lt;&gt;"",VLOOKUP(Table1432[[#This Row],[CodINE Mun2013]],VRefArren!B:H,2,FALSE),IFERROR(VLOOKUP(Table1432[[#This Row],[CodINE NUTIII 2013]],VRefArren!B:H,2,FALSE),VLOOKUP(Table1432[[#This Row],[CodINE NUTII 2013]],VRefArren!B:H,2,FALSE)))</f>
        <v>4</v>
      </c>
      <c r="P184" s="116">
        <v>0</v>
      </c>
      <c r="Q184" s="113">
        <v>0</v>
      </c>
      <c r="R184" s="817" t="s">
        <v>11710</v>
      </c>
    </row>
    <row r="185" spans="1:18" ht="18.5">
      <c r="A185" s="80" t="s">
        <v>225</v>
      </c>
      <c r="B185" s="17" t="s">
        <v>773</v>
      </c>
      <c r="C185" s="94" t="s">
        <v>490</v>
      </c>
      <c r="D185" s="92" t="s">
        <v>17</v>
      </c>
      <c r="E185" s="109" t="str">
        <f>VLOOKUP(Table1432[[#This Row],[NUTS I]],Table1533[],2,FALSE)</f>
        <v>1</v>
      </c>
      <c r="F185" s="115" t="s">
        <v>25</v>
      </c>
      <c r="G185" s="109" t="str">
        <f>VLOOKUP(Table1432[[#This Row],[NUTS II 2011]],Table1634[],2,FALSE)</f>
        <v>18</v>
      </c>
      <c r="H185" s="93" t="s">
        <v>25</v>
      </c>
      <c r="I185" s="109" t="str">
        <f>VLOOKUP(Table1432[[#This Row],[NUTS II 2013]],Table162436[],2,FALSE)</f>
        <v>18</v>
      </c>
      <c r="J185" s="115" t="s">
        <v>44</v>
      </c>
      <c r="K185" s="109" t="str">
        <f>VLOOKUP(Table1432[[#This Row],[NUTS III 2011]],Table1735[],2,FALSE)</f>
        <v>184</v>
      </c>
      <c r="L185" s="92" t="s">
        <v>44</v>
      </c>
      <c r="M185" s="109" t="str">
        <f>VLOOKUP(Table1432[[#This Row],[NUTS III 2013]],Table172537[],2,FALSE)</f>
        <v>184</v>
      </c>
      <c r="N185" s="111">
        <f>IFERROR(VLOOKUP(Table1432[[#This Row],[CodINE Mun2013]],VRefAquis!B:H,2,FALSE),IFERROR(VLOOKUP(Table1432[[#This Row],[CodINE NUTIII 2013]],VRefAquis!B:H,2,FALSE),VLOOKUP(Table1432[[#This Row],[CodINE NUTII 2013]],VRefAquis!B:H,2,FALSE)))</f>
        <v>557</v>
      </c>
      <c r="O185" s="112">
        <f>IF(VLOOKUP(Table1432[[#This Row],[CodINE Mun2013]],VRefArren!B:H,2,FALSE)&lt;&gt;"",VLOOKUP(Table1432[[#This Row],[CodINE Mun2013]],VRefArren!B:H,2,FALSE),IFERROR(VLOOKUP(Table1432[[#This Row],[CodINE NUTIII 2013]],VRefArren!B:H,2,FALSE),VLOOKUP(Table1432[[#This Row],[CodINE NUTII 2013]],VRefArren!B:H,2,FALSE)))</f>
        <v>3.94</v>
      </c>
      <c r="P185" s="116">
        <v>0</v>
      </c>
      <c r="Q185" s="114">
        <v>0</v>
      </c>
      <c r="R185" s="817" t="s">
        <v>11711</v>
      </c>
    </row>
    <row r="186" spans="1:18" ht="18.5">
      <c r="A186" s="80" t="s">
        <v>226</v>
      </c>
      <c r="B186" s="17" t="s">
        <v>952</v>
      </c>
      <c r="C186" s="94" t="s">
        <v>613</v>
      </c>
      <c r="D186" s="92" t="s">
        <v>17</v>
      </c>
      <c r="E186" s="109" t="str">
        <f>VLOOKUP(Table1432[[#This Row],[NUTS I]],Table1533[],2,FALSE)</f>
        <v>1</v>
      </c>
      <c r="F186" s="115" t="s">
        <v>18</v>
      </c>
      <c r="G186" s="109" t="str">
        <f>VLOOKUP(Table1432[[#This Row],[NUTS II 2011]],Table1634[],2,FALSE)</f>
        <v>16</v>
      </c>
      <c r="H186" s="92" t="s">
        <v>18</v>
      </c>
      <c r="I186" s="109" t="str">
        <f>VLOOKUP(Table1432[[#This Row],[NUTS II 2013]],Table162436[],2,FALSE)</f>
        <v>16</v>
      </c>
      <c r="J186" s="115" t="s">
        <v>963</v>
      </c>
      <c r="K186" s="109" t="str">
        <f>VLOOKUP(Table1432[[#This Row],[NUTS III 2011]],Table1735[],2,FALSE)</f>
        <v>161</v>
      </c>
      <c r="L186" s="92" t="s">
        <v>21</v>
      </c>
      <c r="M186" s="109" t="str">
        <f>VLOOKUP(Table1432[[#This Row],[NUTS III 2013]],Table172537[],2,FALSE)</f>
        <v>16D</v>
      </c>
      <c r="N186" s="111">
        <f>IFERROR(VLOOKUP(Table1432[[#This Row],[CodINE Mun2013]],VRefAquis!B:H,2,FALSE),IFERROR(VLOOKUP(Table1432[[#This Row],[CodINE NUTIII 2013]],VRefAquis!B:H,2,FALSE),VLOOKUP(Table1432[[#This Row],[CodINE NUTII 2013]],VRefAquis!B:H,2,FALSE)))</f>
        <v>1068</v>
      </c>
      <c r="O186" s="112">
        <f>IF(VLOOKUP(Table1432[[#This Row],[CodINE Mun2013]],VRefArren!B:H,2,FALSE)&lt;&gt;"",VLOOKUP(Table1432[[#This Row],[CodINE Mun2013]],VRefArren!B:H,2,FALSE),IFERROR(VLOOKUP(Table1432[[#This Row],[CodINE NUTIII 2013]],VRefArren!B:H,2,FALSE),VLOOKUP(Table1432[[#This Row],[CodINE NUTII 2013]],VRefArren!B:H,2,FALSE)))</f>
        <v>4.63</v>
      </c>
      <c r="P186" s="116">
        <v>19</v>
      </c>
      <c r="Q186" s="114">
        <v>152</v>
      </c>
      <c r="R186" s="817" t="s">
        <v>11712</v>
      </c>
    </row>
    <row r="187" spans="1:18" ht="18.5">
      <c r="A187" s="80" t="s">
        <v>227</v>
      </c>
      <c r="B187" s="17" t="s">
        <v>1013</v>
      </c>
      <c r="C187" s="94" t="s">
        <v>669</v>
      </c>
      <c r="D187" s="92" t="s">
        <v>17</v>
      </c>
      <c r="E187" s="109" t="str">
        <f>VLOOKUP(Table1432[[#This Row],[NUTS I]],Table1533[],2,FALSE)</f>
        <v>1</v>
      </c>
      <c r="F187" s="115" t="s">
        <v>1</v>
      </c>
      <c r="G187" s="109" t="str">
        <f>VLOOKUP(Table1432[[#This Row],[NUTS II 2011]],Table1634[],2,FALSE)</f>
        <v>11</v>
      </c>
      <c r="H187" s="93" t="s">
        <v>1</v>
      </c>
      <c r="I187" s="109" t="str">
        <f>VLOOKUP(Table1432[[#This Row],[NUTS II 2013]],Table162436[],2,FALSE)</f>
        <v>11</v>
      </c>
      <c r="J187" s="115" t="s">
        <v>1023</v>
      </c>
      <c r="K187" s="109" t="str">
        <f>VLOOKUP(Table1432[[#This Row],[NUTS III 2011]],Table1735[],2,FALSE)</f>
        <v>115</v>
      </c>
      <c r="L187" s="92" t="s">
        <v>59</v>
      </c>
      <c r="M187" s="109" t="str">
        <f>VLOOKUP(Table1432[[#This Row],[NUTS III 2013]],Table172537[],2,FALSE)</f>
        <v>11C</v>
      </c>
      <c r="N187" s="111">
        <f>IFERROR(VLOOKUP(Table1432[[#This Row],[CodINE Mun2013]],VRefAquis!B:H,2,FALSE),IFERROR(VLOOKUP(Table1432[[#This Row],[CodINE NUTIII 2013]],VRefAquis!B:H,2,FALSE),VLOOKUP(Table1432[[#This Row],[CodINE NUTII 2013]],VRefAquis!B:H,2,FALSE)))</f>
        <v>848</v>
      </c>
      <c r="O187" s="112">
        <f>IF(VLOOKUP(Table1432[[#This Row],[CodINE Mun2013]],VRefArren!B:H,2,FALSE)&lt;&gt;"",VLOOKUP(Table1432[[#This Row],[CodINE Mun2013]],VRefArren!B:H,2,FALSE),IFERROR(VLOOKUP(Table1432[[#This Row],[CodINE NUTIII 2013]],VRefArren!B:H,2,FALSE),VLOOKUP(Table1432[[#This Row],[CodINE NUTII 2013]],VRefArren!B:H,2,FALSE)))</f>
        <v>3.17</v>
      </c>
      <c r="P187" s="116">
        <v>11</v>
      </c>
      <c r="Q187" s="114">
        <v>42</v>
      </c>
      <c r="R187" s="817" t="s">
        <v>11713</v>
      </c>
    </row>
    <row r="188" spans="1:18" ht="18.5">
      <c r="A188" s="80" t="s">
        <v>228</v>
      </c>
      <c r="B188" s="17" t="s">
        <v>824</v>
      </c>
      <c r="C188" s="94" t="s">
        <v>513</v>
      </c>
      <c r="D188" s="92" t="s">
        <v>17</v>
      </c>
      <c r="E188" s="109" t="str">
        <f>VLOOKUP(Table1432[[#This Row],[NUTS I]],Table1533[],2,FALSE)</f>
        <v>1</v>
      </c>
      <c r="F188" s="115" t="s">
        <v>167</v>
      </c>
      <c r="G188" s="109" t="str">
        <f>VLOOKUP(Table1432[[#This Row],[NUTS II 2011]],Table1634[],2,FALSE)</f>
        <v>17</v>
      </c>
      <c r="H188" s="93" t="s">
        <v>36</v>
      </c>
      <c r="I188" s="109" t="str">
        <f>VLOOKUP(Table1432[[#This Row],[NUTS II 2013]],Table162436[],2,FALSE)</f>
        <v>17</v>
      </c>
      <c r="J188" s="115" t="s">
        <v>831</v>
      </c>
      <c r="K188" s="109" t="str">
        <f>VLOOKUP(Table1432[[#This Row],[NUTS III 2011]],Table1735[],2,FALSE)</f>
        <v>172</v>
      </c>
      <c r="L188" s="92" t="s">
        <v>36</v>
      </c>
      <c r="M188" s="109" t="str">
        <f>VLOOKUP(Table1432[[#This Row],[NUTS III 2013]],Table172537[],2,FALSE)</f>
        <v>170</v>
      </c>
      <c r="N188" s="111">
        <f>IFERROR(VLOOKUP(Table1432[[#This Row],[CodINE Mun2013]],VRefAquis!B:H,2,FALSE),IFERROR(VLOOKUP(Table1432[[#This Row],[CodINE NUTIII 2013]],VRefAquis!B:H,2,FALSE),VLOOKUP(Table1432[[#This Row],[CodINE NUTII 2013]],VRefAquis!B:H,2,FALSE)))</f>
        <v>1247</v>
      </c>
      <c r="O188" s="112">
        <f>IF(VLOOKUP(Table1432[[#This Row],[CodINE Mun2013]],VRefArren!B:H,2,FALSE)&lt;&gt;"",VLOOKUP(Table1432[[#This Row],[CodINE Mun2013]],VRefArren!B:H,2,FALSE),IFERROR(VLOOKUP(Table1432[[#This Row],[CodINE NUTIII 2013]],VRefArren!B:H,2,FALSE),VLOOKUP(Table1432[[#This Row],[CodINE NUTII 2013]],VRefArren!B:H,2,FALSE)))</f>
        <v>5.7</v>
      </c>
      <c r="P188" s="116">
        <v>0</v>
      </c>
      <c r="Q188" s="114">
        <v>0</v>
      </c>
      <c r="R188" s="817" t="s">
        <v>11714</v>
      </c>
    </row>
    <row r="189" spans="1:18" ht="18.5">
      <c r="A189" s="79" t="s">
        <v>229</v>
      </c>
      <c r="B189" s="17" t="s">
        <v>925</v>
      </c>
      <c r="C189" s="94" t="s">
        <v>596</v>
      </c>
      <c r="D189" s="92" t="s">
        <v>17</v>
      </c>
      <c r="E189" s="109" t="str">
        <f>VLOOKUP(Table1432[[#This Row],[NUTS I]],Table1533[],2,FALSE)</f>
        <v>1</v>
      </c>
      <c r="F189" s="115" t="s">
        <v>18</v>
      </c>
      <c r="G189" s="109" t="str">
        <f>VLOOKUP(Table1432[[#This Row],[NUTS II 2011]],Table1634[],2,FALSE)</f>
        <v>16</v>
      </c>
      <c r="H189" s="92" t="s">
        <v>18</v>
      </c>
      <c r="I189" s="109" t="str">
        <f>VLOOKUP(Table1432[[#This Row],[NUTS II 2013]],Table162436[],2,FALSE)</f>
        <v>16</v>
      </c>
      <c r="J189" s="115" t="s">
        <v>932</v>
      </c>
      <c r="K189" s="109" t="str">
        <f>VLOOKUP(Table1432[[#This Row],[NUTS III 2011]],Table1735[],2,FALSE)</f>
        <v>164</v>
      </c>
      <c r="L189" s="92" t="s">
        <v>69</v>
      </c>
      <c r="M189" s="109" t="str">
        <f>VLOOKUP(Table1432[[#This Row],[NUTS III 2013]],Table172537[],2,FALSE)</f>
        <v>16E</v>
      </c>
      <c r="N189" s="111">
        <f>IFERROR(VLOOKUP(Table1432[[#This Row],[CodINE Mun2013]],VRefAquis!B:H,2,FALSE),IFERROR(VLOOKUP(Table1432[[#This Row],[CodINE NUTIII 2013]],VRefAquis!B:H,2,FALSE),VLOOKUP(Table1432[[#This Row],[CodINE NUTII 2013]],VRefAquis!B:H,2,FALSE)))</f>
        <v>1021</v>
      </c>
      <c r="O189" s="112">
        <f>IF(VLOOKUP(Table1432[[#This Row],[CodINE Mun2013]],VRefArren!B:H,2,FALSE)&lt;&gt;"",VLOOKUP(Table1432[[#This Row],[CodINE Mun2013]],VRefArren!B:H,2,FALSE),IFERROR(VLOOKUP(Table1432[[#This Row],[CodINE NUTIII 2013]],VRefArren!B:H,2,FALSE),VLOOKUP(Table1432[[#This Row],[CodINE NUTII 2013]],VRefArren!B:H,2,FALSE)))</f>
        <v>4.45</v>
      </c>
      <c r="P189" s="116">
        <v>0</v>
      </c>
      <c r="Q189" s="113">
        <v>0</v>
      </c>
      <c r="R189" s="817" t="s">
        <v>11715</v>
      </c>
    </row>
    <row r="190" spans="1:18" ht="18.5">
      <c r="A190" s="79" t="s">
        <v>230</v>
      </c>
      <c r="B190" s="17" t="s">
        <v>1012</v>
      </c>
      <c r="C190" s="94" t="s">
        <v>696</v>
      </c>
      <c r="D190" s="92" t="s">
        <v>17</v>
      </c>
      <c r="E190" s="109" t="str">
        <f>VLOOKUP(Table1432[[#This Row],[NUTS I]],Table1533[],2,FALSE)</f>
        <v>1</v>
      </c>
      <c r="F190" s="115" t="s">
        <v>1</v>
      </c>
      <c r="G190" s="109" t="str">
        <f>VLOOKUP(Table1432[[#This Row],[NUTS II 2011]],Table1634[],2,FALSE)</f>
        <v>11</v>
      </c>
      <c r="H190" s="93" t="s">
        <v>1</v>
      </c>
      <c r="I190" s="109" t="str">
        <f>VLOOKUP(Table1432[[#This Row],[NUTS II 2013]],Table162436[],2,FALSE)</f>
        <v>11</v>
      </c>
      <c r="J190" s="115" t="s">
        <v>1023</v>
      </c>
      <c r="K190" s="109" t="str">
        <f>VLOOKUP(Table1432[[#This Row],[NUTS III 2011]],Table1735[],2,FALSE)</f>
        <v>115</v>
      </c>
      <c r="L190" s="93" t="s">
        <v>72</v>
      </c>
      <c r="M190" s="109" t="str">
        <f>VLOOKUP(Table1432[[#This Row],[NUTS III 2013]],Table172537[],2,FALSE)</f>
        <v>11A</v>
      </c>
      <c r="N190" s="111">
        <f>IFERROR(VLOOKUP(Table1432[[#This Row],[CodINE Mun2013]],VRefAquis!B:H,2,FALSE),IFERROR(VLOOKUP(Table1432[[#This Row],[CodINE NUTIII 2013]],VRefAquis!B:H,2,FALSE),VLOOKUP(Table1432[[#This Row],[CodINE NUTII 2013]],VRefAquis!B:H,2,FALSE)))</f>
        <v>882</v>
      </c>
      <c r="O190" s="112">
        <f>IF(VLOOKUP(Table1432[[#This Row],[CodINE Mun2013]],VRefArren!B:H,2,FALSE)&lt;&gt;"",VLOOKUP(Table1432[[#This Row],[CodINE Mun2013]],VRefArren!B:H,2,FALSE),IFERROR(VLOOKUP(Table1432[[#This Row],[CodINE NUTIII 2013]],VRefArren!B:H,2,FALSE),VLOOKUP(Table1432[[#This Row],[CodINE NUTII 2013]],VRefArren!B:H,2,FALSE)))</f>
        <v>3.62</v>
      </c>
      <c r="P190" s="116">
        <v>6</v>
      </c>
      <c r="Q190" s="113">
        <v>55</v>
      </c>
      <c r="R190" s="817" t="s">
        <v>11716</v>
      </c>
    </row>
    <row r="191" spans="1:18" ht="18.5">
      <c r="A191" s="80" t="s">
        <v>231</v>
      </c>
      <c r="B191" s="17" t="s">
        <v>1049</v>
      </c>
      <c r="C191" s="94" t="s">
        <v>377</v>
      </c>
      <c r="D191" s="92" t="s">
        <v>17</v>
      </c>
      <c r="E191" s="109" t="str">
        <f>VLOOKUP(Table1432[[#This Row],[NUTS I]],Table1533[],2,FALSE)</f>
        <v>1</v>
      </c>
      <c r="F191" s="115" t="s">
        <v>1</v>
      </c>
      <c r="G191" s="109" t="str">
        <f>VLOOKUP(Table1432[[#This Row],[NUTS II 2011]],Table1634[],2,FALSE)</f>
        <v>11</v>
      </c>
      <c r="H191" s="93" t="s">
        <v>1</v>
      </c>
      <c r="I191" s="109" t="str">
        <f>VLOOKUP(Table1432[[#This Row],[NUTS II 2013]],Table162436[],2,FALSE)</f>
        <v>11</v>
      </c>
      <c r="J191" s="115" t="s">
        <v>1054</v>
      </c>
      <c r="K191" s="109" t="str">
        <f>VLOOKUP(Table1432[[#This Row],[NUTS III 2011]],Table1735[],2,FALSE)</f>
        <v>111</v>
      </c>
      <c r="L191" s="92" t="s">
        <v>67</v>
      </c>
      <c r="M191" s="109" t="str">
        <f>VLOOKUP(Table1432[[#This Row],[NUTS III 2013]],Table172537[],2,FALSE)</f>
        <v>111</v>
      </c>
      <c r="N191" s="111">
        <f>IFERROR(VLOOKUP(Table1432[[#This Row],[CodINE Mun2013]],VRefAquis!B:H,2,FALSE),IFERROR(VLOOKUP(Table1432[[#This Row],[CodINE NUTIII 2013]],VRefAquis!B:H,2,FALSE),VLOOKUP(Table1432[[#This Row],[CodINE NUTII 2013]],VRefAquis!B:H,2,FALSE)))</f>
        <v>988</v>
      </c>
      <c r="O191" s="112">
        <f>IF(VLOOKUP(Table1432[[#This Row],[CodINE Mun2013]],VRefArren!B:H,2,FALSE)&lt;&gt;"",VLOOKUP(Table1432[[#This Row],[CodINE Mun2013]],VRefArren!B:H,2,FALSE),IFERROR(VLOOKUP(Table1432[[#This Row],[CodINE NUTIII 2013]],VRefArren!B:H,2,FALSE),VLOOKUP(Table1432[[#This Row],[CodINE NUTII 2013]],VRefArren!B:H,2,FALSE)))</f>
        <v>2.86</v>
      </c>
      <c r="P191" s="116">
        <v>0</v>
      </c>
      <c r="Q191" s="114">
        <v>0</v>
      </c>
      <c r="R191" s="817" t="s">
        <v>11717</v>
      </c>
    </row>
    <row r="192" spans="1:18" ht="18.5">
      <c r="A192" s="79" t="s">
        <v>232</v>
      </c>
      <c r="B192" s="17" t="s">
        <v>917</v>
      </c>
      <c r="C192" s="94" t="s">
        <v>582</v>
      </c>
      <c r="D192" s="92" t="s">
        <v>17</v>
      </c>
      <c r="E192" s="109" t="str">
        <f>VLOOKUP(Table1432[[#This Row],[NUTS I]],Table1533[],2,FALSE)</f>
        <v>1</v>
      </c>
      <c r="F192" s="115" t="s">
        <v>18</v>
      </c>
      <c r="G192" s="109" t="str">
        <f>VLOOKUP(Table1432[[#This Row],[NUTS II 2011]],Table1634[],2,FALSE)</f>
        <v>16</v>
      </c>
      <c r="H192" s="92" t="s">
        <v>18</v>
      </c>
      <c r="I192" s="109" t="str">
        <f>VLOOKUP(Table1432[[#This Row],[NUTS II 2013]],Table162436[],2,FALSE)</f>
        <v>16</v>
      </c>
      <c r="J192" s="115" t="s">
        <v>932</v>
      </c>
      <c r="K192" s="109" t="str">
        <f>VLOOKUP(Table1432[[#This Row],[NUTS III 2011]],Table1735[],2,FALSE)</f>
        <v>164</v>
      </c>
      <c r="L192" s="92" t="s">
        <v>55</v>
      </c>
      <c r="M192" s="109" t="str">
        <f>VLOOKUP(Table1432[[#This Row],[NUTS III 2013]],Table172537[],2,FALSE)</f>
        <v>16F</v>
      </c>
      <c r="N192" s="111">
        <f>IFERROR(VLOOKUP(Table1432[[#This Row],[CodINE Mun2013]],VRefAquis!B:H,2,FALSE),IFERROR(VLOOKUP(Table1432[[#This Row],[CodINE NUTIII 2013]],VRefAquis!B:H,2,FALSE),VLOOKUP(Table1432[[#This Row],[CodINE NUTII 2013]],VRefAquis!B:H,2,FALSE)))</f>
        <v>1043</v>
      </c>
      <c r="O192" s="112">
        <f>IF(VLOOKUP(Table1432[[#This Row],[CodINE Mun2013]],VRefArren!B:H,2,FALSE)&lt;&gt;"",VLOOKUP(Table1432[[#This Row],[CodINE Mun2013]],VRefArren!B:H,2,FALSE),IFERROR(VLOOKUP(Table1432[[#This Row],[CodINE NUTIII 2013]],VRefArren!B:H,2,FALSE),VLOOKUP(Table1432[[#This Row],[CodINE NUTII 2013]],VRefArren!B:H,2,FALSE)))</f>
        <v>4.16</v>
      </c>
      <c r="P192" s="116">
        <v>1</v>
      </c>
      <c r="Q192" s="113">
        <v>1</v>
      </c>
      <c r="R192" s="817" t="s">
        <v>11718</v>
      </c>
    </row>
    <row r="193" spans="1:18" ht="18.5">
      <c r="A193" s="80" t="s">
        <v>233</v>
      </c>
      <c r="B193" s="17" t="s">
        <v>941</v>
      </c>
      <c r="C193" s="94" t="s">
        <v>595</v>
      </c>
      <c r="D193" s="92" t="s">
        <v>17</v>
      </c>
      <c r="E193" s="109" t="str">
        <f>VLOOKUP(Table1432[[#This Row],[NUTS I]],Table1533[],2,FALSE)</f>
        <v>1</v>
      </c>
      <c r="F193" s="115" t="s">
        <v>18</v>
      </c>
      <c r="G193" s="109" t="str">
        <f>VLOOKUP(Table1432[[#This Row],[NUTS II 2011]],Table1634[],2,FALSE)</f>
        <v>16</v>
      </c>
      <c r="H193" s="92" t="s">
        <v>18</v>
      </c>
      <c r="I193" s="109" t="str">
        <f>VLOOKUP(Table1432[[#This Row],[NUTS II 2013]],Table162436[],2,FALSE)</f>
        <v>16</v>
      </c>
      <c r="J193" s="115" t="s">
        <v>949</v>
      </c>
      <c r="K193" s="109" t="str">
        <f>VLOOKUP(Table1432[[#This Row],[NUTS III 2011]],Table1735[],2,FALSE)</f>
        <v>162</v>
      </c>
      <c r="L193" s="92" t="s">
        <v>69</v>
      </c>
      <c r="M193" s="109" t="str">
        <f>VLOOKUP(Table1432[[#This Row],[NUTS III 2013]],Table172537[],2,FALSE)</f>
        <v>16E</v>
      </c>
      <c r="N193" s="111">
        <f>IFERROR(VLOOKUP(Table1432[[#This Row],[CodINE Mun2013]],VRefAquis!B:H,2,FALSE),IFERROR(VLOOKUP(Table1432[[#This Row],[CodINE NUTIII 2013]],VRefAquis!B:H,2,FALSE),VLOOKUP(Table1432[[#This Row],[CodINE NUTII 2013]],VRefAquis!B:H,2,FALSE)))</f>
        <v>1021</v>
      </c>
      <c r="O193" s="112">
        <f>IF(VLOOKUP(Table1432[[#This Row],[CodINE Mun2013]],VRefArren!B:H,2,FALSE)&lt;&gt;"",VLOOKUP(Table1432[[#This Row],[CodINE Mun2013]],VRefArren!B:H,2,FALSE),IFERROR(VLOOKUP(Table1432[[#This Row],[CodINE NUTIII 2013]],VRefArren!B:H,2,FALSE),VLOOKUP(Table1432[[#This Row],[CodINE NUTII 2013]],VRefArren!B:H,2,FALSE)))</f>
        <v>4.45</v>
      </c>
      <c r="P193" s="116">
        <v>0</v>
      </c>
      <c r="Q193" s="114">
        <v>0</v>
      </c>
      <c r="R193" s="817" t="s">
        <v>11719</v>
      </c>
    </row>
    <row r="194" spans="1:18" ht="18.5">
      <c r="A194" s="80" t="s">
        <v>234</v>
      </c>
      <c r="B194" s="17" t="s">
        <v>1011</v>
      </c>
      <c r="C194" s="94" t="s">
        <v>668</v>
      </c>
      <c r="D194" s="92" t="s">
        <v>17</v>
      </c>
      <c r="E194" s="109" t="str">
        <f>VLOOKUP(Table1432[[#This Row],[NUTS I]],Table1533[],2,FALSE)</f>
        <v>1</v>
      </c>
      <c r="F194" s="115" t="s">
        <v>1</v>
      </c>
      <c r="G194" s="109" t="str">
        <f>VLOOKUP(Table1432[[#This Row],[NUTS II 2011]],Table1634[],2,FALSE)</f>
        <v>11</v>
      </c>
      <c r="H194" s="93" t="s">
        <v>1</v>
      </c>
      <c r="I194" s="109" t="str">
        <f>VLOOKUP(Table1432[[#This Row],[NUTS II 2013]],Table162436[],2,FALSE)</f>
        <v>11</v>
      </c>
      <c r="J194" s="115" t="s">
        <v>1023</v>
      </c>
      <c r="K194" s="109" t="str">
        <f>VLOOKUP(Table1432[[#This Row],[NUTS III 2011]],Table1735[],2,FALSE)</f>
        <v>115</v>
      </c>
      <c r="L194" s="92" t="s">
        <v>59</v>
      </c>
      <c r="M194" s="109" t="str">
        <f>VLOOKUP(Table1432[[#This Row],[NUTS III 2013]],Table172537[],2,FALSE)</f>
        <v>11C</v>
      </c>
      <c r="N194" s="111">
        <f>IFERROR(VLOOKUP(Table1432[[#This Row],[CodINE Mun2013]],VRefAquis!B:H,2,FALSE),IFERROR(VLOOKUP(Table1432[[#This Row],[CodINE NUTIII 2013]],VRefAquis!B:H,2,FALSE),VLOOKUP(Table1432[[#This Row],[CodINE NUTII 2013]],VRefAquis!B:H,2,FALSE)))</f>
        <v>848</v>
      </c>
      <c r="O194" s="112">
        <f>IF(VLOOKUP(Table1432[[#This Row],[CodINE Mun2013]],VRefArren!B:H,2,FALSE)&lt;&gt;"",VLOOKUP(Table1432[[#This Row],[CodINE Mun2013]],VRefArren!B:H,2,FALSE),IFERROR(VLOOKUP(Table1432[[#This Row],[CodINE NUTIII 2013]],VRefArren!B:H,2,FALSE),VLOOKUP(Table1432[[#This Row],[CodINE NUTII 2013]],VRefArren!B:H,2,FALSE)))</f>
        <v>3.19</v>
      </c>
      <c r="P194" s="116">
        <v>27</v>
      </c>
      <c r="Q194" s="113">
        <v>27</v>
      </c>
      <c r="R194" s="817" t="s">
        <v>11720</v>
      </c>
    </row>
    <row r="195" spans="1:18" ht="18.5">
      <c r="A195" s="79" t="s">
        <v>235</v>
      </c>
      <c r="B195" s="17" t="s">
        <v>907</v>
      </c>
      <c r="C195" s="94" t="s">
        <v>572</v>
      </c>
      <c r="D195" s="92" t="s">
        <v>17</v>
      </c>
      <c r="E195" s="109" t="str">
        <f>VLOOKUP(Table1432[[#This Row],[NUTS I]],Table1533[],2,FALSE)</f>
        <v>1</v>
      </c>
      <c r="F195" s="115" t="s">
        <v>18</v>
      </c>
      <c r="G195" s="109" t="str">
        <f>VLOOKUP(Table1432[[#This Row],[NUTS II 2011]],Table1634[],2,FALSE)</f>
        <v>16</v>
      </c>
      <c r="H195" s="92" t="s">
        <v>18</v>
      </c>
      <c r="I195" s="109" t="str">
        <f>VLOOKUP(Table1432[[#This Row],[NUTS II 2013]],Table162436[],2,FALSE)</f>
        <v>16</v>
      </c>
      <c r="J195" s="115" t="s">
        <v>916</v>
      </c>
      <c r="K195" s="109" t="str">
        <f>VLOOKUP(Table1432[[#This Row],[NUTS III 2011]],Table1735[],2,FALSE)</f>
        <v>165</v>
      </c>
      <c r="L195" s="93" t="s">
        <v>23</v>
      </c>
      <c r="M195" s="109" t="str">
        <f>VLOOKUP(Table1432[[#This Row],[NUTS III 2013]],Table172537[],2,FALSE)</f>
        <v>16G</v>
      </c>
      <c r="N195" s="111">
        <f>IFERROR(VLOOKUP(Table1432[[#This Row],[CodINE Mun2013]],VRefAquis!B:H,2,FALSE),IFERROR(VLOOKUP(Table1432[[#This Row],[CodINE NUTIII 2013]],VRefAquis!B:H,2,FALSE),VLOOKUP(Table1432[[#This Row],[CodINE NUTII 2013]],VRefAquis!B:H,2,FALSE)))</f>
        <v>942</v>
      </c>
      <c r="O195" s="112">
        <f>IF(VLOOKUP(Table1432[[#This Row],[CodINE Mun2013]],VRefArren!B:H,2,FALSE)&lt;&gt;"",VLOOKUP(Table1432[[#This Row],[CodINE Mun2013]],VRefArren!B:H,2,FALSE),IFERROR(VLOOKUP(Table1432[[#This Row],[CodINE NUTIII 2013]],VRefArren!B:H,2,FALSE),VLOOKUP(Table1432[[#This Row],[CodINE NUTII 2013]],VRefArren!B:H,2,FALSE)))</f>
        <v>3.54</v>
      </c>
      <c r="P195" s="116">
        <v>2</v>
      </c>
      <c r="Q195" s="113">
        <v>2</v>
      </c>
      <c r="R195" s="817" t="s">
        <v>11721</v>
      </c>
    </row>
    <row r="196" spans="1:18" ht="18.5">
      <c r="A196" s="79" t="s">
        <v>236</v>
      </c>
      <c r="B196" s="17" t="s">
        <v>872</v>
      </c>
      <c r="C196" s="94" t="s">
        <v>560</v>
      </c>
      <c r="D196" s="92" t="s">
        <v>17</v>
      </c>
      <c r="E196" s="109" t="str">
        <f>VLOOKUP(Table1432[[#This Row],[NUTS I]],Table1533[],2,FALSE)</f>
        <v>1</v>
      </c>
      <c r="F196" s="115" t="s">
        <v>18</v>
      </c>
      <c r="G196" s="109" t="str">
        <f>VLOOKUP(Table1432[[#This Row],[NUTS II 2011]],Table1634[],2,FALSE)</f>
        <v>16</v>
      </c>
      <c r="H196" s="92" t="s">
        <v>18</v>
      </c>
      <c r="I196" s="109" t="str">
        <f>VLOOKUP(Table1432[[#This Row],[NUTS II 2013]],Table162436[],2,FALSE)</f>
        <v>16</v>
      </c>
      <c r="J196" s="115" t="s">
        <v>876</v>
      </c>
      <c r="K196" s="109" t="str">
        <f>VLOOKUP(Table1432[[#This Row],[NUTS III 2011]],Table1735[],2,FALSE)</f>
        <v>169</v>
      </c>
      <c r="L196" s="92" t="s">
        <v>110</v>
      </c>
      <c r="M196" s="109" t="str">
        <f>VLOOKUP(Table1432[[#This Row],[NUTS III 2013]],Table172537[],2,FALSE)</f>
        <v>16H</v>
      </c>
      <c r="N196" s="111">
        <f>IFERROR(VLOOKUP(Table1432[[#This Row],[CodINE Mun2013]],VRefAquis!B:H,2,FALSE),IFERROR(VLOOKUP(Table1432[[#This Row],[CodINE NUTIII 2013]],VRefAquis!B:H,2,FALSE),VLOOKUP(Table1432[[#This Row],[CodINE NUTII 2013]],VRefAquis!B:H,2,FALSE)))</f>
        <v>750</v>
      </c>
      <c r="O196" s="112">
        <f>IF(VLOOKUP(Table1432[[#This Row],[CodINE Mun2013]],VRefArren!B:H,2,FALSE)&lt;&gt;"",VLOOKUP(Table1432[[#This Row],[CodINE Mun2013]],VRefArren!B:H,2,FALSE),IFERROR(VLOOKUP(Table1432[[#This Row],[CodINE NUTIII 2013]],VRefArren!B:H,2,FALSE),VLOOKUP(Table1432[[#This Row],[CodINE NUTII 2013]],VRefArren!B:H,2,FALSE)))</f>
        <v>3.09</v>
      </c>
      <c r="P196" s="116">
        <v>0</v>
      </c>
      <c r="Q196" s="113">
        <v>0</v>
      </c>
      <c r="R196" s="817" t="s">
        <v>11722</v>
      </c>
    </row>
    <row r="197" spans="1:18" ht="18.5">
      <c r="A197" s="80" t="s">
        <v>237</v>
      </c>
      <c r="B197" s="17" t="s">
        <v>984</v>
      </c>
      <c r="C197" s="94" t="s">
        <v>657</v>
      </c>
      <c r="D197" s="92" t="s">
        <v>17</v>
      </c>
      <c r="E197" s="109" t="str">
        <f>VLOOKUP(Table1432[[#This Row],[NUTS I]],Table1533[],2,FALSE)</f>
        <v>1</v>
      </c>
      <c r="F197" s="115" t="s">
        <v>1</v>
      </c>
      <c r="G197" s="109" t="str">
        <f>VLOOKUP(Table1432[[#This Row],[NUTS II 2011]],Table1634[],2,FALSE)</f>
        <v>11</v>
      </c>
      <c r="H197" s="93" t="s">
        <v>1</v>
      </c>
      <c r="I197" s="109" t="str">
        <f>VLOOKUP(Table1432[[#This Row],[NUTS II 2013]],Table162436[],2,FALSE)</f>
        <v>11</v>
      </c>
      <c r="J197" s="115" t="s">
        <v>41</v>
      </c>
      <c r="K197" s="109" t="str">
        <f>VLOOKUP(Table1432[[#This Row],[NUTS III 2011]],Table1735[],2,FALSE)</f>
        <v>117</v>
      </c>
      <c r="L197" s="92" t="s">
        <v>41</v>
      </c>
      <c r="M197" s="109" t="str">
        <f>VLOOKUP(Table1432[[#This Row],[NUTS III 2013]],Table172537[],2,FALSE)</f>
        <v>11D</v>
      </c>
      <c r="N197" s="111">
        <f>IFERROR(VLOOKUP(Table1432[[#This Row],[CodINE Mun2013]],VRefAquis!B:H,2,FALSE),IFERROR(VLOOKUP(Table1432[[#This Row],[CodINE NUTIII 2013]],VRefAquis!B:H,2,FALSE),VLOOKUP(Table1432[[#This Row],[CodINE NUTII 2013]],VRefAquis!B:H,2,FALSE)))</f>
        <v>768</v>
      </c>
      <c r="O197" s="112">
        <f>IF(VLOOKUP(Table1432[[#This Row],[CodINE Mun2013]],VRefArren!B:H,2,FALSE)&lt;&gt;"",VLOOKUP(Table1432[[#This Row],[CodINE Mun2013]],VRefArren!B:H,2,FALSE),IFERROR(VLOOKUP(Table1432[[#This Row],[CodINE NUTIII 2013]],VRefArren!B:H,2,FALSE),VLOOKUP(Table1432[[#This Row],[CodINE NUTII 2013]],VRefArren!B:H,2,FALSE)))</f>
        <v>3.22</v>
      </c>
      <c r="P197" s="116">
        <v>0</v>
      </c>
      <c r="Q197" s="114">
        <v>0</v>
      </c>
      <c r="R197" s="817" t="s">
        <v>11723</v>
      </c>
    </row>
    <row r="198" spans="1:18" ht="18.5">
      <c r="A198" s="79" t="s">
        <v>238</v>
      </c>
      <c r="B198" s="17" t="s">
        <v>924</v>
      </c>
      <c r="C198" s="94" t="s">
        <v>594</v>
      </c>
      <c r="D198" s="92" t="s">
        <v>17</v>
      </c>
      <c r="E198" s="109" t="str">
        <f>VLOOKUP(Table1432[[#This Row],[NUTS I]],Table1533[],2,FALSE)</f>
        <v>1</v>
      </c>
      <c r="F198" s="115" t="s">
        <v>18</v>
      </c>
      <c r="G198" s="109" t="str">
        <f>VLOOKUP(Table1432[[#This Row],[NUTS II 2011]],Table1634[],2,FALSE)</f>
        <v>16</v>
      </c>
      <c r="H198" s="92" t="s">
        <v>18</v>
      </c>
      <c r="I198" s="109" t="str">
        <f>VLOOKUP(Table1432[[#This Row],[NUTS II 2013]],Table162436[],2,FALSE)</f>
        <v>16</v>
      </c>
      <c r="J198" s="115" t="s">
        <v>932</v>
      </c>
      <c r="K198" s="109" t="str">
        <f>VLOOKUP(Table1432[[#This Row],[NUTS III 2011]],Table1735[],2,FALSE)</f>
        <v>164</v>
      </c>
      <c r="L198" s="92" t="s">
        <v>69</v>
      </c>
      <c r="M198" s="109" t="str">
        <f>VLOOKUP(Table1432[[#This Row],[NUTS III 2013]],Table172537[],2,FALSE)</f>
        <v>16E</v>
      </c>
      <c r="N198" s="111">
        <f>IFERROR(VLOOKUP(Table1432[[#This Row],[CodINE Mun2013]],VRefAquis!B:H,2,FALSE),IFERROR(VLOOKUP(Table1432[[#This Row],[CodINE NUTIII 2013]],VRefAquis!B:H,2,FALSE),VLOOKUP(Table1432[[#This Row],[CodINE NUTII 2013]],VRefAquis!B:H,2,FALSE)))</f>
        <v>1021</v>
      </c>
      <c r="O198" s="112">
        <f>IF(VLOOKUP(Table1432[[#This Row],[CodINE Mun2013]],VRefArren!B:H,2,FALSE)&lt;&gt;"",VLOOKUP(Table1432[[#This Row],[CodINE Mun2013]],VRefArren!B:H,2,FALSE),IFERROR(VLOOKUP(Table1432[[#This Row],[CodINE NUTIII 2013]],VRefArren!B:H,2,FALSE),VLOOKUP(Table1432[[#This Row],[CodINE NUTII 2013]],VRefArren!B:H,2,FALSE)))</f>
        <v>4.45</v>
      </c>
      <c r="P198" s="116">
        <v>0</v>
      </c>
      <c r="Q198" s="113">
        <v>0</v>
      </c>
      <c r="R198" s="817" t="s">
        <v>11724</v>
      </c>
    </row>
    <row r="199" spans="1:18" ht="18.5">
      <c r="A199" s="80" t="s">
        <v>239</v>
      </c>
      <c r="B199" s="17" t="s">
        <v>860</v>
      </c>
      <c r="C199" s="94" t="s">
        <v>625</v>
      </c>
      <c r="D199" s="92" t="s">
        <v>17</v>
      </c>
      <c r="E199" s="109" t="str">
        <f>VLOOKUP(Table1432[[#This Row],[NUTS I]],Table1533[],2,FALSE)</f>
        <v>1</v>
      </c>
      <c r="F199" s="115" t="s">
        <v>18</v>
      </c>
      <c r="G199" s="109" t="str">
        <f>VLOOKUP(Table1432[[#This Row],[NUTS II 2011]],Table1634[],2,FALSE)</f>
        <v>16</v>
      </c>
      <c r="H199" s="92" t="s">
        <v>18</v>
      </c>
      <c r="I199" s="109" t="str">
        <f>VLOOKUP(Table1432[[#This Row],[NUTS II 2013]],Table162436[],2,FALSE)</f>
        <v>16</v>
      </c>
      <c r="J199" s="115" t="s">
        <v>34</v>
      </c>
      <c r="K199" s="109" t="str">
        <f>VLOOKUP(Table1432[[#This Row],[NUTS III 2011]],Table1735[],2,FALSE)</f>
        <v>16B</v>
      </c>
      <c r="L199" s="93" t="s">
        <v>34</v>
      </c>
      <c r="M199" s="109" t="str">
        <f>VLOOKUP(Table1432[[#This Row],[NUTS III 2013]],Table172537[],2,FALSE)</f>
        <v>16B</v>
      </c>
      <c r="N199" s="111">
        <f>IFERROR(VLOOKUP(Table1432[[#This Row],[CodINE Mun2013]],VRefAquis!B:H,2,FALSE),IFERROR(VLOOKUP(Table1432[[#This Row],[CodINE NUTIII 2013]],VRefAquis!B:H,2,FALSE),VLOOKUP(Table1432[[#This Row],[CodINE NUTII 2013]],VRefAquis!B:H,2,FALSE)))</f>
        <v>1124</v>
      </c>
      <c r="O199" s="112">
        <f>IF(VLOOKUP(Table1432[[#This Row],[CodINE Mun2013]],VRefArren!B:H,2,FALSE)&lt;&gt;"",VLOOKUP(Table1432[[#This Row],[CodINE Mun2013]],VRefArren!B:H,2,FALSE),IFERROR(VLOOKUP(Table1432[[#This Row],[CodINE NUTIII 2013]],VRefArren!B:H,2,FALSE),VLOOKUP(Table1432[[#This Row],[CodINE NUTII 2013]],VRefArren!B:H,2,FALSE)))</f>
        <v>4.42</v>
      </c>
      <c r="P199" s="116">
        <v>3</v>
      </c>
      <c r="Q199" s="114">
        <v>36</v>
      </c>
      <c r="R199" s="817" t="s">
        <v>11725</v>
      </c>
    </row>
    <row r="200" spans="1:18" ht="18.5">
      <c r="A200" s="79" t="s">
        <v>240</v>
      </c>
      <c r="B200" s="17" t="s">
        <v>991</v>
      </c>
      <c r="C200" s="94" t="s">
        <v>656</v>
      </c>
      <c r="D200" s="92" t="s">
        <v>17</v>
      </c>
      <c r="E200" s="109" t="str">
        <f>VLOOKUP(Table1432[[#This Row],[NUTS I]],Table1533[],2,FALSE)</f>
        <v>1</v>
      </c>
      <c r="F200" s="115" t="s">
        <v>1</v>
      </c>
      <c r="G200" s="109" t="str">
        <f>VLOOKUP(Table1432[[#This Row],[NUTS II 2011]],Table1634[],2,FALSE)</f>
        <v>11</v>
      </c>
      <c r="H200" s="93" t="s">
        <v>1</v>
      </c>
      <c r="I200" s="109" t="str">
        <f>VLOOKUP(Table1432[[#This Row],[NUTS II 2013]],Table162436[],2,FALSE)</f>
        <v>11</v>
      </c>
      <c r="J200" s="115" t="s">
        <v>41</v>
      </c>
      <c r="K200" s="109" t="str">
        <f>VLOOKUP(Table1432[[#This Row],[NUTS III 2011]],Table1735[],2,FALSE)</f>
        <v>117</v>
      </c>
      <c r="L200" s="92" t="s">
        <v>41</v>
      </c>
      <c r="M200" s="109" t="str">
        <f>VLOOKUP(Table1432[[#This Row],[NUTS III 2013]],Table172537[],2,FALSE)</f>
        <v>11D</v>
      </c>
      <c r="N200" s="111">
        <f>IFERROR(VLOOKUP(Table1432[[#This Row],[CodINE Mun2013]],VRefAquis!B:H,2,FALSE),IFERROR(VLOOKUP(Table1432[[#This Row],[CodINE NUTIII 2013]],VRefAquis!B:H,2,FALSE),VLOOKUP(Table1432[[#This Row],[CodINE NUTII 2013]],VRefAquis!B:H,2,FALSE)))</f>
        <v>768</v>
      </c>
      <c r="O200" s="112">
        <f>IF(VLOOKUP(Table1432[[#This Row],[CodINE Mun2013]],VRefArren!B:H,2,FALSE)&lt;&gt;"",VLOOKUP(Table1432[[#This Row],[CodINE Mun2013]],VRefArren!B:H,2,FALSE),IFERROR(VLOOKUP(Table1432[[#This Row],[CodINE NUTIII 2013]],VRefArren!B:H,2,FALSE),VLOOKUP(Table1432[[#This Row],[CodINE NUTII 2013]],VRefArren!B:H,2,FALSE)))</f>
        <v>3.5</v>
      </c>
      <c r="P200" s="116">
        <v>0</v>
      </c>
      <c r="Q200" s="113">
        <v>0</v>
      </c>
      <c r="R200" s="817" t="s">
        <v>11726</v>
      </c>
    </row>
    <row r="201" spans="1:18" ht="18.5">
      <c r="A201" s="80" t="s">
        <v>241</v>
      </c>
      <c r="B201" s="17" t="s">
        <v>879</v>
      </c>
      <c r="C201" s="94" t="s">
        <v>531</v>
      </c>
      <c r="D201" s="92" t="s">
        <v>17</v>
      </c>
      <c r="E201" s="109" t="str">
        <f>VLOOKUP(Table1432[[#This Row],[NUTS I]],Table1533[],2,FALSE)</f>
        <v>1</v>
      </c>
      <c r="F201" s="115" t="s">
        <v>18</v>
      </c>
      <c r="G201" s="109" t="str">
        <f>VLOOKUP(Table1432[[#This Row],[NUTS II 2011]],Table1634[],2,FALSE)</f>
        <v>16</v>
      </c>
      <c r="H201" s="92" t="s">
        <v>18</v>
      </c>
      <c r="I201" s="109" t="str">
        <f>VLOOKUP(Table1432[[#This Row],[NUTS II 2013]],Table162436[],2,FALSE)</f>
        <v>16</v>
      </c>
      <c r="J201" s="115" t="s">
        <v>887</v>
      </c>
      <c r="K201" s="109" t="str">
        <f>VLOOKUP(Table1432[[#This Row],[NUTS III 2011]],Table1735[],2,FALSE)</f>
        <v>168</v>
      </c>
      <c r="L201" s="93" t="s">
        <v>47</v>
      </c>
      <c r="M201" s="109" t="str">
        <f>VLOOKUP(Table1432[[#This Row],[NUTS III 2013]],Table172537[],2,FALSE)</f>
        <v>16J</v>
      </c>
      <c r="N201" s="111">
        <f>IFERROR(VLOOKUP(Table1432[[#This Row],[CodINE Mun2013]],VRefAquis!B:H,2,FALSE),IFERROR(VLOOKUP(Table1432[[#This Row],[CodINE NUTIII 2013]],VRefAquis!B:H,2,FALSE),VLOOKUP(Table1432[[#This Row],[CodINE NUTII 2013]],VRefAquis!B:H,2,FALSE)))</f>
        <v>745</v>
      </c>
      <c r="O201" s="112">
        <f>IF(VLOOKUP(Table1432[[#This Row],[CodINE Mun2013]],VRefArren!B:H,2,FALSE)&lt;&gt;"",VLOOKUP(Table1432[[#This Row],[CodINE Mun2013]],VRefArren!B:H,2,FALSE),IFERROR(VLOOKUP(Table1432[[#This Row],[CodINE NUTIII 2013]],VRefArren!B:H,2,FALSE),VLOOKUP(Table1432[[#This Row],[CodINE NUTII 2013]],VRefArren!B:H,2,FALSE)))</f>
        <v>2.97</v>
      </c>
      <c r="P201" s="116">
        <v>0</v>
      </c>
      <c r="Q201" s="114">
        <v>0</v>
      </c>
      <c r="R201" s="817" t="s">
        <v>11727</v>
      </c>
    </row>
    <row r="202" spans="1:18" ht="18.5">
      <c r="A202" s="80" t="s">
        <v>242</v>
      </c>
      <c r="B202" s="17" t="s">
        <v>934</v>
      </c>
      <c r="C202" s="94" t="s">
        <v>581</v>
      </c>
      <c r="D202" s="92" t="s">
        <v>17</v>
      </c>
      <c r="E202" s="109" t="str">
        <f>VLOOKUP(Table1432[[#This Row],[NUTS I]],Table1533[],2,FALSE)</f>
        <v>1</v>
      </c>
      <c r="F202" s="115" t="s">
        <v>18</v>
      </c>
      <c r="G202" s="109" t="str">
        <f>VLOOKUP(Table1432[[#This Row],[NUTS II 2011]],Table1634[],2,FALSE)</f>
        <v>16</v>
      </c>
      <c r="H202" s="92" t="s">
        <v>18</v>
      </c>
      <c r="I202" s="109" t="str">
        <f>VLOOKUP(Table1432[[#This Row],[NUTS II 2013]],Table162436[],2,FALSE)</f>
        <v>16</v>
      </c>
      <c r="J202" s="115" t="s">
        <v>939</v>
      </c>
      <c r="K202" s="109" t="str">
        <f>VLOOKUP(Table1432[[#This Row],[NUTS III 2011]],Table1735[],2,FALSE)</f>
        <v>163</v>
      </c>
      <c r="L202" s="92" t="s">
        <v>55</v>
      </c>
      <c r="M202" s="109" t="str">
        <f>VLOOKUP(Table1432[[#This Row],[NUTS III 2013]],Table172537[],2,FALSE)</f>
        <v>16F</v>
      </c>
      <c r="N202" s="111">
        <f>IFERROR(VLOOKUP(Table1432[[#This Row],[CodINE Mun2013]],VRefAquis!B:H,2,FALSE),IFERROR(VLOOKUP(Table1432[[#This Row],[CodINE NUTIII 2013]],VRefAquis!B:H,2,FALSE),VLOOKUP(Table1432[[#This Row],[CodINE NUTII 2013]],VRefAquis!B:H,2,FALSE)))</f>
        <v>1043</v>
      </c>
      <c r="O202" s="112">
        <f>IF(VLOOKUP(Table1432[[#This Row],[CodINE Mun2013]],VRefArren!B:H,2,FALSE)&lt;&gt;"",VLOOKUP(Table1432[[#This Row],[CodINE Mun2013]],VRefArren!B:H,2,FALSE),IFERROR(VLOOKUP(Table1432[[#This Row],[CodINE NUTIII 2013]],VRefArren!B:H,2,FALSE),VLOOKUP(Table1432[[#This Row],[CodINE NUTII 2013]],VRefArren!B:H,2,FALSE)))</f>
        <v>3.47</v>
      </c>
      <c r="P202" s="116">
        <v>14</v>
      </c>
      <c r="Q202" s="114">
        <v>15</v>
      </c>
      <c r="R202" s="817" t="s">
        <v>11728</v>
      </c>
    </row>
    <row r="203" spans="1:18" ht="18.5">
      <c r="A203" s="79" t="s">
        <v>243</v>
      </c>
      <c r="B203" s="17" t="s">
        <v>740</v>
      </c>
      <c r="C203" s="94" t="s">
        <v>414</v>
      </c>
      <c r="D203" s="93" t="s">
        <v>64</v>
      </c>
      <c r="E203" s="110" t="str">
        <f>VLOOKUP(Table1432[[#This Row],[NUTS I]],Table1533[],2,FALSE)</f>
        <v>2</v>
      </c>
      <c r="F203" s="115" t="s">
        <v>64</v>
      </c>
      <c r="G203" s="109" t="str">
        <f>VLOOKUP(Table1432[[#This Row],[NUTS II 2011]],Table1634[],2,FALSE)</f>
        <v>20</v>
      </c>
      <c r="H203" s="92" t="s">
        <v>64</v>
      </c>
      <c r="I203" s="109" t="str">
        <f>VLOOKUP(Table1432[[#This Row],[NUTS II 2013]],Table162436[],2,FALSE)</f>
        <v>20</v>
      </c>
      <c r="J203" s="115" t="s">
        <v>64</v>
      </c>
      <c r="K203" s="109" t="str">
        <f>VLOOKUP(Table1432[[#This Row],[NUTS III 2011]],Table1735[],2,FALSE)</f>
        <v>200</v>
      </c>
      <c r="L203" s="115" t="s">
        <v>64</v>
      </c>
      <c r="M203" s="109" t="str">
        <f>VLOOKUP(Table1432[[#This Row],[NUTS III 2013]],Table172537[],2,FALSE)</f>
        <v>200</v>
      </c>
      <c r="N203" s="111">
        <f>IFERROR(VLOOKUP(Table1432[[#This Row],[CodINE Mun2013]],VRefAquis!B:H,2,FALSE),IFERROR(VLOOKUP(Table1432[[#This Row],[CodINE NUTIII 2013]],VRefAquis!B:H,2,FALSE),VLOOKUP(Table1432[[#This Row],[CodINE NUTII 2013]],VRefAquis!B:H,2,FALSE)))</f>
        <v>937</v>
      </c>
      <c r="O203" s="112">
        <f>IF(VLOOKUP(Table1432[[#This Row],[CodINE Mun2013]],VRefArren!B:H,2,FALSE)&lt;&gt;"",VLOOKUP(Table1432[[#This Row],[CodINE Mun2013]],VRefArren!B:H,2,FALSE),IFERROR(VLOOKUP(Table1432[[#This Row],[CodINE NUTIII 2013]],VRefArren!B:H,2,FALSE),VLOOKUP(Table1432[[#This Row],[CodINE NUTII 2013]],VRefArren!B:H,2,FALSE)))</f>
        <v>4.88</v>
      </c>
      <c r="P203" s="116">
        <v>0</v>
      </c>
      <c r="Q203" s="113">
        <v>0</v>
      </c>
      <c r="R203" s="817" t="s">
        <v>11729</v>
      </c>
    </row>
    <row r="204" spans="1:18" ht="18.5">
      <c r="A204" s="79" t="s">
        <v>244</v>
      </c>
      <c r="B204" s="17" t="s">
        <v>720</v>
      </c>
      <c r="C204" s="94" t="s">
        <v>396</v>
      </c>
      <c r="D204" s="93" t="s">
        <v>99</v>
      </c>
      <c r="E204" s="110" t="str">
        <f>VLOOKUP(Table1432[[#This Row],[NUTS I]],Table1533[],2,FALSE)</f>
        <v>3</v>
      </c>
      <c r="F204" s="115" t="s">
        <v>99</v>
      </c>
      <c r="G204" s="109" t="str">
        <f>VLOOKUP(Table1432[[#This Row],[NUTS II 2011]],Table1634[],2,FALSE)</f>
        <v>30</v>
      </c>
      <c r="H204" s="92" t="s">
        <v>99</v>
      </c>
      <c r="I204" s="109" t="str">
        <f>VLOOKUP(Table1432[[#This Row],[NUTS II 2013]],Table162436[],2,FALSE)</f>
        <v>30</v>
      </c>
      <c r="J204" s="115" t="s">
        <v>99</v>
      </c>
      <c r="K204" s="109" t="str">
        <f>VLOOKUP(Table1432[[#This Row],[NUTS III 2011]],Table1735[],2,FALSE)</f>
        <v>300</v>
      </c>
      <c r="L204" s="115" t="s">
        <v>99</v>
      </c>
      <c r="M204" s="109" t="str">
        <f>VLOOKUP(Table1432[[#This Row],[NUTS III 2013]],Table172537[],2,FALSE)</f>
        <v>300</v>
      </c>
      <c r="N204" s="111">
        <f>IFERROR(VLOOKUP(Table1432[[#This Row],[CodINE Mun2013]],VRefAquis!B:H,2,FALSE),IFERROR(VLOOKUP(Table1432[[#This Row],[CodINE NUTIII 2013]],VRefAquis!B:H,2,FALSE),VLOOKUP(Table1432[[#This Row],[CodINE NUTII 2013]],VRefAquis!B:H,2,FALSE)))</f>
        <v>1494</v>
      </c>
      <c r="O204" s="112">
        <f>IF(VLOOKUP(Table1432[[#This Row],[CodINE Mun2013]],VRefArren!B:H,2,FALSE)&lt;&gt;"",VLOOKUP(Table1432[[#This Row],[CodINE Mun2013]],VRefArren!B:H,2,FALSE),IFERROR(VLOOKUP(Table1432[[#This Row],[CodINE NUTIII 2013]],VRefArren!B:H,2,FALSE),VLOOKUP(Table1432[[#This Row],[CodINE NUTII 2013]],VRefArren!B:H,2,FALSE)))</f>
        <v>5.99</v>
      </c>
      <c r="P204" s="116">
        <v>2</v>
      </c>
      <c r="Q204" s="113">
        <v>4</v>
      </c>
      <c r="R204" s="817" t="s">
        <v>11730</v>
      </c>
    </row>
    <row r="205" spans="1:18" ht="18.5">
      <c r="A205" s="79" t="s">
        <v>245</v>
      </c>
      <c r="B205" s="17" t="s">
        <v>1048</v>
      </c>
      <c r="C205" s="94" t="s">
        <v>378</v>
      </c>
      <c r="D205" s="92" t="s">
        <v>17</v>
      </c>
      <c r="E205" s="109" t="str">
        <f>VLOOKUP(Table1432[[#This Row],[NUTS I]],Table1533[],2,FALSE)</f>
        <v>1</v>
      </c>
      <c r="F205" s="115" t="s">
        <v>1</v>
      </c>
      <c r="G205" s="109" t="str">
        <f>VLOOKUP(Table1432[[#This Row],[NUTS II 2011]],Table1634[],2,FALSE)</f>
        <v>11</v>
      </c>
      <c r="H205" s="93" t="s">
        <v>1</v>
      </c>
      <c r="I205" s="109" t="str">
        <f>VLOOKUP(Table1432[[#This Row],[NUTS II 2013]],Table162436[],2,FALSE)</f>
        <v>11</v>
      </c>
      <c r="J205" s="115" t="s">
        <v>1054</v>
      </c>
      <c r="K205" s="109" t="str">
        <f>VLOOKUP(Table1432[[#This Row],[NUTS III 2011]],Table1735[],2,FALSE)</f>
        <v>111</v>
      </c>
      <c r="L205" s="92" t="s">
        <v>67</v>
      </c>
      <c r="M205" s="109" t="str">
        <f>VLOOKUP(Table1432[[#This Row],[NUTS III 2013]],Table172537[],2,FALSE)</f>
        <v>111</v>
      </c>
      <c r="N205" s="111">
        <f>IFERROR(VLOOKUP(Table1432[[#This Row],[CodINE Mun2013]],VRefAquis!B:H,2,FALSE),IFERROR(VLOOKUP(Table1432[[#This Row],[CodINE NUTIII 2013]],VRefAquis!B:H,2,FALSE),VLOOKUP(Table1432[[#This Row],[CodINE NUTII 2013]],VRefAquis!B:H,2,FALSE)))</f>
        <v>988</v>
      </c>
      <c r="O205" s="112">
        <f>IF(VLOOKUP(Table1432[[#This Row],[CodINE Mun2013]],VRefArren!B:H,2,FALSE)&lt;&gt;"",VLOOKUP(Table1432[[#This Row],[CodINE Mun2013]],VRefArren!B:H,2,FALSE),IFERROR(VLOOKUP(Table1432[[#This Row],[CodINE NUTIII 2013]],VRefArren!B:H,2,FALSE),VLOOKUP(Table1432[[#This Row],[CodINE NUTII 2013]],VRefArren!B:H,2,FALSE)))</f>
        <v>2.88</v>
      </c>
      <c r="P205" s="116">
        <v>4</v>
      </c>
      <c r="Q205" s="113">
        <v>13</v>
      </c>
      <c r="R205" s="817" t="s">
        <v>11731</v>
      </c>
    </row>
    <row r="206" spans="1:18" ht="18.5">
      <c r="A206" s="80" t="s">
        <v>246</v>
      </c>
      <c r="B206" s="17" t="s">
        <v>1047</v>
      </c>
      <c r="C206" s="94" t="s">
        <v>379</v>
      </c>
      <c r="D206" s="92" t="s">
        <v>17</v>
      </c>
      <c r="E206" s="109" t="str">
        <f>VLOOKUP(Table1432[[#This Row],[NUTS I]],Table1533[],2,FALSE)</f>
        <v>1</v>
      </c>
      <c r="F206" s="115" t="s">
        <v>1</v>
      </c>
      <c r="G206" s="109" t="str">
        <f>VLOOKUP(Table1432[[#This Row],[NUTS II 2011]],Table1634[],2,FALSE)</f>
        <v>11</v>
      </c>
      <c r="H206" s="93" t="s">
        <v>1</v>
      </c>
      <c r="I206" s="109" t="str">
        <f>VLOOKUP(Table1432[[#This Row],[NUTS II 2013]],Table162436[],2,FALSE)</f>
        <v>11</v>
      </c>
      <c r="J206" s="115" t="s">
        <v>1054</v>
      </c>
      <c r="K206" s="109" t="str">
        <f>VLOOKUP(Table1432[[#This Row],[NUTS III 2011]],Table1735[],2,FALSE)</f>
        <v>111</v>
      </c>
      <c r="L206" s="92" t="s">
        <v>67</v>
      </c>
      <c r="M206" s="109" t="str">
        <f>VLOOKUP(Table1432[[#This Row],[NUTS III 2013]],Table172537[],2,FALSE)</f>
        <v>111</v>
      </c>
      <c r="N206" s="111">
        <f>IFERROR(VLOOKUP(Table1432[[#This Row],[CodINE Mun2013]],VRefAquis!B:H,2,FALSE),IFERROR(VLOOKUP(Table1432[[#This Row],[CodINE NUTIII 2013]],VRefAquis!B:H,2,FALSE),VLOOKUP(Table1432[[#This Row],[CodINE NUTII 2013]],VRefAquis!B:H,2,FALSE)))</f>
        <v>988</v>
      </c>
      <c r="O206" s="112">
        <f>IF(VLOOKUP(Table1432[[#This Row],[CodINE Mun2013]],VRefArren!B:H,2,FALSE)&lt;&gt;"",VLOOKUP(Table1432[[#This Row],[CodINE Mun2013]],VRefArren!B:H,2,FALSE),IFERROR(VLOOKUP(Table1432[[#This Row],[CodINE NUTIII 2013]],VRefArren!B:H,2,FALSE),VLOOKUP(Table1432[[#This Row],[CodINE NUTII 2013]],VRefArren!B:H,2,FALSE)))</f>
        <v>3.51</v>
      </c>
      <c r="P206" s="116">
        <v>0</v>
      </c>
      <c r="Q206" s="114">
        <v>0</v>
      </c>
      <c r="R206" s="817" t="s">
        <v>11732</v>
      </c>
    </row>
    <row r="207" spans="1:18" ht="18.5">
      <c r="A207" s="80" t="s">
        <v>247</v>
      </c>
      <c r="B207" s="17" t="s">
        <v>801</v>
      </c>
      <c r="C207" s="94" t="s">
        <v>462</v>
      </c>
      <c r="D207" s="92" t="s">
        <v>17</v>
      </c>
      <c r="E207" s="109" t="str">
        <f>VLOOKUP(Table1432[[#This Row],[NUTS I]],Table1533[],2,FALSE)</f>
        <v>1</v>
      </c>
      <c r="F207" s="115" t="s">
        <v>25</v>
      </c>
      <c r="G207" s="109" t="str">
        <f>VLOOKUP(Table1432[[#This Row],[NUTS II 2011]],Table1634[],2,FALSE)</f>
        <v>18</v>
      </c>
      <c r="H207" s="93" t="s">
        <v>25</v>
      </c>
      <c r="I207" s="109" t="str">
        <f>VLOOKUP(Table1432[[#This Row],[NUTS II 2013]],Table162436[],2,FALSE)</f>
        <v>18</v>
      </c>
      <c r="J207" s="115" t="s">
        <v>53</v>
      </c>
      <c r="K207" s="109" t="str">
        <f>VLOOKUP(Table1432[[#This Row],[NUTS III 2011]],Table1735[],2,FALSE)</f>
        <v>182</v>
      </c>
      <c r="L207" s="92" t="s">
        <v>53</v>
      </c>
      <c r="M207" s="109" t="str">
        <f>VLOOKUP(Table1432[[#This Row],[NUTS III 2013]],Table172537[],2,FALSE)</f>
        <v>186</v>
      </c>
      <c r="N207" s="111">
        <f>IFERROR(VLOOKUP(Table1432[[#This Row],[CodINE Mun2013]],VRefAquis!B:H,2,FALSE),IFERROR(VLOOKUP(Table1432[[#This Row],[CodINE NUTIII 2013]],VRefAquis!B:H,2,FALSE),VLOOKUP(Table1432[[#This Row],[CodINE NUTII 2013]],VRefAquis!B:H,2,FALSE)))</f>
        <v>631</v>
      </c>
      <c r="O207" s="112">
        <f>IF(VLOOKUP(Table1432[[#This Row],[CodINE Mun2013]],VRefArren!B:H,2,FALSE)&lt;&gt;"",VLOOKUP(Table1432[[#This Row],[CodINE Mun2013]],VRefArren!B:H,2,FALSE),IFERROR(VLOOKUP(Table1432[[#This Row],[CodINE NUTIII 2013]],VRefArren!B:H,2,FALSE),VLOOKUP(Table1432[[#This Row],[CodINE NUTII 2013]],VRefArren!B:H,2,FALSE)))</f>
        <v>3.29</v>
      </c>
      <c r="P207" s="116">
        <v>2</v>
      </c>
      <c r="Q207" s="114">
        <v>3</v>
      </c>
      <c r="R207" s="817" t="s">
        <v>11733</v>
      </c>
    </row>
    <row r="208" spans="1:18" ht="18.5">
      <c r="A208" s="79" t="s">
        <v>248</v>
      </c>
      <c r="B208" s="17" t="s">
        <v>800</v>
      </c>
      <c r="C208" s="94" t="s">
        <v>461</v>
      </c>
      <c r="D208" s="92" t="s">
        <v>17</v>
      </c>
      <c r="E208" s="109" t="str">
        <f>VLOOKUP(Table1432[[#This Row],[NUTS I]],Table1533[],2,FALSE)</f>
        <v>1</v>
      </c>
      <c r="F208" s="115" t="s">
        <v>25</v>
      </c>
      <c r="G208" s="109" t="str">
        <f>VLOOKUP(Table1432[[#This Row],[NUTS II 2011]],Table1634[],2,FALSE)</f>
        <v>18</v>
      </c>
      <c r="H208" s="93" t="s">
        <v>25</v>
      </c>
      <c r="I208" s="109" t="str">
        <f>VLOOKUP(Table1432[[#This Row],[NUTS II 2013]],Table162436[],2,FALSE)</f>
        <v>18</v>
      </c>
      <c r="J208" s="115" t="s">
        <v>53</v>
      </c>
      <c r="K208" s="109" t="str">
        <f>VLOOKUP(Table1432[[#This Row],[NUTS III 2011]],Table1735[],2,FALSE)</f>
        <v>182</v>
      </c>
      <c r="L208" s="92" t="s">
        <v>53</v>
      </c>
      <c r="M208" s="109" t="str">
        <f>VLOOKUP(Table1432[[#This Row],[NUTS III 2013]],Table172537[],2,FALSE)</f>
        <v>186</v>
      </c>
      <c r="N208" s="111">
        <f>IFERROR(VLOOKUP(Table1432[[#This Row],[CodINE Mun2013]],VRefAquis!B:H,2,FALSE),IFERROR(VLOOKUP(Table1432[[#This Row],[CodINE NUTIII 2013]],VRefAquis!B:H,2,FALSE),VLOOKUP(Table1432[[#This Row],[CodINE NUTII 2013]],VRefAquis!B:H,2,FALSE)))</f>
        <v>631</v>
      </c>
      <c r="O208" s="112">
        <f>IF(VLOOKUP(Table1432[[#This Row],[CodINE Mun2013]],VRefArren!B:H,2,FALSE)&lt;&gt;"",VLOOKUP(Table1432[[#This Row],[CodINE Mun2013]],VRefArren!B:H,2,FALSE),IFERROR(VLOOKUP(Table1432[[#This Row],[CodINE NUTIII 2013]],VRefArren!B:H,2,FALSE),VLOOKUP(Table1432[[#This Row],[CodINE NUTII 2013]],VRefArren!B:H,2,FALSE)))</f>
        <v>3.41</v>
      </c>
      <c r="P208" s="116">
        <v>1</v>
      </c>
      <c r="Q208" s="113">
        <v>3</v>
      </c>
      <c r="R208" s="817" t="s">
        <v>11734</v>
      </c>
    </row>
    <row r="209" spans="1:18" ht="18.5">
      <c r="A209" s="80" t="s">
        <v>249</v>
      </c>
      <c r="B209" s="17" t="s">
        <v>791</v>
      </c>
      <c r="C209" s="94" t="s">
        <v>450</v>
      </c>
      <c r="D209" s="92" t="s">
        <v>17</v>
      </c>
      <c r="E209" s="109" t="str">
        <f>VLOOKUP(Table1432[[#This Row],[NUTS I]],Table1533[],2,FALSE)</f>
        <v>1</v>
      </c>
      <c r="F209" s="115" t="s">
        <v>25</v>
      </c>
      <c r="G209" s="109" t="str">
        <f>VLOOKUP(Table1432[[#This Row],[NUTS II 2011]],Table1634[],2,FALSE)</f>
        <v>18</v>
      </c>
      <c r="H209" s="93" t="s">
        <v>25</v>
      </c>
      <c r="I209" s="109" t="str">
        <f>VLOOKUP(Table1432[[#This Row],[NUTS II 2013]],Table162436[],2,FALSE)</f>
        <v>18</v>
      </c>
      <c r="J209" s="115" t="s">
        <v>26</v>
      </c>
      <c r="K209" s="109" t="str">
        <f>VLOOKUP(Table1432[[#This Row],[NUTS III 2011]],Table1735[],2,FALSE)</f>
        <v>183</v>
      </c>
      <c r="L209" s="92" t="s">
        <v>26</v>
      </c>
      <c r="M209" s="109" t="str">
        <f>VLOOKUP(Table1432[[#This Row],[NUTS III 2013]],Table172537[],2,FALSE)</f>
        <v>187</v>
      </c>
      <c r="N209" s="111">
        <f>IFERROR(VLOOKUP(Table1432[[#This Row],[CodINE Mun2013]],VRefAquis!B:H,2,FALSE),IFERROR(VLOOKUP(Table1432[[#This Row],[CodINE NUTIII 2013]],VRefAquis!B:H,2,FALSE),VLOOKUP(Table1432[[#This Row],[CodINE NUTII 2013]],VRefAquis!B:H,2,FALSE)))</f>
        <v>835</v>
      </c>
      <c r="O209" s="112">
        <f>IF(VLOOKUP(Table1432[[#This Row],[CodINE Mun2013]],VRefArren!B:H,2,FALSE)&lt;&gt;"",VLOOKUP(Table1432[[#This Row],[CodINE Mun2013]],VRefArren!B:H,2,FALSE),IFERROR(VLOOKUP(Table1432[[#This Row],[CodINE NUTIII 2013]],VRefArren!B:H,2,FALSE),VLOOKUP(Table1432[[#This Row],[CodINE NUTII 2013]],VRefArren!B:H,2,FALSE)))</f>
        <v>3.79</v>
      </c>
      <c r="P209" s="116">
        <v>0</v>
      </c>
      <c r="Q209" s="114">
        <v>0</v>
      </c>
      <c r="R209" s="817" t="s">
        <v>11735</v>
      </c>
    </row>
    <row r="210" spans="1:18" ht="18.5">
      <c r="A210" s="80" t="s">
        <v>250</v>
      </c>
      <c r="B210" s="17" t="s">
        <v>749</v>
      </c>
      <c r="C210" s="94" t="s">
        <v>432</v>
      </c>
      <c r="D210" s="92" t="s">
        <v>17</v>
      </c>
      <c r="E210" s="109" t="str">
        <f>VLOOKUP(Table1432[[#This Row],[NUTS I]],Table1533[],2,FALSE)</f>
        <v>1</v>
      </c>
      <c r="F210" s="115" t="s">
        <v>29</v>
      </c>
      <c r="G210" s="109" t="str">
        <f>VLOOKUP(Table1432[[#This Row],[NUTS II 2011]],Table1634[],2,FALSE)</f>
        <v>15</v>
      </c>
      <c r="H210" s="93" t="s">
        <v>29</v>
      </c>
      <c r="I210" s="109" t="str">
        <f>VLOOKUP(Table1432[[#This Row],[NUTS II 2013]],Table162436[],2,FALSE)</f>
        <v>15</v>
      </c>
      <c r="J210" s="115" t="s">
        <v>29</v>
      </c>
      <c r="K210" s="109">
        <f>VLOOKUP(Table1432[[#This Row],[NUTS III 2011]],Table1735[],2,FALSE)</f>
        <v>150</v>
      </c>
      <c r="L210" s="92" t="s">
        <v>29</v>
      </c>
      <c r="M210" s="109">
        <f>VLOOKUP(Table1432[[#This Row],[NUTS III 2013]],Table172537[],2,FALSE)</f>
        <v>150</v>
      </c>
      <c r="N210" s="111">
        <f>IFERROR(VLOOKUP(Table1432[[#This Row],[CodINE Mun2013]],VRefAquis!B:H,2,FALSE),IFERROR(VLOOKUP(Table1432[[#This Row],[CodINE NUTIII 2013]],VRefAquis!B:H,2,FALSE),VLOOKUP(Table1432[[#This Row],[CodINE NUTII 2013]],VRefAquis!B:H,2,FALSE)))</f>
        <v>1899</v>
      </c>
      <c r="O210" s="112">
        <f>IF(VLOOKUP(Table1432[[#This Row],[CodINE Mun2013]],VRefArren!B:H,2,FALSE)&lt;&gt;"",VLOOKUP(Table1432[[#This Row],[CodINE Mun2013]],VRefArren!B:H,2,FALSE),IFERROR(VLOOKUP(Table1432[[#This Row],[CodINE NUTIII 2013]],VRefArren!B:H,2,FALSE),VLOOKUP(Table1432[[#This Row],[CodINE NUTII 2013]],VRefArren!B:H,2,FALSE)))</f>
        <v>7.14</v>
      </c>
      <c r="P210" s="116">
        <v>10</v>
      </c>
      <c r="Q210" s="114">
        <v>79</v>
      </c>
      <c r="R210" s="817" t="s">
        <v>11736</v>
      </c>
    </row>
    <row r="211" spans="1:18" ht="18.5">
      <c r="A211" s="80" t="s">
        <v>251</v>
      </c>
      <c r="B211" s="17" t="s">
        <v>1028</v>
      </c>
      <c r="C211" s="94" t="s">
        <v>695</v>
      </c>
      <c r="D211" s="92" t="s">
        <v>17</v>
      </c>
      <c r="E211" s="109" t="str">
        <f>VLOOKUP(Table1432[[#This Row],[NUTS I]],Table1533[],2,FALSE)</f>
        <v>1</v>
      </c>
      <c r="F211" s="115" t="s">
        <v>1</v>
      </c>
      <c r="G211" s="109" t="str">
        <f>VLOOKUP(Table1432[[#This Row],[NUTS II 2011]],Table1634[],2,FALSE)</f>
        <v>11</v>
      </c>
      <c r="H211" s="93" t="s">
        <v>1</v>
      </c>
      <c r="I211" s="109" t="str">
        <f>VLOOKUP(Table1432[[#This Row],[NUTS II 2013]],Table162436[],2,FALSE)</f>
        <v>11</v>
      </c>
      <c r="J211" s="115" t="s">
        <v>1034</v>
      </c>
      <c r="K211" s="109" t="str">
        <f>VLOOKUP(Table1432[[#This Row],[NUTS III 2011]],Table1735[],2,FALSE)</f>
        <v>114</v>
      </c>
      <c r="L211" s="93" t="s">
        <v>72</v>
      </c>
      <c r="M211" s="109" t="str">
        <f>VLOOKUP(Table1432[[#This Row],[NUTS III 2013]],Table172537[],2,FALSE)</f>
        <v>11A</v>
      </c>
      <c r="N211" s="111">
        <f>IFERROR(VLOOKUP(Table1432[[#This Row],[CodINE Mun2013]],VRefAquis!B:H,2,FALSE),IFERROR(VLOOKUP(Table1432[[#This Row],[CodINE NUTIII 2013]],VRefAquis!B:H,2,FALSE),VLOOKUP(Table1432[[#This Row],[CodINE NUTII 2013]],VRefAquis!B:H,2,FALSE)))</f>
        <v>2441</v>
      </c>
      <c r="O211" s="112">
        <f>IF(VLOOKUP(Table1432[[#This Row],[CodINE Mun2013]],VRefArren!B:H,2,FALSE)&lt;&gt;"",VLOOKUP(Table1432[[#This Row],[CodINE Mun2013]],VRefArren!B:H,2,FALSE),IFERROR(VLOOKUP(Table1432[[#This Row],[CodINE NUTIII 2013]],VRefArren!B:H,2,FALSE),VLOOKUP(Table1432[[#This Row],[CodINE NUTII 2013]],VRefArren!B:H,2,FALSE)))</f>
        <v>8.6999999999999993</v>
      </c>
      <c r="P211" s="116">
        <v>90</v>
      </c>
      <c r="Q211" s="114">
        <v>2094</v>
      </c>
      <c r="R211" s="817" t="s">
        <v>11737</v>
      </c>
    </row>
    <row r="212" spans="1:18" ht="18.5">
      <c r="A212" s="79" t="s">
        <v>252</v>
      </c>
      <c r="B212" s="17" t="s">
        <v>933</v>
      </c>
      <c r="C212" s="94" t="s">
        <v>580</v>
      </c>
      <c r="D212" s="92" t="s">
        <v>17</v>
      </c>
      <c r="E212" s="109" t="str">
        <f>VLOOKUP(Table1432[[#This Row],[NUTS I]],Table1533[],2,FALSE)</f>
        <v>1</v>
      </c>
      <c r="F212" s="115" t="s">
        <v>18</v>
      </c>
      <c r="G212" s="109" t="str">
        <f>VLOOKUP(Table1432[[#This Row],[NUTS II 2011]],Table1634[],2,FALSE)</f>
        <v>16</v>
      </c>
      <c r="H212" s="92" t="s">
        <v>18</v>
      </c>
      <c r="I212" s="109" t="str">
        <f>VLOOKUP(Table1432[[#This Row],[NUTS II 2013]],Table162436[],2,FALSE)</f>
        <v>16</v>
      </c>
      <c r="J212" s="115" t="s">
        <v>939</v>
      </c>
      <c r="K212" s="109" t="str">
        <f>VLOOKUP(Table1432[[#This Row],[NUTS III 2011]],Table1735[],2,FALSE)</f>
        <v>163</v>
      </c>
      <c r="L212" s="92" t="s">
        <v>55</v>
      </c>
      <c r="M212" s="109" t="str">
        <f>VLOOKUP(Table1432[[#This Row],[NUTS III 2013]],Table172537[],2,FALSE)</f>
        <v>16F</v>
      </c>
      <c r="N212" s="111">
        <f>IFERROR(VLOOKUP(Table1432[[#This Row],[CodINE Mun2013]],VRefAquis!B:H,2,FALSE),IFERROR(VLOOKUP(Table1432[[#This Row],[CodINE NUTIII 2013]],VRefAquis!B:H,2,FALSE),VLOOKUP(Table1432[[#This Row],[CodINE NUTII 2013]],VRefAquis!B:H,2,FALSE)))</f>
        <v>1043</v>
      </c>
      <c r="O212" s="112">
        <f>IF(VLOOKUP(Table1432[[#This Row],[CodINE Mun2013]],VRefArren!B:H,2,FALSE)&lt;&gt;"",VLOOKUP(Table1432[[#This Row],[CodINE Mun2013]],VRefArren!B:H,2,FALSE),IFERROR(VLOOKUP(Table1432[[#This Row],[CodINE NUTIII 2013]],VRefArren!B:H,2,FALSE),VLOOKUP(Table1432[[#This Row],[CodINE NUTII 2013]],VRefArren!B:H,2,FALSE)))</f>
        <v>3</v>
      </c>
      <c r="P212" s="116">
        <v>0</v>
      </c>
      <c r="Q212" s="113">
        <v>0</v>
      </c>
      <c r="R212" s="817" t="s">
        <v>11738</v>
      </c>
    </row>
    <row r="213" spans="1:18" ht="18.5">
      <c r="A213" s="80" t="s">
        <v>253</v>
      </c>
      <c r="B213" s="17" t="s">
        <v>719</v>
      </c>
      <c r="C213" s="94" t="s">
        <v>395</v>
      </c>
      <c r="D213" s="93" t="s">
        <v>99</v>
      </c>
      <c r="E213" s="110" t="str">
        <f>VLOOKUP(Table1432[[#This Row],[NUTS I]],Table1533[],2,FALSE)</f>
        <v>3</v>
      </c>
      <c r="F213" s="115" t="s">
        <v>99</v>
      </c>
      <c r="G213" s="109" t="str">
        <f>VLOOKUP(Table1432[[#This Row],[NUTS II 2011]],Table1634[],2,FALSE)</f>
        <v>30</v>
      </c>
      <c r="H213" s="92" t="s">
        <v>99</v>
      </c>
      <c r="I213" s="109" t="str">
        <f>VLOOKUP(Table1432[[#This Row],[NUTS II 2013]],Table162436[],2,FALSE)</f>
        <v>30</v>
      </c>
      <c r="J213" s="115" t="s">
        <v>99</v>
      </c>
      <c r="K213" s="109" t="str">
        <f>VLOOKUP(Table1432[[#This Row],[NUTS III 2011]],Table1735[],2,FALSE)</f>
        <v>300</v>
      </c>
      <c r="L213" s="115" t="s">
        <v>99</v>
      </c>
      <c r="M213" s="109" t="str">
        <f>VLOOKUP(Table1432[[#This Row],[NUTS III 2013]],Table172537[],2,FALSE)</f>
        <v>300</v>
      </c>
      <c r="N213" s="111">
        <f>IFERROR(VLOOKUP(Table1432[[#This Row],[CodINE Mun2013]],VRefAquis!B:H,2,FALSE),IFERROR(VLOOKUP(Table1432[[#This Row],[CodINE NUTIII 2013]],VRefAquis!B:H,2,FALSE),VLOOKUP(Table1432[[#This Row],[CodINE NUTII 2013]],VRefAquis!B:H,2,FALSE)))</f>
        <v>1494</v>
      </c>
      <c r="O213" s="112">
        <f>IF(VLOOKUP(Table1432[[#This Row],[CodINE Mun2013]],VRefArren!B:H,2,FALSE)&lt;&gt;"",VLOOKUP(Table1432[[#This Row],[CodINE Mun2013]],VRefArren!B:H,2,FALSE),IFERROR(VLOOKUP(Table1432[[#This Row],[CodINE NUTIII 2013]],VRefArren!B:H,2,FALSE),VLOOKUP(Table1432[[#This Row],[CodINE NUTII 2013]],VRefArren!B:H,2,FALSE)))</f>
        <v>5.99</v>
      </c>
      <c r="P213" s="116">
        <v>1</v>
      </c>
      <c r="Q213" s="114">
        <v>18</v>
      </c>
      <c r="R213" s="817" t="s">
        <v>11739</v>
      </c>
    </row>
    <row r="214" spans="1:18" ht="18.5">
      <c r="A214" s="80" t="s">
        <v>254</v>
      </c>
      <c r="B214" s="17" t="s">
        <v>714</v>
      </c>
      <c r="C214" s="94" t="s">
        <v>394</v>
      </c>
      <c r="D214" s="93" t="s">
        <v>99</v>
      </c>
      <c r="E214" s="110" t="str">
        <f>VLOOKUP(Table1432[[#This Row],[NUTS I]],Table1533[],2,FALSE)</f>
        <v>3</v>
      </c>
      <c r="F214" s="115" t="s">
        <v>99</v>
      </c>
      <c r="G214" s="109" t="str">
        <f>VLOOKUP(Table1432[[#This Row],[NUTS II 2011]],Table1634[],2,FALSE)</f>
        <v>30</v>
      </c>
      <c r="H214" s="92" t="s">
        <v>99</v>
      </c>
      <c r="I214" s="109" t="str">
        <f>VLOOKUP(Table1432[[#This Row],[NUTS II 2013]],Table162436[],2,FALSE)</f>
        <v>30</v>
      </c>
      <c r="J214" s="115" t="s">
        <v>99</v>
      </c>
      <c r="K214" s="109" t="str">
        <f>VLOOKUP(Table1432[[#This Row],[NUTS III 2011]],Table1735[],2,FALSE)</f>
        <v>300</v>
      </c>
      <c r="L214" s="115" t="s">
        <v>99</v>
      </c>
      <c r="M214" s="109" t="str">
        <f>VLOOKUP(Table1432[[#This Row],[NUTS III 2013]],Table172537[],2,FALSE)</f>
        <v>300</v>
      </c>
      <c r="N214" s="111">
        <f>IFERROR(VLOOKUP(Table1432[[#This Row],[CodINE Mun2013]],VRefAquis!B:H,2,FALSE),IFERROR(VLOOKUP(Table1432[[#This Row],[CodINE NUTIII 2013]],VRefAquis!B:H,2,FALSE),VLOOKUP(Table1432[[#This Row],[CodINE NUTII 2013]],VRefAquis!B:H,2,FALSE)))</f>
        <v>1494</v>
      </c>
      <c r="O214" s="112">
        <f>IF(VLOOKUP(Table1432[[#This Row],[CodINE Mun2013]],VRefArren!B:H,2,FALSE)&lt;&gt;"",VLOOKUP(Table1432[[#This Row],[CodINE Mun2013]],VRefArren!B:H,2,FALSE),IFERROR(VLOOKUP(Table1432[[#This Row],[CodINE NUTIII 2013]],VRefArren!B:H,2,FALSE),VLOOKUP(Table1432[[#This Row],[CodINE NUTII 2013]],VRefArren!B:H,2,FALSE)))</f>
        <v>5.99</v>
      </c>
      <c r="P214" s="116">
        <v>0</v>
      </c>
      <c r="Q214" s="114">
        <v>0</v>
      </c>
      <c r="R214" s="817" t="s">
        <v>11740</v>
      </c>
    </row>
    <row r="215" spans="1:18" ht="18.5">
      <c r="A215" s="80" t="s">
        <v>255</v>
      </c>
      <c r="B215" s="17" t="s">
        <v>1040</v>
      </c>
      <c r="C215" s="94" t="s">
        <v>707</v>
      </c>
      <c r="D215" s="92" t="s">
        <v>17</v>
      </c>
      <c r="E215" s="109" t="str">
        <f>VLOOKUP(Table1432[[#This Row],[NUTS I]],Table1533[],2,FALSE)</f>
        <v>1</v>
      </c>
      <c r="F215" s="115" t="s">
        <v>1</v>
      </c>
      <c r="G215" s="109" t="str">
        <f>VLOOKUP(Table1432[[#This Row],[NUTS II 2011]],Table1634[],2,FALSE)</f>
        <v>11</v>
      </c>
      <c r="H215" s="93" t="s">
        <v>1</v>
      </c>
      <c r="I215" s="109" t="str">
        <f>VLOOKUP(Table1432[[#This Row],[NUTS II 2013]],Table162436[],2,FALSE)</f>
        <v>11</v>
      </c>
      <c r="J215" s="115" t="s">
        <v>94</v>
      </c>
      <c r="K215" s="109" t="str">
        <f>VLOOKUP(Table1432[[#This Row],[NUTS III 2011]],Table1735[],2,FALSE)</f>
        <v>113</v>
      </c>
      <c r="L215" s="92" t="s">
        <v>94</v>
      </c>
      <c r="M215" s="109" t="str">
        <f>VLOOKUP(Table1432[[#This Row],[NUTS III 2013]],Table172537[],2,FALSE)</f>
        <v>119</v>
      </c>
      <c r="N215" s="111">
        <f>IFERROR(VLOOKUP(Table1432[[#This Row],[CodINE Mun2013]],VRefAquis!B:H,2,FALSE),IFERROR(VLOOKUP(Table1432[[#This Row],[CodINE NUTIII 2013]],VRefAquis!B:H,2,FALSE),VLOOKUP(Table1432[[#This Row],[CodINE NUTII 2013]],VRefAquis!B:H,2,FALSE)))</f>
        <v>964</v>
      </c>
      <c r="O215" s="112">
        <f>IF(VLOOKUP(Table1432[[#This Row],[CodINE Mun2013]],VRefArren!B:H,2,FALSE)&lt;&gt;"",VLOOKUP(Table1432[[#This Row],[CodINE Mun2013]],VRefArren!B:H,2,FALSE),IFERROR(VLOOKUP(Table1432[[#This Row],[CodINE NUTIII 2013]],VRefArren!B:H,2,FALSE),VLOOKUP(Table1432[[#This Row],[CodINE NUTII 2013]],VRefArren!B:H,2,FALSE)))</f>
        <v>2.75</v>
      </c>
      <c r="P215" s="116">
        <v>0</v>
      </c>
      <c r="Q215" s="114">
        <v>0</v>
      </c>
      <c r="R215" s="817" t="s">
        <v>11741</v>
      </c>
    </row>
    <row r="216" spans="1:18" ht="18.5">
      <c r="A216" s="79" t="s">
        <v>256</v>
      </c>
      <c r="B216" s="17" t="s">
        <v>1027</v>
      </c>
      <c r="C216" s="94" t="s">
        <v>694</v>
      </c>
      <c r="D216" s="92" t="s">
        <v>17</v>
      </c>
      <c r="E216" s="109" t="str">
        <f>VLOOKUP(Table1432[[#This Row],[NUTS I]],Table1533[],2,FALSE)</f>
        <v>1</v>
      </c>
      <c r="F216" s="115" t="s">
        <v>1</v>
      </c>
      <c r="G216" s="109" t="str">
        <f>VLOOKUP(Table1432[[#This Row],[NUTS II 2011]],Table1634[],2,FALSE)</f>
        <v>11</v>
      </c>
      <c r="H216" s="93" t="s">
        <v>1</v>
      </c>
      <c r="I216" s="109" t="str">
        <f>VLOOKUP(Table1432[[#This Row],[NUTS II 2013]],Table162436[],2,FALSE)</f>
        <v>11</v>
      </c>
      <c r="J216" s="115" t="s">
        <v>1034</v>
      </c>
      <c r="K216" s="109" t="str">
        <f>VLOOKUP(Table1432[[#This Row],[NUTS III 2011]],Table1735[],2,FALSE)</f>
        <v>114</v>
      </c>
      <c r="L216" s="93" t="s">
        <v>72</v>
      </c>
      <c r="M216" s="109" t="str">
        <f>VLOOKUP(Table1432[[#This Row],[NUTS III 2013]],Table172537[],2,FALSE)</f>
        <v>11A</v>
      </c>
      <c r="N216" s="111">
        <f>IFERROR(VLOOKUP(Table1432[[#This Row],[CodINE Mun2013]],VRefAquis!B:H,2,FALSE),IFERROR(VLOOKUP(Table1432[[#This Row],[CodINE NUTIII 2013]],VRefAquis!B:H,2,FALSE),VLOOKUP(Table1432[[#This Row],[CodINE NUTII 2013]],VRefAquis!B:H,2,FALSE)))</f>
        <v>1383</v>
      </c>
      <c r="O216" s="112">
        <f>IF(VLOOKUP(Table1432[[#This Row],[CodINE Mun2013]],VRefArren!B:H,2,FALSE)&lt;&gt;"",VLOOKUP(Table1432[[#This Row],[CodINE Mun2013]],VRefArren!B:H,2,FALSE),IFERROR(VLOOKUP(Table1432[[#This Row],[CodINE NUTIII 2013]],VRefArren!B:H,2,FALSE),VLOOKUP(Table1432[[#This Row],[CodINE NUTII 2013]],VRefArren!B:H,2,FALSE)))</f>
        <v>5.41</v>
      </c>
      <c r="P216" s="116">
        <v>3</v>
      </c>
      <c r="Q216" s="113">
        <v>11</v>
      </c>
      <c r="R216" s="817" t="s">
        <v>11742</v>
      </c>
    </row>
    <row r="217" spans="1:18" ht="18.5">
      <c r="A217" s="80" t="s">
        <v>257</v>
      </c>
      <c r="B217" s="17" t="s">
        <v>739</v>
      </c>
      <c r="C217" s="94" t="s">
        <v>413</v>
      </c>
      <c r="D217" s="93" t="s">
        <v>64</v>
      </c>
      <c r="E217" s="110" t="str">
        <f>VLOOKUP(Table1432[[#This Row],[NUTS I]],Table1533[],2,FALSE)</f>
        <v>2</v>
      </c>
      <c r="F217" s="115" t="s">
        <v>64</v>
      </c>
      <c r="G217" s="109" t="str">
        <f>VLOOKUP(Table1432[[#This Row],[NUTS II 2011]],Table1634[],2,FALSE)</f>
        <v>20</v>
      </c>
      <c r="H217" s="92" t="s">
        <v>64</v>
      </c>
      <c r="I217" s="109" t="str">
        <f>VLOOKUP(Table1432[[#This Row],[NUTS II 2013]],Table162436[],2,FALSE)</f>
        <v>20</v>
      </c>
      <c r="J217" s="115" t="s">
        <v>64</v>
      </c>
      <c r="K217" s="109" t="str">
        <f>VLOOKUP(Table1432[[#This Row],[NUTS III 2011]],Table1735[],2,FALSE)</f>
        <v>200</v>
      </c>
      <c r="L217" s="115" t="s">
        <v>64</v>
      </c>
      <c r="M217" s="109" t="str">
        <f>VLOOKUP(Table1432[[#This Row],[NUTS III 2013]],Table172537[],2,FALSE)</f>
        <v>200</v>
      </c>
      <c r="N217" s="111">
        <f>IFERROR(VLOOKUP(Table1432[[#This Row],[CodINE Mun2013]],VRefAquis!B:H,2,FALSE),IFERROR(VLOOKUP(Table1432[[#This Row],[CodINE NUTIII 2013]],VRefAquis!B:H,2,FALSE),VLOOKUP(Table1432[[#This Row],[CodINE NUTII 2013]],VRefAquis!B:H,2,FALSE)))</f>
        <v>937</v>
      </c>
      <c r="O217" s="112">
        <f>IF(VLOOKUP(Table1432[[#This Row],[CodINE Mun2013]],VRefArren!B:H,2,FALSE)&lt;&gt;"",VLOOKUP(Table1432[[#This Row],[CodINE Mun2013]],VRefArren!B:H,2,FALSE),IFERROR(VLOOKUP(Table1432[[#This Row],[CodINE NUTIII 2013]],VRefArren!B:H,2,FALSE),VLOOKUP(Table1432[[#This Row],[CodINE NUTII 2013]],VRefArren!B:H,2,FALSE)))</f>
        <v>4.01</v>
      </c>
      <c r="P217" s="116">
        <v>0</v>
      </c>
      <c r="Q217" s="114">
        <v>0</v>
      </c>
      <c r="R217" s="817" t="s">
        <v>11743</v>
      </c>
    </row>
    <row r="218" spans="1:18" ht="18.5">
      <c r="A218" s="80" t="s">
        <v>258</v>
      </c>
      <c r="B218" s="17" t="s">
        <v>896</v>
      </c>
      <c r="C218" s="94" t="s">
        <v>559</v>
      </c>
      <c r="D218" s="92" t="s">
        <v>17</v>
      </c>
      <c r="E218" s="109" t="str">
        <f>VLOOKUP(Table1432[[#This Row],[NUTS I]],Table1533[],2,FALSE)</f>
        <v>1</v>
      </c>
      <c r="F218" s="115" t="s">
        <v>18</v>
      </c>
      <c r="G218" s="109" t="str">
        <f>VLOOKUP(Table1432[[#This Row],[NUTS II 2011]],Table1634[],2,FALSE)</f>
        <v>16</v>
      </c>
      <c r="H218" s="92" t="s">
        <v>18</v>
      </c>
      <c r="I218" s="109" t="str">
        <f>VLOOKUP(Table1432[[#This Row],[NUTS II 2013]],Table162436[],2,FALSE)</f>
        <v>16</v>
      </c>
      <c r="J218" s="115" t="s">
        <v>899</v>
      </c>
      <c r="K218" s="109" t="str">
        <f>VLOOKUP(Table1432[[#This Row],[NUTS III 2011]],Table1735[],2,FALSE)</f>
        <v>166</v>
      </c>
      <c r="L218" s="92" t="s">
        <v>110</v>
      </c>
      <c r="M218" s="109" t="str">
        <f>VLOOKUP(Table1432[[#This Row],[NUTS III 2013]],Table172537[],2,FALSE)</f>
        <v>16H</v>
      </c>
      <c r="N218" s="111">
        <f>IFERROR(VLOOKUP(Table1432[[#This Row],[CodINE Mun2013]],VRefAquis!B:H,2,FALSE),IFERROR(VLOOKUP(Table1432[[#This Row],[CodINE NUTIII 2013]],VRefAquis!B:H,2,FALSE),VLOOKUP(Table1432[[#This Row],[CodINE NUTII 2013]],VRefAquis!B:H,2,FALSE)))</f>
        <v>750</v>
      </c>
      <c r="O218" s="112">
        <f>IF(VLOOKUP(Table1432[[#This Row],[CodINE Mun2013]],VRefArren!B:H,2,FALSE)&lt;&gt;"",VLOOKUP(Table1432[[#This Row],[CodINE Mun2013]],VRefArren!B:H,2,FALSE),IFERROR(VLOOKUP(Table1432[[#This Row],[CodINE NUTIII 2013]],VRefArren!B:H,2,FALSE),VLOOKUP(Table1432[[#This Row],[CodINE NUTII 2013]],VRefArren!B:H,2,FALSE)))</f>
        <v>3.09</v>
      </c>
      <c r="P218" s="116">
        <v>0</v>
      </c>
      <c r="Q218" s="114">
        <v>0</v>
      </c>
      <c r="R218" s="817" t="s">
        <v>11744</v>
      </c>
    </row>
    <row r="219" spans="1:18" ht="18.5">
      <c r="A219" s="79" t="s">
        <v>259</v>
      </c>
      <c r="B219" s="17" t="s">
        <v>790</v>
      </c>
      <c r="C219" s="94" t="s">
        <v>449</v>
      </c>
      <c r="D219" s="92" t="s">
        <v>17</v>
      </c>
      <c r="E219" s="109" t="str">
        <f>VLOOKUP(Table1432[[#This Row],[NUTS I]],Table1533[],2,FALSE)</f>
        <v>1</v>
      </c>
      <c r="F219" s="115" t="s">
        <v>25</v>
      </c>
      <c r="G219" s="109" t="str">
        <f>VLOOKUP(Table1432[[#This Row],[NUTS II 2011]],Table1634[],2,FALSE)</f>
        <v>18</v>
      </c>
      <c r="H219" s="93" t="s">
        <v>25</v>
      </c>
      <c r="I219" s="109" t="str">
        <f>VLOOKUP(Table1432[[#This Row],[NUTS II 2013]],Table162436[],2,FALSE)</f>
        <v>18</v>
      </c>
      <c r="J219" s="115" t="s">
        <v>26</v>
      </c>
      <c r="K219" s="109" t="str">
        <f>VLOOKUP(Table1432[[#This Row],[NUTS III 2011]],Table1735[],2,FALSE)</f>
        <v>183</v>
      </c>
      <c r="L219" s="92" t="s">
        <v>26</v>
      </c>
      <c r="M219" s="109" t="str">
        <f>VLOOKUP(Table1432[[#This Row],[NUTS III 2013]],Table172537[],2,FALSE)</f>
        <v>187</v>
      </c>
      <c r="N219" s="111">
        <f>IFERROR(VLOOKUP(Table1432[[#This Row],[CodINE Mun2013]],VRefAquis!B:H,2,FALSE),IFERROR(VLOOKUP(Table1432[[#This Row],[CodINE NUTIII 2013]],VRefAquis!B:H,2,FALSE),VLOOKUP(Table1432[[#This Row],[CodINE NUTII 2013]],VRefAquis!B:H,2,FALSE)))</f>
        <v>835</v>
      </c>
      <c r="O219" s="112">
        <f>IF(VLOOKUP(Table1432[[#This Row],[CodINE Mun2013]],VRefArren!B:H,2,FALSE)&lt;&gt;"",VLOOKUP(Table1432[[#This Row],[CodINE Mun2013]],VRefArren!B:H,2,FALSE),IFERROR(VLOOKUP(Table1432[[#This Row],[CodINE NUTIII 2013]],VRefArren!B:H,2,FALSE),VLOOKUP(Table1432[[#This Row],[CodINE NUTII 2013]],VRefArren!B:H,2,FALSE)))</f>
        <v>3.79</v>
      </c>
      <c r="P219" s="116">
        <v>2</v>
      </c>
      <c r="Q219" s="113">
        <v>14</v>
      </c>
      <c r="R219" s="817" t="s">
        <v>11745</v>
      </c>
    </row>
    <row r="220" spans="1:18" ht="31">
      <c r="A220" s="80" t="s">
        <v>260</v>
      </c>
      <c r="B220" s="17" t="s">
        <v>789</v>
      </c>
      <c r="C220" s="94" t="s">
        <v>448</v>
      </c>
      <c r="D220" s="92" t="s">
        <v>17</v>
      </c>
      <c r="E220" s="109" t="str">
        <f>VLOOKUP(Table1432[[#This Row],[NUTS I]],Table1533[],2,FALSE)</f>
        <v>1</v>
      </c>
      <c r="F220" s="115" t="s">
        <v>25</v>
      </c>
      <c r="G220" s="109" t="str">
        <f>VLOOKUP(Table1432[[#This Row],[NUTS II 2011]],Table1634[],2,FALSE)</f>
        <v>18</v>
      </c>
      <c r="H220" s="93" t="s">
        <v>25</v>
      </c>
      <c r="I220" s="109" t="str">
        <f>VLOOKUP(Table1432[[#This Row],[NUTS II 2013]],Table162436[],2,FALSE)</f>
        <v>18</v>
      </c>
      <c r="J220" s="115" t="s">
        <v>26</v>
      </c>
      <c r="K220" s="109" t="str">
        <f>VLOOKUP(Table1432[[#This Row],[NUTS III 2011]],Table1735[],2,FALSE)</f>
        <v>183</v>
      </c>
      <c r="L220" s="92" t="s">
        <v>26</v>
      </c>
      <c r="M220" s="109" t="str">
        <f>VLOOKUP(Table1432[[#This Row],[NUTS III 2013]],Table172537[],2,FALSE)</f>
        <v>187</v>
      </c>
      <c r="N220" s="111">
        <f>IFERROR(VLOOKUP(Table1432[[#This Row],[CodINE Mun2013]],VRefAquis!B:H,2,FALSE),IFERROR(VLOOKUP(Table1432[[#This Row],[CodINE NUTIII 2013]],VRefAquis!B:H,2,FALSE),VLOOKUP(Table1432[[#This Row],[CodINE NUTII 2013]],VRefAquis!B:H,2,FALSE)))</f>
        <v>835</v>
      </c>
      <c r="O220" s="112">
        <f>IF(VLOOKUP(Table1432[[#This Row],[CodINE Mun2013]],VRefArren!B:H,2,FALSE)&lt;&gt;"",VLOOKUP(Table1432[[#This Row],[CodINE Mun2013]],VRefArren!B:H,2,FALSE),IFERROR(VLOOKUP(Table1432[[#This Row],[CodINE NUTIII 2013]],VRefArren!B:H,2,FALSE),VLOOKUP(Table1432[[#This Row],[CodINE NUTII 2013]],VRefArren!B:H,2,FALSE)))</f>
        <v>3.75</v>
      </c>
      <c r="P220" s="116">
        <v>5</v>
      </c>
      <c r="Q220" s="114">
        <v>40</v>
      </c>
      <c r="R220" s="817" t="s">
        <v>11746</v>
      </c>
    </row>
    <row r="221" spans="1:18" ht="18.5">
      <c r="A221" s="80" t="s">
        <v>261</v>
      </c>
      <c r="B221" s="17" t="s">
        <v>1007</v>
      </c>
      <c r="C221" s="94" t="s">
        <v>667</v>
      </c>
      <c r="D221" s="92" t="s">
        <v>17</v>
      </c>
      <c r="E221" s="109" t="str">
        <f>VLOOKUP(Table1432[[#This Row],[NUTS I]],Table1533[],2,FALSE)</f>
        <v>1</v>
      </c>
      <c r="F221" s="115" t="s">
        <v>1</v>
      </c>
      <c r="G221" s="109" t="str">
        <f>VLOOKUP(Table1432[[#This Row],[NUTS II 2011]],Table1634[],2,FALSE)</f>
        <v>11</v>
      </c>
      <c r="H221" s="93" t="s">
        <v>1</v>
      </c>
      <c r="I221" s="109" t="str">
        <f>VLOOKUP(Table1432[[#This Row],[NUTS II 2013]],Table162436[],2,FALSE)</f>
        <v>11</v>
      </c>
      <c r="J221" s="115" t="s">
        <v>1023</v>
      </c>
      <c r="K221" s="109" t="str">
        <f>VLOOKUP(Table1432[[#This Row],[NUTS III 2011]],Table1735[],2,FALSE)</f>
        <v>115</v>
      </c>
      <c r="L221" s="92" t="s">
        <v>59</v>
      </c>
      <c r="M221" s="109" t="str">
        <f>VLOOKUP(Table1432[[#This Row],[NUTS III 2013]],Table172537[],2,FALSE)</f>
        <v>11C</v>
      </c>
      <c r="N221" s="111">
        <f>IFERROR(VLOOKUP(Table1432[[#This Row],[CodINE Mun2013]],VRefAquis!B:H,2,FALSE),IFERROR(VLOOKUP(Table1432[[#This Row],[CodINE NUTIII 2013]],VRefAquis!B:H,2,FALSE),VLOOKUP(Table1432[[#This Row],[CodINE NUTII 2013]],VRefAquis!B:H,2,FALSE)))</f>
        <v>848</v>
      </c>
      <c r="O221" s="112">
        <f>IF(VLOOKUP(Table1432[[#This Row],[CodINE Mun2013]],VRefArren!B:H,2,FALSE)&lt;&gt;"",VLOOKUP(Table1432[[#This Row],[CodINE Mun2013]],VRefArren!B:H,2,FALSE),IFERROR(VLOOKUP(Table1432[[#This Row],[CodINE NUTIII 2013]],VRefArren!B:H,2,FALSE),VLOOKUP(Table1432[[#This Row],[CodINE NUTII 2013]],VRefArren!B:H,2,FALSE)))</f>
        <v>2.86</v>
      </c>
      <c r="P221" s="116">
        <v>2</v>
      </c>
      <c r="Q221" s="113">
        <v>2</v>
      </c>
      <c r="R221" s="817" t="s">
        <v>11747</v>
      </c>
    </row>
    <row r="222" spans="1:18" ht="18.5">
      <c r="A222" s="79" t="s">
        <v>262</v>
      </c>
      <c r="B222" s="17" t="s">
        <v>718</v>
      </c>
      <c r="C222" s="94" t="s">
        <v>393</v>
      </c>
      <c r="D222" s="93" t="s">
        <v>99</v>
      </c>
      <c r="E222" s="110" t="str">
        <f>VLOOKUP(Table1432[[#This Row],[NUTS I]],Table1533[],2,FALSE)</f>
        <v>3</v>
      </c>
      <c r="F222" s="115" t="s">
        <v>99</v>
      </c>
      <c r="G222" s="109" t="str">
        <f>VLOOKUP(Table1432[[#This Row],[NUTS II 2011]],Table1634[],2,FALSE)</f>
        <v>30</v>
      </c>
      <c r="H222" s="92" t="s">
        <v>99</v>
      </c>
      <c r="I222" s="109" t="str">
        <f>VLOOKUP(Table1432[[#This Row],[NUTS II 2013]],Table162436[],2,FALSE)</f>
        <v>30</v>
      </c>
      <c r="J222" s="115" t="s">
        <v>99</v>
      </c>
      <c r="K222" s="109" t="str">
        <f>VLOOKUP(Table1432[[#This Row],[NUTS III 2011]],Table1735[],2,FALSE)</f>
        <v>300</v>
      </c>
      <c r="L222" s="115" t="s">
        <v>99</v>
      </c>
      <c r="M222" s="109" t="str">
        <f>VLOOKUP(Table1432[[#This Row],[NUTS III 2013]],Table172537[],2,FALSE)</f>
        <v>300</v>
      </c>
      <c r="N222" s="111">
        <f>IFERROR(VLOOKUP(Table1432[[#This Row],[CodINE Mun2013]],VRefAquis!B:H,2,FALSE),IFERROR(VLOOKUP(Table1432[[#This Row],[CodINE NUTIII 2013]],VRefAquis!B:H,2,FALSE),VLOOKUP(Table1432[[#This Row],[CodINE NUTII 2013]],VRefAquis!B:H,2,FALSE)))</f>
        <v>1494</v>
      </c>
      <c r="O222" s="112">
        <f>IF(VLOOKUP(Table1432[[#This Row],[CodINE Mun2013]],VRefArren!B:H,2,FALSE)&lt;&gt;"",VLOOKUP(Table1432[[#This Row],[CodINE Mun2013]],VRefArren!B:H,2,FALSE),IFERROR(VLOOKUP(Table1432[[#This Row],[CodINE NUTIII 2013]],VRefArren!B:H,2,FALSE),VLOOKUP(Table1432[[#This Row],[CodINE NUTII 2013]],VRefArren!B:H,2,FALSE)))</f>
        <v>4.28</v>
      </c>
      <c r="P222" s="116">
        <v>0</v>
      </c>
      <c r="Q222" s="113">
        <v>0</v>
      </c>
      <c r="R222" s="817" t="s">
        <v>11748</v>
      </c>
    </row>
    <row r="223" spans="1:18" ht="18.5">
      <c r="A223" s="80" t="s">
        <v>263</v>
      </c>
      <c r="B223" s="17" t="s">
        <v>1009</v>
      </c>
      <c r="C223" s="94" t="s">
        <v>681</v>
      </c>
      <c r="D223" s="92" t="s">
        <v>17</v>
      </c>
      <c r="E223" s="109" t="str">
        <f>VLOOKUP(Table1432[[#This Row],[NUTS I]],Table1533[],2,FALSE)</f>
        <v>1</v>
      </c>
      <c r="F223" s="115" t="s">
        <v>1</v>
      </c>
      <c r="G223" s="109" t="str">
        <f>VLOOKUP(Table1432[[#This Row],[NUTS II 2011]],Table1634[],2,FALSE)</f>
        <v>11</v>
      </c>
      <c r="H223" s="93" t="s">
        <v>1</v>
      </c>
      <c r="I223" s="109" t="str">
        <f>VLOOKUP(Table1432[[#This Row],[NUTS II 2013]],Table162436[],2,FALSE)</f>
        <v>11</v>
      </c>
      <c r="J223" s="115" t="s">
        <v>1023</v>
      </c>
      <c r="K223" s="109" t="str">
        <f>VLOOKUP(Table1432[[#This Row],[NUTS III 2011]],Table1735[],2,FALSE)</f>
        <v>115</v>
      </c>
      <c r="L223" s="93" t="s">
        <v>90</v>
      </c>
      <c r="M223" s="109" t="str">
        <f>VLOOKUP(Table1432[[#This Row],[NUTS III 2013]],Table172537[],2,FALSE)</f>
        <v>11B</v>
      </c>
      <c r="N223" s="111">
        <f>IFERROR(VLOOKUP(Table1432[[#This Row],[CodINE Mun2013]],VRefAquis!B:H,2,FALSE),IFERROR(VLOOKUP(Table1432[[#This Row],[CodINE NUTIII 2013]],VRefAquis!B:H,2,FALSE),VLOOKUP(Table1432[[#This Row],[CodINE NUTII 2013]],VRefAquis!B:H,2,FALSE)))</f>
        <v>800</v>
      </c>
      <c r="O223" s="112">
        <f>IF(VLOOKUP(Table1432[[#This Row],[CodINE Mun2013]],VRefArren!B:H,2,FALSE)&lt;&gt;"",VLOOKUP(Table1432[[#This Row],[CodINE Mun2013]],VRefArren!B:H,2,FALSE),IFERROR(VLOOKUP(Table1432[[#This Row],[CodINE NUTIII 2013]],VRefArren!B:H,2,FALSE),VLOOKUP(Table1432[[#This Row],[CodINE NUTII 2013]],VRefArren!B:H,2,FALSE)))</f>
        <v>3.54</v>
      </c>
      <c r="P223" s="116">
        <v>6</v>
      </c>
      <c r="Q223" s="114">
        <v>6</v>
      </c>
      <c r="R223" s="817" t="s">
        <v>11749</v>
      </c>
    </row>
    <row r="224" spans="1:18" ht="18.5">
      <c r="A224" s="79" t="s">
        <v>264</v>
      </c>
      <c r="B224" s="17" t="s">
        <v>738</v>
      </c>
      <c r="C224" s="94" t="s">
        <v>412</v>
      </c>
      <c r="D224" s="93" t="s">
        <v>64</v>
      </c>
      <c r="E224" s="110" t="str">
        <f>VLOOKUP(Table1432[[#This Row],[NUTS I]],Table1533[],2,FALSE)</f>
        <v>2</v>
      </c>
      <c r="F224" s="115" t="s">
        <v>64</v>
      </c>
      <c r="G224" s="109" t="str">
        <f>VLOOKUP(Table1432[[#This Row],[NUTS II 2011]],Table1634[],2,FALSE)</f>
        <v>20</v>
      </c>
      <c r="H224" s="92" t="s">
        <v>64</v>
      </c>
      <c r="I224" s="109" t="str">
        <f>VLOOKUP(Table1432[[#This Row],[NUTS II 2013]],Table162436[],2,FALSE)</f>
        <v>20</v>
      </c>
      <c r="J224" s="115" t="s">
        <v>64</v>
      </c>
      <c r="K224" s="109" t="str">
        <f>VLOOKUP(Table1432[[#This Row],[NUTS III 2011]],Table1735[],2,FALSE)</f>
        <v>200</v>
      </c>
      <c r="L224" s="115" t="s">
        <v>64</v>
      </c>
      <c r="M224" s="109" t="str">
        <f>VLOOKUP(Table1432[[#This Row],[NUTS III 2013]],Table172537[],2,FALSE)</f>
        <v>200</v>
      </c>
      <c r="N224" s="111">
        <f>IFERROR(VLOOKUP(Table1432[[#This Row],[CodINE Mun2013]],VRefAquis!B:H,2,FALSE),IFERROR(VLOOKUP(Table1432[[#This Row],[CodINE NUTIII 2013]],VRefAquis!B:H,2,FALSE),VLOOKUP(Table1432[[#This Row],[CodINE NUTII 2013]],VRefAquis!B:H,2,FALSE)))</f>
        <v>937</v>
      </c>
      <c r="O224" s="112">
        <f>IF(VLOOKUP(Table1432[[#This Row],[CodINE Mun2013]],VRefArren!B:H,2,FALSE)&lt;&gt;"",VLOOKUP(Table1432[[#This Row],[CodINE Mun2013]],VRefArren!B:H,2,FALSE),IFERROR(VLOOKUP(Table1432[[#This Row],[CodINE NUTIII 2013]],VRefArren!B:H,2,FALSE),VLOOKUP(Table1432[[#This Row],[CodINE NUTII 2013]],VRefArren!B:H,2,FALSE)))</f>
        <v>3.13</v>
      </c>
      <c r="P224" s="116">
        <v>6</v>
      </c>
      <c r="Q224" s="113">
        <v>7</v>
      </c>
      <c r="R224" s="817" t="s">
        <v>11750</v>
      </c>
    </row>
    <row r="225" spans="1:18" ht="18.5">
      <c r="A225" s="80" t="s">
        <v>265</v>
      </c>
      <c r="B225" s="17" t="s">
        <v>762</v>
      </c>
      <c r="C225" s="94" t="s">
        <v>478</v>
      </c>
      <c r="D225" s="92" t="s">
        <v>17</v>
      </c>
      <c r="E225" s="109" t="str">
        <f>VLOOKUP(Table1432[[#This Row],[NUTS I]],Table1533[],2,FALSE)</f>
        <v>1</v>
      </c>
      <c r="F225" s="115" t="s">
        <v>25</v>
      </c>
      <c r="G225" s="109" t="str">
        <f>VLOOKUP(Table1432[[#This Row],[NUTS II 2011]],Table1634[],2,FALSE)</f>
        <v>18</v>
      </c>
      <c r="H225" s="93" t="s">
        <v>25</v>
      </c>
      <c r="I225" s="109" t="str">
        <f>VLOOKUP(Table1432[[#This Row],[NUTS II 2013]],Table162436[],2,FALSE)</f>
        <v>18</v>
      </c>
      <c r="J225" s="115" t="s">
        <v>49</v>
      </c>
      <c r="K225" s="109" t="str">
        <f>VLOOKUP(Table1432[[#This Row],[NUTS III 2011]],Table1735[],2,FALSE)</f>
        <v>185</v>
      </c>
      <c r="L225" s="92" t="s">
        <v>49</v>
      </c>
      <c r="M225" s="109" t="str">
        <f>VLOOKUP(Table1432[[#This Row],[NUTS III 2013]],Table172537[],2,FALSE)</f>
        <v>185</v>
      </c>
      <c r="N225" s="111">
        <f>IFERROR(VLOOKUP(Table1432[[#This Row],[CodINE Mun2013]],VRefAquis!B:H,2,FALSE),IFERROR(VLOOKUP(Table1432[[#This Row],[CodINE NUTIII 2013]],VRefAquis!B:H,2,FALSE),VLOOKUP(Table1432[[#This Row],[CodINE NUTII 2013]],VRefAquis!B:H,2,FALSE)))</f>
        <v>852</v>
      </c>
      <c r="O225" s="112">
        <f>IF(VLOOKUP(Table1432[[#This Row],[CodINE Mun2013]],VRefArren!B:H,2,FALSE)&lt;&gt;"",VLOOKUP(Table1432[[#This Row],[CodINE Mun2013]],VRefArren!B:H,2,FALSE),IFERROR(VLOOKUP(Table1432[[#This Row],[CodINE NUTIII 2013]],VRefArren!B:H,2,FALSE),VLOOKUP(Table1432[[#This Row],[CodINE NUTII 2013]],VRefArren!B:H,2,FALSE)))</f>
        <v>3.11</v>
      </c>
      <c r="P225" s="116">
        <v>15</v>
      </c>
      <c r="Q225" s="114">
        <v>17</v>
      </c>
      <c r="R225" s="817" t="s">
        <v>11751</v>
      </c>
    </row>
    <row r="226" spans="1:18" ht="18.5">
      <c r="A226" s="80" t="s">
        <v>266</v>
      </c>
      <c r="B226" s="17" t="s">
        <v>990</v>
      </c>
      <c r="C226" s="94" t="s">
        <v>655</v>
      </c>
      <c r="D226" s="92" t="s">
        <v>17</v>
      </c>
      <c r="E226" s="109" t="str">
        <f>VLOOKUP(Table1432[[#This Row],[NUTS I]],Table1533[],2,FALSE)</f>
        <v>1</v>
      </c>
      <c r="F226" s="115" t="s">
        <v>1</v>
      </c>
      <c r="G226" s="109" t="str">
        <f>VLOOKUP(Table1432[[#This Row],[NUTS II 2011]],Table1634[],2,FALSE)</f>
        <v>11</v>
      </c>
      <c r="H226" s="93" t="s">
        <v>1</v>
      </c>
      <c r="I226" s="109" t="str">
        <f>VLOOKUP(Table1432[[#This Row],[NUTS II 2013]],Table162436[],2,FALSE)</f>
        <v>11</v>
      </c>
      <c r="J226" s="115" t="s">
        <v>41</v>
      </c>
      <c r="K226" s="109" t="str">
        <f>VLOOKUP(Table1432[[#This Row],[NUTS III 2011]],Table1735[],2,FALSE)</f>
        <v>117</v>
      </c>
      <c r="L226" s="92" t="s">
        <v>41</v>
      </c>
      <c r="M226" s="109" t="str">
        <f>VLOOKUP(Table1432[[#This Row],[NUTS III 2013]],Table172537[],2,FALSE)</f>
        <v>11D</v>
      </c>
      <c r="N226" s="111">
        <f>IFERROR(VLOOKUP(Table1432[[#This Row],[CodINE Mun2013]],VRefAquis!B:H,2,FALSE),IFERROR(VLOOKUP(Table1432[[#This Row],[CodINE NUTIII 2013]],VRefAquis!B:H,2,FALSE),VLOOKUP(Table1432[[#This Row],[CodINE NUTII 2013]],VRefAquis!B:H,2,FALSE)))</f>
        <v>768</v>
      </c>
      <c r="O226" s="112">
        <f>IF(VLOOKUP(Table1432[[#This Row],[CodINE Mun2013]],VRefArren!B:H,2,FALSE)&lt;&gt;"",VLOOKUP(Table1432[[#This Row],[CodINE Mun2013]],VRefArren!B:H,2,FALSE),IFERROR(VLOOKUP(Table1432[[#This Row],[CodINE NUTIII 2013]],VRefArren!B:H,2,FALSE),VLOOKUP(Table1432[[#This Row],[CodINE NUTII 2013]],VRefArren!B:H,2,FALSE)))</f>
        <v>3.22</v>
      </c>
      <c r="P226" s="116">
        <v>1</v>
      </c>
      <c r="Q226" s="114">
        <v>2</v>
      </c>
      <c r="R226" s="817" t="s">
        <v>11752</v>
      </c>
    </row>
    <row r="227" spans="1:18" ht="18.5">
      <c r="A227" s="79" t="s">
        <v>267</v>
      </c>
      <c r="B227" s="17" t="s">
        <v>878</v>
      </c>
      <c r="C227" s="94" t="s">
        <v>530</v>
      </c>
      <c r="D227" s="92" t="s">
        <v>17</v>
      </c>
      <c r="E227" s="109" t="str">
        <f>VLOOKUP(Table1432[[#This Row],[NUTS I]],Table1533[],2,FALSE)</f>
        <v>1</v>
      </c>
      <c r="F227" s="115" t="s">
        <v>18</v>
      </c>
      <c r="G227" s="109" t="str">
        <f>VLOOKUP(Table1432[[#This Row],[NUTS II 2011]],Table1634[],2,FALSE)</f>
        <v>16</v>
      </c>
      <c r="H227" s="92" t="s">
        <v>18</v>
      </c>
      <c r="I227" s="109" t="str">
        <f>VLOOKUP(Table1432[[#This Row],[NUTS II 2013]],Table162436[],2,FALSE)</f>
        <v>16</v>
      </c>
      <c r="J227" s="115" t="s">
        <v>887</v>
      </c>
      <c r="K227" s="109" t="str">
        <f>VLOOKUP(Table1432[[#This Row],[NUTS III 2011]],Table1735[],2,FALSE)</f>
        <v>168</v>
      </c>
      <c r="L227" s="93" t="s">
        <v>47</v>
      </c>
      <c r="M227" s="109" t="str">
        <f>VLOOKUP(Table1432[[#This Row],[NUTS III 2013]],Table172537[],2,FALSE)</f>
        <v>16J</v>
      </c>
      <c r="N227" s="111">
        <f>IFERROR(VLOOKUP(Table1432[[#This Row],[CodINE Mun2013]],VRefAquis!B:H,2,FALSE),IFERROR(VLOOKUP(Table1432[[#This Row],[CodINE NUTIII 2013]],VRefAquis!B:H,2,FALSE),VLOOKUP(Table1432[[#This Row],[CodINE NUTII 2013]],VRefAquis!B:H,2,FALSE)))</f>
        <v>745</v>
      </c>
      <c r="O227" s="112">
        <f>IF(VLOOKUP(Table1432[[#This Row],[CodINE Mun2013]],VRefArren!B:H,2,FALSE)&lt;&gt;"",VLOOKUP(Table1432[[#This Row],[CodINE Mun2013]],VRefArren!B:H,2,FALSE),IFERROR(VLOOKUP(Table1432[[#This Row],[CodINE NUTIII 2013]],VRefArren!B:H,2,FALSE),VLOOKUP(Table1432[[#This Row],[CodINE NUTII 2013]],VRefArren!B:H,2,FALSE)))</f>
        <v>2.97</v>
      </c>
      <c r="P227" s="116">
        <v>3</v>
      </c>
      <c r="Q227" s="113">
        <v>99</v>
      </c>
      <c r="R227" s="817" t="s">
        <v>11753</v>
      </c>
    </row>
    <row r="228" spans="1:18" ht="18.5">
      <c r="A228" s="79" t="s">
        <v>268</v>
      </c>
      <c r="B228" s="17" t="s">
        <v>761</v>
      </c>
      <c r="C228" s="94" t="s">
        <v>477</v>
      </c>
      <c r="D228" s="92" t="s">
        <v>17</v>
      </c>
      <c r="E228" s="109" t="str">
        <f>VLOOKUP(Table1432[[#This Row],[NUTS I]],Table1533[],2,FALSE)</f>
        <v>1</v>
      </c>
      <c r="F228" s="115" t="s">
        <v>25</v>
      </c>
      <c r="G228" s="109" t="str">
        <f>VLOOKUP(Table1432[[#This Row],[NUTS II 2011]],Table1634[],2,FALSE)</f>
        <v>18</v>
      </c>
      <c r="H228" s="93" t="s">
        <v>25</v>
      </c>
      <c r="I228" s="109" t="str">
        <f>VLOOKUP(Table1432[[#This Row],[NUTS II 2013]],Table162436[],2,FALSE)</f>
        <v>18</v>
      </c>
      <c r="J228" s="115" t="s">
        <v>49</v>
      </c>
      <c r="K228" s="109" t="str">
        <f>VLOOKUP(Table1432[[#This Row],[NUTS III 2011]],Table1735[],2,FALSE)</f>
        <v>185</v>
      </c>
      <c r="L228" s="92" t="s">
        <v>49</v>
      </c>
      <c r="M228" s="109" t="str">
        <f>VLOOKUP(Table1432[[#This Row],[NUTS III 2013]],Table172537[],2,FALSE)</f>
        <v>185</v>
      </c>
      <c r="N228" s="111">
        <f>IFERROR(VLOOKUP(Table1432[[#This Row],[CodINE Mun2013]],VRefAquis!B:H,2,FALSE),IFERROR(VLOOKUP(Table1432[[#This Row],[CodINE NUTIII 2013]],VRefAquis!B:H,2,FALSE),VLOOKUP(Table1432[[#This Row],[CodINE NUTII 2013]],VRefAquis!B:H,2,FALSE)))</f>
        <v>852</v>
      </c>
      <c r="O228" s="112">
        <f>IF(VLOOKUP(Table1432[[#This Row],[CodINE Mun2013]],VRefArren!B:H,2,FALSE)&lt;&gt;"",VLOOKUP(Table1432[[#This Row],[CodINE Mun2013]],VRefArren!B:H,2,FALSE),IFERROR(VLOOKUP(Table1432[[#This Row],[CodINE NUTIII 2013]],VRefArren!B:H,2,FALSE),VLOOKUP(Table1432[[#This Row],[CodINE NUTII 2013]],VRefArren!B:H,2,FALSE)))</f>
        <v>3.91</v>
      </c>
      <c r="P228" s="116">
        <v>6</v>
      </c>
      <c r="Q228" s="113">
        <v>22</v>
      </c>
      <c r="R228" s="817" t="s">
        <v>11754</v>
      </c>
    </row>
    <row r="229" spans="1:18" ht="18.5">
      <c r="A229" s="80" t="s">
        <v>269</v>
      </c>
      <c r="B229" s="17" t="s">
        <v>906</v>
      </c>
      <c r="C229" s="94" t="s">
        <v>571</v>
      </c>
      <c r="D229" s="92" t="s">
        <v>17</v>
      </c>
      <c r="E229" s="109" t="str">
        <f>VLOOKUP(Table1432[[#This Row],[NUTS I]],Table1533[],2,FALSE)</f>
        <v>1</v>
      </c>
      <c r="F229" s="115" t="s">
        <v>18</v>
      </c>
      <c r="G229" s="109" t="str">
        <f>VLOOKUP(Table1432[[#This Row],[NUTS II 2011]],Table1634[],2,FALSE)</f>
        <v>16</v>
      </c>
      <c r="H229" s="92" t="s">
        <v>18</v>
      </c>
      <c r="I229" s="109" t="str">
        <f>VLOOKUP(Table1432[[#This Row],[NUTS II 2013]],Table162436[],2,FALSE)</f>
        <v>16</v>
      </c>
      <c r="J229" s="115" t="s">
        <v>916</v>
      </c>
      <c r="K229" s="109" t="str">
        <f>VLOOKUP(Table1432[[#This Row],[NUTS III 2011]],Table1735[],2,FALSE)</f>
        <v>165</v>
      </c>
      <c r="L229" s="93" t="s">
        <v>23</v>
      </c>
      <c r="M229" s="109" t="str">
        <f>VLOOKUP(Table1432[[#This Row],[NUTS III 2013]],Table172537[],2,FALSE)</f>
        <v>16G</v>
      </c>
      <c r="N229" s="111">
        <f>IFERROR(VLOOKUP(Table1432[[#This Row],[CodINE Mun2013]],VRefAquis!B:H,2,FALSE),IFERROR(VLOOKUP(Table1432[[#This Row],[CodINE NUTIII 2013]],VRefAquis!B:H,2,FALSE),VLOOKUP(Table1432[[#This Row],[CodINE NUTII 2013]],VRefAquis!B:H,2,FALSE)))</f>
        <v>942</v>
      </c>
      <c r="O229" s="112">
        <f>IF(VLOOKUP(Table1432[[#This Row],[CodINE Mun2013]],VRefArren!B:H,2,FALSE)&lt;&gt;"",VLOOKUP(Table1432[[#This Row],[CodINE Mun2013]],VRefArren!B:H,2,FALSE),IFERROR(VLOOKUP(Table1432[[#This Row],[CodINE NUTIII 2013]],VRefArren!B:H,2,FALSE),VLOOKUP(Table1432[[#This Row],[CodINE NUTII 2013]],VRefArren!B:H,2,FALSE)))</f>
        <v>2.8</v>
      </c>
      <c r="P229" s="116">
        <v>1</v>
      </c>
      <c r="Q229" s="114">
        <v>8</v>
      </c>
      <c r="R229" s="817" t="s">
        <v>11755</v>
      </c>
    </row>
    <row r="230" spans="1:18" ht="18.5">
      <c r="A230" s="80" t="s">
        <v>270</v>
      </c>
      <c r="B230" s="17" t="s">
        <v>717</v>
      </c>
      <c r="C230" s="94" t="s">
        <v>392</v>
      </c>
      <c r="D230" s="93" t="s">
        <v>99</v>
      </c>
      <c r="E230" s="110" t="str">
        <f>VLOOKUP(Table1432[[#This Row],[NUTS I]],Table1533[],2,FALSE)</f>
        <v>3</v>
      </c>
      <c r="F230" s="115" t="s">
        <v>99</v>
      </c>
      <c r="G230" s="109" t="str">
        <f>VLOOKUP(Table1432[[#This Row],[NUTS II 2011]],Table1634[],2,FALSE)</f>
        <v>30</v>
      </c>
      <c r="H230" s="92" t="s">
        <v>99</v>
      </c>
      <c r="I230" s="109" t="str">
        <f>VLOOKUP(Table1432[[#This Row],[NUTS II 2013]],Table162436[],2,FALSE)</f>
        <v>30</v>
      </c>
      <c r="J230" s="115" t="s">
        <v>99</v>
      </c>
      <c r="K230" s="109" t="str">
        <f>VLOOKUP(Table1432[[#This Row],[NUTS III 2011]],Table1735[],2,FALSE)</f>
        <v>300</v>
      </c>
      <c r="L230" s="115" t="s">
        <v>99</v>
      </c>
      <c r="M230" s="109" t="str">
        <f>VLOOKUP(Table1432[[#This Row],[NUTS III 2013]],Table172537[],2,FALSE)</f>
        <v>300</v>
      </c>
      <c r="N230" s="111">
        <f>IFERROR(VLOOKUP(Table1432[[#This Row],[CodINE Mun2013]],VRefAquis!B:H,2,FALSE),IFERROR(VLOOKUP(Table1432[[#This Row],[CodINE NUTIII 2013]],VRefAquis!B:H,2,FALSE),VLOOKUP(Table1432[[#This Row],[CodINE NUTII 2013]],VRefAquis!B:H,2,FALSE)))</f>
        <v>1494</v>
      </c>
      <c r="O230" s="112">
        <f>IF(VLOOKUP(Table1432[[#This Row],[CodINE Mun2013]],VRefArren!B:H,2,FALSE)&lt;&gt;"",VLOOKUP(Table1432[[#This Row],[CodINE Mun2013]],VRefArren!B:H,2,FALSE),IFERROR(VLOOKUP(Table1432[[#This Row],[CodINE NUTIII 2013]],VRefArren!B:H,2,FALSE),VLOOKUP(Table1432[[#This Row],[CodINE NUTII 2013]],VRefArren!B:H,2,FALSE)))</f>
        <v>5.7</v>
      </c>
      <c r="P230" s="116">
        <v>0</v>
      </c>
      <c r="Q230" s="114">
        <v>0</v>
      </c>
      <c r="R230" s="817" t="s">
        <v>11756</v>
      </c>
    </row>
    <row r="231" spans="1:18" ht="31">
      <c r="A231" s="79" t="s">
        <v>271</v>
      </c>
      <c r="B231" s="17" t="s">
        <v>734</v>
      </c>
      <c r="C231" s="94" t="s">
        <v>411</v>
      </c>
      <c r="D231" s="93" t="s">
        <v>64</v>
      </c>
      <c r="E231" s="110" t="str">
        <f>VLOOKUP(Table1432[[#This Row],[NUTS I]],Table1533[],2,FALSE)</f>
        <v>2</v>
      </c>
      <c r="F231" s="115" t="s">
        <v>64</v>
      </c>
      <c r="G231" s="109" t="str">
        <f>VLOOKUP(Table1432[[#This Row],[NUTS II 2011]],Table1634[],2,FALSE)</f>
        <v>20</v>
      </c>
      <c r="H231" s="92" t="s">
        <v>64</v>
      </c>
      <c r="I231" s="109" t="str">
        <f>VLOOKUP(Table1432[[#This Row],[NUTS II 2013]],Table162436[],2,FALSE)</f>
        <v>20</v>
      </c>
      <c r="J231" s="115" t="s">
        <v>64</v>
      </c>
      <c r="K231" s="109" t="str">
        <f>VLOOKUP(Table1432[[#This Row],[NUTS III 2011]],Table1735[],2,FALSE)</f>
        <v>200</v>
      </c>
      <c r="L231" s="115" t="s">
        <v>64</v>
      </c>
      <c r="M231" s="109" t="str">
        <f>VLOOKUP(Table1432[[#This Row],[NUTS III 2013]],Table172537[],2,FALSE)</f>
        <v>200</v>
      </c>
      <c r="N231" s="111">
        <f>IFERROR(VLOOKUP(Table1432[[#This Row],[CodINE Mun2013]],VRefAquis!B:H,2,FALSE),IFERROR(VLOOKUP(Table1432[[#This Row],[CodINE NUTIII 2013]],VRefAquis!B:H,2,FALSE),VLOOKUP(Table1432[[#This Row],[CodINE NUTII 2013]],VRefAquis!B:H,2,FALSE)))</f>
        <v>937</v>
      </c>
      <c r="O231" s="112">
        <f>IF(VLOOKUP(Table1432[[#This Row],[CodINE Mun2013]],VRefArren!B:H,2,FALSE)&lt;&gt;"",VLOOKUP(Table1432[[#This Row],[CodINE Mun2013]],VRefArren!B:H,2,FALSE),IFERROR(VLOOKUP(Table1432[[#This Row],[CodINE NUTIII 2013]],VRefArren!B:H,2,FALSE),VLOOKUP(Table1432[[#This Row],[CodINE NUTII 2013]],VRefArren!B:H,2,FALSE)))</f>
        <v>4.01</v>
      </c>
      <c r="P231" s="116">
        <v>5</v>
      </c>
      <c r="Q231" s="113">
        <v>5</v>
      </c>
      <c r="R231" s="817" t="s">
        <v>11757</v>
      </c>
    </row>
    <row r="232" spans="1:18" ht="31">
      <c r="A232" s="79" t="s">
        <v>272</v>
      </c>
      <c r="B232" s="17" t="s">
        <v>726</v>
      </c>
      <c r="C232" s="94" t="s">
        <v>410</v>
      </c>
      <c r="D232" s="93" t="s">
        <v>64</v>
      </c>
      <c r="E232" s="110" t="str">
        <f>VLOOKUP(Table1432[[#This Row],[NUTS I]],Table1533[],2,FALSE)</f>
        <v>2</v>
      </c>
      <c r="F232" s="115" t="s">
        <v>64</v>
      </c>
      <c r="G232" s="109" t="str">
        <f>VLOOKUP(Table1432[[#This Row],[NUTS II 2011]],Table1634[],2,FALSE)</f>
        <v>20</v>
      </c>
      <c r="H232" s="92" t="s">
        <v>64</v>
      </c>
      <c r="I232" s="109" t="str">
        <f>VLOOKUP(Table1432[[#This Row],[NUTS II 2013]],Table162436[],2,FALSE)</f>
        <v>20</v>
      </c>
      <c r="J232" s="115" t="s">
        <v>64</v>
      </c>
      <c r="K232" s="109" t="str">
        <f>VLOOKUP(Table1432[[#This Row],[NUTS III 2011]],Table1735[],2,FALSE)</f>
        <v>200</v>
      </c>
      <c r="L232" s="115" t="s">
        <v>64</v>
      </c>
      <c r="M232" s="109" t="str">
        <f>VLOOKUP(Table1432[[#This Row],[NUTS III 2013]],Table172537[],2,FALSE)</f>
        <v>200</v>
      </c>
      <c r="N232" s="111">
        <f>IFERROR(VLOOKUP(Table1432[[#This Row],[CodINE Mun2013]],VRefAquis!B:H,2,FALSE),IFERROR(VLOOKUP(Table1432[[#This Row],[CodINE NUTIII 2013]],VRefAquis!B:H,2,FALSE),VLOOKUP(Table1432[[#This Row],[CodINE NUTII 2013]],VRefAquis!B:H,2,FALSE)))</f>
        <v>937</v>
      </c>
      <c r="O232" s="112">
        <f>IF(VLOOKUP(Table1432[[#This Row],[CodINE Mun2013]],VRefArren!B:H,2,FALSE)&lt;&gt;"",VLOOKUP(Table1432[[#This Row],[CodINE Mun2013]],VRefArren!B:H,2,FALSE),IFERROR(VLOOKUP(Table1432[[#This Row],[CodINE NUTIII 2013]],VRefArren!B:H,2,FALSE),VLOOKUP(Table1432[[#This Row],[CodINE NUTII 2013]],VRefArren!B:H,2,FALSE)))</f>
        <v>4.01</v>
      </c>
      <c r="P232" s="116">
        <v>0</v>
      </c>
      <c r="Q232" s="113">
        <v>0</v>
      </c>
      <c r="R232" s="817" t="s">
        <v>11758</v>
      </c>
    </row>
    <row r="233" spans="1:18" ht="18.5">
      <c r="A233" s="80" t="s">
        <v>273</v>
      </c>
      <c r="B233" s="17" t="s">
        <v>1003</v>
      </c>
      <c r="C233" s="94" t="s">
        <v>693</v>
      </c>
      <c r="D233" s="92" t="s">
        <v>17</v>
      </c>
      <c r="E233" s="109" t="str">
        <f>VLOOKUP(Table1432[[#This Row],[NUTS I]],Table1533[],2,FALSE)</f>
        <v>1</v>
      </c>
      <c r="F233" s="115" t="s">
        <v>1</v>
      </c>
      <c r="G233" s="109" t="str">
        <f>VLOOKUP(Table1432[[#This Row],[NUTS II 2011]],Table1634[],2,FALSE)</f>
        <v>11</v>
      </c>
      <c r="H233" s="93" t="s">
        <v>1</v>
      </c>
      <c r="I233" s="109" t="str">
        <f>VLOOKUP(Table1432[[#This Row],[NUTS II 2013]],Table162436[],2,FALSE)</f>
        <v>11</v>
      </c>
      <c r="J233" s="115" t="s">
        <v>1006</v>
      </c>
      <c r="K233" s="109" t="str">
        <f>VLOOKUP(Table1432[[#This Row],[NUTS III 2011]],Table1735[],2,FALSE)</f>
        <v>116</v>
      </c>
      <c r="L233" s="93" t="s">
        <v>72</v>
      </c>
      <c r="M233" s="109" t="str">
        <f>VLOOKUP(Table1432[[#This Row],[NUTS III 2013]],Table172537[],2,FALSE)</f>
        <v>11A</v>
      </c>
      <c r="N233" s="111">
        <f>IFERROR(VLOOKUP(Table1432[[#This Row],[CodINE Mun2013]],VRefAquis!B:H,2,FALSE),IFERROR(VLOOKUP(Table1432[[#This Row],[CodINE NUTIII 2013]],VRefAquis!B:H,2,FALSE),VLOOKUP(Table1432[[#This Row],[CodINE NUTII 2013]],VRefAquis!B:H,2,FALSE)))</f>
        <v>1073</v>
      </c>
      <c r="O233" s="112">
        <f>IF(VLOOKUP(Table1432[[#This Row],[CodINE Mun2013]],VRefArren!B:H,2,FALSE)&lt;&gt;"",VLOOKUP(Table1432[[#This Row],[CodINE Mun2013]],VRefArren!B:H,2,FALSE),IFERROR(VLOOKUP(Table1432[[#This Row],[CodINE NUTIII 2013]],VRefArren!B:H,2,FALSE),VLOOKUP(Table1432[[#This Row],[CodINE NUTII 2013]],VRefArren!B:H,2,FALSE)))</f>
        <v>3.96</v>
      </c>
      <c r="P233" s="116">
        <v>15</v>
      </c>
      <c r="Q233" s="114">
        <v>121</v>
      </c>
      <c r="R233" s="817" t="s">
        <v>11759</v>
      </c>
    </row>
    <row r="234" spans="1:18" ht="31">
      <c r="A234" s="79" t="s">
        <v>274</v>
      </c>
      <c r="B234" s="17" t="s">
        <v>989</v>
      </c>
      <c r="C234" s="94" t="s">
        <v>654</v>
      </c>
      <c r="D234" s="92" t="s">
        <v>17</v>
      </c>
      <c r="E234" s="109" t="str">
        <f>VLOOKUP(Table1432[[#This Row],[NUTS I]],Table1533[],2,FALSE)</f>
        <v>1</v>
      </c>
      <c r="F234" s="115" t="s">
        <v>1</v>
      </c>
      <c r="G234" s="109" t="str">
        <f>VLOOKUP(Table1432[[#This Row],[NUTS II 2011]],Table1634[],2,FALSE)</f>
        <v>11</v>
      </c>
      <c r="H234" s="93" t="s">
        <v>1</v>
      </c>
      <c r="I234" s="109" t="str">
        <f>VLOOKUP(Table1432[[#This Row],[NUTS II 2013]],Table162436[],2,FALSE)</f>
        <v>11</v>
      </c>
      <c r="J234" s="115" t="s">
        <v>41</v>
      </c>
      <c r="K234" s="109" t="str">
        <f>VLOOKUP(Table1432[[#This Row],[NUTS III 2011]],Table1735[],2,FALSE)</f>
        <v>117</v>
      </c>
      <c r="L234" s="92" t="s">
        <v>41</v>
      </c>
      <c r="M234" s="109" t="str">
        <f>VLOOKUP(Table1432[[#This Row],[NUTS III 2013]],Table172537[],2,FALSE)</f>
        <v>11D</v>
      </c>
      <c r="N234" s="111">
        <f>IFERROR(VLOOKUP(Table1432[[#This Row],[CodINE Mun2013]],VRefAquis!B:H,2,FALSE),IFERROR(VLOOKUP(Table1432[[#This Row],[CodINE NUTIII 2013]],VRefAquis!B:H,2,FALSE),VLOOKUP(Table1432[[#This Row],[CodINE NUTII 2013]],VRefAquis!B:H,2,FALSE)))</f>
        <v>768</v>
      </c>
      <c r="O234" s="112">
        <f>IF(VLOOKUP(Table1432[[#This Row],[CodINE Mun2013]],VRefArren!B:H,2,FALSE)&lt;&gt;"",VLOOKUP(Table1432[[#This Row],[CodINE Mun2013]],VRefArren!B:H,2,FALSE),IFERROR(VLOOKUP(Table1432[[#This Row],[CodINE NUTIII 2013]],VRefArren!B:H,2,FALSE),VLOOKUP(Table1432[[#This Row],[CodINE NUTII 2013]],VRefArren!B:H,2,FALSE)))</f>
        <v>3.22</v>
      </c>
      <c r="P234" s="116">
        <v>1</v>
      </c>
      <c r="Q234" s="113">
        <v>6</v>
      </c>
      <c r="R234" s="817" t="s">
        <v>11760</v>
      </c>
    </row>
    <row r="235" spans="1:18" ht="18.5">
      <c r="A235" s="79" t="s">
        <v>275</v>
      </c>
      <c r="B235" s="17" t="s">
        <v>716</v>
      </c>
      <c r="C235" s="94" t="s">
        <v>391</v>
      </c>
      <c r="D235" s="93" t="s">
        <v>99</v>
      </c>
      <c r="E235" s="110" t="str">
        <f>VLOOKUP(Table1432[[#This Row],[NUTS I]],Table1533[],2,FALSE)</f>
        <v>3</v>
      </c>
      <c r="F235" s="115" t="s">
        <v>99</v>
      </c>
      <c r="G235" s="109" t="str">
        <f>VLOOKUP(Table1432[[#This Row],[NUTS II 2011]],Table1634[],2,FALSE)</f>
        <v>30</v>
      </c>
      <c r="H235" s="92" t="s">
        <v>99</v>
      </c>
      <c r="I235" s="109" t="str">
        <f>VLOOKUP(Table1432[[#This Row],[NUTS II 2013]],Table162436[],2,FALSE)</f>
        <v>30</v>
      </c>
      <c r="J235" s="115" t="s">
        <v>99</v>
      </c>
      <c r="K235" s="109" t="str">
        <f>VLOOKUP(Table1432[[#This Row],[NUTS III 2011]],Table1735[],2,FALSE)</f>
        <v>300</v>
      </c>
      <c r="L235" s="115" t="s">
        <v>99</v>
      </c>
      <c r="M235" s="109" t="str">
        <f>VLOOKUP(Table1432[[#This Row],[NUTS III 2013]],Table172537[],2,FALSE)</f>
        <v>300</v>
      </c>
      <c r="N235" s="111">
        <f>IFERROR(VLOOKUP(Table1432[[#This Row],[CodINE Mun2013]],VRefAquis!B:H,2,FALSE),IFERROR(VLOOKUP(Table1432[[#This Row],[CodINE NUTIII 2013]],VRefAquis!B:H,2,FALSE),VLOOKUP(Table1432[[#This Row],[CodINE NUTII 2013]],VRefAquis!B:H,2,FALSE)))</f>
        <v>1494</v>
      </c>
      <c r="O235" s="112">
        <f>IF(VLOOKUP(Table1432[[#This Row],[CodINE Mun2013]],VRefArren!B:H,2,FALSE)&lt;&gt;"",VLOOKUP(Table1432[[#This Row],[CodINE Mun2013]],VRefArren!B:H,2,FALSE),IFERROR(VLOOKUP(Table1432[[#This Row],[CodINE NUTIII 2013]],VRefArren!B:H,2,FALSE),VLOOKUP(Table1432[[#This Row],[CodINE NUTII 2013]],VRefArren!B:H,2,FALSE)))</f>
        <v>5.99</v>
      </c>
      <c r="P235" s="116">
        <v>0</v>
      </c>
      <c r="Q235" s="113">
        <v>0</v>
      </c>
      <c r="R235" s="817" t="s">
        <v>11761</v>
      </c>
    </row>
    <row r="236" spans="1:18" ht="18.5">
      <c r="A236" s="80" t="s">
        <v>276</v>
      </c>
      <c r="B236" s="17" t="s">
        <v>760</v>
      </c>
      <c r="C236" s="94" t="s">
        <v>476</v>
      </c>
      <c r="D236" s="92" t="s">
        <v>17</v>
      </c>
      <c r="E236" s="109" t="str">
        <f>VLOOKUP(Table1432[[#This Row],[NUTS I]],Table1533[],2,FALSE)</f>
        <v>1</v>
      </c>
      <c r="F236" s="115" t="s">
        <v>25</v>
      </c>
      <c r="G236" s="109" t="str">
        <f>VLOOKUP(Table1432[[#This Row],[NUTS II 2011]],Table1634[],2,FALSE)</f>
        <v>18</v>
      </c>
      <c r="H236" s="93" t="s">
        <v>25</v>
      </c>
      <c r="I236" s="109" t="str">
        <f>VLOOKUP(Table1432[[#This Row],[NUTS II 2013]],Table162436[],2,FALSE)</f>
        <v>18</v>
      </c>
      <c r="J236" s="115" t="s">
        <v>49</v>
      </c>
      <c r="K236" s="109" t="str">
        <f>VLOOKUP(Table1432[[#This Row],[NUTS III 2011]],Table1735[],2,FALSE)</f>
        <v>185</v>
      </c>
      <c r="L236" s="92" t="s">
        <v>49</v>
      </c>
      <c r="M236" s="109" t="str">
        <f>VLOOKUP(Table1432[[#This Row],[NUTS III 2013]],Table172537[],2,FALSE)</f>
        <v>185</v>
      </c>
      <c r="N236" s="111">
        <f>IFERROR(VLOOKUP(Table1432[[#This Row],[CodINE Mun2013]],VRefAquis!B:H,2,FALSE),IFERROR(VLOOKUP(Table1432[[#This Row],[CodINE NUTIII 2013]],VRefAquis!B:H,2,FALSE),VLOOKUP(Table1432[[#This Row],[CodINE NUTII 2013]],VRefAquis!B:H,2,FALSE)))</f>
        <v>852</v>
      </c>
      <c r="O236" s="112">
        <f>IF(VLOOKUP(Table1432[[#This Row],[CodINE Mun2013]],VRefArren!B:H,2,FALSE)&lt;&gt;"",VLOOKUP(Table1432[[#This Row],[CodINE Mun2013]],VRefArren!B:H,2,FALSE),IFERROR(VLOOKUP(Table1432[[#This Row],[CodINE NUTIII 2013]],VRefArren!B:H,2,FALSE),VLOOKUP(Table1432[[#This Row],[CodINE NUTII 2013]],VRefArren!B:H,2,FALSE)))</f>
        <v>4.12</v>
      </c>
      <c r="P236" s="116">
        <v>5</v>
      </c>
      <c r="Q236" s="114">
        <v>32</v>
      </c>
      <c r="R236" s="817" t="s">
        <v>11762</v>
      </c>
    </row>
    <row r="237" spans="1:18" ht="18.5">
      <c r="A237" s="79" t="s">
        <v>277</v>
      </c>
      <c r="B237" s="17" t="s">
        <v>817</v>
      </c>
      <c r="C237" s="94" t="s">
        <v>502</v>
      </c>
      <c r="D237" s="92" t="s">
        <v>17</v>
      </c>
      <c r="E237" s="109" t="str">
        <f>VLOOKUP(Table1432[[#This Row],[NUTS I]],Table1533[],2,FALSE)</f>
        <v>1</v>
      </c>
      <c r="F237" s="115" t="s">
        <v>25</v>
      </c>
      <c r="G237" s="109" t="str">
        <f>VLOOKUP(Table1432[[#This Row],[NUTS II 2011]],Table1634[],2,FALSE)</f>
        <v>18</v>
      </c>
      <c r="H237" s="93" t="s">
        <v>25</v>
      </c>
      <c r="I237" s="109" t="str">
        <f>VLOOKUP(Table1432[[#This Row],[NUTS II 2013]],Table162436[],2,FALSE)</f>
        <v>18</v>
      </c>
      <c r="J237" s="115" t="s">
        <v>31</v>
      </c>
      <c r="K237" s="109" t="str">
        <f>VLOOKUP(Table1432[[#This Row],[NUTS III 2011]],Table1735[],2,FALSE)</f>
        <v>181</v>
      </c>
      <c r="L237" s="92" t="s">
        <v>31</v>
      </c>
      <c r="M237" s="109" t="str">
        <f>VLOOKUP(Table1432[[#This Row],[NUTS III 2013]],Table172537[],2,FALSE)</f>
        <v>181</v>
      </c>
      <c r="N237" s="111">
        <f>IFERROR(VLOOKUP(Table1432[[#This Row],[CodINE Mun2013]],VRefAquis!B:H,2,FALSE),IFERROR(VLOOKUP(Table1432[[#This Row],[CodINE NUTIII 2013]],VRefAquis!B:H,2,FALSE),VLOOKUP(Table1432[[#This Row],[CodINE NUTII 2013]],VRefAquis!B:H,2,FALSE)))</f>
        <v>1293</v>
      </c>
      <c r="O237" s="112">
        <f>IF(VLOOKUP(Table1432[[#This Row],[CodINE Mun2013]],VRefArren!B:H,2,FALSE)&lt;&gt;"",VLOOKUP(Table1432[[#This Row],[CodINE Mun2013]],VRefArren!B:H,2,FALSE),IFERROR(VLOOKUP(Table1432[[#This Row],[CodINE NUTIII 2013]],VRefArren!B:H,2,FALSE),VLOOKUP(Table1432[[#This Row],[CodINE NUTII 2013]],VRefArren!B:H,2,FALSE)))</f>
        <v>4.5999999999999996</v>
      </c>
      <c r="P237" s="116">
        <v>2</v>
      </c>
      <c r="Q237" s="113">
        <v>2</v>
      </c>
      <c r="R237" s="817" t="s">
        <v>11763</v>
      </c>
    </row>
    <row r="238" spans="1:18" ht="18.5">
      <c r="A238" s="79" t="s">
        <v>278</v>
      </c>
      <c r="B238" s="17" t="s">
        <v>1036</v>
      </c>
      <c r="C238" s="94" t="s">
        <v>692</v>
      </c>
      <c r="D238" s="92" t="s">
        <v>17</v>
      </c>
      <c r="E238" s="109" t="str">
        <f>VLOOKUP(Table1432[[#This Row],[NUTS I]],Table1533[],2,FALSE)</f>
        <v>1</v>
      </c>
      <c r="F238" s="115" t="s">
        <v>1</v>
      </c>
      <c r="G238" s="109" t="str">
        <f>VLOOKUP(Table1432[[#This Row],[NUTS II 2011]],Table1634[],2,FALSE)</f>
        <v>11</v>
      </c>
      <c r="H238" s="93" t="s">
        <v>1</v>
      </c>
      <c r="I238" s="109" t="str">
        <f>VLOOKUP(Table1432[[#This Row],[NUTS II 2013]],Table162436[],2,FALSE)</f>
        <v>11</v>
      </c>
      <c r="J238" s="115" t="s">
        <v>94</v>
      </c>
      <c r="K238" s="109" t="str">
        <f>VLOOKUP(Table1432[[#This Row],[NUTS III 2011]],Table1735[],2,FALSE)</f>
        <v>113</v>
      </c>
      <c r="L238" s="93" t="s">
        <v>72</v>
      </c>
      <c r="M238" s="109" t="str">
        <f>VLOOKUP(Table1432[[#This Row],[NUTS III 2013]],Table172537[],2,FALSE)</f>
        <v>11A</v>
      </c>
      <c r="N238" s="111">
        <f>IFERROR(VLOOKUP(Table1432[[#This Row],[CodINE Mun2013]],VRefAquis!B:H,2,FALSE),IFERROR(VLOOKUP(Table1432[[#This Row],[CodINE NUTIII 2013]],VRefAquis!B:H,2,FALSE),VLOOKUP(Table1432[[#This Row],[CodINE NUTII 2013]],VRefAquis!B:H,2,FALSE)))</f>
        <v>880</v>
      </c>
      <c r="O238" s="112">
        <f>IF(VLOOKUP(Table1432[[#This Row],[CodINE Mun2013]],VRefArren!B:H,2,FALSE)&lt;&gt;"",VLOOKUP(Table1432[[#This Row],[CodINE Mun2013]],VRefArren!B:H,2,FALSE),IFERROR(VLOOKUP(Table1432[[#This Row],[CodINE NUTIII 2013]],VRefArren!B:H,2,FALSE),VLOOKUP(Table1432[[#This Row],[CodINE NUTII 2013]],VRefArren!B:H,2,FALSE)))</f>
        <v>3.53</v>
      </c>
      <c r="P238" s="116">
        <v>1</v>
      </c>
      <c r="Q238" s="113">
        <v>5</v>
      </c>
      <c r="R238" s="817" t="s">
        <v>11764</v>
      </c>
    </row>
    <row r="239" spans="1:18" ht="18.5">
      <c r="A239" s="79" t="s">
        <v>279</v>
      </c>
      <c r="B239" s="17" t="s">
        <v>748</v>
      </c>
      <c r="C239" s="94" t="s">
        <v>431</v>
      </c>
      <c r="D239" s="92" t="s">
        <v>17</v>
      </c>
      <c r="E239" s="109" t="str">
        <f>VLOOKUP(Table1432[[#This Row],[NUTS I]],Table1533[],2,FALSE)</f>
        <v>1</v>
      </c>
      <c r="F239" s="115" t="s">
        <v>29</v>
      </c>
      <c r="G239" s="109" t="str">
        <f>VLOOKUP(Table1432[[#This Row],[NUTS II 2011]],Table1634[],2,FALSE)</f>
        <v>15</v>
      </c>
      <c r="H239" s="93" t="s">
        <v>29</v>
      </c>
      <c r="I239" s="109" t="str">
        <f>VLOOKUP(Table1432[[#This Row],[NUTS II 2013]],Table162436[],2,FALSE)</f>
        <v>15</v>
      </c>
      <c r="J239" s="115" t="s">
        <v>29</v>
      </c>
      <c r="K239" s="109">
        <f>VLOOKUP(Table1432[[#This Row],[NUTS III 2011]],Table1735[],2,FALSE)</f>
        <v>150</v>
      </c>
      <c r="L239" s="92" t="s">
        <v>29</v>
      </c>
      <c r="M239" s="109">
        <f>VLOOKUP(Table1432[[#This Row],[NUTS III 2013]],Table172537[],2,FALSE)</f>
        <v>150</v>
      </c>
      <c r="N239" s="111">
        <f>IFERROR(VLOOKUP(Table1432[[#This Row],[CodINE Mun2013]],VRefAquis!B:H,2,FALSE),IFERROR(VLOOKUP(Table1432[[#This Row],[CodINE NUTIII 2013]],VRefAquis!B:H,2,FALSE),VLOOKUP(Table1432[[#This Row],[CodINE NUTII 2013]],VRefAquis!B:H,2,FALSE)))</f>
        <v>1182</v>
      </c>
      <c r="O239" s="112">
        <f>IF(VLOOKUP(Table1432[[#This Row],[CodINE Mun2013]],VRefArren!B:H,2,FALSE)&lt;&gt;"",VLOOKUP(Table1432[[#This Row],[CodINE Mun2013]],VRefArren!B:H,2,FALSE),IFERROR(VLOOKUP(Table1432[[#This Row],[CodINE NUTIII 2013]],VRefArren!B:H,2,FALSE),VLOOKUP(Table1432[[#This Row],[CodINE NUTII 2013]],VRefArren!B:H,2,FALSE)))</f>
        <v>5.46</v>
      </c>
      <c r="P239" s="116">
        <v>0</v>
      </c>
      <c r="Q239" s="113">
        <v>0</v>
      </c>
      <c r="R239" s="817" t="s">
        <v>11765</v>
      </c>
    </row>
    <row r="240" spans="1:18" ht="31">
      <c r="A240" s="80" t="s">
        <v>280</v>
      </c>
      <c r="B240" s="17" t="s">
        <v>1001</v>
      </c>
      <c r="C240" s="94" t="s">
        <v>691</v>
      </c>
      <c r="D240" s="92" t="s">
        <v>17</v>
      </c>
      <c r="E240" s="109" t="str">
        <f>VLOOKUP(Table1432[[#This Row],[NUTS I]],Table1533[],2,FALSE)</f>
        <v>1</v>
      </c>
      <c r="F240" s="115" t="s">
        <v>1</v>
      </c>
      <c r="G240" s="109" t="str">
        <f>VLOOKUP(Table1432[[#This Row],[NUTS II 2011]],Table1634[],2,FALSE)</f>
        <v>11</v>
      </c>
      <c r="H240" s="93" t="s">
        <v>1</v>
      </c>
      <c r="I240" s="109" t="str">
        <f>VLOOKUP(Table1432[[#This Row],[NUTS II 2013]],Table162436[],2,FALSE)</f>
        <v>11</v>
      </c>
      <c r="J240" s="115" t="s">
        <v>1006</v>
      </c>
      <c r="K240" s="109" t="str">
        <f>VLOOKUP(Table1432[[#This Row],[NUTS III 2011]],Table1735[],2,FALSE)</f>
        <v>116</v>
      </c>
      <c r="L240" s="93" t="s">
        <v>72</v>
      </c>
      <c r="M240" s="109" t="str">
        <f>VLOOKUP(Table1432[[#This Row],[NUTS III 2013]],Table172537[],2,FALSE)</f>
        <v>11A</v>
      </c>
      <c r="N240" s="111">
        <f>IFERROR(VLOOKUP(Table1432[[#This Row],[CodINE Mun2013]],VRefAquis!B:H,2,FALSE),IFERROR(VLOOKUP(Table1432[[#This Row],[CodINE NUTIII 2013]],VRefAquis!B:H,2,FALSE),VLOOKUP(Table1432[[#This Row],[CodINE NUTII 2013]],VRefAquis!B:H,2,FALSE)))</f>
        <v>1113</v>
      </c>
      <c r="O240" s="112">
        <f>IF(VLOOKUP(Table1432[[#This Row],[CodINE Mun2013]],VRefArren!B:H,2,FALSE)&lt;&gt;"",VLOOKUP(Table1432[[#This Row],[CodINE Mun2013]],VRefArren!B:H,2,FALSE),IFERROR(VLOOKUP(Table1432[[#This Row],[CodINE NUTIII 2013]],VRefArren!B:H,2,FALSE),VLOOKUP(Table1432[[#This Row],[CodINE NUTII 2013]],VRefArren!B:H,2,FALSE)))</f>
        <v>4.29</v>
      </c>
      <c r="P240" s="116">
        <v>0</v>
      </c>
      <c r="Q240" s="114">
        <v>0</v>
      </c>
      <c r="R240" s="817" t="s">
        <v>11766</v>
      </c>
    </row>
    <row r="241" spans="1:18" ht="31">
      <c r="A241" s="80" t="s">
        <v>281</v>
      </c>
      <c r="B241" s="17" t="s">
        <v>983</v>
      </c>
      <c r="C241" s="94" t="s">
        <v>653</v>
      </c>
      <c r="D241" s="92" t="s">
        <v>17</v>
      </c>
      <c r="E241" s="109" t="str">
        <f>VLOOKUP(Table1432[[#This Row],[NUTS I]],Table1533[],2,FALSE)</f>
        <v>1</v>
      </c>
      <c r="F241" s="115" t="s">
        <v>1</v>
      </c>
      <c r="G241" s="109" t="str">
        <f>VLOOKUP(Table1432[[#This Row],[NUTS II 2011]],Table1634[],2,FALSE)</f>
        <v>11</v>
      </c>
      <c r="H241" s="93" t="s">
        <v>1</v>
      </c>
      <c r="I241" s="109" t="str">
        <f>VLOOKUP(Table1432[[#This Row],[NUTS II 2013]],Table162436[],2,FALSE)</f>
        <v>11</v>
      </c>
      <c r="J241" s="115" t="s">
        <v>41</v>
      </c>
      <c r="K241" s="109" t="str">
        <f>VLOOKUP(Table1432[[#This Row],[NUTS III 2011]],Table1735[],2,FALSE)</f>
        <v>117</v>
      </c>
      <c r="L241" s="92" t="s">
        <v>41</v>
      </c>
      <c r="M241" s="109" t="str">
        <f>VLOOKUP(Table1432[[#This Row],[NUTS III 2013]],Table172537[],2,FALSE)</f>
        <v>11D</v>
      </c>
      <c r="N241" s="111">
        <f>IFERROR(VLOOKUP(Table1432[[#This Row],[CodINE Mun2013]],VRefAquis!B:H,2,FALSE),IFERROR(VLOOKUP(Table1432[[#This Row],[CodINE NUTIII 2013]],VRefAquis!B:H,2,FALSE),VLOOKUP(Table1432[[#This Row],[CodINE NUTII 2013]],VRefAquis!B:H,2,FALSE)))</f>
        <v>768</v>
      </c>
      <c r="O241" s="112">
        <f>IF(VLOOKUP(Table1432[[#This Row],[CodINE Mun2013]],VRefArren!B:H,2,FALSE)&lt;&gt;"",VLOOKUP(Table1432[[#This Row],[CodINE Mun2013]],VRefArren!B:H,2,FALSE),IFERROR(VLOOKUP(Table1432[[#This Row],[CodINE NUTIII 2013]],VRefArren!B:H,2,FALSE),VLOOKUP(Table1432[[#This Row],[CodINE NUTII 2013]],VRefArren!B:H,2,FALSE)))</f>
        <v>3.22</v>
      </c>
      <c r="P241" s="116">
        <v>3</v>
      </c>
      <c r="Q241" s="114">
        <v>7</v>
      </c>
      <c r="R241" s="817" t="s">
        <v>11767</v>
      </c>
    </row>
    <row r="242" spans="1:18" ht="18.5">
      <c r="A242" s="79" t="s">
        <v>282</v>
      </c>
      <c r="B242" s="17" t="s">
        <v>905</v>
      </c>
      <c r="C242" s="94" t="s">
        <v>570</v>
      </c>
      <c r="D242" s="92" t="s">
        <v>17</v>
      </c>
      <c r="E242" s="109" t="str">
        <f>VLOOKUP(Table1432[[#This Row],[NUTS I]],Table1533[],2,FALSE)</f>
        <v>1</v>
      </c>
      <c r="F242" s="115" t="s">
        <v>18</v>
      </c>
      <c r="G242" s="109" t="str">
        <f>VLOOKUP(Table1432[[#This Row],[NUTS II 2011]],Table1634[],2,FALSE)</f>
        <v>16</v>
      </c>
      <c r="H242" s="92" t="s">
        <v>18</v>
      </c>
      <c r="I242" s="109" t="str">
        <f>VLOOKUP(Table1432[[#This Row],[NUTS II 2013]],Table162436[],2,FALSE)</f>
        <v>16</v>
      </c>
      <c r="J242" s="115" t="s">
        <v>916</v>
      </c>
      <c r="K242" s="109" t="str">
        <f>VLOOKUP(Table1432[[#This Row],[NUTS III 2011]],Table1735[],2,FALSE)</f>
        <v>165</v>
      </c>
      <c r="L242" s="93" t="s">
        <v>23</v>
      </c>
      <c r="M242" s="109" t="str">
        <f>VLOOKUP(Table1432[[#This Row],[NUTS III 2013]],Table172537[],2,FALSE)</f>
        <v>16G</v>
      </c>
      <c r="N242" s="111">
        <f>IFERROR(VLOOKUP(Table1432[[#This Row],[CodINE Mun2013]],VRefAquis!B:H,2,FALSE),IFERROR(VLOOKUP(Table1432[[#This Row],[CodINE NUTIII 2013]],VRefAquis!B:H,2,FALSE),VLOOKUP(Table1432[[#This Row],[CodINE NUTII 2013]],VRefAquis!B:H,2,FALSE)))</f>
        <v>942</v>
      </c>
      <c r="O242" s="112">
        <f>IF(VLOOKUP(Table1432[[#This Row],[CodINE Mun2013]],VRefArren!B:H,2,FALSE)&lt;&gt;"",VLOOKUP(Table1432[[#This Row],[CodINE Mun2013]],VRefArren!B:H,2,FALSE),IFERROR(VLOOKUP(Table1432[[#This Row],[CodINE NUTIII 2013]],VRefArren!B:H,2,FALSE),VLOOKUP(Table1432[[#This Row],[CodINE NUTII 2013]],VRefArren!B:H,2,FALSE)))</f>
        <v>3.31</v>
      </c>
      <c r="P242" s="116">
        <v>0</v>
      </c>
      <c r="Q242" s="113">
        <v>0</v>
      </c>
      <c r="R242" s="817" t="s">
        <v>11768</v>
      </c>
    </row>
    <row r="243" spans="1:18" ht="18.5">
      <c r="A243" s="80" t="s">
        <v>283</v>
      </c>
      <c r="B243" s="17" t="s">
        <v>729</v>
      </c>
      <c r="C243" s="94" t="s">
        <v>409</v>
      </c>
      <c r="D243" s="93" t="s">
        <v>64</v>
      </c>
      <c r="E243" s="110" t="str">
        <f>VLOOKUP(Table1432[[#This Row],[NUTS I]],Table1533[],2,FALSE)</f>
        <v>2</v>
      </c>
      <c r="F243" s="115" t="s">
        <v>64</v>
      </c>
      <c r="G243" s="109" t="str">
        <f>VLOOKUP(Table1432[[#This Row],[NUTS II 2011]],Table1634[],2,FALSE)</f>
        <v>20</v>
      </c>
      <c r="H243" s="92" t="s">
        <v>64</v>
      </c>
      <c r="I243" s="109" t="str">
        <f>VLOOKUP(Table1432[[#This Row],[NUTS II 2013]],Table162436[],2,FALSE)</f>
        <v>20</v>
      </c>
      <c r="J243" s="115" t="s">
        <v>64</v>
      </c>
      <c r="K243" s="109" t="str">
        <f>VLOOKUP(Table1432[[#This Row],[NUTS III 2011]],Table1735[],2,FALSE)</f>
        <v>200</v>
      </c>
      <c r="L243" s="115" t="s">
        <v>64</v>
      </c>
      <c r="M243" s="109" t="str">
        <f>VLOOKUP(Table1432[[#This Row],[NUTS III 2013]],Table172537[],2,FALSE)</f>
        <v>200</v>
      </c>
      <c r="N243" s="111">
        <f>IFERROR(VLOOKUP(Table1432[[#This Row],[CodINE Mun2013]],VRefAquis!B:H,2,FALSE),IFERROR(VLOOKUP(Table1432[[#This Row],[CodINE NUTIII 2013]],VRefAquis!B:H,2,FALSE),VLOOKUP(Table1432[[#This Row],[CodINE NUTII 2013]],VRefAquis!B:H,2,FALSE)))</f>
        <v>937</v>
      </c>
      <c r="O243" s="112">
        <f>IF(VLOOKUP(Table1432[[#This Row],[CodINE Mun2013]],VRefArren!B:H,2,FALSE)&lt;&gt;"",VLOOKUP(Table1432[[#This Row],[CodINE Mun2013]],VRefArren!B:H,2,FALSE),IFERROR(VLOOKUP(Table1432[[#This Row],[CodINE NUTIII 2013]],VRefArren!B:H,2,FALSE),VLOOKUP(Table1432[[#This Row],[CodINE NUTII 2013]],VRefArren!B:H,2,FALSE)))</f>
        <v>4.01</v>
      </c>
      <c r="P243" s="116">
        <v>0</v>
      </c>
      <c r="Q243" s="114">
        <v>0</v>
      </c>
      <c r="R243" s="817" t="s">
        <v>11769</v>
      </c>
    </row>
    <row r="244" spans="1:18" ht="18.5">
      <c r="A244" s="80" t="s">
        <v>284</v>
      </c>
      <c r="B244" s="17" t="s">
        <v>715</v>
      </c>
      <c r="C244" s="94" t="s">
        <v>390</v>
      </c>
      <c r="D244" s="93" t="s">
        <v>99</v>
      </c>
      <c r="E244" s="110" t="str">
        <f>VLOOKUP(Table1432[[#This Row],[NUTS I]],Table1533[],2,FALSE)</f>
        <v>3</v>
      </c>
      <c r="F244" s="115" t="s">
        <v>99</v>
      </c>
      <c r="G244" s="109" t="str">
        <f>VLOOKUP(Table1432[[#This Row],[NUTS II 2011]],Table1634[],2,FALSE)</f>
        <v>30</v>
      </c>
      <c r="H244" s="92" t="s">
        <v>99</v>
      </c>
      <c r="I244" s="109" t="str">
        <f>VLOOKUP(Table1432[[#This Row],[NUTS II 2013]],Table162436[],2,FALSE)</f>
        <v>30</v>
      </c>
      <c r="J244" s="115" t="s">
        <v>99</v>
      </c>
      <c r="K244" s="109" t="str">
        <f>VLOOKUP(Table1432[[#This Row],[NUTS III 2011]],Table1735[],2,FALSE)</f>
        <v>300</v>
      </c>
      <c r="L244" s="115" t="s">
        <v>99</v>
      </c>
      <c r="M244" s="109" t="str">
        <f>VLOOKUP(Table1432[[#This Row],[NUTS III 2013]],Table172537[],2,FALSE)</f>
        <v>300</v>
      </c>
      <c r="N244" s="111">
        <f>IFERROR(VLOOKUP(Table1432[[#This Row],[CodINE Mun2013]],VRefAquis!B:H,2,FALSE),IFERROR(VLOOKUP(Table1432[[#This Row],[CodINE NUTIII 2013]],VRefAquis!B:H,2,FALSE),VLOOKUP(Table1432[[#This Row],[CodINE NUTII 2013]],VRefAquis!B:H,2,FALSE)))</f>
        <v>1494</v>
      </c>
      <c r="O244" s="112">
        <f>IF(VLOOKUP(Table1432[[#This Row],[CodINE Mun2013]],VRefArren!B:H,2,FALSE)&lt;&gt;"",VLOOKUP(Table1432[[#This Row],[CodINE Mun2013]],VRefArren!B:H,2,FALSE),IFERROR(VLOOKUP(Table1432[[#This Row],[CodINE NUTIII 2013]],VRefArren!B:H,2,FALSE),VLOOKUP(Table1432[[#This Row],[CodINE NUTII 2013]],VRefArren!B:H,2,FALSE)))</f>
        <v>5.99</v>
      </c>
      <c r="P244" s="116">
        <v>0</v>
      </c>
      <c r="Q244" s="114">
        <v>0</v>
      </c>
      <c r="R244" s="817" t="s">
        <v>11770</v>
      </c>
    </row>
    <row r="245" spans="1:18" ht="18.5">
      <c r="A245" s="80" t="s">
        <v>285</v>
      </c>
      <c r="B245" s="17" t="s">
        <v>847</v>
      </c>
      <c r="C245" s="94" t="s">
        <v>549</v>
      </c>
      <c r="D245" s="92" t="s">
        <v>17</v>
      </c>
      <c r="E245" s="109" t="str">
        <f>VLOOKUP(Table1432[[#This Row],[NUTS I]],Table1533[],2,FALSE)</f>
        <v>1</v>
      </c>
      <c r="F245" s="115" t="s">
        <v>18</v>
      </c>
      <c r="G245" s="109" t="str">
        <f>VLOOKUP(Table1432[[#This Row],[NUTS II 2011]],Table1634[],2,FALSE)</f>
        <v>16</v>
      </c>
      <c r="H245" s="92" t="s">
        <v>18</v>
      </c>
      <c r="I245" s="109" t="str">
        <f>VLOOKUP(Table1432[[#This Row],[NUTS II 2013]],Table162436[],2,FALSE)</f>
        <v>16</v>
      </c>
      <c r="J245" s="115" t="s">
        <v>19</v>
      </c>
      <c r="K245" s="109" t="str">
        <f>VLOOKUP(Table1432[[#This Row],[NUTS III 2011]],Table1735[],2,FALSE)</f>
        <v>16C</v>
      </c>
      <c r="L245" s="92" t="s">
        <v>19</v>
      </c>
      <c r="M245" s="109" t="str">
        <f>VLOOKUP(Table1432[[#This Row],[NUTS III 2013]],Table172537[],2,FALSE)</f>
        <v>16I</v>
      </c>
      <c r="N245" s="111">
        <f>IFERROR(VLOOKUP(Table1432[[#This Row],[CodINE Mun2013]],VRefAquis!B:H,2,FALSE),IFERROR(VLOOKUP(Table1432[[#This Row],[CodINE NUTIII 2013]],VRefAquis!B:H,2,FALSE),VLOOKUP(Table1432[[#This Row],[CodINE NUTII 2013]],VRefAquis!B:H,2,FALSE)))</f>
        <v>740</v>
      </c>
      <c r="O245" s="112">
        <f>IF(VLOOKUP(Table1432[[#This Row],[CodINE Mun2013]],VRefArren!B:H,2,FALSE)&lt;&gt;"",VLOOKUP(Table1432[[#This Row],[CodINE Mun2013]],VRefArren!B:H,2,FALSE),IFERROR(VLOOKUP(Table1432[[#This Row],[CodINE NUTIII 2013]],VRefArren!B:H,2,FALSE),VLOOKUP(Table1432[[#This Row],[CodINE NUTII 2013]],VRefArren!B:H,2,FALSE)))</f>
        <v>3.6</v>
      </c>
      <c r="P245" s="116">
        <v>0</v>
      </c>
      <c r="Q245" s="114">
        <v>0</v>
      </c>
      <c r="R245" s="817" t="s">
        <v>11771</v>
      </c>
    </row>
    <row r="246" spans="1:18" ht="18.5">
      <c r="A246" s="80" t="s">
        <v>286</v>
      </c>
      <c r="B246" s="17" t="s">
        <v>904</v>
      </c>
      <c r="C246" s="94" t="s">
        <v>569</v>
      </c>
      <c r="D246" s="92" t="s">
        <v>17</v>
      </c>
      <c r="E246" s="109" t="str">
        <f>VLOOKUP(Table1432[[#This Row],[NUTS I]],Table1533[],2,FALSE)</f>
        <v>1</v>
      </c>
      <c r="F246" s="115" t="s">
        <v>18</v>
      </c>
      <c r="G246" s="109" t="str">
        <f>VLOOKUP(Table1432[[#This Row],[NUTS II 2011]],Table1634[],2,FALSE)</f>
        <v>16</v>
      </c>
      <c r="H246" s="92" t="s">
        <v>18</v>
      </c>
      <c r="I246" s="109" t="str">
        <f>VLOOKUP(Table1432[[#This Row],[NUTS II 2013]],Table162436[],2,FALSE)</f>
        <v>16</v>
      </c>
      <c r="J246" s="115" t="s">
        <v>916</v>
      </c>
      <c r="K246" s="109" t="str">
        <f>VLOOKUP(Table1432[[#This Row],[NUTS III 2011]],Table1735[],2,FALSE)</f>
        <v>165</v>
      </c>
      <c r="L246" s="93" t="s">
        <v>23</v>
      </c>
      <c r="M246" s="109" t="str">
        <f>VLOOKUP(Table1432[[#This Row],[NUTS III 2013]],Table172537[],2,FALSE)</f>
        <v>16G</v>
      </c>
      <c r="N246" s="111">
        <f>IFERROR(VLOOKUP(Table1432[[#This Row],[CodINE Mun2013]],VRefAquis!B:H,2,FALSE),IFERROR(VLOOKUP(Table1432[[#This Row],[CodINE NUTIII 2013]],VRefAquis!B:H,2,FALSE),VLOOKUP(Table1432[[#This Row],[CodINE NUTII 2013]],VRefAquis!B:H,2,FALSE)))</f>
        <v>942</v>
      </c>
      <c r="O246" s="112">
        <f>IF(VLOOKUP(Table1432[[#This Row],[CodINE Mun2013]],VRefArren!B:H,2,FALSE)&lt;&gt;"",VLOOKUP(Table1432[[#This Row],[CodINE Mun2013]],VRefArren!B:H,2,FALSE),IFERROR(VLOOKUP(Table1432[[#This Row],[CodINE NUTIII 2013]],VRefArren!B:H,2,FALSE),VLOOKUP(Table1432[[#This Row],[CodINE NUTII 2013]],VRefArren!B:H,2,FALSE)))</f>
        <v>2.2799999999999998</v>
      </c>
      <c r="P246" s="116">
        <v>1</v>
      </c>
      <c r="Q246" s="114">
        <v>20</v>
      </c>
      <c r="R246" s="817" t="s">
        <v>11772</v>
      </c>
    </row>
    <row r="247" spans="1:18" ht="18.5">
      <c r="A247" s="80" t="s">
        <v>287</v>
      </c>
      <c r="B247" s="17" t="s">
        <v>888</v>
      </c>
      <c r="C247" s="94" t="s">
        <v>529</v>
      </c>
      <c r="D247" s="92" t="s">
        <v>17</v>
      </c>
      <c r="E247" s="109" t="str">
        <f>VLOOKUP(Table1432[[#This Row],[NUTS I]],Table1533[],2,FALSE)</f>
        <v>1</v>
      </c>
      <c r="F247" s="115" t="s">
        <v>18</v>
      </c>
      <c r="G247" s="109" t="str">
        <f>VLOOKUP(Table1432[[#This Row],[NUTS II 2011]],Table1634[],2,FALSE)</f>
        <v>16</v>
      </c>
      <c r="H247" s="92" t="s">
        <v>18</v>
      </c>
      <c r="I247" s="109" t="str">
        <f>VLOOKUP(Table1432[[#This Row],[NUTS II 2013]],Table162436[],2,FALSE)</f>
        <v>16</v>
      </c>
      <c r="J247" s="115" t="s">
        <v>892</v>
      </c>
      <c r="K247" s="109" t="str">
        <f>VLOOKUP(Table1432[[#This Row],[NUTS III 2011]],Table1735[],2,FALSE)</f>
        <v>167</v>
      </c>
      <c r="L247" s="93" t="s">
        <v>47</v>
      </c>
      <c r="M247" s="109" t="str">
        <f>VLOOKUP(Table1432[[#This Row],[NUTS III 2013]],Table172537[],2,FALSE)</f>
        <v>16J</v>
      </c>
      <c r="N247" s="111">
        <f>IFERROR(VLOOKUP(Table1432[[#This Row],[CodINE Mun2013]],VRefAquis!B:H,2,FALSE),IFERROR(VLOOKUP(Table1432[[#This Row],[CodINE NUTIII 2013]],VRefAquis!B:H,2,FALSE),VLOOKUP(Table1432[[#This Row],[CodINE NUTII 2013]],VRefAquis!B:H,2,FALSE)))</f>
        <v>745</v>
      </c>
      <c r="O247" s="112">
        <f>IF(VLOOKUP(Table1432[[#This Row],[CodINE Mun2013]],VRefArren!B:H,2,FALSE)&lt;&gt;"",VLOOKUP(Table1432[[#This Row],[CodINE Mun2013]],VRefArren!B:H,2,FALSE),IFERROR(VLOOKUP(Table1432[[#This Row],[CodINE NUTIII 2013]],VRefArren!B:H,2,FALSE),VLOOKUP(Table1432[[#This Row],[CodINE NUTII 2013]],VRefArren!B:H,2,FALSE)))</f>
        <v>2.7</v>
      </c>
      <c r="P247" s="116">
        <v>12</v>
      </c>
      <c r="Q247" s="114">
        <v>47</v>
      </c>
      <c r="R247" s="817" t="s">
        <v>11773</v>
      </c>
    </row>
    <row r="248" spans="1:18" ht="18.5">
      <c r="A248" s="79" t="s">
        <v>288</v>
      </c>
      <c r="B248" s="17" t="s">
        <v>823</v>
      </c>
      <c r="C248" s="94" t="s">
        <v>512</v>
      </c>
      <c r="D248" s="92" t="s">
        <v>17</v>
      </c>
      <c r="E248" s="109" t="str">
        <f>VLOOKUP(Table1432[[#This Row],[NUTS I]],Table1533[],2,FALSE)</f>
        <v>1</v>
      </c>
      <c r="F248" s="115" t="s">
        <v>167</v>
      </c>
      <c r="G248" s="109" t="str">
        <f>VLOOKUP(Table1432[[#This Row],[NUTS II 2011]],Table1634[],2,FALSE)</f>
        <v>17</v>
      </c>
      <c r="H248" s="93" t="s">
        <v>36</v>
      </c>
      <c r="I248" s="109" t="str">
        <f>VLOOKUP(Table1432[[#This Row],[NUTS II 2013]],Table162436[],2,FALSE)</f>
        <v>17</v>
      </c>
      <c r="J248" s="115" t="s">
        <v>831</v>
      </c>
      <c r="K248" s="109" t="str">
        <f>VLOOKUP(Table1432[[#This Row],[NUTS III 2011]],Table1735[],2,FALSE)</f>
        <v>172</v>
      </c>
      <c r="L248" s="92" t="s">
        <v>36</v>
      </c>
      <c r="M248" s="109" t="str">
        <f>VLOOKUP(Table1432[[#This Row],[NUTS III 2013]],Table172537[],2,FALSE)</f>
        <v>170</v>
      </c>
      <c r="N248" s="111">
        <f>IFERROR(VLOOKUP(Table1432[[#This Row],[CodINE Mun2013]],VRefAquis!B:H,2,FALSE),IFERROR(VLOOKUP(Table1432[[#This Row],[CodINE NUTIII 2013]],VRefAquis!B:H,2,FALSE),VLOOKUP(Table1432[[#This Row],[CodINE NUTII 2013]],VRefAquis!B:H,2,FALSE)))</f>
        <v>1562</v>
      </c>
      <c r="O248" s="112">
        <f>IF(VLOOKUP(Table1432[[#This Row],[CodINE Mun2013]],VRefArren!B:H,2,FALSE)&lt;&gt;"",VLOOKUP(Table1432[[#This Row],[CodINE Mun2013]],VRefArren!B:H,2,FALSE),IFERROR(VLOOKUP(Table1432[[#This Row],[CodINE NUTIII 2013]],VRefArren!B:H,2,FALSE),VLOOKUP(Table1432[[#This Row],[CodINE NUTII 2013]],VRefArren!B:H,2,FALSE)))</f>
        <v>6.57</v>
      </c>
      <c r="P248" s="116">
        <v>3</v>
      </c>
      <c r="Q248" s="113">
        <v>526</v>
      </c>
      <c r="R248" s="817" t="s">
        <v>11774</v>
      </c>
    </row>
    <row r="249" spans="1:18" ht="18.5">
      <c r="A249" s="79" t="s">
        <v>289</v>
      </c>
      <c r="B249" s="17" t="s">
        <v>982</v>
      </c>
      <c r="C249" s="94" t="s">
        <v>652</v>
      </c>
      <c r="D249" s="92" t="s">
        <v>17</v>
      </c>
      <c r="E249" s="109" t="str">
        <f>VLOOKUP(Table1432[[#This Row],[NUTS I]],Table1533[],2,FALSE)</f>
        <v>1</v>
      </c>
      <c r="F249" s="115" t="s">
        <v>1</v>
      </c>
      <c r="G249" s="109" t="str">
        <f>VLOOKUP(Table1432[[#This Row],[NUTS II 2011]],Table1634[],2,FALSE)</f>
        <v>11</v>
      </c>
      <c r="H249" s="93" t="s">
        <v>1</v>
      </c>
      <c r="I249" s="109" t="str">
        <f>VLOOKUP(Table1432[[#This Row],[NUTS II 2013]],Table162436[],2,FALSE)</f>
        <v>11</v>
      </c>
      <c r="J249" s="115" t="s">
        <v>41</v>
      </c>
      <c r="K249" s="109" t="str">
        <f>VLOOKUP(Table1432[[#This Row],[NUTS III 2011]],Table1735[],2,FALSE)</f>
        <v>117</v>
      </c>
      <c r="L249" s="92" t="s">
        <v>41</v>
      </c>
      <c r="M249" s="109" t="str">
        <f>VLOOKUP(Table1432[[#This Row],[NUTS III 2013]],Table172537[],2,FALSE)</f>
        <v>11D</v>
      </c>
      <c r="N249" s="111">
        <f>IFERROR(VLOOKUP(Table1432[[#This Row],[CodINE Mun2013]],VRefAquis!B:H,2,FALSE),IFERROR(VLOOKUP(Table1432[[#This Row],[CodINE NUTIII 2013]],VRefAquis!B:H,2,FALSE),VLOOKUP(Table1432[[#This Row],[CodINE NUTII 2013]],VRefAquis!B:H,2,FALSE)))</f>
        <v>768</v>
      </c>
      <c r="O249" s="112">
        <f>IF(VLOOKUP(Table1432[[#This Row],[CodINE Mun2013]],VRefArren!B:H,2,FALSE)&lt;&gt;"",VLOOKUP(Table1432[[#This Row],[CodINE Mun2013]],VRefArren!B:H,2,FALSE),IFERROR(VLOOKUP(Table1432[[#This Row],[CodINE NUTIII 2013]],VRefArren!B:H,2,FALSE),VLOOKUP(Table1432[[#This Row],[CodINE NUTII 2013]],VRefArren!B:H,2,FALSE)))</f>
        <v>3.22</v>
      </c>
      <c r="P249" s="116">
        <v>0</v>
      </c>
      <c r="Q249" s="113">
        <v>0</v>
      </c>
      <c r="R249" s="817" t="s">
        <v>11775</v>
      </c>
    </row>
    <row r="250" spans="1:18" ht="18.5">
      <c r="A250" s="79" t="s">
        <v>290</v>
      </c>
      <c r="B250" s="17" t="s">
        <v>772</v>
      </c>
      <c r="C250" s="94" t="s">
        <v>489</v>
      </c>
      <c r="D250" s="92" t="s">
        <v>17</v>
      </c>
      <c r="E250" s="109" t="str">
        <f>VLOOKUP(Table1432[[#This Row],[NUTS I]],Table1533[],2,FALSE)</f>
        <v>1</v>
      </c>
      <c r="F250" s="115" t="s">
        <v>25</v>
      </c>
      <c r="G250" s="109" t="str">
        <f>VLOOKUP(Table1432[[#This Row],[NUTS II 2011]],Table1634[],2,FALSE)</f>
        <v>18</v>
      </c>
      <c r="H250" s="93" t="s">
        <v>25</v>
      </c>
      <c r="I250" s="109" t="str">
        <f>VLOOKUP(Table1432[[#This Row],[NUTS II 2013]],Table162436[],2,FALSE)</f>
        <v>18</v>
      </c>
      <c r="J250" s="115" t="s">
        <v>44</v>
      </c>
      <c r="K250" s="109" t="str">
        <f>VLOOKUP(Table1432[[#This Row],[NUTS III 2011]],Table1735[],2,FALSE)</f>
        <v>184</v>
      </c>
      <c r="L250" s="92" t="s">
        <v>44</v>
      </c>
      <c r="M250" s="109" t="str">
        <f>VLOOKUP(Table1432[[#This Row],[NUTS III 2013]],Table172537[],2,FALSE)</f>
        <v>184</v>
      </c>
      <c r="N250" s="111">
        <f>IFERROR(VLOOKUP(Table1432[[#This Row],[CodINE Mun2013]],VRefAquis!B:H,2,FALSE),IFERROR(VLOOKUP(Table1432[[#This Row],[CodINE NUTIII 2013]],VRefAquis!B:H,2,FALSE),VLOOKUP(Table1432[[#This Row],[CodINE NUTII 2013]],VRefAquis!B:H,2,FALSE)))</f>
        <v>557</v>
      </c>
      <c r="O250" s="112">
        <f>IF(VLOOKUP(Table1432[[#This Row],[CodINE Mun2013]],VRefArren!B:H,2,FALSE)&lt;&gt;"",VLOOKUP(Table1432[[#This Row],[CodINE Mun2013]],VRefArren!B:H,2,FALSE),IFERROR(VLOOKUP(Table1432[[#This Row],[CodINE NUTIII 2013]],VRefArren!B:H,2,FALSE),VLOOKUP(Table1432[[#This Row],[CodINE NUTII 2013]],VRefArren!B:H,2,FALSE)))</f>
        <v>3.94</v>
      </c>
      <c r="P250" s="116">
        <v>9</v>
      </c>
      <c r="Q250" s="113">
        <v>111</v>
      </c>
      <c r="R250" s="817" t="s">
        <v>11776</v>
      </c>
    </row>
    <row r="251" spans="1:18" ht="18.5">
      <c r="A251" s="79" t="s">
        <v>291</v>
      </c>
      <c r="B251" s="17" t="s">
        <v>895</v>
      </c>
      <c r="C251" s="94" t="s">
        <v>548</v>
      </c>
      <c r="D251" s="92" t="s">
        <v>17</v>
      </c>
      <c r="E251" s="109" t="str">
        <f>VLOOKUP(Table1432[[#This Row],[NUTS I]],Table1533[],2,FALSE)</f>
        <v>1</v>
      </c>
      <c r="F251" s="115" t="s">
        <v>18</v>
      </c>
      <c r="G251" s="109" t="str">
        <f>VLOOKUP(Table1432[[#This Row],[NUTS II 2011]],Table1634[],2,FALSE)</f>
        <v>16</v>
      </c>
      <c r="H251" s="92" t="s">
        <v>18</v>
      </c>
      <c r="I251" s="109" t="str">
        <f>VLOOKUP(Table1432[[#This Row],[NUTS II 2013]],Table162436[],2,FALSE)</f>
        <v>16</v>
      </c>
      <c r="J251" s="115" t="s">
        <v>899</v>
      </c>
      <c r="K251" s="109" t="str">
        <f>VLOOKUP(Table1432[[#This Row],[NUTS III 2011]],Table1735[],2,FALSE)</f>
        <v>166</v>
      </c>
      <c r="L251" s="92" t="s">
        <v>19</v>
      </c>
      <c r="M251" s="109" t="str">
        <f>VLOOKUP(Table1432[[#This Row],[NUTS III 2013]],Table172537[],2,FALSE)</f>
        <v>16I</v>
      </c>
      <c r="N251" s="111">
        <f>IFERROR(VLOOKUP(Table1432[[#This Row],[CodINE Mun2013]],VRefAquis!B:H,2,FALSE),IFERROR(VLOOKUP(Table1432[[#This Row],[CodINE NUTIII 2013]],VRefAquis!B:H,2,FALSE),VLOOKUP(Table1432[[#This Row],[CodINE NUTII 2013]],VRefAquis!B:H,2,FALSE)))</f>
        <v>740</v>
      </c>
      <c r="O251" s="112">
        <f>IF(VLOOKUP(Table1432[[#This Row],[CodINE Mun2013]],VRefArren!B:H,2,FALSE)&lt;&gt;"",VLOOKUP(Table1432[[#This Row],[CodINE Mun2013]],VRefArren!B:H,2,FALSE),IFERROR(VLOOKUP(Table1432[[#This Row],[CodINE NUTIII 2013]],VRefArren!B:H,2,FALSE),VLOOKUP(Table1432[[#This Row],[CodINE NUTII 2013]],VRefArren!B:H,2,FALSE)))</f>
        <v>2.83</v>
      </c>
      <c r="P251" s="116">
        <v>0</v>
      </c>
      <c r="Q251" s="113">
        <v>0</v>
      </c>
      <c r="R251" s="817" t="s">
        <v>11777</v>
      </c>
    </row>
    <row r="252" spans="1:18" ht="18.5">
      <c r="A252" s="80" t="s">
        <v>292</v>
      </c>
      <c r="B252" s="17" t="s">
        <v>822</v>
      </c>
      <c r="C252" s="94" t="s">
        <v>511</v>
      </c>
      <c r="D252" s="92" t="s">
        <v>17</v>
      </c>
      <c r="E252" s="109" t="str">
        <f>VLOOKUP(Table1432[[#This Row],[NUTS I]],Table1533[],2,FALSE)</f>
        <v>1</v>
      </c>
      <c r="F252" s="115" t="s">
        <v>167</v>
      </c>
      <c r="G252" s="109" t="str">
        <f>VLOOKUP(Table1432[[#This Row],[NUTS II 2011]],Table1634[],2,FALSE)</f>
        <v>17</v>
      </c>
      <c r="H252" s="93" t="s">
        <v>36</v>
      </c>
      <c r="I252" s="109" t="str">
        <f>VLOOKUP(Table1432[[#This Row],[NUTS II 2013]],Table162436[],2,FALSE)</f>
        <v>17</v>
      </c>
      <c r="J252" s="115" t="s">
        <v>831</v>
      </c>
      <c r="K252" s="109" t="str">
        <f>VLOOKUP(Table1432[[#This Row],[NUTS III 2011]],Table1735[],2,FALSE)</f>
        <v>172</v>
      </c>
      <c r="L252" s="92" t="s">
        <v>36</v>
      </c>
      <c r="M252" s="109" t="str">
        <f>VLOOKUP(Table1432[[#This Row],[NUTS III 2013]],Table172537[],2,FALSE)</f>
        <v>170</v>
      </c>
      <c r="N252" s="111">
        <f>IFERROR(VLOOKUP(Table1432[[#This Row],[CodINE Mun2013]],VRefAquis!B:H,2,FALSE),IFERROR(VLOOKUP(Table1432[[#This Row],[CodINE NUTIII 2013]],VRefAquis!B:H,2,FALSE),VLOOKUP(Table1432[[#This Row],[CodINE NUTII 2013]],VRefAquis!B:H,2,FALSE)))</f>
        <v>1475</v>
      </c>
      <c r="O252" s="112">
        <f>IF(VLOOKUP(Table1432[[#This Row],[CodINE Mun2013]],VRefArren!B:H,2,FALSE)&lt;&gt;"",VLOOKUP(Table1432[[#This Row],[CodINE Mun2013]],VRefArren!B:H,2,FALSE),IFERROR(VLOOKUP(Table1432[[#This Row],[CodINE NUTIII 2013]],VRefArren!B:H,2,FALSE),VLOOKUP(Table1432[[#This Row],[CodINE NUTII 2013]],VRefArren!B:H,2,FALSE)))</f>
        <v>5.83</v>
      </c>
      <c r="P252" s="116">
        <v>1</v>
      </c>
      <c r="Q252" s="114">
        <v>20</v>
      </c>
      <c r="R252" s="817" t="s">
        <v>11778</v>
      </c>
    </row>
    <row r="253" spans="1:18" ht="18.5">
      <c r="A253" s="79" t="s">
        <v>293</v>
      </c>
      <c r="B253" s="17" t="s">
        <v>821</v>
      </c>
      <c r="C253" s="94" t="s">
        <v>510</v>
      </c>
      <c r="D253" s="92" t="s">
        <v>17</v>
      </c>
      <c r="E253" s="109" t="str">
        <f>VLOOKUP(Table1432[[#This Row],[NUTS I]],Table1533[],2,FALSE)</f>
        <v>1</v>
      </c>
      <c r="F253" s="115" t="s">
        <v>167</v>
      </c>
      <c r="G253" s="109" t="str">
        <f>VLOOKUP(Table1432[[#This Row],[NUTS II 2011]],Table1634[],2,FALSE)</f>
        <v>17</v>
      </c>
      <c r="H253" s="93" t="s">
        <v>36</v>
      </c>
      <c r="I253" s="109" t="str">
        <f>VLOOKUP(Table1432[[#This Row],[NUTS II 2013]],Table162436[],2,FALSE)</f>
        <v>17</v>
      </c>
      <c r="J253" s="115" t="s">
        <v>831</v>
      </c>
      <c r="K253" s="109" t="str">
        <f>VLOOKUP(Table1432[[#This Row],[NUTS III 2011]],Table1735[],2,FALSE)</f>
        <v>172</v>
      </c>
      <c r="L253" s="92" t="s">
        <v>36</v>
      </c>
      <c r="M253" s="109" t="str">
        <f>VLOOKUP(Table1432[[#This Row],[NUTS III 2013]],Table172537[],2,FALSE)</f>
        <v>170</v>
      </c>
      <c r="N253" s="111">
        <f>IFERROR(VLOOKUP(Table1432[[#This Row],[CodINE Mun2013]],VRefAquis!B:H,2,FALSE),IFERROR(VLOOKUP(Table1432[[#This Row],[CodINE NUTIII 2013]],VRefAquis!B:H,2,FALSE),VLOOKUP(Table1432[[#This Row],[CodINE NUTII 2013]],VRefAquis!B:H,2,FALSE)))</f>
        <v>1556</v>
      </c>
      <c r="O253" s="112">
        <f>IF(VLOOKUP(Table1432[[#This Row],[CodINE Mun2013]],VRefArren!B:H,2,FALSE)&lt;&gt;"",VLOOKUP(Table1432[[#This Row],[CodINE Mun2013]],VRefArren!B:H,2,FALSE),IFERROR(VLOOKUP(Table1432[[#This Row],[CodINE NUTIII 2013]],VRefArren!B:H,2,FALSE),VLOOKUP(Table1432[[#This Row],[CodINE NUTII 2013]],VRefArren!B:H,2,FALSE)))</f>
        <v>6.48</v>
      </c>
      <c r="P253" s="116">
        <v>8</v>
      </c>
      <c r="Q253" s="113">
        <v>203</v>
      </c>
      <c r="R253" s="817" t="s">
        <v>11779</v>
      </c>
    </row>
    <row r="254" spans="1:18" ht="18.5">
      <c r="A254" s="79" t="s">
        <v>294</v>
      </c>
      <c r="B254" s="17" t="s">
        <v>951</v>
      </c>
      <c r="C254" s="94" t="s">
        <v>612</v>
      </c>
      <c r="D254" s="92" t="s">
        <v>17</v>
      </c>
      <c r="E254" s="109" t="str">
        <f>VLOOKUP(Table1432[[#This Row],[NUTS I]],Table1533[],2,FALSE)</f>
        <v>1</v>
      </c>
      <c r="F254" s="115" t="s">
        <v>18</v>
      </c>
      <c r="G254" s="109" t="str">
        <f>VLOOKUP(Table1432[[#This Row],[NUTS II 2011]],Table1634[],2,FALSE)</f>
        <v>16</v>
      </c>
      <c r="H254" s="92" t="s">
        <v>18</v>
      </c>
      <c r="I254" s="109" t="str">
        <f>VLOOKUP(Table1432[[#This Row],[NUTS II 2013]],Table162436[],2,FALSE)</f>
        <v>16</v>
      </c>
      <c r="J254" s="115" t="s">
        <v>963</v>
      </c>
      <c r="K254" s="109" t="str">
        <f>VLOOKUP(Table1432[[#This Row],[NUTS III 2011]],Table1735[],2,FALSE)</f>
        <v>161</v>
      </c>
      <c r="L254" s="92" t="s">
        <v>21</v>
      </c>
      <c r="M254" s="109" t="str">
        <f>VLOOKUP(Table1432[[#This Row],[NUTS III 2013]],Table172537[],2,FALSE)</f>
        <v>16D</v>
      </c>
      <c r="N254" s="111">
        <f>IFERROR(VLOOKUP(Table1432[[#This Row],[CodINE Mun2013]],VRefAquis!B:H,2,FALSE),IFERROR(VLOOKUP(Table1432[[#This Row],[CodINE NUTIII 2013]],VRefAquis!B:H,2,FALSE),VLOOKUP(Table1432[[#This Row],[CodINE NUTII 2013]],VRefAquis!B:H,2,FALSE)))</f>
        <v>1068</v>
      </c>
      <c r="O254" s="112">
        <f>IF(VLOOKUP(Table1432[[#This Row],[CodINE Mun2013]],VRefArren!B:H,2,FALSE)&lt;&gt;"",VLOOKUP(Table1432[[#This Row],[CodINE Mun2013]],VRefArren!B:H,2,FALSE),IFERROR(VLOOKUP(Table1432[[#This Row],[CodINE NUTIII 2013]],VRefArren!B:H,2,FALSE),VLOOKUP(Table1432[[#This Row],[CodINE NUTII 2013]],VRefArren!B:H,2,FALSE)))</f>
        <v>2.99</v>
      </c>
      <c r="P254" s="116">
        <v>1</v>
      </c>
      <c r="Q254" s="113">
        <v>1</v>
      </c>
      <c r="R254" s="817" t="s">
        <v>11780</v>
      </c>
    </row>
    <row r="255" spans="1:18" ht="18.5">
      <c r="A255" s="80" t="s">
        <v>295</v>
      </c>
      <c r="B255" s="17" t="s">
        <v>747</v>
      </c>
      <c r="C255" s="94" t="s">
        <v>430</v>
      </c>
      <c r="D255" s="92" t="s">
        <v>17</v>
      </c>
      <c r="E255" s="109" t="str">
        <f>VLOOKUP(Table1432[[#This Row],[NUTS I]],Table1533[],2,FALSE)</f>
        <v>1</v>
      </c>
      <c r="F255" s="115" t="s">
        <v>29</v>
      </c>
      <c r="G255" s="109" t="str">
        <f>VLOOKUP(Table1432[[#This Row],[NUTS II 2011]],Table1634[],2,FALSE)</f>
        <v>15</v>
      </c>
      <c r="H255" s="93" t="s">
        <v>29</v>
      </c>
      <c r="I255" s="109" t="str">
        <f>VLOOKUP(Table1432[[#This Row],[NUTS II 2013]],Table162436[],2,FALSE)</f>
        <v>15</v>
      </c>
      <c r="J255" s="115" t="s">
        <v>29</v>
      </c>
      <c r="K255" s="109">
        <f>VLOOKUP(Table1432[[#This Row],[NUTS III 2011]],Table1735[],2,FALSE)</f>
        <v>150</v>
      </c>
      <c r="L255" s="92" t="s">
        <v>29</v>
      </c>
      <c r="M255" s="109">
        <f>VLOOKUP(Table1432[[#This Row],[NUTS III 2013]],Table172537[],2,FALSE)</f>
        <v>150</v>
      </c>
      <c r="N255" s="111">
        <f>IFERROR(VLOOKUP(Table1432[[#This Row],[CodINE Mun2013]],VRefAquis!B:H,2,FALSE),IFERROR(VLOOKUP(Table1432[[#This Row],[CodINE NUTIII 2013]],VRefAquis!B:H,2,FALSE),VLOOKUP(Table1432[[#This Row],[CodINE NUTII 2013]],VRefAquis!B:H,2,FALSE)))</f>
        <v>1506</v>
      </c>
      <c r="O255" s="112">
        <f>IF(VLOOKUP(Table1432[[#This Row],[CodINE Mun2013]],VRefArren!B:H,2,FALSE)&lt;&gt;"",VLOOKUP(Table1432[[#This Row],[CodINE Mun2013]],VRefArren!B:H,2,FALSE),IFERROR(VLOOKUP(Table1432[[#This Row],[CodINE NUTIII 2013]],VRefArren!B:H,2,FALSE),VLOOKUP(Table1432[[#This Row],[CodINE NUTII 2013]],VRefArren!B:H,2,FALSE)))</f>
        <v>5.48</v>
      </c>
      <c r="P255" s="116">
        <v>4</v>
      </c>
      <c r="Q255" s="114">
        <v>15</v>
      </c>
      <c r="R255" s="817" t="s">
        <v>11781</v>
      </c>
    </row>
    <row r="256" spans="1:18" ht="18.5">
      <c r="A256" s="80" t="s">
        <v>296</v>
      </c>
      <c r="B256" s="17" t="s">
        <v>816</v>
      </c>
      <c r="C256" s="94" t="s">
        <v>501</v>
      </c>
      <c r="D256" s="92" t="s">
        <v>17</v>
      </c>
      <c r="E256" s="109" t="str">
        <f>VLOOKUP(Table1432[[#This Row],[NUTS I]],Table1533[],2,FALSE)</f>
        <v>1</v>
      </c>
      <c r="F256" s="115" t="s">
        <v>25</v>
      </c>
      <c r="G256" s="109" t="str">
        <f>VLOOKUP(Table1432[[#This Row],[NUTS II 2011]],Table1634[],2,FALSE)</f>
        <v>18</v>
      </c>
      <c r="H256" s="93" t="s">
        <v>25</v>
      </c>
      <c r="I256" s="109" t="str">
        <f>VLOOKUP(Table1432[[#This Row],[NUTS II 2013]],Table162436[],2,FALSE)</f>
        <v>18</v>
      </c>
      <c r="J256" s="115" t="s">
        <v>31</v>
      </c>
      <c r="K256" s="109" t="str">
        <f>VLOOKUP(Table1432[[#This Row],[NUTS III 2011]],Table1735[],2,FALSE)</f>
        <v>181</v>
      </c>
      <c r="L256" s="92" t="s">
        <v>31</v>
      </c>
      <c r="M256" s="109" t="str">
        <f>VLOOKUP(Table1432[[#This Row],[NUTS III 2013]],Table172537[],2,FALSE)</f>
        <v>181</v>
      </c>
      <c r="N256" s="111">
        <f>IFERROR(VLOOKUP(Table1432[[#This Row],[CodINE Mun2013]],VRefAquis!B:H,2,FALSE),IFERROR(VLOOKUP(Table1432[[#This Row],[CodINE NUTIII 2013]],VRefAquis!B:H,2,FALSE),VLOOKUP(Table1432[[#This Row],[CodINE NUTII 2013]],VRefAquis!B:H,2,FALSE)))</f>
        <v>1293</v>
      </c>
      <c r="O256" s="112">
        <f>IF(VLOOKUP(Table1432[[#This Row],[CodINE Mun2013]],VRefArren!B:H,2,FALSE)&lt;&gt;"",VLOOKUP(Table1432[[#This Row],[CodINE Mun2013]],VRefArren!B:H,2,FALSE),IFERROR(VLOOKUP(Table1432[[#This Row],[CodINE NUTIII 2013]],VRefArren!B:H,2,FALSE),VLOOKUP(Table1432[[#This Row],[CodINE NUTII 2013]],VRefArren!B:H,2,FALSE)))</f>
        <v>5.38</v>
      </c>
      <c r="P256" s="116">
        <v>25</v>
      </c>
      <c r="Q256" s="114">
        <v>147</v>
      </c>
      <c r="R256" s="817" t="s">
        <v>11782</v>
      </c>
    </row>
    <row r="257" spans="1:18" ht="18.5">
      <c r="A257" s="80" t="s">
        <v>297</v>
      </c>
      <c r="B257" s="17" t="s">
        <v>835</v>
      </c>
      <c r="C257" s="94" t="s">
        <v>509</v>
      </c>
      <c r="D257" s="92" t="s">
        <v>17</v>
      </c>
      <c r="E257" s="109" t="str">
        <f>VLOOKUP(Table1432[[#This Row],[NUTS I]],Table1533[],2,FALSE)</f>
        <v>1</v>
      </c>
      <c r="F257" s="115" t="s">
        <v>167</v>
      </c>
      <c r="G257" s="109" t="str">
        <f>VLOOKUP(Table1432[[#This Row],[NUTS II 2011]],Table1634[],2,FALSE)</f>
        <v>17</v>
      </c>
      <c r="H257" s="93" t="s">
        <v>36</v>
      </c>
      <c r="I257" s="109" t="str">
        <f>VLOOKUP(Table1432[[#This Row],[NUTS II 2013]],Table162436[],2,FALSE)</f>
        <v>17</v>
      </c>
      <c r="J257" s="115" t="s">
        <v>842</v>
      </c>
      <c r="K257" s="109" t="str">
        <f>VLOOKUP(Table1432[[#This Row],[NUTS III 2011]],Table1735[],2,FALSE)</f>
        <v>171</v>
      </c>
      <c r="L257" s="92" t="s">
        <v>36</v>
      </c>
      <c r="M257" s="109" t="str">
        <f>VLOOKUP(Table1432[[#This Row],[NUTS III 2013]],Table172537[],2,FALSE)</f>
        <v>170</v>
      </c>
      <c r="N257" s="111">
        <f>IFERROR(VLOOKUP(Table1432[[#This Row],[CodINE Mun2013]],VRefAquis!B:H,2,FALSE),IFERROR(VLOOKUP(Table1432[[#This Row],[CodINE NUTIII 2013]],VRefAquis!B:H,2,FALSE),VLOOKUP(Table1432[[#This Row],[CodINE NUTII 2013]],VRefAquis!B:H,2,FALSE)))</f>
        <v>1669</v>
      </c>
      <c r="O257" s="112">
        <f>IF(VLOOKUP(Table1432[[#This Row],[CodINE Mun2013]],VRefArren!B:H,2,FALSE)&lt;&gt;"",VLOOKUP(Table1432[[#This Row],[CodINE Mun2013]],VRefArren!B:H,2,FALSE),IFERROR(VLOOKUP(Table1432[[#This Row],[CodINE NUTIII 2013]],VRefArren!B:H,2,FALSE),VLOOKUP(Table1432[[#This Row],[CodINE NUTII 2013]],VRefArren!B:H,2,FALSE)))</f>
        <v>7.14</v>
      </c>
      <c r="P257" s="116">
        <v>158</v>
      </c>
      <c r="Q257" s="114">
        <v>238</v>
      </c>
      <c r="R257" s="817" t="s">
        <v>11783</v>
      </c>
    </row>
    <row r="258" spans="1:18" ht="31">
      <c r="A258" s="79" t="s">
        <v>298</v>
      </c>
      <c r="B258" s="17" t="s">
        <v>855</v>
      </c>
      <c r="C258" s="94" t="s">
        <v>624</v>
      </c>
      <c r="D258" s="92" t="s">
        <v>17</v>
      </c>
      <c r="E258" s="109" t="str">
        <f>VLOOKUP(Table1432[[#This Row],[NUTS I]],Table1533[],2,FALSE)</f>
        <v>1</v>
      </c>
      <c r="F258" s="115" t="s">
        <v>18</v>
      </c>
      <c r="G258" s="109" t="str">
        <f>VLOOKUP(Table1432[[#This Row],[NUTS II 2011]],Table1634[],2,FALSE)</f>
        <v>16</v>
      </c>
      <c r="H258" s="92" t="s">
        <v>18</v>
      </c>
      <c r="I258" s="109" t="str">
        <f>VLOOKUP(Table1432[[#This Row],[NUTS II 2013]],Table162436[],2,FALSE)</f>
        <v>16</v>
      </c>
      <c r="J258" s="115" t="s">
        <v>34</v>
      </c>
      <c r="K258" s="109" t="str">
        <f>VLOOKUP(Table1432[[#This Row],[NUTS III 2011]],Table1735[],2,FALSE)</f>
        <v>16B</v>
      </c>
      <c r="L258" s="93" t="s">
        <v>34</v>
      </c>
      <c r="M258" s="109" t="str">
        <f>VLOOKUP(Table1432[[#This Row],[NUTS III 2013]],Table172537[],2,FALSE)</f>
        <v>16B</v>
      </c>
      <c r="N258" s="111">
        <f>IFERROR(VLOOKUP(Table1432[[#This Row],[CodINE Mun2013]],VRefAquis!B:H,2,FALSE),IFERROR(VLOOKUP(Table1432[[#This Row],[CodINE NUTIII 2013]],VRefAquis!B:H,2,FALSE),VLOOKUP(Table1432[[#This Row],[CodINE NUTII 2013]],VRefAquis!B:H,2,FALSE)))</f>
        <v>1124</v>
      </c>
      <c r="O258" s="112">
        <f>IF(VLOOKUP(Table1432[[#This Row],[CodINE Mun2013]],VRefArren!B:H,2,FALSE)&lt;&gt;"",VLOOKUP(Table1432[[#This Row],[CodINE Mun2013]],VRefArren!B:H,2,FALSE),IFERROR(VLOOKUP(Table1432[[#This Row],[CodINE NUTIII 2013]],VRefArren!B:H,2,FALSE),VLOOKUP(Table1432[[#This Row],[CodINE NUTII 2013]],VRefArren!B:H,2,FALSE)))</f>
        <v>4.41</v>
      </c>
      <c r="P258" s="116">
        <v>1</v>
      </c>
      <c r="Q258" s="113">
        <v>1</v>
      </c>
      <c r="R258" s="817" t="s">
        <v>11784</v>
      </c>
    </row>
    <row r="259" spans="1:18" ht="18.5">
      <c r="A259" s="80" t="s">
        <v>299</v>
      </c>
      <c r="B259" s="17" t="s">
        <v>940</v>
      </c>
      <c r="C259" s="94" t="s">
        <v>593</v>
      </c>
      <c r="D259" s="92" t="s">
        <v>17</v>
      </c>
      <c r="E259" s="109" t="str">
        <f>VLOOKUP(Table1432[[#This Row],[NUTS I]],Table1533[],2,FALSE)</f>
        <v>1</v>
      </c>
      <c r="F259" s="115" t="s">
        <v>18</v>
      </c>
      <c r="G259" s="109" t="str">
        <f>VLOOKUP(Table1432[[#This Row],[NUTS II 2011]],Table1634[],2,FALSE)</f>
        <v>16</v>
      </c>
      <c r="H259" s="92" t="s">
        <v>18</v>
      </c>
      <c r="I259" s="109" t="str">
        <f>VLOOKUP(Table1432[[#This Row],[NUTS II 2013]],Table162436[],2,FALSE)</f>
        <v>16</v>
      </c>
      <c r="J259" s="115" t="s">
        <v>949</v>
      </c>
      <c r="K259" s="109" t="str">
        <f>VLOOKUP(Table1432[[#This Row],[NUTS III 2011]],Table1735[],2,FALSE)</f>
        <v>162</v>
      </c>
      <c r="L259" s="92" t="s">
        <v>69</v>
      </c>
      <c r="M259" s="109" t="str">
        <f>VLOOKUP(Table1432[[#This Row],[NUTS III 2013]],Table172537[],2,FALSE)</f>
        <v>16E</v>
      </c>
      <c r="N259" s="111">
        <f>IFERROR(VLOOKUP(Table1432[[#This Row],[CodINE Mun2013]],VRefAquis!B:H,2,FALSE),IFERROR(VLOOKUP(Table1432[[#This Row],[CodINE NUTIII 2013]],VRefAquis!B:H,2,FALSE),VLOOKUP(Table1432[[#This Row],[CodINE NUTII 2013]],VRefAquis!B:H,2,FALSE)))</f>
        <v>1021</v>
      </c>
      <c r="O259" s="112">
        <f>IF(VLOOKUP(Table1432[[#This Row],[CodINE Mun2013]],VRefArren!B:H,2,FALSE)&lt;&gt;"",VLOOKUP(Table1432[[#This Row],[CodINE Mun2013]],VRefArren!B:H,2,FALSE),IFERROR(VLOOKUP(Table1432[[#This Row],[CodINE NUTIII 2013]],VRefArren!B:H,2,FALSE),VLOOKUP(Table1432[[#This Row],[CodINE NUTII 2013]],VRefArren!B:H,2,FALSE)))</f>
        <v>3.13</v>
      </c>
      <c r="P259" s="116">
        <v>0</v>
      </c>
      <c r="Q259" s="114">
        <v>0</v>
      </c>
      <c r="R259" s="817" t="s">
        <v>11785</v>
      </c>
    </row>
    <row r="260" spans="1:18" ht="18.5">
      <c r="A260" s="80" t="s">
        <v>300</v>
      </c>
      <c r="B260" s="17" t="s">
        <v>785</v>
      </c>
      <c r="C260" s="94" t="s">
        <v>460</v>
      </c>
      <c r="D260" s="92" t="s">
        <v>17</v>
      </c>
      <c r="E260" s="109" t="str">
        <f>VLOOKUP(Table1432[[#This Row],[NUTS I]],Table1533[],2,FALSE)</f>
        <v>1</v>
      </c>
      <c r="F260" s="115" t="s">
        <v>25</v>
      </c>
      <c r="G260" s="109" t="str">
        <f>VLOOKUP(Table1432[[#This Row],[NUTS II 2011]],Table1634[],2,FALSE)</f>
        <v>18</v>
      </c>
      <c r="H260" s="93" t="s">
        <v>25</v>
      </c>
      <c r="I260" s="109" t="str">
        <f>VLOOKUP(Table1432[[#This Row],[NUTS II 2013]],Table162436[],2,FALSE)</f>
        <v>18</v>
      </c>
      <c r="J260" s="115" t="s">
        <v>26</v>
      </c>
      <c r="K260" s="109" t="str">
        <f>VLOOKUP(Table1432[[#This Row],[NUTS III 2011]],Table1735[],2,FALSE)</f>
        <v>183</v>
      </c>
      <c r="L260" s="92" t="s">
        <v>53</v>
      </c>
      <c r="M260" s="109" t="str">
        <f>VLOOKUP(Table1432[[#This Row],[NUTS III 2013]],Table172537[],2,FALSE)</f>
        <v>186</v>
      </c>
      <c r="N260" s="111">
        <f>IFERROR(VLOOKUP(Table1432[[#This Row],[CodINE Mun2013]],VRefAquis!B:H,2,FALSE),IFERROR(VLOOKUP(Table1432[[#This Row],[CodINE NUTIII 2013]],VRefAquis!B:H,2,FALSE),VLOOKUP(Table1432[[#This Row],[CodINE NUTII 2013]],VRefAquis!B:H,2,FALSE)))</f>
        <v>631</v>
      </c>
      <c r="O260" s="112">
        <f>IF(VLOOKUP(Table1432[[#This Row],[CodINE Mun2013]],VRefArren!B:H,2,FALSE)&lt;&gt;"",VLOOKUP(Table1432[[#This Row],[CodINE Mun2013]],VRefArren!B:H,2,FALSE),IFERROR(VLOOKUP(Table1432[[#This Row],[CodINE NUTIII 2013]],VRefArren!B:H,2,FALSE),VLOOKUP(Table1432[[#This Row],[CodINE NUTII 2013]],VRefArren!B:H,2,FALSE)))</f>
        <v>3.05</v>
      </c>
      <c r="P260" s="116">
        <v>1</v>
      </c>
      <c r="Q260" s="114">
        <v>3</v>
      </c>
      <c r="R260" s="817" t="s">
        <v>11786</v>
      </c>
    </row>
    <row r="261" spans="1:18" ht="18.5">
      <c r="A261" s="79" t="s">
        <v>301</v>
      </c>
      <c r="B261" s="17" t="s">
        <v>923</v>
      </c>
      <c r="C261" s="94" t="s">
        <v>592</v>
      </c>
      <c r="D261" s="92" t="s">
        <v>17</v>
      </c>
      <c r="E261" s="109" t="str">
        <f>VLOOKUP(Table1432[[#This Row],[NUTS I]],Table1533[],2,FALSE)</f>
        <v>1</v>
      </c>
      <c r="F261" s="115" t="s">
        <v>18</v>
      </c>
      <c r="G261" s="109" t="str">
        <f>VLOOKUP(Table1432[[#This Row],[NUTS II 2011]],Table1634[],2,FALSE)</f>
        <v>16</v>
      </c>
      <c r="H261" s="92" t="s">
        <v>18</v>
      </c>
      <c r="I261" s="109" t="str">
        <f>VLOOKUP(Table1432[[#This Row],[NUTS II 2013]],Table162436[],2,FALSE)</f>
        <v>16</v>
      </c>
      <c r="J261" s="115" t="s">
        <v>932</v>
      </c>
      <c r="K261" s="109" t="str">
        <f>VLOOKUP(Table1432[[#This Row],[NUTS III 2011]],Table1735[],2,FALSE)</f>
        <v>164</v>
      </c>
      <c r="L261" s="92" t="s">
        <v>69</v>
      </c>
      <c r="M261" s="109" t="str">
        <f>VLOOKUP(Table1432[[#This Row],[NUTS III 2013]],Table172537[],2,FALSE)</f>
        <v>16E</v>
      </c>
      <c r="N261" s="111">
        <f>IFERROR(VLOOKUP(Table1432[[#This Row],[CodINE Mun2013]],VRefAquis!B:H,2,FALSE),IFERROR(VLOOKUP(Table1432[[#This Row],[CodINE NUTIII 2013]],VRefAquis!B:H,2,FALSE),VLOOKUP(Table1432[[#This Row],[CodINE NUTII 2013]],VRefAquis!B:H,2,FALSE)))</f>
        <v>1021</v>
      </c>
      <c r="O261" s="112">
        <f>IF(VLOOKUP(Table1432[[#This Row],[CodINE Mun2013]],VRefArren!B:H,2,FALSE)&lt;&gt;"",VLOOKUP(Table1432[[#This Row],[CodINE Mun2013]],VRefArren!B:H,2,FALSE),IFERROR(VLOOKUP(Table1432[[#This Row],[CodINE NUTIII 2013]],VRefArren!B:H,2,FALSE),VLOOKUP(Table1432[[#This Row],[CodINE NUTII 2013]],VRefArren!B:H,2,FALSE)))</f>
        <v>3.05</v>
      </c>
      <c r="P261" s="116">
        <v>17</v>
      </c>
      <c r="Q261" s="113">
        <v>20</v>
      </c>
      <c r="R261" s="817" t="s">
        <v>11787</v>
      </c>
    </row>
    <row r="262" spans="1:18" ht="18.5">
      <c r="A262" s="80" t="s">
        <v>302</v>
      </c>
      <c r="B262" s="17" t="s">
        <v>981</v>
      </c>
      <c r="C262" s="94" t="s">
        <v>651</v>
      </c>
      <c r="D262" s="92" t="s">
        <v>17</v>
      </c>
      <c r="E262" s="109" t="str">
        <f>VLOOKUP(Table1432[[#This Row],[NUTS I]],Table1533[],2,FALSE)</f>
        <v>1</v>
      </c>
      <c r="F262" s="115" t="s">
        <v>1</v>
      </c>
      <c r="G262" s="109" t="str">
        <f>VLOOKUP(Table1432[[#This Row],[NUTS II 2011]],Table1634[],2,FALSE)</f>
        <v>11</v>
      </c>
      <c r="H262" s="93" t="s">
        <v>1</v>
      </c>
      <c r="I262" s="109" t="str">
        <f>VLOOKUP(Table1432[[#This Row],[NUTS II 2013]],Table162436[],2,FALSE)</f>
        <v>11</v>
      </c>
      <c r="J262" s="115" t="s">
        <v>41</v>
      </c>
      <c r="K262" s="109" t="str">
        <f>VLOOKUP(Table1432[[#This Row],[NUTS III 2011]],Table1735[],2,FALSE)</f>
        <v>117</v>
      </c>
      <c r="L262" s="92" t="s">
        <v>41</v>
      </c>
      <c r="M262" s="109" t="str">
        <f>VLOOKUP(Table1432[[#This Row],[NUTS III 2013]],Table172537[],2,FALSE)</f>
        <v>11D</v>
      </c>
      <c r="N262" s="111">
        <f>IFERROR(VLOOKUP(Table1432[[#This Row],[CodINE Mun2013]],VRefAquis!B:H,2,FALSE),IFERROR(VLOOKUP(Table1432[[#This Row],[CodINE NUTIII 2013]],VRefAquis!B:H,2,FALSE),VLOOKUP(Table1432[[#This Row],[CodINE NUTII 2013]],VRefAquis!B:H,2,FALSE)))</f>
        <v>768</v>
      </c>
      <c r="O262" s="112">
        <f>IF(VLOOKUP(Table1432[[#This Row],[CodINE Mun2013]],VRefArren!B:H,2,FALSE)&lt;&gt;"",VLOOKUP(Table1432[[#This Row],[CodINE Mun2013]],VRefArren!B:H,2,FALSE),IFERROR(VLOOKUP(Table1432[[#This Row],[CodINE NUTIII 2013]],VRefArren!B:H,2,FALSE),VLOOKUP(Table1432[[#This Row],[CodINE NUTII 2013]],VRefArren!B:H,2,FALSE)))</f>
        <v>3.22</v>
      </c>
      <c r="P262" s="116">
        <v>13</v>
      </c>
      <c r="Q262" s="114">
        <v>15</v>
      </c>
      <c r="R262" s="817" t="s">
        <v>11788</v>
      </c>
    </row>
    <row r="263" spans="1:18" ht="18.5">
      <c r="A263" s="79" t="s">
        <v>303</v>
      </c>
      <c r="B263" s="17" t="s">
        <v>980</v>
      </c>
      <c r="C263" s="94" t="s">
        <v>650</v>
      </c>
      <c r="D263" s="92" t="s">
        <v>17</v>
      </c>
      <c r="E263" s="109" t="str">
        <f>VLOOKUP(Table1432[[#This Row],[NUTS I]],Table1533[],2,FALSE)</f>
        <v>1</v>
      </c>
      <c r="F263" s="115" t="s">
        <v>1</v>
      </c>
      <c r="G263" s="109" t="str">
        <f>VLOOKUP(Table1432[[#This Row],[NUTS II 2011]],Table1634[],2,FALSE)</f>
        <v>11</v>
      </c>
      <c r="H263" s="93" t="s">
        <v>1</v>
      </c>
      <c r="I263" s="109" t="str">
        <f>VLOOKUP(Table1432[[#This Row],[NUTS II 2013]],Table162436[],2,FALSE)</f>
        <v>11</v>
      </c>
      <c r="J263" s="115" t="s">
        <v>41</v>
      </c>
      <c r="K263" s="109" t="str">
        <f>VLOOKUP(Table1432[[#This Row],[NUTS III 2011]],Table1735[],2,FALSE)</f>
        <v>117</v>
      </c>
      <c r="L263" s="92" t="s">
        <v>41</v>
      </c>
      <c r="M263" s="109" t="str">
        <f>VLOOKUP(Table1432[[#This Row],[NUTS III 2013]],Table172537[],2,FALSE)</f>
        <v>11D</v>
      </c>
      <c r="N263" s="111">
        <f>IFERROR(VLOOKUP(Table1432[[#This Row],[CodINE Mun2013]],VRefAquis!B:H,2,FALSE),IFERROR(VLOOKUP(Table1432[[#This Row],[CodINE NUTIII 2013]],VRefAquis!B:H,2,FALSE),VLOOKUP(Table1432[[#This Row],[CodINE NUTII 2013]],VRefAquis!B:H,2,FALSE)))</f>
        <v>768</v>
      </c>
      <c r="O263" s="112">
        <f>IF(VLOOKUP(Table1432[[#This Row],[CodINE Mun2013]],VRefArren!B:H,2,FALSE)&lt;&gt;"",VLOOKUP(Table1432[[#This Row],[CodINE Mun2013]],VRefArren!B:H,2,FALSE),IFERROR(VLOOKUP(Table1432[[#This Row],[CodINE NUTIII 2013]],VRefArren!B:H,2,FALSE),VLOOKUP(Table1432[[#This Row],[CodINE NUTII 2013]],VRefArren!B:H,2,FALSE)))</f>
        <v>3.22</v>
      </c>
      <c r="P263" s="116">
        <v>0</v>
      </c>
      <c r="Q263" s="113">
        <v>0</v>
      </c>
      <c r="R263" s="817" t="s">
        <v>11789</v>
      </c>
    </row>
    <row r="264" spans="1:18" ht="18.5">
      <c r="A264" s="79" t="s">
        <v>304</v>
      </c>
      <c r="B264" s="17" t="s">
        <v>746</v>
      </c>
      <c r="C264" s="94" t="s">
        <v>429</v>
      </c>
      <c r="D264" s="92" t="s">
        <v>17</v>
      </c>
      <c r="E264" s="109" t="str">
        <f>VLOOKUP(Table1432[[#This Row],[NUTS I]],Table1533[],2,FALSE)</f>
        <v>1</v>
      </c>
      <c r="F264" s="115" t="s">
        <v>29</v>
      </c>
      <c r="G264" s="109" t="str">
        <f>VLOOKUP(Table1432[[#This Row],[NUTS II 2011]],Table1634[],2,FALSE)</f>
        <v>15</v>
      </c>
      <c r="H264" s="93" t="s">
        <v>29</v>
      </c>
      <c r="I264" s="109" t="str">
        <f>VLOOKUP(Table1432[[#This Row],[NUTS II 2013]],Table162436[],2,FALSE)</f>
        <v>15</v>
      </c>
      <c r="J264" s="115" t="s">
        <v>29</v>
      </c>
      <c r="K264" s="109">
        <f>VLOOKUP(Table1432[[#This Row],[NUTS III 2011]],Table1735[],2,FALSE)</f>
        <v>150</v>
      </c>
      <c r="L264" s="92" t="s">
        <v>29</v>
      </c>
      <c r="M264" s="109">
        <f>VLOOKUP(Table1432[[#This Row],[NUTS III 2013]],Table172537[],2,FALSE)</f>
        <v>150</v>
      </c>
      <c r="N264" s="111">
        <f>IFERROR(VLOOKUP(Table1432[[#This Row],[CodINE Mun2013]],VRefAquis!B:H,2,FALSE),IFERROR(VLOOKUP(Table1432[[#This Row],[CodINE NUTIII 2013]],VRefAquis!B:H,2,FALSE),VLOOKUP(Table1432[[#This Row],[CodINE NUTII 2013]],VRefAquis!B:H,2,FALSE)))</f>
        <v>2025</v>
      </c>
      <c r="O264" s="112">
        <f>IF(VLOOKUP(Table1432[[#This Row],[CodINE Mun2013]],VRefArren!B:H,2,FALSE)&lt;&gt;"",VLOOKUP(Table1432[[#This Row],[CodINE Mun2013]],VRefArren!B:H,2,FALSE),IFERROR(VLOOKUP(Table1432[[#This Row],[CodINE NUTIII 2013]],VRefArren!B:H,2,FALSE),VLOOKUP(Table1432[[#This Row],[CodINE NUTII 2013]],VRefArren!B:H,2,FALSE)))</f>
        <v>6.89</v>
      </c>
      <c r="P264" s="116">
        <v>7</v>
      </c>
      <c r="Q264" s="113">
        <v>7</v>
      </c>
      <c r="R264" s="817" t="s">
        <v>11790</v>
      </c>
    </row>
    <row r="265" spans="1:18" ht="18.5">
      <c r="A265" s="79" t="s">
        <v>305</v>
      </c>
      <c r="B265" s="17" t="s">
        <v>370</v>
      </c>
      <c r="C265" s="94" t="s">
        <v>387</v>
      </c>
      <c r="D265" s="92" t="s">
        <v>17</v>
      </c>
      <c r="E265" s="109" t="str">
        <f>VLOOKUP(Table1432[[#This Row],[NUTS I]],Table1533[],2,FALSE)</f>
        <v>1</v>
      </c>
      <c r="F265" s="115" t="s">
        <v>1</v>
      </c>
      <c r="G265" s="109" t="str">
        <f>VLOOKUP(Table1432[[#This Row],[NUTS II 2011]],Table1634[],2,FALSE)</f>
        <v>11</v>
      </c>
      <c r="H265" s="93" t="s">
        <v>1</v>
      </c>
      <c r="I265" s="109" t="str">
        <f>VLOOKUP(Table1432[[#This Row],[NUTS II 2013]],Table162436[],2,FALSE)</f>
        <v>11</v>
      </c>
      <c r="J265" s="115" t="s">
        <v>61</v>
      </c>
      <c r="K265" s="109" t="str">
        <f>VLOOKUP(Table1432[[#This Row],[NUTS III 2011]],Table1735[],2,FALSE)</f>
        <v>112</v>
      </c>
      <c r="L265" s="93" t="s">
        <v>61</v>
      </c>
      <c r="M265" s="109" t="str">
        <f>VLOOKUP(Table1432[[#This Row],[NUTS III 2013]],Table172537[],2,FALSE)</f>
        <v>112</v>
      </c>
      <c r="N265" s="111">
        <f>IFERROR(VLOOKUP(Table1432[[#This Row],[CodINE Mun2013]],VRefAquis!B:H,2,FALSE),IFERROR(VLOOKUP(Table1432[[#This Row],[CodINE NUTIII 2013]],VRefAquis!B:H,2,FALSE),VLOOKUP(Table1432[[#This Row],[CodINE NUTII 2013]],VRefAquis!B:H,2,FALSE)))</f>
        <v>1107</v>
      </c>
      <c r="O265" s="112">
        <f>IF(VLOOKUP(Table1432[[#This Row],[CodINE Mun2013]],VRefArren!B:H,2,FALSE)&lt;&gt;"",VLOOKUP(Table1432[[#This Row],[CodINE Mun2013]],VRefArren!B:H,2,FALSE),IFERROR(VLOOKUP(Table1432[[#This Row],[CodINE NUTIII 2013]],VRefArren!B:H,2,FALSE),VLOOKUP(Table1432[[#This Row],[CodINE NUTII 2013]],VRefArren!B:H,2,FALSE)))</f>
        <v>4.82</v>
      </c>
      <c r="P265" s="116">
        <v>0</v>
      </c>
      <c r="Q265" s="113">
        <v>0</v>
      </c>
      <c r="R265" s="817" t="s">
        <v>11791</v>
      </c>
    </row>
    <row r="266" spans="1:18" ht="18.5">
      <c r="A266" s="80" t="s">
        <v>306</v>
      </c>
      <c r="B266" s="17" t="s">
        <v>846</v>
      </c>
      <c r="C266" s="94" t="s">
        <v>547</v>
      </c>
      <c r="D266" s="92" t="s">
        <v>17</v>
      </c>
      <c r="E266" s="109" t="str">
        <f>VLOOKUP(Table1432[[#This Row],[NUTS I]],Table1533[],2,FALSE)</f>
        <v>1</v>
      </c>
      <c r="F266" s="115" t="s">
        <v>18</v>
      </c>
      <c r="G266" s="109" t="str">
        <f>VLOOKUP(Table1432[[#This Row],[NUTS II 2011]],Table1634[],2,FALSE)</f>
        <v>16</v>
      </c>
      <c r="H266" s="92" t="s">
        <v>18</v>
      </c>
      <c r="I266" s="109" t="str">
        <f>VLOOKUP(Table1432[[#This Row],[NUTS II 2013]],Table162436[],2,FALSE)</f>
        <v>16</v>
      </c>
      <c r="J266" s="115" t="s">
        <v>19</v>
      </c>
      <c r="K266" s="109" t="str">
        <f>VLOOKUP(Table1432[[#This Row],[NUTS III 2011]],Table1735[],2,FALSE)</f>
        <v>16C</v>
      </c>
      <c r="L266" s="92" t="s">
        <v>19</v>
      </c>
      <c r="M266" s="109" t="str">
        <f>VLOOKUP(Table1432[[#This Row],[NUTS III 2013]],Table172537[],2,FALSE)</f>
        <v>16I</v>
      </c>
      <c r="N266" s="111">
        <f>IFERROR(VLOOKUP(Table1432[[#This Row],[CodINE Mun2013]],VRefAquis!B:H,2,FALSE),IFERROR(VLOOKUP(Table1432[[#This Row],[CodINE NUTIII 2013]],VRefAquis!B:H,2,FALSE),VLOOKUP(Table1432[[#This Row],[CodINE NUTII 2013]],VRefAquis!B:H,2,FALSE)))</f>
        <v>740</v>
      </c>
      <c r="O266" s="112">
        <f>IF(VLOOKUP(Table1432[[#This Row],[CodINE Mun2013]],VRefArren!B:H,2,FALSE)&lt;&gt;"",VLOOKUP(Table1432[[#This Row],[CodINE Mun2013]],VRefArren!B:H,2,FALSE),IFERROR(VLOOKUP(Table1432[[#This Row],[CodINE NUTIII 2013]],VRefArren!B:H,2,FALSE),VLOOKUP(Table1432[[#This Row],[CodINE NUTII 2013]],VRefArren!B:H,2,FALSE)))</f>
        <v>4.1100000000000003</v>
      </c>
      <c r="P266" s="116">
        <v>3</v>
      </c>
      <c r="Q266" s="114">
        <v>68</v>
      </c>
      <c r="R266" s="817" t="s">
        <v>11792</v>
      </c>
    </row>
    <row r="267" spans="1:18" ht="18.5">
      <c r="A267" s="79" t="s">
        <v>307</v>
      </c>
      <c r="B267" s="17" t="s">
        <v>903</v>
      </c>
      <c r="C267" s="94" t="s">
        <v>568</v>
      </c>
      <c r="D267" s="92" t="s">
        <v>17</v>
      </c>
      <c r="E267" s="109" t="str">
        <f>VLOOKUP(Table1432[[#This Row],[NUTS I]],Table1533[],2,FALSE)</f>
        <v>1</v>
      </c>
      <c r="F267" s="115" t="s">
        <v>18</v>
      </c>
      <c r="G267" s="109" t="str">
        <f>VLOOKUP(Table1432[[#This Row],[NUTS II 2011]],Table1634[],2,FALSE)</f>
        <v>16</v>
      </c>
      <c r="H267" s="92" t="s">
        <v>18</v>
      </c>
      <c r="I267" s="109" t="str">
        <f>VLOOKUP(Table1432[[#This Row],[NUTS II 2013]],Table162436[],2,FALSE)</f>
        <v>16</v>
      </c>
      <c r="J267" s="115" t="s">
        <v>916</v>
      </c>
      <c r="K267" s="109" t="str">
        <f>VLOOKUP(Table1432[[#This Row],[NUTS III 2011]],Table1735[],2,FALSE)</f>
        <v>165</v>
      </c>
      <c r="L267" s="93" t="s">
        <v>23</v>
      </c>
      <c r="M267" s="109" t="str">
        <f>VLOOKUP(Table1432[[#This Row],[NUTS III 2013]],Table172537[],2,FALSE)</f>
        <v>16G</v>
      </c>
      <c r="N267" s="111">
        <f>IFERROR(VLOOKUP(Table1432[[#This Row],[CodINE Mun2013]],VRefAquis!B:H,2,FALSE),IFERROR(VLOOKUP(Table1432[[#This Row],[CodINE NUTIII 2013]],VRefAquis!B:H,2,FALSE),VLOOKUP(Table1432[[#This Row],[CodINE NUTII 2013]],VRefAquis!B:H,2,FALSE)))</f>
        <v>942</v>
      </c>
      <c r="O267" s="112">
        <f>IF(VLOOKUP(Table1432[[#This Row],[CodINE Mun2013]],VRefArren!B:H,2,FALSE)&lt;&gt;"",VLOOKUP(Table1432[[#This Row],[CodINE Mun2013]],VRefArren!B:H,2,FALSE),IFERROR(VLOOKUP(Table1432[[#This Row],[CodINE NUTIII 2013]],VRefArren!B:H,2,FALSE),VLOOKUP(Table1432[[#This Row],[CodINE NUTII 2013]],VRefArren!B:H,2,FALSE)))</f>
        <v>3.42</v>
      </c>
      <c r="P267" s="116">
        <v>0</v>
      </c>
      <c r="Q267" s="113">
        <v>0</v>
      </c>
      <c r="R267" s="817" t="s">
        <v>11793</v>
      </c>
    </row>
    <row r="268" spans="1:18" ht="18.5">
      <c r="A268" s="80" t="s">
        <v>308</v>
      </c>
      <c r="B268" s="17" t="s">
        <v>996</v>
      </c>
      <c r="C268" s="94" t="s">
        <v>649</v>
      </c>
      <c r="D268" s="92" t="s">
        <v>17</v>
      </c>
      <c r="E268" s="109" t="str">
        <f>VLOOKUP(Table1432[[#This Row],[NUTS I]],Table1533[],2,FALSE)</f>
        <v>1</v>
      </c>
      <c r="F268" s="115" t="s">
        <v>1</v>
      </c>
      <c r="G268" s="109" t="str">
        <f>VLOOKUP(Table1432[[#This Row],[NUTS II 2011]],Table1634[],2,FALSE)</f>
        <v>11</v>
      </c>
      <c r="H268" s="93" t="s">
        <v>1</v>
      </c>
      <c r="I268" s="109" t="str">
        <f>VLOOKUP(Table1432[[#This Row],[NUTS II 2013]],Table162436[],2,FALSE)</f>
        <v>11</v>
      </c>
      <c r="J268" s="115" t="s">
        <v>41</v>
      </c>
      <c r="K268" s="109" t="str">
        <f>VLOOKUP(Table1432[[#This Row],[NUTS III 2011]],Table1735[],2,FALSE)</f>
        <v>117</v>
      </c>
      <c r="L268" s="92" t="s">
        <v>41</v>
      </c>
      <c r="M268" s="109" t="str">
        <f>VLOOKUP(Table1432[[#This Row],[NUTS III 2013]],Table172537[],2,FALSE)</f>
        <v>11D</v>
      </c>
      <c r="N268" s="111">
        <f>IFERROR(VLOOKUP(Table1432[[#This Row],[CodINE Mun2013]],VRefAquis!B:H,2,FALSE),IFERROR(VLOOKUP(Table1432[[#This Row],[CodINE NUTIII 2013]],VRefAquis!B:H,2,FALSE),VLOOKUP(Table1432[[#This Row],[CodINE NUTII 2013]],VRefAquis!B:H,2,FALSE)))</f>
        <v>768</v>
      </c>
      <c r="O268" s="112">
        <f>IF(VLOOKUP(Table1432[[#This Row],[CodINE Mun2013]],VRefArren!B:H,2,FALSE)&lt;&gt;"",VLOOKUP(Table1432[[#This Row],[CodINE Mun2013]],VRefArren!B:H,2,FALSE),IFERROR(VLOOKUP(Table1432[[#This Row],[CodINE NUTIII 2013]],VRefArren!B:H,2,FALSE),VLOOKUP(Table1432[[#This Row],[CodINE NUTII 2013]],VRefArren!B:H,2,FALSE)))</f>
        <v>3.22</v>
      </c>
      <c r="P268" s="116">
        <v>1</v>
      </c>
      <c r="Q268" s="114">
        <v>15</v>
      </c>
      <c r="R268" s="817" t="s">
        <v>11794</v>
      </c>
    </row>
    <row r="269" spans="1:18" ht="18.5">
      <c r="A269" s="79" t="s">
        <v>309</v>
      </c>
      <c r="B269" s="17" t="s">
        <v>845</v>
      </c>
      <c r="C269" s="94" t="s">
        <v>546</v>
      </c>
      <c r="D269" s="92" t="s">
        <v>17</v>
      </c>
      <c r="E269" s="109" t="str">
        <f>VLOOKUP(Table1432[[#This Row],[NUTS I]],Table1533[],2,FALSE)</f>
        <v>1</v>
      </c>
      <c r="F269" s="115" t="s">
        <v>18</v>
      </c>
      <c r="G269" s="109" t="str">
        <f>VLOOKUP(Table1432[[#This Row],[NUTS II 2011]],Table1634[],2,FALSE)</f>
        <v>16</v>
      </c>
      <c r="H269" s="92" t="s">
        <v>18</v>
      </c>
      <c r="I269" s="109" t="str">
        <f>VLOOKUP(Table1432[[#This Row],[NUTS II 2013]],Table162436[],2,FALSE)</f>
        <v>16</v>
      </c>
      <c r="J269" s="115" t="s">
        <v>19</v>
      </c>
      <c r="K269" s="109" t="str">
        <f>VLOOKUP(Table1432[[#This Row],[NUTS III 2011]],Table1735[],2,FALSE)</f>
        <v>16C</v>
      </c>
      <c r="L269" s="92" t="s">
        <v>19</v>
      </c>
      <c r="M269" s="109" t="str">
        <f>VLOOKUP(Table1432[[#This Row],[NUTS III 2013]],Table172537[],2,FALSE)</f>
        <v>16I</v>
      </c>
      <c r="N269" s="111">
        <f>IFERROR(VLOOKUP(Table1432[[#This Row],[CodINE Mun2013]],VRefAquis!B:H,2,FALSE),IFERROR(VLOOKUP(Table1432[[#This Row],[CodINE NUTIII 2013]],VRefAquis!B:H,2,FALSE),VLOOKUP(Table1432[[#This Row],[CodINE NUTII 2013]],VRefAquis!B:H,2,FALSE)))</f>
        <v>740</v>
      </c>
      <c r="O269" s="112">
        <f>IF(VLOOKUP(Table1432[[#This Row],[CodINE Mun2013]],VRefArren!B:H,2,FALSE)&lt;&gt;"",VLOOKUP(Table1432[[#This Row],[CodINE Mun2013]],VRefArren!B:H,2,FALSE),IFERROR(VLOOKUP(Table1432[[#This Row],[CodINE NUTIII 2013]],VRefArren!B:H,2,FALSE),VLOOKUP(Table1432[[#This Row],[CodINE NUTII 2013]],VRefArren!B:H,2,FALSE)))</f>
        <v>3.51</v>
      </c>
      <c r="P269" s="116">
        <v>0</v>
      </c>
      <c r="Q269" s="113">
        <v>0</v>
      </c>
      <c r="R269" s="817" t="s">
        <v>11795</v>
      </c>
    </row>
    <row r="270" spans="1:18" ht="18.5">
      <c r="A270" s="80" t="s">
        <v>310</v>
      </c>
      <c r="B270" s="17" t="s">
        <v>854</v>
      </c>
      <c r="C270" s="94" t="s">
        <v>623</v>
      </c>
      <c r="D270" s="92" t="s">
        <v>17</v>
      </c>
      <c r="E270" s="109" t="str">
        <f>VLOOKUP(Table1432[[#This Row],[NUTS I]],Table1533[],2,FALSE)</f>
        <v>1</v>
      </c>
      <c r="F270" s="115" t="s">
        <v>18</v>
      </c>
      <c r="G270" s="109" t="str">
        <f>VLOOKUP(Table1432[[#This Row],[NUTS II 2011]],Table1634[],2,FALSE)</f>
        <v>16</v>
      </c>
      <c r="H270" s="92" t="s">
        <v>18</v>
      </c>
      <c r="I270" s="109" t="str">
        <f>VLOOKUP(Table1432[[#This Row],[NUTS II 2013]],Table162436[],2,FALSE)</f>
        <v>16</v>
      </c>
      <c r="J270" s="115" t="s">
        <v>34</v>
      </c>
      <c r="K270" s="109" t="str">
        <f>VLOOKUP(Table1432[[#This Row],[NUTS III 2011]],Table1735[],2,FALSE)</f>
        <v>16B</v>
      </c>
      <c r="L270" s="93" t="s">
        <v>34</v>
      </c>
      <c r="M270" s="109" t="str">
        <f>VLOOKUP(Table1432[[#This Row],[NUTS III 2013]],Table172537[],2,FALSE)</f>
        <v>16B</v>
      </c>
      <c r="N270" s="111">
        <f>IFERROR(VLOOKUP(Table1432[[#This Row],[CodINE Mun2013]],VRefAquis!B:H,2,FALSE),IFERROR(VLOOKUP(Table1432[[#This Row],[CodINE NUTIII 2013]],VRefAquis!B:H,2,FALSE),VLOOKUP(Table1432[[#This Row],[CodINE NUTII 2013]],VRefAquis!B:H,2,FALSE)))</f>
        <v>1124</v>
      </c>
      <c r="O270" s="112">
        <f>IF(VLOOKUP(Table1432[[#This Row],[CodINE Mun2013]],VRefArren!B:H,2,FALSE)&lt;&gt;"",VLOOKUP(Table1432[[#This Row],[CodINE Mun2013]],VRefArren!B:H,2,FALSE),IFERROR(VLOOKUP(Table1432[[#This Row],[CodINE NUTIII 2013]],VRefArren!B:H,2,FALSE),VLOOKUP(Table1432[[#This Row],[CodINE NUTII 2013]],VRefArren!B:H,2,FALSE)))</f>
        <v>5.45</v>
      </c>
      <c r="P270" s="116">
        <v>9</v>
      </c>
      <c r="Q270" s="114">
        <v>10</v>
      </c>
      <c r="R270" s="817" t="s">
        <v>11796</v>
      </c>
    </row>
    <row r="271" spans="1:18" ht="18.5">
      <c r="A271" s="79" t="s">
        <v>311</v>
      </c>
      <c r="B271" s="17" t="s">
        <v>877</v>
      </c>
      <c r="C271" s="94" t="s">
        <v>528</v>
      </c>
      <c r="D271" s="92" t="s">
        <v>17</v>
      </c>
      <c r="E271" s="109" t="str">
        <f>VLOOKUP(Table1432[[#This Row],[NUTS I]],Table1533[],2,FALSE)</f>
        <v>1</v>
      </c>
      <c r="F271" s="115" t="s">
        <v>18</v>
      </c>
      <c r="G271" s="109" t="str">
        <f>VLOOKUP(Table1432[[#This Row],[NUTS II 2011]],Table1634[],2,FALSE)</f>
        <v>16</v>
      </c>
      <c r="H271" s="92" t="s">
        <v>18</v>
      </c>
      <c r="I271" s="109" t="str">
        <f>VLOOKUP(Table1432[[#This Row],[NUTS II 2013]],Table162436[],2,FALSE)</f>
        <v>16</v>
      </c>
      <c r="J271" s="115" t="s">
        <v>887</v>
      </c>
      <c r="K271" s="109" t="str">
        <f>VLOOKUP(Table1432[[#This Row],[NUTS III 2011]],Table1735[],2,FALSE)</f>
        <v>168</v>
      </c>
      <c r="L271" s="93" t="s">
        <v>47</v>
      </c>
      <c r="M271" s="109" t="str">
        <f>VLOOKUP(Table1432[[#This Row],[NUTS III 2013]],Table172537[],2,FALSE)</f>
        <v>16J</v>
      </c>
      <c r="N271" s="111">
        <f>IFERROR(VLOOKUP(Table1432[[#This Row],[CodINE Mun2013]],VRefAquis!B:H,2,FALSE),IFERROR(VLOOKUP(Table1432[[#This Row],[CodINE NUTIII 2013]],VRefAquis!B:H,2,FALSE),VLOOKUP(Table1432[[#This Row],[CodINE NUTII 2013]],VRefAquis!B:H,2,FALSE)))</f>
        <v>745</v>
      </c>
      <c r="O271" s="112">
        <f>IF(VLOOKUP(Table1432[[#This Row],[CodINE Mun2013]],VRefArren!B:H,2,FALSE)&lt;&gt;"",VLOOKUP(Table1432[[#This Row],[CodINE Mun2013]],VRefArren!B:H,2,FALSE),IFERROR(VLOOKUP(Table1432[[#This Row],[CodINE NUTIII 2013]],VRefArren!B:H,2,FALSE),VLOOKUP(Table1432[[#This Row],[CodINE NUTII 2013]],VRefArren!B:H,2,FALSE)))</f>
        <v>2.97</v>
      </c>
      <c r="P271" s="116">
        <v>0</v>
      </c>
      <c r="Q271" s="113">
        <v>0</v>
      </c>
      <c r="R271" s="817" t="s">
        <v>11797</v>
      </c>
    </row>
    <row r="272" spans="1:18" ht="18.5">
      <c r="A272" s="79" t="s">
        <v>312</v>
      </c>
      <c r="B272" s="17" t="s">
        <v>1035</v>
      </c>
      <c r="C272" s="94" t="s">
        <v>690</v>
      </c>
      <c r="D272" s="92" t="s">
        <v>17</v>
      </c>
      <c r="E272" s="109" t="str">
        <f>VLOOKUP(Table1432[[#This Row],[NUTS I]],Table1533[],2,FALSE)</f>
        <v>1</v>
      </c>
      <c r="F272" s="115" t="s">
        <v>1</v>
      </c>
      <c r="G272" s="109" t="str">
        <f>VLOOKUP(Table1432[[#This Row],[NUTS II 2011]],Table1634[],2,FALSE)</f>
        <v>11</v>
      </c>
      <c r="H272" s="93" t="s">
        <v>1</v>
      </c>
      <c r="I272" s="109" t="str">
        <f>VLOOKUP(Table1432[[#This Row],[NUTS II 2013]],Table162436[],2,FALSE)</f>
        <v>11</v>
      </c>
      <c r="J272" s="115" t="s">
        <v>94</v>
      </c>
      <c r="K272" s="109" t="str">
        <f>VLOOKUP(Table1432[[#This Row],[NUTS III 2011]],Table1735[],2,FALSE)</f>
        <v>113</v>
      </c>
      <c r="L272" s="93" t="s">
        <v>72</v>
      </c>
      <c r="M272" s="109" t="str">
        <f>VLOOKUP(Table1432[[#This Row],[NUTS III 2013]],Table172537[],2,FALSE)</f>
        <v>11A</v>
      </c>
      <c r="N272" s="111">
        <f>IFERROR(VLOOKUP(Table1432[[#This Row],[CodINE Mun2013]],VRefAquis!B:H,2,FALSE),IFERROR(VLOOKUP(Table1432[[#This Row],[CodINE NUTIII 2013]],VRefAquis!B:H,2,FALSE),VLOOKUP(Table1432[[#This Row],[CodINE NUTII 2013]],VRefAquis!B:H,2,FALSE)))</f>
        <v>924</v>
      </c>
      <c r="O272" s="112">
        <f>IF(VLOOKUP(Table1432[[#This Row],[CodINE Mun2013]],VRefArren!B:H,2,FALSE)&lt;&gt;"",VLOOKUP(Table1432[[#This Row],[CodINE Mun2013]],VRefArren!B:H,2,FALSE),IFERROR(VLOOKUP(Table1432[[#This Row],[CodINE NUTIII 2013]],VRefArren!B:H,2,FALSE),VLOOKUP(Table1432[[#This Row],[CodINE NUTII 2013]],VRefArren!B:H,2,FALSE)))</f>
        <v>4.54</v>
      </c>
      <c r="P272" s="116">
        <v>49</v>
      </c>
      <c r="Q272" s="113">
        <v>121</v>
      </c>
      <c r="R272" s="817" t="s">
        <v>11798</v>
      </c>
    </row>
    <row r="273" spans="1:18" ht="18.5">
      <c r="A273" s="80" t="s">
        <v>313</v>
      </c>
      <c r="B273" s="17" t="s">
        <v>950</v>
      </c>
      <c r="C273" s="94" t="s">
        <v>611</v>
      </c>
      <c r="D273" s="92" t="s">
        <v>17</v>
      </c>
      <c r="E273" s="109" t="str">
        <f>VLOOKUP(Table1432[[#This Row],[NUTS I]],Table1533[],2,FALSE)</f>
        <v>1</v>
      </c>
      <c r="F273" s="115" t="s">
        <v>18</v>
      </c>
      <c r="G273" s="109" t="str">
        <f>VLOOKUP(Table1432[[#This Row],[NUTS II 2011]],Table1634[],2,FALSE)</f>
        <v>16</v>
      </c>
      <c r="H273" s="92" t="s">
        <v>18</v>
      </c>
      <c r="I273" s="109" t="str">
        <f>VLOOKUP(Table1432[[#This Row],[NUTS II 2013]],Table162436[],2,FALSE)</f>
        <v>16</v>
      </c>
      <c r="J273" s="115" t="s">
        <v>963</v>
      </c>
      <c r="K273" s="109" t="str">
        <f>VLOOKUP(Table1432[[#This Row],[NUTS III 2011]],Table1735[],2,FALSE)</f>
        <v>161</v>
      </c>
      <c r="L273" s="92" t="s">
        <v>21</v>
      </c>
      <c r="M273" s="109" t="str">
        <f>VLOOKUP(Table1432[[#This Row],[NUTS III 2013]],Table172537[],2,FALSE)</f>
        <v>16D</v>
      </c>
      <c r="N273" s="111">
        <f>IFERROR(VLOOKUP(Table1432[[#This Row],[CodINE Mun2013]],VRefAquis!B:H,2,FALSE),IFERROR(VLOOKUP(Table1432[[#This Row],[CodINE NUTIII 2013]],VRefAquis!B:H,2,FALSE),VLOOKUP(Table1432[[#This Row],[CodINE NUTII 2013]],VRefAquis!B:H,2,FALSE)))</f>
        <v>1068</v>
      </c>
      <c r="O273" s="112">
        <f>IF(VLOOKUP(Table1432[[#This Row],[CodINE Mun2013]],VRefArren!B:H,2,FALSE)&lt;&gt;"",VLOOKUP(Table1432[[#This Row],[CodINE Mun2013]],VRefArren!B:H,2,FALSE),IFERROR(VLOOKUP(Table1432[[#This Row],[CodINE NUTIII 2013]],VRefArren!B:H,2,FALSE),VLOOKUP(Table1432[[#This Row],[CodINE NUTII 2013]],VRefArren!B:H,2,FALSE)))</f>
        <v>3.48</v>
      </c>
      <c r="P273" s="116">
        <v>4</v>
      </c>
      <c r="Q273" s="114">
        <v>15</v>
      </c>
      <c r="R273" s="817" t="s">
        <v>11799</v>
      </c>
    </row>
    <row r="274" spans="1:18" ht="18.5">
      <c r="A274" s="80" t="s">
        <v>314</v>
      </c>
      <c r="B274" s="17" t="s">
        <v>1000</v>
      </c>
      <c r="C274" s="94" t="s">
        <v>689</v>
      </c>
      <c r="D274" s="92" t="s">
        <v>17</v>
      </c>
      <c r="E274" s="109" t="str">
        <f>VLOOKUP(Table1432[[#This Row],[NUTS I]],Table1533[],2,FALSE)</f>
        <v>1</v>
      </c>
      <c r="F274" s="115" t="s">
        <v>1</v>
      </c>
      <c r="G274" s="109" t="str">
        <f>VLOOKUP(Table1432[[#This Row],[NUTS II 2011]],Table1634[],2,FALSE)</f>
        <v>11</v>
      </c>
      <c r="H274" s="93" t="s">
        <v>1</v>
      </c>
      <c r="I274" s="109" t="str">
        <f>VLOOKUP(Table1432[[#This Row],[NUTS II 2013]],Table162436[],2,FALSE)</f>
        <v>11</v>
      </c>
      <c r="J274" s="115" t="s">
        <v>1006</v>
      </c>
      <c r="K274" s="109" t="str">
        <f>VLOOKUP(Table1432[[#This Row],[NUTS III 2011]],Table1735[],2,FALSE)</f>
        <v>116</v>
      </c>
      <c r="L274" s="93" t="s">
        <v>72</v>
      </c>
      <c r="M274" s="109" t="str">
        <f>VLOOKUP(Table1432[[#This Row],[NUTS III 2013]],Table172537[],2,FALSE)</f>
        <v>11A</v>
      </c>
      <c r="N274" s="111">
        <f>IFERROR(VLOOKUP(Table1432[[#This Row],[CodINE Mun2013]],VRefAquis!B:H,2,FALSE),IFERROR(VLOOKUP(Table1432[[#This Row],[CodINE NUTIII 2013]],VRefAquis!B:H,2,FALSE),VLOOKUP(Table1432[[#This Row],[CodINE NUTII 2013]],VRefAquis!B:H,2,FALSE)))</f>
        <v>780</v>
      </c>
      <c r="O274" s="112">
        <f>IF(VLOOKUP(Table1432[[#This Row],[CodINE Mun2013]],VRefArren!B:H,2,FALSE)&lt;&gt;"",VLOOKUP(Table1432[[#This Row],[CodINE Mun2013]],VRefArren!B:H,2,FALSE),IFERROR(VLOOKUP(Table1432[[#This Row],[CodINE NUTIII 2013]],VRefArren!B:H,2,FALSE),VLOOKUP(Table1432[[#This Row],[CodINE NUTII 2013]],VRefArren!B:H,2,FALSE)))</f>
        <v>3.33</v>
      </c>
      <c r="P274" s="116">
        <v>3</v>
      </c>
      <c r="Q274" s="114">
        <v>5</v>
      </c>
      <c r="R274" s="817" t="s">
        <v>11800</v>
      </c>
    </row>
    <row r="275" spans="1:18" ht="18.5">
      <c r="A275" s="79" t="s">
        <v>315</v>
      </c>
      <c r="B275" s="17" t="s">
        <v>1046</v>
      </c>
      <c r="C275" s="94" t="s">
        <v>380</v>
      </c>
      <c r="D275" s="92" t="s">
        <v>17</v>
      </c>
      <c r="E275" s="109" t="str">
        <f>VLOOKUP(Table1432[[#This Row],[NUTS I]],Table1533[],2,FALSE)</f>
        <v>1</v>
      </c>
      <c r="F275" s="115" t="s">
        <v>1</v>
      </c>
      <c r="G275" s="109" t="str">
        <f>VLOOKUP(Table1432[[#This Row],[NUTS II 2011]],Table1634[],2,FALSE)</f>
        <v>11</v>
      </c>
      <c r="H275" s="93" t="s">
        <v>1</v>
      </c>
      <c r="I275" s="109" t="str">
        <f>VLOOKUP(Table1432[[#This Row],[NUTS II 2013]],Table162436[],2,FALSE)</f>
        <v>11</v>
      </c>
      <c r="J275" s="115" t="s">
        <v>1054</v>
      </c>
      <c r="K275" s="109" t="str">
        <f>VLOOKUP(Table1432[[#This Row],[NUTS III 2011]],Table1735[],2,FALSE)</f>
        <v>111</v>
      </c>
      <c r="L275" s="92" t="s">
        <v>67</v>
      </c>
      <c r="M275" s="109" t="str">
        <f>VLOOKUP(Table1432[[#This Row],[NUTS III 2013]],Table172537[],2,FALSE)</f>
        <v>111</v>
      </c>
      <c r="N275" s="111">
        <f>IFERROR(VLOOKUP(Table1432[[#This Row],[CodINE Mun2013]],VRefAquis!B:H,2,FALSE),IFERROR(VLOOKUP(Table1432[[#This Row],[CodINE NUTIII 2013]],VRefAquis!B:H,2,FALSE),VLOOKUP(Table1432[[#This Row],[CodINE NUTII 2013]],VRefAquis!B:H,2,FALSE)))</f>
        <v>988</v>
      </c>
      <c r="O275" s="112">
        <f>IF(VLOOKUP(Table1432[[#This Row],[CodINE Mun2013]],VRefArren!B:H,2,FALSE)&lt;&gt;"",VLOOKUP(Table1432[[#This Row],[CodINE Mun2013]],VRefArren!B:H,2,FALSE),IFERROR(VLOOKUP(Table1432[[#This Row],[CodINE NUTIII 2013]],VRefArren!B:H,2,FALSE),VLOOKUP(Table1432[[#This Row],[CodINE NUTII 2013]],VRefArren!B:H,2,FALSE)))</f>
        <v>3.48</v>
      </c>
      <c r="P275" s="116">
        <v>4</v>
      </c>
      <c r="Q275" s="113">
        <v>12</v>
      </c>
      <c r="R275" s="817" t="s">
        <v>11801</v>
      </c>
    </row>
    <row r="276" spans="1:18" ht="18.5">
      <c r="A276" s="79" t="s">
        <v>316</v>
      </c>
      <c r="B276" s="17" t="s">
        <v>1026</v>
      </c>
      <c r="C276" s="94" t="s">
        <v>688</v>
      </c>
      <c r="D276" s="92" t="s">
        <v>17</v>
      </c>
      <c r="E276" s="109" t="str">
        <f>VLOOKUP(Table1432[[#This Row],[NUTS I]],Table1533[],2,FALSE)</f>
        <v>1</v>
      </c>
      <c r="F276" s="115" t="s">
        <v>1</v>
      </c>
      <c r="G276" s="109" t="str">
        <f>VLOOKUP(Table1432[[#This Row],[NUTS II 2011]],Table1634[],2,FALSE)</f>
        <v>11</v>
      </c>
      <c r="H276" s="93" t="s">
        <v>1</v>
      </c>
      <c r="I276" s="109" t="str">
        <f>VLOOKUP(Table1432[[#This Row],[NUTS II 2013]],Table162436[],2,FALSE)</f>
        <v>11</v>
      </c>
      <c r="J276" s="115" t="s">
        <v>1034</v>
      </c>
      <c r="K276" s="109" t="str">
        <f>VLOOKUP(Table1432[[#This Row],[NUTS III 2011]],Table1735[],2,FALSE)</f>
        <v>114</v>
      </c>
      <c r="L276" s="93" t="s">
        <v>72</v>
      </c>
      <c r="M276" s="109" t="str">
        <f>VLOOKUP(Table1432[[#This Row],[NUTS III 2013]],Table172537[],2,FALSE)</f>
        <v>11A</v>
      </c>
      <c r="N276" s="111">
        <f>IFERROR(VLOOKUP(Table1432[[#This Row],[CodINE Mun2013]],VRefAquis!B:H,2,FALSE),IFERROR(VLOOKUP(Table1432[[#This Row],[CodINE NUTIII 2013]],VRefAquis!B:H,2,FALSE),VLOOKUP(Table1432[[#This Row],[CodINE NUTII 2013]],VRefAquis!B:H,2,FALSE)))</f>
        <v>1269</v>
      </c>
      <c r="O276" s="112">
        <f>IF(VLOOKUP(Table1432[[#This Row],[CodINE Mun2013]],VRefArren!B:H,2,FALSE)&lt;&gt;"",VLOOKUP(Table1432[[#This Row],[CodINE Mun2013]],VRefArren!B:H,2,FALSE),IFERROR(VLOOKUP(Table1432[[#This Row],[CodINE NUTIII 2013]],VRefArren!B:H,2,FALSE),VLOOKUP(Table1432[[#This Row],[CodINE NUTII 2013]],VRefArren!B:H,2,FALSE)))</f>
        <v>5.42</v>
      </c>
      <c r="P276" s="116">
        <v>137</v>
      </c>
      <c r="Q276" s="113">
        <v>363</v>
      </c>
      <c r="R276" s="817" t="s">
        <v>11802</v>
      </c>
    </row>
    <row r="277" spans="1:18" ht="18.5">
      <c r="A277" s="79" t="s">
        <v>317</v>
      </c>
      <c r="B277" s="17" t="s">
        <v>965</v>
      </c>
      <c r="C277" s="94" t="s">
        <v>680</v>
      </c>
      <c r="D277" s="92" t="s">
        <v>17</v>
      </c>
      <c r="E277" s="109" t="str">
        <f>VLOOKUP(Table1432[[#This Row],[NUTS I]],Table1533[],2,FALSE)</f>
        <v>1</v>
      </c>
      <c r="F277" s="115" t="s">
        <v>1</v>
      </c>
      <c r="G277" s="109" t="str">
        <f>VLOOKUP(Table1432[[#This Row],[NUTS II 2011]],Table1634[],2,FALSE)</f>
        <v>11</v>
      </c>
      <c r="H277" s="93" t="s">
        <v>1</v>
      </c>
      <c r="I277" s="109" t="str">
        <f>VLOOKUP(Table1432[[#This Row],[NUTS II 2013]],Table162436[],2,FALSE)</f>
        <v>11</v>
      </c>
      <c r="J277" s="115" t="s">
        <v>979</v>
      </c>
      <c r="K277" s="109" t="str">
        <f>VLOOKUP(Table1432[[#This Row],[NUTS III 2011]],Table1735[],2,FALSE)</f>
        <v>118</v>
      </c>
      <c r="L277" s="93" t="s">
        <v>90</v>
      </c>
      <c r="M277" s="109" t="str">
        <f>VLOOKUP(Table1432[[#This Row],[NUTS III 2013]],Table172537[],2,FALSE)</f>
        <v>11B</v>
      </c>
      <c r="N277" s="111">
        <f>IFERROR(VLOOKUP(Table1432[[#This Row],[CodINE Mun2013]],VRefAquis!B:H,2,FALSE),IFERROR(VLOOKUP(Table1432[[#This Row],[CodINE NUTIII 2013]],VRefAquis!B:H,2,FALSE),VLOOKUP(Table1432[[#This Row],[CodINE NUTII 2013]],VRefAquis!B:H,2,FALSE)))</f>
        <v>800</v>
      </c>
      <c r="O277" s="112">
        <f>IF(VLOOKUP(Table1432[[#This Row],[CodINE Mun2013]],VRefArren!B:H,2,FALSE)&lt;&gt;"",VLOOKUP(Table1432[[#This Row],[CodINE Mun2013]],VRefArren!B:H,2,FALSE),IFERROR(VLOOKUP(Table1432[[#This Row],[CodINE NUTIII 2013]],VRefArren!B:H,2,FALSE),VLOOKUP(Table1432[[#This Row],[CodINE NUTII 2013]],VRefArren!B:H,2,FALSE)))</f>
        <v>2.27</v>
      </c>
      <c r="P277" s="116">
        <v>0</v>
      </c>
      <c r="Q277" s="113">
        <v>0</v>
      </c>
      <c r="R277" s="817" t="s">
        <v>11803</v>
      </c>
    </row>
    <row r="278" spans="1:18" ht="18.5">
      <c r="A278" s="80" t="s">
        <v>318</v>
      </c>
      <c r="B278" s="17" t="s">
        <v>732</v>
      </c>
      <c r="C278" s="94" t="s">
        <v>408</v>
      </c>
      <c r="D278" s="93" t="s">
        <v>64</v>
      </c>
      <c r="E278" s="110" t="str">
        <f>VLOOKUP(Table1432[[#This Row],[NUTS I]],Table1533[],2,FALSE)</f>
        <v>2</v>
      </c>
      <c r="F278" s="115" t="s">
        <v>64</v>
      </c>
      <c r="G278" s="109" t="str">
        <f>VLOOKUP(Table1432[[#This Row],[NUTS II 2011]],Table1634[],2,FALSE)</f>
        <v>20</v>
      </c>
      <c r="H278" s="92" t="s">
        <v>64</v>
      </c>
      <c r="I278" s="109" t="str">
        <f>VLOOKUP(Table1432[[#This Row],[NUTS II 2013]],Table162436[],2,FALSE)</f>
        <v>20</v>
      </c>
      <c r="J278" s="115" t="s">
        <v>64</v>
      </c>
      <c r="K278" s="109" t="str">
        <f>VLOOKUP(Table1432[[#This Row],[NUTS III 2011]],Table1735[],2,FALSE)</f>
        <v>200</v>
      </c>
      <c r="L278" s="115" t="s">
        <v>64</v>
      </c>
      <c r="M278" s="109" t="str">
        <f>VLOOKUP(Table1432[[#This Row],[NUTS III 2013]],Table172537[],2,FALSE)</f>
        <v>200</v>
      </c>
      <c r="N278" s="111">
        <f>IFERROR(VLOOKUP(Table1432[[#This Row],[CodINE Mun2013]],VRefAquis!B:H,2,FALSE),IFERROR(VLOOKUP(Table1432[[#This Row],[CodINE NUTIII 2013]],VRefAquis!B:H,2,FALSE),VLOOKUP(Table1432[[#This Row],[CodINE NUTII 2013]],VRefAquis!B:H,2,FALSE)))</f>
        <v>937</v>
      </c>
      <c r="O278" s="112">
        <f>IF(VLOOKUP(Table1432[[#This Row],[CodINE Mun2013]],VRefArren!B:H,2,FALSE)&lt;&gt;"",VLOOKUP(Table1432[[#This Row],[CodINE Mun2013]],VRefArren!B:H,2,FALSE),IFERROR(VLOOKUP(Table1432[[#This Row],[CodINE NUTIII 2013]],VRefArren!B:H,2,FALSE),VLOOKUP(Table1432[[#This Row],[CodINE NUTII 2013]],VRefArren!B:H,2,FALSE)))</f>
        <v>3.36</v>
      </c>
      <c r="P278" s="116">
        <v>0</v>
      </c>
      <c r="Q278" s="114">
        <v>0</v>
      </c>
      <c r="R278" s="817" t="s">
        <v>11804</v>
      </c>
    </row>
    <row r="279" spans="1:18" ht="18.5">
      <c r="A279" s="79" t="s">
        <v>319</v>
      </c>
      <c r="B279" s="17" t="s">
        <v>788</v>
      </c>
      <c r="C279" s="94" t="s">
        <v>447</v>
      </c>
      <c r="D279" s="92" t="s">
        <v>17</v>
      </c>
      <c r="E279" s="109" t="str">
        <f>VLOOKUP(Table1432[[#This Row],[NUTS I]],Table1533[],2,FALSE)</f>
        <v>1</v>
      </c>
      <c r="F279" s="115" t="s">
        <v>25</v>
      </c>
      <c r="G279" s="109" t="str">
        <f>VLOOKUP(Table1432[[#This Row],[NUTS II 2011]],Table1634[],2,FALSE)</f>
        <v>18</v>
      </c>
      <c r="H279" s="93" t="s">
        <v>25</v>
      </c>
      <c r="I279" s="109" t="str">
        <f>VLOOKUP(Table1432[[#This Row],[NUTS II 2013]],Table162436[],2,FALSE)</f>
        <v>18</v>
      </c>
      <c r="J279" s="115" t="s">
        <v>26</v>
      </c>
      <c r="K279" s="109" t="str">
        <f>VLOOKUP(Table1432[[#This Row],[NUTS III 2011]],Table1735[],2,FALSE)</f>
        <v>183</v>
      </c>
      <c r="L279" s="92" t="s">
        <v>26</v>
      </c>
      <c r="M279" s="109" t="str">
        <f>VLOOKUP(Table1432[[#This Row],[NUTS III 2013]],Table172537[],2,FALSE)</f>
        <v>187</v>
      </c>
      <c r="N279" s="111">
        <f>IFERROR(VLOOKUP(Table1432[[#This Row],[CodINE Mun2013]],VRefAquis!B:H,2,FALSE),IFERROR(VLOOKUP(Table1432[[#This Row],[CodINE NUTIII 2013]],VRefAquis!B:H,2,FALSE),VLOOKUP(Table1432[[#This Row],[CodINE NUTII 2013]],VRefAquis!B:H,2,FALSE)))</f>
        <v>835</v>
      </c>
      <c r="O279" s="112">
        <f>IF(VLOOKUP(Table1432[[#This Row],[CodINE Mun2013]],VRefArren!B:H,2,FALSE)&lt;&gt;"",VLOOKUP(Table1432[[#This Row],[CodINE Mun2013]],VRefArren!B:H,2,FALSE),IFERROR(VLOOKUP(Table1432[[#This Row],[CodINE NUTIII 2013]],VRefArren!B:H,2,FALSE),VLOOKUP(Table1432[[#This Row],[CodINE NUTII 2013]],VRefArren!B:H,2,FALSE)))</f>
        <v>3.74</v>
      </c>
      <c r="P279" s="116">
        <v>1</v>
      </c>
      <c r="Q279" s="113">
        <v>12</v>
      </c>
      <c r="R279" s="817" t="s">
        <v>11805</v>
      </c>
    </row>
    <row r="280" spans="1:18" ht="18.5">
      <c r="A280" s="80" t="s">
        <v>320</v>
      </c>
      <c r="B280" s="17" t="s">
        <v>787</v>
      </c>
      <c r="C280" s="94" t="s">
        <v>446</v>
      </c>
      <c r="D280" s="92" t="s">
        <v>17</v>
      </c>
      <c r="E280" s="109" t="str">
        <f>VLOOKUP(Table1432[[#This Row],[NUTS I]],Table1533[],2,FALSE)</f>
        <v>1</v>
      </c>
      <c r="F280" s="115" t="s">
        <v>25</v>
      </c>
      <c r="G280" s="109" t="str">
        <f>VLOOKUP(Table1432[[#This Row],[NUTS II 2011]],Table1634[],2,FALSE)</f>
        <v>18</v>
      </c>
      <c r="H280" s="93" t="s">
        <v>25</v>
      </c>
      <c r="I280" s="109" t="str">
        <f>VLOOKUP(Table1432[[#This Row],[NUTS II 2013]],Table162436[],2,FALSE)</f>
        <v>18</v>
      </c>
      <c r="J280" s="115" t="s">
        <v>26</v>
      </c>
      <c r="K280" s="109" t="str">
        <f>VLOOKUP(Table1432[[#This Row],[NUTS III 2011]],Table1735[],2,FALSE)</f>
        <v>183</v>
      </c>
      <c r="L280" s="92" t="s">
        <v>26</v>
      </c>
      <c r="M280" s="109" t="str">
        <f>VLOOKUP(Table1432[[#This Row],[NUTS III 2013]],Table172537[],2,FALSE)</f>
        <v>187</v>
      </c>
      <c r="N280" s="111">
        <f>IFERROR(VLOOKUP(Table1432[[#This Row],[CodINE Mun2013]],VRefAquis!B:H,2,FALSE),IFERROR(VLOOKUP(Table1432[[#This Row],[CodINE NUTIII 2013]],VRefAquis!B:H,2,FALSE),VLOOKUP(Table1432[[#This Row],[CodINE NUTII 2013]],VRefAquis!B:H,2,FALSE)))</f>
        <v>835</v>
      </c>
      <c r="O280" s="112">
        <f>IF(VLOOKUP(Table1432[[#This Row],[CodINE Mun2013]],VRefArren!B:H,2,FALSE)&lt;&gt;"",VLOOKUP(Table1432[[#This Row],[CodINE Mun2013]],VRefArren!B:H,2,FALSE),IFERROR(VLOOKUP(Table1432[[#This Row],[CodINE NUTIII 2013]],VRefArren!B:H,2,FALSE),VLOOKUP(Table1432[[#This Row],[CodINE NUTII 2013]],VRefArren!B:H,2,FALSE)))</f>
        <v>3.79</v>
      </c>
      <c r="P280" s="116">
        <v>0</v>
      </c>
      <c r="Q280" s="114">
        <v>0</v>
      </c>
      <c r="R280" s="817" t="s">
        <v>11806</v>
      </c>
    </row>
    <row r="281" spans="1:18" ht="18.5">
      <c r="A281" s="80" t="s">
        <v>321</v>
      </c>
      <c r="B281" s="17" t="s">
        <v>1045</v>
      </c>
      <c r="C281" s="94" t="s">
        <v>381</v>
      </c>
      <c r="D281" s="92" t="s">
        <v>17</v>
      </c>
      <c r="E281" s="109" t="str">
        <f>VLOOKUP(Table1432[[#This Row],[NUTS I]],Table1533[],2,FALSE)</f>
        <v>1</v>
      </c>
      <c r="F281" s="115" t="s">
        <v>1</v>
      </c>
      <c r="G281" s="109" t="str">
        <f>VLOOKUP(Table1432[[#This Row],[NUTS II 2011]],Table1634[],2,FALSE)</f>
        <v>11</v>
      </c>
      <c r="H281" s="93" t="s">
        <v>1</v>
      </c>
      <c r="I281" s="109" t="str">
        <f>VLOOKUP(Table1432[[#This Row],[NUTS II 2013]],Table162436[],2,FALSE)</f>
        <v>11</v>
      </c>
      <c r="J281" s="115" t="s">
        <v>1054</v>
      </c>
      <c r="K281" s="109" t="str">
        <f>VLOOKUP(Table1432[[#This Row],[NUTS III 2011]],Table1735[],2,FALSE)</f>
        <v>111</v>
      </c>
      <c r="L281" s="92" t="s">
        <v>67</v>
      </c>
      <c r="M281" s="109" t="str">
        <f>VLOOKUP(Table1432[[#This Row],[NUTS III 2013]],Table172537[],2,FALSE)</f>
        <v>111</v>
      </c>
      <c r="N281" s="111">
        <f>IFERROR(VLOOKUP(Table1432[[#This Row],[CodINE Mun2013]],VRefAquis!B:H,2,FALSE),IFERROR(VLOOKUP(Table1432[[#This Row],[CodINE NUTIII 2013]],VRefAquis!B:H,2,FALSE),VLOOKUP(Table1432[[#This Row],[CodINE NUTII 2013]],VRefAquis!B:H,2,FALSE)))</f>
        <v>988</v>
      </c>
      <c r="O281" s="112">
        <f>IF(VLOOKUP(Table1432[[#This Row],[CodINE Mun2013]],VRefArren!B:H,2,FALSE)&lt;&gt;"",VLOOKUP(Table1432[[#This Row],[CodINE Mun2013]],VRefArren!B:H,2,FALSE),IFERROR(VLOOKUP(Table1432[[#This Row],[CodINE NUTIII 2013]],VRefArren!B:H,2,FALSE),VLOOKUP(Table1432[[#This Row],[CodINE NUTII 2013]],VRefArren!B:H,2,FALSE)))</f>
        <v>4.7300000000000004</v>
      </c>
      <c r="P281" s="116">
        <v>7</v>
      </c>
      <c r="Q281" s="114">
        <v>129</v>
      </c>
      <c r="R281" s="817" t="s">
        <v>11807</v>
      </c>
    </row>
    <row r="282" spans="1:18" ht="18.5">
      <c r="A282" s="80" t="s">
        <v>322</v>
      </c>
      <c r="B282" s="17" t="s">
        <v>771</v>
      </c>
      <c r="C282" s="94" t="s">
        <v>488</v>
      </c>
      <c r="D282" s="92" t="s">
        <v>17</v>
      </c>
      <c r="E282" s="109" t="str">
        <f>VLOOKUP(Table1432[[#This Row],[NUTS I]],Table1533[],2,FALSE)</f>
        <v>1</v>
      </c>
      <c r="F282" s="115" t="s">
        <v>25</v>
      </c>
      <c r="G282" s="109" t="str">
        <f>VLOOKUP(Table1432[[#This Row],[NUTS II 2011]],Table1634[],2,FALSE)</f>
        <v>18</v>
      </c>
      <c r="H282" s="93" t="s">
        <v>25</v>
      </c>
      <c r="I282" s="109" t="str">
        <f>VLOOKUP(Table1432[[#This Row],[NUTS II 2013]],Table162436[],2,FALSE)</f>
        <v>18</v>
      </c>
      <c r="J282" s="115" t="s">
        <v>44</v>
      </c>
      <c r="K282" s="109" t="str">
        <f>VLOOKUP(Table1432[[#This Row],[NUTS III 2011]],Table1735[],2,FALSE)</f>
        <v>184</v>
      </c>
      <c r="L282" s="92" t="s">
        <v>44</v>
      </c>
      <c r="M282" s="109" t="str">
        <f>VLOOKUP(Table1432[[#This Row],[NUTS III 2013]],Table172537[],2,FALSE)</f>
        <v>184</v>
      </c>
      <c r="N282" s="111">
        <f>IFERROR(VLOOKUP(Table1432[[#This Row],[CodINE Mun2013]],VRefAquis!B:H,2,FALSE),IFERROR(VLOOKUP(Table1432[[#This Row],[CodINE NUTIII 2013]],VRefAquis!B:H,2,FALSE),VLOOKUP(Table1432[[#This Row],[CodINE NUTII 2013]],VRefAquis!B:H,2,FALSE)))</f>
        <v>557</v>
      </c>
      <c r="O282" s="112">
        <f>IF(VLOOKUP(Table1432[[#This Row],[CodINE Mun2013]],VRefArren!B:H,2,FALSE)&lt;&gt;"",VLOOKUP(Table1432[[#This Row],[CodINE Mun2013]],VRefArren!B:H,2,FALSE),IFERROR(VLOOKUP(Table1432[[#This Row],[CodINE NUTIII 2013]],VRefArren!B:H,2,FALSE),VLOOKUP(Table1432[[#This Row],[CodINE NUTII 2013]],VRefArren!B:H,2,FALSE)))</f>
        <v>3.76</v>
      </c>
      <c r="P282" s="116">
        <v>5</v>
      </c>
      <c r="Q282" s="114">
        <v>29</v>
      </c>
      <c r="R282" s="817" t="s">
        <v>11808</v>
      </c>
    </row>
    <row r="283" spans="1:18" ht="18.5">
      <c r="A283" s="79" t="s">
        <v>323</v>
      </c>
      <c r="B283" s="17" t="s">
        <v>1039</v>
      </c>
      <c r="C283" s="94" t="s">
        <v>706</v>
      </c>
      <c r="D283" s="92" t="s">
        <v>17</v>
      </c>
      <c r="E283" s="109" t="str">
        <f>VLOOKUP(Table1432[[#This Row],[NUTS I]],Table1533[],2,FALSE)</f>
        <v>1</v>
      </c>
      <c r="F283" s="115" t="s">
        <v>1</v>
      </c>
      <c r="G283" s="109" t="str">
        <f>VLOOKUP(Table1432[[#This Row],[NUTS II 2011]],Table1634[],2,FALSE)</f>
        <v>11</v>
      </c>
      <c r="H283" s="93" t="s">
        <v>1</v>
      </c>
      <c r="I283" s="109" t="str">
        <f>VLOOKUP(Table1432[[#This Row],[NUTS II 2013]],Table162436[],2,FALSE)</f>
        <v>11</v>
      </c>
      <c r="J283" s="115" t="s">
        <v>94</v>
      </c>
      <c r="K283" s="109" t="str">
        <f>VLOOKUP(Table1432[[#This Row],[NUTS III 2011]],Table1735[],2,FALSE)</f>
        <v>113</v>
      </c>
      <c r="L283" s="92" t="s">
        <v>94</v>
      </c>
      <c r="M283" s="109" t="str">
        <f>VLOOKUP(Table1432[[#This Row],[NUTS III 2013]],Table172537[],2,FALSE)</f>
        <v>119</v>
      </c>
      <c r="N283" s="111">
        <f>IFERROR(VLOOKUP(Table1432[[#This Row],[CodINE Mun2013]],VRefAquis!B:H,2,FALSE),IFERROR(VLOOKUP(Table1432[[#This Row],[CodINE NUTIII 2013]],VRefAquis!B:H,2,FALSE),VLOOKUP(Table1432[[#This Row],[CodINE NUTII 2013]],VRefAquis!B:H,2,FALSE)))</f>
        <v>964</v>
      </c>
      <c r="O283" s="112">
        <f>IF(VLOOKUP(Table1432[[#This Row],[CodINE Mun2013]],VRefArren!B:H,2,FALSE)&lt;&gt;"",VLOOKUP(Table1432[[#This Row],[CodINE Mun2013]],VRefArren!B:H,2,FALSE),IFERROR(VLOOKUP(Table1432[[#This Row],[CodINE NUTIII 2013]],VRefArren!B:H,2,FALSE),VLOOKUP(Table1432[[#This Row],[CodINE NUTII 2013]],VRefArren!B:H,2,FALSE)))</f>
        <v>3.57</v>
      </c>
      <c r="P283" s="116">
        <v>9</v>
      </c>
      <c r="Q283" s="113">
        <v>9</v>
      </c>
      <c r="R283" s="817" t="s">
        <v>11809</v>
      </c>
    </row>
    <row r="284" spans="1:18" ht="31">
      <c r="A284" s="79" t="s">
        <v>324</v>
      </c>
      <c r="B284" s="17" t="s">
        <v>735</v>
      </c>
      <c r="C284" s="94" t="s">
        <v>407</v>
      </c>
      <c r="D284" s="93" t="s">
        <v>64</v>
      </c>
      <c r="E284" s="110" t="str">
        <f>VLOOKUP(Table1432[[#This Row],[NUTS I]],Table1533[],2,FALSE)</f>
        <v>2</v>
      </c>
      <c r="F284" s="115" t="s">
        <v>64</v>
      </c>
      <c r="G284" s="109" t="str">
        <f>VLOOKUP(Table1432[[#This Row],[NUTS II 2011]],Table1634[],2,FALSE)</f>
        <v>20</v>
      </c>
      <c r="H284" s="92" t="s">
        <v>64</v>
      </c>
      <c r="I284" s="109" t="str">
        <f>VLOOKUP(Table1432[[#This Row],[NUTS II 2013]],Table162436[],2,FALSE)</f>
        <v>20</v>
      </c>
      <c r="J284" s="115" t="s">
        <v>64</v>
      </c>
      <c r="K284" s="109" t="str">
        <f>VLOOKUP(Table1432[[#This Row],[NUTS III 2011]],Table1735[],2,FALSE)</f>
        <v>200</v>
      </c>
      <c r="L284" s="115" t="s">
        <v>64</v>
      </c>
      <c r="M284" s="109" t="str">
        <f>VLOOKUP(Table1432[[#This Row],[NUTS III 2013]],Table172537[],2,FALSE)</f>
        <v>200</v>
      </c>
      <c r="N284" s="111">
        <f>IFERROR(VLOOKUP(Table1432[[#This Row],[CodINE Mun2013]],VRefAquis!B:H,2,FALSE),IFERROR(VLOOKUP(Table1432[[#This Row],[CodINE NUTIII 2013]],VRefAquis!B:H,2,FALSE),VLOOKUP(Table1432[[#This Row],[CodINE NUTII 2013]],VRefAquis!B:H,2,FALSE)))</f>
        <v>937</v>
      </c>
      <c r="O284" s="112">
        <f>IF(VLOOKUP(Table1432[[#This Row],[CodINE Mun2013]],VRefArren!B:H,2,FALSE)&lt;&gt;"",VLOOKUP(Table1432[[#This Row],[CodINE Mun2013]],VRefArren!B:H,2,FALSE),IFERROR(VLOOKUP(Table1432[[#This Row],[CodINE NUTIII 2013]],VRefArren!B:H,2,FALSE),VLOOKUP(Table1432[[#This Row],[CodINE NUTII 2013]],VRefArren!B:H,2,FALSE)))</f>
        <v>4.6399999999999997</v>
      </c>
      <c r="P284" s="116">
        <v>5</v>
      </c>
      <c r="Q284" s="113">
        <v>115</v>
      </c>
      <c r="R284" s="817" t="s">
        <v>11810</v>
      </c>
    </row>
    <row r="285" spans="1:18" ht="18.5">
      <c r="A285" s="80" t="s">
        <v>325</v>
      </c>
      <c r="B285" s="17" t="s">
        <v>894</v>
      </c>
      <c r="C285" s="94" t="s">
        <v>545</v>
      </c>
      <c r="D285" s="92" t="s">
        <v>17</v>
      </c>
      <c r="E285" s="109" t="str">
        <f>VLOOKUP(Table1432[[#This Row],[NUTS I]],Table1533[],2,FALSE)</f>
        <v>1</v>
      </c>
      <c r="F285" s="115" t="s">
        <v>18</v>
      </c>
      <c r="G285" s="109" t="str">
        <f>VLOOKUP(Table1432[[#This Row],[NUTS II 2011]],Table1634[],2,FALSE)</f>
        <v>16</v>
      </c>
      <c r="H285" s="92" t="s">
        <v>18</v>
      </c>
      <c r="I285" s="109" t="str">
        <f>VLOOKUP(Table1432[[#This Row],[NUTS II 2013]],Table162436[],2,FALSE)</f>
        <v>16</v>
      </c>
      <c r="J285" s="115" t="s">
        <v>899</v>
      </c>
      <c r="K285" s="109" t="str">
        <f>VLOOKUP(Table1432[[#This Row],[NUTS III 2011]],Table1735[],2,FALSE)</f>
        <v>166</v>
      </c>
      <c r="L285" s="92" t="s">
        <v>19</v>
      </c>
      <c r="M285" s="109" t="str">
        <f>VLOOKUP(Table1432[[#This Row],[NUTS III 2013]],Table172537[],2,FALSE)</f>
        <v>16I</v>
      </c>
      <c r="N285" s="111">
        <f>IFERROR(VLOOKUP(Table1432[[#This Row],[CodINE Mun2013]],VRefAquis!B:H,2,FALSE),IFERROR(VLOOKUP(Table1432[[#This Row],[CodINE NUTIII 2013]],VRefAquis!B:H,2,FALSE),VLOOKUP(Table1432[[#This Row],[CodINE NUTII 2013]],VRefAquis!B:H,2,FALSE)))</f>
        <v>740</v>
      </c>
      <c r="O285" s="112">
        <f>IF(VLOOKUP(Table1432[[#This Row],[CodINE Mun2013]],VRefArren!B:H,2,FALSE)&lt;&gt;"",VLOOKUP(Table1432[[#This Row],[CodINE Mun2013]],VRefArren!B:H,2,FALSE),IFERROR(VLOOKUP(Table1432[[#This Row],[CodINE NUTIII 2013]],VRefArren!B:H,2,FALSE),VLOOKUP(Table1432[[#This Row],[CodINE NUTII 2013]],VRefArren!B:H,2,FALSE)))</f>
        <v>3.6</v>
      </c>
      <c r="P285" s="116">
        <v>0</v>
      </c>
      <c r="Q285" s="114">
        <v>0</v>
      </c>
      <c r="R285" s="817" t="s">
        <v>11811</v>
      </c>
    </row>
    <row r="286" spans="1:18" ht="18.5">
      <c r="A286" s="80" t="s">
        <v>326</v>
      </c>
      <c r="B286" s="17" t="s">
        <v>745</v>
      </c>
      <c r="C286" s="94" t="s">
        <v>428</v>
      </c>
      <c r="D286" s="92" t="s">
        <v>17</v>
      </c>
      <c r="E286" s="109" t="str">
        <f>VLOOKUP(Table1432[[#This Row],[NUTS I]],Table1533[],2,FALSE)</f>
        <v>1</v>
      </c>
      <c r="F286" s="115" t="s">
        <v>29</v>
      </c>
      <c r="G286" s="109" t="str">
        <f>VLOOKUP(Table1432[[#This Row],[NUTS II 2011]],Table1634[],2,FALSE)</f>
        <v>15</v>
      </c>
      <c r="H286" s="93" t="s">
        <v>29</v>
      </c>
      <c r="I286" s="109" t="str">
        <f>VLOOKUP(Table1432[[#This Row],[NUTS II 2013]],Table162436[],2,FALSE)</f>
        <v>15</v>
      </c>
      <c r="J286" s="115" t="s">
        <v>29</v>
      </c>
      <c r="K286" s="109">
        <f>VLOOKUP(Table1432[[#This Row],[NUTS III 2011]],Table1735[],2,FALSE)</f>
        <v>150</v>
      </c>
      <c r="L286" s="92" t="s">
        <v>29</v>
      </c>
      <c r="M286" s="109">
        <f>VLOOKUP(Table1432[[#This Row],[NUTS III 2013]],Table172537[],2,FALSE)</f>
        <v>150</v>
      </c>
      <c r="N286" s="111">
        <f>IFERROR(VLOOKUP(Table1432[[#This Row],[CodINE Mun2013]],VRefAquis!B:H,2,FALSE),IFERROR(VLOOKUP(Table1432[[#This Row],[CodINE NUTIII 2013]],VRefAquis!B:H,2,FALSE),VLOOKUP(Table1432[[#This Row],[CodINE NUTII 2013]],VRefAquis!B:H,2,FALSE)))</f>
        <v>1597</v>
      </c>
      <c r="O286" s="112">
        <f>IF(VLOOKUP(Table1432[[#This Row],[CodINE Mun2013]],VRefArren!B:H,2,FALSE)&lt;&gt;"",VLOOKUP(Table1432[[#This Row],[CodINE Mun2013]],VRefArren!B:H,2,FALSE),IFERROR(VLOOKUP(Table1432[[#This Row],[CodINE NUTIII 2013]],VRefArren!B:H,2,FALSE),VLOOKUP(Table1432[[#This Row],[CodINE NUTII 2013]],VRefArren!B:H,2,FALSE)))</f>
        <v>4.8499999999999996</v>
      </c>
      <c r="P286" s="116">
        <v>0</v>
      </c>
      <c r="Q286" s="114">
        <v>0</v>
      </c>
      <c r="R286" s="817" t="s">
        <v>11812</v>
      </c>
    </row>
    <row r="287" spans="1:18" ht="18.5">
      <c r="A287" s="80" t="s">
        <v>327</v>
      </c>
      <c r="B287" s="17" t="s">
        <v>1025</v>
      </c>
      <c r="C287" s="94" t="s">
        <v>687</v>
      </c>
      <c r="D287" s="92" t="s">
        <v>17</v>
      </c>
      <c r="E287" s="109" t="str">
        <f>VLOOKUP(Table1432[[#This Row],[NUTS I]],Table1533[],2,FALSE)</f>
        <v>1</v>
      </c>
      <c r="F287" s="115" t="s">
        <v>1</v>
      </c>
      <c r="G287" s="109" t="str">
        <f>VLOOKUP(Table1432[[#This Row],[NUTS II 2011]],Table1634[],2,FALSE)</f>
        <v>11</v>
      </c>
      <c r="H287" s="93" t="s">
        <v>1</v>
      </c>
      <c r="I287" s="109" t="str">
        <f>VLOOKUP(Table1432[[#This Row],[NUTS II 2013]],Table162436[],2,FALSE)</f>
        <v>11</v>
      </c>
      <c r="J287" s="115" t="s">
        <v>1034</v>
      </c>
      <c r="K287" s="109" t="str">
        <f>VLOOKUP(Table1432[[#This Row],[NUTS III 2011]],Table1735[],2,FALSE)</f>
        <v>114</v>
      </c>
      <c r="L287" s="93" t="s">
        <v>72</v>
      </c>
      <c r="M287" s="109" t="str">
        <f>VLOOKUP(Table1432[[#This Row],[NUTS III 2013]],Table172537[],2,FALSE)</f>
        <v>11A</v>
      </c>
      <c r="N287" s="111">
        <f>IFERROR(VLOOKUP(Table1432[[#This Row],[CodINE Mun2013]],VRefAquis!B:H,2,FALSE),IFERROR(VLOOKUP(Table1432[[#This Row],[CodINE NUTIII 2013]],VRefAquis!B:H,2,FALSE),VLOOKUP(Table1432[[#This Row],[CodINE NUTII 2013]],VRefAquis!B:H,2,FALSE)))</f>
        <v>1186</v>
      </c>
      <c r="O287" s="112">
        <f>IF(VLOOKUP(Table1432[[#This Row],[CodINE Mun2013]],VRefArren!B:H,2,FALSE)&lt;&gt;"",VLOOKUP(Table1432[[#This Row],[CodINE Mun2013]],VRefArren!B:H,2,FALSE),IFERROR(VLOOKUP(Table1432[[#This Row],[CodINE NUTIII 2013]],VRefArren!B:H,2,FALSE),VLOOKUP(Table1432[[#This Row],[CodINE NUTII 2013]],VRefArren!B:H,2,FALSE)))</f>
        <v>5</v>
      </c>
      <c r="P287" s="116">
        <v>0</v>
      </c>
      <c r="Q287" s="114">
        <v>0</v>
      </c>
      <c r="R287" s="817" t="s">
        <v>11813</v>
      </c>
    </row>
    <row r="288" spans="1:18" ht="18.5">
      <c r="A288" s="79" t="s">
        <v>328</v>
      </c>
      <c r="B288" s="17" t="s">
        <v>743</v>
      </c>
      <c r="C288" s="94" t="s">
        <v>406</v>
      </c>
      <c r="D288" s="93" t="s">
        <v>64</v>
      </c>
      <c r="E288" s="110" t="str">
        <f>VLOOKUP(Table1432[[#This Row],[NUTS I]],Table1533[],2,FALSE)</f>
        <v>2</v>
      </c>
      <c r="F288" s="115" t="s">
        <v>64</v>
      </c>
      <c r="G288" s="109" t="str">
        <f>VLOOKUP(Table1432[[#This Row],[NUTS II 2011]],Table1634[],2,FALSE)</f>
        <v>20</v>
      </c>
      <c r="H288" s="92" t="s">
        <v>64</v>
      </c>
      <c r="I288" s="109" t="str">
        <f>VLOOKUP(Table1432[[#This Row],[NUTS II 2013]],Table162436[],2,FALSE)</f>
        <v>20</v>
      </c>
      <c r="J288" s="115" t="s">
        <v>64</v>
      </c>
      <c r="K288" s="109" t="str">
        <f>VLOOKUP(Table1432[[#This Row],[NUTS III 2011]],Table1735[],2,FALSE)</f>
        <v>200</v>
      </c>
      <c r="L288" s="115" t="s">
        <v>64</v>
      </c>
      <c r="M288" s="109" t="str">
        <f>VLOOKUP(Table1432[[#This Row],[NUTS III 2013]],Table172537[],2,FALSE)</f>
        <v>200</v>
      </c>
      <c r="N288" s="111">
        <f>IFERROR(VLOOKUP(Table1432[[#This Row],[CodINE Mun2013]],VRefAquis!B:H,2,FALSE),IFERROR(VLOOKUP(Table1432[[#This Row],[CodINE NUTIII 2013]],VRefAquis!B:H,2,FALSE),VLOOKUP(Table1432[[#This Row],[CodINE NUTII 2013]],VRefAquis!B:H,2,FALSE)))</f>
        <v>937</v>
      </c>
      <c r="O288" s="112">
        <f>IF(VLOOKUP(Table1432[[#This Row],[CodINE Mun2013]],VRefArren!B:H,2,FALSE)&lt;&gt;"",VLOOKUP(Table1432[[#This Row],[CodINE Mun2013]],VRefArren!B:H,2,FALSE),IFERROR(VLOOKUP(Table1432[[#This Row],[CodINE NUTIII 2013]],VRefArren!B:H,2,FALSE),VLOOKUP(Table1432[[#This Row],[CodINE NUTII 2013]],VRefArren!B:H,2,FALSE)))</f>
        <v>4.01</v>
      </c>
      <c r="P288" s="116">
        <v>0</v>
      </c>
      <c r="Q288" s="113">
        <v>0</v>
      </c>
      <c r="R288" s="817" t="s">
        <v>11814</v>
      </c>
    </row>
    <row r="289" spans="1:18" ht="18.5">
      <c r="A289" s="80" t="s">
        <v>329</v>
      </c>
      <c r="B289" s="17" t="s">
        <v>995</v>
      </c>
      <c r="C289" s="94" t="s">
        <v>639</v>
      </c>
      <c r="D289" s="92" t="s">
        <v>17</v>
      </c>
      <c r="E289" s="109" t="str">
        <f>VLOOKUP(Table1432[[#This Row],[NUTS I]],Table1533[],2,FALSE)</f>
        <v>1</v>
      </c>
      <c r="F289" s="115" t="s">
        <v>1</v>
      </c>
      <c r="G289" s="109" t="str">
        <f>VLOOKUP(Table1432[[#This Row],[NUTS II 2011]],Table1634[],2,FALSE)</f>
        <v>11</v>
      </c>
      <c r="H289" s="93" t="s">
        <v>1</v>
      </c>
      <c r="I289" s="109" t="str">
        <f>VLOOKUP(Table1432[[#This Row],[NUTS II 2013]],Table162436[],2,FALSE)</f>
        <v>11</v>
      </c>
      <c r="J289" s="115" t="s">
        <v>41</v>
      </c>
      <c r="K289" s="109" t="str">
        <f>VLOOKUP(Table1432[[#This Row],[NUTS III 2011]],Table1735[],2,FALSE)</f>
        <v>117</v>
      </c>
      <c r="L289" s="92" t="s">
        <v>40</v>
      </c>
      <c r="M289" s="109" t="str">
        <f>VLOOKUP(Table1432[[#This Row],[NUTS III 2013]],Table172537[],2,FALSE)</f>
        <v>11E</v>
      </c>
      <c r="N289" s="111">
        <f>IFERROR(VLOOKUP(Table1432[[#This Row],[CodINE Mun2013]],VRefAquis!B:H,2,FALSE),IFERROR(VLOOKUP(Table1432[[#This Row],[CodINE NUTIII 2013]],VRefAquis!B:H,2,FALSE),VLOOKUP(Table1432[[#This Row],[CodINE NUTII 2013]],VRefAquis!B:H,2,FALSE)))</f>
        <v>849</v>
      </c>
      <c r="O289" s="112">
        <f>IF(VLOOKUP(Table1432[[#This Row],[CodINE Mun2013]],VRefArren!B:H,2,FALSE)&lt;&gt;"",VLOOKUP(Table1432[[#This Row],[CodINE Mun2013]],VRefArren!B:H,2,FALSE),IFERROR(VLOOKUP(Table1432[[#This Row],[CodINE NUTIII 2013]],VRefArren!B:H,2,FALSE),VLOOKUP(Table1432[[#This Row],[CodINE NUTII 2013]],VRefArren!B:H,2,FALSE)))</f>
        <v>1.86</v>
      </c>
      <c r="P289" s="116">
        <v>3</v>
      </c>
      <c r="Q289" s="113">
        <v>4</v>
      </c>
      <c r="R289" s="817" t="s">
        <v>11815</v>
      </c>
    </row>
    <row r="290" spans="1:18" ht="18.5">
      <c r="A290" s="79" t="s">
        <v>330</v>
      </c>
      <c r="B290" s="17" t="s">
        <v>834</v>
      </c>
      <c r="C290" s="94" t="s">
        <v>508</v>
      </c>
      <c r="D290" s="92" t="s">
        <v>17</v>
      </c>
      <c r="E290" s="109" t="str">
        <f>VLOOKUP(Table1432[[#This Row],[NUTS I]],Table1533[],2,FALSE)</f>
        <v>1</v>
      </c>
      <c r="F290" s="115" t="s">
        <v>167</v>
      </c>
      <c r="G290" s="109" t="str">
        <f>VLOOKUP(Table1432[[#This Row],[NUTS II 2011]],Table1634[],2,FALSE)</f>
        <v>17</v>
      </c>
      <c r="H290" s="93" t="s">
        <v>36</v>
      </c>
      <c r="I290" s="109" t="str">
        <f>VLOOKUP(Table1432[[#This Row],[NUTS II 2013]],Table162436[],2,FALSE)</f>
        <v>17</v>
      </c>
      <c r="J290" s="115" t="s">
        <v>842</v>
      </c>
      <c r="K290" s="109" t="str">
        <f>VLOOKUP(Table1432[[#This Row],[NUTS III 2011]],Table1735[],2,FALSE)</f>
        <v>171</v>
      </c>
      <c r="L290" s="92" t="s">
        <v>36</v>
      </c>
      <c r="M290" s="109" t="str">
        <f>VLOOKUP(Table1432[[#This Row],[NUTS III 2013]],Table172537[],2,FALSE)</f>
        <v>170</v>
      </c>
      <c r="N290" s="111">
        <f>IFERROR(VLOOKUP(Table1432[[#This Row],[CodINE Mun2013]],VRefAquis!B:H,2,FALSE),IFERROR(VLOOKUP(Table1432[[#This Row],[CodINE NUTIII 2013]],VRefAquis!B:H,2,FALSE),VLOOKUP(Table1432[[#This Row],[CodINE NUTII 2013]],VRefAquis!B:H,2,FALSE)))</f>
        <v>1719</v>
      </c>
      <c r="O290" s="112">
        <f>IF(VLOOKUP(Table1432[[#This Row],[CodINE Mun2013]],VRefArren!B:H,2,FALSE)&lt;&gt;"",VLOOKUP(Table1432[[#This Row],[CodINE Mun2013]],VRefArren!B:H,2,FALSE),IFERROR(VLOOKUP(Table1432[[#This Row],[CodINE NUTIII 2013]],VRefArren!B:H,2,FALSE),VLOOKUP(Table1432[[#This Row],[CodINE NUTII 2013]],VRefArren!B:H,2,FALSE)))</f>
        <v>6.82</v>
      </c>
      <c r="P290" s="116">
        <v>3</v>
      </c>
      <c r="Q290" s="113">
        <v>44</v>
      </c>
      <c r="R290" s="817" t="s">
        <v>11816</v>
      </c>
    </row>
    <row r="291" spans="1:18" ht="31">
      <c r="A291" s="80" t="s">
        <v>331</v>
      </c>
      <c r="B291" s="17" t="s">
        <v>737</v>
      </c>
      <c r="C291" s="94" t="s">
        <v>405</v>
      </c>
      <c r="D291" s="93" t="s">
        <v>64</v>
      </c>
      <c r="E291" s="110" t="str">
        <f>VLOOKUP(Table1432[[#This Row],[NUTS I]],Table1533[],2,FALSE)</f>
        <v>2</v>
      </c>
      <c r="F291" s="115" t="s">
        <v>64</v>
      </c>
      <c r="G291" s="109" t="str">
        <f>VLOOKUP(Table1432[[#This Row],[NUTS II 2011]],Table1634[],2,FALSE)</f>
        <v>20</v>
      </c>
      <c r="H291" s="92" t="s">
        <v>64</v>
      </c>
      <c r="I291" s="109" t="str">
        <f>VLOOKUP(Table1432[[#This Row],[NUTS II 2013]],Table162436[],2,FALSE)</f>
        <v>20</v>
      </c>
      <c r="J291" s="115" t="s">
        <v>64</v>
      </c>
      <c r="K291" s="109" t="str">
        <f>VLOOKUP(Table1432[[#This Row],[NUTS III 2011]],Table1735[],2,FALSE)</f>
        <v>200</v>
      </c>
      <c r="L291" s="115" t="s">
        <v>64</v>
      </c>
      <c r="M291" s="109" t="str">
        <f>VLOOKUP(Table1432[[#This Row],[NUTS III 2013]],Table172537[],2,FALSE)</f>
        <v>200</v>
      </c>
      <c r="N291" s="111">
        <f>IFERROR(VLOOKUP(Table1432[[#This Row],[CodINE Mun2013]],VRefAquis!B:H,2,FALSE),IFERROR(VLOOKUP(Table1432[[#This Row],[CodINE NUTIII 2013]],VRefAquis!B:H,2,FALSE),VLOOKUP(Table1432[[#This Row],[CodINE NUTII 2013]],VRefAquis!B:H,2,FALSE)))</f>
        <v>937</v>
      </c>
      <c r="O291" s="112">
        <f>IF(VLOOKUP(Table1432[[#This Row],[CodINE Mun2013]],VRefArren!B:H,2,FALSE)&lt;&gt;"",VLOOKUP(Table1432[[#This Row],[CodINE Mun2013]],VRefArren!B:H,2,FALSE),IFERROR(VLOOKUP(Table1432[[#This Row],[CodINE NUTIII 2013]],VRefArren!B:H,2,FALSE),VLOOKUP(Table1432[[#This Row],[CodINE NUTII 2013]],VRefArren!B:H,2,FALSE)))</f>
        <v>4.01</v>
      </c>
      <c r="P291" s="116">
        <v>0</v>
      </c>
      <c r="Q291" s="114">
        <v>0</v>
      </c>
      <c r="R291" s="817" t="s">
        <v>11817</v>
      </c>
    </row>
    <row r="292" spans="1:18" ht="31">
      <c r="A292" s="79" t="s">
        <v>332</v>
      </c>
      <c r="B292" s="17" t="s">
        <v>844</v>
      </c>
      <c r="C292" s="94" t="s">
        <v>544</v>
      </c>
      <c r="D292" s="92" t="s">
        <v>17</v>
      </c>
      <c r="E292" s="109" t="str">
        <f>VLOOKUP(Table1432[[#This Row],[NUTS I]],Table1533[],2,FALSE)</f>
        <v>1</v>
      </c>
      <c r="F292" s="115" t="s">
        <v>18</v>
      </c>
      <c r="G292" s="109" t="str">
        <f>VLOOKUP(Table1432[[#This Row],[NUTS II 2011]],Table1634[],2,FALSE)</f>
        <v>16</v>
      </c>
      <c r="H292" s="92" t="s">
        <v>18</v>
      </c>
      <c r="I292" s="109" t="str">
        <f>VLOOKUP(Table1432[[#This Row],[NUTS II 2013]],Table162436[],2,FALSE)</f>
        <v>16</v>
      </c>
      <c r="J292" s="115" t="s">
        <v>19</v>
      </c>
      <c r="K292" s="109" t="str">
        <f>VLOOKUP(Table1432[[#This Row],[NUTS III 2011]],Table1735[],2,FALSE)</f>
        <v>16C</v>
      </c>
      <c r="L292" s="92" t="s">
        <v>19</v>
      </c>
      <c r="M292" s="109" t="str">
        <f>VLOOKUP(Table1432[[#This Row],[NUTS III 2013]],Table172537[],2,FALSE)</f>
        <v>16I</v>
      </c>
      <c r="N292" s="111">
        <f>IFERROR(VLOOKUP(Table1432[[#This Row],[CodINE Mun2013]],VRefAquis!B:H,2,FALSE),IFERROR(VLOOKUP(Table1432[[#This Row],[CodINE NUTIII 2013]],VRefAquis!B:H,2,FALSE),VLOOKUP(Table1432[[#This Row],[CodINE NUTII 2013]],VRefAquis!B:H,2,FALSE)))</f>
        <v>740</v>
      </c>
      <c r="O292" s="112">
        <f>IF(VLOOKUP(Table1432[[#This Row],[CodINE Mun2013]],VRefArren!B:H,2,FALSE)&lt;&gt;"",VLOOKUP(Table1432[[#This Row],[CodINE Mun2013]],VRefArren!B:H,2,FALSE),IFERROR(VLOOKUP(Table1432[[#This Row],[CodINE NUTIII 2013]],VRefArren!B:H,2,FALSE),VLOOKUP(Table1432[[#This Row],[CodINE NUTII 2013]],VRefArren!B:H,2,FALSE)))</f>
        <v>3.27</v>
      </c>
      <c r="P292" s="116">
        <v>1</v>
      </c>
      <c r="Q292" s="113">
        <v>10</v>
      </c>
      <c r="R292" s="817" t="s">
        <v>11818</v>
      </c>
    </row>
    <row r="293" spans="1:18" ht="31">
      <c r="A293" s="79" t="s">
        <v>333</v>
      </c>
      <c r="B293" s="17" t="s">
        <v>1044</v>
      </c>
      <c r="C293" s="94" t="s">
        <v>382</v>
      </c>
      <c r="D293" s="92" t="s">
        <v>17</v>
      </c>
      <c r="E293" s="109" t="str">
        <f>VLOOKUP(Table1432[[#This Row],[NUTS I]],Table1533[],2,FALSE)</f>
        <v>1</v>
      </c>
      <c r="F293" s="115" t="s">
        <v>1</v>
      </c>
      <c r="G293" s="109" t="str">
        <f>VLOOKUP(Table1432[[#This Row],[NUTS II 2011]],Table1634[],2,FALSE)</f>
        <v>11</v>
      </c>
      <c r="H293" s="93" t="s">
        <v>1</v>
      </c>
      <c r="I293" s="109" t="str">
        <f>VLOOKUP(Table1432[[#This Row],[NUTS II 2013]],Table162436[],2,FALSE)</f>
        <v>11</v>
      </c>
      <c r="J293" s="115" t="s">
        <v>1054</v>
      </c>
      <c r="K293" s="109" t="str">
        <f>VLOOKUP(Table1432[[#This Row],[NUTS III 2011]],Table1735[],2,FALSE)</f>
        <v>111</v>
      </c>
      <c r="L293" s="92" t="s">
        <v>67</v>
      </c>
      <c r="M293" s="109" t="str">
        <f>VLOOKUP(Table1432[[#This Row],[NUTS III 2013]],Table172537[],2,FALSE)</f>
        <v>111</v>
      </c>
      <c r="N293" s="111">
        <f>IFERROR(VLOOKUP(Table1432[[#This Row],[CodINE Mun2013]],VRefAquis!B:H,2,FALSE),IFERROR(VLOOKUP(Table1432[[#This Row],[CodINE NUTIII 2013]],VRefAquis!B:H,2,FALSE),VLOOKUP(Table1432[[#This Row],[CodINE NUTII 2013]],VRefAquis!B:H,2,FALSE)))</f>
        <v>988</v>
      </c>
      <c r="O293" s="112">
        <f>IF(VLOOKUP(Table1432[[#This Row],[CodINE Mun2013]],VRefArren!B:H,2,FALSE)&lt;&gt;"",VLOOKUP(Table1432[[#This Row],[CodINE Mun2013]],VRefArren!B:H,2,FALSE),IFERROR(VLOOKUP(Table1432[[#This Row],[CodINE NUTIII 2013]],VRefArren!B:H,2,FALSE),VLOOKUP(Table1432[[#This Row],[CodINE NUTII 2013]],VRefArren!B:H,2,FALSE)))</f>
        <v>3.13</v>
      </c>
      <c r="P293" s="116">
        <v>0</v>
      </c>
      <c r="Q293" s="113">
        <v>0</v>
      </c>
      <c r="R293" s="817" t="s">
        <v>11819</v>
      </c>
    </row>
    <row r="294" spans="1:18" ht="31">
      <c r="A294" s="80" t="s">
        <v>334</v>
      </c>
      <c r="B294" s="17" t="s">
        <v>1038</v>
      </c>
      <c r="C294" s="94" t="s">
        <v>705</v>
      </c>
      <c r="D294" s="92" t="s">
        <v>17</v>
      </c>
      <c r="E294" s="109" t="str">
        <f>VLOOKUP(Table1432[[#This Row],[NUTS I]],Table1533[],2,FALSE)</f>
        <v>1</v>
      </c>
      <c r="F294" s="115" t="s">
        <v>1</v>
      </c>
      <c r="G294" s="109" t="str">
        <f>VLOOKUP(Table1432[[#This Row],[NUTS II 2011]],Table1634[],2,FALSE)</f>
        <v>11</v>
      </c>
      <c r="H294" s="93" t="s">
        <v>1</v>
      </c>
      <c r="I294" s="109" t="str">
        <f>VLOOKUP(Table1432[[#This Row],[NUTS II 2013]],Table162436[],2,FALSE)</f>
        <v>11</v>
      </c>
      <c r="J294" s="115" t="s">
        <v>94</v>
      </c>
      <c r="K294" s="109" t="str">
        <f>VLOOKUP(Table1432[[#This Row],[NUTS III 2011]],Table1735[],2,FALSE)</f>
        <v>113</v>
      </c>
      <c r="L294" s="92" t="s">
        <v>94</v>
      </c>
      <c r="M294" s="109" t="str">
        <f>VLOOKUP(Table1432[[#This Row],[NUTS III 2013]],Table172537[],2,FALSE)</f>
        <v>119</v>
      </c>
      <c r="N294" s="111">
        <f>IFERROR(VLOOKUP(Table1432[[#This Row],[CodINE Mun2013]],VRefAquis!B:H,2,FALSE),IFERROR(VLOOKUP(Table1432[[#This Row],[CodINE NUTIII 2013]],VRefAquis!B:H,2,FALSE),VLOOKUP(Table1432[[#This Row],[CodINE NUTII 2013]],VRefAquis!B:H,2,FALSE)))</f>
        <v>964</v>
      </c>
      <c r="O294" s="112">
        <f>IF(VLOOKUP(Table1432[[#This Row],[CodINE Mun2013]],VRefArren!B:H,2,FALSE)&lt;&gt;"",VLOOKUP(Table1432[[#This Row],[CodINE Mun2013]],VRefArren!B:H,2,FALSE),IFERROR(VLOOKUP(Table1432[[#This Row],[CodINE NUTIII 2013]],VRefArren!B:H,2,FALSE),VLOOKUP(Table1432[[#This Row],[CodINE NUTII 2013]],VRefArren!B:H,2,FALSE)))</f>
        <v>4</v>
      </c>
      <c r="P294" s="116">
        <v>1</v>
      </c>
      <c r="Q294" s="114">
        <v>17</v>
      </c>
      <c r="R294" s="817" t="s">
        <v>11820</v>
      </c>
    </row>
    <row r="295" spans="1:18" ht="31">
      <c r="A295" s="79" t="s">
        <v>335</v>
      </c>
      <c r="B295" s="17" t="s">
        <v>994</v>
      </c>
      <c r="C295" s="94" t="s">
        <v>648</v>
      </c>
      <c r="D295" s="92" t="s">
        <v>17</v>
      </c>
      <c r="E295" s="109" t="str">
        <f>VLOOKUP(Table1432[[#This Row],[NUTS I]],Table1533[],2,FALSE)</f>
        <v>1</v>
      </c>
      <c r="F295" s="115" t="s">
        <v>1</v>
      </c>
      <c r="G295" s="109" t="str">
        <f>VLOOKUP(Table1432[[#This Row],[NUTS II 2011]],Table1634[],2,FALSE)</f>
        <v>11</v>
      </c>
      <c r="H295" s="93" t="s">
        <v>1</v>
      </c>
      <c r="I295" s="109" t="str">
        <f>VLOOKUP(Table1432[[#This Row],[NUTS II 2013]],Table162436[],2,FALSE)</f>
        <v>11</v>
      </c>
      <c r="J295" s="115" t="s">
        <v>41</v>
      </c>
      <c r="K295" s="109" t="str">
        <f>VLOOKUP(Table1432[[#This Row],[NUTS III 2011]],Table1735[],2,FALSE)</f>
        <v>117</v>
      </c>
      <c r="L295" s="92" t="s">
        <v>41</v>
      </c>
      <c r="M295" s="109" t="str">
        <f>VLOOKUP(Table1432[[#This Row],[NUTS III 2013]],Table172537[],2,FALSE)</f>
        <v>11D</v>
      </c>
      <c r="N295" s="111">
        <f>IFERROR(VLOOKUP(Table1432[[#This Row],[CodINE Mun2013]],VRefAquis!B:H,2,FALSE),IFERROR(VLOOKUP(Table1432[[#This Row],[CodINE NUTIII 2013]],VRefAquis!B:H,2,FALSE),VLOOKUP(Table1432[[#This Row],[CodINE NUTII 2013]],VRefAquis!B:H,2,FALSE)))</f>
        <v>768</v>
      </c>
      <c r="O295" s="112">
        <f>IF(VLOOKUP(Table1432[[#This Row],[CodINE Mun2013]],VRefArren!B:H,2,FALSE)&lt;&gt;"",VLOOKUP(Table1432[[#This Row],[CodINE Mun2013]],VRefArren!B:H,2,FALSE),IFERROR(VLOOKUP(Table1432[[#This Row],[CodINE NUTIII 2013]],VRefArren!B:H,2,FALSE),VLOOKUP(Table1432[[#This Row],[CodINE NUTII 2013]],VRefArren!B:H,2,FALSE)))</f>
        <v>3.22</v>
      </c>
      <c r="P295" s="116">
        <v>0</v>
      </c>
      <c r="Q295" s="113">
        <v>0</v>
      </c>
      <c r="R295" s="817" t="s">
        <v>11821</v>
      </c>
    </row>
    <row r="296" spans="1:18" ht="18.5">
      <c r="A296" s="79" t="s">
        <v>336</v>
      </c>
      <c r="B296" s="17" t="s">
        <v>1024</v>
      </c>
      <c r="C296" s="94" t="s">
        <v>686</v>
      </c>
      <c r="D296" s="92" t="s">
        <v>17</v>
      </c>
      <c r="E296" s="109" t="str">
        <f>VLOOKUP(Table1432[[#This Row],[NUTS I]],Table1533[],2,FALSE)</f>
        <v>1</v>
      </c>
      <c r="F296" s="115" t="s">
        <v>1</v>
      </c>
      <c r="G296" s="109" t="str">
        <f>VLOOKUP(Table1432[[#This Row],[NUTS II 2011]],Table1634[],2,FALSE)</f>
        <v>11</v>
      </c>
      <c r="H296" s="93" t="s">
        <v>1</v>
      </c>
      <c r="I296" s="109" t="str">
        <f>VLOOKUP(Table1432[[#This Row],[NUTS II 2013]],Table162436[],2,FALSE)</f>
        <v>11</v>
      </c>
      <c r="J296" s="115" t="s">
        <v>1034</v>
      </c>
      <c r="K296" s="109" t="str">
        <f>VLOOKUP(Table1432[[#This Row],[NUTS III 2011]],Table1735[],2,FALSE)</f>
        <v>114</v>
      </c>
      <c r="L296" s="93" t="s">
        <v>72</v>
      </c>
      <c r="M296" s="109" t="str">
        <f>VLOOKUP(Table1432[[#This Row],[NUTS III 2013]],Table172537[],2,FALSE)</f>
        <v>11A</v>
      </c>
      <c r="N296" s="111">
        <f>IFERROR(VLOOKUP(Table1432[[#This Row],[CodINE Mun2013]],VRefAquis!B:H,2,FALSE),IFERROR(VLOOKUP(Table1432[[#This Row],[CodINE NUTIII 2013]],VRefAquis!B:H,2,FALSE),VLOOKUP(Table1432[[#This Row],[CodINE NUTII 2013]],VRefAquis!B:H,2,FALSE)))</f>
        <v>1528</v>
      </c>
      <c r="O296" s="112">
        <f>IF(VLOOKUP(Table1432[[#This Row],[CodINE Mun2013]],VRefArren!B:H,2,FALSE)&lt;&gt;"",VLOOKUP(Table1432[[#This Row],[CodINE Mun2013]],VRefArren!B:H,2,FALSE),IFERROR(VLOOKUP(Table1432[[#This Row],[CodINE NUTIII 2013]],VRefArren!B:H,2,FALSE),VLOOKUP(Table1432[[#This Row],[CodINE NUTII 2013]],VRefArren!B:H,2,FALSE)))</f>
        <v>6.5</v>
      </c>
      <c r="P296" s="116">
        <v>339</v>
      </c>
      <c r="Q296" s="113">
        <v>824</v>
      </c>
      <c r="R296" s="817" t="s">
        <v>11822</v>
      </c>
    </row>
    <row r="297" spans="1:18" ht="18.5">
      <c r="A297" s="80" t="s">
        <v>337</v>
      </c>
      <c r="B297" s="17" t="s">
        <v>902</v>
      </c>
      <c r="C297" s="94" t="s">
        <v>567</v>
      </c>
      <c r="D297" s="92" t="s">
        <v>17</v>
      </c>
      <c r="E297" s="109" t="str">
        <f>VLOOKUP(Table1432[[#This Row],[NUTS I]],Table1533[],2,FALSE)</f>
        <v>1</v>
      </c>
      <c r="F297" s="115" t="s">
        <v>18</v>
      </c>
      <c r="G297" s="109" t="str">
        <f>VLOOKUP(Table1432[[#This Row],[NUTS II 2011]],Table1634[],2,FALSE)</f>
        <v>16</v>
      </c>
      <c r="H297" s="92" t="s">
        <v>18</v>
      </c>
      <c r="I297" s="109" t="str">
        <f>VLOOKUP(Table1432[[#This Row],[NUTS II 2013]],Table162436[],2,FALSE)</f>
        <v>16</v>
      </c>
      <c r="J297" s="115" t="s">
        <v>916</v>
      </c>
      <c r="K297" s="109" t="str">
        <f>VLOOKUP(Table1432[[#This Row],[NUTS III 2011]],Table1735[],2,FALSE)</f>
        <v>165</v>
      </c>
      <c r="L297" s="93" t="s">
        <v>23</v>
      </c>
      <c r="M297" s="109" t="str">
        <f>VLOOKUP(Table1432[[#This Row],[NUTS III 2013]],Table172537[],2,FALSE)</f>
        <v>16G</v>
      </c>
      <c r="N297" s="111">
        <f>IFERROR(VLOOKUP(Table1432[[#This Row],[CodINE Mun2013]],VRefAquis!B:H,2,FALSE),IFERROR(VLOOKUP(Table1432[[#This Row],[CodINE NUTIII 2013]],VRefAquis!B:H,2,FALSE),VLOOKUP(Table1432[[#This Row],[CodINE NUTII 2013]],VRefAquis!B:H,2,FALSE)))</f>
        <v>942</v>
      </c>
      <c r="O297" s="112">
        <f>IF(VLOOKUP(Table1432[[#This Row],[CodINE Mun2013]],VRefArren!B:H,2,FALSE)&lt;&gt;"",VLOOKUP(Table1432[[#This Row],[CodINE Mun2013]],VRefArren!B:H,2,FALSE),IFERROR(VLOOKUP(Table1432[[#This Row],[CodINE NUTIII 2013]],VRefArren!B:H,2,FALSE),VLOOKUP(Table1432[[#This Row],[CodINE NUTII 2013]],VRefArren!B:H,2,FALSE)))</f>
        <v>3.54</v>
      </c>
      <c r="P297" s="116">
        <v>0</v>
      </c>
      <c r="Q297" s="114">
        <v>0</v>
      </c>
      <c r="R297" s="817" t="s">
        <v>11823</v>
      </c>
    </row>
    <row r="298" spans="1:18" ht="18.5">
      <c r="A298" s="80" t="s">
        <v>338</v>
      </c>
      <c r="B298" s="17" t="s">
        <v>922</v>
      </c>
      <c r="C298" s="94" t="s">
        <v>591</v>
      </c>
      <c r="D298" s="92" t="s">
        <v>17</v>
      </c>
      <c r="E298" s="109" t="str">
        <f>VLOOKUP(Table1432[[#This Row],[NUTS I]],Table1533[],2,FALSE)</f>
        <v>1</v>
      </c>
      <c r="F298" s="115" t="s">
        <v>18</v>
      </c>
      <c r="G298" s="109" t="str">
        <f>VLOOKUP(Table1432[[#This Row],[NUTS II 2011]],Table1634[],2,FALSE)</f>
        <v>16</v>
      </c>
      <c r="H298" s="92" t="s">
        <v>18</v>
      </c>
      <c r="I298" s="109" t="str">
        <f>VLOOKUP(Table1432[[#This Row],[NUTS II 2013]],Table162436[],2,FALSE)</f>
        <v>16</v>
      </c>
      <c r="J298" s="115" t="s">
        <v>932</v>
      </c>
      <c r="K298" s="109" t="str">
        <f>VLOOKUP(Table1432[[#This Row],[NUTS III 2011]],Table1735[],2,FALSE)</f>
        <v>164</v>
      </c>
      <c r="L298" s="92" t="s">
        <v>69</v>
      </c>
      <c r="M298" s="109" t="str">
        <f>VLOOKUP(Table1432[[#This Row],[NUTS III 2013]],Table172537[],2,FALSE)</f>
        <v>16E</v>
      </c>
      <c r="N298" s="111">
        <f>IFERROR(VLOOKUP(Table1432[[#This Row],[CodINE Mun2013]],VRefAquis!B:H,2,FALSE),IFERROR(VLOOKUP(Table1432[[#This Row],[CodINE NUTIII 2013]],VRefAquis!B:H,2,FALSE),VLOOKUP(Table1432[[#This Row],[CodINE NUTII 2013]],VRefAquis!B:H,2,FALSE)))</f>
        <v>1021</v>
      </c>
      <c r="O298" s="112">
        <f>IF(VLOOKUP(Table1432[[#This Row],[CodINE Mun2013]],VRefArren!B:H,2,FALSE)&lt;&gt;"",VLOOKUP(Table1432[[#This Row],[CodINE Mun2013]],VRefArren!B:H,2,FALSE),IFERROR(VLOOKUP(Table1432[[#This Row],[CodINE NUTIII 2013]],VRefArren!B:H,2,FALSE),VLOOKUP(Table1432[[#This Row],[CodINE NUTII 2013]],VRefArren!B:H,2,FALSE)))</f>
        <v>2.64</v>
      </c>
      <c r="P298" s="116">
        <v>0</v>
      </c>
      <c r="Q298" s="114">
        <v>0</v>
      </c>
      <c r="R298" s="817" t="s">
        <v>11824</v>
      </c>
    </row>
    <row r="299" spans="1:18" ht="18.5">
      <c r="A299" s="80" t="s">
        <v>339</v>
      </c>
      <c r="B299" s="17" t="s">
        <v>964</v>
      </c>
      <c r="C299" s="94" t="s">
        <v>679</v>
      </c>
      <c r="D299" s="92" t="s">
        <v>17</v>
      </c>
      <c r="E299" s="109" t="str">
        <f>VLOOKUP(Table1432[[#This Row],[NUTS I]],Table1533[],2,FALSE)</f>
        <v>1</v>
      </c>
      <c r="F299" s="115" t="s">
        <v>1</v>
      </c>
      <c r="G299" s="109" t="str">
        <f>VLOOKUP(Table1432[[#This Row],[NUTS II 2011]],Table1634[],2,FALSE)</f>
        <v>11</v>
      </c>
      <c r="H299" s="93" t="s">
        <v>1</v>
      </c>
      <c r="I299" s="109" t="str">
        <f>VLOOKUP(Table1432[[#This Row],[NUTS II 2013]],Table162436[],2,FALSE)</f>
        <v>11</v>
      </c>
      <c r="J299" s="115" t="s">
        <v>979</v>
      </c>
      <c r="K299" s="109" t="str">
        <f>VLOOKUP(Table1432[[#This Row],[NUTS III 2011]],Table1735[],2,FALSE)</f>
        <v>118</v>
      </c>
      <c r="L299" s="93" t="s">
        <v>90</v>
      </c>
      <c r="M299" s="109" t="str">
        <f>VLOOKUP(Table1432[[#This Row],[NUTS III 2013]],Table172537[],2,FALSE)</f>
        <v>11B</v>
      </c>
      <c r="N299" s="111">
        <f>IFERROR(VLOOKUP(Table1432[[#This Row],[CodINE Mun2013]],VRefAquis!B:H,2,FALSE),IFERROR(VLOOKUP(Table1432[[#This Row],[CodINE NUTIII 2013]],VRefAquis!B:H,2,FALSE),VLOOKUP(Table1432[[#This Row],[CodINE NUTII 2013]],VRefAquis!B:H,2,FALSE)))</f>
        <v>800</v>
      </c>
      <c r="O299" s="112">
        <f>IF(VLOOKUP(Table1432[[#This Row],[CodINE Mun2013]],VRefArren!B:H,2,FALSE)&lt;&gt;"",VLOOKUP(Table1432[[#This Row],[CodINE Mun2013]],VRefArren!B:H,2,FALSE),IFERROR(VLOOKUP(Table1432[[#This Row],[CodINE NUTIII 2013]],VRefArren!B:H,2,FALSE),VLOOKUP(Table1432[[#This Row],[CodINE NUTII 2013]],VRefArren!B:H,2,FALSE)))</f>
        <v>3.38</v>
      </c>
      <c r="P299" s="116">
        <v>0</v>
      </c>
      <c r="Q299" s="114">
        <v>0</v>
      </c>
      <c r="R299" s="817" t="s">
        <v>11825</v>
      </c>
    </row>
    <row r="300" spans="1:18" ht="18.5">
      <c r="A300" s="80" t="s">
        <v>340</v>
      </c>
      <c r="B300" s="17" t="s">
        <v>988</v>
      </c>
      <c r="C300" s="94" t="s">
        <v>647</v>
      </c>
      <c r="D300" s="92" t="s">
        <v>17</v>
      </c>
      <c r="E300" s="109" t="str">
        <f>VLOOKUP(Table1432[[#This Row],[NUTS I]],Table1533[],2,FALSE)</f>
        <v>1</v>
      </c>
      <c r="F300" s="115" t="s">
        <v>1</v>
      </c>
      <c r="G300" s="109" t="str">
        <f>VLOOKUP(Table1432[[#This Row],[NUTS II 2011]],Table1634[],2,FALSE)</f>
        <v>11</v>
      </c>
      <c r="H300" s="93" t="s">
        <v>1</v>
      </c>
      <c r="I300" s="109" t="str">
        <f>VLOOKUP(Table1432[[#This Row],[NUTS II 2013]],Table162436[],2,FALSE)</f>
        <v>11</v>
      </c>
      <c r="J300" s="115" t="s">
        <v>41</v>
      </c>
      <c r="K300" s="109" t="str">
        <f>VLOOKUP(Table1432[[#This Row],[NUTS III 2011]],Table1735[],2,FALSE)</f>
        <v>117</v>
      </c>
      <c r="L300" s="92" t="s">
        <v>41</v>
      </c>
      <c r="M300" s="109" t="str">
        <f>VLOOKUP(Table1432[[#This Row],[NUTS III 2013]],Table172537[],2,FALSE)</f>
        <v>11D</v>
      </c>
      <c r="N300" s="111">
        <f>IFERROR(VLOOKUP(Table1432[[#This Row],[CodINE Mun2013]],VRefAquis!B:H,2,FALSE),IFERROR(VLOOKUP(Table1432[[#This Row],[CodINE NUTIII 2013]],VRefAquis!B:H,2,FALSE),VLOOKUP(Table1432[[#This Row],[CodINE NUTII 2013]],VRefAquis!B:H,2,FALSE)))</f>
        <v>768</v>
      </c>
      <c r="O300" s="112">
        <f>IF(VLOOKUP(Table1432[[#This Row],[CodINE Mun2013]],VRefArren!B:H,2,FALSE)&lt;&gt;"",VLOOKUP(Table1432[[#This Row],[CodINE Mun2013]],VRefArren!B:H,2,FALSE),IFERROR(VLOOKUP(Table1432[[#This Row],[CodINE NUTIII 2013]],VRefArren!B:H,2,FALSE),VLOOKUP(Table1432[[#This Row],[CodINE NUTII 2013]],VRefArren!B:H,2,FALSE)))</f>
        <v>3.9</v>
      </c>
      <c r="P300" s="116">
        <v>6</v>
      </c>
      <c r="Q300" s="114">
        <v>17</v>
      </c>
      <c r="R300" s="817" t="s">
        <v>11826</v>
      </c>
    </row>
    <row r="301" spans="1:18" ht="31">
      <c r="A301" s="79" t="s">
        <v>341</v>
      </c>
      <c r="B301" s="17" t="s">
        <v>744</v>
      </c>
      <c r="C301" s="94" t="s">
        <v>427</v>
      </c>
      <c r="D301" s="92" t="s">
        <v>17</v>
      </c>
      <c r="E301" s="109" t="str">
        <f>VLOOKUP(Table1432[[#This Row],[NUTS I]],Table1533[],2,FALSE)</f>
        <v>1</v>
      </c>
      <c r="F301" s="115" t="s">
        <v>29</v>
      </c>
      <c r="G301" s="109" t="str">
        <f>VLOOKUP(Table1432[[#This Row],[NUTS II 2011]],Table1634[],2,FALSE)</f>
        <v>15</v>
      </c>
      <c r="H301" s="93" t="s">
        <v>29</v>
      </c>
      <c r="I301" s="109" t="str">
        <f>VLOOKUP(Table1432[[#This Row],[NUTS II 2013]],Table162436[],2,FALSE)</f>
        <v>15</v>
      </c>
      <c r="J301" s="115" t="s">
        <v>29</v>
      </c>
      <c r="K301" s="109">
        <f>VLOOKUP(Table1432[[#This Row],[NUTS III 2011]],Table1735[],2,FALSE)</f>
        <v>150</v>
      </c>
      <c r="L301" s="92" t="s">
        <v>29</v>
      </c>
      <c r="M301" s="109">
        <f>VLOOKUP(Table1432[[#This Row],[NUTS III 2013]],Table172537[],2,FALSE)</f>
        <v>150</v>
      </c>
      <c r="N301" s="111">
        <f>IFERROR(VLOOKUP(Table1432[[#This Row],[CodINE Mun2013]],VRefAquis!B:H,2,FALSE),IFERROR(VLOOKUP(Table1432[[#This Row],[CodINE NUTIII 2013]],VRefAquis!B:H,2,FALSE),VLOOKUP(Table1432[[#This Row],[CodINE NUTII 2013]],VRefAquis!B:H,2,FALSE)))</f>
        <v>2095</v>
      </c>
      <c r="O301" s="112">
        <f>IF(VLOOKUP(Table1432[[#This Row],[CodINE Mun2013]],VRefArren!B:H,2,FALSE)&lt;&gt;"",VLOOKUP(Table1432[[#This Row],[CodINE Mun2013]],VRefArren!B:H,2,FALSE),IFERROR(VLOOKUP(Table1432[[#This Row],[CodINE NUTIII 2013]],VRefArren!B:H,2,FALSE),VLOOKUP(Table1432[[#This Row],[CodINE NUTII 2013]],VRefArren!B:H,2,FALSE)))</f>
        <v>6.1</v>
      </c>
      <c r="P301" s="116">
        <v>19</v>
      </c>
      <c r="Q301" s="113">
        <v>34</v>
      </c>
      <c r="R301" s="817" t="s">
        <v>11827</v>
      </c>
    </row>
    <row r="302" spans="1:18" ht="18.5">
      <c r="A302" s="79" t="s">
        <v>342</v>
      </c>
      <c r="B302" s="17" t="s">
        <v>871</v>
      </c>
      <c r="C302" s="94" t="s">
        <v>558</v>
      </c>
      <c r="D302" s="92" t="s">
        <v>17</v>
      </c>
      <c r="E302" s="109" t="str">
        <f>VLOOKUP(Table1432[[#This Row],[NUTS I]],Table1533[],2,FALSE)</f>
        <v>1</v>
      </c>
      <c r="F302" s="115" t="s">
        <v>18</v>
      </c>
      <c r="G302" s="109" t="str">
        <f>VLOOKUP(Table1432[[#This Row],[NUTS II 2011]],Table1634[],2,FALSE)</f>
        <v>16</v>
      </c>
      <c r="H302" s="92" t="s">
        <v>18</v>
      </c>
      <c r="I302" s="109" t="str">
        <f>VLOOKUP(Table1432[[#This Row],[NUTS II 2013]],Table162436[],2,FALSE)</f>
        <v>16</v>
      </c>
      <c r="J302" s="115" t="s">
        <v>876</v>
      </c>
      <c r="K302" s="109" t="str">
        <f>VLOOKUP(Table1432[[#This Row],[NUTS III 2011]],Table1735[],2,FALSE)</f>
        <v>169</v>
      </c>
      <c r="L302" s="92" t="s">
        <v>110</v>
      </c>
      <c r="M302" s="109" t="str">
        <f>VLOOKUP(Table1432[[#This Row],[NUTS III 2013]],Table172537[],2,FALSE)</f>
        <v>16H</v>
      </c>
      <c r="N302" s="111">
        <f>IFERROR(VLOOKUP(Table1432[[#This Row],[CodINE Mun2013]],VRefAquis!B:H,2,FALSE),IFERROR(VLOOKUP(Table1432[[#This Row],[CodINE NUTIII 2013]],VRefAquis!B:H,2,FALSE),VLOOKUP(Table1432[[#This Row],[CodINE NUTII 2013]],VRefAquis!B:H,2,FALSE)))</f>
        <v>750</v>
      </c>
      <c r="O302" s="112">
        <f>IF(VLOOKUP(Table1432[[#This Row],[CodINE Mun2013]],VRefArren!B:H,2,FALSE)&lt;&gt;"",VLOOKUP(Table1432[[#This Row],[CodINE Mun2013]],VRefArren!B:H,2,FALSE),IFERROR(VLOOKUP(Table1432[[#This Row],[CodINE NUTIII 2013]],VRefArren!B:H,2,FALSE),VLOOKUP(Table1432[[#This Row],[CodINE NUTII 2013]],VRefArren!B:H,2,FALSE)))</f>
        <v>3.09</v>
      </c>
      <c r="P302" s="116">
        <v>0</v>
      </c>
      <c r="Q302" s="113">
        <v>0</v>
      </c>
      <c r="R302" s="817" t="s">
        <v>11828</v>
      </c>
    </row>
    <row r="303" spans="1:18" ht="18.5">
      <c r="A303" s="80" t="s">
        <v>343</v>
      </c>
      <c r="B303" s="17" t="s">
        <v>371</v>
      </c>
      <c r="C303" s="94" t="s">
        <v>388</v>
      </c>
      <c r="D303" s="92" t="s">
        <v>17</v>
      </c>
      <c r="E303" s="109" t="str">
        <f>VLOOKUP(Table1432[[#This Row],[NUTS I]],Table1533[],2,FALSE)</f>
        <v>1</v>
      </c>
      <c r="F303" s="115" t="s">
        <v>1</v>
      </c>
      <c r="G303" s="109" t="str">
        <f>VLOOKUP(Table1432[[#This Row],[NUTS II 2011]],Table1634[],2,FALSE)</f>
        <v>11</v>
      </c>
      <c r="H303" s="93" t="s">
        <v>1</v>
      </c>
      <c r="I303" s="109" t="str">
        <f>VLOOKUP(Table1432[[#This Row],[NUTS II 2013]],Table162436[],2,FALSE)</f>
        <v>11</v>
      </c>
      <c r="J303" s="115" t="s">
        <v>61</v>
      </c>
      <c r="K303" s="109" t="str">
        <f>VLOOKUP(Table1432[[#This Row],[NUTS III 2011]],Table1735[],2,FALSE)</f>
        <v>112</v>
      </c>
      <c r="L303" s="93" t="s">
        <v>61</v>
      </c>
      <c r="M303" s="109" t="str">
        <f>VLOOKUP(Table1432[[#This Row],[NUTS III 2013]],Table172537[],2,FALSE)</f>
        <v>112</v>
      </c>
      <c r="N303" s="111">
        <f>IFERROR(VLOOKUP(Table1432[[#This Row],[CodINE Mun2013]],VRefAquis!B:H,2,FALSE),IFERROR(VLOOKUP(Table1432[[#This Row],[CodINE NUTIII 2013]],VRefAquis!B:H,2,FALSE),VLOOKUP(Table1432[[#This Row],[CodINE NUTII 2013]],VRefAquis!B:H,2,FALSE)))</f>
        <v>1107</v>
      </c>
      <c r="O303" s="112">
        <f>IF(VLOOKUP(Table1432[[#This Row],[CodINE Mun2013]],VRefArren!B:H,2,FALSE)&lt;&gt;"",VLOOKUP(Table1432[[#This Row],[CodINE Mun2013]],VRefArren!B:H,2,FALSE),IFERROR(VLOOKUP(Table1432[[#This Row],[CodINE NUTIII 2013]],VRefArren!B:H,2,FALSE),VLOOKUP(Table1432[[#This Row],[CodINE NUTII 2013]],VRefArren!B:H,2,FALSE)))</f>
        <v>3.39</v>
      </c>
      <c r="P303" s="116">
        <v>4</v>
      </c>
      <c r="Q303" s="114">
        <v>48</v>
      </c>
      <c r="R303" s="817" t="s">
        <v>11829</v>
      </c>
    </row>
    <row r="304" spans="1:18" ht="18.5">
      <c r="A304" s="79" t="s">
        <v>344</v>
      </c>
      <c r="B304" s="17" t="s">
        <v>786</v>
      </c>
      <c r="C304" s="94" t="s">
        <v>445</v>
      </c>
      <c r="D304" s="92" t="s">
        <v>17</v>
      </c>
      <c r="E304" s="109" t="str">
        <f>VLOOKUP(Table1432[[#This Row],[NUTS I]],Table1533[],2,FALSE)</f>
        <v>1</v>
      </c>
      <c r="F304" s="115" t="s">
        <v>25</v>
      </c>
      <c r="G304" s="109" t="str">
        <f>VLOOKUP(Table1432[[#This Row],[NUTS II 2011]],Table1634[],2,FALSE)</f>
        <v>18</v>
      </c>
      <c r="H304" s="93" t="s">
        <v>25</v>
      </c>
      <c r="I304" s="109" t="str">
        <f>VLOOKUP(Table1432[[#This Row],[NUTS II 2013]],Table162436[],2,FALSE)</f>
        <v>18</v>
      </c>
      <c r="J304" s="115" t="s">
        <v>26</v>
      </c>
      <c r="K304" s="109" t="str">
        <f>VLOOKUP(Table1432[[#This Row],[NUTS III 2011]],Table1735[],2,FALSE)</f>
        <v>183</v>
      </c>
      <c r="L304" s="92" t="s">
        <v>26</v>
      </c>
      <c r="M304" s="109" t="str">
        <f>VLOOKUP(Table1432[[#This Row],[NUTS III 2013]],Table172537[],2,FALSE)</f>
        <v>187</v>
      </c>
      <c r="N304" s="111">
        <f>IFERROR(VLOOKUP(Table1432[[#This Row],[CodINE Mun2013]],VRefAquis!B:H,2,FALSE),IFERROR(VLOOKUP(Table1432[[#This Row],[CodINE NUTIII 2013]],VRefAquis!B:H,2,FALSE),VLOOKUP(Table1432[[#This Row],[CodINE NUTII 2013]],VRefAquis!B:H,2,FALSE)))</f>
        <v>835</v>
      </c>
      <c r="O304" s="112">
        <f>IF(VLOOKUP(Table1432[[#This Row],[CodINE Mun2013]],VRefArren!B:H,2,FALSE)&lt;&gt;"",VLOOKUP(Table1432[[#This Row],[CodINE Mun2013]],VRefArren!B:H,2,FALSE),IFERROR(VLOOKUP(Table1432[[#This Row],[CodINE NUTIII 2013]],VRefArren!B:H,2,FALSE),VLOOKUP(Table1432[[#This Row],[CodINE NUTII 2013]],VRefArren!B:H,2,FALSE)))</f>
        <v>2.82</v>
      </c>
      <c r="P304" s="116">
        <v>0</v>
      </c>
      <c r="Q304" s="113">
        <v>0</v>
      </c>
      <c r="R304" s="817" t="s">
        <v>11830</v>
      </c>
    </row>
    <row r="305" spans="1:18" ht="18.5">
      <c r="A305" s="80" t="s">
        <v>345</v>
      </c>
      <c r="B305" s="17" t="s">
        <v>971</v>
      </c>
      <c r="C305" s="94" t="s">
        <v>638</v>
      </c>
      <c r="D305" s="92" t="s">
        <v>17</v>
      </c>
      <c r="E305" s="109" t="str">
        <f>VLOOKUP(Table1432[[#This Row],[NUTS I]],Table1533[],2,FALSE)</f>
        <v>1</v>
      </c>
      <c r="F305" s="115" t="s">
        <v>1</v>
      </c>
      <c r="G305" s="109" t="str">
        <f>VLOOKUP(Table1432[[#This Row],[NUTS II 2011]],Table1634[],2,FALSE)</f>
        <v>11</v>
      </c>
      <c r="H305" s="93" t="s">
        <v>1</v>
      </c>
      <c r="I305" s="109" t="str">
        <f>VLOOKUP(Table1432[[#This Row],[NUTS II 2013]],Table162436[],2,FALSE)</f>
        <v>11</v>
      </c>
      <c r="J305" s="115" t="s">
        <v>979</v>
      </c>
      <c r="K305" s="109" t="str">
        <f>VLOOKUP(Table1432[[#This Row],[NUTS III 2011]],Table1735[],2,FALSE)</f>
        <v>118</v>
      </c>
      <c r="L305" s="92" t="s">
        <v>40</v>
      </c>
      <c r="M305" s="109" t="str">
        <f>VLOOKUP(Table1432[[#This Row],[NUTS III 2013]],Table172537[],2,FALSE)</f>
        <v>11E</v>
      </c>
      <c r="N305" s="111">
        <f>IFERROR(VLOOKUP(Table1432[[#This Row],[CodINE Mun2013]],VRefAquis!B:H,2,FALSE),IFERROR(VLOOKUP(Table1432[[#This Row],[CodINE NUTIII 2013]],VRefAquis!B:H,2,FALSE),VLOOKUP(Table1432[[#This Row],[CodINE NUTII 2013]],VRefAquis!B:H,2,FALSE)))</f>
        <v>849</v>
      </c>
      <c r="O305" s="112">
        <f>IF(VLOOKUP(Table1432[[#This Row],[CodINE Mun2013]],VRefArren!B:H,2,FALSE)&lt;&gt;"",VLOOKUP(Table1432[[#This Row],[CodINE Mun2013]],VRefArren!B:H,2,FALSE),IFERROR(VLOOKUP(Table1432[[#This Row],[CodINE NUTIII 2013]],VRefArren!B:H,2,FALSE),VLOOKUP(Table1432[[#This Row],[CodINE NUTII 2013]],VRefArren!B:H,2,FALSE)))</f>
        <v>2.4300000000000002</v>
      </c>
      <c r="P305" s="116">
        <v>5</v>
      </c>
      <c r="Q305" s="113">
        <v>13</v>
      </c>
      <c r="R305" s="817" t="s">
        <v>11831</v>
      </c>
    </row>
    <row r="306" spans="1:18" ht="18.5">
      <c r="A306" s="80" t="s">
        <v>346</v>
      </c>
      <c r="B306" s="17" t="s">
        <v>970</v>
      </c>
      <c r="C306" s="94" t="s">
        <v>637</v>
      </c>
      <c r="D306" s="92" t="s">
        <v>17</v>
      </c>
      <c r="E306" s="109" t="str">
        <f>VLOOKUP(Table1432[[#This Row],[NUTS I]],Table1533[],2,FALSE)</f>
        <v>1</v>
      </c>
      <c r="F306" s="115" t="s">
        <v>1</v>
      </c>
      <c r="G306" s="109" t="str">
        <f>VLOOKUP(Table1432[[#This Row],[NUTS II 2011]],Table1634[],2,FALSE)</f>
        <v>11</v>
      </c>
      <c r="H306" s="93" t="s">
        <v>1</v>
      </c>
      <c r="I306" s="109" t="str">
        <f>VLOOKUP(Table1432[[#This Row],[NUTS II 2013]],Table162436[],2,FALSE)</f>
        <v>11</v>
      </c>
      <c r="J306" s="115" t="s">
        <v>979</v>
      </c>
      <c r="K306" s="109" t="str">
        <f>VLOOKUP(Table1432[[#This Row],[NUTS III 2011]],Table1735[],2,FALSE)</f>
        <v>118</v>
      </c>
      <c r="L306" s="92" t="s">
        <v>40</v>
      </c>
      <c r="M306" s="109" t="str">
        <f>VLOOKUP(Table1432[[#This Row],[NUTS III 2013]],Table172537[],2,FALSE)</f>
        <v>11E</v>
      </c>
      <c r="N306" s="111">
        <f>IFERROR(VLOOKUP(Table1432[[#This Row],[CodINE Mun2013]],VRefAquis!B:H,2,FALSE),IFERROR(VLOOKUP(Table1432[[#This Row],[CodINE NUTIII 2013]],VRefAquis!B:H,2,FALSE),VLOOKUP(Table1432[[#This Row],[CodINE NUTII 2013]],VRefAquis!B:H,2,FALSE)))</f>
        <v>849</v>
      </c>
      <c r="O306" s="112">
        <f>IF(VLOOKUP(Table1432[[#This Row],[CodINE Mun2013]],VRefArren!B:H,2,FALSE)&lt;&gt;"",VLOOKUP(Table1432[[#This Row],[CodINE Mun2013]],VRefArren!B:H,2,FALSE),IFERROR(VLOOKUP(Table1432[[#This Row],[CodINE NUTIII 2013]],VRefArren!B:H,2,FALSE),VLOOKUP(Table1432[[#This Row],[CodINE NUTII 2013]],VRefArren!B:H,2,FALSE)))</f>
        <v>2.4300000000000002</v>
      </c>
      <c r="P306" s="116">
        <v>45</v>
      </c>
      <c r="Q306" s="113">
        <v>45</v>
      </c>
      <c r="R306" s="817" t="s">
        <v>11832</v>
      </c>
    </row>
    <row r="307" spans="1:18" ht="18.5">
      <c r="A307" s="79" t="s">
        <v>347</v>
      </c>
      <c r="B307" s="17" t="s">
        <v>901</v>
      </c>
      <c r="C307" s="94" t="s">
        <v>566</v>
      </c>
      <c r="D307" s="92" t="s">
        <v>17</v>
      </c>
      <c r="E307" s="109" t="str">
        <f>VLOOKUP(Table1432[[#This Row],[NUTS I]],Table1533[],2,FALSE)</f>
        <v>1</v>
      </c>
      <c r="F307" s="115" t="s">
        <v>18</v>
      </c>
      <c r="G307" s="109" t="str">
        <f>VLOOKUP(Table1432[[#This Row],[NUTS II 2011]],Table1634[],2,FALSE)</f>
        <v>16</v>
      </c>
      <c r="H307" s="92" t="s">
        <v>18</v>
      </c>
      <c r="I307" s="109" t="str">
        <f>VLOOKUP(Table1432[[#This Row],[NUTS II 2013]],Table162436[],2,FALSE)</f>
        <v>16</v>
      </c>
      <c r="J307" s="115" t="s">
        <v>916</v>
      </c>
      <c r="K307" s="109" t="str">
        <f>VLOOKUP(Table1432[[#This Row],[NUTS III 2011]],Table1735[],2,FALSE)</f>
        <v>165</v>
      </c>
      <c r="L307" s="93" t="s">
        <v>23</v>
      </c>
      <c r="M307" s="109" t="str">
        <f>VLOOKUP(Table1432[[#This Row],[NUTS III 2013]],Table172537[],2,FALSE)</f>
        <v>16G</v>
      </c>
      <c r="N307" s="111">
        <f>IFERROR(VLOOKUP(Table1432[[#This Row],[CodINE Mun2013]],VRefAquis!B:H,2,FALSE),IFERROR(VLOOKUP(Table1432[[#This Row],[CodINE NUTIII 2013]],VRefAquis!B:H,2,FALSE),VLOOKUP(Table1432[[#This Row],[CodINE NUTII 2013]],VRefAquis!B:H,2,FALSE)))</f>
        <v>942</v>
      </c>
      <c r="O307" s="112">
        <f>IF(VLOOKUP(Table1432[[#This Row],[CodINE Mun2013]],VRefArren!B:H,2,FALSE)&lt;&gt;"",VLOOKUP(Table1432[[#This Row],[CodINE Mun2013]],VRefArren!B:H,2,FALSE),IFERROR(VLOOKUP(Table1432[[#This Row],[CodINE NUTIII 2013]],VRefArren!B:H,2,FALSE),VLOOKUP(Table1432[[#This Row],[CodINE NUTII 2013]],VRefArren!B:H,2,FALSE)))</f>
        <v>4.07</v>
      </c>
      <c r="P307" s="116">
        <v>4</v>
      </c>
      <c r="Q307" s="113">
        <v>72</v>
      </c>
      <c r="R307" s="817" t="s">
        <v>11833</v>
      </c>
    </row>
    <row r="308" spans="1:18" ht="18.5">
      <c r="A308" s="79" t="s">
        <v>348</v>
      </c>
      <c r="B308" s="17" t="s">
        <v>1037</v>
      </c>
      <c r="C308" s="94" t="s">
        <v>704</v>
      </c>
      <c r="D308" s="92" t="s">
        <v>17</v>
      </c>
      <c r="E308" s="109" t="str">
        <f>VLOOKUP(Table1432[[#This Row],[NUTS I]],Table1533[],2,FALSE)</f>
        <v>1</v>
      </c>
      <c r="F308" s="115" t="s">
        <v>1</v>
      </c>
      <c r="G308" s="109" t="str">
        <f>VLOOKUP(Table1432[[#This Row],[NUTS II 2011]],Table1634[],2,FALSE)</f>
        <v>11</v>
      </c>
      <c r="H308" s="93" t="s">
        <v>1</v>
      </c>
      <c r="I308" s="109" t="str">
        <f>VLOOKUP(Table1432[[#This Row],[NUTS II 2013]],Table162436[],2,FALSE)</f>
        <v>11</v>
      </c>
      <c r="J308" s="115" t="s">
        <v>94</v>
      </c>
      <c r="K308" s="109" t="str">
        <f>VLOOKUP(Table1432[[#This Row],[NUTS III 2011]],Table1735[],2,FALSE)</f>
        <v>113</v>
      </c>
      <c r="L308" s="92" t="s">
        <v>94</v>
      </c>
      <c r="M308" s="109" t="str">
        <f>VLOOKUP(Table1432[[#This Row],[NUTS III 2013]],Table172537[],2,FALSE)</f>
        <v>119</v>
      </c>
      <c r="N308" s="111">
        <f>IFERROR(VLOOKUP(Table1432[[#This Row],[CodINE Mun2013]],VRefAquis!B:H,2,FALSE),IFERROR(VLOOKUP(Table1432[[#This Row],[CodINE NUTIII 2013]],VRefAquis!B:H,2,FALSE),VLOOKUP(Table1432[[#This Row],[CodINE NUTII 2013]],VRefAquis!B:H,2,FALSE)))</f>
        <v>964</v>
      </c>
      <c r="O308" s="112">
        <f>IF(VLOOKUP(Table1432[[#This Row],[CodINE Mun2013]],VRefArren!B:H,2,FALSE)&lt;&gt;"",VLOOKUP(Table1432[[#This Row],[CodINE Mun2013]],VRefArren!B:H,2,FALSE),IFERROR(VLOOKUP(Table1432[[#This Row],[CodINE NUTIII 2013]],VRefArren!B:H,2,FALSE),VLOOKUP(Table1432[[#This Row],[CodINE NUTII 2013]],VRefArren!B:H,2,FALSE)))</f>
        <v>3.12</v>
      </c>
      <c r="P308" s="116">
        <v>54</v>
      </c>
      <c r="Q308" s="113">
        <v>62</v>
      </c>
      <c r="R308" s="817" t="s">
        <v>11834</v>
      </c>
    </row>
    <row r="309" spans="1:18" ht="18.5">
      <c r="A309" s="80" t="s">
        <v>349</v>
      </c>
      <c r="B309" s="17" t="s">
        <v>900</v>
      </c>
      <c r="C309" s="94" t="s">
        <v>565</v>
      </c>
      <c r="D309" s="92" t="s">
        <v>17</v>
      </c>
      <c r="E309" s="109" t="str">
        <f>VLOOKUP(Table1432[[#This Row],[NUTS I]],Table1533[],2,FALSE)</f>
        <v>1</v>
      </c>
      <c r="F309" s="115" t="s">
        <v>18</v>
      </c>
      <c r="G309" s="109" t="str">
        <f>VLOOKUP(Table1432[[#This Row],[NUTS II 2011]],Table1634[],2,FALSE)</f>
        <v>16</v>
      </c>
      <c r="H309" s="92" t="s">
        <v>18</v>
      </c>
      <c r="I309" s="109" t="str">
        <f>VLOOKUP(Table1432[[#This Row],[NUTS II 2013]],Table162436[],2,FALSE)</f>
        <v>16</v>
      </c>
      <c r="J309" s="115" t="s">
        <v>916</v>
      </c>
      <c r="K309" s="109" t="str">
        <f>VLOOKUP(Table1432[[#This Row],[NUTS III 2011]],Table1735[],2,FALSE)</f>
        <v>165</v>
      </c>
      <c r="L309" s="93" t="s">
        <v>23</v>
      </c>
      <c r="M309" s="109" t="str">
        <f>VLOOKUP(Table1432[[#This Row],[NUTS III 2013]],Table172537[],2,FALSE)</f>
        <v>16G</v>
      </c>
      <c r="N309" s="111">
        <f>IFERROR(VLOOKUP(Table1432[[#This Row],[CodINE Mun2013]],VRefAquis!B:H,2,FALSE),IFERROR(VLOOKUP(Table1432[[#This Row],[CodINE NUTIII 2013]],VRefAquis!B:H,2,FALSE),VLOOKUP(Table1432[[#This Row],[CodINE NUTII 2013]],VRefAquis!B:H,2,FALSE)))</f>
        <v>942</v>
      </c>
      <c r="O309" s="112">
        <f>IF(VLOOKUP(Table1432[[#This Row],[CodINE Mun2013]],VRefArren!B:H,2,FALSE)&lt;&gt;"",VLOOKUP(Table1432[[#This Row],[CodINE Mun2013]],VRefArren!B:H,2,FALSE),IFERROR(VLOOKUP(Table1432[[#This Row],[CodINE NUTIII 2013]],VRefArren!B:H,2,FALSE),VLOOKUP(Table1432[[#This Row],[CodINE NUTII 2013]],VRefArren!B:H,2,FALSE)))</f>
        <v>3.54</v>
      </c>
      <c r="P309" s="116">
        <v>0</v>
      </c>
      <c r="Q309" s="114">
        <v>0</v>
      </c>
      <c r="R309" s="817" t="s">
        <v>11835</v>
      </c>
    </row>
    <row r="310" spans="1:18" ht="18.5">
      <c r="A310" s="127">
        <f>SUBTOTAL(103,Table1432[Município])</f>
        <v>308</v>
      </c>
      <c r="B310" s="128"/>
      <c r="C310" s="128"/>
      <c r="D310" s="128"/>
      <c r="E310" s="129"/>
      <c r="F310" s="128"/>
      <c r="G310" s="129"/>
      <c r="H310" s="128"/>
      <c r="I310" s="129"/>
      <c r="J310" s="128"/>
      <c r="K310" s="129"/>
      <c r="L310" s="128"/>
      <c r="M310" s="129"/>
      <c r="N310" s="130"/>
      <c r="O310" s="130"/>
      <c r="P310" s="131">
        <f>SUBTOTAL(109,Table1432[Lev. 2018 NÚCLEOS])</f>
        <v>2901</v>
      </c>
      <c r="Q310" s="131">
        <f>SUBTOTAL(109,Table1432[Lev. 2019 FAMÍLIAS])</f>
        <v>25762</v>
      </c>
      <c r="R310" s="162"/>
    </row>
    <row r="311" spans="1:18">
      <c r="A311" s="81"/>
      <c r="B311" s="91"/>
      <c r="C311" s="81"/>
      <c r="D311" s="82"/>
      <c r="E311" s="90"/>
      <c r="F311" s="90"/>
      <c r="G311" s="90"/>
      <c r="H311" s="82"/>
      <c r="I311" s="82"/>
      <c r="J311" s="82"/>
      <c r="K311" s="82"/>
      <c r="L311" s="83"/>
      <c r="M311" s="83"/>
    </row>
    <row r="312" spans="1:18" s="117" customFormat="1" ht="31">
      <c r="A312" s="117">
        <v>1</v>
      </c>
      <c r="B312" s="117">
        <f>A312+1</f>
        <v>2</v>
      </c>
      <c r="C312" s="117">
        <f t="shared" ref="C312:Q312" si="0">B312+1</f>
        <v>3</v>
      </c>
      <c r="D312" s="117">
        <f t="shared" si="0"/>
        <v>4</v>
      </c>
      <c r="E312" s="117">
        <f t="shared" si="0"/>
        <v>5</v>
      </c>
      <c r="F312" s="117">
        <f t="shared" si="0"/>
        <v>6</v>
      </c>
      <c r="G312" s="117">
        <f t="shared" si="0"/>
        <v>7</v>
      </c>
      <c r="H312" s="117">
        <f t="shared" si="0"/>
        <v>8</v>
      </c>
      <c r="I312" s="117">
        <f t="shared" si="0"/>
        <v>9</v>
      </c>
      <c r="J312" s="117">
        <f t="shared" si="0"/>
        <v>10</v>
      </c>
      <c r="K312" s="117">
        <f t="shared" si="0"/>
        <v>11</v>
      </c>
      <c r="L312" s="117">
        <f t="shared" si="0"/>
        <v>12</v>
      </c>
      <c r="M312" s="117">
        <f t="shared" si="0"/>
        <v>13</v>
      </c>
      <c r="N312" s="117">
        <f t="shared" si="0"/>
        <v>14</v>
      </c>
      <c r="O312" s="117">
        <f t="shared" si="0"/>
        <v>15</v>
      </c>
      <c r="P312" s="117">
        <f t="shared" si="0"/>
        <v>16</v>
      </c>
      <c r="Q312" s="117">
        <f t="shared" si="0"/>
        <v>17</v>
      </c>
    </row>
  </sheetData>
  <phoneticPr fontId="25" type="noConversion"/>
  <conditionalFormatting sqref="S2:S4">
    <cfRule type="duplicateValues" dxfId="213" priority="4"/>
  </conditionalFormatting>
  <conditionalFormatting sqref="Y2:Y31">
    <cfRule type="duplicateValues" dxfId="212" priority="5"/>
  </conditionalFormatting>
  <conditionalFormatting sqref="AB2:AB8">
    <cfRule type="duplicateValues" dxfId="211" priority="1"/>
  </conditionalFormatting>
  <conditionalFormatting sqref="AE2:AE26">
    <cfRule type="duplicateValues" dxfId="210" priority="2"/>
  </conditionalFormatting>
  <pageMargins left="0.7" right="0.7" top="0.75" bottom="0.75" header="0.3" footer="0.3"/>
  <pageSetup paperSize="9" scale="11" orientation="portrait" r:id="rId1"/>
  <ignoredErrors>
    <ignoredError sqref="W2:W8 Z2:Z3 AF2:AF3 AC2:AC8 T2:T4 AF5:AF20 Z5:Z31" numberStoredAsText="1"/>
  </ignoredErrors>
  <tableParts count="6">
    <tablePart r:id="rId2"/>
    <tablePart r:id="rId3"/>
    <tablePart r:id="rId4"/>
    <tablePart r:id="rId5"/>
    <tablePart r:id="rId6"/>
    <tablePart r:id="rId7"/>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topLeftCell="A32" workbookViewId="0">
      <selection activeCell="J20" sqref="J20"/>
    </sheetView>
  </sheetViews>
  <sheetFormatPr defaultColWidth="9.1796875" defaultRowHeight="14.5"/>
  <cols>
    <col min="1" max="1" width="23" style="162" bestFit="1" customWidth="1"/>
    <col min="2" max="2" width="23.54296875" style="162" bestFit="1" customWidth="1"/>
    <col min="3" max="16384" width="9.1796875" style="162"/>
  </cols>
  <sheetData>
    <row r="1" spans="1:5">
      <c r="A1" s="162" t="s">
        <v>11333</v>
      </c>
      <c r="C1" s="162" t="s">
        <v>1067</v>
      </c>
      <c r="E1" s="520" t="s">
        <v>1886</v>
      </c>
    </row>
    <row r="2" spans="1:5">
      <c r="A2" s="162">
        <v>0</v>
      </c>
      <c r="C2" s="162" t="s">
        <v>1066</v>
      </c>
      <c r="E2" s="520" t="s">
        <v>11351</v>
      </c>
    </row>
    <row r="3" spans="1:5">
      <c r="A3" s="162">
        <v>3</v>
      </c>
    </row>
    <row r="4" spans="1:5">
      <c r="A4" s="162">
        <v>4</v>
      </c>
    </row>
    <row r="5" spans="1:5">
      <c r="A5" s="162">
        <v>5</v>
      </c>
    </row>
    <row r="6" spans="1:5">
      <c r="A6" s="162">
        <v>6</v>
      </c>
    </row>
    <row r="7" spans="1:5">
      <c r="A7" s="162">
        <v>7</v>
      </c>
    </row>
    <row r="8" spans="1:5">
      <c r="A8" s="162">
        <v>8</v>
      </c>
    </row>
    <row r="9" spans="1:5">
      <c r="A9" s="162">
        <v>9</v>
      </c>
    </row>
    <row r="10" spans="1:5">
      <c r="A10" s="162">
        <v>10</v>
      </c>
    </row>
    <row r="11" spans="1:5">
      <c r="A11" s="162">
        <v>11</v>
      </c>
    </row>
    <row r="12" spans="1:5">
      <c r="A12" s="162">
        <v>12</v>
      </c>
    </row>
    <row r="13" spans="1:5">
      <c r="A13" s="162">
        <v>13</v>
      </c>
    </row>
    <row r="14" spans="1:5">
      <c r="A14" s="162">
        <v>14</v>
      </c>
    </row>
    <row r="15" spans="1:5">
      <c r="A15" s="162">
        <v>15</v>
      </c>
    </row>
    <row r="16" spans="1:5">
      <c r="A16" s="162">
        <v>16</v>
      </c>
    </row>
    <row r="17" spans="1:1">
      <c r="A17" s="162">
        <v>17</v>
      </c>
    </row>
    <row r="18" spans="1:1">
      <c r="A18" s="162">
        <v>18</v>
      </c>
    </row>
    <row r="19" spans="1:1">
      <c r="A19" s="162">
        <v>19</v>
      </c>
    </row>
    <row r="20" spans="1:1">
      <c r="A20" s="162">
        <v>20</v>
      </c>
    </row>
    <row r="21" spans="1:1">
      <c r="A21" s="162">
        <v>21</v>
      </c>
    </row>
    <row r="22" spans="1:1">
      <c r="A22" s="162">
        <v>22</v>
      </c>
    </row>
    <row r="23" spans="1:1">
      <c r="A23" s="162">
        <v>23</v>
      </c>
    </row>
    <row r="24" spans="1:1">
      <c r="A24" s="162">
        <v>24</v>
      </c>
    </row>
    <row r="25" spans="1:1">
      <c r="A25" s="162">
        <v>25</v>
      </c>
    </row>
    <row r="26" spans="1:1">
      <c r="A26" s="162">
        <v>26</v>
      </c>
    </row>
    <row r="27" spans="1:1">
      <c r="A27" s="162">
        <v>27</v>
      </c>
    </row>
    <row r="28" spans="1:1">
      <c r="A28" s="162">
        <v>28</v>
      </c>
    </row>
    <row r="29" spans="1:1">
      <c r="A29" s="162">
        <v>29</v>
      </c>
    </row>
    <row r="30" spans="1:1">
      <c r="A30" s="162">
        <v>30</v>
      </c>
    </row>
    <row r="31" spans="1:1">
      <c r="A31" s="162">
        <v>31</v>
      </c>
    </row>
    <row r="32" spans="1:1">
      <c r="A32" s="162">
        <v>32</v>
      </c>
    </row>
    <row r="33" spans="1:1">
      <c r="A33" s="162">
        <v>33</v>
      </c>
    </row>
    <row r="34" spans="1:1">
      <c r="A34" s="162">
        <v>34</v>
      </c>
    </row>
    <row r="35" spans="1:1">
      <c r="A35" s="162">
        <v>35</v>
      </c>
    </row>
    <row r="36" spans="1:1">
      <c r="A36" s="162">
        <v>36</v>
      </c>
    </row>
    <row r="37" spans="1:1">
      <c r="A37" s="162">
        <v>37</v>
      </c>
    </row>
    <row r="38" spans="1:1">
      <c r="A38" s="162">
        <v>38</v>
      </c>
    </row>
    <row r="39" spans="1:1">
      <c r="A39" s="162">
        <v>39</v>
      </c>
    </row>
    <row r="40" spans="1:1">
      <c r="A40" s="162">
        <v>40</v>
      </c>
    </row>
    <row r="41" spans="1:1">
      <c r="A41" s="162">
        <v>41</v>
      </c>
    </row>
    <row r="42" spans="1:1">
      <c r="A42" s="162">
        <v>42</v>
      </c>
    </row>
    <row r="43" spans="1:1">
      <c r="A43" s="162">
        <v>43</v>
      </c>
    </row>
    <row r="44" spans="1:1">
      <c r="A44" s="162">
        <v>44</v>
      </c>
    </row>
    <row r="45" spans="1:1">
      <c r="A45" s="162">
        <v>45</v>
      </c>
    </row>
    <row r="46" spans="1:1">
      <c r="A46" s="162">
        <v>46</v>
      </c>
    </row>
    <row r="47" spans="1:1">
      <c r="A47" s="162">
        <v>47</v>
      </c>
    </row>
    <row r="48" spans="1:1">
      <c r="A48" s="162">
        <v>48</v>
      </c>
    </row>
    <row r="49" spans="1:1">
      <c r="A49" s="162">
        <v>49</v>
      </c>
    </row>
    <row r="50" spans="1:1">
      <c r="A50" s="162">
        <v>50</v>
      </c>
    </row>
    <row r="51" spans="1:1">
      <c r="A51" s="162">
        <v>51</v>
      </c>
    </row>
    <row r="52" spans="1:1">
      <c r="A52" s="162">
        <v>52</v>
      </c>
    </row>
    <row r="53" spans="1:1">
      <c r="A53" s="162">
        <v>53</v>
      </c>
    </row>
    <row r="54" spans="1:1">
      <c r="A54" s="162">
        <v>54</v>
      </c>
    </row>
    <row r="55" spans="1:1">
      <c r="A55" s="162">
        <v>55</v>
      </c>
    </row>
    <row r="56" spans="1:1">
      <c r="A56" s="162">
        <v>56</v>
      </c>
    </row>
    <row r="57" spans="1:1">
      <c r="A57" s="162">
        <v>57</v>
      </c>
    </row>
    <row r="58" spans="1:1">
      <c r="A58" s="162">
        <v>58</v>
      </c>
    </row>
    <row r="59" spans="1:1">
      <c r="A59" s="162">
        <v>59</v>
      </c>
    </row>
    <row r="60" spans="1:1">
      <c r="A60" s="162">
        <v>60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zoomScaleNormal="100" workbookViewId="0">
      <selection activeCell="E5" sqref="E5"/>
    </sheetView>
  </sheetViews>
  <sheetFormatPr defaultColWidth="9.1796875" defaultRowHeight="14.5"/>
  <cols>
    <col min="1" max="1" width="8.81640625" style="199" customWidth="1"/>
    <col min="2" max="2" width="45" style="199" customWidth="1"/>
    <col min="3" max="3" width="21.81640625" style="199" customWidth="1"/>
    <col min="4" max="4" width="8.81640625" style="199" bestFit="1" customWidth="1"/>
    <col min="5" max="5" width="5.1796875" style="199" bestFit="1" customWidth="1"/>
    <col min="6" max="6" width="5.81640625" style="199" bestFit="1" customWidth="1"/>
    <col min="7" max="7" width="9.1796875" style="199"/>
    <col min="8" max="8" width="12.54296875" style="199" customWidth="1"/>
    <col min="9" max="9" width="15.453125" style="199" bestFit="1" customWidth="1"/>
    <col min="10" max="10" width="9.1796875" style="199"/>
    <col min="11" max="11" width="80" style="199" bestFit="1" customWidth="1"/>
    <col min="12" max="16384" width="9.1796875" style="199"/>
  </cols>
  <sheetData>
    <row r="1" spans="1:19" ht="26">
      <c r="A1" s="1292" t="s">
        <v>1921</v>
      </c>
      <c r="B1" s="1292"/>
      <c r="C1" s="1292"/>
      <c r="D1" s="1292"/>
      <c r="E1" s="1292"/>
      <c r="F1" s="1292"/>
      <c r="G1" s="1292"/>
      <c r="H1" s="1292"/>
      <c r="I1" s="1292"/>
      <c r="K1" s="1293"/>
      <c r="L1" s="1293"/>
      <c r="M1" s="1293"/>
      <c r="N1" s="1293"/>
      <c r="O1" s="1293"/>
      <c r="P1" s="1293"/>
      <c r="Q1" s="1293"/>
      <c r="R1" s="1293"/>
      <c r="S1" s="1293"/>
    </row>
    <row r="2" spans="1:19" ht="21">
      <c r="A2" s="1294"/>
      <c r="B2" s="1294"/>
      <c r="C2" s="1294"/>
      <c r="D2" s="1295"/>
      <c r="E2" s="1295"/>
      <c r="F2" s="1295"/>
      <c r="G2" s="1295"/>
      <c r="H2" s="1295"/>
      <c r="I2" s="1295"/>
      <c r="K2" s="1294"/>
      <c r="L2" s="1294"/>
      <c r="M2" s="1294"/>
      <c r="N2" s="1295"/>
      <c r="O2" s="1295"/>
      <c r="P2" s="1295"/>
      <c r="Q2" s="1295"/>
      <c r="R2" s="1295"/>
      <c r="S2" s="1295"/>
    </row>
    <row r="3" spans="1:19" ht="21">
      <c r="A3" s="298" t="s">
        <v>1922</v>
      </c>
      <c r="C3" s="299"/>
      <c r="I3" s="300"/>
      <c r="K3" s="298" t="s">
        <v>1923</v>
      </c>
      <c r="M3" s="299"/>
      <c r="S3" s="300"/>
    </row>
    <row r="4" spans="1:19" ht="58">
      <c r="A4" s="1296" t="s">
        <v>1924</v>
      </c>
      <c r="B4" s="1297"/>
      <c r="C4" s="301" t="s">
        <v>1925</v>
      </c>
      <c r="D4" s="301" t="s">
        <v>1926</v>
      </c>
      <c r="E4" s="301" t="s">
        <v>1927</v>
      </c>
      <c r="F4" s="379" t="s">
        <v>1928</v>
      </c>
      <c r="G4" s="301" t="s">
        <v>1929</v>
      </c>
      <c r="H4" s="302" t="s">
        <v>11295</v>
      </c>
      <c r="I4" s="379" t="s">
        <v>1930</v>
      </c>
      <c r="K4" s="1298" t="s">
        <v>1931</v>
      </c>
      <c r="L4" s="1298"/>
      <c r="M4" s="1298"/>
      <c r="N4" s="1298"/>
      <c r="O4" s="1298" t="s">
        <v>1932</v>
      </c>
      <c r="P4" s="1298"/>
      <c r="Q4" s="1298"/>
      <c r="R4" s="1298"/>
      <c r="S4" s="1298"/>
    </row>
    <row r="5" spans="1:19">
      <c r="A5" s="303">
        <v>1</v>
      </c>
      <c r="B5" s="304"/>
      <c r="C5" s="305"/>
      <c r="D5" s="306" t="s">
        <v>1933</v>
      </c>
      <c r="E5" s="307"/>
      <c r="F5" s="308"/>
      <c r="G5" s="305"/>
      <c r="H5" s="305"/>
      <c r="I5" s="309"/>
      <c r="J5" s="310"/>
      <c r="K5" s="1298"/>
      <c r="L5" s="1298"/>
      <c r="M5" s="1298"/>
      <c r="N5" s="1298"/>
      <c r="O5" s="1298"/>
      <c r="P5" s="1298"/>
      <c r="Q5" s="1298"/>
      <c r="R5" s="1298"/>
      <c r="S5" s="1298"/>
    </row>
    <row r="6" spans="1:19">
      <c r="A6" s="302">
        <v>2</v>
      </c>
      <c r="B6" s="311"/>
      <c r="C6" s="305"/>
      <c r="D6" s="312"/>
      <c r="E6" s="313"/>
      <c r="F6" s="308"/>
      <c r="G6" s="305"/>
      <c r="H6" s="305"/>
      <c r="I6" s="309"/>
      <c r="K6" s="1298"/>
      <c r="L6" s="1298"/>
      <c r="M6" s="1298"/>
      <c r="N6" s="1298"/>
      <c r="O6" s="1298"/>
      <c r="P6" s="1298"/>
      <c r="Q6" s="1298"/>
      <c r="R6" s="1298"/>
      <c r="S6" s="1298"/>
    </row>
    <row r="7" spans="1:19" ht="26">
      <c r="A7" s="302">
        <v>3</v>
      </c>
      <c r="B7" s="311"/>
      <c r="C7" s="305"/>
      <c r="D7" s="305"/>
      <c r="E7" s="313"/>
      <c r="F7" s="308"/>
      <c r="G7" s="314"/>
      <c r="H7" s="305"/>
      <c r="I7" s="309"/>
      <c r="K7" s="1298"/>
      <c r="L7" s="1298"/>
      <c r="M7" s="1298"/>
      <c r="N7" s="1298"/>
      <c r="O7" s="1298"/>
      <c r="P7" s="1298"/>
      <c r="Q7" s="1298"/>
      <c r="R7" s="1298"/>
      <c r="S7" s="1298"/>
    </row>
    <row r="8" spans="1:19" ht="26">
      <c r="A8" s="302">
        <v>4</v>
      </c>
      <c r="B8" s="311"/>
      <c r="C8" s="305"/>
      <c r="D8" s="305"/>
      <c r="E8" s="313"/>
      <c r="F8" s="308"/>
      <c r="G8" s="314"/>
      <c r="H8" s="305"/>
      <c r="I8" s="309"/>
      <c r="K8" s="1298"/>
      <c r="L8" s="1298"/>
      <c r="M8" s="1298"/>
      <c r="N8" s="1298"/>
      <c r="O8" s="1298"/>
      <c r="P8" s="1298"/>
      <c r="Q8" s="1298"/>
      <c r="R8" s="1298"/>
      <c r="S8" s="1298"/>
    </row>
    <row r="9" spans="1:19" ht="26">
      <c r="A9" s="302">
        <v>5</v>
      </c>
      <c r="B9" s="311"/>
      <c r="C9" s="305"/>
      <c r="D9" s="312"/>
      <c r="E9" s="313"/>
      <c r="F9" s="308"/>
      <c r="G9" s="314"/>
      <c r="H9" s="305"/>
      <c r="I9" s="309"/>
      <c r="K9" s="1298" t="s">
        <v>1934</v>
      </c>
      <c r="L9" s="1298"/>
      <c r="M9" s="1298"/>
      <c r="N9" s="1298"/>
      <c r="O9" s="1298" t="s">
        <v>1935</v>
      </c>
      <c r="P9" s="1298"/>
      <c r="Q9" s="1298"/>
      <c r="R9" s="1298"/>
      <c r="S9" s="1298"/>
    </row>
    <row r="10" spans="1:19" ht="26">
      <c r="A10" s="302">
        <v>6</v>
      </c>
      <c r="B10" s="311"/>
      <c r="C10" s="305"/>
      <c r="D10" s="312"/>
      <c r="E10" s="313"/>
      <c r="F10" s="308"/>
      <c r="G10" s="314"/>
      <c r="H10" s="305"/>
      <c r="I10" s="309"/>
      <c r="K10" s="1298"/>
      <c r="L10" s="1298"/>
      <c r="M10" s="1298"/>
      <c r="N10" s="1298"/>
      <c r="O10" s="1298"/>
      <c r="P10" s="1298"/>
      <c r="Q10" s="1298"/>
      <c r="R10" s="1298"/>
      <c r="S10" s="1298"/>
    </row>
    <row r="11" spans="1:19" ht="26">
      <c r="A11" s="302">
        <v>7</v>
      </c>
      <c r="B11" s="311"/>
      <c r="C11" s="305"/>
      <c r="D11" s="312"/>
      <c r="E11" s="313"/>
      <c r="F11" s="308"/>
      <c r="G11" s="314"/>
      <c r="H11" s="305"/>
      <c r="I11" s="309"/>
      <c r="K11" s="1298"/>
      <c r="L11" s="1298"/>
      <c r="M11" s="1298"/>
      <c r="N11" s="1298"/>
      <c r="O11" s="1298"/>
      <c r="P11" s="1298"/>
      <c r="Q11" s="1298"/>
      <c r="R11" s="1298"/>
      <c r="S11" s="1298"/>
    </row>
    <row r="12" spans="1:19" ht="26">
      <c r="A12" s="302">
        <v>8</v>
      </c>
      <c r="B12" s="311"/>
      <c r="C12" s="305"/>
      <c r="D12" s="312"/>
      <c r="E12" s="313"/>
      <c r="F12" s="308"/>
      <c r="G12" s="314"/>
      <c r="H12" s="305"/>
      <c r="I12" s="309"/>
      <c r="K12" s="1298"/>
      <c r="L12" s="1298"/>
      <c r="M12" s="1298"/>
      <c r="N12" s="1298"/>
      <c r="O12" s="1298"/>
      <c r="P12" s="1298"/>
      <c r="Q12" s="1298"/>
      <c r="R12" s="1298"/>
      <c r="S12" s="1298"/>
    </row>
    <row r="13" spans="1:19" ht="21">
      <c r="A13" s="1299" t="s">
        <v>1936</v>
      </c>
      <c r="B13" s="1300"/>
      <c r="C13" s="1301"/>
      <c r="D13" s="1301"/>
      <c r="E13" s="1301"/>
      <c r="F13" s="1301"/>
      <c r="G13" s="1301"/>
      <c r="H13" s="1301"/>
      <c r="I13" s="1302"/>
      <c r="K13" s="1298"/>
      <c r="L13" s="1298"/>
      <c r="M13" s="1298"/>
      <c r="N13" s="1298"/>
      <c r="O13" s="1298"/>
      <c r="P13" s="1298"/>
      <c r="Q13" s="1298"/>
      <c r="R13" s="1298"/>
      <c r="S13" s="1298"/>
    </row>
    <row r="14" spans="1:19" ht="45" customHeight="1">
      <c r="A14" s="1303" t="s">
        <v>1937</v>
      </c>
      <c r="B14" s="1303"/>
      <c r="C14" s="315"/>
      <c r="D14" s="1304" t="s">
        <v>1938</v>
      </c>
      <c r="E14" s="1304"/>
      <c r="F14" s="1304"/>
      <c r="G14" s="1304"/>
      <c r="H14" s="1304"/>
      <c r="I14" s="1304"/>
    </row>
    <row r="15" spans="1:19" ht="18.5">
      <c r="A15" s="316"/>
      <c r="B15" s="317"/>
      <c r="C15" s="318"/>
      <c r="D15" s="319"/>
      <c r="E15" s="319"/>
      <c r="F15" s="319"/>
      <c r="G15" s="319"/>
      <c r="H15" s="319"/>
      <c r="I15" s="319"/>
      <c r="J15" s="316"/>
      <c r="K15" s="1305" t="s">
        <v>1939</v>
      </c>
      <c r="L15" s="1306"/>
      <c r="M15" s="1306"/>
      <c r="N15" s="1306"/>
      <c r="O15" s="1306"/>
      <c r="P15" s="1306"/>
      <c r="Q15" s="1306"/>
      <c r="R15" s="1306"/>
      <c r="S15" s="1307"/>
    </row>
    <row r="16" spans="1:19" ht="78.75" customHeight="1">
      <c r="A16" s="1303" t="s">
        <v>1940</v>
      </c>
      <c r="B16" s="1303"/>
      <c r="C16" s="315"/>
      <c r="D16" s="1304" t="s">
        <v>1938</v>
      </c>
      <c r="E16" s="1304"/>
      <c r="F16" s="1304"/>
      <c r="G16" s="1304"/>
      <c r="H16" s="1304"/>
      <c r="I16" s="1304"/>
      <c r="K16" s="1308" t="s">
        <v>1941</v>
      </c>
      <c r="L16" s="1309"/>
      <c r="M16" s="1314"/>
      <c r="N16" s="1314"/>
      <c r="O16" s="1314"/>
      <c r="P16" s="1314"/>
      <c r="Q16" s="1314"/>
      <c r="R16" s="1314"/>
      <c r="S16" s="1315"/>
    </row>
    <row r="17" spans="1:20">
      <c r="A17" s="316"/>
      <c r="B17" s="320"/>
      <c r="C17" s="318"/>
      <c r="D17" s="319"/>
      <c r="E17" s="319"/>
      <c r="F17" s="319"/>
      <c r="G17" s="319"/>
      <c r="H17" s="319"/>
      <c r="I17" s="319"/>
      <c r="J17" s="316"/>
      <c r="K17" s="1310"/>
      <c r="L17" s="1311"/>
      <c r="M17" s="1316"/>
      <c r="N17" s="1316"/>
      <c r="O17" s="1316"/>
      <c r="P17" s="1316"/>
      <c r="Q17" s="1316"/>
      <c r="R17" s="1316"/>
      <c r="S17" s="1317"/>
      <c r="T17" s="316"/>
    </row>
    <row r="18" spans="1:20" ht="48" customHeight="1">
      <c r="A18" s="1303" t="s">
        <v>1942</v>
      </c>
      <c r="B18" s="1303"/>
      <c r="C18" s="315"/>
      <c r="D18" s="1304" t="s">
        <v>1938</v>
      </c>
      <c r="E18" s="1304"/>
      <c r="F18" s="1304"/>
      <c r="G18" s="1304"/>
      <c r="H18" s="1304"/>
      <c r="I18" s="1304"/>
      <c r="K18" s="1310"/>
      <c r="L18" s="1311"/>
      <c r="M18" s="1316"/>
      <c r="N18" s="1316"/>
      <c r="O18" s="1316"/>
      <c r="P18" s="1316"/>
      <c r="Q18" s="1316"/>
      <c r="R18" s="1316"/>
      <c r="S18" s="1317"/>
    </row>
    <row r="19" spans="1:20">
      <c r="A19" s="371"/>
      <c r="B19" s="372"/>
      <c r="C19" s="318"/>
      <c r="D19" s="319"/>
      <c r="E19" s="319"/>
      <c r="F19" s="319"/>
      <c r="G19" s="319"/>
      <c r="H19" s="319"/>
      <c r="I19" s="319"/>
      <c r="J19" s="316"/>
      <c r="K19" s="1310"/>
      <c r="L19" s="1311"/>
      <c r="M19" s="1316"/>
      <c r="N19" s="1316"/>
      <c r="O19" s="1316"/>
      <c r="P19" s="1316"/>
      <c r="Q19" s="1316"/>
      <c r="R19" s="1316"/>
      <c r="S19" s="1317"/>
      <c r="T19" s="316"/>
    </row>
    <row r="20" spans="1:20" ht="50.25" customHeight="1">
      <c r="A20" s="1303" t="s">
        <v>1943</v>
      </c>
      <c r="B20" s="1303"/>
      <c r="C20" s="315"/>
      <c r="D20" s="1304" t="s">
        <v>1938</v>
      </c>
      <c r="E20" s="1304"/>
      <c r="F20" s="1304"/>
      <c r="G20" s="1304"/>
      <c r="H20" s="1304"/>
      <c r="I20" s="1304"/>
      <c r="K20" s="1310"/>
      <c r="L20" s="1311"/>
      <c r="M20" s="1316"/>
      <c r="N20" s="1316"/>
      <c r="O20" s="1316"/>
      <c r="P20" s="1316"/>
      <c r="Q20" s="1316"/>
      <c r="R20" s="1316"/>
      <c r="S20" s="1317"/>
    </row>
    <row r="21" spans="1:20">
      <c r="A21" s="371"/>
      <c r="B21" s="372"/>
      <c r="C21" s="318"/>
      <c r="D21" s="319"/>
      <c r="E21" s="319"/>
      <c r="F21" s="319"/>
      <c r="G21" s="319"/>
      <c r="H21" s="319"/>
      <c r="I21" s="319"/>
      <c r="J21" s="316"/>
      <c r="K21" s="1310"/>
      <c r="L21" s="1311"/>
      <c r="M21" s="1316"/>
      <c r="N21" s="1316"/>
      <c r="O21" s="1316"/>
      <c r="P21" s="1316"/>
      <c r="Q21" s="1316"/>
      <c r="R21" s="1316"/>
      <c r="S21" s="1317"/>
      <c r="T21" s="316"/>
    </row>
    <row r="22" spans="1:20" ht="61.5" customHeight="1">
      <c r="A22" s="1328" t="s">
        <v>1944</v>
      </c>
      <c r="B22" s="1328"/>
      <c r="C22" s="315"/>
      <c r="D22" s="1329" t="s">
        <v>1938</v>
      </c>
      <c r="E22" s="1329"/>
      <c r="F22" s="1329"/>
      <c r="G22" s="1329"/>
      <c r="H22" s="1329"/>
      <c r="I22" s="1329"/>
      <c r="K22" s="1312"/>
      <c r="L22" s="1313"/>
      <c r="M22" s="1318"/>
      <c r="N22" s="1318"/>
      <c r="O22" s="1318"/>
      <c r="P22" s="1318"/>
      <c r="Q22" s="1318"/>
      <c r="R22" s="1318"/>
      <c r="S22" s="1319"/>
      <c r="T22" s="316"/>
    </row>
    <row r="23" spans="1:20">
      <c r="A23" s="316"/>
      <c r="B23" s="320"/>
      <c r="C23" s="318"/>
      <c r="D23" s="319"/>
      <c r="E23" s="319"/>
      <c r="F23" s="319"/>
      <c r="G23" s="319"/>
      <c r="H23" s="319"/>
      <c r="I23" s="319"/>
      <c r="J23" s="316"/>
      <c r="K23" s="316"/>
      <c r="L23" s="317"/>
      <c r="M23" s="318"/>
      <c r="N23" s="319"/>
      <c r="O23" s="319"/>
      <c r="P23" s="319"/>
      <c r="Q23" s="319"/>
      <c r="R23" s="319"/>
      <c r="S23" s="319"/>
      <c r="T23" s="316"/>
    </row>
    <row r="24" spans="1:20" ht="57.75" customHeight="1">
      <c r="A24" s="1330" t="s">
        <v>1945</v>
      </c>
      <c r="B24" s="1331"/>
      <c r="C24" s="315"/>
      <c r="D24" s="1304" t="s">
        <v>1938</v>
      </c>
      <c r="E24" s="1304"/>
      <c r="F24" s="1304"/>
      <c r="G24" s="1304"/>
      <c r="H24" s="1304"/>
      <c r="I24" s="1304"/>
      <c r="K24" s="1324" t="s">
        <v>1946</v>
      </c>
      <c r="L24" s="1324"/>
      <c r="M24" s="1333"/>
      <c r="N24" s="1334"/>
      <c r="O24" s="1334"/>
      <c r="P24" s="1334"/>
      <c r="Q24" s="1334"/>
      <c r="R24" s="1334"/>
      <c r="S24" s="1335"/>
      <c r="T24" s="316"/>
    </row>
    <row r="25" spans="1:20">
      <c r="A25" s="316"/>
      <c r="B25" s="321"/>
      <c r="C25" s="321"/>
      <c r="D25" s="316"/>
      <c r="E25" s="316"/>
      <c r="F25" s="316"/>
      <c r="G25" s="316"/>
      <c r="H25" s="316"/>
      <c r="I25" s="316"/>
      <c r="J25" s="316"/>
      <c r="K25" s="316"/>
      <c r="L25" s="316"/>
      <c r="M25" s="316"/>
      <c r="N25" s="316"/>
      <c r="O25" s="316"/>
      <c r="P25" s="316"/>
      <c r="Q25" s="316"/>
      <c r="R25" s="316"/>
      <c r="S25" s="316"/>
      <c r="T25" s="316"/>
    </row>
    <row r="26" spans="1:20">
      <c r="A26" s="322"/>
      <c r="B26" s="317"/>
      <c r="C26" s="323" t="s">
        <v>1947</v>
      </c>
      <c r="D26" s="324"/>
      <c r="E26" s="324"/>
      <c r="F26" s="324"/>
      <c r="G26" s="324"/>
      <c r="H26" s="324"/>
      <c r="I26" s="325"/>
      <c r="J26" s="316"/>
      <c r="K26" s="1324" t="s">
        <v>1948</v>
      </c>
      <c r="L26" s="1324"/>
      <c r="M26" s="315"/>
      <c r="N26" s="326"/>
      <c r="O26" s="326"/>
      <c r="P26" s="326"/>
      <c r="Q26" s="326"/>
      <c r="R26" s="326"/>
      <c r="S26" s="327"/>
      <c r="T26" s="316"/>
    </row>
    <row r="27" spans="1:20" ht="21">
      <c r="A27" s="328"/>
      <c r="B27" s="329"/>
      <c r="C27" s="330" t="s">
        <v>1949</v>
      </c>
      <c r="D27" s="1321"/>
      <c r="E27" s="1322"/>
      <c r="F27" s="1322"/>
      <c r="G27" s="1323"/>
      <c r="H27" s="331"/>
      <c r="I27" s="332"/>
      <c r="J27" s="331"/>
      <c r="K27" s="1324" t="s">
        <v>1950</v>
      </c>
      <c r="L27" s="1324"/>
      <c r="M27" s="1336"/>
      <c r="N27" s="1337"/>
      <c r="O27" s="1337"/>
      <c r="P27" s="1337"/>
      <c r="Q27" s="1337"/>
      <c r="R27" s="1337"/>
      <c r="S27" s="1338"/>
      <c r="T27" s="331"/>
    </row>
    <row r="28" spans="1:20" ht="21">
      <c r="A28" s="328"/>
      <c r="B28" s="1320" t="s">
        <v>1951</v>
      </c>
      <c r="C28" s="1320"/>
      <c r="D28" s="1321"/>
      <c r="E28" s="1322"/>
      <c r="F28" s="1322"/>
      <c r="G28" s="1323"/>
      <c r="H28" s="331"/>
      <c r="I28" s="332"/>
      <c r="J28" s="331"/>
      <c r="K28" s="1324" t="s">
        <v>1952</v>
      </c>
      <c r="L28" s="1324"/>
      <c r="M28" s="315"/>
      <c r="N28" s="1325" t="s">
        <v>1953</v>
      </c>
      <c r="O28" s="1326"/>
      <c r="P28" s="1326"/>
      <c r="Q28" s="1326"/>
      <c r="R28" s="1326"/>
      <c r="S28" s="1327"/>
      <c r="T28" s="331"/>
    </row>
    <row r="29" spans="1:20" ht="21">
      <c r="A29" s="333"/>
      <c r="B29" s="334"/>
      <c r="C29" s="334"/>
      <c r="D29" s="335"/>
      <c r="E29" s="335"/>
      <c r="F29" s="335"/>
      <c r="G29" s="335"/>
      <c r="H29" s="336"/>
      <c r="I29" s="337"/>
      <c r="J29" s="316"/>
      <c r="K29" s="331"/>
      <c r="L29" s="338"/>
      <c r="M29" s="338"/>
      <c r="N29" s="339"/>
      <c r="O29" s="339"/>
      <c r="P29" s="339"/>
      <c r="Q29" s="339"/>
      <c r="R29" s="331"/>
      <c r="S29" s="331"/>
      <c r="T29" s="316"/>
    </row>
    <row r="30" spans="1:20" ht="61.5" customHeight="1">
      <c r="A30" s="1339" t="s">
        <v>1954</v>
      </c>
      <c r="B30" s="1339"/>
      <c r="C30" s="315"/>
      <c r="D30" s="1340" t="s">
        <v>1955</v>
      </c>
      <c r="E30" s="1340"/>
      <c r="F30" s="1340"/>
      <c r="G30" s="1340"/>
      <c r="H30" s="1340"/>
      <c r="I30" s="1340"/>
    </row>
    <row r="31" spans="1:20" ht="33" customHeight="1">
      <c r="A31" s="1339" t="s">
        <v>1956</v>
      </c>
      <c r="B31" s="1339"/>
      <c r="C31" s="315"/>
      <c r="D31" s="1340" t="s">
        <v>1955</v>
      </c>
      <c r="E31" s="1340"/>
      <c r="F31" s="1340"/>
      <c r="G31" s="1340"/>
      <c r="H31" s="1340"/>
      <c r="I31" s="1340"/>
      <c r="K31" s="1341"/>
      <c r="L31" s="1341"/>
      <c r="M31" s="340"/>
      <c r="N31" s="1332"/>
      <c r="O31" s="1332"/>
      <c r="P31" s="1332"/>
      <c r="Q31" s="1332"/>
      <c r="R31" s="1332"/>
      <c r="S31" s="1332"/>
    </row>
    <row r="32" spans="1:20" ht="21">
      <c r="A32" s="341" t="s">
        <v>1957</v>
      </c>
      <c r="B32" s="317"/>
      <c r="C32" s="321"/>
      <c r="D32" s="316"/>
      <c r="E32" s="316"/>
      <c r="F32" s="316"/>
      <c r="G32" s="316"/>
      <c r="H32" s="316"/>
      <c r="I32" s="316"/>
      <c r="J32" s="316"/>
      <c r="K32" s="342"/>
      <c r="L32" s="321"/>
      <c r="M32" s="321"/>
      <c r="N32" s="316"/>
      <c r="O32" s="316"/>
      <c r="P32" s="316"/>
      <c r="Q32" s="316"/>
      <c r="R32" s="316"/>
      <c r="S32" s="316"/>
      <c r="T32" s="316"/>
    </row>
    <row r="33" spans="2:19">
      <c r="B33" s="316"/>
      <c r="K33" s="316"/>
      <c r="L33" s="316"/>
      <c r="M33" s="316"/>
      <c r="N33" s="316"/>
      <c r="O33" s="316"/>
      <c r="P33" s="316"/>
      <c r="Q33" s="316"/>
      <c r="R33" s="316"/>
      <c r="S33" s="316"/>
    </row>
  </sheetData>
  <mergeCells count="44">
    <mergeCell ref="A30:B30"/>
    <mergeCell ref="D30:I30"/>
    <mergeCell ref="A31:B31"/>
    <mergeCell ref="D31:I31"/>
    <mergeCell ref="K31:L31"/>
    <mergeCell ref="N31:S31"/>
    <mergeCell ref="M24:S24"/>
    <mergeCell ref="K26:L26"/>
    <mergeCell ref="D27:G27"/>
    <mergeCell ref="K27:L27"/>
    <mergeCell ref="M27:S27"/>
    <mergeCell ref="B28:C28"/>
    <mergeCell ref="D28:G28"/>
    <mergeCell ref="K28:L28"/>
    <mergeCell ref="N28:S28"/>
    <mergeCell ref="D20:I20"/>
    <mergeCell ref="A22:B22"/>
    <mergeCell ref="D22:I22"/>
    <mergeCell ref="A24:B24"/>
    <mergeCell ref="D24:I24"/>
    <mergeCell ref="K24:L24"/>
    <mergeCell ref="A14:B14"/>
    <mergeCell ref="D14:I14"/>
    <mergeCell ref="K15:S15"/>
    <mergeCell ref="A16:B16"/>
    <mergeCell ref="D16:I16"/>
    <mergeCell ref="K16:L22"/>
    <mergeCell ref="M16:S22"/>
    <mergeCell ref="A18:B18"/>
    <mergeCell ref="D18:I18"/>
    <mergeCell ref="A20:B20"/>
    <mergeCell ref="A4:B4"/>
    <mergeCell ref="K4:N8"/>
    <mergeCell ref="O4:S8"/>
    <mergeCell ref="K9:N13"/>
    <mergeCell ref="O9:S13"/>
    <mergeCell ref="A13:B13"/>
    <mergeCell ref="C13:I13"/>
    <mergeCell ref="A1:I1"/>
    <mergeCell ref="K1:S1"/>
    <mergeCell ref="A2:C2"/>
    <mergeCell ref="D2:I2"/>
    <mergeCell ref="K2:M2"/>
    <mergeCell ref="N2:S2"/>
  </mergeCells>
  <pageMargins left="0.7" right="0.7" top="0.75" bottom="0.75" header="0.3" footer="0.3"/>
  <pageSetup paperSize="9"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28"/>
  <sheetViews>
    <sheetView zoomScale="80" zoomScaleNormal="80" workbookViewId="0">
      <pane ySplit="1" topLeftCell="A2" activePane="bottomLeft" state="frozen"/>
      <selection activeCell="G32" sqref="G32"/>
      <selection pane="bottomLeft" activeCell="G32" sqref="G32"/>
    </sheetView>
  </sheetViews>
  <sheetFormatPr defaultColWidth="9.1796875" defaultRowHeight="14.5"/>
  <cols>
    <col min="1" max="1" width="20.453125" style="8" bestFit="1" customWidth="1"/>
    <col min="2" max="2" width="2.81640625" style="8" customWidth="1"/>
    <col min="3" max="3" width="33.81640625" style="8" bestFit="1" customWidth="1"/>
    <col min="4" max="4" width="3.453125" style="8" customWidth="1"/>
    <col min="5" max="5" width="24.1796875" style="8" customWidth="1"/>
    <col min="6" max="6" width="12.81640625" style="88" customWidth="1"/>
    <col min="7" max="7" width="3.1796875" style="8" customWidth="1"/>
    <col min="8" max="8" width="82" style="8" customWidth="1"/>
    <col min="9" max="9" width="2.54296875" style="8" customWidth="1"/>
    <col min="10" max="10" width="12.81640625" style="8" bestFit="1" customWidth="1"/>
    <col min="11" max="11" width="4" style="8" customWidth="1"/>
    <col min="12" max="12" width="11.1796875" style="8" customWidth="1"/>
    <col min="13" max="14" width="9.1796875" style="8"/>
    <col min="15" max="15" width="27" style="8" customWidth="1"/>
    <col min="16" max="16" width="21.81640625" style="8" customWidth="1"/>
    <col min="17" max="17" width="14.54296875" style="8" customWidth="1"/>
    <col min="18" max="16384" width="9.1796875" style="8"/>
  </cols>
  <sheetData>
    <row r="1" spans="1:17" s="7" customFormat="1">
      <c r="A1" s="7" t="s">
        <v>3</v>
      </c>
      <c r="C1" s="7" t="s">
        <v>11</v>
      </c>
      <c r="E1" s="7" t="s">
        <v>350</v>
      </c>
      <c r="F1" s="121" t="s">
        <v>1890</v>
      </c>
      <c r="H1" s="7" t="s">
        <v>351</v>
      </c>
      <c r="J1" s="7" t="s">
        <v>357</v>
      </c>
      <c r="L1" s="7" t="s">
        <v>1841</v>
      </c>
      <c r="M1" s="7" t="s">
        <v>1842</v>
      </c>
      <c r="O1" s="7" t="s">
        <v>11482</v>
      </c>
      <c r="P1" s="7" t="s">
        <v>11507</v>
      </c>
      <c r="Q1" s="7" t="s">
        <v>11522</v>
      </c>
    </row>
    <row r="2" spans="1:17" ht="29">
      <c r="A2" s="8" t="s">
        <v>5</v>
      </c>
      <c r="C2" s="8" t="s">
        <v>13</v>
      </c>
      <c r="E2" s="88" t="s">
        <v>11512</v>
      </c>
      <c r="F2" s="88">
        <v>225439838</v>
      </c>
      <c r="H2" s="8" t="s">
        <v>353</v>
      </c>
      <c r="J2" s="8">
        <v>1</v>
      </c>
      <c r="L2" s="8">
        <v>2021</v>
      </c>
      <c r="M2" s="24">
        <v>7.4999999999999997E-2</v>
      </c>
      <c r="O2" s="8" t="s">
        <v>1820</v>
      </c>
      <c r="P2" s="8" t="s">
        <v>11509</v>
      </c>
      <c r="Q2" s="8" t="s">
        <v>1067</v>
      </c>
    </row>
    <row r="3" spans="1:17" ht="43.5">
      <c r="A3" s="8" t="s">
        <v>4</v>
      </c>
      <c r="C3" s="8" t="s">
        <v>14</v>
      </c>
      <c r="E3" s="148" t="s">
        <v>1891</v>
      </c>
      <c r="F3" s="148" t="s">
        <v>1895</v>
      </c>
      <c r="H3" s="8" t="s">
        <v>352</v>
      </c>
      <c r="J3" s="8">
        <v>2</v>
      </c>
      <c r="L3" s="8">
        <v>2022</v>
      </c>
      <c r="M3" s="24">
        <v>0.05</v>
      </c>
      <c r="O3" s="8" t="s">
        <v>1821</v>
      </c>
      <c r="P3" s="8" t="s">
        <v>11510</v>
      </c>
      <c r="Q3" s="8" t="s">
        <v>1066</v>
      </c>
    </row>
    <row r="4" spans="1:17" ht="29">
      <c r="C4" s="8" t="s">
        <v>7</v>
      </c>
      <c r="E4" s="148" t="s">
        <v>1892</v>
      </c>
      <c r="F4" s="148" t="s">
        <v>1898</v>
      </c>
      <c r="H4" s="8" t="s">
        <v>354</v>
      </c>
      <c r="J4" s="8">
        <v>3</v>
      </c>
      <c r="L4" s="8">
        <v>2023</v>
      </c>
      <c r="M4" s="24">
        <v>2.5000000000000001E-2</v>
      </c>
      <c r="O4" s="8" t="s">
        <v>1822</v>
      </c>
    </row>
    <row r="5" spans="1:17" ht="29">
      <c r="A5" s="18" t="s">
        <v>1909</v>
      </c>
      <c r="E5" s="8" t="s">
        <v>1893</v>
      </c>
      <c r="F5" s="120" t="s">
        <v>1896</v>
      </c>
      <c r="H5" s="8" t="s">
        <v>356</v>
      </c>
      <c r="J5" s="8">
        <v>4</v>
      </c>
      <c r="O5" s="8" t="s">
        <v>1823</v>
      </c>
    </row>
    <row r="6" spans="1:17" ht="43.5">
      <c r="A6" s="18" t="s">
        <v>1067</v>
      </c>
      <c r="C6" s="7" t="s">
        <v>1056</v>
      </c>
      <c r="E6" s="148" t="s">
        <v>1910</v>
      </c>
      <c r="F6" s="148" t="s">
        <v>1911</v>
      </c>
      <c r="H6" s="8" t="s">
        <v>355</v>
      </c>
      <c r="J6" s="8">
        <v>5</v>
      </c>
    </row>
    <row r="7" spans="1:17">
      <c r="A7" s="18" t="s">
        <v>1066</v>
      </c>
      <c r="C7" s="8" t="s">
        <v>1782</v>
      </c>
      <c r="E7" s="8" t="s">
        <v>1894</v>
      </c>
      <c r="F7" s="120" t="s">
        <v>1897</v>
      </c>
      <c r="H7" s="8" t="s">
        <v>8</v>
      </c>
    </row>
    <row r="8" spans="1:17" ht="15" thickBot="1">
      <c r="C8" s="8" t="s">
        <v>1783</v>
      </c>
      <c r="E8" s="148" t="s">
        <v>1912</v>
      </c>
      <c r="F8" s="148">
        <v>217231652</v>
      </c>
      <c r="H8" s="8" t="s">
        <v>10</v>
      </c>
    </row>
    <row r="9" spans="1:17" ht="17.5">
      <c r="A9" s="146" t="s">
        <v>1885</v>
      </c>
      <c r="C9" s="8" t="s">
        <v>1784</v>
      </c>
      <c r="E9" s="8" t="s">
        <v>1906</v>
      </c>
      <c r="H9" s="8" t="s">
        <v>9</v>
      </c>
    </row>
    <row r="10" spans="1:17" ht="18" thickBot="1">
      <c r="A10" s="147" t="s">
        <v>1886</v>
      </c>
      <c r="E10" s="8" t="s">
        <v>1907</v>
      </c>
    </row>
    <row r="11" spans="1:17">
      <c r="C11" s="8" t="s">
        <v>1884</v>
      </c>
      <c r="E11" s="8" t="s">
        <v>1908</v>
      </c>
    </row>
    <row r="12" spans="1:17">
      <c r="A12" s="1105" t="s">
        <v>11351</v>
      </c>
      <c r="C12" s="8" t="s">
        <v>1900</v>
      </c>
    </row>
    <row r="13" spans="1:17">
      <c r="C13" s="8" t="s">
        <v>1901</v>
      </c>
    </row>
    <row r="15" spans="1:17">
      <c r="I15" s="7"/>
    </row>
    <row r="16" spans="1:17">
      <c r="F16" s="8"/>
    </row>
    <row r="23" spans="5:11">
      <c r="G23" s="9"/>
      <c r="H23" s="9"/>
      <c r="I23" s="9"/>
    </row>
    <row r="24" spans="5:11">
      <c r="G24" s="9"/>
      <c r="H24" s="9"/>
      <c r="I24" s="9"/>
      <c r="J24" s="9"/>
      <c r="K24" s="9"/>
    </row>
    <row r="25" spans="5:11">
      <c r="E25" s="9"/>
      <c r="F25" s="9"/>
      <c r="G25" s="9"/>
      <c r="H25" s="9"/>
      <c r="I25" s="9"/>
      <c r="J25" s="9"/>
      <c r="K25" s="9"/>
    </row>
    <row r="26" spans="5:11">
      <c r="E26" s="9"/>
      <c r="F26" s="9"/>
      <c r="G26" s="9"/>
      <c r="H26" s="9"/>
      <c r="I26" s="9"/>
      <c r="J26" s="9"/>
      <c r="K26" s="9"/>
    </row>
    <row r="27" spans="5:11">
      <c r="E27" s="9"/>
      <c r="F27" s="9"/>
    </row>
    <row r="28" spans="5:11">
      <c r="E28" s="9"/>
      <c r="F28" s="9"/>
    </row>
  </sheetData>
  <sortState ref="E2:E7">
    <sortCondition ref="E2"/>
  </sortState>
  <phoneticPr fontId="25" type="noConversion"/>
  <pageMargins left="0.7" right="0.7" top="0.75" bottom="0.75" header="0.3" footer="0.3"/>
  <pageSetup paperSize="9" scale="29" orientation="portrait" r:id="rId1"/>
  <tableParts count="8">
    <tablePart r:id="rId2"/>
    <tablePart r:id="rId3"/>
    <tablePart r:id="rId4"/>
    <tablePart r:id="rId5"/>
    <tablePart r:id="rId6"/>
    <tablePart r:id="rId7"/>
    <tablePart r:id="rId8"/>
    <tablePart r:id="rId9"/>
  </tablePart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2:J77"/>
  <sheetViews>
    <sheetView view="pageBreakPreview" zoomScale="60" zoomScaleNormal="76" workbookViewId="0">
      <selection activeCell="G32" sqref="G32"/>
    </sheetView>
  </sheetViews>
  <sheetFormatPr defaultColWidth="10.1796875" defaultRowHeight="14.5"/>
  <cols>
    <col min="1" max="1" width="89" style="733" customWidth="1"/>
    <col min="2" max="2" width="18.453125" style="733" customWidth="1"/>
    <col min="3" max="3" width="6.54296875" style="733" customWidth="1"/>
    <col min="4" max="4" width="91.81640625" style="733" customWidth="1"/>
    <col min="5" max="5" width="16.1796875" style="733" customWidth="1"/>
    <col min="6" max="6" width="10.81640625" style="733" customWidth="1"/>
    <col min="7" max="7" width="11.54296875" style="733" bestFit="1" customWidth="1"/>
    <col min="8" max="8" width="24.81640625" style="733" bestFit="1" customWidth="1"/>
    <col min="9" max="9" width="13.81640625" style="733" customWidth="1"/>
    <col min="10" max="16384" width="10.1796875" style="733"/>
  </cols>
  <sheetData>
    <row r="2" spans="1:10" ht="21">
      <c r="B2" s="1348" t="str">
        <f>IF(E54="Sim","Cálculo do montante a financiar, em comparticipação a fundo perdido e empréstimo, no âmbito do Programa 1.º Direito","Simulador do montante a financiar, em comparticipação a fundo perdido e empréstimo, no âmbito do Programa 1.º Direito")</f>
        <v>Cálculo do montante a financiar, em comparticipação a fundo perdido e empréstimo, no âmbito do Programa 1.º Direito</v>
      </c>
      <c r="C2" s="1349"/>
      <c r="D2" s="1349"/>
      <c r="E2" s="1350"/>
    </row>
    <row r="3" spans="1:10">
      <c r="B3" s="1351" t="s">
        <v>11205</v>
      </c>
      <c r="C3" s="1352"/>
      <c r="D3" s="1352"/>
      <c r="E3" s="1353"/>
    </row>
    <row r="4" spans="1:10">
      <c r="B4" s="1354"/>
      <c r="C4" s="1355"/>
      <c r="D4" s="1355"/>
      <c r="E4" s="1356"/>
    </row>
    <row r="5" spans="1:10" ht="18.5">
      <c r="B5" s="678"/>
      <c r="C5" s="678"/>
      <c r="D5" s="678"/>
      <c r="E5" s="678"/>
    </row>
    <row r="6" spans="1:10" ht="18.5">
      <c r="A6" s="679" t="s">
        <v>11406</v>
      </c>
      <c r="B6" s="680"/>
      <c r="C6" s="678"/>
      <c r="D6" s="678"/>
      <c r="E6" s="678"/>
    </row>
    <row r="7" spans="1:10" ht="18.5">
      <c r="A7" s="681" t="s">
        <v>11405</v>
      </c>
      <c r="B7" s="682">
        <v>44362</v>
      </c>
      <c r="C7" s="678"/>
      <c r="D7" s="678"/>
      <c r="E7" s="678"/>
    </row>
    <row r="8" spans="1:10" s="734" customFormat="1" ht="6.5">
      <c r="B8" s="727"/>
      <c r="C8" s="727"/>
      <c r="D8" s="727"/>
      <c r="E8" s="727"/>
    </row>
    <row r="9" spans="1:10" ht="15.5">
      <c r="A9" s="683" t="s">
        <v>1960</v>
      </c>
      <c r="B9" s="1357" t="str">
        <f>Enquadramento!I11</f>
        <v>1D.0903.0001.01</v>
      </c>
      <c r="C9" s="1358"/>
      <c r="D9" s="1358"/>
      <c r="E9" s="1359"/>
    </row>
    <row r="10" spans="1:10" s="734" customFormat="1" ht="6.5">
      <c r="A10" s="726"/>
      <c r="B10" s="727"/>
      <c r="C10" s="727"/>
      <c r="D10" s="727"/>
      <c r="E10" s="727"/>
    </row>
    <row r="11" spans="1:10" ht="15.5">
      <c r="A11" s="683" t="s">
        <v>0</v>
      </c>
      <c r="B11" s="1360" t="str">
        <f>Enquadramento!D7</f>
        <v>Celorico da Beira</v>
      </c>
      <c r="C11" s="1358"/>
      <c r="D11" s="1358"/>
      <c r="E11" s="1359"/>
      <c r="J11" s="735"/>
    </row>
    <row r="12" spans="1:10" ht="15.5">
      <c r="A12" s="684" t="s">
        <v>11206</v>
      </c>
    </row>
    <row r="13" spans="1:10" ht="15.5">
      <c r="A13" s="1361" t="s">
        <v>11207</v>
      </c>
      <c r="B13" s="1362"/>
      <c r="D13" s="1361" t="s">
        <v>11208</v>
      </c>
      <c r="E13" s="1362"/>
    </row>
    <row r="14" spans="1:10" ht="18.5">
      <c r="A14" s="685" t="s">
        <v>11209</v>
      </c>
      <c r="B14" s="570">
        <v>438.81</v>
      </c>
      <c r="C14" s="736"/>
      <c r="D14" s="685" t="s">
        <v>11210</v>
      </c>
      <c r="E14" s="569">
        <v>1.4999999999999999E-2</v>
      </c>
    </row>
    <row r="15" spans="1:10" ht="17.5">
      <c r="A15" s="686" t="s">
        <v>11211</v>
      </c>
      <c r="B15" s="687">
        <f>IF(B16="Sim",1.25,1)</f>
        <v>1</v>
      </c>
      <c r="C15" s="737"/>
      <c r="D15" s="688" t="s">
        <v>11404</v>
      </c>
      <c r="E15" s="722">
        <f>CP_HCC</f>
        <v>1070.19</v>
      </c>
      <c r="F15" s="738"/>
    </row>
    <row r="16" spans="1:10" ht="18.5">
      <c r="A16" s="689" t="s">
        <v>11453</v>
      </c>
      <c r="B16" s="614" t="str">
        <f>'Anexo IB'!H24</f>
        <v>Não</v>
      </c>
      <c r="C16" s="736"/>
      <c r="D16" s="690" t="s">
        <v>11213</v>
      </c>
      <c r="E16" s="751">
        <f>+B52</f>
        <v>250</v>
      </c>
    </row>
    <row r="17" spans="1:8" ht="18.5">
      <c r="A17" s="690" t="s">
        <v>11403</v>
      </c>
      <c r="B17" s="614" t="e">
        <f>'Anexo IB'!#REF!</f>
        <v>#REF!</v>
      </c>
      <c r="C17" s="736"/>
      <c r="D17" s="691" t="s">
        <v>11402</v>
      </c>
      <c r="E17" s="692">
        <v>1</v>
      </c>
      <c r="F17" s="739"/>
    </row>
    <row r="18" spans="1:8" ht="18.5">
      <c r="A18" s="685" t="s">
        <v>11401</v>
      </c>
      <c r="B18" s="744" t="e">
        <f>'Anexo IB'!#REF!</f>
        <v>#REF!</v>
      </c>
      <c r="C18" s="736"/>
      <c r="D18" s="693" t="s">
        <v>11400</v>
      </c>
      <c r="E18" s="694">
        <v>3</v>
      </c>
    </row>
    <row r="19" spans="1:8" ht="18.5">
      <c r="A19" s="693" t="s">
        <v>11454</v>
      </c>
      <c r="B19" s="745">
        <f>'Anexo IB'!H21</f>
        <v>0</v>
      </c>
      <c r="C19" s="736"/>
      <c r="D19" s="695" t="s">
        <v>11399</v>
      </c>
      <c r="E19" s="876"/>
    </row>
    <row r="20" spans="1:8" ht="18.5">
      <c r="A20" s="693" t="s">
        <v>11214</v>
      </c>
      <c r="B20" s="745">
        <f>'Anexo IB'!H20</f>
        <v>0</v>
      </c>
      <c r="C20" s="736"/>
      <c r="D20" s="685" t="s">
        <v>11216</v>
      </c>
      <c r="E20" s="696" t="str">
        <f>IF(A41&lt;&gt;9,"",(E15*E19)+E17)</f>
        <v/>
      </c>
      <c r="F20" s="697"/>
      <c r="G20" s="740"/>
    </row>
    <row r="21" spans="1:8" ht="18.5">
      <c r="A21" s="698" t="s">
        <v>11455</v>
      </c>
      <c r="B21" s="615">
        <f>'Anexo IB'!H22</f>
        <v>0</v>
      </c>
      <c r="C21" s="736"/>
      <c r="D21" s="685" t="s">
        <v>11398</v>
      </c>
      <c r="E21" s="699">
        <v>30</v>
      </c>
      <c r="F21" s="697"/>
      <c r="G21" s="741"/>
    </row>
    <row r="22" spans="1:8" ht="18.5">
      <c r="A22" s="685" t="s">
        <v>11456</v>
      </c>
      <c r="B22" s="568">
        <f>'Anexo IB'!H19</f>
        <v>0</v>
      </c>
      <c r="C22" s="736"/>
      <c r="D22" s="700" t="s">
        <v>11219</v>
      </c>
      <c r="E22" s="567"/>
      <c r="F22" s="701" t="e">
        <f>ROUND(+B30*((1+E14)^(1/12)-1),2)</f>
        <v>#VALUE!</v>
      </c>
      <c r="G22" s="702"/>
      <c r="H22" s="703"/>
    </row>
    <row r="23" spans="1:8" ht="18.5">
      <c r="A23" s="685" t="s">
        <v>11218</v>
      </c>
      <c r="B23" s="566">
        <f>'Anexo IB'!H25</f>
        <v>1</v>
      </c>
      <c r="C23" s="736"/>
      <c r="D23" s="1345" t="str">
        <f>IF(A41&lt;&gt;9,"",IF(C24&gt;4*B14,"CANDIDATURA NÃO ELEGÍVEL PORQUE RMM DO AGREGADO É SUPERIOR A 4 VEZES O VALOR DO IAS",IF(AND(B34&gt;0,B34&lt;A42),"O VALOR DAS DESPESAS ELEGÍVEIS NÃO É TOTALMENTE FINANCIÁVEL. ",IF(E22="","",IF(E36=0,"",IF(E36&gt;E21," PRESTAÇÃO PROPOSTA NÃO ADMISSÍVEL PORQUE O PRAZO MÁXIMO DE REEMBOLSO DO EMPRÉSTIMO DE 30 ANOS É ULTRAPASSADO",""))))))</f>
        <v/>
      </c>
      <c r="E23" s="1345"/>
      <c r="G23" s="704"/>
      <c r="H23" s="703"/>
    </row>
    <row r="24" spans="1:8" ht="18.5">
      <c r="A24" s="685" t="s">
        <v>11457</v>
      </c>
      <c r="B24" s="565" t="str">
        <f>IF(A41=9,ROUND(B17/12/B23,2)-B18,"")</f>
        <v/>
      </c>
      <c r="C24" s="724" t="str">
        <f>IF(A41=9,ROUND(B17/12/B23,2),"")</f>
        <v/>
      </c>
      <c r="D24" s="1345"/>
      <c r="E24" s="1345"/>
      <c r="F24" s="702"/>
      <c r="G24" s="703"/>
      <c r="H24" s="703"/>
    </row>
    <row r="25" spans="1:8" ht="18.5">
      <c r="A25" s="689" t="s">
        <v>11458</v>
      </c>
      <c r="B25" s="565" t="str">
        <f>IF(A41&lt;&gt;9,"",IF(B24-B14&lt;0,0,B24-B14))</f>
        <v/>
      </c>
      <c r="C25" s="736"/>
      <c r="D25" s="1345"/>
      <c r="E25" s="1345"/>
      <c r="F25" s="705"/>
      <c r="G25" s="702"/>
      <c r="H25" s="703"/>
    </row>
    <row r="26" spans="1:8" ht="18.5">
      <c r="A26" s="689" t="s">
        <v>11459</v>
      </c>
      <c r="B26" s="564" t="str">
        <f>IF(A41&lt;&gt;9,"",IF(B25=0,0,MIN(B25,0.25*B24)))</f>
        <v/>
      </c>
      <c r="C26" s="736"/>
      <c r="D26" s="1345"/>
      <c r="E26" s="1345"/>
      <c r="F26" s="703"/>
      <c r="G26" s="703"/>
      <c r="H26" s="703"/>
    </row>
    <row r="27" spans="1:8" s="734" customFormat="1" ht="6.5">
      <c r="A27" s="728"/>
      <c r="B27" s="729"/>
      <c r="D27" s="730"/>
      <c r="E27" s="730"/>
      <c r="F27" s="731"/>
      <c r="G27" s="731"/>
      <c r="H27" s="731"/>
    </row>
    <row r="28" spans="1:8" ht="15.5">
      <c r="A28" s="707" t="s">
        <v>11223</v>
      </c>
      <c r="B28" s="708"/>
      <c r="D28" s="707" t="str">
        <f>IF(F26=TRUE,"","Estrutura do financiamento de acordo com valor da prestação mensal proposta")</f>
        <v>Estrutura do financiamento de acordo com valor da prestação mensal proposta</v>
      </c>
      <c r="E28" s="708"/>
      <c r="F28" s="703"/>
      <c r="G28" s="703"/>
      <c r="H28" s="703"/>
    </row>
    <row r="29" spans="1:8" s="734" customFormat="1" ht="6.5">
      <c r="A29" s="732"/>
      <c r="C29" s="731"/>
      <c r="D29" s="742"/>
      <c r="E29" s="742"/>
      <c r="F29" s="731"/>
      <c r="G29" s="731"/>
      <c r="H29" s="731"/>
    </row>
    <row r="30" spans="1:8" ht="18.5">
      <c r="A30" s="769" t="s">
        <v>11224</v>
      </c>
      <c r="B30" s="709" t="str">
        <f>IF(A41&lt;&gt;9,"",B33-B31)</f>
        <v/>
      </c>
      <c r="C30" s="725"/>
      <c r="D30" s="710" t="s">
        <v>11224</v>
      </c>
      <c r="E30" s="709" t="str">
        <f>+B30</f>
        <v/>
      </c>
      <c r="F30" s="703"/>
      <c r="G30" s="703"/>
      <c r="H30" s="703"/>
    </row>
    <row r="31" spans="1:8" ht="18.5">
      <c r="A31" s="769" t="s">
        <v>11225</v>
      </c>
      <c r="B31" s="709" t="str">
        <f>IF(A41&lt;&gt;9,"",IF(B25=0,B33,IF(B33-B26*180&lt;0,0,(B33-B26*180))))</f>
        <v/>
      </c>
      <c r="C31" s="725"/>
      <c r="D31" s="710" t="s">
        <v>11225</v>
      </c>
      <c r="E31" s="709" t="str">
        <f>+B31</f>
        <v/>
      </c>
      <c r="F31" s="703"/>
      <c r="G31" s="703"/>
      <c r="H31" s="711"/>
    </row>
    <row r="32" spans="1:8" ht="18.5">
      <c r="A32" s="769" t="s">
        <v>11226</v>
      </c>
      <c r="B32" s="709" t="str">
        <f>IF(A41&lt;&gt;9,"",B30+B31)</f>
        <v/>
      </c>
      <c r="C32" s="725"/>
      <c r="D32" s="710" t="s">
        <v>11226</v>
      </c>
      <c r="E32" s="709" t="str">
        <f>+B32</f>
        <v/>
      </c>
      <c r="F32" s="703"/>
      <c r="G32" s="703"/>
      <c r="H32" s="703"/>
    </row>
    <row r="33" spans="1:8" ht="18.5">
      <c r="A33" s="769" t="s">
        <v>11227</v>
      </c>
      <c r="B33" s="709" t="str">
        <f>IF(A41=9,MIN(E20,E16),"")</f>
        <v/>
      </c>
      <c r="C33" s="725"/>
      <c r="D33" s="710" t="s">
        <v>11227</v>
      </c>
      <c r="E33" s="709" t="str">
        <f>+B33</f>
        <v/>
      </c>
      <c r="F33" s="703"/>
      <c r="G33" s="703"/>
      <c r="H33" s="703"/>
    </row>
    <row r="34" spans="1:8" ht="18.5">
      <c r="A34" s="769" t="s">
        <v>11397</v>
      </c>
      <c r="B34" s="709" t="str">
        <f>IF(A41&lt;&gt;9,"",IF(E16-E20&lt;0,0,E16-E20))</f>
        <v/>
      </c>
      <c r="C34" s="725"/>
      <c r="D34" s="710" t="s">
        <v>11397</v>
      </c>
      <c r="E34" s="709" t="str">
        <f>+B34</f>
        <v/>
      </c>
      <c r="F34" s="703"/>
      <c r="G34" s="703"/>
      <c r="H34" s="703"/>
    </row>
    <row r="35" spans="1:8" ht="18.5">
      <c r="A35" s="769" t="s">
        <v>11396</v>
      </c>
      <c r="B35" s="713" t="str">
        <f>IFERROR(IF(OR(A41&lt;&gt;9,B30=0),"",+E18),0)</f>
        <v/>
      </c>
      <c r="C35" s="725"/>
      <c r="D35" s="714" t="s">
        <v>11396</v>
      </c>
      <c r="E35" s="715" t="str">
        <f>IF(E22="","",IF(E22&lt;=F22,"",IF(E22&lt;=0,"",IFERROR(IF(OR(A41&lt;&gt;9,E30=0),"",+E18),0))))</f>
        <v/>
      </c>
      <c r="F35" s="703"/>
      <c r="G35" s="703"/>
      <c r="H35" s="703"/>
    </row>
    <row r="36" spans="1:8" ht="18.5">
      <c r="A36" s="769" t="s">
        <v>11395</v>
      </c>
      <c r="B36" s="716" t="str">
        <f>IF(OR(A41&lt;&gt;9,B30=0),"",MIN(E21,ROUNDUP(NPER((1+E14)^(1/12)-1,B26,-B30)/12,0)))</f>
        <v/>
      </c>
      <c r="C36" s="725"/>
      <c r="D36" s="714" t="s">
        <v>11230</v>
      </c>
      <c r="E36" s="717" t="str">
        <f>IF(E22="","",IF(E22&lt;=F22,"",IF(OR(E22=0,E30=0),"",ROUNDUP(NPER((1+E14/2)^(1/12)-1,E22,-E30)/12,0))))</f>
        <v/>
      </c>
      <c r="F36" s="703"/>
      <c r="G36" s="703"/>
      <c r="H36" s="703"/>
    </row>
    <row r="37" spans="1:8" ht="18.5">
      <c r="A37" s="714" t="str">
        <f>IF(OR(B30=0,A41&lt;&gt;9),"",+CONCATENATE("Valor da Prestação Mensal de reembolso do empréstimo (da 1ª à ",TEXT(MIN(B36*12,120-E18),"###"),"ª)"))</f>
        <v/>
      </c>
      <c r="B37" s="718" t="str">
        <f>IF(A41&lt;&gt;9,"",IF(B36="","",IF(OR(A41&lt;&gt;9,B30=0),0,PMT((1+E14/2)^(0.0833333333333333)-1,B36*12,-B30))))</f>
        <v/>
      </c>
      <c r="C37" s="725"/>
      <c r="D37" s="714" t="str">
        <f>IF(E36="","",IF(OR(E30=0,A41&lt;&gt;9),"",+CONCATENATE("Valor da Prestação Mensal de reembolso do empréstimo (da 1ª à ",TEXT(MIN(E36*12,120-E18),"###"),"ª)")))</f>
        <v/>
      </c>
      <c r="E37" s="718" t="str">
        <f>IF(A41&lt;&gt;9,"",IF(E36="","",IF(OR(A41&lt;&gt;9,E30=0),0,PMT((1+E14/2)^(0.0833333333333333)-1,E36*12,-E30))))</f>
        <v/>
      </c>
      <c r="F37" s="703"/>
      <c r="G37" s="703"/>
      <c r="H37" s="703"/>
    </row>
    <row r="38" spans="1:8" ht="18.5">
      <c r="A38" s="712" t="str">
        <f>IF(OR(B30=0,A41&lt;&gt;9,B36&lt;=10),"",IF(OR(MIN(B36*12,120-E18)&lt;120-E18,B30=0),"",(+CONCATENATE("Valor da Prestação Mensal de reembolso do empréstimo ","(da ",TEXT(121-E18,"###"),"ª à ",TEXT(B36*12,"###"),"ª)"))))</f>
        <v/>
      </c>
      <c r="B38" s="718" t="str">
        <f>IF(A41&lt;&gt;9,"",IF(A38="","",IF(OR(A41&lt;&gt;9,B30=0),0,VLOOKUP(121,'[11]Plano Tx de Esforço'!A6:J365,10,FALSE))))</f>
        <v/>
      </c>
      <c r="C38" s="725"/>
      <c r="D38" s="714" t="str">
        <f>IF(E36="","",IF(OR(E30=0,A41&lt;&gt;9,E36&lt;=10),"",IF(OR(MIN(E36*12,120-E18)&lt;120-E18,E30=0),"",(+CONCATENATE("Valor da Prestação Mensal de reembolso do empréstimo ","(da ",TEXT(121-E18,"###"),"ª à ",TEXT(E36*12,"###"),"ª)")))))</f>
        <v/>
      </c>
      <c r="E38" s="718" t="str">
        <f>IF(A41&lt;&gt;9,"",IF(D38="","",IF(OR(A41&lt;&gt;9,E30=0),0,VLOOKUP(121,'[11]Plano Prestação Mensal Proposta'!A6:J365,10,FALSE))))</f>
        <v/>
      </c>
      <c r="F38" s="703"/>
      <c r="G38" s="703"/>
      <c r="H38" s="703"/>
    </row>
    <row r="39" spans="1:8" s="743" customFormat="1" ht="39.75" customHeight="1">
      <c r="A39" s="1346" t="s">
        <v>11460</v>
      </c>
      <c r="B39" s="1346"/>
      <c r="C39" s="1346"/>
      <c r="D39" s="1346"/>
      <c r="E39" s="1346"/>
      <c r="F39" s="719"/>
      <c r="G39" s="719"/>
      <c r="H39" s="719"/>
    </row>
    <row r="40" spans="1:8" ht="19.5">
      <c r="A40" s="1347" t="str">
        <f>IF(E54="Sim","Valores determinados pelo IHRU","Os valores de financiamento obtidos a partir deste simulador são indicativos, carecendo de confirmação pelo IHRU quando ocorrer a submissão da candidatura.")</f>
        <v>Valores determinados pelo IHRU</v>
      </c>
      <c r="B40" s="1347"/>
      <c r="C40" s="1347"/>
      <c r="D40" s="1347"/>
      <c r="E40" s="1347"/>
      <c r="F40" s="703"/>
      <c r="G40" s="703"/>
      <c r="H40" s="703"/>
    </row>
    <row r="41" spans="1:8">
      <c r="A41" s="697">
        <f>COUNTA(B19,B20,B21,B16,B17,E16,E15,E18,E19)</f>
        <v>8</v>
      </c>
      <c r="B41" s="711"/>
      <c r="C41" s="711"/>
      <c r="D41" s="706"/>
      <c r="E41" s="703"/>
      <c r="F41" s="703"/>
      <c r="G41" s="703"/>
      <c r="H41" s="703"/>
    </row>
    <row r="42" spans="1:8">
      <c r="A42" s="720"/>
      <c r="B42" s="703"/>
      <c r="C42" s="703"/>
      <c r="D42" s="706"/>
      <c r="E42" s="703"/>
      <c r="F42" s="703"/>
      <c r="G42" s="703"/>
      <c r="H42" s="703"/>
    </row>
    <row r="43" spans="1:8" ht="15.5">
      <c r="A43" s="1343" t="s">
        <v>11467</v>
      </c>
      <c r="B43" s="1344"/>
      <c r="C43" s="748" t="s">
        <v>11516</v>
      </c>
      <c r="E43" s="703"/>
      <c r="F43" s="703"/>
      <c r="G43" s="703"/>
      <c r="H43" s="703"/>
    </row>
    <row r="44" spans="1:8" ht="15.5">
      <c r="A44" s="748" t="s">
        <v>11483</v>
      </c>
      <c r="B44" s="750"/>
      <c r="C44" s="815">
        <v>0</v>
      </c>
      <c r="D44" s="721"/>
      <c r="E44" s="703"/>
      <c r="F44" s="703"/>
      <c r="G44" s="703"/>
      <c r="H44" s="703"/>
    </row>
    <row r="45" spans="1:8" ht="15.5">
      <c r="A45" s="749" t="s">
        <v>11465</v>
      </c>
      <c r="B45" s="869"/>
      <c r="C45" s="815">
        <v>0.23</v>
      </c>
      <c r="D45" s="703"/>
      <c r="E45" s="703"/>
      <c r="F45" s="703"/>
      <c r="G45" s="703"/>
      <c r="H45" s="703"/>
    </row>
    <row r="46" spans="1:8" ht="15.5">
      <c r="A46" s="748" t="s">
        <v>11468</v>
      </c>
      <c r="B46" s="750"/>
      <c r="C46" s="815">
        <v>0.23</v>
      </c>
      <c r="D46" s="703"/>
      <c r="E46" s="703"/>
      <c r="F46" s="703"/>
      <c r="G46" s="703"/>
      <c r="H46" s="703"/>
    </row>
    <row r="47" spans="1:8" ht="15.5">
      <c r="A47" s="748" t="s">
        <v>2146</v>
      </c>
      <c r="B47" s="750"/>
      <c r="C47" s="815">
        <v>0.06</v>
      </c>
      <c r="D47" s="703"/>
      <c r="E47" s="703"/>
      <c r="F47" s="703"/>
      <c r="G47" s="703"/>
      <c r="H47" s="703"/>
    </row>
    <row r="48" spans="1:8" ht="15.5">
      <c r="A48" s="748" t="s">
        <v>11466</v>
      </c>
      <c r="B48" s="752">
        <v>250</v>
      </c>
      <c r="C48" s="815">
        <v>0</v>
      </c>
      <c r="E48" s="703"/>
      <c r="F48" s="703"/>
      <c r="G48" s="703"/>
      <c r="H48" s="703"/>
    </row>
    <row r="49" spans="1:8" ht="15.5">
      <c r="A49" s="748" t="s">
        <v>11469</v>
      </c>
      <c r="B49" s="750"/>
      <c r="C49" s="815">
        <v>0</v>
      </c>
      <c r="D49" s="703"/>
      <c r="E49" s="703"/>
      <c r="F49" s="703"/>
      <c r="G49" s="703"/>
      <c r="H49" s="703"/>
    </row>
    <row r="50" spans="1:8" ht="15.5">
      <c r="A50" s="748" t="s">
        <v>11518</v>
      </c>
      <c r="B50" s="750">
        <f>ROUND(+B45*C45+B46*C46,2)</f>
        <v>0</v>
      </c>
      <c r="C50" s="815"/>
      <c r="D50" s="703"/>
      <c r="E50" s="703"/>
      <c r="F50" s="703"/>
      <c r="G50" s="703"/>
      <c r="H50" s="703"/>
    </row>
    <row r="51" spans="1:8" ht="15.5">
      <c r="A51" s="748" t="s">
        <v>11517</v>
      </c>
      <c r="B51" s="750">
        <f>ROUND(+B47*C47,2)</f>
        <v>0</v>
      </c>
      <c r="C51" s="815"/>
      <c r="D51" s="703"/>
      <c r="E51" s="703"/>
      <c r="F51" s="703"/>
      <c r="G51" s="703"/>
      <c r="H51" s="703"/>
    </row>
    <row r="52" spans="1:8">
      <c r="A52" s="813" t="s">
        <v>6</v>
      </c>
      <c r="B52" s="814">
        <f>SUM(B44:B51)</f>
        <v>250</v>
      </c>
      <c r="C52" s="748"/>
      <c r="D52" s="703"/>
      <c r="E52" s="703"/>
      <c r="F52" s="703"/>
      <c r="G52" s="703"/>
      <c r="H52" s="703"/>
    </row>
    <row r="53" spans="1:8">
      <c r="A53" s="703"/>
      <c r="B53" s="703"/>
      <c r="C53" s="703"/>
      <c r="D53" s="703"/>
      <c r="E53" s="703"/>
      <c r="F53" s="703"/>
      <c r="G53" s="703"/>
      <c r="H53" s="703"/>
    </row>
    <row r="54" spans="1:8" ht="21">
      <c r="A54" s="1342" t="s">
        <v>11523</v>
      </c>
      <c r="B54" s="1342"/>
      <c r="C54" s="1342"/>
      <c r="D54" s="1342"/>
      <c r="E54" s="828" t="s">
        <v>1067</v>
      </c>
      <c r="F54" s="703"/>
      <c r="G54" s="703"/>
      <c r="H54" s="703"/>
    </row>
    <row r="55" spans="1:8">
      <c r="A55" s="703"/>
      <c r="B55" s="703"/>
      <c r="C55" s="703"/>
      <c r="D55" s="703"/>
      <c r="E55" s="703"/>
      <c r="F55" s="703"/>
      <c r="G55" s="703"/>
      <c r="H55" s="703"/>
    </row>
    <row r="56" spans="1:8">
      <c r="A56" s="703"/>
      <c r="B56" s="703"/>
      <c r="C56" s="703"/>
      <c r="D56" s="703"/>
      <c r="E56" s="703"/>
      <c r="F56" s="703"/>
      <c r="G56" s="703"/>
      <c r="H56" s="703"/>
    </row>
    <row r="57" spans="1:8">
      <c r="A57" s="703"/>
      <c r="B57" s="703"/>
      <c r="C57" s="703"/>
      <c r="D57" s="703"/>
      <c r="E57" s="703"/>
      <c r="F57" s="703"/>
      <c r="G57" s="703"/>
      <c r="H57" s="703"/>
    </row>
    <row r="58" spans="1:8">
      <c r="A58" s="703"/>
      <c r="B58" s="703"/>
      <c r="C58" s="703"/>
      <c r="D58" s="703"/>
      <c r="E58" s="703"/>
      <c r="F58" s="703"/>
      <c r="G58" s="703"/>
      <c r="H58" s="703"/>
    </row>
    <row r="59" spans="1:8">
      <c r="A59" s="703"/>
      <c r="B59" s="703"/>
      <c r="C59" s="703"/>
      <c r="D59" s="703"/>
      <c r="E59" s="703"/>
      <c r="F59" s="703"/>
      <c r="G59" s="703"/>
      <c r="H59" s="703"/>
    </row>
    <row r="60" spans="1:8">
      <c r="A60" s="703"/>
      <c r="B60" s="703"/>
      <c r="C60" s="703"/>
      <c r="D60" s="703"/>
      <c r="E60" s="703"/>
      <c r="F60" s="703"/>
      <c r="G60" s="703"/>
      <c r="H60" s="703"/>
    </row>
    <row r="61" spans="1:8">
      <c r="A61" s="703"/>
      <c r="B61" s="703"/>
      <c r="C61" s="703"/>
      <c r="D61" s="703"/>
      <c r="E61" s="703"/>
      <c r="F61" s="703"/>
      <c r="G61" s="703"/>
      <c r="H61" s="703"/>
    </row>
    <row r="62" spans="1:8">
      <c r="A62" s="703"/>
      <c r="B62" s="703"/>
      <c r="C62" s="703"/>
      <c r="D62" s="703"/>
      <c r="E62" s="703"/>
      <c r="F62" s="703"/>
      <c r="G62" s="703"/>
      <c r="H62" s="703"/>
    </row>
    <row r="63" spans="1:8">
      <c r="A63" s="703"/>
      <c r="B63" s="703"/>
      <c r="C63" s="703"/>
      <c r="D63" s="703"/>
      <c r="E63" s="703"/>
      <c r="F63" s="703"/>
      <c r="G63" s="703"/>
      <c r="H63" s="703"/>
    </row>
    <row r="64" spans="1:8">
      <c r="A64" s="703"/>
      <c r="B64" s="703"/>
      <c r="C64" s="703"/>
      <c r="D64" s="703"/>
      <c r="E64" s="703"/>
      <c r="F64" s="703"/>
      <c r="G64" s="703"/>
      <c r="H64" s="703"/>
    </row>
    <row r="65" spans="1:8">
      <c r="A65" s="703"/>
      <c r="B65" s="703"/>
      <c r="C65" s="703"/>
      <c r="D65" s="703"/>
      <c r="E65" s="703"/>
      <c r="F65" s="703"/>
      <c r="G65" s="703"/>
      <c r="H65" s="703"/>
    </row>
    <row r="66" spans="1:8">
      <c r="A66" s="703"/>
      <c r="B66" s="703"/>
      <c r="C66" s="703"/>
      <c r="D66" s="703"/>
      <c r="E66" s="703"/>
      <c r="F66" s="703"/>
      <c r="G66" s="703"/>
      <c r="H66" s="703"/>
    </row>
    <row r="67" spans="1:8">
      <c r="A67" s="703"/>
      <c r="B67" s="703"/>
      <c r="C67" s="703"/>
      <c r="D67" s="703"/>
      <c r="E67" s="703"/>
    </row>
    <row r="68" spans="1:8">
      <c r="A68" s="703"/>
      <c r="B68" s="703"/>
      <c r="D68" s="703"/>
      <c r="E68" s="703"/>
    </row>
    <row r="69" spans="1:8">
      <c r="A69" s="703"/>
      <c r="B69" s="703"/>
      <c r="D69" s="703"/>
      <c r="E69" s="703"/>
    </row>
    <row r="70" spans="1:8">
      <c r="A70" s="703"/>
      <c r="B70" s="703"/>
      <c r="D70" s="703"/>
      <c r="E70" s="703"/>
    </row>
    <row r="71" spans="1:8">
      <c r="A71" s="703"/>
      <c r="B71" s="703"/>
      <c r="D71" s="703"/>
      <c r="E71" s="703"/>
    </row>
    <row r="72" spans="1:8">
      <c r="A72" s="703"/>
      <c r="B72" s="703"/>
      <c r="D72" s="703"/>
      <c r="E72" s="703"/>
    </row>
    <row r="73" spans="1:8">
      <c r="A73" s="703"/>
      <c r="B73" s="703"/>
    </row>
    <row r="74" spans="1:8">
      <c r="A74" s="703"/>
      <c r="B74" s="703"/>
    </row>
    <row r="75" spans="1:8">
      <c r="A75" s="703"/>
      <c r="B75" s="703"/>
    </row>
    <row r="76" spans="1:8">
      <c r="A76" s="703"/>
      <c r="B76" s="703"/>
    </row>
    <row r="77" spans="1:8">
      <c r="A77" s="703"/>
      <c r="B77" s="703"/>
    </row>
  </sheetData>
  <mergeCells count="11">
    <mergeCell ref="B2:E2"/>
    <mergeCell ref="B3:E4"/>
    <mergeCell ref="B9:E9"/>
    <mergeCell ref="B11:E11"/>
    <mergeCell ref="A13:B13"/>
    <mergeCell ref="D13:E13"/>
    <mergeCell ref="A54:D54"/>
    <mergeCell ref="A43:B43"/>
    <mergeCell ref="D23:E26"/>
    <mergeCell ref="A39:E39"/>
    <mergeCell ref="A40:E40"/>
  </mergeCells>
  <conditionalFormatting sqref="D28:E33 D37:E37 D36 D35:E35 E34">
    <cfRule type="expression" dxfId="107" priority="5">
      <formula>$E$22=""</formula>
    </cfRule>
  </conditionalFormatting>
  <conditionalFormatting sqref="E36">
    <cfRule type="expression" dxfId="106" priority="4">
      <formula>$E$22=""</formula>
    </cfRule>
  </conditionalFormatting>
  <conditionalFormatting sqref="D34">
    <cfRule type="expression" dxfId="105" priority="3">
      <formula>$E$22=""</formula>
    </cfRule>
  </conditionalFormatting>
  <conditionalFormatting sqref="D38:E38">
    <cfRule type="expression" dxfId="104" priority="2">
      <formula>$E$22=""</formula>
    </cfRule>
  </conditionalFormatting>
  <conditionalFormatting sqref="B19:B20">
    <cfRule type="expression" dxfId="103" priority="1" stopIfTrue="1">
      <formula>IF(B15&lt;&gt;1,"0")</formula>
    </cfRule>
  </conditionalFormatting>
  <dataValidations count="8">
    <dataValidation type="whole" allowBlank="1" showInputMessage="1" showErrorMessage="1" error="O primeiro adulto não dependente vive isolado. Por favor insira o valor 0 (zero)" sqref="B19">
      <formula1>0</formula1>
      <formula2>IF(B16="Sim",0,100)</formula2>
    </dataValidation>
    <dataValidation allowBlank="1" showInputMessage="1" showErrorMessage="1" error="O agregado é composto apenas por um elemento." sqref="B20"/>
    <dataValidation type="whole" allowBlank="1" showInputMessage="1" showErrorMessage="1" error="O número de indíviduos nesta categoria tem de ser coerente com a composição do agregado. Por favor corrija._x000a_" sqref="B21">
      <formula1>0</formula1>
      <formula2>INT(B15)+B19+B20</formula2>
    </dataValidation>
    <dataValidation type="decimal" allowBlank="1" showInputMessage="1" showErrorMessage="1" errorTitle="Atenção" error="A prestação não pode ser inferior aos juros a pagar num mês  ou superior à Taxa de Esforço Máxima. Por favor insira um novo  valor de prestação." sqref="E22">
      <formula1>F22+0.01</formula1>
      <formula2>B26</formula2>
    </dataValidation>
    <dataValidation type="decimal" operator="greaterThan" allowBlank="1" showInputMessage="1" showErrorMessage="1" error="Deve registar a data no formato indicado e anterior ao dia de hoje " sqref="B17">
      <formula1>0</formula1>
    </dataValidation>
    <dataValidation type="decimal" operator="greaterThanOrEqual" allowBlank="1" showInputMessage="1" showErrorMessage="1" error="Caso não tenha encargos com empréstimo à habitação insira o valor 0 (zero)" sqref="B18">
      <formula1>0</formula1>
    </dataValidation>
    <dataValidation type="decimal" allowBlank="1" showInputMessage="1" showErrorMessage="1" error="De acordo com o n.º 3 do art.º 19.º do DL 37/2018, corresponde até ao máximo de 10 % do valor total da empreitada_x000a_de construção ou de reabilitação" sqref="E17">
      <formula1>0</formula1>
      <formula2>E16*0.1</formula2>
    </dataValidation>
    <dataValidation type="decimal" operator="greaterThan" allowBlank="1" showInputMessage="1" showErrorMessage="1" error="Apenas são aceites valores maiores que zero." sqref="E16">
      <formula1>0</formula1>
    </dataValidation>
  </dataValidations>
  <pageMargins left="0.70866141732283472" right="0.70866141732283472" top="0.74803149606299213" bottom="0.74803149606299213" header="0.31496062992125984" footer="0.31496062992125984"/>
  <pageSetup paperSize="9" scale="53" orientation="landscape" r:id="rId1"/>
  <ignoredErrors>
    <ignoredError sqref="B9 B11"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6" operator="containsText" id="{4479ACD1-D350-4BBD-AAB4-F36D3889BF6B}">
            <xm:f>NOT(ISERROR(SEARCH($D$23,D23)))</xm:f>
            <xm:f>$D$23</xm:f>
            <x14:dxf>
              <font>
                <color rgb="FF9C0006"/>
              </font>
              <fill>
                <patternFill>
                  <bgColor rgb="FFFFC7CE"/>
                </patternFill>
              </fill>
            </x14:dxf>
          </x14:cfRule>
          <x14:cfRule type="containsText" priority="7" operator="containsText" id="{37CED0FC-705D-4BC1-9B00-30134549B85B}">
            <xm:f>NOT(ISERROR(SEARCH($D$23,D23)))</xm:f>
            <xm:f>$D$23</xm:f>
            <x14:dxf>
              <font>
                <color rgb="FF9C0006"/>
              </font>
            </x14:dxf>
          </x14:cfRule>
          <x14:cfRule type="containsText" priority="8" operator="containsText" id="{10FC4E11-50F5-4523-93CA-DAE29AECE57B}">
            <xm:f>NOT(ISERROR(SEARCH($D$23,D23)))</xm:f>
            <xm:f>$D$23</xm:f>
            <x14:dxf>
              <font>
                <color rgb="FF006100"/>
              </font>
              <fill>
                <patternFill>
                  <bgColor rgb="FFC6EFCE"/>
                </patternFill>
              </fill>
            </x14:dxf>
          </x14:cfRule>
          <xm:sqref>D23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Title="Erro" error="Valores admitidos:_x000a_0, quando não se prevê fase de utilização, ou_x000a_valores superiores a 3 meses.">
          <x14:formula1>
            <xm:f>Lista!$A$2:$A$60</xm:f>
          </x14:formula1>
          <xm:sqref>E18</xm:sqref>
        </x14:dataValidation>
        <x14:dataValidation type="list" allowBlank="1" showInputMessage="1" showErrorMessage="1" promptTitle="tabelas">
          <x14:formula1>
            <xm:f>Tabelas!$Q$2:$Q$3</xm:f>
          </x14:formula1>
          <xm:sqref>E54</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12"/>
  <sheetViews>
    <sheetView zoomScale="80" zoomScaleNormal="80" workbookViewId="0">
      <pane ySplit="1" topLeftCell="A285" activePane="bottomLeft" state="frozen"/>
      <selection activeCell="G32" sqref="G32"/>
      <selection pane="bottomLeft" activeCell="G32" sqref="G32"/>
    </sheetView>
  </sheetViews>
  <sheetFormatPr defaultColWidth="9.1796875" defaultRowHeight="15.5"/>
  <cols>
    <col min="1" max="1" width="18.1796875" style="853" bestFit="1" customWidth="1"/>
    <col min="2" max="2" width="19.1796875" style="854" bestFit="1" customWidth="1"/>
    <col min="3" max="3" width="19.1796875" style="853" bestFit="1" customWidth="1"/>
    <col min="4" max="4" width="25" style="853" bestFit="1" customWidth="1"/>
    <col min="5" max="5" width="19.26953125" style="855" bestFit="1" customWidth="1"/>
    <col min="6" max="6" width="25" style="855" bestFit="1" customWidth="1"/>
    <col min="7" max="7" width="20.453125" style="855" bestFit="1" customWidth="1"/>
    <col min="8" max="8" width="25" style="856" bestFit="1" customWidth="1"/>
    <col min="9" max="9" width="20.453125" style="856" bestFit="1" customWidth="1"/>
    <col min="10" max="10" width="25" style="856" bestFit="1" customWidth="1"/>
    <col min="11" max="11" width="21" style="856" bestFit="1" customWidth="1"/>
    <col min="12" max="12" width="24.81640625" style="856" bestFit="1" customWidth="1"/>
    <col min="13" max="13" width="21" style="856" bestFit="1" customWidth="1"/>
    <col min="14" max="14" width="14.26953125" style="834" bestFit="1" customWidth="1"/>
    <col min="15" max="15" width="13.81640625" style="834" bestFit="1" customWidth="1"/>
    <col min="16" max="16" width="20.7265625" style="834" bestFit="1" customWidth="1"/>
    <col min="17" max="17" width="20.81640625" style="834" bestFit="1" customWidth="1"/>
    <col min="18" max="18" width="26.453125" style="834" bestFit="1" customWidth="1"/>
    <col min="19" max="19" width="2.54296875" style="834" customWidth="1"/>
    <col min="20" max="20" width="24.81640625" style="353" bestFit="1" customWidth="1"/>
    <col min="21" max="21" width="15.26953125" style="353" bestFit="1" customWidth="1"/>
    <col min="22" max="22" width="1.81640625" style="353" customWidth="1"/>
    <col min="23" max="23" width="25" style="353" bestFit="1" customWidth="1"/>
    <col min="24" max="24" width="19" style="353" bestFit="1" customWidth="1"/>
    <col min="25" max="25" width="3.54296875" style="353" customWidth="1"/>
    <col min="26" max="26" width="25" style="353" bestFit="1" customWidth="1"/>
    <col min="27" max="27" width="18.7265625" style="353" bestFit="1" customWidth="1"/>
    <col min="28" max="28" width="3.54296875" style="353" customWidth="1"/>
    <col min="29" max="29" width="24.81640625" style="353" bestFit="1" customWidth="1"/>
    <col min="30" max="30" width="21.7265625" style="353" bestFit="1" customWidth="1"/>
    <col min="31" max="31" width="3.54296875" style="353" customWidth="1"/>
    <col min="32" max="32" width="25" style="353" bestFit="1" customWidth="1"/>
    <col min="33" max="33" width="18.7265625" style="353" bestFit="1" customWidth="1"/>
    <col min="34" max="34" width="3.54296875" style="834" customWidth="1"/>
    <col min="35" max="16384" width="9.1796875" style="834"/>
  </cols>
  <sheetData>
    <row r="1" spans="1:33" s="837" customFormat="1">
      <c r="A1" s="96" t="s">
        <v>0</v>
      </c>
      <c r="B1" s="78" t="s">
        <v>1868</v>
      </c>
      <c r="C1" s="78" t="s">
        <v>1869</v>
      </c>
      <c r="D1" s="104" t="s">
        <v>15</v>
      </c>
      <c r="E1" s="836" t="s">
        <v>1865</v>
      </c>
      <c r="F1" s="106" t="s">
        <v>1866</v>
      </c>
      <c r="G1" s="95" t="s">
        <v>1867</v>
      </c>
      <c r="H1" s="106" t="s">
        <v>1870</v>
      </c>
      <c r="I1" s="95" t="s">
        <v>1871</v>
      </c>
      <c r="J1" s="107" t="s">
        <v>1872</v>
      </c>
      <c r="K1" s="108" t="s">
        <v>1873</v>
      </c>
      <c r="L1" s="107" t="s">
        <v>1874</v>
      </c>
      <c r="M1" s="108" t="s">
        <v>1875</v>
      </c>
      <c r="N1" s="78" t="s">
        <v>1839</v>
      </c>
      <c r="O1" s="78" t="s">
        <v>1840</v>
      </c>
      <c r="P1" s="78" t="s">
        <v>1887</v>
      </c>
      <c r="Q1" s="78" t="s">
        <v>1888</v>
      </c>
      <c r="R1" s="816" t="s">
        <v>11519</v>
      </c>
      <c r="T1" s="353" t="s">
        <v>1828</v>
      </c>
      <c r="U1" s="353" t="s">
        <v>1829</v>
      </c>
      <c r="V1" s="353"/>
      <c r="W1" s="353" t="s">
        <v>1830</v>
      </c>
      <c r="X1" s="353" t="s">
        <v>1831</v>
      </c>
      <c r="Y1" s="353"/>
      <c r="Z1" s="353" t="s">
        <v>1832</v>
      </c>
      <c r="AA1" s="93" t="s">
        <v>1833</v>
      </c>
      <c r="AB1" s="353"/>
      <c r="AC1" s="353" t="s">
        <v>1834</v>
      </c>
      <c r="AD1" s="353" t="s">
        <v>1836</v>
      </c>
      <c r="AE1" s="353"/>
      <c r="AF1" s="353" t="s">
        <v>1835</v>
      </c>
      <c r="AG1" s="93" t="s">
        <v>1837</v>
      </c>
    </row>
    <row r="2" spans="1:33" ht="18.5">
      <c r="A2" s="79" t="s">
        <v>16</v>
      </c>
      <c r="B2" s="838" t="s">
        <v>852</v>
      </c>
      <c r="C2" s="353" t="s">
        <v>556</v>
      </c>
      <c r="D2" s="92" t="s">
        <v>17</v>
      </c>
      <c r="E2" s="839" t="str">
        <f>VLOOKUP(Table143223[[#This Row],[NUTS I]],Table153324[],2,FALSE)</f>
        <v>1</v>
      </c>
      <c r="F2" s="838" t="s">
        <v>18</v>
      </c>
      <c r="G2" s="839" t="str">
        <f>VLOOKUP(Table143223[[#This Row],[NUTS II 2011]],Table163425[],2,FALSE)</f>
        <v>16</v>
      </c>
      <c r="H2" s="92" t="s">
        <v>18</v>
      </c>
      <c r="I2" s="839" t="str">
        <f>VLOOKUP(Table143223[[#This Row],[NUTS II 2013]],Table16243627[],2,FALSE)</f>
        <v>16</v>
      </c>
      <c r="J2" s="838" t="s">
        <v>19</v>
      </c>
      <c r="K2" s="839" t="str">
        <f>VLOOKUP(Table143223[[#This Row],[NUTS III 2011]],Table173526[],2,FALSE)</f>
        <v>16C</v>
      </c>
      <c r="L2" s="92" t="s">
        <v>19</v>
      </c>
      <c r="M2" s="839" t="str">
        <f>VLOOKUP(Table143223[[#This Row],[NUTS III 2013]],Table17253728[],2,FALSE)</f>
        <v>16I</v>
      </c>
      <c r="N2" s="840" t="e">
        <f>IFERROR(VLOOKUP(Table143223[[#This Row],[CodINE Mun2013]],[3]VRefAquis!B:H,2,FALSE),IFERROR(VLOOKUP(Table143223[[#This Row],[CodINE NUTIII 2013]],[3]VRefAquis!B:H,2,FALSE),VLOOKUP(Table143223[[#This Row],[CodINE NUTII 2013]],[3]VRefAquis!B:H,2,FALSE)))</f>
        <v>#N/A</v>
      </c>
      <c r="O2" s="841" t="e">
        <f>IF(VLOOKUP(Table143223[[#This Row],[CodINE Mun2013]],[3]VRefArren!B:H,2,FALSE)&lt;&gt;"",VLOOKUP(Table143223[[#This Row],[CodINE Mun2013]],[3]VRefArren!B:H,2,FALSE),IFERROR(VLOOKUP(Table143223[[#This Row],[CodINE NUTIII 2013]],[3]VRefArren!B:H,2,FALSE),VLOOKUP(Table143223[[#This Row],[CodINE NUTII 2013]],[3]VRefArren!B:H,2,FALSE)))</f>
        <v>#N/A</v>
      </c>
      <c r="P2" s="842">
        <v>4</v>
      </c>
      <c r="Q2" s="113">
        <v>15</v>
      </c>
      <c r="R2" s="817" t="str">
        <f>CONCATENATE("010.01.04.05/2021/",Table143223[[#This Row],[CodINE Mun2011]])</f>
        <v>010.01.04.05/2021/1401</v>
      </c>
      <c r="T2" s="353" t="s">
        <v>17</v>
      </c>
      <c r="U2" s="353" t="s">
        <v>362</v>
      </c>
      <c r="W2" s="838" t="s">
        <v>25</v>
      </c>
      <c r="X2" s="838" t="s">
        <v>507</v>
      </c>
      <c r="Z2" s="838" t="s">
        <v>26</v>
      </c>
      <c r="AA2" s="843" t="s">
        <v>799</v>
      </c>
      <c r="AC2" s="353" t="s">
        <v>1</v>
      </c>
      <c r="AD2" s="353" t="s">
        <v>363</v>
      </c>
      <c r="AF2" s="353" t="s">
        <v>26</v>
      </c>
      <c r="AG2" s="353" t="s">
        <v>459</v>
      </c>
    </row>
    <row r="3" spans="1:33" ht="18.5">
      <c r="A3" s="80" t="s">
        <v>20</v>
      </c>
      <c r="B3" s="838" t="s">
        <v>961</v>
      </c>
      <c r="C3" s="353" t="s">
        <v>621</v>
      </c>
      <c r="D3" s="92" t="s">
        <v>17</v>
      </c>
      <c r="E3" s="839" t="str">
        <f>VLOOKUP(Table143223[[#This Row],[NUTS I]],Table153324[],2,FALSE)</f>
        <v>1</v>
      </c>
      <c r="F3" s="838" t="s">
        <v>18</v>
      </c>
      <c r="G3" s="839" t="str">
        <f>VLOOKUP(Table143223[[#This Row],[NUTS II 2011]],Table163425[],2,FALSE)</f>
        <v>16</v>
      </c>
      <c r="H3" s="92" t="s">
        <v>18</v>
      </c>
      <c r="I3" s="839" t="str">
        <f>VLOOKUP(Table143223[[#This Row],[NUTS II 2013]],Table16243627[],2,FALSE)</f>
        <v>16</v>
      </c>
      <c r="J3" s="838" t="s">
        <v>963</v>
      </c>
      <c r="K3" s="839" t="str">
        <f>VLOOKUP(Table143223[[#This Row],[NUTS III 2011]],Table173526[],2,FALSE)</f>
        <v>161</v>
      </c>
      <c r="L3" s="92" t="s">
        <v>21</v>
      </c>
      <c r="M3" s="839" t="str">
        <f>VLOOKUP(Table143223[[#This Row],[NUTS III 2013]],Table17253728[],2,FALSE)</f>
        <v>16D</v>
      </c>
      <c r="N3" s="840" t="e">
        <f>IFERROR(VLOOKUP(Table143223[[#This Row],[CodINE Mun2013]],[3]VRefAquis!B:H,2,FALSE),IFERROR(VLOOKUP(Table143223[[#This Row],[CodINE NUTIII 2013]],[3]VRefAquis!B:H,2,FALSE),VLOOKUP(Table143223[[#This Row],[CodINE NUTII 2013]],[3]VRefAquis!B:H,2,FALSE)))</f>
        <v>#N/A</v>
      </c>
      <c r="O3" s="841" t="e">
        <f>IF(VLOOKUP(Table143223[[#This Row],[CodINE Mun2013]],[3]VRefArren!B:H,2,FALSE)&lt;&gt;"",VLOOKUP(Table143223[[#This Row],[CodINE Mun2013]],[3]VRefArren!B:H,2,FALSE),IFERROR(VLOOKUP(Table143223[[#This Row],[CodINE NUTIII 2013]],[3]VRefArren!B:H,2,FALSE),VLOOKUP(Table143223[[#This Row],[CodINE NUTII 2013]],[3]VRefArren!B:H,2,FALSE)))</f>
        <v>#N/A</v>
      </c>
      <c r="P3" s="842">
        <v>0</v>
      </c>
      <c r="Q3" s="114">
        <v>0</v>
      </c>
      <c r="R3" s="817" t="str">
        <f>CONCATENATE("010.01.04.05/2021/",Table143223[[#This Row],[CodINE Mun2011]])</f>
        <v>010.01.04.05/2021/0101</v>
      </c>
      <c r="T3" s="353" t="s">
        <v>64</v>
      </c>
      <c r="U3" s="353" t="s">
        <v>426</v>
      </c>
      <c r="W3" s="838" t="s">
        <v>29</v>
      </c>
      <c r="X3" s="838" t="s">
        <v>444</v>
      </c>
      <c r="Z3" s="838" t="s">
        <v>31</v>
      </c>
      <c r="AA3" s="843" t="s">
        <v>506</v>
      </c>
      <c r="AC3" s="353" t="s">
        <v>18</v>
      </c>
      <c r="AD3" s="353" t="s">
        <v>636</v>
      </c>
      <c r="AF3" s="353" t="s">
        <v>31</v>
      </c>
      <c r="AG3" s="353" t="s">
        <v>506</v>
      </c>
    </row>
    <row r="4" spans="1:33" ht="18.5">
      <c r="A4" s="80" t="s">
        <v>22</v>
      </c>
      <c r="B4" s="838" t="s">
        <v>914</v>
      </c>
      <c r="C4" s="353" t="s">
        <v>578</v>
      </c>
      <c r="D4" s="92" t="s">
        <v>17</v>
      </c>
      <c r="E4" s="839" t="str">
        <f>VLOOKUP(Table143223[[#This Row],[NUTS I]],Table153324[],2,FALSE)</f>
        <v>1</v>
      </c>
      <c r="F4" s="838" t="s">
        <v>18</v>
      </c>
      <c r="G4" s="839" t="str">
        <f>VLOOKUP(Table143223[[#This Row],[NUTS II 2011]],Table163425[],2,FALSE)</f>
        <v>16</v>
      </c>
      <c r="H4" s="92" t="s">
        <v>18</v>
      </c>
      <c r="I4" s="839" t="str">
        <f>VLOOKUP(Table143223[[#This Row],[NUTS II 2013]],Table16243627[],2,FALSE)</f>
        <v>16</v>
      </c>
      <c r="J4" s="838" t="s">
        <v>916</v>
      </c>
      <c r="K4" s="839" t="str">
        <f>VLOOKUP(Table143223[[#This Row],[NUTS III 2011]],Table173526[],2,FALSE)</f>
        <v>165</v>
      </c>
      <c r="L4" s="93" t="s">
        <v>23</v>
      </c>
      <c r="M4" s="839" t="str">
        <f>VLOOKUP(Table143223[[#This Row],[NUTS III 2013]],Table17253728[],2,FALSE)</f>
        <v>16G</v>
      </c>
      <c r="N4" s="840" t="e">
        <f>IFERROR(VLOOKUP(Table143223[[#This Row],[CodINE Mun2013]],[3]VRefAquis!B:H,2,FALSE),IFERROR(VLOOKUP(Table143223[[#This Row],[CodINE NUTIII 2013]],[3]VRefAquis!B:H,2,FALSE),VLOOKUP(Table143223[[#This Row],[CodINE NUTII 2013]],[3]VRefAquis!B:H,2,FALSE)))</f>
        <v>#N/A</v>
      </c>
      <c r="O4" s="841" t="e">
        <f>IF(VLOOKUP(Table143223[[#This Row],[CodINE Mun2013]],[3]VRefArren!B:H,2,FALSE)&lt;&gt;"",VLOOKUP(Table143223[[#This Row],[CodINE Mun2013]],[3]VRefArren!B:H,2,FALSE),IFERROR(VLOOKUP(Table143223[[#This Row],[CodINE NUTIII 2013]],[3]VRefArren!B:H,2,FALSE),VLOOKUP(Table143223[[#This Row],[CodINE NUTII 2013]],[3]VRefArren!B:H,2,FALSE)))</f>
        <v>#N/A</v>
      </c>
      <c r="P4" s="842">
        <v>1</v>
      </c>
      <c r="Q4" s="113">
        <v>1</v>
      </c>
      <c r="R4" s="817" t="str">
        <f>CONCATENATE("010.01.04.05/2021/",Table143223[[#This Row],[CodINE Mun2011]])</f>
        <v>010.01.04.05/2021/0901</v>
      </c>
      <c r="T4" s="353" t="s">
        <v>99</v>
      </c>
      <c r="U4" s="353" t="s">
        <v>404</v>
      </c>
      <c r="W4" s="838" t="s">
        <v>18</v>
      </c>
      <c r="X4" s="838" t="s">
        <v>636</v>
      </c>
      <c r="Z4" s="838" t="s">
        <v>29</v>
      </c>
      <c r="AA4" s="843">
        <v>150</v>
      </c>
      <c r="AC4" s="353" t="s">
        <v>36</v>
      </c>
      <c r="AD4" s="353" t="s">
        <v>527</v>
      </c>
      <c r="AF4" s="353" t="s">
        <v>29</v>
      </c>
      <c r="AG4" s="353">
        <v>150</v>
      </c>
    </row>
    <row r="5" spans="1:33" ht="18.5">
      <c r="A5" s="80" t="s">
        <v>24</v>
      </c>
      <c r="B5" s="838" t="s">
        <v>798</v>
      </c>
      <c r="C5" s="353" t="s">
        <v>458</v>
      </c>
      <c r="D5" s="92" t="s">
        <v>17</v>
      </c>
      <c r="E5" s="839" t="str">
        <f>VLOOKUP(Table143223[[#This Row],[NUTS I]],Table153324[],2,FALSE)</f>
        <v>1</v>
      </c>
      <c r="F5" s="838" t="s">
        <v>25</v>
      </c>
      <c r="G5" s="839" t="str">
        <f>VLOOKUP(Table143223[[#This Row],[NUTS II 2011]],Table163425[],2,FALSE)</f>
        <v>18</v>
      </c>
      <c r="H5" s="93" t="s">
        <v>25</v>
      </c>
      <c r="I5" s="839" t="str">
        <f>VLOOKUP(Table143223[[#This Row],[NUTS II 2013]],Table16243627[],2,FALSE)</f>
        <v>18</v>
      </c>
      <c r="J5" s="838" t="s">
        <v>26</v>
      </c>
      <c r="K5" s="839" t="str">
        <f>VLOOKUP(Table143223[[#This Row],[NUTS III 2011]],Table173526[],2,FALSE)</f>
        <v>183</v>
      </c>
      <c r="L5" s="92" t="s">
        <v>26</v>
      </c>
      <c r="M5" s="839" t="str">
        <f>VLOOKUP(Table143223[[#This Row],[NUTS III 2013]],Table17253728[],2,FALSE)</f>
        <v>187</v>
      </c>
      <c r="N5" s="840" t="e">
        <f>IFERROR(VLOOKUP(Table143223[[#This Row],[CodINE Mun2013]],[3]VRefAquis!B:H,2,FALSE),IFERROR(VLOOKUP(Table143223[[#This Row],[CodINE NUTIII 2013]],[3]VRefAquis!B:H,2,FALSE),VLOOKUP(Table143223[[#This Row],[CodINE NUTII 2013]],[3]VRefAquis!B:H,2,FALSE)))</f>
        <v>#N/A</v>
      </c>
      <c r="O5" s="841" t="e">
        <f>IF(VLOOKUP(Table143223[[#This Row],[CodINE Mun2013]],[3]VRefArren!B:H,2,FALSE)&lt;&gt;"",VLOOKUP(Table143223[[#This Row],[CodINE Mun2013]],[3]VRefArren!B:H,2,FALSE),IFERROR(VLOOKUP(Table143223[[#This Row],[CodINE NUTIII 2013]],[3]VRefArren!B:H,2,FALSE),VLOOKUP(Table143223[[#This Row],[CodINE NUTII 2013]],[3]VRefArren!B:H,2,FALSE)))</f>
        <v>#N/A</v>
      </c>
      <c r="P5" s="842">
        <v>0</v>
      </c>
      <c r="Q5" s="114">
        <v>0</v>
      </c>
      <c r="R5" s="817" t="str">
        <f>CONCATENATE("010.01.04.05/2021/",Table143223[[#This Row],[CodINE Mun2011]])</f>
        <v>010.01.04.05/2021/0701</v>
      </c>
      <c r="T5" s="353" t="s">
        <v>6</v>
      </c>
      <c r="U5" s="353">
        <f>SUBTOTAL(103,Table153324[CodNUTI])</f>
        <v>3</v>
      </c>
      <c r="W5" s="838" t="s">
        <v>167</v>
      </c>
      <c r="X5" s="838" t="s">
        <v>527</v>
      </c>
      <c r="Z5" s="838" t="s">
        <v>53</v>
      </c>
      <c r="AA5" s="843" t="s">
        <v>815</v>
      </c>
      <c r="AC5" s="353" t="s">
        <v>25</v>
      </c>
      <c r="AD5" s="353" t="s">
        <v>507</v>
      </c>
      <c r="AF5" s="353" t="s">
        <v>53</v>
      </c>
      <c r="AG5" s="353" t="s">
        <v>475</v>
      </c>
    </row>
    <row r="6" spans="1:33" ht="18.5">
      <c r="A6" s="79" t="s">
        <v>27</v>
      </c>
      <c r="B6" s="838" t="s">
        <v>960</v>
      </c>
      <c r="C6" s="353" t="s">
        <v>620</v>
      </c>
      <c r="D6" s="92" t="s">
        <v>17</v>
      </c>
      <c r="E6" s="839" t="str">
        <f>VLOOKUP(Table143223[[#This Row],[NUTS I]],Table153324[],2,FALSE)</f>
        <v>1</v>
      </c>
      <c r="F6" s="838" t="s">
        <v>18</v>
      </c>
      <c r="G6" s="839" t="str">
        <f>VLOOKUP(Table143223[[#This Row],[NUTS II 2011]],Table163425[],2,FALSE)</f>
        <v>16</v>
      </c>
      <c r="H6" s="92" t="s">
        <v>18</v>
      </c>
      <c r="I6" s="839" t="str">
        <f>VLOOKUP(Table143223[[#This Row],[NUTS II 2013]],Table16243627[],2,FALSE)</f>
        <v>16</v>
      </c>
      <c r="J6" s="838" t="s">
        <v>963</v>
      </c>
      <c r="K6" s="839" t="str">
        <f>VLOOKUP(Table143223[[#This Row],[NUTS III 2011]],Table173526[],2,FALSE)</f>
        <v>161</v>
      </c>
      <c r="L6" s="92" t="s">
        <v>21</v>
      </c>
      <c r="M6" s="839" t="str">
        <f>VLOOKUP(Table143223[[#This Row],[NUTS III 2013]],Table17253728[],2,FALSE)</f>
        <v>16D</v>
      </c>
      <c r="N6" s="840" t="e">
        <f>IFERROR(VLOOKUP(Table143223[[#This Row],[CodINE Mun2013]],[3]VRefAquis!B:H,2,FALSE),IFERROR(VLOOKUP(Table143223[[#This Row],[CodINE NUTIII 2013]],[3]VRefAquis!B:H,2,FALSE),VLOOKUP(Table143223[[#This Row],[CodINE NUTII 2013]],[3]VRefAquis!B:H,2,FALSE)))</f>
        <v>#N/A</v>
      </c>
      <c r="O6" s="841" t="e">
        <f>IF(VLOOKUP(Table143223[[#This Row],[CodINE Mun2013]],[3]VRefArren!B:H,2,FALSE)&lt;&gt;"",VLOOKUP(Table143223[[#This Row],[CodINE Mun2013]],[3]VRefArren!B:H,2,FALSE),IFERROR(VLOOKUP(Table143223[[#This Row],[CodINE NUTIII 2013]],[3]VRefArren!B:H,2,FALSE),VLOOKUP(Table143223[[#This Row],[CodINE NUTII 2013]],[3]VRefArren!B:H,2,FALSE)))</f>
        <v>#N/A</v>
      </c>
      <c r="P6" s="842">
        <v>0</v>
      </c>
      <c r="Q6" s="113">
        <v>0</v>
      </c>
      <c r="R6" s="817" t="str">
        <f>CONCATENATE("010.01.04.05/2021/",Table143223[[#This Row],[CodINE Mun2011]])</f>
        <v>010.01.04.05/2021/0102</v>
      </c>
      <c r="W6" s="838" t="s">
        <v>1</v>
      </c>
      <c r="X6" s="838" t="s">
        <v>363</v>
      </c>
      <c r="Z6" s="838" t="s">
        <v>979</v>
      </c>
      <c r="AA6" s="843" t="s">
        <v>978</v>
      </c>
      <c r="AC6" s="353" t="s">
        <v>29</v>
      </c>
      <c r="AD6" s="353" t="s">
        <v>444</v>
      </c>
      <c r="AF6" s="353" t="s">
        <v>67</v>
      </c>
      <c r="AG6" s="353" t="s">
        <v>372</v>
      </c>
    </row>
    <row r="7" spans="1:33" ht="18.5">
      <c r="A7" s="80" t="s">
        <v>28</v>
      </c>
      <c r="B7" s="838" t="s">
        <v>759</v>
      </c>
      <c r="C7" s="353" t="s">
        <v>442</v>
      </c>
      <c r="D7" s="92" t="s">
        <v>17</v>
      </c>
      <c r="E7" s="839" t="str">
        <f>VLOOKUP(Table143223[[#This Row],[NUTS I]],Table153324[],2,FALSE)</f>
        <v>1</v>
      </c>
      <c r="F7" s="838" t="s">
        <v>29</v>
      </c>
      <c r="G7" s="839" t="str">
        <f>VLOOKUP(Table143223[[#This Row],[NUTS II 2011]],Table163425[],2,FALSE)</f>
        <v>15</v>
      </c>
      <c r="H7" s="93" t="s">
        <v>29</v>
      </c>
      <c r="I7" s="839" t="str">
        <f>VLOOKUP(Table143223[[#This Row],[NUTS II 2013]],Table16243627[],2,FALSE)</f>
        <v>15</v>
      </c>
      <c r="J7" s="838" t="s">
        <v>29</v>
      </c>
      <c r="K7" s="839">
        <f>VLOOKUP(Table143223[[#This Row],[NUTS III 2011]],Table173526[],2,FALSE)</f>
        <v>150</v>
      </c>
      <c r="L7" s="92" t="s">
        <v>29</v>
      </c>
      <c r="M7" s="839">
        <f>VLOOKUP(Table143223[[#This Row],[NUTS III 2013]],Table17253728[],2,FALSE)</f>
        <v>150</v>
      </c>
      <c r="N7" s="840" t="e">
        <f>IFERROR(VLOOKUP(Table143223[[#This Row],[CodINE Mun2013]],[3]VRefAquis!B:H,2,FALSE),IFERROR(VLOOKUP(Table143223[[#This Row],[CodINE NUTIII 2013]],[3]VRefAquis!B:H,2,FALSE),VLOOKUP(Table143223[[#This Row],[CodINE NUTII 2013]],[3]VRefAquis!B:H,2,FALSE)))</f>
        <v>#N/A</v>
      </c>
      <c r="O7" s="841" t="e">
        <f>IF(VLOOKUP(Table143223[[#This Row],[CodINE Mun2013]],[3]VRefArren!B:H,2,FALSE)&lt;&gt;"",VLOOKUP(Table143223[[#This Row],[CodINE Mun2013]],[3]VRefArren!B:H,2,FALSE),IFERROR(VLOOKUP(Table143223[[#This Row],[CodINE NUTIII 2013]],[3]VRefArren!B:H,2,FALSE),VLOOKUP(Table143223[[#This Row],[CodINE NUTII 2013]],[3]VRefArren!B:H,2,FALSE)))</f>
        <v>#N/A</v>
      </c>
      <c r="P7" s="842">
        <v>19</v>
      </c>
      <c r="Q7" s="114">
        <v>87</v>
      </c>
      <c r="R7" s="817" t="str">
        <f>CONCATENATE("010.01.04.05/2021/",Table143223[[#This Row],[CodINE Mun2011]])</f>
        <v>010.01.04.05/2021/0801</v>
      </c>
      <c r="W7" s="838" t="s">
        <v>99</v>
      </c>
      <c r="X7" s="838" t="s">
        <v>403</v>
      </c>
      <c r="Z7" s="838" t="s">
        <v>94</v>
      </c>
      <c r="AA7" s="843" t="s">
        <v>1043</v>
      </c>
      <c r="AC7" s="353" t="s">
        <v>64</v>
      </c>
      <c r="AD7" s="353" t="s">
        <v>425</v>
      </c>
      <c r="AF7" s="353" t="s">
        <v>90</v>
      </c>
      <c r="AG7" s="353" t="s">
        <v>685</v>
      </c>
    </row>
    <row r="8" spans="1:33" ht="18.5">
      <c r="A8" s="80" t="s">
        <v>30</v>
      </c>
      <c r="B8" s="838" t="s">
        <v>819</v>
      </c>
      <c r="C8" s="353" t="s">
        <v>505</v>
      </c>
      <c r="D8" s="92" t="s">
        <v>17</v>
      </c>
      <c r="E8" s="839" t="str">
        <f>VLOOKUP(Table143223[[#This Row],[NUTS I]],Table153324[],2,FALSE)</f>
        <v>1</v>
      </c>
      <c r="F8" s="838" t="s">
        <v>25</v>
      </c>
      <c r="G8" s="839" t="str">
        <f>VLOOKUP(Table143223[[#This Row],[NUTS II 2011]],Table163425[],2,FALSE)</f>
        <v>18</v>
      </c>
      <c r="H8" s="93" t="s">
        <v>25</v>
      </c>
      <c r="I8" s="839" t="str">
        <f>VLOOKUP(Table143223[[#This Row],[NUTS II 2013]],Table16243627[],2,FALSE)</f>
        <v>18</v>
      </c>
      <c r="J8" s="838" t="s">
        <v>31</v>
      </c>
      <c r="K8" s="839" t="str">
        <f>VLOOKUP(Table143223[[#This Row],[NUTS III 2011]],Table173526[],2,FALSE)</f>
        <v>181</v>
      </c>
      <c r="L8" s="92" t="s">
        <v>31</v>
      </c>
      <c r="M8" s="839" t="str">
        <f>VLOOKUP(Table143223[[#This Row],[NUTS III 2013]],Table17253728[],2,FALSE)</f>
        <v>181</v>
      </c>
      <c r="N8" s="840" t="e">
        <f>IFERROR(VLOOKUP(Table143223[[#This Row],[CodINE Mun2013]],[3]VRefAquis!B:H,2,FALSE),IFERROR(VLOOKUP(Table143223[[#This Row],[CodINE NUTIII 2013]],[3]VRefAquis!B:H,2,FALSE),VLOOKUP(Table143223[[#This Row],[CodINE NUTII 2013]],[3]VRefAquis!B:H,2,FALSE)))</f>
        <v>#N/A</v>
      </c>
      <c r="O8" s="841" t="e">
        <f>IF(VLOOKUP(Table143223[[#This Row],[CodINE Mun2013]],[3]VRefArren!B:H,2,FALSE)&lt;&gt;"",VLOOKUP(Table143223[[#This Row],[CodINE Mun2013]],[3]VRefArren!B:H,2,FALSE),IFERROR(VLOOKUP(Table143223[[#This Row],[CodINE NUTIII 2013]],[3]VRefArren!B:H,2,FALSE),VLOOKUP(Table143223[[#This Row],[CodINE NUTII 2013]],[3]VRefArren!B:H,2,FALSE)))</f>
        <v>#N/A</v>
      </c>
      <c r="P8" s="842">
        <v>4</v>
      </c>
      <c r="Q8" s="114">
        <v>4</v>
      </c>
      <c r="R8" s="817" t="str">
        <f>CONCATENATE("010.01.04.05/2021/",Table143223[[#This Row],[CodINE Mun2011]])</f>
        <v>010.01.04.05/2021/1501</v>
      </c>
      <c r="W8" s="838" t="s">
        <v>64</v>
      </c>
      <c r="X8" s="838" t="s">
        <v>425</v>
      </c>
      <c r="Z8" s="838" t="s">
        <v>44</v>
      </c>
      <c r="AA8" s="843" t="s">
        <v>784</v>
      </c>
      <c r="AC8" s="353" t="s">
        <v>99</v>
      </c>
      <c r="AD8" s="353" t="s">
        <v>403</v>
      </c>
      <c r="AF8" s="353" t="s">
        <v>36</v>
      </c>
      <c r="AG8" s="353" t="s">
        <v>526</v>
      </c>
    </row>
    <row r="9" spans="1:33" ht="18.5">
      <c r="A9" s="80" t="s">
        <v>32</v>
      </c>
      <c r="B9" s="838" t="s">
        <v>851</v>
      </c>
      <c r="C9" s="353" t="s">
        <v>555</v>
      </c>
      <c r="D9" s="92" t="s">
        <v>17</v>
      </c>
      <c r="E9" s="839" t="str">
        <f>VLOOKUP(Table143223[[#This Row],[NUTS I]],Table153324[],2,FALSE)</f>
        <v>1</v>
      </c>
      <c r="F9" s="838" t="s">
        <v>18</v>
      </c>
      <c r="G9" s="839" t="str">
        <f>VLOOKUP(Table143223[[#This Row],[NUTS II 2011]],Table163425[],2,FALSE)</f>
        <v>16</v>
      </c>
      <c r="H9" s="92" t="s">
        <v>18</v>
      </c>
      <c r="I9" s="839" t="str">
        <f>VLOOKUP(Table143223[[#This Row],[NUTS II 2013]],Table16243627[],2,FALSE)</f>
        <v>16</v>
      </c>
      <c r="J9" s="838" t="s">
        <v>19</v>
      </c>
      <c r="K9" s="839" t="str">
        <f>VLOOKUP(Table143223[[#This Row],[NUTS III 2011]],Table173526[],2,FALSE)</f>
        <v>16C</v>
      </c>
      <c r="L9" s="92" t="s">
        <v>19</v>
      </c>
      <c r="M9" s="839" t="str">
        <f>VLOOKUP(Table143223[[#This Row],[NUTS III 2013]],Table17253728[],2,FALSE)</f>
        <v>16I</v>
      </c>
      <c r="N9" s="840" t="e">
        <f>IFERROR(VLOOKUP(Table143223[[#This Row],[CodINE Mun2013]],[3]VRefAquis!B:H,2,FALSE),IFERROR(VLOOKUP(Table143223[[#This Row],[CodINE NUTIII 2013]],[3]VRefAquis!B:H,2,FALSE),VLOOKUP(Table143223[[#This Row],[CodINE NUTII 2013]],[3]VRefAquis!B:H,2,FALSE)))</f>
        <v>#N/A</v>
      </c>
      <c r="O9" s="841" t="e">
        <f>IF(VLOOKUP(Table143223[[#This Row],[CodINE Mun2013]],[3]VRefArren!B:H,2,FALSE)&lt;&gt;"",VLOOKUP(Table143223[[#This Row],[CodINE Mun2013]],[3]VRefArren!B:H,2,FALSE),IFERROR(VLOOKUP(Table143223[[#This Row],[CodINE NUTIII 2013]],[3]VRefArren!B:H,2,FALSE),VLOOKUP(Table143223[[#This Row],[CodINE NUTII 2013]],[3]VRefArren!B:H,2,FALSE)))</f>
        <v>#N/A</v>
      </c>
      <c r="P9" s="842">
        <v>3</v>
      </c>
      <c r="Q9" s="114">
        <v>3</v>
      </c>
      <c r="R9" s="817" t="str">
        <f>CONCATENATE("010.01.04.05/2021/",Table143223[[#This Row],[CodINE Mun2011]])</f>
        <v>010.01.04.05/2021/1402</v>
      </c>
      <c r="W9" s="353" t="s">
        <v>6</v>
      </c>
      <c r="X9" s="353">
        <f>SUBTOTAL(103,Table163425[CodNUTII 2011])</f>
        <v>7</v>
      </c>
      <c r="Z9" s="838" t="s">
        <v>949</v>
      </c>
      <c r="AA9" s="843" t="s">
        <v>948</v>
      </c>
      <c r="AC9" s="353" t="s">
        <v>6</v>
      </c>
      <c r="AD9" s="353">
        <f>SUBTOTAL(103,Table16243627[CodNUTII 2013])</f>
        <v>7</v>
      </c>
      <c r="AF9" s="353" t="s">
        <v>72</v>
      </c>
      <c r="AG9" s="353" t="s">
        <v>703</v>
      </c>
    </row>
    <row r="10" spans="1:33" ht="18.5">
      <c r="A10" s="79" t="s">
        <v>33</v>
      </c>
      <c r="B10" s="838" t="s">
        <v>865</v>
      </c>
      <c r="C10" s="353" t="s">
        <v>634</v>
      </c>
      <c r="D10" s="92" t="s">
        <v>17</v>
      </c>
      <c r="E10" s="839" t="str">
        <f>VLOOKUP(Table143223[[#This Row],[NUTS I]],Table153324[],2,FALSE)</f>
        <v>1</v>
      </c>
      <c r="F10" s="838" t="s">
        <v>18</v>
      </c>
      <c r="G10" s="839" t="str">
        <f>VLOOKUP(Table143223[[#This Row],[NUTS II 2011]],Table163425[],2,FALSE)</f>
        <v>16</v>
      </c>
      <c r="H10" s="92" t="s">
        <v>18</v>
      </c>
      <c r="I10" s="839" t="str">
        <f>VLOOKUP(Table143223[[#This Row],[NUTS II 2013]],Table16243627[],2,FALSE)</f>
        <v>16</v>
      </c>
      <c r="J10" s="838" t="s">
        <v>34</v>
      </c>
      <c r="K10" s="839" t="str">
        <f>VLOOKUP(Table143223[[#This Row],[NUTS III 2011]],Table173526[],2,FALSE)</f>
        <v>16B</v>
      </c>
      <c r="L10" s="93" t="s">
        <v>34</v>
      </c>
      <c r="M10" s="839" t="str">
        <f>VLOOKUP(Table143223[[#This Row],[NUTS III 2013]],Table17253728[],2,FALSE)</f>
        <v>16B</v>
      </c>
      <c r="N10" s="840" t="e">
        <f>IFERROR(VLOOKUP(Table143223[[#This Row],[CodINE Mun2013]],[3]VRefAquis!B:H,2,FALSE),IFERROR(VLOOKUP(Table143223[[#This Row],[CodINE NUTIII 2013]],[3]VRefAquis!B:H,2,FALSE),VLOOKUP(Table143223[[#This Row],[CodINE NUTII 2013]],[3]VRefAquis!B:H,2,FALSE)))</f>
        <v>#N/A</v>
      </c>
      <c r="O10" s="841" t="e">
        <f>IF(VLOOKUP(Table143223[[#This Row],[CodINE Mun2013]],[3]VRefArren!B:H,2,FALSE)&lt;&gt;"",VLOOKUP(Table143223[[#This Row],[CodINE Mun2013]],[3]VRefArren!B:H,2,FALSE),IFERROR(VLOOKUP(Table143223[[#This Row],[CodINE NUTIII 2013]],[3]VRefArren!B:H,2,FALSE),VLOOKUP(Table143223[[#This Row],[CodINE NUTII 2013]],[3]VRefArren!B:H,2,FALSE)))</f>
        <v>#N/A</v>
      </c>
      <c r="P10" s="842">
        <v>1</v>
      </c>
      <c r="Q10" s="113">
        <v>28</v>
      </c>
      <c r="R10" s="817" t="str">
        <f>CONCATENATE("010.01.04.05/2021/",Table143223[[#This Row],[CodINE Mun2011]])</f>
        <v>010.01.04.05/2021/1001</v>
      </c>
      <c r="Z10" s="838" t="s">
        <v>963</v>
      </c>
      <c r="AA10" s="843" t="s">
        <v>962</v>
      </c>
      <c r="AF10" s="353" t="s">
        <v>94</v>
      </c>
      <c r="AG10" s="353" t="s">
        <v>712</v>
      </c>
    </row>
    <row r="11" spans="1:33" ht="18.5">
      <c r="A11" s="80" t="s">
        <v>35</v>
      </c>
      <c r="B11" s="838" t="s">
        <v>829</v>
      </c>
      <c r="C11" s="353" t="s">
        <v>525</v>
      </c>
      <c r="D11" s="92" t="s">
        <v>17</v>
      </c>
      <c r="E11" s="839" t="str">
        <f>VLOOKUP(Table143223[[#This Row],[NUTS I]],Table153324[],2,FALSE)</f>
        <v>1</v>
      </c>
      <c r="F11" s="838" t="s">
        <v>167</v>
      </c>
      <c r="G11" s="839" t="str">
        <f>VLOOKUP(Table143223[[#This Row],[NUTS II 2011]],Table163425[],2,FALSE)</f>
        <v>17</v>
      </c>
      <c r="H11" s="93" t="s">
        <v>36</v>
      </c>
      <c r="I11" s="839" t="str">
        <f>VLOOKUP(Table143223[[#This Row],[NUTS II 2013]],Table16243627[],2,FALSE)</f>
        <v>17</v>
      </c>
      <c r="J11" s="838" t="s">
        <v>831</v>
      </c>
      <c r="K11" s="839" t="str">
        <f>VLOOKUP(Table143223[[#This Row],[NUTS III 2011]],Table173526[],2,FALSE)</f>
        <v>172</v>
      </c>
      <c r="L11" s="92" t="s">
        <v>36</v>
      </c>
      <c r="M11" s="839" t="str">
        <f>VLOOKUP(Table143223[[#This Row],[NUTS III 2013]],Table17253728[],2,FALSE)</f>
        <v>170</v>
      </c>
      <c r="N11" s="840" t="e">
        <f>IFERROR(VLOOKUP(Table143223[[#This Row],[CodINE Mun2013]],[3]VRefAquis!B:H,2,FALSE),IFERROR(VLOOKUP(Table143223[[#This Row],[CodINE NUTIII 2013]],[3]VRefAquis!B:H,2,FALSE),VLOOKUP(Table143223[[#This Row],[CodINE NUTII 2013]],[3]VRefAquis!B:H,2,FALSE)))</f>
        <v>#N/A</v>
      </c>
      <c r="O11" s="841" t="e">
        <f>IF(VLOOKUP(Table143223[[#This Row],[CodINE Mun2013]],[3]VRefArren!B:H,2,FALSE)&lt;&gt;"",VLOOKUP(Table143223[[#This Row],[CodINE Mun2013]],[3]VRefArren!B:H,2,FALSE),IFERROR(VLOOKUP(Table143223[[#This Row],[CodINE NUTIII 2013]],[3]VRefArren!B:H,2,FALSE),VLOOKUP(Table143223[[#This Row],[CodINE NUTII 2013]],[3]VRefArren!B:H,2,FALSE)))</f>
        <v>#N/A</v>
      </c>
      <c r="P11" s="842">
        <v>5</v>
      </c>
      <c r="Q11" s="114">
        <v>56</v>
      </c>
      <c r="R11" s="817" t="str">
        <f>CONCATENATE("010.01.04.05/2021/",Table143223[[#This Row],[CodINE Mun2011]])</f>
        <v>010.01.04.05/2021/1502</v>
      </c>
      <c r="Z11" s="838" t="s">
        <v>887</v>
      </c>
      <c r="AA11" s="843" t="s">
        <v>886</v>
      </c>
      <c r="AF11" s="353" t="s">
        <v>44</v>
      </c>
      <c r="AG11" s="353" t="s">
        <v>784</v>
      </c>
    </row>
    <row r="12" spans="1:33" ht="18.5">
      <c r="A12" s="79" t="s">
        <v>37</v>
      </c>
      <c r="B12" s="838" t="s">
        <v>758</v>
      </c>
      <c r="C12" s="353">
        <v>1500802</v>
      </c>
      <c r="D12" s="92" t="s">
        <v>17</v>
      </c>
      <c r="E12" s="839" t="str">
        <f>VLOOKUP(Table143223[[#This Row],[NUTS I]],Table153324[],2,FALSE)</f>
        <v>1</v>
      </c>
      <c r="F12" s="838" t="s">
        <v>29</v>
      </c>
      <c r="G12" s="839" t="str">
        <f>VLOOKUP(Table143223[[#This Row],[NUTS II 2011]],Table163425[],2,FALSE)</f>
        <v>15</v>
      </c>
      <c r="H12" s="93" t="s">
        <v>29</v>
      </c>
      <c r="I12" s="839" t="str">
        <f>VLOOKUP(Table143223[[#This Row],[NUTS II 2013]],Table16243627[],2,FALSE)</f>
        <v>15</v>
      </c>
      <c r="J12" s="838" t="s">
        <v>29</v>
      </c>
      <c r="K12" s="839">
        <f>VLOOKUP(Table143223[[#This Row],[NUTS III 2011]],Table173526[],2,FALSE)</f>
        <v>150</v>
      </c>
      <c r="L12" s="92" t="s">
        <v>29</v>
      </c>
      <c r="M12" s="839">
        <f>VLOOKUP(Table143223[[#This Row],[NUTS III 2013]],Table17253728[],2,FALSE)</f>
        <v>150</v>
      </c>
      <c r="N12" s="840" t="e">
        <f>IFERROR(VLOOKUP(Table143223[[#This Row],[CodINE Mun2013]],[3]VRefAquis!B:H,2,FALSE),IFERROR(VLOOKUP(Table143223[[#This Row],[CodINE NUTIII 2013]],[3]VRefAquis!B:H,2,FALSE),VLOOKUP(Table143223[[#This Row],[CodINE NUTII 2013]],[3]VRefAquis!B:H,2,FALSE)))</f>
        <v>#N/A</v>
      </c>
      <c r="O12" s="841" t="e">
        <f>IF(VLOOKUP(Table143223[[#This Row],[CodINE Mun2013]],[3]VRefArren!B:H,2,FALSE)&lt;&gt;"",VLOOKUP(Table143223[[#This Row],[CodINE Mun2013]],[3]VRefArren!B:H,2,FALSE),IFERROR(VLOOKUP(Table143223[[#This Row],[CodINE NUTIII 2013]],[3]VRefArren!B:H,2,FALSE),VLOOKUP(Table143223[[#This Row],[CodINE NUTII 2013]],[3]VRefArren!B:H,2,FALSE)))</f>
        <v>#N/A</v>
      </c>
      <c r="P12" s="842">
        <v>3</v>
      </c>
      <c r="Q12" s="113">
        <v>4</v>
      </c>
      <c r="R12" s="817" t="str">
        <f>CONCATENATE("010.01.04.05/2021/",Table143223[[#This Row],[CodINE Mun2011]])</f>
        <v>010.01.04.05/2021/0802</v>
      </c>
      <c r="Z12" s="838" t="s">
        <v>876</v>
      </c>
      <c r="AA12" s="843" t="s">
        <v>875</v>
      </c>
      <c r="AF12" s="353" t="s">
        <v>110</v>
      </c>
      <c r="AG12" s="353" t="s">
        <v>564</v>
      </c>
    </row>
    <row r="13" spans="1:33" ht="18.5">
      <c r="A13" s="80" t="s">
        <v>38</v>
      </c>
      <c r="B13" s="838" t="s">
        <v>859</v>
      </c>
      <c r="C13" s="353" t="s">
        <v>633</v>
      </c>
      <c r="D13" s="92" t="s">
        <v>17</v>
      </c>
      <c r="E13" s="839" t="str">
        <f>VLOOKUP(Table143223[[#This Row],[NUTS I]],Table153324[],2,FALSE)</f>
        <v>1</v>
      </c>
      <c r="F13" s="838" t="s">
        <v>18</v>
      </c>
      <c r="G13" s="839" t="str">
        <f>VLOOKUP(Table143223[[#This Row],[NUTS II 2011]],Table163425[],2,FALSE)</f>
        <v>16</v>
      </c>
      <c r="H13" s="92" t="s">
        <v>18</v>
      </c>
      <c r="I13" s="839" t="str">
        <f>VLOOKUP(Table143223[[#This Row],[NUTS II 2013]],Table16243627[],2,FALSE)</f>
        <v>16</v>
      </c>
      <c r="J13" s="838" t="s">
        <v>34</v>
      </c>
      <c r="K13" s="839" t="str">
        <f>VLOOKUP(Table143223[[#This Row],[NUTS III 2011]],Table173526[],2,FALSE)</f>
        <v>16B</v>
      </c>
      <c r="L13" s="93" t="s">
        <v>34</v>
      </c>
      <c r="M13" s="839" t="str">
        <f>VLOOKUP(Table143223[[#This Row],[NUTS III 2013]],Table17253728[],2,FALSE)</f>
        <v>16B</v>
      </c>
      <c r="N13" s="840" t="e">
        <f>IFERROR(VLOOKUP(Table143223[[#This Row],[CodINE Mun2013]],[3]VRefAquis!B:H,2,FALSE),IFERROR(VLOOKUP(Table143223[[#This Row],[CodINE NUTIII 2013]],[3]VRefAquis!B:H,2,FALSE),VLOOKUP(Table143223[[#This Row],[CodINE NUTII 2013]],[3]VRefAquis!B:H,2,FALSE)))</f>
        <v>#N/A</v>
      </c>
      <c r="O13" s="841" t="e">
        <f>IF(VLOOKUP(Table143223[[#This Row],[CodINE Mun2013]],[3]VRefArren!B:H,2,FALSE)&lt;&gt;"",VLOOKUP(Table143223[[#This Row],[CodINE Mun2013]],[3]VRefArren!B:H,2,FALSE),IFERROR(VLOOKUP(Table143223[[#This Row],[CodINE NUTIII 2013]],[3]VRefArren!B:H,2,FALSE),VLOOKUP(Table143223[[#This Row],[CodINE NUTII 2013]],[3]VRefArren!B:H,2,FALSE)))</f>
        <v>#N/A</v>
      </c>
      <c r="P13" s="842">
        <v>19</v>
      </c>
      <c r="Q13" s="114">
        <v>22</v>
      </c>
      <c r="R13" s="817" t="str">
        <f>CONCATENATE("010.01.04.05/2021/",Table143223[[#This Row],[CodINE Mun2011]])</f>
        <v>010.01.04.05/2021/1101</v>
      </c>
      <c r="T13" s="843"/>
      <c r="U13" s="843"/>
      <c r="V13" s="844"/>
      <c r="W13" s="844"/>
      <c r="Z13" s="838" t="s">
        <v>61</v>
      </c>
      <c r="AA13" s="843" t="s">
        <v>365</v>
      </c>
      <c r="AF13" s="353" t="s">
        <v>47</v>
      </c>
      <c r="AG13" s="353" t="s">
        <v>543</v>
      </c>
    </row>
    <row r="14" spans="1:33" ht="18.5">
      <c r="A14" s="80" t="s">
        <v>39</v>
      </c>
      <c r="B14" s="838" t="s">
        <v>977</v>
      </c>
      <c r="C14" s="353" t="s">
        <v>645</v>
      </c>
      <c r="D14" s="92" t="s">
        <v>17</v>
      </c>
      <c r="E14" s="839" t="str">
        <f>VLOOKUP(Table143223[[#This Row],[NUTS I]],Table153324[],2,FALSE)</f>
        <v>1</v>
      </c>
      <c r="F14" s="838" t="s">
        <v>1</v>
      </c>
      <c r="G14" s="839" t="str">
        <f>VLOOKUP(Table143223[[#This Row],[NUTS II 2011]],Table163425[],2,FALSE)</f>
        <v>11</v>
      </c>
      <c r="H14" s="93" t="s">
        <v>1</v>
      </c>
      <c r="I14" s="839" t="str">
        <f>VLOOKUP(Table143223[[#This Row],[NUTS II 2013]],Table16243627[],2,FALSE)</f>
        <v>11</v>
      </c>
      <c r="J14" s="838" t="s">
        <v>979</v>
      </c>
      <c r="K14" s="839" t="str">
        <f>VLOOKUP(Table143223[[#This Row],[NUTS III 2011]],Table173526[],2,FALSE)</f>
        <v>118</v>
      </c>
      <c r="L14" s="92" t="s">
        <v>40</v>
      </c>
      <c r="M14" s="839" t="str">
        <f>VLOOKUP(Table143223[[#This Row],[NUTS III 2013]],Table17253728[],2,FALSE)</f>
        <v>11E</v>
      </c>
      <c r="N14" s="840" t="e">
        <f>IFERROR(VLOOKUP(Table143223[[#This Row],[CodINE Mun2013]],[3]VRefAquis!B:H,2,FALSE),IFERROR(VLOOKUP(Table143223[[#This Row],[CodINE NUTIII 2013]],[3]VRefAquis!B:H,2,FALSE),VLOOKUP(Table143223[[#This Row],[CodINE NUTII 2013]],[3]VRefAquis!B:H,2,FALSE)))</f>
        <v>#N/A</v>
      </c>
      <c r="O14" s="841" t="e">
        <f>IF(VLOOKUP(Table143223[[#This Row],[CodINE Mun2013]],[3]VRefArren!B:H,2,FALSE)&lt;&gt;"",VLOOKUP(Table143223[[#This Row],[CodINE Mun2013]],[3]VRefArren!B:H,2,FALSE),IFERROR(VLOOKUP(Table143223[[#This Row],[CodINE NUTIII 2013]],[3]VRefArren!B:H,2,FALSE),VLOOKUP(Table143223[[#This Row],[CodINE NUTII 2013]],[3]VRefArren!B:H,2,FALSE)))</f>
        <v>#N/A</v>
      </c>
      <c r="P14" s="842">
        <v>6</v>
      </c>
      <c r="Q14" s="113">
        <v>7</v>
      </c>
      <c r="R14" s="817" t="str">
        <f>CONCATENATE("010.01.04.05/2021/",Table143223[[#This Row],[CodINE Mun2011]])</f>
        <v>010.01.04.05/2021/0401</v>
      </c>
      <c r="T14" s="843"/>
      <c r="U14" s="843"/>
      <c r="V14" s="844"/>
      <c r="W14" s="844"/>
      <c r="Z14" s="838" t="s">
        <v>870</v>
      </c>
      <c r="AA14" s="843" t="s">
        <v>869</v>
      </c>
      <c r="AF14" s="353" t="s">
        <v>61</v>
      </c>
      <c r="AG14" s="353" t="s">
        <v>365</v>
      </c>
    </row>
    <row r="15" spans="1:33" ht="18.5">
      <c r="A15" s="80" t="s">
        <v>2</v>
      </c>
      <c r="B15" s="838" t="s">
        <v>993</v>
      </c>
      <c r="C15" s="353" t="s">
        <v>665</v>
      </c>
      <c r="D15" s="92" t="s">
        <v>17</v>
      </c>
      <c r="E15" s="839" t="str">
        <f>VLOOKUP(Table143223[[#This Row],[NUTS I]],Table153324[],2,FALSE)</f>
        <v>1</v>
      </c>
      <c r="F15" s="838" t="s">
        <v>1</v>
      </c>
      <c r="G15" s="839" t="str">
        <f>VLOOKUP(Table143223[[#This Row],[NUTS II 2011]],Table163425[],2,FALSE)</f>
        <v>11</v>
      </c>
      <c r="H15" s="93" t="s">
        <v>1</v>
      </c>
      <c r="I15" s="839" t="str">
        <f>VLOOKUP(Table143223[[#This Row],[NUTS II 2013]],Table16243627[],2,FALSE)</f>
        <v>11</v>
      </c>
      <c r="J15" s="838" t="s">
        <v>41</v>
      </c>
      <c r="K15" s="839" t="str">
        <f>VLOOKUP(Table143223[[#This Row],[NUTS III 2011]],Table173526[],2,FALSE)</f>
        <v>117</v>
      </c>
      <c r="L15" s="92" t="s">
        <v>41</v>
      </c>
      <c r="M15" s="839" t="str">
        <f>VLOOKUP(Table143223[[#This Row],[NUTS III 2013]],Table17253728[],2,FALSE)</f>
        <v>11D</v>
      </c>
      <c r="N15" s="840" t="e">
        <f>IFERROR(VLOOKUP(Table143223[[#This Row],[CodINE Mun2013]],[3]VRefAquis!B:H,2,FALSE),IFERROR(VLOOKUP(Table143223[[#This Row],[CodINE NUTIII 2013]],[3]VRefAquis!B:H,2,FALSE),VLOOKUP(Table143223[[#This Row],[CodINE NUTII 2013]],[3]VRefAquis!B:H,2,FALSE)))</f>
        <v>#N/A</v>
      </c>
      <c r="O15" s="841" t="e">
        <f>IF(VLOOKUP(Table143223[[#This Row],[CodINE Mun2013]],[3]VRefArren!B:H,2,FALSE)&lt;&gt;"",VLOOKUP(Table143223[[#This Row],[CodINE Mun2013]],[3]VRefArren!B:H,2,FALSE),IFERROR(VLOOKUP(Table143223[[#This Row],[CodINE NUTIII 2013]],[3]VRefArren!B:H,2,FALSE),VLOOKUP(Table143223[[#This Row],[CodINE NUTII 2013]],[3]VRefArren!B:H,2,FALSE)))</f>
        <v>#N/A</v>
      </c>
      <c r="P15" s="842">
        <v>5</v>
      </c>
      <c r="Q15" s="114">
        <v>5</v>
      </c>
      <c r="R15" s="817" t="str">
        <f>CONCATENATE("010.01.04.05/2021/",Table143223[[#This Row],[CodINE Mun2011]])</f>
        <v>010.01.04.05/2021/1701</v>
      </c>
      <c r="T15" s="843"/>
      <c r="U15" s="843"/>
      <c r="V15" s="844"/>
      <c r="W15" s="844"/>
      <c r="Z15" s="838" t="s">
        <v>916</v>
      </c>
      <c r="AA15" s="843" t="s">
        <v>915</v>
      </c>
      <c r="AF15" s="353" t="s">
        <v>41</v>
      </c>
      <c r="AG15" s="353" t="s">
        <v>666</v>
      </c>
    </row>
    <row r="16" spans="1:33" ht="18.5">
      <c r="A16" s="80" t="s">
        <v>42</v>
      </c>
      <c r="B16" s="838" t="s">
        <v>757</v>
      </c>
      <c r="C16" s="353" t="s">
        <v>440</v>
      </c>
      <c r="D16" s="92" t="s">
        <v>17</v>
      </c>
      <c r="E16" s="839" t="str">
        <f>VLOOKUP(Table143223[[#This Row],[NUTS I]],Table153324[],2,FALSE)</f>
        <v>1</v>
      </c>
      <c r="F16" s="838" t="s">
        <v>29</v>
      </c>
      <c r="G16" s="839" t="str">
        <f>VLOOKUP(Table143223[[#This Row],[NUTS II 2011]],Table163425[],2,FALSE)</f>
        <v>15</v>
      </c>
      <c r="H16" s="93" t="s">
        <v>29</v>
      </c>
      <c r="I16" s="839" t="str">
        <f>VLOOKUP(Table143223[[#This Row],[NUTS II 2013]],Table16243627[],2,FALSE)</f>
        <v>15</v>
      </c>
      <c r="J16" s="838" t="s">
        <v>29</v>
      </c>
      <c r="K16" s="839">
        <f>VLOOKUP(Table143223[[#This Row],[NUTS III 2011]],Table173526[],2,FALSE)</f>
        <v>150</v>
      </c>
      <c r="L16" s="92" t="s">
        <v>29</v>
      </c>
      <c r="M16" s="839">
        <f>VLOOKUP(Table143223[[#This Row],[NUTS III 2013]],Table17253728[],2,FALSE)</f>
        <v>150</v>
      </c>
      <c r="N16" s="840" t="e">
        <f>IFERROR(VLOOKUP(Table143223[[#This Row],[CodINE Mun2013]],[3]VRefAquis!B:H,2,FALSE),IFERROR(VLOOKUP(Table143223[[#This Row],[CodINE NUTIII 2013]],[3]VRefAquis!B:H,2,FALSE),VLOOKUP(Table143223[[#This Row],[CodINE NUTII 2013]],[3]VRefAquis!B:H,2,FALSE)))</f>
        <v>#N/A</v>
      </c>
      <c r="O16" s="841" t="e">
        <f>IF(VLOOKUP(Table143223[[#This Row],[CodINE Mun2013]],[3]VRefArren!B:H,2,FALSE)&lt;&gt;"",VLOOKUP(Table143223[[#This Row],[CodINE Mun2013]],[3]VRefArren!B:H,2,FALSE),IFERROR(VLOOKUP(Table143223[[#This Row],[CodINE NUTIII 2013]],[3]VRefArren!B:H,2,FALSE),VLOOKUP(Table143223[[#This Row],[CodINE NUTII 2013]],[3]VRefArren!B:H,2,FALSE)))</f>
        <v>#N/A</v>
      </c>
      <c r="P16" s="842">
        <v>0</v>
      </c>
      <c r="Q16" s="114">
        <v>0</v>
      </c>
      <c r="R16" s="817" t="str">
        <f>CONCATENATE("010.01.04.05/2021/",Table143223[[#This Row],[CodINE Mun2011]])</f>
        <v>010.01.04.05/2021/0803</v>
      </c>
      <c r="T16" s="843"/>
      <c r="U16" s="843"/>
      <c r="V16" s="844"/>
      <c r="W16" s="844"/>
      <c r="Z16" s="838" t="s">
        <v>41</v>
      </c>
      <c r="AA16" s="843" t="s">
        <v>999</v>
      </c>
      <c r="AF16" s="353" t="s">
        <v>49</v>
      </c>
      <c r="AG16" s="353" t="s">
        <v>487</v>
      </c>
    </row>
    <row r="17" spans="1:33" ht="18.5">
      <c r="A17" s="80" t="s">
        <v>43</v>
      </c>
      <c r="B17" s="838" t="s">
        <v>783</v>
      </c>
      <c r="C17" s="353" t="s">
        <v>500</v>
      </c>
      <c r="D17" s="92" t="s">
        <v>17</v>
      </c>
      <c r="E17" s="839" t="str">
        <f>VLOOKUP(Table143223[[#This Row],[NUTS I]],Table153324[],2,FALSE)</f>
        <v>1</v>
      </c>
      <c r="F17" s="838" t="s">
        <v>25</v>
      </c>
      <c r="G17" s="839" t="str">
        <f>VLOOKUP(Table143223[[#This Row],[NUTS II 2011]],Table163425[],2,FALSE)</f>
        <v>18</v>
      </c>
      <c r="H17" s="93" t="s">
        <v>25</v>
      </c>
      <c r="I17" s="839" t="str">
        <f>VLOOKUP(Table143223[[#This Row],[NUTS II 2013]],Table16243627[],2,FALSE)</f>
        <v>18</v>
      </c>
      <c r="J17" s="838" t="s">
        <v>44</v>
      </c>
      <c r="K17" s="839" t="str">
        <f>VLOOKUP(Table143223[[#This Row],[NUTS III 2011]],Table173526[],2,FALSE)</f>
        <v>184</v>
      </c>
      <c r="L17" s="92" t="s">
        <v>44</v>
      </c>
      <c r="M17" s="839" t="str">
        <f>VLOOKUP(Table143223[[#This Row],[NUTS III 2013]],Table17253728[],2,FALSE)</f>
        <v>184</v>
      </c>
      <c r="N17" s="840" t="e">
        <f>IFERROR(VLOOKUP(Table143223[[#This Row],[CodINE Mun2013]],[3]VRefAquis!B:H,2,FALSE),IFERROR(VLOOKUP(Table143223[[#This Row],[CodINE NUTIII 2013]],[3]VRefAquis!B:H,2,FALSE),VLOOKUP(Table143223[[#This Row],[CodINE NUTII 2013]],[3]VRefAquis!B:H,2,FALSE)))</f>
        <v>#N/A</v>
      </c>
      <c r="O17" s="841" t="e">
        <f>IF(VLOOKUP(Table143223[[#This Row],[CodINE Mun2013]],[3]VRefArren!B:H,2,FALSE)&lt;&gt;"",VLOOKUP(Table143223[[#This Row],[CodINE Mun2013]],[3]VRefArren!B:H,2,FALSE),IFERROR(VLOOKUP(Table143223[[#This Row],[CodINE NUTIII 2013]],[3]VRefArren!B:H,2,FALSE),VLOOKUP(Table143223[[#This Row],[CodINE NUTII 2013]],[3]VRefArren!B:H,2,FALSE)))</f>
        <v>#N/A</v>
      </c>
      <c r="P17" s="842">
        <v>0</v>
      </c>
      <c r="Q17" s="114">
        <v>0</v>
      </c>
      <c r="R17" s="817" t="str">
        <f>CONCATENATE("010.01.04.05/2021/",Table143223[[#This Row],[CodINE Mun2011]])</f>
        <v>010.01.04.05/2021/0201</v>
      </c>
      <c r="T17" s="843"/>
      <c r="U17" s="843"/>
      <c r="V17" s="844"/>
      <c r="W17" s="844"/>
      <c r="Z17" s="838" t="s">
        <v>1006</v>
      </c>
      <c r="AA17" s="843" t="s">
        <v>1005</v>
      </c>
      <c r="AF17" s="353" t="s">
        <v>19</v>
      </c>
      <c r="AG17" s="353" t="s">
        <v>557</v>
      </c>
    </row>
    <row r="18" spans="1:33" ht="18.5">
      <c r="A18" s="79" t="s">
        <v>45</v>
      </c>
      <c r="B18" s="838" t="s">
        <v>828</v>
      </c>
      <c r="C18" s="353" t="s">
        <v>524</v>
      </c>
      <c r="D18" s="92" t="s">
        <v>17</v>
      </c>
      <c r="E18" s="839" t="str">
        <f>VLOOKUP(Table143223[[#This Row],[NUTS I]],Table153324[],2,FALSE)</f>
        <v>1</v>
      </c>
      <c r="F18" s="838" t="s">
        <v>167</v>
      </c>
      <c r="G18" s="839" t="str">
        <f>VLOOKUP(Table143223[[#This Row],[NUTS II 2011]],Table163425[],2,FALSE)</f>
        <v>17</v>
      </c>
      <c r="H18" s="93" t="s">
        <v>36</v>
      </c>
      <c r="I18" s="839" t="str">
        <f>VLOOKUP(Table143223[[#This Row],[NUTS II 2013]],Table16243627[],2,FALSE)</f>
        <v>17</v>
      </c>
      <c r="J18" s="838" t="s">
        <v>831</v>
      </c>
      <c r="K18" s="839" t="str">
        <f>VLOOKUP(Table143223[[#This Row],[NUTS III 2011]],Table173526[],2,FALSE)</f>
        <v>172</v>
      </c>
      <c r="L18" s="92" t="s">
        <v>36</v>
      </c>
      <c r="M18" s="839" t="str">
        <f>VLOOKUP(Table143223[[#This Row],[NUTS III 2013]],Table17253728[],2,FALSE)</f>
        <v>170</v>
      </c>
      <c r="N18" s="840" t="e">
        <f>IFERROR(VLOOKUP(Table143223[[#This Row],[CodINE Mun2013]],[3]VRefAquis!B:H,2,FALSE),IFERROR(VLOOKUP(Table143223[[#This Row],[CodINE NUTIII 2013]],[3]VRefAquis!B:H,2,FALSE),VLOOKUP(Table143223[[#This Row],[CodINE NUTII 2013]],[3]VRefAquis!B:H,2,FALSE)))</f>
        <v>#N/A</v>
      </c>
      <c r="O18" s="841" t="e">
        <f>IF(VLOOKUP(Table143223[[#This Row],[CodINE Mun2013]],[3]VRefArren!B:H,2,FALSE)&lt;&gt;"",VLOOKUP(Table143223[[#This Row],[CodINE Mun2013]],[3]VRefArren!B:H,2,FALSE),IFERROR(VLOOKUP(Table143223[[#This Row],[CodINE NUTIII 2013]],[3]VRefArren!B:H,2,FALSE),VLOOKUP(Table143223[[#This Row],[CodINE NUTII 2013]],[3]VRefArren!B:H,2,FALSE)))</f>
        <v>#N/A</v>
      </c>
      <c r="P18" s="842">
        <v>60</v>
      </c>
      <c r="Q18" s="113">
        <v>2735</v>
      </c>
      <c r="R18" s="817" t="str">
        <f>CONCATENATE("010.01.04.05/2021/",Table143223[[#This Row],[CodINE Mun2011]])</f>
        <v>010.01.04.05/2021/1503</v>
      </c>
      <c r="T18" s="843"/>
      <c r="U18" s="843"/>
      <c r="V18" s="844"/>
      <c r="W18" s="844"/>
      <c r="Z18" s="838" t="s">
        <v>842</v>
      </c>
      <c r="AA18" s="843" t="s">
        <v>841</v>
      </c>
      <c r="AF18" s="353" t="s">
        <v>34</v>
      </c>
      <c r="AG18" s="353" t="s">
        <v>635</v>
      </c>
    </row>
    <row r="19" spans="1:33" ht="18.5">
      <c r="A19" s="79" t="s">
        <v>46</v>
      </c>
      <c r="B19" s="838" t="s">
        <v>885</v>
      </c>
      <c r="C19" s="353" t="s">
        <v>542</v>
      </c>
      <c r="D19" s="92" t="s">
        <v>17</v>
      </c>
      <c r="E19" s="839" t="str">
        <f>VLOOKUP(Table143223[[#This Row],[NUTS I]],Table153324[],2,FALSE)</f>
        <v>1</v>
      </c>
      <c r="F19" s="838" t="s">
        <v>18</v>
      </c>
      <c r="G19" s="839" t="str">
        <f>VLOOKUP(Table143223[[#This Row],[NUTS II 2011]],Table163425[],2,FALSE)</f>
        <v>16</v>
      </c>
      <c r="H19" s="92" t="s">
        <v>18</v>
      </c>
      <c r="I19" s="839" t="str">
        <f>VLOOKUP(Table143223[[#This Row],[NUTS II 2013]],Table16243627[],2,FALSE)</f>
        <v>16</v>
      </c>
      <c r="J19" s="838" t="s">
        <v>887</v>
      </c>
      <c r="K19" s="839" t="str">
        <f>VLOOKUP(Table143223[[#This Row],[NUTS III 2011]],Table173526[],2,FALSE)</f>
        <v>168</v>
      </c>
      <c r="L19" s="93" t="s">
        <v>47</v>
      </c>
      <c r="M19" s="839" t="str">
        <f>VLOOKUP(Table143223[[#This Row],[NUTS III 2013]],Table17253728[],2,FALSE)</f>
        <v>16J</v>
      </c>
      <c r="N19" s="840" t="e">
        <f>IFERROR(VLOOKUP(Table143223[[#This Row],[CodINE Mun2013]],[3]VRefAquis!B:H,2,FALSE),IFERROR(VLOOKUP(Table143223[[#This Row],[CodINE NUTIII 2013]],[3]VRefAquis!B:H,2,FALSE),VLOOKUP(Table143223[[#This Row],[CodINE NUTII 2013]],[3]VRefAquis!B:H,2,FALSE)))</f>
        <v>#N/A</v>
      </c>
      <c r="O19" s="841" t="e">
        <f>IF(VLOOKUP(Table143223[[#This Row],[CodINE Mun2013]],[3]VRefArren!B:H,2,FALSE)&lt;&gt;"",VLOOKUP(Table143223[[#This Row],[CodINE Mun2013]],[3]VRefArren!B:H,2,FALSE),IFERROR(VLOOKUP(Table143223[[#This Row],[CodINE NUTIII 2013]],[3]VRefArren!B:H,2,FALSE),VLOOKUP(Table143223[[#This Row],[CodINE NUTII 2013]],[3]VRefArren!B:H,2,FALSE)))</f>
        <v>#N/A</v>
      </c>
      <c r="P19" s="842">
        <v>1</v>
      </c>
      <c r="Q19" s="113">
        <v>20</v>
      </c>
      <c r="R19" s="817" t="str">
        <f>CONCATENATE("010.01.04.05/2021/",Table143223[[#This Row],[CodINE Mun2011]])</f>
        <v>010.01.04.05/2021/0902</v>
      </c>
      <c r="T19" s="843"/>
      <c r="U19" s="843"/>
      <c r="V19" s="844"/>
      <c r="W19" s="844"/>
      <c r="Z19" s="838" t="s">
        <v>1034</v>
      </c>
      <c r="AA19" s="843" t="s">
        <v>1033</v>
      </c>
      <c r="AF19" s="353" t="s">
        <v>99</v>
      </c>
      <c r="AG19" s="353" t="s">
        <v>402</v>
      </c>
    </row>
    <row r="20" spans="1:33" ht="18.5">
      <c r="A20" s="80" t="s">
        <v>48</v>
      </c>
      <c r="B20" s="838" t="s">
        <v>769</v>
      </c>
      <c r="C20" s="353" t="s">
        <v>486</v>
      </c>
      <c r="D20" s="92" t="s">
        <v>17</v>
      </c>
      <c r="E20" s="839" t="str">
        <f>VLOOKUP(Table143223[[#This Row],[NUTS I]],Table153324[],2,FALSE)</f>
        <v>1</v>
      </c>
      <c r="F20" s="838" t="s">
        <v>25</v>
      </c>
      <c r="G20" s="839" t="str">
        <f>VLOOKUP(Table143223[[#This Row],[NUTS II 2011]],Table163425[],2,FALSE)</f>
        <v>18</v>
      </c>
      <c r="H20" s="93" t="s">
        <v>25</v>
      </c>
      <c r="I20" s="839" t="str">
        <f>VLOOKUP(Table143223[[#This Row],[NUTS II 2013]],Table16243627[],2,FALSE)</f>
        <v>18</v>
      </c>
      <c r="J20" s="838" t="s">
        <v>49</v>
      </c>
      <c r="K20" s="839" t="str">
        <f>VLOOKUP(Table143223[[#This Row],[NUTS III 2011]],Table173526[],2,FALSE)</f>
        <v>185</v>
      </c>
      <c r="L20" s="92" t="s">
        <v>49</v>
      </c>
      <c r="M20" s="839" t="str">
        <f>VLOOKUP(Table143223[[#This Row],[NUTS III 2013]],Table17253728[],2,FALSE)</f>
        <v>185</v>
      </c>
      <c r="N20" s="840" t="e">
        <f>IFERROR(VLOOKUP(Table143223[[#This Row],[CodINE Mun2013]],[3]VRefAquis!B:H,2,FALSE),IFERROR(VLOOKUP(Table143223[[#This Row],[CodINE NUTIII 2013]],[3]VRefAquis!B:H,2,FALSE),VLOOKUP(Table143223[[#This Row],[CodINE NUTII 2013]],[3]VRefAquis!B:H,2,FALSE)))</f>
        <v>#N/A</v>
      </c>
      <c r="O20" s="841" t="e">
        <f>IF(VLOOKUP(Table143223[[#This Row],[CodINE Mun2013]],[3]VRefArren!B:H,2,FALSE)&lt;&gt;"",VLOOKUP(Table143223[[#This Row],[CodINE Mun2013]],[3]VRefArren!B:H,2,FALSE),IFERROR(VLOOKUP(Table143223[[#This Row],[CodINE NUTIII 2013]],[3]VRefArren!B:H,2,FALSE),VLOOKUP(Table143223[[#This Row],[CodINE NUTII 2013]],[3]VRefArren!B:H,2,FALSE)))</f>
        <v>#N/A</v>
      </c>
      <c r="P20" s="842">
        <v>3</v>
      </c>
      <c r="Q20" s="114">
        <v>34</v>
      </c>
      <c r="R20" s="817" t="str">
        <f>CONCATENATE("010.01.04.05/2021/",Table143223[[#This Row],[CodINE Mun2011]])</f>
        <v>010.01.04.05/2021/1403</v>
      </c>
      <c r="Z20" s="838" t="s">
        <v>49</v>
      </c>
      <c r="AA20" s="843" t="s">
        <v>487</v>
      </c>
      <c r="AF20" s="353" t="s">
        <v>64</v>
      </c>
      <c r="AG20" s="353" t="s">
        <v>424</v>
      </c>
    </row>
    <row r="21" spans="1:33" ht="18.5">
      <c r="A21" s="79" t="s">
        <v>50</v>
      </c>
      <c r="B21" s="838" t="s">
        <v>782</v>
      </c>
      <c r="C21" s="353" t="s">
        <v>499</v>
      </c>
      <c r="D21" s="92" t="s">
        <v>17</v>
      </c>
      <c r="E21" s="839" t="str">
        <f>VLOOKUP(Table143223[[#This Row],[NUTS I]],Table153324[],2,FALSE)</f>
        <v>1</v>
      </c>
      <c r="F21" s="838" t="s">
        <v>25</v>
      </c>
      <c r="G21" s="839" t="str">
        <f>VLOOKUP(Table143223[[#This Row],[NUTS II 2011]],Table163425[],2,FALSE)</f>
        <v>18</v>
      </c>
      <c r="H21" s="93" t="s">
        <v>25</v>
      </c>
      <c r="I21" s="839" t="str">
        <f>VLOOKUP(Table143223[[#This Row],[NUTS II 2013]],Table16243627[],2,FALSE)</f>
        <v>18</v>
      </c>
      <c r="J21" s="838" t="s">
        <v>44</v>
      </c>
      <c r="K21" s="839" t="str">
        <f>VLOOKUP(Table143223[[#This Row],[NUTS III 2011]],Table173526[],2,FALSE)</f>
        <v>184</v>
      </c>
      <c r="L21" s="92" t="s">
        <v>44</v>
      </c>
      <c r="M21" s="839" t="str">
        <f>VLOOKUP(Table143223[[#This Row],[NUTS III 2013]],Table17253728[],2,FALSE)</f>
        <v>184</v>
      </c>
      <c r="N21" s="840" t="e">
        <f>IFERROR(VLOOKUP(Table143223[[#This Row],[CodINE Mun2013]],[3]VRefAquis!B:H,2,FALSE),IFERROR(VLOOKUP(Table143223[[#This Row],[CodINE NUTIII 2013]],[3]VRefAquis!B:H,2,FALSE),VLOOKUP(Table143223[[#This Row],[CodINE NUTII 2013]],[3]VRefAquis!B:H,2,FALSE)))</f>
        <v>#N/A</v>
      </c>
      <c r="O21" s="841" t="e">
        <f>IF(VLOOKUP(Table143223[[#This Row],[CodINE Mun2013]],[3]VRefArren!B:H,2,FALSE)&lt;&gt;"",VLOOKUP(Table143223[[#This Row],[CodINE Mun2013]],[3]VRefArren!B:H,2,FALSE),IFERROR(VLOOKUP(Table143223[[#This Row],[CodINE NUTIII 2013]],[3]VRefArren!B:H,2,FALSE),VLOOKUP(Table143223[[#This Row],[CodINE NUTII 2013]],[3]VRefArren!B:H,2,FALSE)))</f>
        <v>#N/A</v>
      </c>
      <c r="P21" s="842">
        <v>0</v>
      </c>
      <c r="Q21" s="113">
        <v>0</v>
      </c>
      <c r="R21" s="817" t="str">
        <f>CONCATENATE("010.01.04.05/2021/",Table143223[[#This Row],[CodINE Mun2011]])</f>
        <v>010.01.04.05/2021/0202</v>
      </c>
      <c r="Z21" s="838" t="s">
        <v>19</v>
      </c>
      <c r="AA21" s="843" t="s">
        <v>853</v>
      </c>
      <c r="AF21" s="353" t="s">
        <v>21</v>
      </c>
      <c r="AG21" s="353" t="s">
        <v>622</v>
      </c>
    </row>
    <row r="22" spans="1:33" ht="18.5">
      <c r="A22" s="79" t="s">
        <v>51</v>
      </c>
      <c r="B22" s="838" t="s">
        <v>768</v>
      </c>
      <c r="C22" s="353" t="s">
        <v>485</v>
      </c>
      <c r="D22" s="92" t="s">
        <v>17</v>
      </c>
      <c r="E22" s="839" t="str">
        <f>VLOOKUP(Table143223[[#This Row],[NUTS I]],Table153324[],2,FALSE)</f>
        <v>1</v>
      </c>
      <c r="F22" s="838" t="s">
        <v>25</v>
      </c>
      <c r="G22" s="839" t="str">
        <f>VLOOKUP(Table143223[[#This Row],[NUTS II 2011]],Table163425[],2,FALSE)</f>
        <v>18</v>
      </c>
      <c r="H22" s="93" t="s">
        <v>25</v>
      </c>
      <c r="I22" s="839" t="str">
        <f>VLOOKUP(Table143223[[#This Row],[NUTS II 2013]],Table16243627[],2,FALSE)</f>
        <v>18</v>
      </c>
      <c r="J22" s="838" t="s">
        <v>49</v>
      </c>
      <c r="K22" s="839" t="str">
        <f>VLOOKUP(Table143223[[#This Row],[NUTS III 2011]],Table173526[],2,FALSE)</f>
        <v>185</v>
      </c>
      <c r="L22" s="92" t="s">
        <v>49</v>
      </c>
      <c r="M22" s="839" t="str">
        <f>VLOOKUP(Table143223[[#This Row],[NUTS III 2013]],Table17253728[],2,FALSE)</f>
        <v>185</v>
      </c>
      <c r="N22" s="840" t="e">
        <f>IFERROR(VLOOKUP(Table143223[[#This Row],[CodINE Mun2013]],[3]VRefAquis!B:H,2,FALSE),IFERROR(VLOOKUP(Table143223[[#This Row],[CodINE NUTIII 2013]],[3]VRefAquis!B:H,2,FALSE),VLOOKUP(Table143223[[#This Row],[CodINE NUTII 2013]],[3]VRefAquis!B:H,2,FALSE)))</f>
        <v>#N/A</v>
      </c>
      <c r="O22" s="841" t="e">
        <f>IF(VLOOKUP(Table143223[[#This Row],[CodINE Mun2013]],[3]VRefArren!B:H,2,FALSE)&lt;&gt;"",VLOOKUP(Table143223[[#This Row],[CodINE Mun2013]],[3]VRefArren!B:H,2,FALSE),IFERROR(VLOOKUP(Table143223[[#This Row],[CodINE NUTIII 2013]],[3]VRefArren!B:H,2,FALSE),VLOOKUP(Table143223[[#This Row],[CodINE NUTII 2013]],[3]VRefArren!B:H,2,FALSE)))</f>
        <v>#N/A</v>
      </c>
      <c r="P22" s="842">
        <v>0</v>
      </c>
      <c r="Q22" s="113">
        <v>0</v>
      </c>
      <c r="R22" s="817" t="str">
        <f>CONCATENATE("010.01.04.05/2021/",Table143223[[#This Row],[CodINE Mun2011]])</f>
        <v>010.01.04.05/2021/1404</v>
      </c>
      <c r="T22" s="353" t="s">
        <v>11527</v>
      </c>
      <c r="Z22" s="838" t="s">
        <v>1054</v>
      </c>
      <c r="AA22" s="843" t="s">
        <v>372</v>
      </c>
      <c r="AF22" s="353" t="s">
        <v>69</v>
      </c>
      <c r="AG22" s="353" t="s">
        <v>610</v>
      </c>
    </row>
    <row r="23" spans="1:33" ht="18.5">
      <c r="A23" s="80" t="s">
        <v>52</v>
      </c>
      <c r="B23" s="838" t="s">
        <v>813</v>
      </c>
      <c r="C23" s="353" t="s">
        <v>474</v>
      </c>
      <c r="D23" s="92" t="s">
        <v>17</v>
      </c>
      <c r="E23" s="839" t="str">
        <f>VLOOKUP(Table143223[[#This Row],[NUTS I]],Table153324[],2,FALSE)</f>
        <v>1</v>
      </c>
      <c r="F23" s="838" t="s">
        <v>25</v>
      </c>
      <c r="G23" s="839" t="str">
        <f>VLOOKUP(Table143223[[#This Row],[NUTS II 2011]],Table163425[],2,FALSE)</f>
        <v>18</v>
      </c>
      <c r="H23" s="93" t="s">
        <v>25</v>
      </c>
      <c r="I23" s="839" t="str">
        <f>VLOOKUP(Table143223[[#This Row],[NUTS II 2013]],Table16243627[],2,FALSE)</f>
        <v>18</v>
      </c>
      <c r="J23" s="838" t="s">
        <v>53</v>
      </c>
      <c r="K23" s="839" t="str">
        <f>VLOOKUP(Table143223[[#This Row],[NUTS III 2011]],Table173526[],2,FALSE)</f>
        <v>182</v>
      </c>
      <c r="L23" s="92" t="s">
        <v>53</v>
      </c>
      <c r="M23" s="839" t="str">
        <f>VLOOKUP(Table143223[[#This Row],[NUTS III 2013]],Table17253728[],2,FALSE)</f>
        <v>186</v>
      </c>
      <c r="N23" s="840" t="e">
        <f>IFERROR(VLOOKUP(Table143223[[#This Row],[CodINE Mun2013]],[3]VRefAquis!B:H,2,FALSE),IFERROR(VLOOKUP(Table143223[[#This Row],[CodINE NUTIII 2013]],[3]VRefAquis!B:H,2,FALSE),VLOOKUP(Table143223[[#This Row],[CodINE NUTII 2013]],[3]VRefAquis!B:H,2,FALSE)))</f>
        <v>#N/A</v>
      </c>
      <c r="O23" s="841" t="e">
        <f>IF(VLOOKUP(Table143223[[#This Row],[CodINE Mun2013]],[3]VRefArren!B:H,2,FALSE)&lt;&gt;"",VLOOKUP(Table143223[[#This Row],[CodINE Mun2013]],[3]VRefArren!B:H,2,FALSE),IFERROR(VLOOKUP(Table143223[[#This Row],[CodINE NUTIII 2013]],[3]VRefArren!B:H,2,FALSE),VLOOKUP(Table143223[[#This Row],[CodINE NUTII 2013]],[3]VRefArren!B:H,2,FALSE)))</f>
        <v>#N/A</v>
      </c>
      <c r="P23" s="842">
        <v>1</v>
      </c>
      <c r="Q23" s="114">
        <v>24</v>
      </c>
      <c r="R23" s="817" t="str">
        <f>CONCATENATE("010.01.04.05/2021/",Table143223[[#This Row],[CodINE Mun2011]])</f>
        <v>010.01.04.05/2021/1201</v>
      </c>
      <c r="Z23" s="838" t="s">
        <v>34</v>
      </c>
      <c r="AA23" s="843" t="s">
        <v>635</v>
      </c>
      <c r="AF23" s="353" t="s">
        <v>55</v>
      </c>
      <c r="AG23" s="353" t="s">
        <v>590</v>
      </c>
    </row>
    <row r="24" spans="1:33" ht="18.5">
      <c r="A24" s="80" t="s">
        <v>54</v>
      </c>
      <c r="B24" s="838" t="s">
        <v>921</v>
      </c>
      <c r="C24" s="353" t="s">
        <v>589</v>
      </c>
      <c r="D24" s="92" t="s">
        <v>17</v>
      </c>
      <c r="E24" s="839" t="str">
        <f>VLOOKUP(Table143223[[#This Row],[NUTS I]],Table153324[],2,FALSE)</f>
        <v>1</v>
      </c>
      <c r="F24" s="838" t="s">
        <v>18</v>
      </c>
      <c r="G24" s="839" t="str">
        <f>VLOOKUP(Table143223[[#This Row],[NUTS II 2011]],Table163425[],2,FALSE)</f>
        <v>16</v>
      </c>
      <c r="H24" s="92" t="s">
        <v>18</v>
      </c>
      <c r="I24" s="839" t="str">
        <f>VLOOKUP(Table143223[[#This Row],[NUTS II 2013]],Table16243627[],2,FALSE)</f>
        <v>16</v>
      </c>
      <c r="J24" s="838" t="s">
        <v>932</v>
      </c>
      <c r="K24" s="839" t="str">
        <f>VLOOKUP(Table143223[[#This Row],[NUTS III 2011]],Table173526[],2,FALSE)</f>
        <v>164</v>
      </c>
      <c r="L24" s="92" t="s">
        <v>55</v>
      </c>
      <c r="M24" s="839" t="str">
        <f>VLOOKUP(Table143223[[#This Row],[NUTS III 2013]],Table17253728[],2,FALSE)</f>
        <v>16F</v>
      </c>
      <c r="N24" s="840" t="e">
        <f>IFERROR(VLOOKUP(Table143223[[#This Row],[CodINE Mun2013]],[3]VRefAquis!B:H,2,FALSE),IFERROR(VLOOKUP(Table143223[[#This Row],[CodINE NUTIII 2013]],[3]VRefAquis!B:H,2,FALSE),VLOOKUP(Table143223[[#This Row],[CodINE NUTII 2013]],[3]VRefAquis!B:H,2,FALSE)))</f>
        <v>#N/A</v>
      </c>
      <c r="O24" s="841" t="e">
        <f>IF(VLOOKUP(Table143223[[#This Row],[CodINE Mun2013]],[3]VRefArren!B:H,2,FALSE)&lt;&gt;"",VLOOKUP(Table143223[[#This Row],[CodINE Mun2013]],[3]VRefArren!B:H,2,FALSE),IFERROR(VLOOKUP(Table143223[[#This Row],[CodINE NUTIII 2013]],[3]VRefArren!B:H,2,FALSE),VLOOKUP(Table143223[[#This Row],[CodINE NUTII 2013]],[3]VRefArren!B:H,2,FALSE)))</f>
        <v>#N/A</v>
      </c>
      <c r="P24" s="842">
        <v>3</v>
      </c>
      <c r="Q24" s="114">
        <v>3</v>
      </c>
      <c r="R24" s="817" t="str">
        <f>CONCATENATE("010.01.04.05/2021/",Table143223[[#This Row],[CodINE Mun2011]])</f>
        <v>010.01.04.05/2021/1002</v>
      </c>
      <c r="Z24" s="838" t="s">
        <v>831</v>
      </c>
      <c r="AA24" s="843" t="s">
        <v>830</v>
      </c>
      <c r="AF24" s="353" t="s">
        <v>59</v>
      </c>
      <c r="AG24" s="353" t="s">
        <v>678</v>
      </c>
    </row>
    <row r="25" spans="1:33" ht="18.5">
      <c r="A25" s="80" t="s">
        <v>56</v>
      </c>
      <c r="B25" s="838" t="s">
        <v>781</v>
      </c>
      <c r="C25" s="353" t="s">
        <v>498</v>
      </c>
      <c r="D25" s="92" t="s">
        <v>17</v>
      </c>
      <c r="E25" s="839" t="str">
        <f>VLOOKUP(Table143223[[#This Row],[NUTS I]],Table153324[],2,FALSE)</f>
        <v>1</v>
      </c>
      <c r="F25" s="838" t="s">
        <v>25</v>
      </c>
      <c r="G25" s="839" t="str">
        <f>VLOOKUP(Table143223[[#This Row],[NUTS II 2011]],Table163425[],2,FALSE)</f>
        <v>18</v>
      </c>
      <c r="H25" s="93" t="s">
        <v>25</v>
      </c>
      <c r="I25" s="839" t="str">
        <f>VLOOKUP(Table143223[[#This Row],[NUTS II 2013]],Table16243627[],2,FALSE)</f>
        <v>18</v>
      </c>
      <c r="J25" s="838" t="s">
        <v>44</v>
      </c>
      <c r="K25" s="839" t="str">
        <f>VLOOKUP(Table143223[[#This Row],[NUTS III 2011]],Table173526[],2,FALSE)</f>
        <v>184</v>
      </c>
      <c r="L25" s="92" t="s">
        <v>44</v>
      </c>
      <c r="M25" s="839" t="str">
        <f>VLOOKUP(Table143223[[#This Row],[NUTS III 2013]],Table17253728[],2,FALSE)</f>
        <v>184</v>
      </c>
      <c r="N25" s="840" t="e">
        <f>IFERROR(VLOOKUP(Table143223[[#This Row],[CodINE Mun2013]],[3]VRefAquis!B:H,2,FALSE),IFERROR(VLOOKUP(Table143223[[#This Row],[CodINE NUTIII 2013]],[3]VRefAquis!B:H,2,FALSE),VLOOKUP(Table143223[[#This Row],[CodINE NUTII 2013]],[3]VRefAquis!B:H,2,FALSE)))</f>
        <v>#N/A</v>
      </c>
      <c r="O25" s="841" t="e">
        <f>IF(VLOOKUP(Table143223[[#This Row],[CodINE Mun2013]],[3]VRefArren!B:H,2,FALSE)&lt;&gt;"",VLOOKUP(Table143223[[#This Row],[CodINE Mun2013]],[3]VRefArren!B:H,2,FALSE),IFERROR(VLOOKUP(Table143223[[#This Row],[CodINE NUTIII 2013]],[3]VRefArren!B:H,2,FALSE),VLOOKUP(Table143223[[#This Row],[CodINE NUTII 2013]],[3]VRefArren!B:H,2,FALSE)))</f>
        <v>#N/A</v>
      </c>
      <c r="P25" s="842">
        <v>1</v>
      </c>
      <c r="Q25" s="114">
        <v>5</v>
      </c>
      <c r="R25" s="817" t="str">
        <f>CONCATENATE("010.01.04.05/2021/",Table143223[[#This Row],[CodINE Mun2011]])</f>
        <v>010.01.04.05/2021/0203</v>
      </c>
      <c r="Z25" s="838" t="s">
        <v>932</v>
      </c>
      <c r="AA25" s="843" t="s">
        <v>931</v>
      </c>
      <c r="AF25" s="353" t="s">
        <v>40</v>
      </c>
      <c r="AG25" s="353" t="s">
        <v>646</v>
      </c>
    </row>
    <row r="26" spans="1:33" ht="18.5">
      <c r="A26" s="80" t="s">
        <v>57</v>
      </c>
      <c r="B26" s="838" t="s">
        <v>833</v>
      </c>
      <c r="C26" s="353" t="s">
        <v>523</v>
      </c>
      <c r="D26" s="92" t="s">
        <v>17</v>
      </c>
      <c r="E26" s="839" t="str">
        <f>VLOOKUP(Table143223[[#This Row],[NUTS I]],Table153324[],2,FALSE)</f>
        <v>1</v>
      </c>
      <c r="F26" s="838" t="s">
        <v>167</v>
      </c>
      <c r="G26" s="839" t="str">
        <f>VLOOKUP(Table143223[[#This Row],[NUTS II 2011]],Table163425[],2,FALSE)</f>
        <v>17</v>
      </c>
      <c r="H26" s="93" t="s">
        <v>36</v>
      </c>
      <c r="I26" s="839" t="str">
        <f>VLOOKUP(Table143223[[#This Row],[NUTS II 2013]],Table16243627[],2,FALSE)</f>
        <v>17</v>
      </c>
      <c r="J26" s="838" t="s">
        <v>842</v>
      </c>
      <c r="K26" s="839" t="str">
        <f>VLOOKUP(Table143223[[#This Row],[NUTS III 2011]],Table173526[],2,FALSE)</f>
        <v>171</v>
      </c>
      <c r="L26" s="92" t="s">
        <v>36</v>
      </c>
      <c r="M26" s="839" t="str">
        <f>VLOOKUP(Table143223[[#This Row],[NUTS III 2013]],Table17253728[],2,FALSE)</f>
        <v>170</v>
      </c>
      <c r="N26" s="840" t="e">
        <f>IFERROR(VLOOKUP(Table143223[[#This Row],[CodINE Mun2013]],[3]VRefAquis!B:H,2,FALSE),IFERROR(VLOOKUP(Table143223[[#This Row],[CodINE NUTIII 2013]],[3]VRefAquis!B:H,2,FALSE),VLOOKUP(Table143223[[#This Row],[CodINE NUTII 2013]],[3]VRefAquis!B:H,2,FALSE)))</f>
        <v>#N/A</v>
      </c>
      <c r="O26" s="841" t="e">
        <f>IF(VLOOKUP(Table143223[[#This Row],[CodINE Mun2013]],[3]VRefArren!B:H,2,FALSE)&lt;&gt;"",VLOOKUP(Table143223[[#This Row],[CodINE Mun2013]],[3]VRefArren!B:H,2,FALSE),IFERROR(VLOOKUP(Table143223[[#This Row],[CodINE NUTIII 2013]],[3]VRefArren!B:H,2,FALSE),VLOOKUP(Table143223[[#This Row],[CodINE NUTII 2013]],[3]VRefArren!B:H,2,FALSE)))</f>
        <v>#N/A</v>
      </c>
      <c r="P26" s="842">
        <v>15</v>
      </c>
      <c r="Q26" s="114">
        <v>2839</v>
      </c>
      <c r="R26" s="817" t="str">
        <f>CONCATENATE("010.01.04.05/2021/",Table143223[[#This Row],[CodINE Mun2011]])</f>
        <v>010.01.04.05/2021/1115</v>
      </c>
      <c r="Z26" s="838" t="s">
        <v>899</v>
      </c>
      <c r="AA26" s="843" t="s">
        <v>898</v>
      </c>
      <c r="AF26" s="353" t="s">
        <v>23</v>
      </c>
      <c r="AG26" s="353" t="s">
        <v>579</v>
      </c>
    </row>
    <row r="27" spans="1:33" ht="18.5">
      <c r="A27" s="80" t="s">
        <v>58</v>
      </c>
      <c r="B27" s="838" t="s">
        <v>1018</v>
      </c>
      <c r="C27" s="353" t="s">
        <v>677</v>
      </c>
      <c r="D27" s="92" t="s">
        <v>17</v>
      </c>
      <c r="E27" s="839" t="str">
        <f>VLOOKUP(Table143223[[#This Row],[NUTS I]],Table153324[],2,FALSE)</f>
        <v>1</v>
      </c>
      <c r="F27" s="838" t="s">
        <v>1</v>
      </c>
      <c r="G27" s="839" t="str">
        <f>VLOOKUP(Table143223[[#This Row],[NUTS II 2011]],Table163425[],2,FALSE)</f>
        <v>11</v>
      </c>
      <c r="H27" s="93" t="s">
        <v>1</v>
      </c>
      <c r="I27" s="839" t="str">
        <f>VLOOKUP(Table143223[[#This Row],[NUTS II 2013]],Table16243627[],2,FALSE)</f>
        <v>11</v>
      </c>
      <c r="J27" s="838" t="s">
        <v>1023</v>
      </c>
      <c r="K27" s="839" t="str">
        <f>VLOOKUP(Table143223[[#This Row],[NUTS III 2011]],Table173526[],2,FALSE)</f>
        <v>115</v>
      </c>
      <c r="L27" s="92" t="s">
        <v>59</v>
      </c>
      <c r="M27" s="839" t="str">
        <f>VLOOKUP(Table143223[[#This Row],[NUTS III 2013]],Table17253728[],2,FALSE)</f>
        <v>11C</v>
      </c>
      <c r="N27" s="840" t="e">
        <f>IFERROR(VLOOKUP(Table143223[[#This Row],[CodINE Mun2013]],[3]VRefAquis!B:H,2,FALSE),IFERROR(VLOOKUP(Table143223[[#This Row],[CodINE NUTIII 2013]],[3]VRefAquis!B:H,2,FALSE),VLOOKUP(Table143223[[#This Row],[CodINE NUTII 2013]],[3]VRefAquis!B:H,2,FALSE)))</f>
        <v>#N/A</v>
      </c>
      <c r="O27" s="841" t="e">
        <f>IF(VLOOKUP(Table143223[[#This Row],[CodINE Mun2013]],[3]VRefArren!B:H,2,FALSE)&lt;&gt;"",VLOOKUP(Table143223[[#This Row],[CodINE Mun2013]],[3]VRefArren!B:H,2,FALSE),IFERROR(VLOOKUP(Table143223[[#This Row],[CodINE NUTIII 2013]],[3]VRefArren!B:H,2,FALSE),VLOOKUP(Table143223[[#This Row],[CodINE NUTII 2013]],[3]VRefArren!B:H,2,FALSE)))</f>
        <v>#N/A</v>
      </c>
      <c r="P27" s="842">
        <v>0</v>
      </c>
      <c r="Q27" s="114">
        <v>0</v>
      </c>
      <c r="R27" s="817" t="str">
        <f>CONCATENATE("010.01.04.05/2021/",Table143223[[#This Row],[CodINE Mun2011]])</f>
        <v>010.01.04.05/2021/1301</v>
      </c>
      <c r="Z27" s="838" t="s">
        <v>939</v>
      </c>
      <c r="AA27" s="843" t="s">
        <v>938</v>
      </c>
      <c r="AF27" s="353" t="s">
        <v>6</v>
      </c>
      <c r="AG27" s="353">
        <f>SUBTOTAL(103,Table17253728[CodINE_NUTIII 2013])</f>
        <v>25</v>
      </c>
    </row>
    <row r="28" spans="1:33" ht="18.5">
      <c r="A28" s="79" t="s">
        <v>60</v>
      </c>
      <c r="B28" s="838" t="s">
        <v>366</v>
      </c>
      <c r="C28" s="353" t="s">
        <v>383</v>
      </c>
      <c r="D28" s="92" t="s">
        <v>17</v>
      </c>
      <c r="E28" s="839" t="str">
        <f>VLOOKUP(Table143223[[#This Row],[NUTS I]],Table153324[],2,FALSE)</f>
        <v>1</v>
      </c>
      <c r="F28" s="838" t="s">
        <v>1</v>
      </c>
      <c r="G28" s="839" t="str">
        <f>VLOOKUP(Table143223[[#This Row],[NUTS II 2011]],Table163425[],2,FALSE)</f>
        <v>11</v>
      </c>
      <c r="H28" s="93" t="s">
        <v>1</v>
      </c>
      <c r="I28" s="839" t="str">
        <f>VLOOKUP(Table143223[[#This Row],[NUTS II 2013]],Table16243627[],2,FALSE)</f>
        <v>11</v>
      </c>
      <c r="J28" s="838" t="s">
        <v>61</v>
      </c>
      <c r="K28" s="839" t="str">
        <f>VLOOKUP(Table143223[[#This Row],[NUTS III 2011]],Table173526[],2,FALSE)</f>
        <v>112</v>
      </c>
      <c r="L28" s="93" t="s">
        <v>61</v>
      </c>
      <c r="M28" s="839" t="str">
        <f>VLOOKUP(Table143223[[#This Row],[NUTS III 2013]],Table17253728[],2,FALSE)</f>
        <v>112</v>
      </c>
      <c r="N28" s="840" t="e">
        <f>IFERROR(VLOOKUP(Table143223[[#This Row],[CodINE Mun2013]],[3]VRefAquis!B:H,2,FALSE),IFERROR(VLOOKUP(Table143223[[#This Row],[CodINE NUTIII 2013]],[3]VRefAquis!B:H,2,FALSE),VLOOKUP(Table143223[[#This Row],[CodINE NUTII 2013]],[3]VRefAquis!B:H,2,FALSE)))</f>
        <v>#N/A</v>
      </c>
      <c r="O28" s="841" t="e">
        <f>IF(VLOOKUP(Table143223[[#This Row],[CodINE Mun2013]],[3]VRefArren!B:H,2,FALSE)&lt;&gt;"",VLOOKUP(Table143223[[#This Row],[CodINE Mun2013]],[3]VRefArren!B:H,2,FALSE),IFERROR(VLOOKUP(Table143223[[#This Row],[CodINE NUTIII 2013]],[3]VRefArren!B:H,2,FALSE),VLOOKUP(Table143223[[#This Row],[CodINE NUTII 2013]],[3]VRefArren!B:H,2,FALSE)))</f>
        <v>#N/A</v>
      </c>
      <c r="P28" s="842">
        <v>0</v>
      </c>
      <c r="Q28" s="113">
        <v>0</v>
      </c>
      <c r="R28" s="817" t="str">
        <f>CONCATENATE("010.01.04.05/2021/",Table143223[[#This Row],[CodINE Mun2011]])</f>
        <v>010.01.04.05/2021/0301</v>
      </c>
      <c r="Z28" s="838" t="s">
        <v>99</v>
      </c>
      <c r="AA28" s="843" t="s">
        <v>402</v>
      </c>
    </row>
    <row r="29" spans="1:33" ht="18.5">
      <c r="A29" s="80" t="s">
        <v>62</v>
      </c>
      <c r="B29" s="838" t="s">
        <v>959</v>
      </c>
      <c r="C29" s="353" t="s">
        <v>619</v>
      </c>
      <c r="D29" s="92" t="s">
        <v>17</v>
      </c>
      <c r="E29" s="839" t="str">
        <f>VLOOKUP(Table143223[[#This Row],[NUTS I]],Table153324[],2,FALSE)</f>
        <v>1</v>
      </c>
      <c r="F29" s="838" t="s">
        <v>18</v>
      </c>
      <c r="G29" s="839" t="str">
        <f>VLOOKUP(Table143223[[#This Row],[NUTS II 2011]],Table163425[],2,FALSE)</f>
        <v>16</v>
      </c>
      <c r="H29" s="92" t="s">
        <v>18</v>
      </c>
      <c r="I29" s="839" t="str">
        <f>VLOOKUP(Table143223[[#This Row],[NUTS II 2013]],Table16243627[],2,FALSE)</f>
        <v>16</v>
      </c>
      <c r="J29" s="838" t="s">
        <v>963</v>
      </c>
      <c r="K29" s="839" t="str">
        <f>VLOOKUP(Table143223[[#This Row],[NUTS III 2011]],Table173526[],2,FALSE)</f>
        <v>161</v>
      </c>
      <c r="L29" s="92" t="s">
        <v>21</v>
      </c>
      <c r="M29" s="839" t="str">
        <f>VLOOKUP(Table143223[[#This Row],[NUTS III 2013]],Table17253728[],2,FALSE)</f>
        <v>16D</v>
      </c>
      <c r="N29" s="840" t="e">
        <f>IFERROR(VLOOKUP(Table143223[[#This Row],[CodINE Mun2013]],[3]VRefAquis!B:H,2,FALSE),IFERROR(VLOOKUP(Table143223[[#This Row],[CodINE NUTIII 2013]],[3]VRefAquis!B:H,2,FALSE),VLOOKUP(Table143223[[#This Row],[CodINE NUTII 2013]],[3]VRefAquis!B:H,2,FALSE)))</f>
        <v>#N/A</v>
      </c>
      <c r="O29" s="841" t="e">
        <f>IF(VLOOKUP(Table143223[[#This Row],[CodINE Mun2013]],[3]VRefArren!B:H,2,FALSE)&lt;&gt;"",VLOOKUP(Table143223[[#This Row],[CodINE Mun2013]],[3]VRefArren!B:H,2,FALSE),IFERROR(VLOOKUP(Table143223[[#This Row],[CodINE NUTIII 2013]],[3]VRefArren!B:H,2,FALSE),VLOOKUP(Table143223[[#This Row],[CodINE NUTII 2013]],[3]VRefArren!B:H,2,FALSE)))</f>
        <v>#N/A</v>
      </c>
      <c r="P29" s="842">
        <v>0</v>
      </c>
      <c r="Q29" s="114">
        <v>0</v>
      </c>
      <c r="R29" s="817" t="str">
        <f>CONCATENATE("010.01.04.05/2021/",Table143223[[#This Row],[CodINE Mun2011]])</f>
        <v>010.01.04.05/2021/0103</v>
      </c>
      <c r="Z29" s="838" t="s">
        <v>64</v>
      </c>
      <c r="AA29" s="843" t="s">
        <v>424</v>
      </c>
    </row>
    <row r="30" spans="1:33" ht="18.5">
      <c r="A30" s="80" t="s">
        <v>63</v>
      </c>
      <c r="B30" s="838" t="s">
        <v>736</v>
      </c>
      <c r="C30" s="353" t="s">
        <v>423</v>
      </c>
      <c r="D30" s="93" t="s">
        <v>64</v>
      </c>
      <c r="E30" s="845" t="str">
        <f>VLOOKUP(Table143223[[#This Row],[NUTS I]],Table153324[],2,FALSE)</f>
        <v>2</v>
      </c>
      <c r="F30" s="838" t="s">
        <v>64</v>
      </c>
      <c r="G30" s="839" t="str">
        <f>VLOOKUP(Table143223[[#This Row],[NUTS II 2011]],Table163425[],2,FALSE)</f>
        <v>20</v>
      </c>
      <c r="H30" s="92" t="s">
        <v>64</v>
      </c>
      <c r="I30" s="839" t="str">
        <f>VLOOKUP(Table143223[[#This Row],[NUTS II 2013]],Table16243627[],2,FALSE)</f>
        <v>20</v>
      </c>
      <c r="J30" s="838" t="s">
        <v>64</v>
      </c>
      <c r="K30" s="839" t="str">
        <f>VLOOKUP(Table143223[[#This Row],[NUTS III 2011]],Table173526[],2,FALSE)</f>
        <v>200</v>
      </c>
      <c r="L30" s="838" t="s">
        <v>64</v>
      </c>
      <c r="M30" s="839" t="str">
        <f>VLOOKUP(Table143223[[#This Row],[NUTS III 2013]],Table17253728[],2,FALSE)</f>
        <v>200</v>
      </c>
      <c r="N30" s="840" t="e">
        <f>IFERROR(VLOOKUP(Table143223[[#This Row],[CodINE Mun2013]],[3]VRefAquis!B:H,2,FALSE),IFERROR(VLOOKUP(Table143223[[#This Row],[CodINE NUTIII 2013]],[3]VRefAquis!B:H,2,FALSE),VLOOKUP(Table143223[[#This Row],[CodINE NUTII 2013]],[3]VRefAquis!B:H,2,FALSE)))</f>
        <v>#N/A</v>
      </c>
      <c r="O30" s="841" t="e">
        <f>IF(VLOOKUP(Table143223[[#This Row],[CodINE Mun2013]],[3]VRefArren!B:H,2,FALSE)&lt;&gt;"",VLOOKUP(Table143223[[#This Row],[CodINE Mun2013]],[3]VRefArren!B:H,2,FALSE),IFERROR(VLOOKUP(Table143223[[#This Row],[CodINE NUTIII 2013]],[3]VRefArren!B:H,2,FALSE),VLOOKUP(Table143223[[#This Row],[CodINE NUTII 2013]],[3]VRefArren!B:H,2,FALSE)))</f>
        <v>#N/A</v>
      </c>
      <c r="P30" s="842">
        <v>0</v>
      </c>
      <c r="Q30" s="114">
        <v>0</v>
      </c>
      <c r="R30" s="817" t="str">
        <f>CONCATENATE("010.01.04.05/2021/",Table143223[[#This Row],[CodINE Mun2011]])</f>
        <v>010.01.04.05/2021/4301</v>
      </c>
      <c r="Z30" s="838" t="s">
        <v>892</v>
      </c>
      <c r="AA30" s="843" t="s">
        <v>891</v>
      </c>
    </row>
    <row r="31" spans="1:33" ht="18.5">
      <c r="A31" s="79" t="s">
        <v>65</v>
      </c>
      <c r="B31" s="838" t="s">
        <v>920</v>
      </c>
      <c r="C31" s="353" t="s">
        <v>588</v>
      </c>
      <c r="D31" s="92" t="s">
        <v>17</v>
      </c>
      <c r="E31" s="839" t="str">
        <f>VLOOKUP(Table143223[[#This Row],[NUTS I]],Table153324[],2,FALSE)</f>
        <v>1</v>
      </c>
      <c r="F31" s="838" t="s">
        <v>18</v>
      </c>
      <c r="G31" s="839" t="str">
        <f>VLOOKUP(Table143223[[#This Row],[NUTS II 2011]],Table163425[],2,FALSE)</f>
        <v>16</v>
      </c>
      <c r="H31" s="92" t="s">
        <v>18</v>
      </c>
      <c r="I31" s="839" t="str">
        <f>VLOOKUP(Table143223[[#This Row],[NUTS II 2013]],Table16243627[],2,FALSE)</f>
        <v>16</v>
      </c>
      <c r="J31" s="838" t="s">
        <v>932</v>
      </c>
      <c r="K31" s="839" t="str">
        <f>VLOOKUP(Table143223[[#This Row],[NUTS III 2011]],Table173526[],2,FALSE)</f>
        <v>164</v>
      </c>
      <c r="L31" s="92" t="s">
        <v>55</v>
      </c>
      <c r="M31" s="839" t="str">
        <f>VLOOKUP(Table143223[[#This Row],[NUTS III 2013]],Table17253728[],2,FALSE)</f>
        <v>16F</v>
      </c>
      <c r="N31" s="840" t="e">
        <f>IFERROR(VLOOKUP(Table143223[[#This Row],[CodINE Mun2013]],[3]VRefAquis!B:H,2,FALSE),IFERROR(VLOOKUP(Table143223[[#This Row],[CodINE NUTIII 2013]],[3]VRefAquis!B:H,2,FALSE),VLOOKUP(Table143223[[#This Row],[CodINE NUTII 2013]],[3]VRefAquis!B:H,2,FALSE)))</f>
        <v>#N/A</v>
      </c>
      <c r="O31" s="841" t="e">
        <f>IF(VLOOKUP(Table143223[[#This Row],[CodINE Mun2013]],[3]VRefArren!B:H,2,FALSE)&lt;&gt;"",VLOOKUP(Table143223[[#This Row],[CodINE Mun2013]],[3]VRefArren!B:H,2,FALSE),IFERROR(VLOOKUP(Table143223[[#This Row],[CodINE NUTIII 2013]],[3]VRefArren!B:H,2,FALSE),VLOOKUP(Table143223[[#This Row],[CodINE NUTII 2013]],[3]VRefArren!B:H,2,FALSE)))</f>
        <v>#N/A</v>
      </c>
      <c r="P31" s="842">
        <v>0</v>
      </c>
      <c r="Q31" s="114">
        <v>0</v>
      </c>
      <c r="R31" s="817" t="str">
        <f>CONCATENATE("010.01.04.05/2021/",Table143223[[#This Row],[CodINE Mun2011]])</f>
        <v>010.01.04.05/2021/1003</v>
      </c>
      <c r="Z31" s="838" t="s">
        <v>1023</v>
      </c>
      <c r="AA31" s="843" t="s">
        <v>1022</v>
      </c>
    </row>
    <row r="32" spans="1:33" ht="18.5">
      <c r="A32" s="80" t="s">
        <v>66</v>
      </c>
      <c r="B32" s="838" t="s">
        <v>1053</v>
      </c>
      <c r="C32" s="353" t="s">
        <v>373</v>
      </c>
      <c r="D32" s="92" t="s">
        <v>17</v>
      </c>
      <c r="E32" s="839" t="str">
        <f>VLOOKUP(Table143223[[#This Row],[NUTS I]],Table153324[],2,FALSE)</f>
        <v>1</v>
      </c>
      <c r="F32" s="838" t="s">
        <v>1</v>
      </c>
      <c r="G32" s="839" t="str">
        <f>VLOOKUP(Table143223[[#This Row],[NUTS II 2011]],Table163425[],2,FALSE)</f>
        <v>11</v>
      </c>
      <c r="H32" s="93" t="s">
        <v>1</v>
      </c>
      <c r="I32" s="839" t="str">
        <f>VLOOKUP(Table143223[[#This Row],[NUTS II 2013]],Table16243627[],2,FALSE)</f>
        <v>11</v>
      </c>
      <c r="J32" s="838" t="s">
        <v>1054</v>
      </c>
      <c r="K32" s="839" t="str">
        <f>VLOOKUP(Table143223[[#This Row],[NUTS III 2011]],Table173526[],2,FALSE)</f>
        <v>111</v>
      </c>
      <c r="L32" s="92" t="s">
        <v>67</v>
      </c>
      <c r="M32" s="839" t="str">
        <f>VLOOKUP(Table143223[[#This Row],[NUTS III 2013]],Table17253728[],2,FALSE)</f>
        <v>111</v>
      </c>
      <c r="N32" s="840" t="e">
        <f>IFERROR(VLOOKUP(Table143223[[#This Row],[CodINE Mun2013]],[3]VRefAquis!B:H,2,FALSE),IFERROR(VLOOKUP(Table143223[[#This Row],[CodINE NUTIII 2013]],[3]VRefAquis!B:H,2,FALSE),VLOOKUP(Table143223[[#This Row],[CodINE NUTII 2013]],[3]VRefAquis!B:H,2,FALSE)))</f>
        <v>#N/A</v>
      </c>
      <c r="O32" s="841" t="e">
        <f>IF(VLOOKUP(Table143223[[#This Row],[CodINE Mun2013]],[3]VRefArren!B:H,2,FALSE)&lt;&gt;"",VLOOKUP(Table143223[[#This Row],[CodINE Mun2013]],[3]VRefArren!B:H,2,FALSE),IFERROR(VLOOKUP(Table143223[[#This Row],[CodINE NUTIII 2013]],[3]VRefArren!B:H,2,FALSE),VLOOKUP(Table143223[[#This Row],[CodINE NUTII 2013]],[3]VRefArren!B:H,2,FALSE)))</f>
        <v>#N/A</v>
      </c>
      <c r="P32" s="842">
        <v>0</v>
      </c>
      <c r="Q32" s="114">
        <v>0</v>
      </c>
      <c r="R32" s="817" t="str">
        <f>CONCATENATE("010.01.04.05/2021/",Table143223[[#This Row],[CodINE Mun2011]])</f>
        <v>010.01.04.05/2021/1601</v>
      </c>
      <c r="Z32" s="353" t="s">
        <v>6</v>
      </c>
      <c r="AA32" s="353">
        <f>SUBTOTAL(103,Table173526[CodINE_NUTIII 2011])</f>
        <v>30</v>
      </c>
    </row>
    <row r="33" spans="1:18" ht="18.5">
      <c r="A33" s="80" t="s">
        <v>68</v>
      </c>
      <c r="B33" s="838" t="s">
        <v>930</v>
      </c>
      <c r="C33" s="353" t="s">
        <v>609</v>
      </c>
      <c r="D33" s="92" t="s">
        <v>17</v>
      </c>
      <c r="E33" s="839" t="str">
        <f>VLOOKUP(Table143223[[#This Row],[NUTS I]],Table153324[],2,FALSE)</f>
        <v>1</v>
      </c>
      <c r="F33" s="838" t="s">
        <v>18</v>
      </c>
      <c r="G33" s="839" t="str">
        <f>VLOOKUP(Table143223[[#This Row],[NUTS II 2011]],Table163425[],2,FALSE)</f>
        <v>16</v>
      </c>
      <c r="H33" s="92" t="s">
        <v>18</v>
      </c>
      <c r="I33" s="839" t="str">
        <f>VLOOKUP(Table143223[[#This Row],[NUTS II 2013]],Table16243627[],2,FALSE)</f>
        <v>16</v>
      </c>
      <c r="J33" s="838" t="s">
        <v>932</v>
      </c>
      <c r="K33" s="839" t="str">
        <f>VLOOKUP(Table143223[[#This Row],[NUTS III 2011]],Table173526[],2,FALSE)</f>
        <v>164</v>
      </c>
      <c r="L33" s="92" t="s">
        <v>69</v>
      </c>
      <c r="M33" s="839" t="str">
        <f>VLOOKUP(Table143223[[#This Row],[NUTS III 2013]],Table17253728[],2,FALSE)</f>
        <v>16E</v>
      </c>
      <c r="N33" s="840" t="e">
        <f>IFERROR(VLOOKUP(Table143223[[#This Row],[CodINE Mun2013]],[3]VRefAquis!B:H,2,FALSE),IFERROR(VLOOKUP(Table143223[[#This Row],[CodINE NUTIII 2013]],[3]VRefAquis!B:H,2,FALSE),VLOOKUP(Table143223[[#This Row],[CodINE NUTII 2013]],[3]VRefAquis!B:H,2,FALSE)))</f>
        <v>#N/A</v>
      </c>
      <c r="O33" s="841" t="e">
        <f>IF(VLOOKUP(Table143223[[#This Row],[CodINE Mun2013]],[3]VRefArren!B:H,2,FALSE)&lt;&gt;"",VLOOKUP(Table143223[[#This Row],[CodINE Mun2013]],[3]VRefArren!B:H,2,FALSE),IFERROR(VLOOKUP(Table143223[[#This Row],[CodINE NUTIII 2013]],[3]VRefArren!B:H,2,FALSE),VLOOKUP(Table143223[[#This Row],[CodINE NUTII 2013]],[3]VRefArren!B:H,2,FALSE)))</f>
        <v>#N/A</v>
      </c>
      <c r="P33" s="842">
        <v>1</v>
      </c>
      <c r="Q33" s="114">
        <v>1</v>
      </c>
      <c r="R33" s="817" t="str">
        <f>CONCATENATE("010.01.04.05/2021/",Table143223[[#This Row],[CodINE Mun2011]])</f>
        <v>010.01.04.05/2021/0601</v>
      </c>
    </row>
    <row r="34" spans="1:18" ht="18.5">
      <c r="A34" s="79" t="s">
        <v>70</v>
      </c>
      <c r="B34" s="838" t="s">
        <v>987</v>
      </c>
      <c r="C34" s="353" t="s">
        <v>664</v>
      </c>
      <c r="D34" s="92" t="s">
        <v>17</v>
      </c>
      <c r="E34" s="839" t="str">
        <f>VLOOKUP(Table143223[[#This Row],[NUTS I]],Table153324[],2,FALSE)</f>
        <v>1</v>
      </c>
      <c r="F34" s="838" t="s">
        <v>1</v>
      </c>
      <c r="G34" s="839" t="str">
        <f>VLOOKUP(Table143223[[#This Row],[NUTS II 2011]],Table163425[],2,FALSE)</f>
        <v>11</v>
      </c>
      <c r="H34" s="93" t="s">
        <v>1</v>
      </c>
      <c r="I34" s="839" t="str">
        <f>VLOOKUP(Table143223[[#This Row],[NUTS II 2013]],Table16243627[],2,FALSE)</f>
        <v>11</v>
      </c>
      <c r="J34" s="838" t="s">
        <v>41</v>
      </c>
      <c r="K34" s="839" t="str">
        <f>VLOOKUP(Table143223[[#This Row],[NUTS III 2011]],Table173526[],2,FALSE)</f>
        <v>117</v>
      </c>
      <c r="L34" s="92" t="s">
        <v>41</v>
      </c>
      <c r="M34" s="839" t="str">
        <f>VLOOKUP(Table143223[[#This Row],[NUTS III 2013]],Table17253728[],2,FALSE)</f>
        <v>11D</v>
      </c>
      <c r="N34" s="840" t="e">
        <f>IFERROR(VLOOKUP(Table143223[[#This Row],[CodINE Mun2013]],[3]VRefAquis!B:H,2,FALSE),IFERROR(VLOOKUP(Table143223[[#This Row],[CodINE NUTIII 2013]],[3]VRefAquis!B:H,2,FALSE),VLOOKUP(Table143223[[#This Row],[CodINE NUTII 2013]],[3]VRefAquis!B:H,2,FALSE)))</f>
        <v>#N/A</v>
      </c>
      <c r="O34" s="841" t="e">
        <f>IF(VLOOKUP(Table143223[[#This Row],[CodINE Mun2013]],[3]VRefArren!B:H,2,FALSE)&lt;&gt;"",VLOOKUP(Table143223[[#This Row],[CodINE Mun2013]],[3]VRefArren!B:H,2,FALSE),IFERROR(VLOOKUP(Table143223[[#This Row],[CodINE NUTIII 2013]],[3]VRefArren!B:H,2,FALSE),VLOOKUP(Table143223[[#This Row],[CodINE NUTII 2013]],[3]VRefArren!B:H,2,FALSE)))</f>
        <v>#N/A</v>
      </c>
      <c r="P34" s="842">
        <v>1</v>
      </c>
      <c r="Q34" s="113">
        <v>1</v>
      </c>
      <c r="R34" s="817" t="str">
        <f>CONCATENATE("010.01.04.05/2021/",Table143223[[#This Row],[CodINE Mun2011]])</f>
        <v>010.01.04.05/2021/1801</v>
      </c>
    </row>
    <row r="35" spans="1:18" ht="18.5">
      <c r="A35" s="79" t="s">
        <v>71</v>
      </c>
      <c r="B35" s="838" t="s">
        <v>1004</v>
      </c>
      <c r="C35" s="353" t="s">
        <v>702</v>
      </c>
      <c r="D35" s="92" t="s">
        <v>17</v>
      </c>
      <c r="E35" s="839" t="str">
        <f>VLOOKUP(Table143223[[#This Row],[NUTS I]],Table153324[],2,FALSE)</f>
        <v>1</v>
      </c>
      <c r="F35" s="838" t="s">
        <v>1</v>
      </c>
      <c r="G35" s="839" t="str">
        <f>VLOOKUP(Table143223[[#This Row],[NUTS II 2011]],Table163425[],2,FALSE)</f>
        <v>11</v>
      </c>
      <c r="H35" s="93" t="s">
        <v>1</v>
      </c>
      <c r="I35" s="839" t="str">
        <f>VLOOKUP(Table143223[[#This Row],[NUTS II 2013]],Table16243627[],2,FALSE)</f>
        <v>11</v>
      </c>
      <c r="J35" s="838" t="s">
        <v>1006</v>
      </c>
      <c r="K35" s="839" t="str">
        <f>VLOOKUP(Table143223[[#This Row],[NUTS III 2011]],Table173526[],2,FALSE)</f>
        <v>116</v>
      </c>
      <c r="L35" s="93" t="s">
        <v>72</v>
      </c>
      <c r="M35" s="839" t="str">
        <f>VLOOKUP(Table143223[[#This Row],[NUTS III 2013]],Table17253728[],2,FALSE)</f>
        <v>11A</v>
      </c>
      <c r="N35" s="840" t="e">
        <f>IFERROR(VLOOKUP(Table143223[[#This Row],[CodINE Mun2013]],[3]VRefAquis!B:H,2,FALSE),IFERROR(VLOOKUP(Table143223[[#This Row],[CodINE NUTIII 2013]],[3]VRefAquis!B:H,2,FALSE),VLOOKUP(Table143223[[#This Row],[CodINE NUTII 2013]],[3]VRefAquis!B:H,2,FALSE)))</f>
        <v>#N/A</v>
      </c>
      <c r="O35" s="841" t="e">
        <f>IF(VLOOKUP(Table143223[[#This Row],[CodINE Mun2013]],[3]VRefArren!B:H,2,FALSE)&lt;&gt;"",VLOOKUP(Table143223[[#This Row],[CodINE Mun2013]],[3]VRefArren!B:H,2,FALSE),IFERROR(VLOOKUP(Table143223[[#This Row],[CodINE NUTIII 2013]],[3]VRefArren!B:H,2,FALSE),VLOOKUP(Table143223[[#This Row],[CodINE NUTII 2013]],[3]VRefArren!B:H,2,FALSE)))</f>
        <v>#N/A</v>
      </c>
      <c r="P35" s="842">
        <v>0</v>
      </c>
      <c r="Q35" s="113">
        <v>0</v>
      </c>
      <c r="R35" s="817" t="str">
        <f>CONCATENATE("010.01.04.05/2021/",Table143223[[#This Row],[CodINE Mun2011]])</f>
        <v>010.01.04.05/2021/0104</v>
      </c>
    </row>
    <row r="36" spans="1:18" ht="18.5">
      <c r="A36" s="79" t="s">
        <v>73</v>
      </c>
      <c r="B36" s="838" t="s">
        <v>797</v>
      </c>
      <c r="C36" s="353" t="s">
        <v>457</v>
      </c>
      <c r="D36" s="92" t="s">
        <v>17</v>
      </c>
      <c r="E36" s="839" t="str">
        <f>VLOOKUP(Table143223[[#This Row],[NUTS I]],Table153324[],2,FALSE)</f>
        <v>1</v>
      </c>
      <c r="F36" s="838" t="s">
        <v>25</v>
      </c>
      <c r="G36" s="839" t="str">
        <f>VLOOKUP(Table143223[[#This Row],[NUTS II 2011]],Table163425[],2,FALSE)</f>
        <v>18</v>
      </c>
      <c r="H36" s="93" t="s">
        <v>25</v>
      </c>
      <c r="I36" s="839" t="str">
        <f>VLOOKUP(Table143223[[#This Row],[NUTS II 2013]],Table16243627[],2,FALSE)</f>
        <v>18</v>
      </c>
      <c r="J36" s="838" t="s">
        <v>26</v>
      </c>
      <c r="K36" s="839" t="str">
        <f>VLOOKUP(Table143223[[#This Row],[NUTS III 2011]],Table173526[],2,FALSE)</f>
        <v>183</v>
      </c>
      <c r="L36" s="92" t="s">
        <v>26</v>
      </c>
      <c r="M36" s="839" t="str">
        <f>VLOOKUP(Table143223[[#This Row],[NUTS III 2013]],Table17253728[],2,FALSE)</f>
        <v>187</v>
      </c>
      <c r="N36" s="840" t="e">
        <f>IFERROR(VLOOKUP(Table143223[[#This Row],[CodINE Mun2013]],[3]VRefAquis!B:H,2,FALSE),IFERROR(VLOOKUP(Table143223[[#This Row],[CodINE NUTIII 2013]],[3]VRefAquis!B:H,2,FALSE),VLOOKUP(Table143223[[#This Row],[CodINE NUTII 2013]],[3]VRefAquis!B:H,2,FALSE)))</f>
        <v>#N/A</v>
      </c>
      <c r="O36" s="841" t="e">
        <f>IF(VLOOKUP(Table143223[[#This Row],[CodINE Mun2013]],[3]VRefArren!B:H,2,FALSE)&lt;&gt;"",VLOOKUP(Table143223[[#This Row],[CodINE Mun2013]],[3]VRefArren!B:H,2,FALSE),IFERROR(VLOOKUP(Table143223[[#This Row],[CodINE NUTIII 2013]],[3]VRefArren!B:H,2,FALSE),VLOOKUP(Table143223[[#This Row],[CodINE NUTII 2013]],[3]VRefArren!B:H,2,FALSE)))</f>
        <v>#N/A</v>
      </c>
      <c r="P36" s="842">
        <v>0</v>
      </c>
      <c r="Q36" s="113">
        <v>0</v>
      </c>
      <c r="R36" s="817" t="str">
        <f>CONCATENATE("010.01.04.05/2021/",Table143223[[#This Row],[CodINE Mun2011]])</f>
        <v>010.01.04.05/2021/0702</v>
      </c>
    </row>
    <row r="37" spans="1:18" ht="18.5">
      <c r="A37" s="79" t="s">
        <v>74</v>
      </c>
      <c r="B37" s="838" t="s">
        <v>812</v>
      </c>
      <c r="C37" s="353" t="s">
        <v>473</v>
      </c>
      <c r="D37" s="92" t="s">
        <v>17</v>
      </c>
      <c r="E37" s="839" t="str">
        <f>VLOOKUP(Table143223[[#This Row],[NUTS I]],Table153324[],2,FALSE)</f>
        <v>1</v>
      </c>
      <c r="F37" s="838" t="s">
        <v>25</v>
      </c>
      <c r="G37" s="839" t="str">
        <f>VLOOKUP(Table143223[[#This Row],[NUTS II 2011]],Table163425[],2,FALSE)</f>
        <v>18</v>
      </c>
      <c r="H37" s="93" t="s">
        <v>25</v>
      </c>
      <c r="I37" s="839" t="str">
        <f>VLOOKUP(Table143223[[#This Row],[NUTS II 2013]],Table16243627[],2,FALSE)</f>
        <v>18</v>
      </c>
      <c r="J37" s="838" t="s">
        <v>53</v>
      </c>
      <c r="K37" s="839" t="str">
        <f>VLOOKUP(Table143223[[#This Row],[NUTS III 2011]],Table173526[],2,FALSE)</f>
        <v>182</v>
      </c>
      <c r="L37" s="92" t="s">
        <v>53</v>
      </c>
      <c r="M37" s="839" t="str">
        <f>VLOOKUP(Table143223[[#This Row],[NUTS III 2013]],Table17253728[],2,FALSE)</f>
        <v>186</v>
      </c>
      <c r="N37" s="840" t="e">
        <f>IFERROR(VLOOKUP(Table143223[[#This Row],[CodINE Mun2013]],[3]VRefAquis!B:H,2,FALSE),IFERROR(VLOOKUP(Table143223[[#This Row],[CodINE NUTIII 2013]],[3]VRefAquis!B:H,2,FALSE),VLOOKUP(Table143223[[#This Row],[CodINE NUTII 2013]],[3]VRefAquis!B:H,2,FALSE)))</f>
        <v>#N/A</v>
      </c>
      <c r="O37" s="841" t="e">
        <f>IF(VLOOKUP(Table143223[[#This Row],[CodINE Mun2013]],[3]VRefArren!B:H,2,FALSE)&lt;&gt;"",VLOOKUP(Table143223[[#This Row],[CodINE Mun2013]],[3]VRefArren!B:H,2,FALSE),IFERROR(VLOOKUP(Table143223[[#This Row],[CodINE NUTIII 2013]],[3]VRefArren!B:H,2,FALSE),VLOOKUP(Table143223[[#This Row],[CodINE NUTII 2013]],[3]VRefArren!B:H,2,FALSE)))</f>
        <v>#N/A</v>
      </c>
      <c r="P37" s="842">
        <v>0</v>
      </c>
      <c r="Q37" s="113">
        <v>0</v>
      </c>
      <c r="R37" s="817" t="str">
        <f>CONCATENATE("010.01.04.05/2021/",Table143223[[#This Row],[CodINE Mun2011]])</f>
        <v>010.01.04.05/2021/1202</v>
      </c>
    </row>
    <row r="38" spans="1:18" ht="18.5">
      <c r="A38" s="79" t="s">
        <v>75</v>
      </c>
      <c r="B38" s="838" t="s">
        <v>858</v>
      </c>
      <c r="C38" s="353" t="s">
        <v>632</v>
      </c>
      <c r="D38" s="92" t="s">
        <v>17</v>
      </c>
      <c r="E38" s="839" t="str">
        <f>VLOOKUP(Table143223[[#This Row],[NUTS I]],Table153324[],2,FALSE)</f>
        <v>1</v>
      </c>
      <c r="F38" s="838" t="s">
        <v>18</v>
      </c>
      <c r="G38" s="839" t="str">
        <f>VLOOKUP(Table143223[[#This Row],[NUTS II 2011]],Table163425[],2,FALSE)</f>
        <v>16</v>
      </c>
      <c r="H38" s="92" t="s">
        <v>18</v>
      </c>
      <c r="I38" s="839" t="str">
        <f>VLOOKUP(Table143223[[#This Row],[NUTS II 2013]],Table16243627[],2,FALSE)</f>
        <v>16</v>
      </c>
      <c r="J38" s="838" t="s">
        <v>34</v>
      </c>
      <c r="K38" s="839" t="str">
        <f>VLOOKUP(Table143223[[#This Row],[NUTS III 2011]],Table173526[],2,FALSE)</f>
        <v>16B</v>
      </c>
      <c r="L38" s="93" t="s">
        <v>34</v>
      </c>
      <c r="M38" s="839" t="str">
        <f>VLOOKUP(Table143223[[#This Row],[NUTS III 2013]],Table17253728[],2,FALSE)</f>
        <v>16B</v>
      </c>
      <c r="N38" s="840" t="e">
        <f>IFERROR(VLOOKUP(Table143223[[#This Row],[CodINE Mun2013]],[3]VRefAquis!B:H,2,FALSE),IFERROR(VLOOKUP(Table143223[[#This Row],[CodINE NUTIII 2013]],[3]VRefAquis!B:H,2,FALSE),VLOOKUP(Table143223[[#This Row],[CodINE NUTII 2013]],[3]VRefAquis!B:H,2,FALSE)))</f>
        <v>#N/A</v>
      </c>
      <c r="O38" s="841" t="e">
        <f>IF(VLOOKUP(Table143223[[#This Row],[CodINE Mun2013]],[3]VRefArren!B:H,2,FALSE)&lt;&gt;"",VLOOKUP(Table143223[[#This Row],[CodINE Mun2013]],[3]VRefArren!B:H,2,FALSE),IFERROR(VLOOKUP(Table143223[[#This Row],[CodINE NUTIII 2013]],[3]VRefArren!B:H,2,FALSE),VLOOKUP(Table143223[[#This Row],[CodINE NUTII 2013]],[3]VRefArren!B:H,2,FALSE)))</f>
        <v>#N/A</v>
      </c>
      <c r="P38" s="842">
        <v>0</v>
      </c>
      <c r="Q38" s="113">
        <v>0</v>
      </c>
      <c r="R38" s="817" t="str">
        <f>CONCATENATE("010.01.04.05/2021/",Table143223[[#This Row],[CodINE Mun2011]])</f>
        <v>010.01.04.05/2021/1102</v>
      </c>
    </row>
    <row r="39" spans="1:18" ht="18.5">
      <c r="A39" s="79" t="s">
        <v>76</v>
      </c>
      <c r="B39" s="838" t="s">
        <v>958</v>
      </c>
      <c r="C39" s="353" t="s">
        <v>618</v>
      </c>
      <c r="D39" s="92" t="s">
        <v>17</v>
      </c>
      <c r="E39" s="839" t="str">
        <f>VLOOKUP(Table143223[[#This Row],[NUTS I]],Table153324[],2,FALSE)</f>
        <v>1</v>
      </c>
      <c r="F39" s="838" t="s">
        <v>18</v>
      </c>
      <c r="G39" s="839" t="str">
        <f>VLOOKUP(Table143223[[#This Row],[NUTS II 2011]],Table163425[],2,FALSE)</f>
        <v>16</v>
      </c>
      <c r="H39" s="92" t="s">
        <v>18</v>
      </c>
      <c r="I39" s="839" t="str">
        <f>VLOOKUP(Table143223[[#This Row],[NUTS II 2013]],Table16243627[],2,FALSE)</f>
        <v>16</v>
      </c>
      <c r="J39" s="838" t="s">
        <v>963</v>
      </c>
      <c r="K39" s="839" t="str">
        <f>VLOOKUP(Table143223[[#This Row],[NUTS III 2011]],Table173526[],2,FALSE)</f>
        <v>161</v>
      </c>
      <c r="L39" s="92" t="s">
        <v>21</v>
      </c>
      <c r="M39" s="839" t="str">
        <f>VLOOKUP(Table143223[[#This Row],[NUTS III 2013]],Table17253728[],2,FALSE)</f>
        <v>16D</v>
      </c>
      <c r="N39" s="840" t="e">
        <f>IFERROR(VLOOKUP(Table143223[[#This Row],[CodINE Mun2013]],[3]VRefAquis!B:H,2,FALSE),IFERROR(VLOOKUP(Table143223[[#This Row],[CodINE NUTIII 2013]],[3]VRefAquis!B:H,2,FALSE),VLOOKUP(Table143223[[#This Row],[CodINE NUTII 2013]],[3]VRefAquis!B:H,2,FALSE)))</f>
        <v>#N/A</v>
      </c>
      <c r="O39" s="841" t="e">
        <f>IF(VLOOKUP(Table143223[[#This Row],[CodINE Mun2013]],[3]VRefArren!B:H,2,FALSE)&lt;&gt;"",VLOOKUP(Table143223[[#This Row],[CodINE Mun2013]],[3]VRefArren!B:H,2,FALSE),IFERROR(VLOOKUP(Table143223[[#This Row],[CodINE NUTIII 2013]],[3]VRefArren!B:H,2,FALSE),VLOOKUP(Table143223[[#This Row],[CodINE NUTII 2013]],[3]VRefArren!B:H,2,FALSE)))</f>
        <v>#N/A</v>
      </c>
      <c r="P39" s="842">
        <v>20</v>
      </c>
      <c r="Q39" s="113">
        <v>227</v>
      </c>
      <c r="R39" s="817" t="str">
        <f>CONCATENATE("010.01.04.05/2021/",Table143223[[#This Row],[CodINE Mun2011]])</f>
        <v>010.01.04.05/2021/0105</v>
      </c>
    </row>
    <row r="40" spans="1:18" ht="18.5">
      <c r="A40" s="80" t="s">
        <v>77</v>
      </c>
      <c r="B40" s="838" t="s">
        <v>811</v>
      </c>
      <c r="C40" s="353" t="s">
        <v>472</v>
      </c>
      <c r="D40" s="92" t="s">
        <v>17</v>
      </c>
      <c r="E40" s="839" t="str">
        <f>VLOOKUP(Table143223[[#This Row],[NUTS I]],Table153324[],2,FALSE)</f>
        <v>1</v>
      </c>
      <c r="F40" s="838" t="s">
        <v>25</v>
      </c>
      <c r="G40" s="839" t="str">
        <f>VLOOKUP(Table143223[[#This Row],[NUTS II 2011]],Table163425[],2,FALSE)</f>
        <v>18</v>
      </c>
      <c r="H40" s="93" t="s">
        <v>25</v>
      </c>
      <c r="I40" s="839" t="str">
        <f>VLOOKUP(Table143223[[#This Row],[NUTS II 2013]],Table16243627[],2,FALSE)</f>
        <v>18</v>
      </c>
      <c r="J40" s="838" t="s">
        <v>53</v>
      </c>
      <c r="K40" s="839" t="str">
        <f>VLOOKUP(Table143223[[#This Row],[NUTS III 2011]],Table173526[],2,FALSE)</f>
        <v>182</v>
      </c>
      <c r="L40" s="92" t="s">
        <v>53</v>
      </c>
      <c r="M40" s="839" t="str">
        <f>VLOOKUP(Table143223[[#This Row],[NUTS III 2013]],Table17253728[],2,FALSE)</f>
        <v>186</v>
      </c>
      <c r="N40" s="840" t="e">
        <f>IFERROR(VLOOKUP(Table143223[[#This Row],[CodINE Mun2013]],[3]VRefAquis!B:H,2,FALSE),IFERROR(VLOOKUP(Table143223[[#This Row],[CodINE NUTIII 2013]],[3]VRefAquis!B:H,2,FALSE),VLOOKUP(Table143223[[#This Row],[CodINE NUTII 2013]],[3]VRefAquis!B:H,2,FALSE)))</f>
        <v>#N/A</v>
      </c>
      <c r="O40" s="841" t="e">
        <f>IF(VLOOKUP(Table143223[[#This Row],[CodINE Mun2013]],[3]VRefArren!B:H,2,FALSE)&lt;&gt;"",VLOOKUP(Table143223[[#This Row],[CodINE Mun2013]],[3]VRefArren!B:H,2,FALSE),IFERROR(VLOOKUP(Table143223[[#This Row],[CodINE NUTIII 2013]],[3]VRefArren!B:H,2,FALSE),VLOOKUP(Table143223[[#This Row],[CodINE NUTII 2013]],[3]VRefArren!B:H,2,FALSE)))</f>
        <v>#N/A</v>
      </c>
      <c r="P40" s="842">
        <v>2</v>
      </c>
      <c r="Q40" s="114">
        <v>40</v>
      </c>
      <c r="R40" s="817" t="str">
        <f>CONCATENATE("010.01.04.05/2021/",Table143223[[#This Row],[CodINE Mun2011]])</f>
        <v>010.01.04.05/2021/1203</v>
      </c>
    </row>
    <row r="41" spans="1:18" ht="18.5">
      <c r="A41" s="80" t="s">
        <v>78</v>
      </c>
      <c r="B41" s="838" t="s">
        <v>770</v>
      </c>
      <c r="C41" s="353" t="s">
        <v>484</v>
      </c>
      <c r="D41" s="92" t="s">
        <v>17</v>
      </c>
      <c r="E41" s="839" t="str">
        <f>VLOOKUP(Table143223[[#This Row],[NUTS I]],Table153324[],2,FALSE)</f>
        <v>1</v>
      </c>
      <c r="F41" s="838" t="s">
        <v>25</v>
      </c>
      <c r="G41" s="839" t="str">
        <f>VLOOKUP(Table143223[[#This Row],[NUTS II 2011]],Table163425[],2,FALSE)</f>
        <v>18</v>
      </c>
      <c r="H41" s="93" t="s">
        <v>25</v>
      </c>
      <c r="I41" s="839" t="str">
        <f>VLOOKUP(Table143223[[#This Row],[NUTS II 2013]],Table16243627[],2,FALSE)</f>
        <v>18</v>
      </c>
      <c r="J41" s="838" t="s">
        <v>49</v>
      </c>
      <c r="K41" s="839" t="str">
        <f>VLOOKUP(Table143223[[#This Row],[NUTS III 2011]],Table173526[],2,FALSE)</f>
        <v>185</v>
      </c>
      <c r="L41" s="92" t="s">
        <v>49</v>
      </c>
      <c r="M41" s="839" t="str">
        <f>VLOOKUP(Table143223[[#This Row],[NUTS III 2013]],Table17253728[],2,FALSE)</f>
        <v>185</v>
      </c>
      <c r="N41" s="840" t="e">
        <f>IFERROR(VLOOKUP(Table143223[[#This Row],[CodINE Mun2013]],[3]VRefAquis!B:H,2,FALSE),IFERROR(VLOOKUP(Table143223[[#This Row],[CodINE NUTIII 2013]],[3]VRefAquis!B:H,2,FALSE),VLOOKUP(Table143223[[#This Row],[CodINE NUTII 2013]],[3]VRefAquis!B:H,2,FALSE)))</f>
        <v>#N/A</v>
      </c>
      <c r="O41" s="841" t="e">
        <f>IF(VLOOKUP(Table143223[[#This Row],[CodINE Mun2013]],[3]VRefArren!B:H,2,FALSE)&lt;&gt;"",VLOOKUP(Table143223[[#This Row],[CodINE Mun2013]],[3]VRefArren!B:H,2,FALSE),IFERROR(VLOOKUP(Table143223[[#This Row],[CodINE NUTIII 2013]],[3]VRefArren!B:H,2,FALSE),VLOOKUP(Table143223[[#This Row],[CodINE NUTII 2013]],[3]VRefArren!B:H,2,FALSE)))</f>
        <v>#N/A</v>
      </c>
      <c r="P41" s="842">
        <v>1</v>
      </c>
      <c r="Q41" s="114">
        <v>6</v>
      </c>
      <c r="R41" s="817" t="str">
        <f>CONCATENATE("010.01.04.05/2021/",Table143223[[#This Row],[CodINE Mun2011]])</f>
        <v>010.01.04.05/2021/1103</v>
      </c>
    </row>
    <row r="42" spans="1:18" ht="18.5">
      <c r="A42" s="79" t="s">
        <v>79</v>
      </c>
      <c r="B42" s="838" t="s">
        <v>1017</v>
      </c>
      <c r="C42" s="353" t="s">
        <v>676</v>
      </c>
      <c r="D42" s="92" t="s">
        <v>17</v>
      </c>
      <c r="E42" s="839" t="str">
        <f>VLOOKUP(Table143223[[#This Row],[NUTS I]],Table153324[],2,FALSE)</f>
        <v>1</v>
      </c>
      <c r="F42" s="838" t="s">
        <v>1</v>
      </c>
      <c r="G42" s="839" t="str">
        <f>VLOOKUP(Table143223[[#This Row],[NUTS II 2011]],Table163425[],2,FALSE)</f>
        <v>11</v>
      </c>
      <c r="H42" s="93" t="s">
        <v>1</v>
      </c>
      <c r="I42" s="839" t="str">
        <f>VLOOKUP(Table143223[[#This Row],[NUTS II 2013]],Table16243627[],2,FALSE)</f>
        <v>11</v>
      </c>
      <c r="J42" s="838" t="s">
        <v>1023</v>
      </c>
      <c r="K42" s="839" t="str">
        <f>VLOOKUP(Table143223[[#This Row],[NUTS III 2011]],Table173526[],2,FALSE)</f>
        <v>115</v>
      </c>
      <c r="L42" s="92" t="s">
        <v>59</v>
      </c>
      <c r="M42" s="839" t="str">
        <f>VLOOKUP(Table143223[[#This Row],[NUTS III 2013]],Table17253728[],2,FALSE)</f>
        <v>11C</v>
      </c>
      <c r="N42" s="840" t="e">
        <f>IFERROR(VLOOKUP(Table143223[[#This Row],[CodINE Mun2013]],[3]VRefAquis!B:H,2,FALSE),IFERROR(VLOOKUP(Table143223[[#This Row],[CodINE NUTIII 2013]],[3]VRefAquis!B:H,2,FALSE),VLOOKUP(Table143223[[#This Row],[CodINE NUTII 2013]],[3]VRefAquis!B:H,2,FALSE)))</f>
        <v>#N/A</v>
      </c>
      <c r="O42" s="841" t="e">
        <f>IF(VLOOKUP(Table143223[[#This Row],[CodINE Mun2013]],[3]VRefArren!B:H,2,FALSE)&lt;&gt;"",VLOOKUP(Table143223[[#This Row],[CodINE Mun2013]],[3]VRefArren!B:H,2,FALSE),IFERROR(VLOOKUP(Table143223[[#This Row],[CodINE NUTIII 2013]],[3]VRefArren!B:H,2,FALSE),VLOOKUP(Table143223[[#This Row],[CodINE NUTII 2013]],[3]VRefArren!B:H,2,FALSE)))</f>
        <v>#N/A</v>
      </c>
      <c r="P42" s="842">
        <v>2</v>
      </c>
      <c r="Q42" s="113">
        <v>6</v>
      </c>
      <c r="R42" s="817" t="str">
        <f>CONCATENATE("010.01.04.05/2021/",Table143223[[#This Row],[CodINE Mun2011]])</f>
        <v>010.01.04.05/2021/1302</v>
      </c>
    </row>
    <row r="43" spans="1:18" ht="18.5">
      <c r="A43" s="80" t="s">
        <v>80</v>
      </c>
      <c r="B43" s="838" t="s">
        <v>367</v>
      </c>
      <c r="C43" s="353" t="s">
        <v>384</v>
      </c>
      <c r="D43" s="92" t="s">
        <v>17</v>
      </c>
      <c r="E43" s="839" t="str">
        <f>VLOOKUP(Table143223[[#This Row],[NUTS I]],Table153324[],2,FALSE)</f>
        <v>1</v>
      </c>
      <c r="F43" s="838" t="s">
        <v>1</v>
      </c>
      <c r="G43" s="839" t="str">
        <f>VLOOKUP(Table143223[[#This Row],[NUTS II 2011]],Table163425[],2,FALSE)</f>
        <v>11</v>
      </c>
      <c r="H43" s="93" t="s">
        <v>1</v>
      </c>
      <c r="I43" s="839" t="str">
        <f>VLOOKUP(Table143223[[#This Row],[NUTS II 2013]],Table16243627[],2,FALSE)</f>
        <v>11</v>
      </c>
      <c r="J43" s="838" t="s">
        <v>61</v>
      </c>
      <c r="K43" s="839" t="str">
        <f>VLOOKUP(Table143223[[#This Row],[NUTS III 2011]],Table173526[],2,FALSE)</f>
        <v>112</v>
      </c>
      <c r="L43" s="93" t="s">
        <v>61</v>
      </c>
      <c r="M43" s="839" t="str">
        <f>VLOOKUP(Table143223[[#This Row],[NUTS III 2013]],Table17253728[],2,FALSE)</f>
        <v>112</v>
      </c>
      <c r="N43" s="840" t="e">
        <f>IFERROR(VLOOKUP(Table143223[[#This Row],[CodINE Mun2013]],[3]VRefAquis!B:H,2,FALSE),IFERROR(VLOOKUP(Table143223[[#This Row],[CodINE NUTIII 2013]],[3]VRefAquis!B:H,2,FALSE),VLOOKUP(Table143223[[#This Row],[CodINE NUTII 2013]],[3]VRefAquis!B:H,2,FALSE)))</f>
        <v>#N/A</v>
      </c>
      <c r="O43" s="841" t="e">
        <f>IF(VLOOKUP(Table143223[[#This Row],[CodINE Mun2013]],[3]VRefArren!B:H,2,FALSE)&lt;&gt;"",VLOOKUP(Table143223[[#This Row],[CodINE Mun2013]],[3]VRefArren!B:H,2,FALSE),IFERROR(VLOOKUP(Table143223[[#This Row],[CodINE NUTIII 2013]],[3]VRefArren!B:H,2,FALSE),VLOOKUP(Table143223[[#This Row],[CodINE NUTII 2013]],[3]VRefArren!B:H,2,FALSE)))</f>
        <v>#N/A</v>
      </c>
      <c r="P43" s="842">
        <v>5</v>
      </c>
      <c r="Q43" s="114">
        <v>57</v>
      </c>
      <c r="R43" s="817" t="str">
        <f>CONCATENATE("010.01.04.05/2021/",Table143223[[#This Row],[CodINE Mun2011]])</f>
        <v>010.01.04.05/2021/0302</v>
      </c>
    </row>
    <row r="44" spans="1:18" ht="18.5">
      <c r="A44" s="79" t="s">
        <v>81</v>
      </c>
      <c r="B44" s="838" t="s">
        <v>780</v>
      </c>
      <c r="C44" s="353" t="s">
        <v>497</v>
      </c>
      <c r="D44" s="92" t="s">
        <v>17</v>
      </c>
      <c r="E44" s="839" t="str">
        <f>VLOOKUP(Table143223[[#This Row],[NUTS I]],Table153324[],2,FALSE)</f>
        <v>1</v>
      </c>
      <c r="F44" s="838" t="s">
        <v>25</v>
      </c>
      <c r="G44" s="839" t="str">
        <f>VLOOKUP(Table143223[[#This Row],[NUTS II 2011]],Table163425[],2,FALSE)</f>
        <v>18</v>
      </c>
      <c r="H44" s="93" t="s">
        <v>25</v>
      </c>
      <c r="I44" s="839" t="str">
        <f>VLOOKUP(Table143223[[#This Row],[NUTS II 2013]],Table16243627[],2,FALSE)</f>
        <v>18</v>
      </c>
      <c r="J44" s="838" t="s">
        <v>44</v>
      </c>
      <c r="K44" s="839" t="str">
        <f>VLOOKUP(Table143223[[#This Row],[NUTS III 2011]],Table173526[],2,FALSE)</f>
        <v>184</v>
      </c>
      <c r="L44" s="92" t="s">
        <v>44</v>
      </c>
      <c r="M44" s="839" t="str">
        <f>VLOOKUP(Table143223[[#This Row],[NUTS III 2013]],Table17253728[],2,FALSE)</f>
        <v>184</v>
      </c>
      <c r="N44" s="840" t="e">
        <f>IFERROR(VLOOKUP(Table143223[[#This Row],[CodINE Mun2013]],[3]VRefAquis!B:H,2,FALSE),IFERROR(VLOOKUP(Table143223[[#This Row],[CodINE NUTIII 2013]],[3]VRefAquis!B:H,2,FALSE),VLOOKUP(Table143223[[#This Row],[CodINE NUTII 2013]],[3]VRefAquis!B:H,2,FALSE)))</f>
        <v>#N/A</v>
      </c>
      <c r="O44" s="841" t="e">
        <f>IF(VLOOKUP(Table143223[[#This Row],[CodINE Mun2013]],[3]VRefArren!B:H,2,FALSE)&lt;&gt;"",VLOOKUP(Table143223[[#This Row],[CodINE Mun2013]],[3]VRefArren!B:H,2,FALSE),IFERROR(VLOOKUP(Table143223[[#This Row],[CodINE NUTIII 2013]],[3]VRefArren!B:H,2,FALSE),VLOOKUP(Table143223[[#This Row],[CodINE NUTII 2013]],[3]VRefArren!B:H,2,FALSE)))</f>
        <v>#N/A</v>
      </c>
      <c r="P44" s="842">
        <v>0</v>
      </c>
      <c r="Q44" s="113">
        <v>0</v>
      </c>
      <c r="R44" s="817" t="str">
        <f>CONCATENATE("010.01.04.05/2021/",Table143223[[#This Row],[CodINE Mun2011]])</f>
        <v>010.01.04.05/2021/0204</v>
      </c>
    </row>
    <row r="45" spans="1:18" ht="18.5">
      <c r="A45" s="79" t="s">
        <v>82</v>
      </c>
      <c r="B45" s="838" t="s">
        <v>827</v>
      </c>
      <c r="C45" s="353" t="s">
        <v>522</v>
      </c>
      <c r="D45" s="92" t="s">
        <v>17</v>
      </c>
      <c r="E45" s="839" t="str">
        <f>VLOOKUP(Table143223[[#This Row],[NUTS I]],Table153324[],2,FALSE)</f>
        <v>1</v>
      </c>
      <c r="F45" s="838" t="s">
        <v>167</v>
      </c>
      <c r="G45" s="839" t="str">
        <f>VLOOKUP(Table143223[[#This Row],[NUTS II 2011]],Table163425[],2,FALSE)</f>
        <v>17</v>
      </c>
      <c r="H45" s="93" t="s">
        <v>36</v>
      </c>
      <c r="I45" s="839" t="str">
        <f>VLOOKUP(Table143223[[#This Row],[NUTS II 2013]],Table16243627[],2,FALSE)</f>
        <v>17</v>
      </c>
      <c r="J45" s="838" t="s">
        <v>831</v>
      </c>
      <c r="K45" s="839" t="str">
        <f>VLOOKUP(Table143223[[#This Row],[NUTS III 2011]],Table173526[],2,FALSE)</f>
        <v>172</v>
      </c>
      <c r="L45" s="92" t="s">
        <v>36</v>
      </c>
      <c r="M45" s="839" t="str">
        <f>VLOOKUP(Table143223[[#This Row],[NUTS III 2013]],Table17253728[],2,FALSE)</f>
        <v>170</v>
      </c>
      <c r="N45" s="840" t="e">
        <f>IFERROR(VLOOKUP(Table143223[[#This Row],[CodINE Mun2013]],[3]VRefAquis!B:H,2,FALSE),IFERROR(VLOOKUP(Table143223[[#This Row],[CodINE NUTIII 2013]],[3]VRefAquis!B:H,2,FALSE),VLOOKUP(Table143223[[#This Row],[CodINE NUTII 2013]],[3]VRefAquis!B:H,2,FALSE)))</f>
        <v>#N/A</v>
      </c>
      <c r="O45" s="841" t="e">
        <f>IF(VLOOKUP(Table143223[[#This Row],[CodINE Mun2013]],[3]VRefArren!B:H,2,FALSE)&lt;&gt;"",VLOOKUP(Table143223[[#This Row],[CodINE Mun2013]],[3]VRefArren!B:H,2,FALSE),IFERROR(VLOOKUP(Table143223[[#This Row],[CodINE NUTIII 2013]],[3]VRefArren!B:H,2,FALSE),VLOOKUP(Table143223[[#This Row],[CodINE NUTII 2013]],[3]VRefArren!B:H,2,FALSE)))</f>
        <v>#N/A</v>
      </c>
      <c r="P45" s="842">
        <v>9</v>
      </c>
      <c r="Q45" s="113">
        <v>376</v>
      </c>
      <c r="R45" s="817" t="str">
        <f>CONCATENATE("010.01.04.05/2021/",Table143223[[#This Row],[CodINE Mun2011]])</f>
        <v>010.01.04.05/2021/1504</v>
      </c>
    </row>
    <row r="46" spans="1:18" ht="18.5">
      <c r="A46" s="80" t="s">
        <v>83</v>
      </c>
      <c r="B46" s="838" t="s">
        <v>937</v>
      </c>
      <c r="C46" s="353" t="s">
        <v>587</v>
      </c>
      <c r="D46" s="92" t="s">
        <v>17</v>
      </c>
      <c r="E46" s="839" t="str">
        <f>VLOOKUP(Table143223[[#This Row],[NUTS I]],Table153324[],2,FALSE)</f>
        <v>1</v>
      </c>
      <c r="F46" s="838" t="s">
        <v>18</v>
      </c>
      <c r="G46" s="839" t="str">
        <f>VLOOKUP(Table143223[[#This Row],[NUTS II 2011]],Table163425[],2,FALSE)</f>
        <v>16</v>
      </c>
      <c r="H46" s="92" t="s">
        <v>18</v>
      </c>
      <c r="I46" s="839" t="str">
        <f>VLOOKUP(Table143223[[#This Row],[NUTS II 2013]],Table16243627[],2,FALSE)</f>
        <v>16</v>
      </c>
      <c r="J46" s="838" t="s">
        <v>939</v>
      </c>
      <c r="K46" s="839" t="str">
        <f>VLOOKUP(Table143223[[#This Row],[NUTS III 2011]],Table173526[],2,FALSE)</f>
        <v>163</v>
      </c>
      <c r="L46" s="92" t="s">
        <v>55</v>
      </c>
      <c r="M46" s="839" t="str">
        <f>VLOOKUP(Table143223[[#This Row],[NUTS III 2013]],Table17253728[],2,FALSE)</f>
        <v>16F</v>
      </c>
      <c r="N46" s="840" t="e">
        <f>IFERROR(VLOOKUP(Table143223[[#This Row],[CodINE Mun2013]],[3]VRefAquis!B:H,2,FALSE),IFERROR(VLOOKUP(Table143223[[#This Row],[CodINE NUTIII 2013]],[3]VRefAquis!B:H,2,FALSE),VLOOKUP(Table143223[[#This Row],[CodINE NUTII 2013]],[3]VRefAquis!B:H,2,FALSE)))</f>
        <v>#N/A</v>
      </c>
      <c r="O46" s="841" t="e">
        <f>IF(VLOOKUP(Table143223[[#This Row],[CodINE Mun2013]],[3]VRefArren!B:H,2,FALSE)&lt;&gt;"",VLOOKUP(Table143223[[#This Row],[CodINE Mun2013]],[3]VRefArren!B:H,2,FALSE),IFERROR(VLOOKUP(Table143223[[#This Row],[CodINE NUTIII 2013]],[3]VRefArren!B:H,2,FALSE),VLOOKUP(Table143223[[#This Row],[CodINE NUTII 2013]],[3]VRefArren!B:H,2,FALSE)))</f>
        <v>#N/A</v>
      </c>
      <c r="P46" s="842">
        <v>0</v>
      </c>
      <c r="Q46" s="114">
        <v>0</v>
      </c>
      <c r="R46" s="817" t="str">
        <f>CONCATENATE("010.01.04.05/2021/",Table143223[[#This Row],[CodINE Mun2011]])</f>
        <v>010.01.04.05/2021/1004</v>
      </c>
    </row>
    <row r="47" spans="1:18" ht="18.5">
      <c r="A47" s="80" t="s">
        <v>84</v>
      </c>
      <c r="B47" s="838" t="s">
        <v>779</v>
      </c>
      <c r="C47" s="353" t="s">
        <v>496</v>
      </c>
      <c r="D47" s="92" t="s">
        <v>17</v>
      </c>
      <c r="E47" s="839" t="str">
        <f>VLOOKUP(Table143223[[#This Row],[NUTS I]],Table153324[],2,FALSE)</f>
        <v>1</v>
      </c>
      <c r="F47" s="838" t="s">
        <v>25</v>
      </c>
      <c r="G47" s="839" t="str">
        <f>VLOOKUP(Table143223[[#This Row],[NUTS II 2011]],Table163425[],2,FALSE)</f>
        <v>18</v>
      </c>
      <c r="H47" s="93" t="s">
        <v>25</v>
      </c>
      <c r="I47" s="839" t="str">
        <f>VLOOKUP(Table143223[[#This Row],[NUTS II 2013]],Table16243627[],2,FALSE)</f>
        <v>18</v>
      </c>
      <c r="J47" s="838" t="s">
        <v>44</v>
      </c>
      <c r="K47" s="839" t="str">
        <f>VLOOKUP(Table143223[[#This Row],[NUTS III 2011]],Table173526[],2,FALSE)</f>
        <v>184</v>
      </c>
      <c r="L47" s="92" t="s">
        <v>44</v>
      </c>
      <c r="M47" s="839" t="str">
        <f>VLOOKUP(Table143223[[#This Row],[NUTS III 2013]],Table17253728[],2,FALSE)</f>
        <v>184</v>
      </c>
      <c r="N47" s="840" t="e">
        <f>IFERROR(VLOOKUP(Table143223[[#This Row],[CodINE Mun2013]],[3]VRefAquis!B:H,2,FALSE),IFERROR(VLOOKUP(Table143223[[#This Row],[CodINE NUTIII 2013]],[3]VRefAquis!B:H,2,FALSE),VLOOKUP(Table143223[[#This Row],[CodINE NUTII 2013]],[3]VRefAquis!B:H,2,FALSE)))</f>
        <v>#N/A</v>
      </c>
      <c r="O47" s="841" t="e">
        <f>IF(VLOOKUP(Table143223[[#This Row],[CodINE Mun2013]],[3]VRefArren!B:H,2,FALSE)&lt;&gt;"",VLOOKUP(Table143223[[#This Row],[CodINE Mun2013]],[3]VRefArren!B:H,2,FALSE),IFERROR(VLOOKUP(Table143223[[#This Row],[CodINE NUTIII 2013]],[3]VRefArren!B:H,2,FALSE),VLOOKUP(Table143223[[#This Row],[CodINE NUTII 2013]],[3]VRefArren!B:H,2,FALSE)))</f>
        <v>#N/A</v>
      </c>
      <c r="P47" s="842">
        <v>14</v>
      </c>
      <c r="Q47" s="114">
        <v>109</v>
      </c>
      <c r="R47" s="817" t="str">
        <f>CONCATENATE("010.01.04.05/2021/",Table143223[[#This Row],[CodINE Mun2011]])</f>
        <v>010.01.04.05/2021/0205</v>
      </c>
    </row>
    <row r="48" spans="1:18" ht="18.5">
      <c r="A48" s="80" t="s">
        <v>85</v>
      </c>
      <c r="B48" s="838" t="s">
        <v>868</v>
      </c>
      <c r="C48" s="353" t="s">
        <v>541</v>
      </c>
      <c r="D48" s="92" t="s">
        <v>17</v>
      </c>
      <c r="E48" s="839" t="str">
        <f>VLOOKUP(Table143223[[#This Row],[NUTS I]],Table153324[],2,FALSE)</f>
        <v>1</v>
      </c>
      <c r="F48" s="838" t="s">
        <v>18</v>
      </c>
      <c r="G48" s="839" t="str">
        <f>VLOOKUP(Table143223[[#This Row],[NUTS II 2011]],Table163425[],2,FALSE)</f>
        <v>16</v>
      </c>
      <c r="H48" s="92" t="s">
        <v>18</v>
      </c>
      <c r="I48" s="839" t="str">
        <f>VLOOKUP(Table143223[[#This Row],[NUTS II 2013]],Table16243627[],2,FALSE)</f>
        <v>16</v>
      </c>
      <c r="J48" s="838" t="s">
        <v>870</v>
      </c>
      <c r="K48" s="839" t="str">
        <f>VLOOKUP(Table143223[[#This Row],[NUTS III 2011]],Table173526[],2,FALSE)</f>
        <v>16A</v>
      </c>
      <c r="L48" s="93" t="s">
        <v>47</v>
      </c>
      <c r="M48" s="839" t="str">
        <f>VLOOKUP(Table143223[[#This Row],[NUTS III 2013]],Table17253728[],2,FALSE)</f>
        <v>16J</v>
      </c>
      <c r="N48" s="840" t="e">
        <f>IFERROR(VLOOKUP(Table143223[[#This Row],[CodINE Mun2013]],[3]VRefAquis!B:H,2,FALSE),IFERROR(VLOOKUP(Table143223[[#This Row],[CodINE NUTIII 2013]],[3]VRefAquis!B:H,2,FALSE),VLOOKUP(Table143223[[#This Row],[CodINE NUTII 2013]],[3]VRefAquis!B:H,2,FALSE)))</f>
        <v>#N/A</v>
      </c>
      <c r="O48" s="841" t="e">
        <f>IF(VLOOKUP(Table143223[[#This Row],[CodINE Mun2013]],[3]VRefArren!B:H,2,FALSE)&lt;&gt;"",VLOOKUP(Table143223[[#This Row],[CodINE Mun2013]],[3]VRefArren!B:H,2,FALSE),IFERROR(VLOOKUP(Table143223[[#This Row],[CodINE NUTIII 2013]],[3]VRefArren!B:H,2,FALSE),VLOOKUP(Table143223[[#This Row],[CodINE NUTII 2013]],[3]VRefArren!B:H,2,FALSE)))</f>
        <v>#N/A</v>
      </c>
      <c r="P48" s="842">
        <v>2</v>
      </c>
      <c r="Q48" s="114">
        <v>2</v>
      </c>
      <c r="R48" s="817" t="str">
        <f>CONCATENATE("010.01.04.05/2021/",Table143223[[#This Row],[CodINE Mun2011]])</f>
        <v>010.01.04.05/2021/0501</v>
      </c>
    </row>
    <row r="49" spans="1:18" ht="18.5">
      <c r="A49" s="79" t="s">
        <v>86</v>
      </c>
      <c r="B49" s="838" t="s">
        <v>767</v>
      </c>
      <c r="C49" s="353" t="s">
        <v>483</v>
      </c>
      <c r="D49" s="92" t="s">
        <v>17</v>
      </c>
      <c r="E49" s="839" t="str">
        <f>VLOOKUP(Table143223[[#This Row],[NUTS I]],Table153324[],2,FALSE)</f>
        <v>1</v>
      </c>
      <c r="F49" s="838" t="s">
        <v>25</v>
      </c>
      <c r="G49" s="839" t="str">
        <f>VLOOKUP(Table143223[[#This Row],[NUTS II 2011]],Table163425[],2,FALSE)</f>
        <v>18</v>
      </c>
      <c r="H49" s="93" t="s">
        <v>25</v>
      </c>
      <c r="I49" s="839" t="str">
        <f>VLOOKUP(Table143223[[#This Row],[NUTS II 2013]],Table16243627[],2,FALSE)</f>
        <v>18</v>
      </c>
      <c r="J49" s="838" t="s">
        <v>49</v>
      </c>
      <c r="K49" s="839" t="str">
        <f>VLOOKUP(Table143223[[#This Row],[NUTS III 2011]],Table173526[],2,FALSE)</f>
        <v>185</v>
      </c>
      <c r="L49" s="92" t="s">
        <v>49</v>
      </c>
      <c r="M49" s="839" t="str">
        <f>VLOOKUP(Table143223[[#This Row],[NUTS III 2013]],Table17253728[],2,FALSE)</f>
        <v>185</v>
      </c>
      <c r="N49" s="840" t="e">
        <f>IFERROR(VLOOKUP(Table143223[[#This Row],[CodINE Mun2013]],[3]VRefAquis!B:H,2,FALSE),IFERROR(VLOOKUP(Table143223[[#This Row],[CodINE NUTIII 2013]],[3]VRefAquis!B:H,2,FALSE),VLOOKUP(Table143223[[#This Row],[CodINE NUTII 2013]],[3]VRefAquis!B:H,2,FALSE)))</f>
        <v>#N/A</v>
      </c>
      <c r="O49" s="841" t="e">
        <f>IF(VLOOKUP(Table143223[[#This Row],[CodINE Mun2013]],[3]VRefArren!B:H,2,FALSE)&lt;&gt;"",VLOOKUP(Table143223[[#This Row],[CodINE Mun2013]],[3]VRefArren!B:H,2,FALSE),IFERROR(VLOOKUP(Table143223[[#This Row],[CodINE NUTIII 2013]],[3]VRefArren!B:H,2,FALSE),VLOOKUP(Table143223[[#This Row],[CodINE NUTII 2013]],[3]VRefArren!B:H,2,FALSE)))</f>
        <v>#N/A</v>
      </c>
      <c r="P49" s="842">
        <v>18</v>
      </c>
      <c r="Q49" s="113">
        <v>37</v>
      </c>
      <c r="R49" s="817" t="str">
        <f>CONCATENATE("010.01.04.05/2021/",Table143223[[#This Row],[CodINE Mun2011]])</f>
        <v>010.01.04.05/2021/1405</v>
      </c>
    </row>
    <row r="50" spans="1:18" ht="18.5">
      <c r="A50" s="80" t="s">
        <v>87</v>
      </c>
      <c r="B50" s="838" t="s">
        <v>864</v>
      </c>
      <c r="C50" s="353" t="s">
        <v>631</v>
      </c>
      <c r="D50" s="92" t="s">
        <v>17</v>
      </c>
      <c r="E50" s="839" t="str">
        <f>VLOOKUP(Table143223[[#This Row],[NUTS I]],Table153324[],2,FALSE)</f>
        <v>1</v>
      </c>
      <c r="F50" s="838" t="s">
        <v>18</v>
      </c>
      <c r="G50" s="839" t="str">
        <f>VLOOKUP(Table143223[[#This Row],[NUTS II 2011]],Table163425[],2,FALSE)</f>
        <v>16</v>
      </c>
      <c r="H50" s="92" t="s">
        <v>18</v>
      </c>
      <c r="I50" s="839" t="str">
        <f>VLOOKUP(Table143223[[#This Row],[NUTS II 2013]],Table16243627[],2,FALSE)</f>
        <v>16</v>
      </c>
      <c r="J50" s="838" t="s">
        <v>34</v>
      </c>
      <c r="K50" s="839" t="str">
        <f>VLOOKUP(Table143223[[#This Row],[NUTS III 2011]],Table173526[],2,FALSE)</f>
        <v>16B</v>
      </c>
      <c r="L50" s="93" t="s">
        <v>34</v>
      </c>
      <c r="M50" s="839" t="str">
        <f>VLOOKUP(Table143223[[#This Row],[NUTS III 2013]],Table17253728[],2,FALSE)</f>
        <v>16B</v>
      </c>
      <c r="N50" s="840" t="e">
        <f>IFERROR(VLOOKUP(Table143223[[#This Row],[CodINE Mun2013]],[3]VRefAquis!B:H,2,FALSE),IFERROR(VLOOKUP(Table143223[[#This Row],[CodINE NUTIII 2013]],[3]VRefAquis!B:H,2,FALSE),VLOOKUP(Table143223[[#This Row],[CodINE NUTII 2013]],[3]VRefAquis!B:H,2,FALSE)))</f>
        <v>#N/A</v>
      </c>
      <c r="O50" s="841" t="e">
        <f>IF(VLOOKUP(Table143223[[#This Row],[CodINE Mun2013]],[3]VRefArren!B:H,2,FALSE)&lt;&gt;"",VLOOKUP(Table143223[[#This Row],[CodINE Mun2013]],[3]VRefArren!B:H,2,FALSE),IFERROR(VLOOKUP(Table143223[[#This Row],[CodINE NUTIII 2013]],[3]VRefArren!B:H,2,FALSE),VLOOKUP(Table143223[[#This Row],[CodINE NUTII 2013]],[3]VRefArren!B:H,2,FALSE)))</f>
        <v>#N/A</v>
      </c>
      <c r="P50" s="842">
        <v>0</v>
      </c>
      <c r="Q50" s="114">
        <v>0</v>
      </c>
      <c r="R50" s="817" t="str">
        <f>CONCATENATE("010.01.04.05/2021/",Table143223[[#This Row],[CodINE Mun2011]])</f>
        <v>010.01.04.05/2021/1005</v>
      </c>
    </row>
    <row r="51" spans="1:18" ht="18.5">
      <c r="A51" s="80" t="s">
        <v>88</v>
      </c>
      <c r="B51" s="838" t="s">
        <v>796</v>
      </c>
      <c r="C51" s="353" t="s">
        <v>456</v>
      </c>
      <c r="D51" s="92" t="s">
        <v>17</v>
      </c>
      <c r="E51" s="839" t="str">
        <f>VLOOKUP(Table143223[[#This Row],[NUTS I]],Table153324[],2,FALSE)</f>
        <v>1</v>
      </c>
      <c r="F51" s="838" t="s">
        <v>25</v>
      </c>
      <c r="G51" s="839" t="str">
        <f>VLOOKUP(Table143223[[#This Row],[NUTS II 2011]],Table163425[],2,FALSE)</f>
        <v>18</v>
      </c>
      <c r="H51" s="93" t="s">
        <v>25</v>
      </c>
      <c r="I51" s="839" t="str">
        <f>VLOOKUP(Table143223[[#This Row],[NUTS II 2013]],Table16243627[],2,FALSE)</f>
        <v>18</v>
      </c>
      <c r="J51" s="838" t="s">
        <v>26</v>
      </c>
      <c r="K51" s="839" t="str">
        <f>VLOOKUP(Table143223[[#This Row],[NUTS III 2011]],Table173526[],2,FALSE)</f>
        <v>183</v>
      </c>
      <c r="L51" s="92" t="s">
        <v>26</v>
      </c>
      <c r="M51" s="839" t="str">
        <f>VLOOKUP(Table143223[[#This Row],[NUTS III 2013]],Table17253728[],2,FALSE)</f>
        <v>187</v>
      </c>
      <c r="N51" s="840" t="e">
        <f>IFERROR(VLOOKUP(Table143223[[#This Row],[CodINE Mun2013]],[3]VRefAquis!B:H,2,FALSE),IFERROR(VLOOKUP(Table143223[[#This Row],[CodINE NUTIII 2013]],[3]VRefAquis!B:H,2,FALSE),VLOOKUP(Table143223[[#This Row],[CodINE NUTII 2013]],[3]VRefAquis!B:H,2,FALSE)))</f>
        <v>#N/A</v>
      </c>
      <c r="O51" s="841" t="e">
        <f>IF(VLOOKUP(Table143223[[#This Row],[CodINE Mun2013]],[3]VRefArren!B:H,2,FALSE)&lt;&gt;"",VLOOKUP(Table143223[[#This Row],[CodINE Mun2013]],[3]VRefArren!B:H,2,FALSE),IFERROR(VLOOKUP(Table143223[[#This Row],[CodINE NUTIII 2013]],[3]VRefArren!B:H,2,FALSE),VLOOKUP(Table143223[[#This Row],[CodINE NUTII 2013]],[3]VRefArren!B:H,2,FALSE)))</f>
        <v>#N/A</v>
      </c>
      <c r="P51" s="842">
        <v>1</v>
      </c>
      <c r="Q51" s="114">
        <v>44</v>
      </c>
      <c r="R51" s="817" t="str">
        <f>CONCATENATE("010.01.04.05/2021/",Table143223[[#This Row],[CodINE Mun2011]])</f>
        <v>010.01.04.05/2021/0703</v>
      </c>
    </row>
    <row r="52" spans="1:18" ht="18.5">
      <c r="A52" s="79" t="s">
        <v>89</v>
      </c>
      <c r="B52" s="838" t="s">
        <v>969</v>
      </c>
      <c r="C52" s="353" t="s">
        <v>684</v>
      </c>
      <c r="D52" s="92" t="s">
        <v>17</v>
      </c>
      <c r="E52" s="839" t="str">
        <f>VLOOKUP(Table143223[[#This Row],[NUTS I]],Table153324[],2,FALSE)</f>
        <v>1</v>
      </c>
      <c r="F52" s="838" t="s">
        <v>1</v>
      </c>
      <c r="G52" s="839" t="str">
        <f>VLOOKUP(Table143223[[#This Row],[NUTS II 2011]],Table163425[],2,FALSE)</f>
        <v>11</v>
      </c>
      <c r="H52" s="93" t="s">
        <v>1</v>
      </c>
      <c r="I52" s="839" t="str">
        <f>VLOOKUP(Table143223[[#This Row],[NUTS II 2013]],Table16243627[],2,FALSE)</f>
        <v>11</v>
      </c>
      <c r="J52" s="838" t="s">
        <v>979</v>
      </c>
      <c r="K52" s="839" t="str">
        <f>VLOOKUP(Table143223[[#This Row],[NUTS III 2011]],Table173526[],2,FALSE)</f>
        <v>118</v>
      </c>
      <c r="L52" s="93" t="s">
        <v>90</v>
      </c>
      <c r="M52" s="839" t="str">
        <f>VLOOKUP(Table143223[[#This Row],[NUTS III 2013]],Table17253728[],2,FALSE)</f>
        <v>11B</v>
      </c>
      <c r="N52" s="840" t="e">
        <f>IFERROR(VLOOKUP(Table143223[[#This Row],[CodINE Mun2013]],[3]VRefAquis!B:H,2,FALSE),IFERROR(VLOOKUP(Table143223[[#This Row],[CodINE NUTIII 2013]],[3]VRefAquis!B:H,2,FALSE),VLOOKUP(Table143223[[#This Row],[CodINE NUTII 2013]],[3]VRefAquis!B:H,2,FALSE)))</f>
        <v>#N/A</v>
      </c>
      <c r="O52" s="841" t="e">
        <f>IF(VLOOKUP(Table143223[[#This Row],[CodINE Mun2013]],[3]VRefArren!B:H,2,FALSE)&lt;&gt;"",VLOOKUP(Table143223[[#This Row],[CodINE Mun2013]],[3]VRefArren!B:H,2,FALSE),IFERROR(VLOOKUP(Table143223[[#This Row],[CodINE NUTIII 2013]],[3]VRefArren!B:H,2,FALSE),VLOOKUP(Table143223[[#This Row],[CodINE NUTII 2013]],[3]VRefArren!B:H,2,FALSE)))</f>
        <v>#N/A</v>
      </c>
      <c r="P52" s="842">
        <v>0</v>
      </c>
      <c r="Q52" s="113">
        <v>0</v>
      </c>
      <c r="R52" s="817" t="str">
        <f>CONCATENATE("010.01.04.05/2021/",Table143223[[#This Row],[CodINE Mun2011]])</f>
        <v>010.01.04.05/2021/1702</v>
      </c>
    </row>
    <row r="53" spans="1:18" ht="18.5">
      <c r="A53" s="79" t="s">
        <v>91</v>
      </c>
      <c r="B53" s="838" t="s">
        <v>368</v>
      </c>
      <c r="C53" s="353" t="s">
        <v>385</v>
      </c>
      <c r="D53" s="92" t="s">
        <v>17</v>
      </c>
      <c r="E53" s="839" t="str">
        <f>VLOOKUP(Table143223[[#This Row],[NUTS I]],Table153324[],2,FALSE)</f>
        <v>1</v>
      </c>
      <c r="F53" s="838" t="s">
        <v>1</v>
      </c>
      <c r="G53" s="839" t="str">
        <f>VLOOKUP(Table143223[[#This Row],[NUTS II 2011]],Table163425[],2,FALSE)</f>
        <v>11</v>
      </c>
      <c r="H53" s="93" t="s">
        <v>1</v>
      </c>
      <c r="I53" s="839" t="str">
        <f>VLOOKUP(Table143223[[#This Row],[NUTS II 2013]],Table16243627[],2,FALSE)</f>
        <v>11</v>
      </c>
      <c r="J53" s="838" t="s">
        <v>61</v>
      </c>
      <c r="K53" s="839" t="str">
        <f>VLOOKUP(Table143223[[#This Row],[NUTS III 2011]],Table173526[],2,FALSE)</f>
        <v>112</v>
      </c>
      <c r="L53" s="93" t="s">
        <v>61</v>
      </c>
      <c r="M53" s="839" t="str">
        <f>VLOOKUP(Table143223[[#This Row],[NUTS III 2013]],Table17253728[],2,FALSE)</f>
        <v>112</v>
      </c>
      <c r="N53" s="840" t="e">
        <f>IFERROR(VLOOKUP(Table143223[[#This Row],[CodINE Mun2013]],[3]VRefAquis!B:H,2,FALSE),IFERROR(VLOOKUP(Table143223[[#This Row],[CodINE NUTIII 2013]],[3]VRefAquis!B:H,2,FALSE),VLOOKUP(Table143223[[#This Row],[CodINE NUTII 2013]],[3]VRefAquis!B:H,2,FALSE)))</f>
        <v>#N/A</v>
      </c>
      <c r="O53" s="841" t="e">
        <f>IF(VLOOKUP(Table143223[[#This Row],[CodINE Mun2013]],[3]VRefArren!B:H,2,FALSE)&lt;&gt;"",VLOOKUP(Table143223[[#This Row],[CodINE Mun2013]],[3]VRefArren!B:H,2,FALSE),IFERROR(VLOOKUP(Table143223[[#This Row],[CodINE NUTIII 2013]],[3]VRefArren!B:H,2,FALSE),VLOOKUP(Table143223[[#This Row],[CodINE NUTII 2013]],[3]VRefArren!B:H,2,FALSE)))</f>
        <v>#N/A</v>
      </c>
      <c r="P53" s="842">
        <v>2</v>
      </c>
      <c r="Q53" s="113">
        <v>80</v>
      </c>
      <c r="R53" s="817" t="str">
        <f>CONCATENATE("010.01.04.05/2021/",Table143223[[#This Row],[CodINE Mun2011]])</f>
        <v>010.01.04.05/2021/0303</v>
      </c>
    </row>
    <row r="54" spans="1:18" ht="18.5">
      <c r="A54" s="80" t="s">
        <v>92</v>
      </c>
      <c r="B54" s="838" t="s">
        <v>976</v>
      </c>
      <c r="C54" s="353" t="s">
        <v>644</v>
      </c>
      <c r="D54" s="92" t="s">
        <v>17</v>
      </c>
      <c r="E54" s="839" t="str">
        <f>VLOOKUP(Table143223[[#This Row],[NUTS I]],Table153324[],2,FALSE)</f>
        <v>1</v>
      </c>
      <c r="F54" s="838" t="s">
        <v>1</v>
      </c>
      <c r="G54" s="839" t="str">
        <f>VLOOKUP(Table143223[[#This Row],[NUTS II 2011]],Table163425[],2,FALSE)</f>
        <v>11</v>
      </c>
      <c r="H54" s="93" t="s">
        <v>1</v>
      </c>
      <c r="I54" s="839" t="str">
        <f>VLOOKUP(Table143223[[#This Row],[NUTS II 2013]],Table16243627[],2,FALSE)</f>
        <v>11</v>
      </c>
      <c r="J54" s="838" t="s">
        <v>979</v>
      </c>
      <c r="K54" s="839" t="str">
        <f>VLOOKUP(Table143223[[#This Row],[NUTS III 2011]],Table173526[],2,FALSE)</f>
        <v>118</v>
      </c>
      <c r="L54" s="92" t="s">
        <v>40</v>
      </c>
      <c r="M54" s="839" t="str">
        <f>VLOOKUP(Table143223[[#This Row],[NUTS III 2013]],Table17253728[],2,FALSE)</f>
        <v>11E</v>
      </c>
      <c r="N54" s="840" t="e">
        <f>IFERROR(VLOOKUP(Table143223[[#This Row],[CodINE Mun2013]],[3]VRefAquis!B:H,2,FALSE),IFERROR(VLOOKUP(Table143223[[#This Row],[CodINE NUTIII 2013]],[3]VRefAquis!B:H,2,FALSE),VLOOKUP(Table143223[[#This Row],[CodINE NUTII 2013]],[3]VRefAquis!B:H,2,FALSE)))</f>
        <v>#N/A</v>
      </c>
      <c r="O54" s="841" t="e">
        <f>IF(VLOOKUP(Table143223[[#This Row],[CodINE Mun2013]],[3]VRefArren!B:H,2,FALSE)&lt;&gt;"",VLOOKUP(Table143223[[#This Row],[CodINE Mun2013]],[3]VRefArren!B:H,2,FALSE),IFERROR(VLOOKUP(Table143223[[#This Row],[CodINE NUTIII 2013]],[3]VRefArren!B:H,2,FALSE),VLOOKUP(Table143223[[#This Row],[CodINE NUTII 2013]],[3]VRefArren!B:H,2,FALSE)))</f>
        <v>#N/A</v>
      </c>
      <c r="P54" s="842">
        <v>5</v>
      </c>
      <c r="Q54" s="113">
        <v>34</v>
      </c>
      <c r="R54" s="817" t="str">
        <f>CONCATENATE("010.01.04.05/2021/",Table143223[[#This Row],[CodINE Mun2011]])</f>
        <v>010.01.04.05/2021/0402</v>
      </c>
    </row>
    <row r="55" spans="1:18" ht="31">
      <c r="A55" s="80" t="s">
        <v>93</v>
      </c>
      <c r="B55" s="838" t="s">
        <v>1020</v>
      </c>
      <c r="C55" s="353" t="s">
        <v>711</v>
      </c>
      <c r="D55" s="92" t="s">
        <v>17</v>
      </c>
      <c r="E55" s="839" t="str">
        <f>VLOOKUP(Table143223[[#This Row],[NUTS I]],Table153324[],2,FALSE)</f>
        <v>1</v>
      </c>
      <c r="F55" s="838" t="s">
        <v>1</v>
      </c>
      <c r="G55" s="839" t="str">
        <f>VLOOKUP(Table143223[[#This Row],[NUTS II 2011]],Table163425[],2,FALSE)</f>
        <v>11</v>
      </c>
      <c r="H55" s="93" t="s">
        <v>1</v>
      </c>
      <c r="I55" s="839" t="str">
        <f>VLOOKUP(Table143223[[#This Row],[NUTS II 2013]],Table16243627[],2,FALSE)</f>
        <v>11</v>
      </c>
      <c r="J55" s="838" t="s">
        <v>1023</v>
      </c>
      <c r="K55" s="839" t="str">
        <f>VLOOKUP(Table143223[[#This Row],[NUTS III 2011]],Table173526[],2,FALSE)</f>
        <v>115</v>
      </c>
      <c r="L55" s="92" t="s">
        <v>94</v>
      </c>
      <c r="M55" s="839" t="str">
        <f>VLOOKUP(Table143223[[#This Row],[NUTS III 2013]],Table17253728[],2,FALSE)</f>
        <v>119</v>
      </c>
      <c r="N55" s="840" t="e">
        <f>IFERROR(VLOOKUP(Table143223[[#This Row],[CodINE Mun2013]],[3]VRefAquis!B:H,2,FALSE),IFERROR(VLOOKUP(Table143223[[#This Row],[CodINE NUTIII 2013]],[3]VRefAquis!B:H,2,FALSE),VLOOKUP(Table143223[[#This Row],[CodINE NUTII 2013]],[3]VRefAquis!B:H,2,FALSE)))</f>
        <v>#N/A</v>
      </c>
      <c r="O55" s="841" t="e">
        <f>IF(VLOOKUP(Table143223[[#This Row],[CodINE Mun2013]],[3]VRefArren!B:H,2,FALSE)&lt;&gt;"",VLOOKUP(Table143223[[#This Row],[CodINE Mun2013]],[3]VRefArren!B:H,2,FALSE),IFERROR(VLOOKUP(Table143223[[#This Row],[CodINE NUTIII 2013]],[3]VRefArren!B:H,2,FALSE),VLOOKUP(Table143223[[#This Row],[CodINE NUTII 2013]],[3]VRefArren!B:H,2,FALSE)))</f>
        <v>#N/A</v>
      </c>
      <c r="P55" s="842">
        <v>0</v>
      </c>
      <c r="Q55" s="114">
        <v>0</v>
      </c>
      <c r="R55" s="817" t="str">
        <f>CONCATENATE("010.01.04.05/2021/",Table143223[[#This Row],[CodINE Mun2011]])</f>
        <v>010.01.04.05/2021/0304</v>
      </c>
    </row>
    <row r="56" spans="1:18" ht="18.5">
      <c r="A56" s="79" t="s">
        <v>95</v>
      </c>
      <c r="B56" s="838" t="s">
        <v>857</v>
      </c>
      <c r="C56" s="353" t="s">
        <v>630</v>
      </c>
      <c r="D56" s="92" t="s">
        <v>17</v>
      </c>
      <c r="E56" s="839" t="str">
        <f>VLOOKUP(Table143223[[#This Row],[NUTS I]],Table153324[],2,FALSE)</f>
        <v>1</v>
      </c>
      <c r="F56" s="838" t="s">
        <v>18</v>
      </c>
      <c r="G56" s="839" t="str">
        <f>VLOOKUP(Table143223[[#This Row],[NUTS II 2011]],Table163425[],2,FALSE)</f>
        <v>16</v>
      </c>
      <c r="H56" s="92" t="s">
        <v>18</v>
      </c>
      <c r="I56" s="839" t="str">
        <f>VLOOKUP(Table143223[[#This Row],[NUTS II 2013]],Table16243627[],2,FALSE)</f>
        <v>16</v>
      </c>
      <c r="J56" s="838" t="s">
        <v>34</v>
      </c>
      <c r="K56" s="839" t="str">
        <f>VLOOKUP(Table143223[[#This Row],[NUTS III 2011]],Table173526[],2,FALSE)</f>
        <v>16B</v>
      </c>
      <c r="L56" s="93" t="s">
        <v>34</v>
      </c>
      <c r="M56" s="839" t="str">
        <f>VLOOKUP(Table143223[[#This Row],[NUTS III 2013]],Table17253728[],2,FALSE)</f>
        <v>16B</v>
      </c>
      <c r="N56" s="840" t="e">
        <f>IFERROR(VLOOKUP(Table143223[[#This Row],[CodINE Mun2013]],[3]VRefAquis!B:H,2,FALSE),IFERROR(VLOOKUP(Table143223[[#This Row],[CodINE NUTIII 2013]],[3]VRefAquis!B:H,2,FALSE),VLOOKUP(Table143223[[#This Row],[CodINE NUTII 2013]],[3]VRefAquis!B:H,2,FALSE)))</f>
        <v>#N/A</v>
      </c>
      <c r="O56" s="841" t="e">
        <f>IF(VLOOKUP(Table143223[[#This Row],[CodINE Mun2013]],[3]VRefArren!B:H,2,FALSE)&lt;&gt;"",VLOOKUP(Table143223[[#This Row],[CodINE Mun2013]],[3]VRefArren!B:H,2,FALSE),IFERROR(VLOOKUP(Table143223[[#This Row],[CodINE NUTIII 2013]],[3]VRefArren!B:H,2,FALSE),VLOOKUP(Table143223[[#This Row],[CodINE NUTII 2013]],[3]VRefArren!B:H,2,FALSE)))</f>
        <v>#N/A</v>
      </c>
      <c r="P56" s="842">
        <v>0</v>
      </c>
      <c r="Q56" s="113">
        <v>0</v>
      </c>
      <c r="R56" s="817" t="str">
        <f>CONCATENATE("010.01.04.05/2021/",Table143223[[#This Row],[CodINE Mun2011]])</f>
        <v>010.01.04.05/2021/1104</v>
      </c>
    </row>
    <row r="57" spans="1:18" ht="18.5">
      <c r="A57" s="80" t="s">
        <v>96</v>
      </c>
      <c r="B57" s="838" t="s">
        <v>863</v>
      </c>
      <c r="C57" s="353" t="s">
        <v>629</v>
      </c>
      <c r="D57" s="92" t="s">
        <v>17</v>
      </c>
      <c r="E57" s="839" t="str">
        <f>VLOOKUP(Table143223[[#This Row],[NUTS I]],Table153324[],2,FALSE)</f>
        <v>1</v>
      </c>
      <c r="F57" s="838" t="s">
        <v>18</v>
      </c>
      <c r="G57" s="839" t="str">
        <f>VLOOKUP(Table143223[[#This Row],[NUTS II 2011]],Table163425[],2,FALSE)</f>
        <v>16</v>
      </c>
      <c r="H57" s="92" t="s">
        <v>18</v>
      </c>
      <c r="I57" s="839" t="str">
        <f>VLOOKUP(Table143223[[#This Row],[NUTS II 2013]],Table16243627[],2,FALSE)</f>
        <v>16</v>
      </c>
      <c r="J57" s="838" t="s">
        <v>34</v>
      </c>
      <c r="K57" s="839" t="str">
        <f>VLOOKUP(Table143223[[#This Row],[NUTS III 2011]],Table173526[],2,FALSE)</f>
        <v>16B</v>
      </c>
      <c r="L57" s="93" t="s">
        <v>34</v>
      </c>
      <c r="M57" s="839" t="str">
        <f>VLOOKUP(Table143223[[#This Row],[NUTS III 2013]],Table17253728[],2,FALSE)</f>
        <v>16B</v>
      </c>
      <c r="N57" s="840" t="e">
        <f>IFERROR(VLOOKUP(Table143223[[#This Row],[CodINE Mun2013]],[3]VRefAquis!B:H,2,FALSE),IFERROR(VLOOKUP(Table143223[[#This Row],[CodINE NUTIII 2013]],[3]VRefAquis!B:H,2,FALSE),VLOOKUP(Table143223[[#This Row],[CodINE NUTII 2013]],[3]VRefAquis!B:H,2,FALSE)))</f>
        <v>#N/A</v>
      </c>
      <c r="O57" s="841" t="e">
        <f>IF(VLOOKUP(Table143223[[#This Row],[CodINE Mun2013]],[3]VRefArren!B:H,2,FALSE)&lt;&gt;"",VLOOKUP(Table143223[[#This Row],[CodINE Mun2013]],[3]VRefArren!B:H,2,FALSE),IFERROR(VLOOKUP(Table143223[[#This Row],[CodINE NUTIII 2013]],[3]VRefArren!B:H,2,FALSE),VLOOKUP(Table143223[[#This Row],[CodINE NUTII 2013]],[3]VRefArren!B:H,2,FALSE)))</f>
        <v>#N/A</v>
      </c>
      <c r="P57" s="842">
        <v>1</v>
      </c>
      <c r="Q57" s="114">
        <v>3</v>
      </c>
      <c r="R57" s="817" t="str">
        <f>CONCATENATE("010.01.04.05/2021/",Table143223[[#This Row],[CodINE Mun2011]])</f>
        <v>010.01.04.05/2021/1006</v>
      </c>
    </row>
    <row r="58" spans="1:18" ht="18.5">
      <c r="A58" s="79" t="s">
        <v>97</v>
      </c>
      <c r="B58" s="838" t="s">
        <v>733</v>
      </c>
      <c r="C58" s="353" t="s">
        <v>422</v>
      </c>
      <c r="D58" s="93" t="s">
        <v>64</v>
      </c>
      <c r="E58" s="845" t="str">
        <f>VLOOKUP(Table143223[[#This Row],[NUTS I]],Table153324[],2,FALSE)</f>
        <v>2</v>
      </c>
      <c r="F58" s="838" t="s">
        <v>64</v>
      </c>
      <c r="G58" s="839" t="str">
        <f>VLOOKUP(Table143223[[#This Row],[NUTS II 2011]],Table163425[],2,FALSE)</f>
        <v>20</v>
      </c>
      <c r="H58" s="92" t="s">
        <v>64</v>
      </c>
      <c r="I58" s="839" t="str">
        <f>VLOOKUP(Table143223[[#This Row],[NUTS II 2013]],Table16243627[],2,FALSE)</f>
        <v>20</v>
      </c>
      <c r="J58" s="838" t="s">
        <v>64</v>
      </c>
      <c r="K58" s="839" t="str">
        <f>VLOOKUP(Table143223[[#This Row],[NUTS III 2011]],Table173526[],2,FALSE)</f>
        <v>200</v>
      </c>
      <c r="L58" s="838" t="s">
        <v>64</v>
      </c>
      <c r="M58" s="839" t="str">
        <f>VLOOKUP(Table143223[[#This Row],[NUTS III 2013]],Table17253728[],2,FALSE)</f>
        <v>200</v>
      </c>
      <c r="N58" s="840" t="e">
        <f>IFERROR(VLOOKUP(Table143223[[#This Row],[CodINE Mun2013]],[3]VRefAquis!B:H,2,FALSE),IFERROR(VLOOKUP(Table143223[[#This Row],[CodINE NUTIII 2013]],[3]VRefAquis!B:H,2,FALSE),VLOOKUP(Table143223[[#This Row],[CodINE NUTII 2013]],[3]VRefAquis!B:H,2,FALSE)))</f>
        <v>#N/A</v>
      </c>
      <c r="O58" s="841" t="e">
        <f>IF(VLOOKUP(Table143223[[#This Row],[CodINE Mun2013]],[3]VRefArren!B:H,2,FALSE)&lt;&gt;"",VLOOKUP(Table143223[[#This Row],[CodINE Mun2013]],[3]VRefArren!B:H,2,FALSE),IFERROR(VLOOKUP(Table143223[[#This Row],[CodINE NUTIII 2013]],[3]VRefArren!B:H,2,FALSE),VLOOKUP(Table143223[[#This Row],[CodINE NUTII 2013]],[3]VRefArren!B:H,2,FALSE)))</f>
        <v>#N/A</v>
      </c>
      <c r="P58" s="842">
        <v>2</v>
      </c>
      <c r="Q58" s="113">
        <v>4</v>
      </c>
      <c r="R58" s="817" t="str">
        <f>CONCATENATE("010.01.04.05/2021/",Table143223[[#This Row],[CodINE Mun2011]])</f>
        <v>010.01.04.05/2021/4501</v>
      </c>
    </row>
    <row r="59" spans="1:18" ht="18.5">
      <c r="A59" s="79" t="s">
        <v>98</v>
      </c>
      <c r="B59" s="838" t="s">
        <v>724</v>
      </c>
      <c r="C59" s="353" t="s">
        <v>400</v>
      </c>
      <c r="D59" s="93" t="s">
        <v>99</v>
      </c>
      <c r="E59" s="845" t="str">
        <f>VLOOKUP(Table143223[[#This Row],[NUTS I]],Table153324[],2,FALSE)</f>
        <v>3</v>
      </c>
      <c r="F59" s="838" t="s">
        <v>99</v>
      </c>
      <c r="G59" s="839" t="str">
        <f>VLOOKUP(Table143223[[#This Row],[NUTS II 2011]],Table163425[],2,FALSE)</f>
        <v>30</v>
      </c>
      <c r="H59" s="92" t="s">
        <v>99</v>
      </c>
      <c r="I59" s="839" t="str">
        <f>VLOOKUP(Table143223[[#This Row],[NUTS II 2013]],Table16243627[],2,FALSE)</f>
        <v>30</v>
      </c>
      <c r="J59" s="838" t="s">
        <v>99</v>
      </c>
      <c r="K59" s="839" t="str">
        <f>VLOOKUP(Table143223[[#This Row],[NUTS III 2011]],Table173526[],2,FALSE)</f>
        <v>300</v>
      </c>
      <c r="L59" s="838" t="s">
        <v>99</v>
      </c>
      <c r="M59" s="839" t="str">
        <f>VLOOKUP(Table143223[[#This Row],[NUTS III 2013]],Table17253728[],2,FALSE)</f>
        <v>300</v>
      </c>
      <c r="N59" s="840" t="e">
        <f>IFERROR(VLOOKUP(Table143223[[#This Row],[CodINE Mun2013]],[3]VRefAquis!B:H,2,FALSE),IFERROR(VLOOKUP(Table143223[[#This Row],[CodINE NUTIII 2013]],[3]VRefAquis!B:H,2,FALSE),VLOOKUP(Table143223[[#This Row],[CodINE NUTII 2013]],[3]VRefAquis!B:H,2,FALSE)))</f>
        <v>#N/A</v>
      </c>
      <c r="O59" s="841" t="e">
        <f>IF(VLOOKUP(Table143223[[#This Row],[CodINE Mun2013]],[3]VRefArren!B:H,2,FALSE)&lt;&gt;"",VLOOKUP(Table143223[[#This Row],[CodINE Mun2013]],[3]VRefArren!B:H,2,FALSE),IFERROR(VLOOKUP(Table143223[[#This Row],[CodINE NUTIII 2013]],[3]VRefArren!B:H,2,FALSE),VLOOKUP(Table143223[[#This Row],[CodINE NUTII 2013]],[3]VRefArren!B:H,2,FALSE)))</f>
        <v>#N/A</v>
      </c>
      <c r="P59" s="842">
        <v>0</v>
      </c>
      <c r="Q59" s="113">
        <v>0</v>
      </c>
      <c r="R59" s="817" t="str">
        <f>CONCATENATE("010.01.04.05/2021/",Table143223[[#This Row],[CodINE Mun2011]])</f>
        <v>010.01.04.05/2021/3101</v>
      </c>
    </row>
    <row r="60" spans="1:18" ht="18.5">
      <c r="A60" s="80" t="s">
        <v>100</v>
      </c>
      <c r="B60" s="838" t="s">
        <v>723</v>
      </c>
      <c r="C60" s="353" t="s">
        <v>399</v>
      </c>
      <c r="D60" s="93" t="s">
        <v>99</v>
      </c>
      <c r="E60" s="845" t="str">
        <f>VLOOKUP(Table143223[[#This Row],[NUTS I]],Table153324[],2,FALSE)</f>
        <v>3</v>
      </c>
      <c r="F60" s="838" t="s">
        <v>99</v>
      </c>
      <c r="G60" s="839" t="str">
        <f>VLOOKUP(Table143223[[#This Row],[NUTS II 2011]],Table163425[],2,FALSE)</f>
        <v>30</v>
      </c>
      <c r="H60" s="92" t="s">
        <v>99</v>
      </c>
      <c r="I60" s="839" t="str">
        <f>VLOOKUP(Table143223[[#This Row],[NUTS II 2013]],Table16243627[],2,FALSE)</f>
        <v>30</v>
      </c>
      <c r="J60" s="838" t="s">
        <v>99</v>
      </c>
      <c r="K60" s="839" t="str">
        <f>VLOOKUP(Table143223[[#This Row],[NUTS III 2011]],Table173526[],2,FALSE)</f>
        <v>300</v>
      </c>
      <c r="L60" s="838" t="s">
        <v>99</v>
      </c>
      <c r="M60" s="839" t="str">
        <f>VLOOKUP(Table143223[[#This Row],[NUTS III 2013]],Table17253728[],2,FALSE)</f>
        <v>300</v>
      </c>
      <c r="N60" s="840" t="e">
        <f>IFERROR(VLOOKUP(Table143223[[#This Row],[CodINE Mun2013]],[3]VRefAquis!B:H,2,FALSE),IFERROR(VLOOKUP(Table143223[[#This Row],[CodINE NUTIII 2013]],[3]VRefAquis!B:H,2,FALSE),VLOOKUP(Table143223[[#This Row],[CodINE NUTII 2013]],[3]VRefAquis!B:H,2,FALSE)))</f>
        <v>#N/A</v>
      </c>
      <c r="O60" s="841" t="e">
        <f>IF(VLOOKUP(Table143223[[#This Row],[CodINE Mun2013]],[3]VRefArren!B:H,2,FALSE)&lt;&gt;"",VLOOKUP(Table143223[[#This Row],[CodINE Mun2013]],[3]VRefArren!B:H,2,FALSE),IFERROR(VLOOKUP(Table143223[[#This Row],[CodINE NUTIII 2013]],[3]VRefArren!B:H,2,FALSE),VLOOKUP(Table143223[[#This Row],[CodINE NUTII 2013]],[3]VRefArren!B:H,2,FALSE)))</f>
        <v>#N/A</v>
      </c>
      <c r="P60" s="842">
        <v>0</v>
      </c>
      <c r="Q60" s="114">
        <v>0</v>
      </c>
      <c r="R60" s="817" t="str">
        <f>CONCATENATE("010.01.04.05/2021/",Table143223[[#This Row],[CodINE Mun2011]])</f>
        <v>010.01.04.05/2021/3102</v>
      </c>
    </row>
    <row r="61" spans="1:18" ht="18.5">
      <c r="A61" s="79" t="s">
        <v>101</v>
      </c>
      <c r="B61" s="838" t="s">
        <v>1052</v>
      </c>
      <c r="C61" s="353" t="s">
        <v>374</v>
      </c>
      <c r="D61" s="92" t="s">
        <v>17</v>
      </c>
      <c r="E61" s="839" t="str">
        <f>VLOOKUP(Table143223[[#This Row],[NUTS I]],Table153324[],2,FALSE)</f>
        <v>1</v>
      </c>
      <c r="F61" s="838" t="s">
        <v>1</v>
      </c>
      <c r="G61" s="839" t="str">
        <f>VLOOKUP(Table143223[[#This Row],[NUTS II 2011]],Table163425[],2,FALSE)</f>
        <v>11</v>
      </c>
      <c r="H61" s="93" t="s">
        <v>1</v>
      </c>
      <c r="I61" s="839" t="str">
        <f>VLOOKUP(Table143223[[#This Row],[NUTS II 2013]],Table16243627[],2,FALSE)</f>
        <v>11</v>
      </c>
      <c r="J61" s="838" t="s">
        <v>1054</v>
      </c>
      <c r="K61" s="839" t="str">
        <f>VLOOKUP(Table143223[[#This Row],[NUTS III 2011]],Table173526[],2,FALSE)</f>
        <v>111</v>
      </c>
      <c r="L61" s="92" t="s">
        <v>67</v>
      </c>
      <c r="M61" s="839" t="str">
        <f>VLOOKUP(Table143223[[#This Row],[NUTS III 2013]],Table17253728[],2,FALSE)</f>
        <v>111</v>
      </c>
      <c r="N61" s="840" t="e">
        <f>IFERROR(VLOOKUP(Table143223[[#This Row],[CodINE Mun2013]],[3]VRefAquis!B:H,2,FALSE),IFERROR(VLOOKUP(Table143223[[#This Row],[CodINE NUTIII 2013]],[3]VRefAquis!B:H,2,FALSE),VLOOKUP(Table143223[[#This Row],[CodINE NUTII 2013]],[3]VRefAquis!B:H,2,FALSE)))</f>
        <v>#N/A</v>
      </c>
      <c r="O61" s="841" t="e">
        <f>IF(VLOOKUP(Table143223[[#This Row],[CodINE Mun2013]],[3]VRefArren!B:H,2,FALSE)&lt;&gt;"",VLOOKUP(Table143223[[#This Row],[CodINE Mun2013]],[3]VRefArren!B:H,2,FALSE),IFERROR(VLOOKUP(Table143223[[#This Row],[CodINE NUTIII 2013]],[3]VRefArren!B:H,2,FALSE),VLOOKUP(Table143223[[#This Row],[CodINE NUTII 2013]],[3]VRefArren!B:H,2,FALSE)))</f>
        <v>#N/A</v>
      </c>
      <c r="P61" s="842">
        <v>0</v>
      </c>
      <c r="Q61" s="113">
        <v>0</v>
      </c>
      <c r="R61" s="817" t="str">
        <f>CONCATENATE("010.01.04.05/2021/",Table143223[[#This Row],[CodINE Mun2011]])</f>
        <v>010.01.04.05/2021/1602</v>
      </c>
    </row>
    <row r="62" spans="1:18" ht="18.5">
      <c r="A62" s="79" t="s">
        <v>102</v>
      </c>
      <c r="B62" s="838" t="s">
        <v>810</v>
      </c>
      <c r="C62" s="353" t="s">
        <v>471</v>
      </c>
      <c r="D62" s="92" t="s">
        <v>17</v>
      </c>
      <c r="E62" s="839" t="str">
        <f>VLOOKUP(Table143223[[#This Row],[NUTS I]],Table153324[],2,FALSE)</f>
        <v>1</v>
      </c>
      <c r="F62" s="838" t="s">
        <v>25</v>
      </c>
      <c r="G62" s="839" t="str">
        <f>VLOOKUP(Table143223[[#This Row],[NUTS II 2011]],Table163425[],2,FALSE)</f>
        <v>18</v>
      </c>
      <c r="H62" s="93" t="s">
        <v>25</v>
      </c>
      <c r="I62" s="839" t="str">
        <f>VLOOKUP(Table143223[[#This Row],[NUTS II 2013]],Table16243627[],2,FALSE)</f>
        <v>18</v>
      </c>
      <c r="J62" s="838" t="s">
        <v>53</v>
      </c>
      <c r="K62" s="839" t="str">
        <f>VLOOKUP(Table143223[[#This Row],[NUTS III 2011]],Table173526[],2,FALSE)</f>
        <v>182</v>
      </c>
      <c r="L62" s="92" t="s">
        <v>53</v>
      </c>
      <c r="M62" s="839" t="str">
        <f>VLOOKUP(Table143223[[#This Row],[NUTS III 2013]],Table17253728[],2,FALSE)</f>
        <v>186</v>
      </c>
      <c r="N62" s="840" t="e">
        <f>IFERROR(VLOOKUP(Table143223[[#This Row],[CodINE Mun2013]],[3]VRefAquis!B:H,2,FALSE),IFERROR(VLOOKUP(Table143223[[#This Row],[CodINE NUTIII 2013]],[3]VRefAquis!B:H,2,FALSE),VLOOKUP(Table143223[[#This Row],[CodINE NUTII 2013]],[3]VRefAquis!B:H,2,FALSE)))</f>
        <v>#N/A</v>
      </c>
      <c r="O62" s="841" t="e">
        <f>IF(VLOOKUP(Table143223[[#This Row],[CodINE Mun2013]],[3]VRefArren!B:H,2,FALSE)&lt;&gt;"",VLOOKUP(Table143223[[#This Row],[CodINE Mun2013]],[3]VRefArren!B:H,2,FALSE),IFERROR(VLOOKUP(Table143223[[#This Row],[CodINE NUTIII 2013]],[3]VRefArren!B:H,2,FALSE),VLOOKUP(Table143223[[#This Row],[CodINE NUTII 2013]],[3]VRefArren!B:H,2,FALSE)))</f>
        <v>#N/A</v>
      </c>
      <c r="P62" s="842">
        <v>4</v>
      </c>
      <c r="Q62" s="113">
        <v>26</v>
      </c>
      <c r="R62" s="817" t="str">
        <f>CONCATENATE("010.01.04.05/2021/",Table143223[[#This Row],[CodINE Mun2011]])</f>
        <v>010.01.04.05/2021/1204</v>
      </c>
    </row>
    <row r="63" spans="1:18" ht="18.5">
      <c r="A63" s="79" t="s">
        <v>103</v>
      </c>
      <c r="B63" s="838" t="s">
        <v>947</v>
      </c>
      <c r="C63" s="353" t="s">
        <v>608</v>
      </c>
      <c r="D63" s="92" t="s">
        <v>17</v>
      </c>
      <c r="E63" s="839" t="str">
        <f>VLOOKUP(Table143223[[#This Row],[NUTS I]],Table153324[],2,FALSE)</f>
        <v>1</v>
      </c>
      <c r="F63" s="838" t="s">
        <v>18</v>
      </c>
      <c r="G63" s="839" t="str">
        <f>VLOOKUP(Table143223[[#This Row],[NUTS II 2011]],Table163425[],2,FALSE)</f>
        <v>16</v>
      </c>
      <c r="H63" s="92" t="s">
        <v>18</v>
      </c>
      <c r="I63" s="839" t="str">
        <f>VLOOKUP(Table143223[[#This Row],[NUTS II 2013]],Table16243627[],2,FALSE)</f>
        <v>16</v>
      </c>
      <c r="J63" s="838" t="s">
        <v>949</v>
      </c>
      <c r="K63" s="839" t="str">
        <f>VLOOKUP(Table143223[[#This Row],[NUTS III 2011]],Table173526[],2,FALSE)</f>
        <v>162</v>
      </c>
      <c r="L63" s="92" t="s">
        <v>69</v>
      </c>
      <c r="M63" s="839" t="str">
        <f>VLOOKUP(Table143223[[#This Row],[NUTS III 2013]],Table17253728[],2,FALSE)</f>
        <v>16E</v>
      </c>
      <c r="N63" s="840" t="e">
        <f>IFERROR(VLOOKUP(Table143223[[#This Row],[CodINE Mun2013]],[3]VRefAquis!B:H,2,FALSE),IFERROR(VLOOKUP(Table143223[[#This Row],[CodINE NUTIII 2013]],[3]VRefAquis!B:H,2,FALSE),VLOOKUP(Table143223[[#This Row],[CodINE NUTII 2013]],[3]VRefAquis!B:H,2,FALSE)))</f>
        <v>#N/A</v>
      </c>
      <c r="O63" s="841" t="e">
        <f>IF(VLOOKUP(Table143223[[#This Row],[CodINE Mun2013]],[3]VRefArren!B:H,2,FALSE)&lt;&gt;"",VLOOKUP(Table143223[[#This Row],[CodINE Mun2013]],[3]VRefArren!B:H,2,FALSE),IFERROR(VLOOKUP(Table143223[[#This Row],[CodINE NUTIII 2013]],[3]VRefArren!B:H,2,FALSE),VLOOKUP(Table143223[[#This Row],[CodINE NUTII 2013]],[3]VRefArren!B:H,2,FALSE)))</f>
        <v>#N/A</v>
      </c>
      <c r="P63" s="842">
        <v>16</v>
      </c>
      <c r="Q63" s="113">
        <v>32</v>
      </c>
      <c r="R63" s="817" t="str">
        <f>CONCATENATE("010.01.04.05/2021/",Table143223[[#This Row],[CodINE Mun2011]])</f>
        <v>010.01.04.05/2021/0602</v>
      </c>
    </row>
    <row r="64" spans="1:18" ht="31">
      <c r="A64" s="80" t="s">
        <v>104</v>
      </c>
      <c r="B64" s="838" t="s">
        <v>998</v>
      </c>
      <c r="C64" s="353" t="s">
        <v>663</v>
      </c>
      <c r="D64" s="92" t="s">
        <v>17</v>
      </c>
      <c r="E64" s="839" t="str">
        <f>VLOOKUP(Table143223[[#This Row],[NUTS I]],Table153324[],2,FALSE)</f>
        <v>1</v>
      </c>
      <c r="F64" s="838" t="s">
        <v>1</v>
      </c>
      <c r="G64" s="839" t="str">
        <f>VLOOKUP(Table143223[[#This Row],[NUTS II 2011]],Table163425[],2,FALSE)</f>
        <v>11</v>
      </c>
      <c r="H64" s="93" t="s">
        <v>1</v>
      </c>
      <c r="I64" s="839" t="str">
        <f>VLOOKUP(Table143223[[#This Row],[NUTS II 2013]],Table16243627[],2,FALSE)</f>
        <v>11</v>
      </c>
      <c r="J64" s="838" t="s">
        <v>41</v>
      </c>
      <c r="K64" s="839" t="str">
        <f>VLOOKUP(Table143223[[#This Row],[NUTS III 2011]],Table173526[],2,FALSE)</f>
        <v>117</v>
      </c>
      <c r="L64" s="92" t="s">
        <v>41</v>
      </c>
      <c r="M64" s="839" t="str">
        <f>VLOOKUP(Table143223[[#This Row],[NUTS III 2013]],Table17253728[],2,FALSE)</f>
        <v>11D</v>
      </c>
      <c r="N64" s="840" t="e">
        <f>IFERROR(VLOOKUP(Table143223[[#This Row],[CodINE Mun2013]],[3]VRefAquis!B:H,2,FALSE),IFERROR(VLOOKUP(Table143223[[#This Row],[CodINE NUTIII 2013]],[3]VRefAquis!B:H,2,FALSE),VLOOKUP(Table143223[[#This Row],[CodINE NUTII 2013]],[3]VRefAquis!B:H,2,FALSE)))</f>
        <v>#N/A</v>
      </c>
      <c r="O64" s="841" t="e">
        <f>IF(VLOOKUP(Table143223[[#This Row],[CodINE Mun2013]],[3]VRefArren!B:H,2,FALSE)&lt;&gt;"",VLOOKUP(Table143223[[#This Row],[CodINE Mun2013]],[3]VRefArren!B:H,2,FALSE),IFERROR(VLOOKUP(Table143223[[#This Row],[CodINE NUTIII 2013]],[3]VRefArren!B:H,2,FALSE),VLOOKUP(Table143223[[#This Row],[CodINE NUTII 2013]],[3]VRefArren!B:H,2,FALSE)))</f>
        <v>#N/A</v>
      </c>
      <c r="P64" s="842">
        <v>1</v>
      </c>
      <c r="Q64" s="114">
        <v>20</v>
      </c>
      <c r="R64" s="817" t="str">
        <f>CONCATENATE("010.01.04.05/2021/",Table143223[[#This Row],[CodINE Mun2011]])</f>
        <v>010.01.04.05/2021/0403</v>
      </c>
    </row>
    <row r="65" spans="1:18" ht="18.5">
      <c r="A65" s="80" t="s">
        <v>105</v>
      </c>
      <c r="B65" s="838" t="s">
        <v>913</v>
      </c>
      <c r="C65" s="353" t="s">
        <v>577</v>
      </c>
      <c r="D65" s="92" t="s">
        <v>17</v>
      </c>
      <c r="E65" s="839" t="str">
        <f>VLOOKUP(Table143223[[#This Row],[NUTS I]],Table153324[],2,FALSE)</f>
        <v>1</v>
      </c>
      <c r="F65" s="838" t="s">
        <v>18</v>
      </c>
      <c r="G65" s="839" t="str">
        <f>VLOOKUP(Table143223[[#This Row],[NUTS II 2011]],Table163425[],2,FALSE)</f>
        <v>16</v>
      </c>
      <c r="H65" s="92" t="s">
        <v>18</v>
      </c>
      <c r="I65" s="839" t="str">
        <f>VLOOKUP(Table143223[[#This Row],[NUTS II 2013]],Table16243627[],2,FALSE)</f>
        <v>16</v>
      </c>
      <c r="J65" s="838" t="s">
        <v>916</v>
      </c>
      <c r="K65" s="839" t="str">
        <f>VLOOKUP(Table143223[[#This Row],[NUTS III 2011]],Table173526[],2,FALSE)</f>
        <v>165</v>
      </c>
      <c r="L65" s="93" t="s">
        <v>23</v>
      </c>
      <c r="M65" s="839" t="str">
        <f>VLOOKUP(Table143223[[#This Row],[NUTS III 2013]],Table17253728[],2,FALSE)</f>
        <v>16G</v>
      </c>
      <c r="N65" s="840" t="e">
        <f>IFERROR(VLOOKUP(Table143223[[#This Row],[CodINE Mun2013]],[3]VRefAquis!B:H,2,FALSE),IFERROR(VLOOKUP(Table143223[[#This Row],[CodINE NUTIII 2013]],[3]VRefAquis!B:H,2,FALSE),VLOOKUP(Table143223[[#This Row],[CodINE NUTII 2013]],[3]VRefAquis!B:H,2,FALSE)))</f>
        <v>#N/A</v>
      </c>
      <c r="O65" s="841" t="e">
        <f>IF(VLOOKUP(Table143223[[#This Row],[CodINE Mun2013]],[3]VRefArren!B:H,2,FALSE)&lt;&gt;"",VLOOKUP(Table143223[[#This Row],[CodINE Mun2013]],[3]VRefArren!B:H,2,FALSE),IFERROR(VLOOKUP(Table143223[[#This Row],[CodINE NUTIII 2013]],[3]VRefArren!B:H,2,FALSE),VLOOKUP(Table143223[[#This Row],[CodINE NUTII 2013]],[3]VRefArren!B:H,2,FALSE)))</f>
        <v>#N/A</v>
      </c>
      <c r="P65" s="842">
        <v>12</v>
      </c>
      <c r="Q65" s="114">
        <v>12</v>
      </c>
      <c r="R65" s="817" t="str">
        <f>CONCATENATE("010.01.04.05/2021/",Table143223[[#This Row],[CodINE Mun2011]])</f>
        <v>010.01.04.05/2021/1802</v>
      </c>
    </row>
    <row r="66" spans="1:18" ht="18.5">
      <c r="A66" s="80" t="s">
        <v>106</v>
      </c>
      <c r="B66" s="838" t="s">
        <v>766</v>
      </c>
      <c r="C66" s="353" t="s">
        <v>482</v>
      </c>
      <c r="D66" s="92" t="s">
        <v>17</v>
      </c>
      <c r="E66" s="839" t="str">
        <f>VLOOKUP(Table143223[[#This Row],[NUTS I]],Table153324[],2,FALSE)</f>
        <v>1</v>
      </c>
      <c r="F66" s="838" t="s">
        <v>25</v>
      </c>
      <c r="G66" s="839" t="str">
        <f>VLOOKUP(Table143223[[#This Row],[NUTS II 2011]],Table163425[],2,FALSE)</f>
        <v>18</v>
      </c>
      <c r="H66" s="93" t="s">
        <v>25</v>
      </c>
      <c r="I66" s="839" t="str">
        <f>VLOOKUP(Table143223[[#This Row],[NUTS II 2013]],Table16243627[],2,FALSE)</f>
        <v>18</v>
      </c>
      <c r="J66" s="838" t="s">
        <v>49</v>
      </c>
      <c r="K66" s="839" t="str">
        <f>VLOOKUP(Table143223[[#This Row],[NUTS III 2011]],Table173526[],2,FALSE)</f>
        <v>185</v>
      </c>
      <c r="L66" s="92" t="s">
        <v>49</v>
      </c>
      <c r="M66" s="839" t="str">
        <f>VLOOKUP(Table143223[[#This Row],[NUTS III 2013]],Table17253728[],2,FALSE)</f>
        <v>185</v>
      </c>
      <c r="N66" s="840" t="e">
        <f>IFERROR(VLOOKUP(Table143223[[#This Row],[CodINE Mun2013]],[3]VRefAquis!B:H,2,FALSE),IFERROR(VLOOKUP(Table143223[[#This Row],[CodINE NUTIII 2013]],[3]VRefAquis!B:H,2,FALSE),VLOOKUP(Table143223[[#This Row],[CodINE NUTII 2013]],[3]VRefAquis!B:H,2,FALSE)))</f>
        <v>#N/A</v>
      </c>
      <c r="O66" s="841" t="e">
        <f>IF(VLOOKUP(Table143223[[#This Row],[CodINE Mun2013]],[3]VRefArren!B:H,2,FALSE)&lt;&gt;"",VLOOKUP(Table143223[[#This Row],[CodINE Mun2013]],[3]VRefArren!B:H,2,FALSE),IFERROR(VLOOKUP(Table143223[[#This Row],[CodINE NUTIII 2013]],[3]VRefArren!B:H,2,FALSE),VLOOKUP(Table143223[[#This Row],[CodINE NUTII 2013]],[3]VRefArren!B:H,2,FALSE)))</f>
        <v>#N/A</v>
      </c>
      <c r="P66" s="842">
        <v>19</v>
      </c>
      <c r="Q66" s="114">
        <v>23</v>
      </c>
      <c r="R66" s="817" t="str">
        <f>CONCATENATE("010.01.04.05/2021/",Table143223[[#This Row],[CodINE Mun2011]])</f>
        <v>010.01.04.05/2021/1406</v>
      </c>
    </row>
    <row r="67" spans="1:18" ht="18.5">
      <c r="A67" s="80" t="s">
        <v>107</v>
      </c>
      <c r="B67" s="838" t="s">
        <v>840</v>
      </c>
      <c r="C67" s="353" t="s">
        <v>521</v>
      </c>
      <c r="D67" s="92" t="s">
        <v>17</v>
      </c>
      <c r="E67" s="839" t="str">
        <f>VLOOKUP(Table143223[[#This Row],[NUTS I]],Table153324[],2,FALSE)</f>
        <v>1</v>
      </c>
      <c r="F67" s="838" t="s">
        <v>167</v>
      </c>
      <c r="G67" s="839" t="str">
        <f>VLOOKUP(Table143223[[#This Row],[NUTS II 2011]],Table163425[],2,FALSE)</f>
        <v>17</v>
      </c>
      <c r="H67" s="93" t="s">
        <v>36</v>
      </c>
      <c r="I67" s="839" t="str">
        <f>VLOOKUP(Table143223[[#This Row],[NUTS II 2013]],Table16243627[],2,FALSE)</f>
        <v>17</v>
      </c>
      <c r="J67" s="838" t="s">
        <v>842</v>
      </c>
      <c r="K67" s="839" t="str">
        <f>VLOOKUP(Table143223[[#This Row],[NUTS III 2011]],Table173526[],2,FALSE)</f>
        <v>171</v>
      </c>
      <c r="L67" s="92" t="s">
        <v>36</v>
      </c>
      <c r="M67" s="839" t="str">
        <f>VLOOKUP(Table143223[[#This Row],[NUTS III 2013]],Table17253728[],2,FALSE)</f>
        <v>170</v>
      </c>
      <c r="N67" s="840" t="e">
        <f>IFERROR(VLOOKUP(Table143223[[#This Row],[CodINE Mun2013]],[3]VRefAquis!B:H,2,FALSE),IFERROR(VLOOKUP(Table143223[[#This Row],[CodINE NUTIII 2013]],[3]VRefAquis!B:H,2,FALSE),VLOOKUP(Table143223[[#This Row],[CodINE NUTII 2013]],[3]VRefAquis!B:H,2,FALSE)))</f>
        <v>#N/A</v>
      </c>
      <c r="O67" s="841" t="e">
        <f>IF(VLOOKUP(Table143223[[#This Row],[CodINE Mun2013]],[3]VRefArren!B:H,2,FALSE)&lt;&gt;"",VLOOKUP(Table143223[[#This Row],[CodINE Mun2013]],[3]VRefArren!B:H,2,FALSE),IFERROR(VLOOKUP(Table143223[[#This Row],[CodINE NUTIII 2013]],[3]VRefArren!B:H,2,FALSE),VLOOKUP(Table143223[[#This Row],[CodINE NUTII 2013]],[3]VRefArren!B:H,2,FALSE)))</f>
        <v>#N/A</v>
      </c>
      <c r="P67" s="842">
        <v>10</v>
      </c>
      <c r="Q67" s="114">
        <v>764</v>
      </c>
      <c r="R67" s="817" t="str">
        <f>CONCATENATE("010.01.04.05/2021/",Table143223[[#This Row],[CodINE Mun2011]])</f>
        <v>010.01.04.05/2021/1105</v>
      </c>
    </row>
    <row r="68" spans="1:18" ht="31">
      <c r="A68" s="79" t="s">
        <v>108</v>
      </c>
      <c r="B68" s="838" t="s">
        <v>919</v>
      </c>
      <c r="C68" s="353" t="s">
        <v>586</v>
      </c>
      <c r="D68" s="92" t="s">
        <v>17</v>
      </c>
      <c r="E68" s="839" t="str">
        <f>VLOOKUP(Table143223[[#This Row],[NUTS I]],Table153324[],2,FALSE)</f>
        <v>1</v>
      </c>
      <c r="F68" s="838" t="s">
        <v>18</v>
      </c>
      <c r="G68" s="839" t="str">
        <f>VLOOKUP(Table143223[[#This Row],[NUTS II 2011]],Table163425[],2,FALSE)</f>
        <v>16</v>
      </c>
      <c r="H68" s="92" t="s">
        <v>18</v>
      </c>
      <c r="I68" s="839" t="str">
        <f>VLOOKUP(Table143223[[#This Row],[NUTS II 2013]],Table16243627[],2,FALSE)</f>
        <v>16</v>
      </c>
      <c r="J68" s="838" t="s">
        <v>932</v>
      </c>
      <c r="K68" s="839" t="str">
        <f>VLOOKUP(Table143223[[#This Row],[NUTS III 2011]],Table173526[],2,FALSE)</f>
        <v>164</v>
      </c>
      <c r="L68" s="92" t="s">
        <v>55</v>
      </c>
      <c r="M68" s="839" t="str">
        <f>VLOOKUP(Table143223[[#This Row],[NUTS III 2013]],Table17253728[],2,FALSE)</f>
        <v>16F</v>
      </c>
      <c r="N68" s="840" t="e">
        <f>IFERROR(VLOOKUP(Table143223[[#This Row],[CodINE Mun2013]],[3]VRefAquis!B:H,2,FALSE),IFERROR(VLOOKUP(Table143223[[#This Row],[CodINE NUTIII 2013]],[3]VRefAquis!B:H,2,FALSE),VLOOKUP(Table143223[[#This Row],[CodINE NUTII 2013]],[3]VRefAquis!B:H,2,FALSE)))</f>
        <v>#N/A</v>
      </c>
      <c r="O68" s="841" t="e">
        <f>IF(VLOOKUP(Table143223[[#This Row],[CodINE Mun2013]],[3]VRefArren!B:H,2,FALSE)&lt;&gt;"",VLOOKUP(Table143223[[#This Row],[CodINE Mun2013]],[3]VRefArren!B:H,2,FALSE),IFERROR(VLOOKUP(Table143223[[#This Row],[CodINE NUTIII 2013]],[3]VRefArren!B:H,2,FALSE),VLOOKUP(Table143223[[#This Row],[CodINE NUTII 2013]],[3]VRefArren!B:H,2,FALSE)))</f>
        <v>#N/A</v>
      </c>
      <c r="P68" s="842">
        <v>0</v>
      </c>
      <c r="Q68" s="113">
        <v>0</v>
      </c>
      <c r="R68" s="817" t="str">
        <f>CONCATENATE("010.01.04.05/2021/",Table143223[[#This Row],[CodINE Mun2011]])</f>
        <v>010.01.04.05/2021/1007</v>
      </c>
    </row>
    <row r="69" spans="1:18" ht="18.5">
      <c r="A69" s="80" t="s">
        <v>109</v>
      </c>
      <c r="B69" s="838" t="s">
        <v>874</v>
      </c>
      <c r="C69" s="353" t="s">
        <v>563</v>
      </c>
      <c r="D69" s="92" t="s">
        <v>17</v>
      </c>
      <c r="E69" s="839" t="str">
        <f>VLOOKUP(Table143223[[#This Row],[NUTS I]],Table153324[],2,FALSE)</f>
        <v>1</v>
      </c>
      <c r="F69" s="838" t="s">
        <v>18</v>
      </c>
      <c r="G69" s="839" t="str">
        <f>VLOOKUP(Table143223[[#This Row],[NUTS II 2011]],Table163425[],2,FALSE)</f>
        <v>16</v>
      </c>
      <c r="H69" s="92" t="s">
        <v>18</v>
      </c>
      <c r="I69" s="839" t="str">
        <f>VLOOKUP(Table143223[[#This Row],[NUTS II 2013]],Table16243627[],2,FALSE)</f>
        <v>16</v>
      </c>
      <c r="J69" s="838" t="s">
        <v>876</v>
      </c>
      <c r="K69" s="839" t="str">
        <f>VLOOKUP(Table143223[[#This Row],[NUTS III 2011]],Table173526[],2,FALSE)</f>
        <v>169</v>
      </c>
      <c r="L69" s="92" t="s">
        <v>110</v>
      </c>
      <c r="M69" s="839" t="str">
        <f>VLOOKUP(Table143223[[#This Row],[NUTS III 2013]],Table17253728[],2,FALSE)</f>
        <v>16H</v>
      </c>
      <c r="N69" s="840" t="e">
        <f>IFERROR(VLOOKUP(Table143223[[#This Row],[CodINE Mun2013]],[3]VRefAquis!B:H,2,FALSE),IFERROR(VLOOKUP(Table143223[[#This Row],[CodINE NUTIII 2013]],[3]VRefAquis!B:H,2,FALSE),VLOOKUP(Table143223[[#This Row],[CodINE NUTII 2013]],[3]VRefAquis!B:H,2,FALSE)))</f>
        <v>#N/A</v>
      </c>
      <c r="O69" s="841" t="e">
        <f>IF(VLOOKUP(Table143223[[#This Row],[CodINE Mun2013]],[3]VRefArren!B:H,2,FALSE)&lt;&gt;"",VLOOKUP(Table143223[[#This Row],[CodINE Mun2013]],[3]VRefArren!B:H,2,FALSE),IFERROR(VLOOKUP(Table143223[[#This Row],[CodINE NUTIII 2013]],[3]VRefArren!B:H,2,FALSE),VLOOKUP(Table143223[[#This Row],[CodINE NUTII 2013]],[3]VRefArren!B:H,2,FALSE)))</f>
        <v>#N/A</v>
      </c>
      <c r="P69" s="842">
        <v>1</v>
      </c>
      <c r="Q69" s="114">
        <v>7</v>
      </c>
      <c r="R69" s="817" t="str">
        <f>CONCATENATE("010.01.04.05/2021/",Table143223[[#This Row],[CodINE Mun2011]])</f>
        <v>010.01.04.05/2021/0502</v>
      </c>
    </row>
    <row r="70" spans="1:18" ht="18.5">
      <c r="A70" s="80" t="s">
        <v>111</v>
      </c>
      <c r="B70" s="838" t="s">
        <v>1021</v>
      </c>
      <c r="C70" s="353" t="s">
        <v>675</v>
      </c>
      <c r="D70" s="92" t="s">
        <v>17</v>
      </c>
      <c r="E70" s="839" t="str">
        <f>VLOOKUP(Table143223[[#This Row],[NUTS I]],Table153324[],2,FALSE)</f>
        <v>1</v>
      </c>
      <c r="F70" s="838" t="s">
        <v>1</v>
      </c>
      <c r="G70" s="839" t="str">
        <f>VLOOKUP(Table143223[[#This Row],[NUTS II 2011]],Table163425[],2,FALSE)</f>
        <v>11</v>
      </c>
      <c r="H70" s="93" t="s">
        <v>1</v>
      </c>
      <c r="I70" s="839" t="str">
        <f>VLOOKUP(Table143223[[#This Row],[NUTS II 2013]],Table16243627[],2,FALSE)</f>
        <v>11</v>
      </c>
      <c r="J70" s="838" t="s">
        <v>1023</v>
      </c>
      <c r="K70" s="839" t="str">
        <f>VLOOKUP(Table143223[[#This Row],[NUTS III 2011]],Table173526[],2,FALSE)</f>
        <v>115</v>
      </c>
      <c r="L70" s="92" t="s">
        <v>59</v>
      </c>
      <c r="M70" s="839" t="str">
        <f>VLOOKUP(Table143223[[#This Row],[NUTS III 2013]],Table17253728[],2,FALSE)</f>
        <v>11C</v>
      </c>
      <c r="N70" s="840" t="e">
        <f>IFERROR(VLOOKUP(Table143223[[#This Row],[CodINE Mun2013]],[3]VRefAquis!B:H,2,FALSE),IFERROR(VLOOKUP(Table143223[[#This Row],[CodINE NUTIII 2013]],[3]VRefAquis!B:H,2,FALSE),VLOOKUP(Table143223[[#This Row],[CodINE NUTII 2013]],[3]VRefAquis!B:H,2,FALSE)))</f>
        <v>#N/A</v>
      </c>
      <c r="O70" s="841" t="e">
        <f>IF(VLOOKUP(Table143223[[#This Row],[CodINE Mun2013]],[3]VRefArren!B:H,2,FALSE)&lt;&gt;"",VLOOKUP(Table143223[[#This Row],[CodINE Mun2013]],[3]VRefArren!B:H,2,FALSE),IFERROR(VLOOKUP(Table143223[[#This Row],[CodINE NUTIII 2013]],[3]VRefArren!B:H,2,FALSE),VLOOKUP(Table143223[[#This Row],[CodINE NUTII 2013]],[3]VRefArren!B:H,2,FALSE)))</f>
        <v>#N/A</v>
      </c>
      <c r="P70" s="842">
        <v>0</v>
      </c>
      <c r="Q70" s="114">
        <v>0</v>
      </c>
      <c r="R70" s="817" t="str">
        <f>CONCATENATE("010.01.04.05/2021/",Table143223[[#This Row],[CodINE Mun2011]])</f>
        <v>010.01.04.05/2021/0106</v>
      </c>
    </row>
    <row r="71" spans="1:18" ht="18.5">
      <c r="A71" s="80" t="s">
        <v>112</v>
      </c>
      <c r="B71" s="838" t="s">
        <v>809</v>
      </c>
      <c r="C71" s="353" t="s">
        <v>470</v>
      </c>
      <c r="D71" s="92" t="s">
        <v>17</v>
      </c>
      <c r="E71" s="839" t="str">
        <f>VLOOKUP(Table143223[[#This Row],[NUTS I]],Table153324[],2,FALSE)</f>
        <v>1</v>
      </c>
      <c r="F71" s="838" t="s">
        <v>25</v>
      </c>
      <c r="G71" s="839" t="str">
        <f>VLOOKUP(Table143223[[#This Row],[NUTS II 2011]],Table163425[],2,FALSE)</f>
        <v>18</v>
      </c>
      <c r="H71" s="93" t="s">
        <v>25</v>
      </c>
      <c r="I71" s="839" t="str">
        <f>VLOOKUP(Table143223[[#This Row],[NUTS II 2013]],Table16243627[],2,FALSE)</f>
        <v>18</v>
      </c>
      <c r="J71" s="838" t="s">
        <v>53</v>
      </c>
      <c r="K71" s="839" t="str">
        <f>VLOOKUP(Table143223[[#This Row],[NUTS III 2011]],Table173526[],2,FALSE)</f>
        <v>182</v>
      </c>
      <c r="L71" s="92" t="s">
        <v>53</v>
      </c>
      <c r="M71" s="839" t="str">
        <f>VLOOKUP(Table143223[[#This Row],[NUTS III 2013]],Table17253728[],2,FALSE)</f>
        <v>186</v>
      </c>
      <c r="N71" s="840" t="e">
        <f>IFERROR(VLOOKUP(Table143223[[#This Row],[CodINE Mun2013]],[3]VRefAquis!B:H,2,FALSE),IFERROR(VLOOKUP(Table143223[[#This Row],[CodINE NUTIII 2013]],[3]VRefAquis!B:H,2,FALSE),VLOOKUP(Table143223[[#This Row],[CodINE NUTII 2013]],[3]VRefAquis!B:H,2,FALSE)))</f>
        <v>#N/A</v>
      </c>
      <c r="O71" s="841" t="e">
        <f>IF(VLOOKUP(Table143223[[#This Row],[CodINE Mun2013]],[3]VRefArren!B:H,2,FALSE)&lt;&gt;"",VLOOKUP(Table143223[[#This Row],[CodINE Mun2013]],[3]VRefArren!B:H,2,FALSE),IFERROR(VLOOKUP(Table143223[[#This Row],[CodINE NUTIII 2013]],[3]VRefArren!B:H,2,FALSE),VLOOKUP(Table143223[[#This Row],[CodINE NUTII 2013]],[3]VRefArren!B:H,2,FALSE)))</f>
        <v>#N/A</v>
      </c>
      <c r="P71" s="842">
        <v>0</v>
      </c>
      <c r="Q71" s="114">
        <v>0</v>
      </c>
      <c r="R71" s="817" t="str">
        <f>CONCATENATE("010.01.04.05/2021/",Table143223[[#This Row],[CodINE Mun2011]])</f>
        <v>010.01.04.05/2021/1205</v>
      </c>
    </row>
    <row r="72" spans="1:18" ht="18.5">
      <c r="A72" s="80" t="s">
        <v>113</v>
      </c>
      <c r="B72" s="838" t="s">
        <v>912</v>
      </c>
      <c r="C72" s="353" t="s">
        <v>576</v>
      </c>
      <c r="D72" s="92" t="s">
        <v>17</v>
      </c>
      <c r="E72" s="839" t="str">
        <f>VLOOKUP(Table143223[[#This Row],[NUTS I]],Table153324[],2,FALSE)</f>
        <v>1</v>
      </c>
      <c r="F72" s="838" t="s">
        <v>18</v>
      </c>
      <c r="G72" s="839" t="str">
        <f>VLOOKUP(Table143223[[#This Row],[NUTS II 2011]],Table163425[],2,FALSE)</f>
        <v>16</v>
      </c>
      <c r="H72" s="92" t="s">
        <v>18</v>
      </c>
      <c r="I72" s="839" t="str">
        <f>VLOOKUP(Table143223[[#This Row],[NUTS II 2013]],Table16243627[],2,FALSE)</f>
        <v>16</v>
      </c>
      <c r="J72" s="838" t="s">
        <v>916</v>
      </c>
      <c r="K72" s="839" t="str">
        <f>VLOOKUP(Table143223[[#This Row],[NUTS III 2011]],Table173526[],2,FALSE)</f>
        <v>165</v>
      </c>
      <c r="L72" s="93" t="s">
        <v>23</v>
      </c>
      <c r="M72" s="839" t="str">
        <f>VLOOKUP(Table143223[[#This Row],[NUTS III 2013]],Table17253728[],2,FALSE)</f>
        <v>16G</v>
      </c>
      <c r="N72" s="840" t="e">
        <f>IFERROR(VLOOKUP(Table143223[[#This Row],[CodINE Mun2013]],[3]VRefAquis!B:H,2,FALSE),IFERROR(VLOOKUP(Table143223[[#This Row],[CodINE NUTIII 2013]],[3]VRefAquis!B:H,2,FALSE),VLOOKUP(Table143223[[#This Row],[CodINE NUTII 2013]],[3]VRefAquis!B:H,2,FALSE)))</f>
        <v>#N/A</v>
      </c>
      <c r="O72" s="841" t="e">
        <f>IF(VLOOKUP(Table143223[[#This Row],[CodINE Mun2013]],[3]VRefArren!B:H,2,FALSE)&lt;&gt;"",VLOOKUP(Table143223[[#This Row],[CodINE Mun2013]],[3]VRefArren!B:H,2,FALSE),IFERROR(VLOOKUP(Table143223[[#This Row],[CodINE NUTIII 2013]],[3]VRefArren!B:H,2,FALSE),VLOOKUP(Table143223[[#This Row],[CodINE NUTII 2013]],[3]VRefArren!B:H,2,FALSE)))</f>
        <v>#N/A</v>
      </c>
      <c r="P72" s="842">
        <v>0</v>
      </c>
      <c r="Q72" s="113">
        <v>0</v>
      </c>
      <c r="R72" s="817" t="str">
        <f>CONCATENATE("010.01.04.05/2021/",Table143223[[#This Row],[CodINE Mun2011]])</f>
        <v>010.01.04.05/2021/1803</v>
      </c>
    </row>
    <row r="73" spans="1:18" ht="18.5">
      <c r="A73" s="79" t="s">
        <v>114</v>
      </c>
      <c r="B73" s="838" t="s">
        <v>756</v>
      </c>
      <c r="C73" s="353" t="s">
        <v>439</v>
      </c>
      <c r="D73" s="92" t="s">
        <v>17</v>
      </c>
      <c r="E73" s="839" t="str">
        <f>VLOOKUP(Table143223[[#This Row],[NUTS I]],Table153324[],2,FALSE)</f>
        <v>1</v>
      </c>
      <c r="F73" s="838" t="s">
        <v>29</v>
      </c>
      <c r="G73" s="839" t="str">
        <f>VLOOKUP(Table143223[[#This Row],[NUTS II 2011]],Table163425[],2,FALSE)</f>
        <v>15</v>
      </c>
      <c r="H73" s="93" t="s">
        <v>29</v>
      </c>
      <c r="I73" s="839" t="str">
        <f>VLOOKUP(Table143223[[#This Row],[NUTS II 2013]],Table16243627[],2,FALSE)</f>
        <v>15</v>
      </c>
      <c r="J73" s="838" t="s">
        <v>29</v>
      </c>
      <c r="K73" s="839">
        <f>VLOOKUP(Table143223[[#This Row],[NUTS III 2011]],Table173526[],2,FALSE)</f>
        <v>150</v>
      </c>
      <c r="L73" s="92" t="s">
        <v>29</v>
      </c>
      <c r="M73" s="839">
        <f>VLOOKUP(Table143223[[#This Row],[NUTS III 2013]],Table17253728[],2,FALSE)</f>
        <v>150</v>
      </c>
      <c r="N73" s="840" t="e">
        <f>IFERROR(VLOOKUP(Table143223[[#This Row],[CodINE Mun2013]],[3]VRefAquis!B:H,2,FALSE),IFERROR(VLOOKUP(Table143223[[#This Row],[CodINE NUTIII 2013]],[3]VRefAquis!B:H,2,FALSE),VLOOKUP(Table143223[[#This Row],[CodINE NUTII 2013]],[3]VRefAquis!B:H,2,FALSE)))</f>
        <v>#N/A</v>
      </c>
      <c r="O73" s="841" t="e">
        <f>IF(VLOOKUP(Table143223[[#This Row],[CodINE Mun2013]],[3]VRefArren!B:H,2,FALSE)&lt;&gt;"",VLOOKUP(Table143223[[#This Row],[CodINE Mun2013]],[3]VRefArren!B:H,2,FALSE),IFERROR(VLOOKUP(Table143223[[#This Row],[CodINE NUTIII 2013]],[3]VRefArren!B:H,2,FALSE),VLOOKUP(Table143223[[#This Row],[CodINE NUTII 2013]],[3]VRefArren!B:H,2,FALSE)))</f>
        <v>#N/A</v>
      </c>
      <c r="P73" s="842">
        <v>0</v>
      </c>
      <c r="Q73" s="113">
        <v>0</v>
      </c>
      <c r="R73" s="817" t="str">
        <f>CONCATENATE("010.01.04.05/2021/",Table143223[[#This Row],[CodINE Mun2011]])</f>
        <v>010.01.04.05/2021/0804</v>
      </c>
    </row>
    <row r="74" spans="1:18" ht="18.5">
      <c r="A74" s="79" t="s">
        <v>115</v>
      </c>
      <c r="B74" s="838" t="s">
        <v>778</v>
      </c>
      <c r="C74" s="353" t="s">
        <v>495</v>
      </c>
      <c r="D74" s="92" t="s">
        <v>17</v>
      </c>
      <c r="E74" s="839" t="str">
        <f>VLOOKUP(Table143223[[#This Row],[NUTS I]],Table153324[],2,FALSE)</f>
        <v>1</v>
      </c>
      <c r="F74" s="838" t="s">
        <v>25</v>
      </c>
      <c r="G74" s="839" t="str">
        <f>VLOOKUP(Table143223[[#This Row],[NUTS II 2011]],Table163425[],2,FALSE)</f>
        <v>18</v>
      </c>
      <c r="H74" s="93" t="s">
        <v>25</v>
      </c>
      <c r="I74" s="839" t="str">
        <f>VLOOKUP(Table143223[[#This Row],[NUTS II 2013]],Table16243627[],2,FALSE)</f>
        <v>18</v>
      </c>
      <c r="J74" s="838" t="s">
        <v>44</v>
      </c>
      <c r="K74" s="839" t="str">
        <f>VLOOKUP(Table143223[[#This Row],[NUTS III 2011]],Table173526[],2,FALSE)</f>
        <v>184</v>
      </c>
      <c r="L74" s="92" t="s">
        <v>44</v>
      </c>
      <c r="M74" s="839" t="str">
        <f>VLOOKUP(Table143223[[#This Row],[NUTS III 2013]],Table17253728[],2,FALSE)</f>
        <v>184</v>
      </c>
      <c r="N74" s="840" t="e">
        <f>IFERROR(VLOOKUP(Table143223[[#This Row],[CodINE Mun2013]],[3]VRefAquis!B:H,2,FALSE),IFERROR(VLOOKUP(Table143223[[#This Row],[CodINE NUTIII 2013]],[3]VRefAquis!B:H,2,FALSE),VLOOKUP(Table143223[[#This Row],[CodINE NUTII 2013]],[3]VRefAquis!B:H,2,FALSE)))</f>
        <v>#N/A</v>
      </c>
      <c r="O74" s="841" t="e">
        <f>IF(VLOOKUP(Table143223[[#This Row],[CodINE Mun2013]],[3]VRefArren!B:H,2,FALSE)&lt;&gt;"",VLOOKUP(Table143223[[#This Row],[CodINE Mun2013]],[3]VRefArren!B:H,2,FALSE),IFERROR(VLOOKUP(Table143223[[#This Row],[CodINE NUTIII 2013]],[3]VRefArren!B:H,2,FALSE),VLOOKUP(Table143223[[#This Row],[CodINE NUTII 2013]],[3]VRefArren!B:H,2,FALSE)))</f>
        <v>#N/A</v>
      </c>
      <c r="P74" s="842">
        <v>0</v>
      </c>
      <c r="Q74" s="113">
        <v>0</v>
      </c>
      <c r="R74" s="817" t="str">
        <f>CONCATENATE("010.01.04.05/2021/",Table143223[[#This Row],[CodINE Mun2011]])</f>
        <v>010.01.04.05/2021/0206</v>
      </c>
    </row>
    <row r="75" spans="1:18" ht="18.5">
      <c r="A75" s="79" t="s">
        <v>116</v>
      </c>
      <c r="B75" s="838" t="s">
        <v>884</v>
      </c>
      <c r="C75" s="353" t="s">
        <v>540</v>
      </c>
      <c r="D75" s="92" t="s">
        <v>17</v>
      </c>
      <c r="E75" s="839" t="str">
        <f>VLOOKUP(Table143223[[#This Row],[NUTS I]],Table153324[],2,FALSE)</f>
        <v>1</v>
      </c>
      <c r="F75" s="838" t="s">
        <v>18</v>
      </c>
      <c r="G75" s="839" t="str">
        <f>VLOOKUP(Table143223[[#This Row],[NUTS II 2011]],Table163425[],2,FALSE)</f>
        <v>16</v>
      </c>
      <c r="H75" s="92" t="s">
        <v>18</v>
      </c>
      <c r="I75" s="839" t="str">
        <f>VLOOKUP(Table143223[[#This Row],[NUTS II 2013]],Table16243627[],2,FALSE)</f>
        <v>16</v>
      </c>
      <c r="J75" s="838" t="s">
        <v>887</v>
      </c>
      <c r="K75" s="839" t="str">
        <f>VLOOKUP(Table143223[[#This Row],[NUTS III 2011]],Table173526[],2,FALSE)</f>
        <v>168</v>
      </c>
      <c r="L75" s="93" t="s">
        <v>47</v>
      </c>
      <c r="M75" s="839" t="str">
        <f>VLOOKUP(Table143223[[#This Row],[NUTS III 2013]],Table17253728[],2,FALSE)</f>
        <v>16J</v>
      </c>
      <c r="N75" s="840" t="e">
        <f>IFERROR(VLOOKUP(Table143223[[#This Row],[CodINE Mun2013]],[3]VRefAquis!B:H,2,FALSE),IFERROR(VLOOKUP(Table143223[[#This Row],[CodINE NUTIII 2013]],[3]VRefAquis!B:H,2,FALSE),VLOOKUP(Table143223[[#This Row],[CodINE NUTII 2013]],[3]VRefAquis!B:H,2,FALSE)))</f>
        <v>#N/A</v>
      </c>
      <c r="O75" s="841" t="e">
        <f>IF(VLOOKUP(Table143223[[#This Row],[CodINE Mun2013]],[3]VRefArren!B:H,2,FALSE)&lt;&gt;"",VLOOKUP(Table143223[[#This Row],[CodINE Mun2013]],[3]VRefArren!B:H,2,FALSE),IFERROR(VLOOKUP(Table143223[[#This Row],[CodINE NUTIII 2013]],[3]VRefArren!B:H,2,FALSE),VLOOKUP(Table143223[[#This Row],[CodINE NUTII 2013]],[3]VRefArren!B:H,2,FALSE)))</f>
        <v>#N/A</v>
      </c>
      <c r="P75" s="842">
        <v>3</v>
      </c>
      <c r="Q75" s="113">
        <v>26</v>
      </c>
      <c r="R75" s="817" t="str">
        <f>CONCATENATE("010.01.04.05/2021/",Table143223[[#This Row],[CodINE Mun2011]])</f>
        <v>010.01.04.05/2021/0903</v>
      </c>
    </row>
    <row r="76" spans="1:18" ht="18.5">
      <c r="A76" s="79" t="s">
        <v>117</v>
      </c>
      <c r="B76" s="838" t="s">
        <v>1019</v>
      </c>
      <c r="C76" s="353" t="s">
        <v>674</v>
      </c>
      <c r="D76" s="92" t="s">
        <v>17</v>
      </c>
      <c r="E76" s="839" t="str">
        <f>VLOOKUP(Table143223[[#This Row],[NUTS I]],Table153324[],2,FALSE)</f>
        <v>1</v>
      </c>
      <c r="F76" s="838" t="s">
        <v>1</v>
      </c>
      <c r="G76" s="839" t="str">
        <f>VLOOKUP(Table143223[[#This Row],[NUTS II 2011]],Table163425[],2,FALSE)</f>
        <v>11</v>
      </c>
      <c r="H76" s="93" t="s">
        <v>1</v>
      </c>
      <c r="I76" s="839" t="str">
        <f>VLOOKUP(Table143223[[#This Row],[NUTS II 2013]],Table16243627[],2,FALSE)</f>
        <v>11</v>
      </c>
      <c r="J76" s="838" t="s">
        <v>1023</v>
      </c>
      <c r="K76" s="839" t="str">
        <f>VLOOKUP(Table143223[[#This Row],[NUTS III 2011]],Table173526[],2,FALSE)</f>
        <v>115</v>
      </c>
      <c r="L76" s="92" t="s">
        <v>59</v>
      </c>
      <c r="M76" s="839" t="str">
        <f>VLOOKUP(Table143223[[#This Row],[NUTS III 2013]],Table17253728[],2,FALSE)</f>
        <v>11C</v>
      </c>
      <c r="N76" s="840" t="e">
        <f>IFERROR(VLOOKUP(Table143223[[#This Row],[CodINE Mun2013]],[3]VRefAquis!B:H,2,FALSE),IFERROR(VLOOKUP(Table143223[[#This Row],[CodINE NUTIII 2013]],[3]VRefAquis!B:H,2,FALSE),VLOOKUP(Table143223[[#This Row],[CodINE NUTII 2013]],[3]VRefAquis!B:H,2,FALSE)))</f>
        <v>#N/A</v>
      </c>
      <c r="O76" s="841" t="e">
        <f>IF(VLOOKUP(Table143223[[#This Row],[CodINE Mun2013]],[3]VRefArren!B:H,2,FALSE)&lt;&gt;"",VLOOKUP(Table143223[[#This Row],[CodINE Mun2013]],[3]VRefArren!B:H,2,FALSE),IFERROR(VLOOKUP(Table143223[[#This Row],[CodINE NUTIII 2013]],[3]VRefArren!B:H,2,FALSE),VLOOKUP(Table143223[[#This Row],[CodINE NUTII 2013]],[3]VRefArren!B:H,2,FALSE)))</f>
        <v>#N/A</v>
      </c>
      <c r="P76" s="842">
        <v>0</v>
      </c>
      <c r="Q76" s="113">
        <v>0</v>
      </c>
      <c r="R76" s="817" t="str">
        <f>CONCATENATE("010.01.04.05/2021/",Table143223[[#This Row],[CodINE Mun2011]])</f>
        <v>010.01.04.05/2021/0305</v>
      </c>
    </row>
    <row r="77" spans="1:18" ht="18.5">
      <c r="A77" s="79" t="s">
        <v>118</v>
      </c>
      <c r="B77" s="838" t="s">
        <v>765</v>
      </c>
      <c r="C77" s="353" t="s">
        <v>481</v>
      </c>
      <c r="D77" s="92" t="s">
        <v>17</v>
      </c>
      <c r="E77" s="839" t="str">
        <f>VLOOKUP(Table143223[[#This Row],[NUTS I]],Table153324[],2,FALSE)</f>
        <v>1</v>
      </c>
      <c r="F77" s="838" t="s">
        <v>25</v>
      </c>
      <c r="G77" s="839" t="str">
        <f>VLOOKUP(Table143223[[#This Row],[NUTS II 2011]],Table163425[],2,FALSE)</f>
        <v>18</v>
      </c>
      <c r="H77" s="93" t="s">
        <v>25</v>
      </c>
      <c r="I77" s="839" t="str">
        <f>VLOOKUP(Table143223[[#This Row],[NUTS II 2013]],Table16243627[],2,FALSE)</f>
        <v>18</v>
      </c>
      <c r="J77" s="838" t="s">
        <v>49</v>
      </c>
      <c r="K77" s="839" t="str">
        <f>VLOOKUP(Table143223[[#This Row],[NUTS III 2011]],Table173526[],2,FALSE)</f>
        <v>185</v>
      </c>
      <c r="L77" s="92" t="s">
        <v>49</v>
      </c>
      <c r="M77" s="839" t="str">
        <f>VLOOKUP(Table143223[[#This Row],[NUTS III 2013]],Table17253728[],2,FALSE)</f>
        <v>185</v>
      </c>
      <c r="N77" s="840" t="e">
        <f>IFERROR(VLOOKUP(Table143223[[#This Row],[CodINE Mun2013]],[3]VRefAquis!B:H,2,FALSE),IFERROR(VLOOKUP(Table143223[[#This Row],[CodINE NUTIII 2013]],[3]VRefAquis!B:H,2,FALSE),VLOOKUP(Table143223[[#This Row],[CodINE NUTII 2013]],[3]VRefAquis!B:H,2,FALSE)))</f>
        <v>#N/A</v>
      </c>
      <c r="O77" s="841" t="e">
        <f>IF(VLOOKUP(Table143223[[#This Row],[CodINE Mun2013]],[3]VRefArren!B:H,2,FALSE)&lt;&gt;"",VLOOKUP(Table143223[[#This Row],[CodINE Mun2013]],[3]VRefArren!B:H,2,FALSE),IFERROR(VLOOKUP(Table143223[[#This Row],[CodINE NUTIII 2013]],[3]VRefArren!B:H,2,FALSE),VLOOKUP(Table143223[[#This Row],[CodINE NUTII 2013]],[3]VRefArren!B:H,2,FALSE)))</f>
        <v>#N/A</v>
      </c>
      <c r="P77" s="842">
        <v>4</v>
      </c>
      <c r="Q77" s="113">
        <v>8</v>
      </c>
      <c r="R77" s="817" t="str">
        <f>CONCATENATE("010.01.04.05/2021/",Table143223[[#This Row],[CodINE Mun2011]])</f>
        <v>010.01.04.05/2021/1407</v>
      </c>
    </row>
    <row r="78" spans="1:18" ht="18.5">
      <c r="A78" s="80" t="s">
        <v>119</v>
      </c>
      <c r="B78" s="838" t="s">
        <v>968</v>
      </c>
      <c r="C78" s="353" t="s">
        <v>683</v>
      </c>
      <c r="D78" s="92" t="s">
        <v>17</v>
      </c>
      <c r="E78" s="839" t="str">
        <f>VLOOKUP(Table143223[[#This Row],[NUTS I]],Table153324[],2,FALSE)</f>
        <v>1</v>
      </c>
      <c r="F78" s="838" t="s">
        <v>1</v>
      </c>
      <c r="G78" s="839" t="str">
        <f>VLOOKUP(Table143223[[#This Row],[NUTS II 2011]],Table163425[],2,FALSE)</f>
        <v>11</v>
      </c>
      <c r="H78" s="93" t="s">
        <v>1</v>
      </c>
      <c r="I78" s="839" t="str">
        <f>VLOOKUP(Table143223[[#This Row],[NUTS II 2013]],Table16243627[],2,FALSE)</f>
        <v>11</v>
      </c>
      <c r="J78" s="838" t="s">
        <v>979</v>
      </c>
      <c r="K78" s="839" t="str">
        <f>VLOOKUP(Table143223[[#This Row],[NUTS III 2011]],Table173526[],2,FALSE)</f>
        <v>118</v>
      </c>
      <c r="L78" s="93" t="s">
        <v>90</v>
      </c>
      <c r="M78" s="839" t="str">
        <f>VLOOKUP(Table143223[[#This Row],[NUTS III 2013]],Table17253728[],2,FALSE)</f>
        <v>11B</v>
      </c>
      <c r="N78" s="840" t="e">
        <f>IFERROR(VLOOKUP(Table143223[[#This Row],[CodINE Mun2013]],[3]VRefAquis!B:H,2,FALSE),IFERROR(VLOOKUP(Table143223[[#This Row],[CodINE NUTIII 2013]],[3]VRefAquis!B:H,2,FALSE),VLOOKUP(Table143223[[#This Row],[CodINE NUTII 2013]],[3]VRefAquis!B:H,2,FALSE)))</f>
        <v>#N/A</v>
      </c>
      <c r="O78" s="841" t="e">
        <f>IF(VLOOKUP(Table143223[[#This Row],[CodINE Mun2013]],[3]VRefArren!B:H,2,FALSE)&lt;&gt;"",VLOOKUP(Table143223[[#This Row],[CodINE Mun2013]],[3]VRefArren!B:H,2,FALSE),IFERROR(VLOOKUP(Table143223[[#This Row],[CodINE NUTIII 2013]],[3]VRefArren!B:H,2,FALSE),VLOOKUP(Table143223[[#This Row],[CodINE NUTII 2013]],[3]VRefArren!B:H,2,FALSE)))</f>
        <v>#N/A</v>
      </c>
      <c r="P78" s="842">
        <v>8</v>
      </c>
      <c r="Q78" s="114">
        <v>15</v>
      </c>
      <c r="R78" s="817" t="str">
        <f>CONCATENATE("010.01.04.05/2021/",Table143223[[#This Row],[CodINE Mun2011]])</f>
        <v>010.01.04.05/2021/1703</v>
      </c>
    </row>
    <row r="79" spans="1:18" ht="18.5">
      <c r="A79" s="80" t="s">
        <v>120</v>
      </c>
      <c r="B79" s="838" t="s">
        <v>1008</v>
      </c>
      <c r="C79" s="353" t="s">
        <v>673</v>
      </c>
      <c r="D79" s="92" t="s">
        <v>17</v>
      </c>
      <c r="E79" s="839" t="str">
        <f>VLOOKUP(Table143223[[#This Row],[NUTS I]],Table153324[],2,FALSE)</f>
        <v>1</v>
      </c>
      <c r="F79" s="838" t="s">
        <v>1</v>
      </c>
      <c r="G79" s="839" t="str">
        <f>VLOOKUP(Table143223[[#This Row],[NUTS II 2011]],Table163425[],2,FALSE)</f>
        <v>11</v>
      </c>
      <c r="H79" s="93" t="s">
        <v>1</v>
      </c>
      <c r="I79" s="839" t="str">
        <f>VLOOKUP(Table143223[[#This Row],[NUTS II 2013]],Table16243627[],2,FALSE)</f>
        <v>11</v>
      </c>
      <c r="J79" s="838" t="s">
        <v>1023</v>
      </c>
      <c r="K79" s="839" t="str">
        <f>VLOOKUP(Table143223[[#This Row],[NUTS III 2011]],Table173526[],2,FALSE)</f>
        <v>115</v>
      </c>
      <c r="L79" s="92" t="s">
        <v>59</v>
      </c>
      <c r="M79" s="839" t="str">
        <f>VLOOKUP(Table143223[[#This Row],[NUTS III 2013]],Table17253728[],2,FALSE)</f>
        <v>11C</v>
      </c>
      <c r="N79" s="840" t="e">
        <f>IFERROR(VLOOKUP(Table143223[[#This Row],[CodINE Mun2013]],[3]VRefAquis!B:H,2,FALSE),IFERROR(VLOOKUP(Table143223[[#This Row],[CodINE NUTIII 2013]],[3]VRefAquis!B:H,2,FALSE),VLOOKUP(Table143223[[#This Row],[CodINE NUTII 2013]],[3]VRefAquis!B:H,2,FALSE)))</f>
        <v>#N/A</v>
      </c>
      <c r="O79" s="841" t="e">
        <f>IF(VLOOKUP(Table143223[[#This Row],[CodINE Mun2013]],[3]VRefArren!B:H,2,FALSE)&lt;&gt;"",VLOOKUP(Table143223[[#This Row],[CodINE Mun2013]],[3]VRefArren!B:H,2,FALSE),IFERROR(VLOOKUP(Table143223[[#This Row],[CodINE NUTIII 2013]],[3]VRefArren!B:H,2,FALSE),VLOOKUP(Table143223[[#This Row],[CodINE NUTII 2013]],[3]VRefArren!B:H,2,FALSE)))</f>
        <v>#N/A</v>
      </c>
      <c r="P79" s="842">
        <v>1</v>
      </c>
      <c r="Q79" s="114">
        <v>20</v>
      </c>
      <c r="R79" s="817" t="str">
        <f>CONCATENATE("010.01.04.05/2021/",Table143223[[#This Row],[CodINE Mun2011]])</f>
        <v>010.01.04.05/2021/1804</v>
      </c>
    </row>
    <row r="80" spans="1:18" ht="18.5">
      <c r="A80" s="80" t="s">
        <v>121</v>
      </c>
      <c r="B80" s="838" t="s">
        <v>946</v>
      </c>
      <c r="C80" s="353" t="s">
        <v>607</v>
      </c>
      <c r="D80" s="92" t="s">
        <v>17</v>
      </c>
      <c r="E80" s="839" t="str">
        <f>VLOOKUP(Table143223[[#This Row],[NUTS I]],Table153324[],2,FALSE)</f>
        <v>1</v>
      </c>
      <c r="F80" s="838" t="s">
        <v>18</v>
      </c>
      <c r="G80" s="839" t="str">
        <f>VLOOKUP(Table143223[[#This Row],[NUTS II 2011]],Table163425[],2,FALSE)</f>
        <v>16</v>
      </c>
      <c r="H80" s="92" t="s">
        <v>18</v>
      </c>
      <c r="I80" s="839" t="str">
        <f>VLOOKUP(Table143223[[#This Row],[NUTS II 2013]],Table16243627[],2,FALSE)</f>
        <v>16</v>
      </c>
      <c r="J80" s="838" t="s">
        <v>949</v>
      </c>
      <c r="K80" s="839" t="str">
        <f>VLOOKUP(Table143223[[#This Row],[NUTS III 2011]],Table173526[],2,FALSE)</f>
        <v>162</v>
      </c>
      <c r="L80" s="92" t="s">
        <v>69</v>
      </c>
      <c r="M80" s="839" t="str">
        <f>VLOOKUP(Table143223[[#This Row],[NUTS III 2013]],Table17253728[],2,FALSE)</f>
        <v>16E</v>
      </c>
      <c r="N80" s="840" t="e">
        <f>IFERROR(VLOOKUP(Table143223[[#This Row],[CodINE Mun2013]],[3]VRefAquis!B:H,2,FALSE),IFERROR(VLOOKUP(Table143223[[#This Row],[CodINE NUTIII 2013]],[3]VRefAquis!B:H,2,FALSE),VLOOKUP(Table143223[[#This Row],[CodINE NUTII 2013]],[3]VRefAquis!B:H,2,FALSE)))</f>
        <v>#N/A</v>
      </c>
      <c r="O80" s="841" t="e">
        <f>IF(VLOOKUP(Table143223[[#This Row],[CodINE Mun2013]],[3]VRefArren!B:H,2,FALSE)&lt;&gt;"",VLOOKUP(Table143223[[#This Row],[CodINE Mun2013]],[3]VRefArren!B:H,2,FALSE),IFERROR(VLOOKUP(Table143223[[#This Row],[CodINE NUTIII 2013]],[3]VRefArren!B:H,2,FALSE),VLOOKUP(Table143223[[#This Row],[CodINE NUTII 2013]],[3]VRefArren!B:H,2,FALSE)))</f>
        <v>#N/A</v>
      </c>
      <c r="P80" s="842">
        <v>6</v>
      </c>
      <c r="Q80" s="114">
        <v>14</v>
      </c>
      <c r="R80" s="817" t="str">
        <f>CONCATENATE("010.01.04.05/2021/",Table143223[[#This Row],[CodINE Mun2011]])</f>
        <v>010.01.04.05/2021/0603</v>
      </c>
    </row>
    <row r="81" spans="1:18" ht="18.5">
      <c r="A81" s="79" t="s">
        <v>122</v>
      </c>
      <c r="B81" s="838" t="s">
        <v>945</v>
      </c>
      <c r="C81" s="353" t="s">
        <v>606</v>
      </c>
      <c r="D81" s="92" t="s">
        <v>17</v>
      </c>
      <c r="E81" s="839" t="str">
        <f>VLOOKUP(Table143223[[#This Row],[NUTS I]],Table153324[],2,FALSE)</f>
        <v>1</v>
      </c>
      <c r="F81" s="838" t="s">
        <v>18</v>
      </c>
      <c r="G81" s="839" t="str">
        <f>VLOOKUP(Table143223[[#This Row],[NUTS II 2011]],Table163425[],2,FALSE)</f>
        <v>16</v>
      </c>
      <c r="H81" s="92" t="s">
        <v>18</v>
      </c>
      <c r="I81" s="839" t="str">
        <f>VLOOKUP(Table143223[[#This Row],[NUTS II 2013]],Table16243627[],2,FALSE)</f>
        <v>16</v>
      </c>
      <c r="J81" s="838" t="s">
        <v>949</v>
      </c>
      <c r="K81" s="839" t="str">
        <f>VLOOKUP(Table143223[[#This Row],[NUTS III 2011]],Table173526[],2,FALSE)</f>
        <v>162</v>
      </c>
      <c r="L81" s="92" t="s">
        <v>69</v>
      </c>
      <c r="M81" s="839" t="str">
        <f>VLOOKUP(Table143223[[#This Row],[NUTS III 2013]],Table17253728[],2,FALSE)</f>
        <v>16E</v>
      </c>
      <c r="N81" s="840" t="e">
        <f>IFERROR(VLOOKUP(Table143223[[#This Row],[CodINE Mun2013]],[3]VRefAquis!B:H,2,FALSE),IFERROR(VLOOKUP(Table143223[[#This Row],[CodINE NUTIII 2013]],[3]VRefAquis!B:H,2,FALSE),VLOOKUP(Table143223[[#This Row],[CodINE NUTII 2013]],[3]VRefAquis!B:H,2,FALSE)))</f>
        <v>#N/A</v>
      </c>
      <c r="O81" s="841" t="e">
        <f>IF(VLOOKUP(Table143223[[#This Row],[CodINE Mun2013]],[3]VRefArren!B:H,2,FALSE)&lt;&gt;"",VLOOKUP(Table143223[[#This Row],[CodINE Mun2013]],[3]VRefArren!B:H,2,FALSE),IFERROR(VLOOKUP(Table143223[[#This Row],[CodINE NUTIII 2013]],[3]VRefArren!B:H,2,FALSE),VLOOKUP(Table143223[[#This Row],[CodINE NUTII 2013]],[3]VRefArren!B:H,2,FALSE)))</f>
        <v>#N/A</v>
      </c>
      <c r="P81" s="842">
        <v>0</v>
      </c>
      <c r="Q81" s="113">
        <v>0</v>
      </c>
      <c r="R81" s="817" t="str">
        <f>CONCATENATE("010.01.04.05/2021/",Table143223[[#This Row],[CodINE Mun2011]])</f>
        <v>010.01.04.05/2021/0604</v>
      </c>
    </row>
    <row r="82" spans="1:18" ht="18.5">
      <c r="A82" s="79" t="s">
        <v>123</v>
      </c>
      <c r="B82" s="838" t="s">
        <v>850</v>
      </c>
      <c r="C82" s="353" t="s">
        <v>554</v>
      </c>
      <c r="D82" s="92" t="s">
        <v>17</v>
      </c>
      <c r="E82" s="839" t="str">
        <f>VLOOKUP(Table143223[[#This Row],[NUTS I]],Table153324[],2,FALSE)</f>
        <v>1</v>
      </c>
      <c r="F82" s="838" t="s">
        <v>18</v>
      </c>
      <c r="G82" s="839" t="str">
        <f>VLOOKUP(Table143223[[#This Row],[NUTS II 2011]],Table163425[],2,FALSE)</f>
        <v>16</v>
      </c>
      <c r="H82" s="92" t="s">
        <v>18</v>
      </c>
      <c r="I82" s="839" t="str">
        <f>VLOOKUP(Table143223[[#This Row],[NUTS II 2013]],Table16243627[],2,FALSE)</f>
        <v>16</v>
      </c>
      <c r="J82" s="838" t="s">
        <v>19</v>
      </c>
      <c r="K82" s="839" t="str">
        <f>VLOOKUP(Table143223[[#This Row],[NUTS III 2011]],Table173526[],2,FALSE)</f>
        <v>16C</v>
      </c>
      <c r="L82" s="92" t="s">
        <v>19</v>
      </c>
      <c r="M82" s="839" t="str">
        <f>VLOOKUP(Table143223[[#This Row],[NUTS III 2013]],Table17253728[],2,FALSE)</f>
        <v>16I</v>
      </c>
      <c r="N82" s="840" t="e">
        <f>IFERROR(VLOOKUP(Table143223[[#This Row],[CodINE Mun2013]],[3]VRefAquis!B:H,2,FALSE),IFERROR(VLOOKUP(Table143223[[#This Row],[CodINE NUTIII 2013]],[3]VRefAquis!B:H,2,FALSE),VLOOKUP(Table143223[[#This Row],[CodINE NUTII 2013]],[3]VRefAquis!B:H,2,FALSE)))</f>
        <v>#N/A</v>
      </c>
      <c r="O82" s="841" t="e">
        <f>IF(VLOOKUP(Table143223[[#This Row],[CodINE Mun2013]],[3]VRefArren!B:H,2,FALSE)&lt;&gt;"",VLOOKUP(Table143223[[#This Row],[CodINE Mun2013]],[3]VRefArren!B:H,2,FALSE),IFERROR(VLOOKUP(Table143223[[#This Row],[CodINE NUTIII 2013]],[3]VRefArren!B:H,2,FALSE),VLOOKUP(Table143223[[#This Row],[CodINE NUTII 2013]],[3]VRefArren!B:H,2,FALSE)))</f>
        <v>#N/A</v>
      </c>
      <c r="P82" s="842">
        <v>1</v>
      </c>
      <c r="Q82" s="113">
        <v>6</v>
      </c>
      <c r="R82" s="817" t="str">
        <f>CONCATENATE("010.01.04.05/2021/",Table143223[[#This Row],[CodINE Mun2011]])</f>
        <v>010.01.04.05/2021/1408</v>
      </c>
    </row>
    <row r="83" spans="1:18" ht="18.5">
      <c r="A83" s="80" t="s">
        <v>124</v>
      </c>
      <c r="B83" s="838" t="s">
        <v>764</v>
      </c>
      <c r="C83" s="353" t="s">
        <v>480</v>
      </c>
      <c r="D83" s="92" t="s">
        <v>17</v>
      </c>
      <c r="E83" s="839" t="str">
        <f>VLOOKUP(Table143223[[#This Row],[NUTS I]],Table153324[],2,FALSE)</f>
        <v>1</v>
      </c>
      <c r="F83" s="838" t="s">
        <v>25</v>
      </c>
      <c r="G83" s="839" t="str">
        <f>VLOOKUP(Table143223[[#This Row],[NUTS II 2011]],Table163425[],2,FALSE)</f>
        <v>18</v>
      </c>
      <c r="H83" s="93" t="s">
        <v>25</v>
      </c>
      <c r="I83" s="839" t="str">
        <f>VLOOKUP(Table143223[[#This Row],[NUTS II 2013]],Table16243627[],2,FALSE)</f>
        <v>18</v>
      </c>
      <c r="J83" s="838" t="s">
        <v>49</v>
      </c>
      <c r="K83" s="839" t="str">
        <f>VLOOKUP(Table143223[[#This Row],[NUTS III 2011]],Table173526[],2,FALSE)</f>
        <v>185</v>
      </c>
      <c r="L83" s="92" t="s">
        <v>49</v>
      </c>
      <c r="M83" s="839" t="str">
        <f>VLOOKUP(Table143223[[#This Row],[NUTS III 2013]],Table17253728[],2,FALSE)</f>
        <v>185</v>
      </c>
      <c r="N83" s="840" t="e">
        <f>IFERROR(VLOOKUP(Table143223[[#This Row],[CodINE Mun2013]],[3]VRefAquis!B:H,2,FALSE),IFERROR(VLOOKUP(Table143223[[#This Row],[CodINE NUTIII 2013]],[3]VRefAquis!B:H,2,FALSE),VLOOKUP(Table143223[[#This Row],[CodINE NUTII 2013]],[3]VRefAquis!B:H,2,FALSE)))</f>
        <v>#N/A</v>
      </c>
      <c r="O83" s="841" t="e">
        <f>IF(VLOOKUP(Table143223[[#This Row],[CodINE Mun2013]],[3]VRefArren!B:H,2,FALSE)&lt;&gt;"",VLOOKUP(Table143223[[#This Row],[CodINE Mun2013]],[3]VRefArren!B:H,2,FALSE),IFERROR(VLOOKUP(Table143223[[#This Row],[CodINE NUTIII 2013]],[3]VRefArren!B:H,2,FALSE),VLOOKUP(Table143223[[#This Row],[CodINE NUTII 2013]],[3]VRefArren!B:H,2,FALSE)))</f>
        <v>#N/A</v>
      </c>
      <c r="P83" s="842">
        <v>8</v>
      </c>
      <c r="Q83" s="114">
        <v>105</v>
      </c>
      <c r="R83" s="817" t="str">
        <f>CONCATENATE("010.01.04.05/2021/",Table143223[[#This Row],[CodINE Mun2011]])</f>
        <v>010.01.04.05/2021/1409</v>
      </c>
    </row>
    <row r="84" spans="1:18" ht="18.5">
      <c r="A84" s="79" t="s">
        <v>125</v>
      </c>
      <c r="B84" s="838" t="s">
        <v>725</v>
      </c>
      <c r="C84" s="353" t="s">
        <v>421</v>
      </c>
      <c r="D84" s="93" t="s">
        <v>64</v>
      </c>
      <c r="E84" s="845" t="str">
        <f>VLOOKUP(Table143223[[#This Row],[NUTS I]],Table153324[],2,FALSE)</f>
        <v>2</v>
      </c>
      <c r="F84" s="838" t="s">
        <v>64</v>
      </c>
      <c r="G84" s="839" t="str">
        <f>VLOOKUP(Table143223[[#This Row],[NUTS II 2011]],Table163425[],2,FALSE)</f>
        <v>20</v>
      </c>
      <c r="H84" s="92" t="s">
        <v>64</v>
      </c>
      <c r="I84" s="839" t="str">
        <f>VLOOKUP(Table143223[[#This Row],[NUTS II 2013]],Table16243627[],2,FALSE)</f>
        <v>20</v>
      </c>
      <c r="J84" s="838" t="s">
        <v>64</v>
      </c>
      <c r="K84" s="839" t="str">
        <f>VLOOKUP(Table143223[[#This Row],[NUTS III 2011]],Table173526[],2,FALSE)</f>
        <v>200</v>
      </c>
      <c r="L84" s="838" t="s">
        <v>64</v>
      </c>
      <c r="M84" s="839" t="str">
        <f>VLOOKUP(Table143223[[#This Row],[NUTS III 2013]],Table17253728[],2,FALSE)</f>
        <v>200</v>
      </c>
      <c r="N84" s="840" t="e">
        <f>IFERROR(VLOOKUP(Table143223[[#This Row],[CodINE Mun2013]],[3]VRefAquis!B:H,2,FALSE),IFERROR(VLOOKUP(Table143223[[#This Row],[CodINE NUTIII 2013]],[3]VRefAquis!B:H,2,FALSE),VLOOKUP(Table143223[[#This Row],[CodINE NUTII 2013]],[3]VRefAquis!B:H,2,FALSE)))</f>
        <v>#N/A</v>
      </c>
      <c r="O84" s="841" t="e">
        <f>IF(VLOOKUP(Table143223[[#This Row],[CodINE Mun2013]],[3]VRefArren!B:H,2,FALSE)&lt;&gt;"",VLOOKUP(Table143223[[#This Row],[CodINE Mun2013]],[3]VRefArren!B:H,2,FALSE),IFERROR(VLOOKUP(Table143223[[#This Row],[CodINE NUTIII 2013]],[3]VRefArren!B:H,2,FALSE),VLOOKUP(Table143223[[#This Row],[CodINE NUTII 2013]],[3]VRefArren!B:H,2,FALSE)))</f>
        <v>#N/A</v>
      </c>
      <c r="P84" s="842">
        <v>0</v>
      </c>
      <c r="Q84" s="113">
        <v>0</v>
      </c>
      <c r="R84" s="817" t="str">
        <f>CONCATENATE("010.01.04.05/2021/",Table143223[[#This Row],[CodINE Mun2011]])</f>
        <v>010.01.04.05/2021/4901</v>
      </c>
    </row>
    <row r="85" spans="1:18" ht="18.5">
      <c r="A85" s="80" t="s">
        <v>126</v>
      </c>
      <c r="B85" s="838" t="s">
        <v>867</v>
      </c>
      <c r="C85" s="353" t="s">
        <v>539</v>
      </c>
      <c r="D85" s="92" t="s">
        <v>17</v>
      </c>
      <c r="E85" s="839" t="str">
        <f>VLOOKUP(Table143223[[#This Row],[NUTS I]],Table153324[],2,FALSE)</f>
        <v>1</v>
      </c>
      <c r="F85" s="838" t="s">
        <v>18</v>
      </c>
      <c r="G85" s="839" t="str">
        <f>VLOOKUP(Table143223[[#This Row],[NUTS II 2011]],Table163425[],2,FALSE)</f>
        <v>16</v>
      </c>
      <c r="H85" s="92" t="s">
        <v>18</v>
      </c>
      <c r="I85" s="839" t="str">
        <f>VLOOKUP(Table143223[[#This Row],[NUTS II 2013]],Table16243627[],2,FALSE)</f>
        <v>16</v>
      </c>
      <c r="J85" s="838" t="s">
        <v>870</v>
      </c>
      <c r="K85" s="839" t="str">
        <f>VLOOKUP(Table143223[[#This Row],[NUTS III 2011]],Table173526[],2,FALSE)</f>
        <v>16A</v>
      </c>
      <c r="L85" s="93" t="s">
        <v>47</v>
      </c>
      <c r="M85" s="839" t="str">
        <f>VLOOKUP(Table143223[[#This Row],[NUTS III 2013]],Table17253728[],2,FALSE)</f>
        <v>16J</v>
      </c>
      <c r="N85" s="840" t="e">
        <f>IFERROR(VLOOKUP(Table143223[[#This Row],[CodINE Mun2013]],[3]VRefAquis!B:H,2,FALSE),IFERROR(VLOOKUP(Table143223[[#This Row],[CodINE NUTIII 2013]],[3]VRefAquis!B:H,2,FALSE),VLOOKUP(Table143223[[#This Row],[CodINE NUTII 2013]],[3]VRefAquis!B:H,2,FALSE)))</f>
        <v>#N/A</v>
      </c>
      <c r="O85" s="841" t="e">
        <f>IF(VLOOKUP(Table143223[[#This Row],[CodINE Mun2013]],[3]VRefArren!B:H,2,FALSE)&lt;&gt;"",VLOOKUP(Table143223[[#This Row],[CodINE Mun2013]],[3]VRefArren!B:H,2,FALSE),IFERROR(VLOOKUP(Table143223[[#This Row],[CodINE NUTIII 2013]],[3]VRefArren!B:H,2,FALSE),VLOOKUP(Table143223[[#This Row],[CodINE NUTII 2013]],[3]VRefArren!B:H,2,FALSE)))</f>
        <v>#N/A</v>
      </c>
      <c r="P85" s="842">
        <v>0</v>
      </c>
      <c r="Q85" s="114">
        <v>0</v>
      </c>
      <c r="R85" s="817" t="str">
        <f>CONCATENATE("010.01.04.05/2021/",Table143223[[#This Row],[CodINE Mun2011]])</f>
        <v>010.01.04.05/2021/0503</v>
      </c>
    </row>
    <row r="86" spans="1:18" ht="18.5">
      <c r="A86" s="79" t="s">
        <v>127</v>
      </c>
      <c r="B86" s="838" t="s">
        <v>808</v>
      </c>
      <c r="C86" s="353" t="s">
        <v>469</v>
      </c>
      <c r="D86" s="92" t="s">
        <v>17</v>
      </c>
      <c r="E86" s="839" t="str">
        <f>VLOOKUP(Table143223[[#This Row],[NUTS I]],Table153324[],2,FALSE)</f>
        <v>1</v>
      </c>
      <c r="F86" s="838" t="s">
        <v>25</v>
      </c>
      <c r="G86" s="839" t="str">
        <f>VLOOKUP(Table143223[[#This Row],[NUTS II 2011]],Table163425[],2,FALSE)</f>
        <v>18</v>
      </c>
      <c r="H86" s="93" t="s">
        <v>25</v>
      </c>
      <c r="I86" s="839" t="str">
        <f>VLOOKUP(Table143223[[#This Row],[NUTS II 2013]],Table16243627[],2,FALSE)</f>
        <v>18</v>
      </c>
      <c r="J86" s="838" t="s">
        <v>53</v>
      </c>
      <c r="K86" s="839" t="str">
        <f>VLOOKUP(Table143223[[#This Row],[NUTS III 2011]],Table173526[],2,FALSE)</f>
        <v>182</v>
      </c>
      <c r="L86" s="92" t="s">
        <v>53</v>
      </c>
      <c r="M86" s="839" t="str">
        <f>VLOOKUP(Table143223[[#This Row],[NUTS III 2013]],Table17253728[],2,FALSE)</f>
        <v>186</v>
      </c>
      <c r="N86" s="840" t="e">
        <f>IFERROR(VLOOKUP(Table143223[[#This Row],[CodINE Mun2013]],[3]VRefAquis!B:H,2,FALSE),IFERROR(VLOOKUP(Table143223[[#This Row],[CodINE NUTIII 2013]],[3]VRefAquis!B:H,2,FALSE),VLOOKUP(Table143223[[#This Row],[CodINE NUTII 2013]],[3]VRefAquis!B:H,2,FALSE)))</f>
        <v>#N/A</v>
      </c>
      <c r="O86" s="841" t="e">
        <f>IF(VLOOKUP(Table143223[[#This Row],[CodINE Mun2013]],[3]VRefArren!B:H,2,FALSE)&lt;&gt;"",VLOOKUP(Table143223[[#This Row],[CodINE Mun2013]],[3]VRefArren!B:H,2,FALSE),IFERROR(VLOOKUP(Table143223[[#This Row],[CodINE NUTIII 2013]],[3]VRefArren!B:H,2,FALSE),VLOOKUP(Table143223[[#This Row],[CodINE NUTII 2013]],[3]VRefArren!B:H,2,FALSE)))</f>
        <v>#N/A</v>
      </c>
      <c r="P86" s="842">
        <v>3</v>
      </c>
      <c r="Q86" s="113">
        <v>18</v>
      </c>
      <c r="R86" s="817" t="str">
        <f>CONCATENATE("010.01.04.05/2021/",Table143223[[#This Row],[CodINE Mun2011]])</f>
        <v>010.01.04.05/2021/1206</v>
      </c>
    </row>
    <row r="87" spans="1:18" ht="18.5">
      <c r="A87" s="80" t="s">
        <v>128</v>
      </c>
      <c r="B87" s="838" t="s">
        <v>777</v>
      </c>
      <c r="C87" s="353" t="s">
        <v>494</v>
      </c>
      <c r="D87" s="92" t="s">
        <v>17</v>
      </c>
      <c r="E87" s="839" t="str">
        <f>VLOOKUP(Table143223[[#This Row],[NUTS I]],Table153324[],2,FALSE)</f>
        <v>1</v>
      </c>
      <c r="F87" s="838" t="s">
        <v>25</v>
      </c>
      <c r="G87" s="839" t="str">
        <f>VLOOKUP(Table143223[[#This Row],[NUTS II 2011]],Table163425[],2,FALSE)</f>
        <v>18</v>
      </c>
      <c r="H87" s="93" t="s">
        <v>25</v>
      </c>
      <c r="I87" s="839" t="str">
        <f>VLOOKUP(Table143223[[#This Row],[NUTS II 2013]],Table16243627[],2,FALSE)</f>
        <v>18</v>
      </c>
      <c r="J87" s="838" t="s">
        <v>44</v>
      </c>
      <c r="K87" s="839" t="str">
        <f>VLOOKUP(Table143223[[#This Row],[NUTS III 2011]],Table173526[],2,FALSE)</f>
        <v>184</v>
      </c>
      <c r="L87" s="92" t="s">
        <v>44</v>
      </c>
      <c r="M87" s="839" t="str">
        <f>VLOOKUP(Table143223[[#This Row],[NUTS III 2013]],Table17253728[],2,FALSE)</f>
        <v>184</v>
      </c>
      <c r="N87" s="840" t="e">
        <f>IFERROR(VLOOKUP(Table143223[[#This Row],[CodINE Mun2013]],[3]VRefAquis!B:H,2,FALSE),IFERROR(VLOOKUP(Table143223[[#This Row],[CodINE NUTIII 2013]],[3]VRefAquis!B:H,2,FALSE),VLOOKUP(Table143223[[#This Row],[CodINE NUTII 2013]],[3]VRefAquis!B:H,2,FALSE)))</f>
        <v>#N/A</v>
      </c>
      <c r="O87" s="841" t="e">
        <f>IF(VLOOKUP(Table143223[[#This Row],[CodINE Mun2013]],[3]VRefArren!B:H,2,FALSE)&lt;&gt;"",VLOOKUP(Table143223[[#This Row],[CodINE Mun2013]],[3]VRefArren!B:H,2,FALSE),IFERROR(VLOOKUP(Table143223[[#This Row],[CodINE NUTIII 2013]],[3]VRefArren!B:H,2,FALSE),VLOOKUP(Table143223[[#This Row],[CodINE NUTII 2013]],[3]VRefArren!B:H,2,FALSE)))</f>
        <v>#N/A</v>
      </c>
      <c r="P87" s="842">
        <v>1</v>
      </c>
      <c r="Q87" s="114">
        <v>4</v>
      </c>
      <c r="R87" s="817" t="str">
        <f>CONCATENATE("010.01.04.05/2021/",Table143223[[#This Row],[CodINE Mun2011]])</f>
        <v>010.01.04.05/2021/0207</v>
      </c>
    </row>
    <row r="88" spans="1:18" ht="18.5">
      <c r="A88" s="80" t="s">
        <v>129</v>
      </c>
      <c r="B88" s="838" t="s">
        <v>807</v>
      </c>
      <c r="C88" s="353" t="s">
        <v>468</v>
      </c>
      <c r="D88" s="92" t="s">
        <v>17</v>
      </c>
      <c r="E88" s="839" t="str">
        <f>VLOOKUP(Table143223[[#This Row],[NUTS I]],Table153324[],2,FALSE)</f>
        <v>1</v>
      </c>
      <c r="F88" s="838" t="s">
        <v>25</v>
      </c>
      <c r="G88" s="839" t="str">
        <f>VLOOKUP(Table143223[[#This Row],[NUTS II 2011]],Table163425[],2,FALSE)</f>
        <v>18</v>
      </c>
      <c r="H88" s="93" t="s">
        <v>25</v>
      </c>
      <c r="I88" s="839" t="str">
        <f>VLOOKUP(Table143223[[#This Row],[NUTS II 2013]],Table16243627[],2,FALSE)</f>
        <v>18</v>
      </c>
      <c r="J88" s="838" t="s">
        <v>53</v>
      </c>
      <c r="K88" s="839" t="str">
        <f>VLOOKUP(Table143223[[#This Row],[NUTS III 2011]],Table173526[],2,FALSE)</f>
        <v>182</v>
      </c>
      <c r="L88" s="92" t="s">
        <v>53</v>
      </c>
      <c r="M88" s="839" t="str">
        <f>VLOOKUP(Table143223[[#This Row],[NUTS III 2013]],Table17253728[],2,FALSE)</f>
        <v>186</v>
      </c>
      <c r="N88" s="840" t="e">
        <f>IFERROR(VLOOKUP(Table143223[[#This Row],[CodINE Mun2013]],[3]VRefAquis!B:H,2,FALSE),IFERROR(VLOOKUP(Table143223[[#This Row],[CodINE NUTIII 2013]],[3]VRefAquis!B:H,2,FALSE),VLOOKUP(Table143223[[#This Row],[CodINE NUTII 2013]],[3]VRefAquis!B:H,2,FALSE)))</f>
        <v>#N/A</v>
      </c>
      <c r="O88" s="841" t="e">
        <f>IF(VLOOKUP(Table143223[[#This Row],[CodINE Mun2013]],[3]VRefArren!B:H,2,FALSE)&lt;&gt;"",VLOOKUP(Table143223[[#This Row],[CodINE Mun2013]],[3]VRefArren!B:H,2,FALSE),IFERROR(VLOOKUP(Table143223[[#This Row],[CodINE NUTIII 2013]],[3]VRefArren!B:H,2,FALSE),VLOOKUP(Table143223[[#This Row],[CodINE NUTII 2013]],[3]VRefArren!B:H,2,FALSE)))</f>
        <v>#N/A</v>
      </c>
      <c r="P88" s="842">
        <v>6</v>
      </c>
      <c r="Q88" s="114">
        <v>34</v>
      </c>
      <c r="R88" s="817" t="str">
        <f>CONCATENATE("010.01.04.05/2021/",Table143223[[#This Row],[CodINE Mun2011]])</f>
        <v>010.01.04.05/2021/1207</v>
      </c>
    </row>
    <row r="89" spans="1:18" ht="18.5">
      <c r="A89" s="80" t="s">
        <v>130</v>
      </c>
      <c r="B89" s="838" t="s">
        <v>849</v>
      </c>
      <c r="C89" s="353" t="s">
        <v>553</v>
      </c>
      <c r="D89" s="92" t="s">
        <v>17</v>
      </c>
      <c r="E89" s="839" t="str">
        <f>VLOOKUP(Table143223[[#This Row],[NUTS I]],Table153324[],2,FALSE)</f>
        <v>1</v>
      </c>
      <c r="F89" s="838" t="s">
        <v>18</v>
      </c>
      <c r="G89" s="839" t="str">
        <f>VLOOKUP(Table143223[[#This Row],[NUTS II 2011]],Table163425[],2,FALSE)</f>
        <v>16</v>
      </c>
      <c r="H89" s="92" t="s">
        <v>18</v>
      </c>
      <c r="I89" s="839" t="str">
        <f>VLOOKUP(Table143223[[#This Row],[NUTS II 2013]],Table16243627[],2,FALSE)</f>
        <v>16</v>
      </c>
      <c r="J89" s="838" t="s">
        <v>19</v>
      </c>
      <c r="K89" s="839" t="str">
        <f>VLOOKUP(Table143223[[#This Row],[NUTS III 2011]],Table173526[],2,FALSE)</f>
        <v>16C</v>
      </c>
      <c r="L89" s="92" t="s">
        <v>19</v>
      </c>
      <c r="M89" s="839" t="str">
        <f>VLOOKUP(Table143223[[#This Row],[NUTS III 2013]],Table17253728[],2,FALSE)</f>
        <v>16I</v>
      </c>
      <c r="N89" s="840" t="e">
        <f>IFERROR(VLOOKUP(Table143223[[#This Row],[CodINE Mun2013]],[3]VRefAquis!B:H,2,FALSE),IFERROR(VLOOKUP(Table143223[[#This Row],[CodINE NUTIII 2013]],[3]VRefAquis!B:H,2,FALSE),VLOOKUP(Table143223[[#This Row],[CodINE NUTII 2013]],[3]VRefAquis!B:H,2,FALSE)))</f>
        <v>#N/A</v>
      </c>
      <c r="O89" s="841" t="e">
        <f>IF(VLOOKUP(Table143223[[#This Row],[CodINE Mun2013]],[3]VRefArren!B:H,2,FALSE)&lt;&gt;"",VLOOKUP(Table143223[[#This Row],[CodINE Mun2013]],[3]VRefArren!B:H,2,FALSE),IFERROR(VLOOKUP(Table143223[[#This Row],[CodINE NUTIII 2013]],[3]VRefArren!B:H,2,FALSE),VLOOKUP(Table143223[[#This Row],[CodINE NUTII 2013]],[3]VRefArren!B:H,2,FALSE)))</f>
        <v>#N/A</v>
      </c>
      <c r="P89" s="842">
        <v>0</v>
      </c>
      <c r="Q89" s="114">
        <v>0</v>
      </c>
      <c r="R89" s="817" t="str">
        <f>CONCATENATE("010.01.04.05/2021/",Table143223[[#This Row],[CodINE Mun2011]])</f>
        <v>010.01.04.05/2021/1410</v>
      </c>
    </row>
    <row r="90" spans="1:18" ht="18.5">
      <c r="A90" s="80" t="s">
        <v>131</v>
      </c>
      <c r="B90" s="838" t="s">
        <v>1032</v>
      </c>
      <c r="C90" s="353" t="s">
        <v>701</v>
      </c>
      <c r="D90" s="92" t="s">
        <v>17</v>
      </c>
      <c r="E90" s="839" t="str">
        <f>VLOOKUP(Table143223[[#This Row],[NUTS I]],Table153324[],2,FALSE)</f>
        <v>1</v>
      </c>
      <c r="F90" s="838" t="s">
        <v>1</v>
      </c>
      <c r="G90" s="839" t="str">
        <f>VLOOKUP(Table143223[[#This Row],[NUTS II 2011]],Table163425[],2,FALSE)</f>
        <v>11</v>
      </c>
      <c r="H90" s="93" t="s">
        <v>1</v>
      </c>
      <c r="I90" s="839" t="str">
        <f>VLOOKUP(Table143223[[#This Row],[NUTS II 2013]],Table16243627[],2,FALSE)</f>
        <v>11</v>
      </c>
      <c r="J90" s="838" t="s">
        <v>1034</v>
      </c>
      <c r="K90" s="839" t="str">
        <f>VLOOKUP(Table143223[[#This Row],[NUTS III 2011]],Table173526[],2,FALSE)</f>
        <v>114</v>
      </c>
      <c r="L90" s="93" t="s">
        <v>72</v>
      </c>
      <c r="M90" s="839" t="str">
        <f>VLOOKUP(Table143223[[#This Row],[NUTS III 2013]],Table17253728[],2,FALSE)</f>
        <v>11A</v>
      </c>
      <c r="N90" s="840" t="e">
        <f>IFERROR(VLOOKUP(Table143223[[#This Row],[CodINE Mun2013]],[3]VRefAquis!B:H,2,FALSE),IFERROR(VLOOKUP(Table143223[[#This Row],[CodINE NUTIII 2013]],[3]VRefAquis!B:H,2,FALSE),VLOOKUP(Table143223[[#This Row],[CodINE NUTII 2013]],[3]VRefAquis!B:H,2,FALSE)))</f>
        <v>#N/A</v>
      </c>
      <c r="O90" s="841" t="e">
        <f>IF(VLOOKUP(Table143223[[#This Row],[CodINE Mun2013]],[3]VRefArren!B:H,2,FALSE)&lt;&gt;"",VLOOKUP(Table143223[[#This Row],[CodINE Mun2013]],[3]VRefArren!B:H,2,FALSE),IFERROR(VLOOKUP(Table143223[[#This Row],[CodINE NUTIII 2013]],[3]VRefArren!B:H,2,FALSE),VLOOKUP(Table143223[[#This Row],[CodINE NUTII 2013]],[3]VRefArren!B:H,2,FALSE)))</f>
        <v>#N/A</v>
      </c>
      <c r="P90" s="842">
        <v>41</v>
      </c>
      <c r="Q90" s="114">
        <v>84</v>
      </c>
      <c r="R90" s="817" t="str">
        <f>CONCATENATE("010.01.04.05/2021/",Table143223[[#This Row],[CodINE Mun2011]])</f>
        <v>010.01.04.05/2021/0107</v>
      </c>
    </row>
    <row r="91" spans="1:18" ht="18.5">
      <c r="A91" s="80" t="s">
        <v>132</v>
      </c>
      <c r="B91" s="838" t="s">
        <v>369</v>
      </c>
      <c r="C91" s="353" t="s">
        <v>386</v>
      </c>
      <c r="D91" s="92" t="s">
        <v>17</v>
      </c>
      <c r="E91" s="839" t="str">
        <f>VLOOKUP(Table143223[[#This Row],[NUTS I]],Table153324[],2,FALSE)</f>
        <v>1</v>
      </c>
      <c r="F91" s="838" t="s">
        <v>1</v>
      </c>
      <c r="G91" s="839" t="str">
        <f>VLOOKUP(Table143223[[#This Row],[NUTS II 2011]],Table163425[],2,FALSE)</f>
        <v>11</v>
      </c>
      <c r="H91" s="93" t="s">
        <v>1</v>
      </c>
      <c r="I91" s="839" t="str">
        <f>VLOOKUP(Table143223[[#This Row],[NUTS II 2013]],Table16243627[],2,FALSE)</f>
        <v>11</v>
      </c>
      <c r="J91" s="838" t="s">
        <v>61</v>
      </c>
      <c r="K91" s="839" t="str">
        <f>VLOOKUP(Table143223[[#This Row],[NUTS III 2011]],Table173526[],2,FALSE)</f>
        <v>112</v>
      </c>
      <c r="L91" s="93" t="s">
        <v>61</v>
      </c>
      <c r="M91" s="839" t="str">
        <f>VLOOKUP(Table143223[[#This Row],[NUTS III 2013]],Table17253728[],2,FALSE)</f>
        <v>112</v>
      </c>
      <c r="N91" s="840" t="e">
        <f>IFERROR(VLOOKUP(Table143223[[#This Row],[CodINE Mun2013]],[3]VRefAquis!B:H,2,FALSE),IFERROR(VLOOKUP(Table143223[[#This Row],[CodINE NUTIII 2013]],[3]VRefAquis!B:H,2,FALSE),VLOOKUP(Table143223[[#This Row],[CodINE NUTII 2013]],[3]VRefAquis!B:H,2,FALSE)))</f>
        <v>#N/A</v>
      </c>
      <c r="O91" s="841" t="e">
        <f>IF(VLOOKUP(Table143223[[#This Row],[CodINE Mun2013]],[3]VRefArren!B:H,2,FALSE)&lt;&gt;"",VLOOKUP(Table143223[[#This Row],[CodINE Mun2013]],[3]VRefArren!B:H,2,FALSE),IFERROR(VLOOKUP(Table143223[[#This Row],[CodINE NUTIII 2013]],[3]VRefArren!B:H,2,FALSE),VLOOKUP(Table143223[[#This Row],[CodINE NUTII 2013]],[3]VRefArren!B:H,2,FALSE)))</f>
        <v>#N/A</v>
      </c>
      <c r="P91" s="842">
        <v>5</v>
      </c>
      <c r="Q91" s="114">
        <v>8</v>
      </c>
      <c r="R91" s="817" t="str">
        <f>CONCATENATE("010.01.04.05/2021/",Table143223[[#This Row],[CodINE Mun2011]])</f>
        <v>010.01.04.05/2021/0306</v>
      </c>
    </row>
    <row r="92" spans="1:18" ht="18.5">
      <c r="A92" s="80" t="s">
        <v>133</v>
      </c>
      <c r="B92" s="838" t="s">
        <v>957</v>
      </c>
      <c r="C92" s="353" t="s">
        <v>617</v>
      </c>
      <c r="D92" s="92" t="s">
        <v>17</v>
      </c>
      <c r="E92" s="839" t="str">
        <f>VLOOKUP(Table143223[[#This Row],[NUTS I]],Table153324[],2,FALSE)</f>
        <v>1</v>
      </c>
      <c r="F92" s="838" t="s">
        <v>18</v>
      </c>
      <c r="G92" s="839" t="str">
        <f>VLOOKUP(Table143223[[#This Row],[NUTS II 2011]],Table163425[],2,FALSE)</f>
        <v>16</v>
      </c>
      <c r="H92" s="92" t="s">
        <v>18</v>
      </c>
      <c r="I92" s="839" t="str">
        <f>VLOOKUP(Table143223[[#This Row],[NUTS II 2013]],Table16243627[],2,FALSE)</f>
        <v>16</v>
      </c>
      <c r="J92" s="838" t="s">
        <v>963</v>
      </c>
      <c r="K92" s="839" t="str">
        <f>VLOOKUP(Table143223[[#This Row],[NUTS III 2011]],Table173526[],2,FALSE)</f>
        <v>161</v>
      </c>
      <c r="L92" s="92" t="s">
        <v>21</v>
      </c>
      <c r="M92" s="839" t="str">
        <f>VLOOKUP(Table143223[[#This Row],[NUTS III 2013]],Table17253728[],2,FALSE)</f>
        <v>16D</v>
      </c>
      <c r="N92" s="840" t="e">
        <f>IFERROR(VLOOKUP(Table143223[[#This Row],[CodINE Mun2013]],[3]VRefAquis!B:H,2,FALSE),IFERROR(VLOOKUP(Table143223[[#This Row],[CodINE NUTIII 2013]],[3]VRefAquis!B:H,2,FALSE),VLOOKUP(Table143223[[#This Row],[CodINE NUTII 2013]],[3]VRefAquis!B:H,2,FALSE)))</f>
        <v>#N/A</v>
      </c>
      <c r="O92" s="841" t="e">
        <f>IF(VLOOKUP(Table143223[[#This Row],[CodINE Mun2013]],[3]VRefArren!B:H,2,FALSE)&lt;&gt;"",VLOOKUP(Table143223[[#This Row],[CodINE Mun2013]],[3]VRefArren!B:H,2,FALSE),IFERROR(VLOOKUP(Table143223[[#This Row],[CodINE NUTIII 2013]],[3]VRefArren!B:H,2,FALSE),VLOOKUP(Table143223[[#This Row],[CodINE NUTII 2013]],[3]VRefArren!B:H,2,FALSE)))</f>
        <v>#N/A</v>
      </c>
      <c r="P92" s="842">
        <v>2</v>
      </c>
      <c r="Q92" s="114">
        <v>127</v>
      </c>
      <c r="R92" s="817" t="str">
        <f>CONCATENATE("010.01.04.05/2021/",Table143223[[#This Row],[CodINE Mun2011]])</f>
        <v>010.01.04.05/2021/0108</v>
      </c>
    </row>
    <row r="93" spans="1:18" ht="18.5">
      <c r="A93" s="79" t="s">
        <v>134</v>
      </c>
      <c r="B93" s="838" t="s">
        <v>795</v>
      </c>
      <c r="C93" s="353" t="s">
        <v>455</v>
      </c>
      <c r="D93" s="92" t="s">
        <v>17</v>
      </c>
      <c r="E93" s="839" t="str">
        <f>VLOOKUP(Table143223[[#This Row],[NUTS I]],Table153324[],2,FALSE)</f>
        <v>1</v>
      </c>
      <c r="F93" s="838" t="s">
        <v>25</v>
      </c>
      <c r="G93" s="839" t="str">
        <f>VLOOKUP(Table143223[[#This Row],[NUTS II 2011]],Table163425[],2,FALSE)</f>
        <v>18</v>
      </c>
      <c r="H93" s="93" t="s">
        <v>25</v>
      </c>
      <c r="I93" s="839" t="str">
        <f>VLOOKUP(Table143223[[#This Row],[NUTS II 2013]],Table16243627[],2,FALSE)</f>
        <v>18</v>
      </c>
      <c r="J93" s="838" t="s">
        <v>26</v>
      </c>
      <c r="K93" s="839" t="str">
        <f>VLOOKUP(Table143223[[#This Row],[NUTS III 2011]],Table173526[],2,FALSE)</f>
        <v>183</v>
      </c>
      <c r="L93" s="92" t="s">
        <v>26</v>
      </c>
      <c r="M93" s="839" t="str">
        <f>VLOOKUP(Table143223[[#This Row],[NUTS III 2013]],Table17253728[],2,FALSE)</f>
        <v>187</v>
      </c>
      <c r="N93" s="840" t="e">
        <f>IFERROR(VLOOKUP(Table143223[[#This Row],[CodINE Mun2013]],[3]VRefAquis!B:H,2,FALSE),IFERROR(VLOOKUP(Table143223[[#This Row],[CodINE NUTIII 2013]],[3]VRefAquis!B:H,2,FALSE),VLOOKUP(Table143223[[#This Row],[CodINE NUTII 2013]],[3]VRefAquis!B:H,2,FALSE)))</f>
        <v>#N/A</v>
      </c>
      <c r="O93" s="841" t="e">
        <f>IF(VLOOKUP(Table143223[[#This Row],[CodINE Mun2013]],[3]VRefArren!B:H,2,FALSE)&lt;&gt;"",VLOOKUP(Table143223[[#This Row],[CodINE Mun2013]],[3]VRefArren!B:H,2,FALSE),IFERROR(VLOOKUP(Table143223[[#This Row],[CodINE NUTIII 2013]],[3]VRefArren!B:H,2,FALSE),VLOOKUP(Table143223[[#This Row],[CodINE NUTII 2013]],[3]VRefArren!B:H,2,FALSE)))</f>
        <v>#N/A</v>
      </c>
      <c r="P93" s="842">
        <v>0</v>
      </c>
      <c r="Q93" s="842">
        <v>0</v>
      </c>
      <c r="R93" s="817" t="str">
        <f>CONCATENATE("010.01.04.05/2021/",Table143223[[#This Row],[CodINE Mun2011]])</f>
        <v>010.01.04.05/2021/0704</v>
      </c>
    </row>
    <row r="94" spans="1:18" ht="18.5">
      <c r="A94" s="80" t="s">
        <v>135</v>
      </c>
      <c r="B94" s="838" t="s">
        <v>794</v>
      </c>
      <c r="C94" s="353" t="s">
        <v>454</v>
      </c>
      <c r="D94" s="92" t="s">
        <v>17</v>
      </c>
      <c r="E94" s="839" t="str">
        <f>VLOOKUP(Table143223[[#This Row],[NUTS I]],Table153324[],2,FALSE)</f>
        <v>1</v>
      </c>
      <c r="F94" s="838" t="s">
        <v>25</v>
      </c>
      <c r="G94" s="839" t="str">
        <f>VLOOKUP(Table143223[[#This Row],[NUTS II 2011]],Table163425[],2,FALSE)</f>
        <v>18</v>
      </c>
      <c r="H94" s="93" t="s">
        <v>25</v>
      </c>
      <c r="I94" s="839" t="str">
        <f>VLOOKUP(Table143223[[#This Row],[NUTS II 2013]],Table16243627[],2,FALSE)</f>
        <v>18</v>
      </c>
      <c r="J94" s="838" t="s">
        <v>26</v>
      </c>
      <c r="K94" s="839" t="str">
        <f>VLOOKUP(Table143223[[#This Row],[NUTS III 2011]],Table173526[],2,FALSE)</f>
        <v>183</v>
      </c>
      <c r="L94" s="92" t="s">
        <v>26</v>
      </c>
      <c r="M94" s="839" t="str">
        <f>VLOOKUP(Table143223[[#This Row],[NUTS III 2013]],Table17253728[],2,FALSE)</f>
        <v>187</v>
      </c>
      <c r="N94" s="840" t="e">
        <f>IFERROR(VLOOKUP(Table143223[[#This Row],[CodINE Mun2013]],[3]VRefAquis!B:H,2,FALSE),IFERROR(VLOOKUP(Table143223[[#This Row],[CodINE NUTIII 2013]],[3]VRefAquis!B:H,2,FALSE),VLOOKUP(Table143223[[#This Row],[CodINE NUTII 2013]],[3]VRefAquis!B:H,2,FALSE)))</f>
        <v>#N/A</v>
      </c>
      <c r="O94" s="841" t="e">
        <f>IF(VLOOKUP(Table143223[[#This Row],[CodINE Mun2013]],[3]VRefArren!B:H,2,FALSE)&lt;&gt;"",VLOOKUP(Table143223[[#This Row],[CodINE Mun2013]],[3]VRefArren!B:H,2,FALSE),IFERROR(VLOOKUP(Table143223[[#This Row],[CodINE NUTIII 2013]],[3]VRefArren!B:H,2,FALSE),VLOOKUP(Table143223[[#This Row],[CodINE NUTII 2013]],[3]VRefArren!B:H,2,FALSE)))</f>
        <v>#N/A</v>
      </c>
      <c r="P94" s="842">
        <v>17</v>
      </c>
      <c r="Q94" s="114">
        <v>153</v>
      </c>
      <c r="R94" s="817" t="str">
        <f>CONCATENATE("010.01.04.05/2021/",Table143223[[#This Row],[CodINE Mun2011]])</f>
        <v>010.01.04.05/2021/0705</v>
      </c>
    </row>
    <row r="95" spans="1:18" ht="18.5">
      <c r="A95" s="79" t="s">
        <v>136</v>
      </c>
      <c r="B95" s="838" t="s">
        <v>1042</v>
      </c>
      <c r="C95" s="353" t="s">
        <v>710</v>
      </c>
      <c r="D95" s="92" t="s">
        <v>17</v>
      </c>
      <c r="E95" s="839" t="str">
        <f>VLOOKUP(Table143223[[#This Row],[NUTS I]],Table153324[],2,FALSE)</f>
        <v>1</v>
      </c>
      <c r="F95" s="838" t="s">
        <v>1</v>
      </c>
      <c r="G95" s="839" t="str">
        <f>VLOOKUP(Table143223[[#This Row],[NUTS II 2011]],Table163425[],2,FALSE)</f>
        <v>11</v>
      </c>
      <c r="H95" s="93" t="s">
        <v>1</v>
      </c>
      <c r="I95" s="839" t="str">
        <f>VLOOKUP(Table143223[[#This Row],[NUTS II 2013]],Table16243627[],2,FALSE)</f>
        <v>11</v>
      </c>
      <c r="J95" s="838" t="s">
        <v>94</v>
      </c>
      <c r="K95" s="839" t="str">
        <f>VLOOKUP(Table143223[[#This Row],[NUTS III 2011]],Table173526[],2,FALSE)</f>
        <v>113</v>
      </c>
      <c r="L95" s="92" t="s">
        <v>94</v>
      </c>
      <c r="M95" s="839" t="str">
        <f>VLOOKUP(Table143223[[#This Row],[NUTS III 2013]],Table17253728[],2,FALSE)</f>
        <v>119</v>
      </c>
      <c r="N95" s="840" t="e">
        <f>IFERROR(VLOOKUP(Table143223[[#This Row],[CodINE Mun2013]],[3]VRefAquis!B:H,2,FALSE),IFERROR(VLOOKUP(Table143223[[#This Row],[CodINE NUTIII 2013]],[3]VRefAquis!B:H,2,FALSE),VLOOKUP(Table143223[[#This Row],[CodINE NUTII 2013]],[3]VRefAquis!B:H,2,FALSE)))</f>
        <v>#N/A</v>
      </c>
      <c r="O95" s="841" t="e">
        <f>IF(VLOOKUP(Table143223[[#This Row],[CodINE Mun2013]],[3]VRefArren!B:H,2,FALSE)&lt;&gt;"",VLOOKUP(Table143223[[#This Row],[CodINE Mun2013]],[3]VRefArren!B:H,2,FALSE),IFERROR(VLOOKUP(Table143223[[#This Row],[CodINE NUTIII 2013]],[3]VRefArren!B:H,2,FALSE),VLOOKUP(Table143223[[#This Row],[CodINE NUTII 2013]],[3]VRefArren!B:H,2,FALSE)))</f>
        <v>#N/A</v>
      </c>
      <c r="P95" s="842">
        <v>0</v>
      </c>
      <c r="Q95" s="113">
        <v>0</v>
      </c>
      <c r="R95" s="817" t="str">
        <f>CONCATENATE("010.01.04.05/2021/",Table143223[[#This Row],[CodINE Mun2011]])</f>
        <v>010.01.04.05/2021/0307</v>
      </c>
    </row>
    <row r="96" spans="1:18" ht="18.5">
      <c r="A96" s="80" t="s">
        <v>137</v>
      </c>
      <c r="B96" s="838" t="s">
        <v>755</v>
      </c>
      <c r="C96" s="353" t="s">
        <v>438</v>
      </c>
      <c r="D96" s="92" t="s">
        <v>17</v>
      </c>
      <c r="E96" s="839" t="str">
        <f>VLOOKUP(Table143223[[#This Row],[NUTS I]],Table153324[],2,FALSE)</f>
        <v>1</v>
      </c>
      <c r="F96" s="838" t="s">
        <v>29</v>
      </c>
      <c r="G96" s="839" t="str">
        <f>VLOOKUP(Table143223[[#This Row],[NUTS II 2011]],Table163425[],2,FALSE)</f>
        <v>15</v>
      </c>
      <c r="H96" s="93" t="s">
        <v>29</v>
      </c>
      <c r="I96" s="839" t="str">
        <f>VLOOKUP(Table143223[[#This Row],[NUTS II 2013]],Table16243627[],2,FALSE)</f>
        <v>15</v>
      </c>
      <c r="J96" s="838" t="s">
        <v>29</v>
      </c>
      <c r="K96" s="839">
        <f>VLOOKUP(Table143223[[#This Row],[NUTS III 2011]],Table173526[],2,FALSE)</f>
        <v>150</v>
      </c>
      <c r="L96" s="92" t="s">
        <v>29</v>
      </c>
      <c r="M96" s="839">
        <f>VLOOKUP(Table143223[[#This Row],[NUTS III 2013]],Table17253728[],2,FALSE)</f>
        <v>150</v>
      </c>
      <c r="N96" s="840" t="e">
        <f>IFERROR(VLOOKUP(Table143223[[#This Row],[CodINE Mun2013]],[3]VRefAquis!B:H,2,FALSE),IFERROR(VLOOKUP(Table143223[[#This Row],[CodINE NUTIII 2013]],[3]VRefAquis!B:H,2,FALSE),VLOOKUP(Table143223[[#This Row],[CodINE NUTII 2013]],[3]VRefAquis!B:H,2,FALSE)))</f>
        <v>#N/A</v>
      </c>
      <c r="O96" s="841" t="e">
        <f>IF(VLOOKUP(Table143223[[#This Row],[CodINE Mun2013]],[3]VRefArren!B:H,2,FALSE)&lt;&gt;"",VLOOKUP(Table143223[[#This Row],[CodINE Mun2013]],[3]VRefArren!B:H,2,FALSE),IFERROR(VLOOKUP(Table143223[[#This Row],[CodINE NUTIII 2013]],[3]VRefArren!B:H,2,FALSE),VLOOKUP(Table143223[[#This Row],[CodINE NUTII 2013]],[3]VRefArren!B:H,2,FALSE)))</f>
        <v>#N/A</v>
      </c>
      <c r="P96" s="842">
        <v>15</v>
      </c>
      <c r="Q96" s="114">
        <v>209</v>
      </c>
      <c r="R96" s="817" t="str">
        <f>CONCATENATE("010.01.04.05/2021/",Table143223[[#This Row],[CodINE Mun2011]])</f>
        <v>010.01.04.05/2021/0805</v>
      </c>
    </row>
    <row r="97" spans="1:18" ht="18.5">
      <c r="A97" s="79" t="s">
        <v>138</v>
      </c>
      <c r="B97" s="838" t="s">
        <v>1016</v>
      </c>
      <c r="C97" s="353" t="s">
        <v>672</v>
      </c>
      <c r="D97" s="92" t="s">
        <v>17</v>
      </c>
      <c r="E97" s="839" t="str">
        <f>VLOOKUP(Table143223[[#This Row],[NUTS I]],Table153324[],2,FALSE)</f>
        <v>1</v>
      </c>
      <c r="F97" s="838" t="s">
        <v>1</v>
      </c>
      <c r="G97" s="839" t="str">
        <f>VLOOKUP(Table143223[[#This Row],[NUTS II 2011]],Table163425[],2,FALSE)</f>
        <v>11</v>
      </c>
      <c r="H97" s="93" t="s">
        <v>1</v>
      </c>
      <c r="I97" s="839" t="str">
        <f>VLOOKUP(Table143223[[#This Row],[NUTS II 2013]],Table16243627[],2,FALSE)</f>
        <v>11</v>
      </c>
      <c r="J97" s="838" t="s">
        <v>1023</v>
      </c>
      <c r="K97" s="839" t="str">
        <f>VLOOKUP(Table143223[[#This Row],[NUTS III 2011]],Table173526[],2,FALSE)</f>
        <v>115</v>
      </c>
      <c r="L97" s="92" t="s">
        <v>59</v>
      </c>
      <c r="M97" s="839" t="str">
        <f>VLOOKUP(Table143223[[#This Row],[NUTS III 2013]],Table17253728[],2,FALSE)</f>
        <v>11C</v>
      </c>
      <c r="N97" s="840" t="e">
        <f>IFERROR(VLOOKUP(Table143223[[#This Row],[CodINE Mun2013]],[3]VRefAquis!B:H,2,FALSE),IFERROR(VLOOKUP(Table143223[[#This Row],[CodINE NUTIII 2013]],[3]VRefAquis!B:H,2,FALSE),VLOOKUP(Table143223[[#This Row],[CodINE NUTII 2013]],[3]VRefAquis!B:H,2,FALSE)))</f>
        <v>#N/A</v>
      </c>
      <c r="O97" s="841" t="e">
        <f>IF(VLOOKUP(Table143223[[#This Row],[CodINE Mun2013]],[3]VRefArren!B:H,2,FALSE)&lt;&gt;"",VLOOKUP(Table143223[[#This Row],[CodINE Mun2013]],[3]VRefArren!B:H,2,FALSE),IFERROR(VLOOKUP(Table143223[[#This Row],[CodINE NUTIII 2013]],[3]VRefArren!B:H,2,FALSE),VLOOKUP(Table143223[[#This Row],[CodINE NUTII 2013]],[3]VRefArren!B:H,2,FALSE)))</f>
        <v>#N/A</v>
      </c>
      <c r="P97" s="842">
        <v>1</v>
      </c>
      <c r="Q97" s="113">
        <v>50</v>
      </c>
      <c r="R97" s="817" t="str">
        <f>CONCATENATE("010.01.04.05/2021/",Table143223[[#This Row],[CodINE Mun2011]])</f>
        <v>010.01.04.05/2021/1303</v>
      </c>
    </row>
    <row r="98" spans="1:18" ht="31">
      <c r="A98" s="79" t="s">
        <v>139</v>
      </c>
      <c r="B98" s="838" t="s">
        <v>776</v>
      </c>
      <c r="C98" s="353" t="s">
        <v>493</v>
      </c>
      <c r="D98" s="92" t="s">
        <v>17</v>
      </c>
      <c r="E98" s="839" t="str">
        <f>VLOOKUP(Table143223[[#This Row],[NUTS I]],Table153324[],2,FALSE)</f>
        <v>1</v>
      </c>
      <c r="F98" s="838" t="s">
        <v>25</v>
      </c>
      <c r="G98" s="839" t="str">
        <f>VLOOKUP(Table143223[[#This Row],[NUTS II 2011]],Table163425[],2,FALSE)</f>
        <v>18</v>
      </c>
      <c r="H98" s="93" t="s">
        <v>25</v>
      </c>
      <c r="I98" s="839" t="str">
        <f>VLOOKUP(Table143223[[#This Row],[NUTS II 2013]],Table16243627[],2,FALSE)</f>
        <v>18</v>
      </c>
      <c r="J98" s="838" t="s">
        <v>44</v>
      </c>
      <c r="K98" s="839" t="str">
        <f>VLOOKUP(Table143223[[#This Row],[NUTS III 2011]],Table173526[],2,FALSE)</f>
        <v>184</v>
      </c>
      <c r="L98" s="92" t="s">
        <v>44</v>
      </c>
      <c r="M98" s="839" t="str">
        <f>VLOOKUP(Table143223[[#This Row],[NUTS III 2013]],Table17253728[],2,FALSE)</f>
        <v>184</v>
      </c>
      <c r="N98" s="840" t="e">
        <f>IFERROR(VLOOKUP(Table143223[[#This Row],[CodINE Mun2013]],[3]VRefAquis!B:H,2,FALSE),IFERROR(VLOOKUP(Table143223[[#This Row],[CodINE NUTIII 2013]],[3]VRefAquis!B:H,2,FALSE),VLOOKUP(Table143223[[#This Row],[CodINE NUTII 2013]],[3]VRefAquis!B:H,2,FALSE)))</f>
        <v>#N/A</v>
      </c>
      <c r="O98" s="841" t="e">
        <f>IF(VLOOKUP(Table143223[[#This Row],[CodINE Mun2013]],[3]VRefArren!B:H,2,FALSE)&lt;&gt;"",VLOOKUP(Table143223[[#This Row],[CodINE Mun2013]],[3]VRefArren!B:H,2,FALSE),IFERROR(VLOOKUP(Table143223[[#This Row],[CodINE NUTIII 2013]],[3]VRefArren!B:H,2,FALSE),VLOOKUP(Table143223[[#This Row],[CodINE NUTII 2013]],[3]VRefArren!B:H,2,FALSE)))</f>
        <v>#N/A</v>
      </c>
      <c r="P98" s="842">
        <v>1</v>
      </c>
      <c r="Q98" s="113">
        <v>1</v>
      </c>
      <c r="R98" s="817" t="str">
        <f>CONCATENATE("010.01.04.05/2021/",Table143223[[#This Row],[CodINE Mun2011]])</f>
        <v>010.01.04.05/2021/0208</v>
      </c>
    </row>
    <row r="99" spans="1:18" ht="18.5">
      <c r="A99" s="79" t="s">
        <v>140</v>
      </c>
      <c r="B99" s="838" t="s">
        <v>848</v>
      </c>
      <c r="C99" s="353" t="s">
        <v>552</v>
      </c>
      <c r="D99" s="92" t="s">
        <v>17</v>
      </c>
      <c r="E99" s="839" t="str">
        <f>VLOOKUP(Table143223[[#This Row],[NUTS I]],Table153324[],2,FALSE)</f>
        <v>1</v>
      </c>
      <c r="F99" s="838" t="s">
        <v>18</v>
      </c>
      <c r="G99" s="839" t="str">
        <f>VLOOKUP(Table143223[[#This Row],[NUTS II 2011]],Table163425[],2,FALSE)</f>
        <v>16</v>
      </c>
      <c r="H99" s="92" t="s">
        <v>18</v>
      </c>
      <c r="I99" s="839" t="str">
        <f>VLOOKUP(Table143223[[#This Row],[NUTS II 2013]],Table16243627[],2,FALSE)</f>
        <v>16</v>
      </c>
      <c r="J99" s="838" t="s">
        <v>19</v>
      </c>
      <c r="K99" s="839" t="str">
        <f>VLOOKUP(Table143223[[#This Row],[NUTS III 2011]],Table173526[],2,FALSE)</f>
        <v>16C</v>
      </c>
      <c r="L99" s="92" t="s">
        <v>19</v>
      </c>
      <c r="M99" s="839" t="str">
        <f>VLOOKUP(Table143223[[#This Row],[NUTS III 2013]],Table17253728[],2,FALSE)</f>
        <v>16I</v>
      </c>
      <c r="N99" s="840" t="e">
        <f>IFERROR(VLOOKUP(Table143223[[#This Row],[CodINE Mun2013]],[3]VRefAquis!B:H,2,FALSE),IFERROR(VLOOKUP(Table143223[[#This Row],[CodINE NUTIII 2013]],[3]VRefAquis!B:H,2,FALSE),VLOOKUP(Table143223[[#This Row],[CodINE NUTII 2013]],[3]VRefAquis!B:H,2,FALSE)))</f>
        <v>#N/A</v>
      </c>
      <c r="O99" s="841" t="e">
        <f>IF(VLOOKUP(Table143223[[#This Row],[CodINE Mun2013]],[3]VRefArren!B:H,2,FALSE)&lt;&gt;"",VLOOKUP(Table143223[[#This Row],[CodINE Mun2013]],[3]VRefArren!B:H,2,FALSE),IFERROR(VLOOKUP(Table143223[[#This Row],[CodINE NUTIII 2013]],[3]VRefArren!B:H,2,FALSE),VLOOKUP(Table143223[[#This Row],[CodINE NUTII 2013]],[3]VRefArren!B:H,2,FALSE)))</f>
        <v>#N/A</v>
      </c>
      <c r="P99" s="842">
        <v>4</v>
      </c>
      <c r="Q99" s="113">
        <v>4</v>
      </c>
      <c r="R99" s="817" t="str">
        <f>CONCATENATE("010.01.04.05/2021/",Table143223[[#This Row],[CodINE Mun2011]])</f>
        <v>010.01.04.05/2021/1411</v>
      </c>
    </row>
    <row r="100" spans="1:18" ht="18.5">
      <c r="A100" s="80" t="s">
        <v>141</v>
      </c>
      <c r="B100" s="838" t="s">
        <v>944</v>
      </c>
      <c r="C100" s="353" t="s">
        <v>605</v>
      </c>
      <c r="D100" s="92" t="s">
        <v>17</v>
      </c>
      <c r="E100" s="839" t="str">
        <f>VLOOKUP(Table143223[[#This Row],[NUTS I]],Table153324[],2,FALSE)</f>
        <v>1</v>
      </c>
      <c r="F100" s="838" t="s">
        <v>18</v>
      </c>
      <c r="G100" s="839" t="str">
        <f>VLOOKUP(Table143223[[#This Row],[NUTS II 2011]],Table163425[],2,FALSE)</f>
        <v>16</v>
      </c>
      <c r="H100" s="92" t="s">
        <v>18</v>
      </c>
      <c r="I100" s="839" t="str">
        <f>VLOOKUP(Table143223[[#This Row],[NUTS II 2013]],Table16243627[],2,FALSE)</f>
        <v>16</v>
      </c>
      <c r="J100" s="838" t="s">
        <v>949</v>
      </c>
      <c r="K100" s="839" t="str">
        <f>VLOOKUP(Table143223[[#This Row],[NUTS III 2011]],Table173526[],2,FALSE)</f>
        <v>162</v>
      </c>
      <c r="L100" s="92" t="s">
        <v>69</v>
      </c>
      <c r="M100" s="839" t="str">
        <f>VLOOKUP(Table143223[[#This Row],[NUTS III 2013]],Table17253728[],2,FALSE)</f>
        <v>16E</v>
      </c>
      <c r="N100" s="840" t="e">
        <f>IFERROR(VLOOKUP(Table143223[[#This Row],[CodINE Mun2013]],[3]VRefAquis!B:H,2,FALSE),IFERROR(VLOOKUP(Table143223[[#This Row],[CodINE NUTIII 2013]],[3]VRefAquis!B:H,2,FALSE),VLOOKUP(Table143223[[#This Row],[CodINE NUTII 2013]],[3]VRefAquis!B:H,2,FALSE)))</f>
        <v>#N/A</v>
      </c>
      <c r="O100" s="841" t="e">
        <f>IF(VLOOKUP(Table143223[[#This Row],[CodINE Mun2013]],[3]VRefArren!B:H,2,FALSE)&lt;&gt;"",VLOOKUP(Table143223[[#This Row],[CodINE Mun2013]],[3]VRefArren!B:H,2,FALSE),IFERROR(VLOOKUP(Table143223[[#This Row],[CodINE NUTIII 2013]],[3]VRefArren!B:H,2,FALSE),VLOOKUP(Table143223[[#This Row],[CodINE NUTII 2013]],[3]VRefArren!B:H,2,FALSE)))</f>
        <v>#N/A</v>
      </c>
      <c r="P100" s="842">
        <v>1</v>
      </c>
      <c r="Q100" s="114">
        <v>4</v>
      </c>
      <c r="R100" s="817" t="str">
        <f>CONCATENATE("010.01.04.05/2021/",Table143223[[#This Row],[CodINE Mun2011]])</f>
        <v>010.01.04.05/2021/0605</v>
      </c>
    </row>
    <row r="101" spans="1:18" ht="31">
      <c r="A101" s="79" t="s">
        <v>142</v>
      </c>
      <c r="B101" s="838" t="s">
        <v>883</v>
      </c>
      <c r="C101" s="353" t="s">
        <v>538</v>
      </c>
      <c r="D101" s="92" t="s">
        <v>17</v>
      </c>
      <c r="E101" s="839" t="str">
        <f>VLOOKUP(Table143223[[#This Row],[NUTS I]],Table153324[],2,FALSE)</f>
        <v>1</v>
      </c>
      <c r="F101" s="838" t="s">
        <v>18</v>
      </c>
      <c r="G101" s="839" t="str">
        <f>VLOOKUP(Table143223[[#This Row],[NUTS II 2011]],Table163425[],2,FALSE)</f>
        <v>16</v>
      </c>
      <c r="H101" s="92" t="s">
        <v>18</v>
      </c>
      <c r="I101" s="839" t="str">
        <f>VLOOKUP(Table143223[[#This Row],[NUTS II 2013]],Table16243627[],2,FALSE)</f>
        <v>16</v>
      </c>
      <c r="J101" s="838" t="s">
        <v>887</v>
      </c>
      <c r="K101" s="839" t="str">
        <f>VLOOKUP(Table143223[[#This Row],[NUTS III 2011]],Table173526[],2,FALSE)</f>
        <v>168</v>
      </c>
      <c r="L101" s="93" t="s">
        <v>47</v>
      </c>
      <c r="M101" s="839" t="str">
        <f>VLOOKUP(Table143223[[#This Row],[NUTS III 2013]],Table17253728[],2,FALSE)</f>
        <v>16J</v>
      </c>
      <c r="N101" s="840" t="e">
        <f>IFERROR(VLOOKUP(Table143223[[#This Row],[CodINE Mun2013]],[3]VRefAquis!B:H,2,FALSE),IFERROR(VLOOKUP(Table143223[[#This Row],[CodINE NUTIII 2013]],[3]VRefAquis!B:H,2,FALSE),VLOOKUP(Table143223[[#This Row],[CodINE NUTII 2013]],[3]VRefAquis!B:H,2,FALSE)))</f>
        <v>#N/A</v>
      </c>
      <c r="O101" s="841" t="e">
        <f>IF(VLOOKUP(Table143223[[#This Row],[CodINE Mun2013]],[3]VRefArren!B:H,2,FALSE)&lt;&gt;"",VLOOKUP(Table143223[[#This Row],[CodINE Mun2013]],[3]VRefArren!B:H,2,FALSE),IFERROR(VLOOKUP(Table143223[[#This Row],[CodINE NUTIII 2013]],[3]VRefArren!B:H,2,FALSE),VLOOKUP(Table143223[[#This Row],[CodINE NUTII 2013]],[3]VRefArren!B:H,2,FALSE)))</f>
        <v>#N/A</v>
      </c>
      <c r="P101" s="842">
        <v>0</v>
      </c>
      <c r="Q101" s="113">
        <v>0</v>
      </c>
      <c r="R101" s="817" t="str">
        <f>CONCATENATE("010.01.04.05/2021/",Table143223[[#This Row],[CodINE Mun2011]])</f>
        <v>010.01.04.05/2021/0904</v>
      </c>
    </row>
    <row r="102" spans="1:18" ht="18.5">
      <c r="A102" s="80" t="s">
        <v>143</v>
      </c>
      <c r="B102" s="838" t="s">
        <v>918</v>
      </c>
      <c r="C102" s="353" t="s">
        <v>585</v>
      </c>
      <c r="D102" s="92" t="s">
        <v>17</v>
      </c>
      <c r="E102" s="839" t="str">
        <f>VLOOKUP(Table143223[[#This Row],[NUTS I]],Table153324[],2,FALSE)</f>
        <v>1</v>
      </c>
      <c r="F102" s="838" t="s">
        <v>18</v>
      </c>
      <c r="G102" s="839" t="str">
        <f>VLOOKUP(Table143223[[#This Row],[NUTS II 2011]],Table163425[],2,FALSE)</f>
        <v>16</v>
      </c>
      <c r="H102" s="92" t="s">
        <v>18</v>
      </c>
      <c r="I102" s="839" t="str">
        <f>VLOOKUP(Table143223[[#This Row],[NUTS II 2013]],Table16243627[],2,FALSE)</f>
        <v>16</v>
      </c>
      <c r="J102" s="838" t="s">
        <v>932</v>
      </c>
      <c r="K102" s="839" t="str">
        <f>VLOOKUP(Table143223[[#This Row],[NUTS III 2011]],Table173526[],2,FALSE)</f>
        <v>164</v>
      </c>
      <c r="L102" s="92" t="s">
        <v>55</v>
      </c>
      <c r="M102" s="839" t="str">
        <f>VLOOKUP(Table143223[[#This Row],[NUTS III 2013]],Table17253728[],2,FALSE)</f>
        <v>16F</v>
      </c>
      <c r="N102" s="840" t="e">
        <f>IFERROR(VLOOKUP(Table143223[[#This Row],[CodINE Mun2013]],[3]VRefAquis!B:H,2,FALSE),IFERROR(VLOOKUP(Table143223[[#This Row],[CodINE NUTIII 2013]],[3]VRefAquis!B:H,2,FALSE),VLOOKUP(Table143223[[#This Row],[CodINE NUTII 2013]],[3]VRefAquis!B:H,2,FALSE)))</f>
        <v>#N/A</v>
      </c>
      <c r="O102" s="841" t="e">
        <f>IF(VLOOKUP(Table143223[[#This Row],[CodINE Mun2013]],[3]VRefArren!B:H,2,FALSE)&lt;&gt;"",VLOOKUP(Table143223[[#This Row],[CodINE Mun2013]],[3]VRefArren!B:H,2,FALSE),IFERROR(VLOOKUP(Table143223[[#This Row],[CodINE NUTIII 2013]],[3]VRefArren!B:H,2,FALSE),VLOOKUP(Table143223[[#This Row],[CodINE NUTII 2013]],[3]VRefArren!B:H,2,FALSE)))</f>
        <v>#N/A</v>
      </c>
      <c r="P102" s="842">
        <v>0</v>
      </c>
      <c r="Q102" s="114">
        <v>0</v>
      </c>
      <c r="R102" s="817" t="str">
        <f>CONCATENATE("010.01.04.05/2021/",Table143223[[#This Row],[CodINE Mun2011]])</f>
        <v>010.01.04.05/2021/1008</v>
      </c>
    </row>
    <row r="103" spans="1:18" ht="18.5">
      <c r="A103" s="80" t="s">
        <v>144</v>
      </c>
      <c r="B103" s="838" t="s">
        <v>890</v>
      </c>
      <c r="C103" s="353" t="s">
        <v>537</v>
      </c>
      <c r="D103" s="92" t="s">
        <v>17</v>
      </c>
      <c r="E103" s="839" t="str">
        <f>VLOOKUP(Table143223[[#This Row],[NUTS I]],Table153324[],2,FALSE)</f>
        <v>1</v>
      </c>
      <c r="F103" s="838" t="s">
        <v>18</v>
      </c>
      <c r="G103" s="839" t="str">
        <f>VLOOKUP(Table143223[[#This Row],[NUTS II 2011]],Table163425[],2,FALSE)</f>
        <v>16</v>
      </c>
      <c r="H103" s="92" t="s">
        <v>18</v>
      </c>
      <c r="I103" s="839" t="str">
        <f>VLOOKUP(Table143223[[#This Row],[NUTS II 2013]],Table16243627[],2,FALSE)</f>
        <v>16</v>
      </c>
      <c r="J103" s="838" t="s">
        <v>892</v>
      </c>
      <c r="K103" s="839" t="str">
        <f>VLOOKUP(Table143223[[#This Row],[NUTS III 2011]],Table173526[],2,FALSE)</f>
        <v>167</v>
      </c>
      <c r="L103" s="93" t="s">
        <v>47</v>
      </c>
      <c r="M103" s="839" t="str">
        <f>VLOOKUP(Table143223[[#This Row],[NUTS III 2013]],Table17253728[],2,FALSE)</f>
        <v>16J</v>
      </c>
      <c r="N103" s="840" t="e">
        <f>IFERROR(VLOOKUP(Table143223[[#This Row],[CodINE Mun2013]],[3]VRefAquis!B:H,2,FALSE),IFERROR(VLOOKUP(Table143223[[#This Row],[CodINE NUTIII 2013]],[3]VRefAquis!B:H,2,FALSE),VLOOKUP(Table143223[[#This Row],[CodINE NUTII 2013]],[3]VRefAquis!B:H,2,FALSE)))</f>
        <v>#N/A</v>
      </c>
      <c r="O103" s="841" t="e">
        <f>IF(VLOOKUP(Table143223[[#This Row],[CodINE Mun2013]],[3]VRefArren!B:H,2,FALSE)&lt;&gt;"",VLOOKUP(Table143223[[#This Row],[CodINE Mun2013]],[3]VRefArren!B:H,2,FALSE),IFERROR(VLOOKUP(Table143223[[#This Row],[CodINE NUTIII 2013]],[3]VRefArren!B:H,2,FALSE),VLOOKUP(Table143223[[#This Row],[CodINE NUTII 2013]],[3]VRefArren!B:H,2,FALSE)))</f>
        <v>#N/A</v>
      </c>
      <c r="P103" s="842">
        <v>0</v>
      </c>
      <c r="Q103" s="114">
        <v>0</v>
      </c>
      <c r="R103" s="817" t="str">
        <f>CONCATENATE("010.01.04.05/2021/",Table143223[[#This Row],[CodINE Mun2011]])</f>
        <v>010.01.04.05/2021/0905</v>
      </c>
    </row>
    <row r="104" spans="1:18" ht="31">
      <c r="A104" s="79" t="s">
        <v>145</v>
      </c>
      <c r="B104" s="838" t="s">
        <v>997</v>
      </c>
      <c r="C104" s="353" t="s">
        <v>662</v>
      </c>
      <c r="D104" s="92" t="s">
        <v>17</v>
      </c>
      <c r="E104" s="839" t="str">
        <f>VLOOKUP(Table143223[[#This Row],[NUTS I]],Table153324[],2,FALSE)</f>
        <v>1</v>
      </c>
      <c r="F104" s="838" t="s">
        <v>1</v>
      </c>
      <c r="G104" s="839" t="str">
        <f>VLOOKUP(Table143223[[#This Row],[NUTS II 2011]],Table163425[],2,FALSE)</f>
        <v>11</v>
      </c>
      <c r="H104" s="93" t="s">
        <v>1</v>
      </c>
      <c r="I104" s="839" t="str">
        <f>VLOOKUP(Table143223[[#This Row],[NUTS II 2013]],Table16243627[],2,FALSE)</f>
        <v>11</v>
      </c>
      <c r="J104" s="838" t="s">
        <v>41</v>
      </c>
      <c r="K104" s="839" t="str">
        <f>VLOOKUP(Table143223[[#This Row],[NUTS III 2011]],Table173526[],2,FALSE)</f>
        <v>117</v>
      </c>
      <c r="L104" s="92" t="s">
        <v>41</v>
      </c>
      <c r="M104" s="839" t="str">
        <f>VLOOKUP(Table143223[[#This Row],[NUTS III 2013]],Table17253728[],2,FALSE)</f>
        <v>11D</v>
      </c>
      <c r="N104" s="840" t="e">
        <f>IFERROR(VLOOKUP(Table143223[[#This Row],[CodINE Mun2013]],[3]VRefAquis!B:H,2,FALSE),IFERROR(VLOOKUP(Table143223[[#This Row],[CodINE NUTIII 2013]],[3]VRefAquis!B:H,2,FALSE),VLOOKUP(Table143223[[#This Row],[CodINE NUTII 2013]],[3]VRefAquis!B:H,2,FALSE)))</f>
        <v>#N/A</v>
      </c>
      <c r="O104" s="841" t="e">
        <f>IF(VLOOKUP(Table143223[[#This Row],[CodINE Mun2013]],[3]VRefArren!B:H,2,FALSE)&lt;&gt;"",VLOOKUP(Table143223[[#This Row],[CodINE Mun2013]],[3]VRefArren!B:H,2,FALSE),IFERROR(VLOOKUP(Table143223[[#This Row],[CodINE NUTIII 2013]],[3]VRefArren!B:H,2,FALSE),VLOOKUP(Table143223[[#This Row],[CodINE NUTII 2013]],[3]VRefArren!B:H,2,FALSE)))</f>
        <v>#N/A</v>
      </c>
      <c r="P104" s="842">
        <v>1</v>
      </c>
      <c r="Q104" s="113">
        <v>15</v>
      </c>
      <c r="R104" s="817" t="str">
        <f>CONCATENATE("010.01.04.05/2021/",Table143223[[#This Row],[CodINE Mun2011]])</f>
        <v>010.01.04.05/2021/0404</v>
      </c>
    </row>
    <row r="105" spans="1:18" ht="18.5">
      <c r="A105" s="79" t="s">
        <v>146</v>
      </c>
      <c r="B105" s="838" t="s">
        <v>806</v>
      </c>
      <c r="C105" s="353" t="s">
        <v>467</v>
      </c>
      <c r="D105" s="92" t="s">
        <v>17</v>
      </c>
      <c r="E105" s="839" t="str">
        <f>VLOOKUP(Table143223[[#This Row],[NUTS I]],Table153324[],2,FALSE)</f>
        <v>1</v>
      </c>
      <c r="F105" s="838" t="s">
        <v>25</v>
      </c>
      <c r="G105" s="839" t="str">
        <f>VLOOKUP(Table143223[[#This Row],[NUTS II 2011]],Table163425[],2,FALSE)</f>
        <v>18</v>
      </c>
      <c r="H105" s="93" t="s">
        <v>25</v>
      </c>
      <c r="I105" s="839" t="str">
        <f>VLOOKUP(Table143223[[#This Row],[NUTS II 2013]],Table16243627[],2,FALSE)</f>
        <v>18</v>
      </c>
      <c r="J105" s="838" t="s">
        <v>53</v>
      </c>
      <c r="K105" s="839" t="str">
        <f>VLOOKUP(Table143223[[#This Row],[NUTS III 2011]],Table173526[],2,FALSE)</f>
        <v>182</v>
      </c>
      <c r="L105" s="92" t="s">
        <v>53</v>
      </c>
      <c r="M105" s="839" t="str">
        <f>VLOOKUP(Table143223[[#This Row],[NUTS III 2013]],Table17253728[],2,FALSE)</f>
        <v>186</v>
      </c>
      <c r="N105" s="840" t="e">
        <f>IFERROR(VLOOKUP(Table143223[[#This Row],[CodINE Mun2013]],[3]VRefAquis!B:H,2,FALSE),IFERROR(VLOOKUP(Table143223[[#This Row],[CodINE NUTIII 2013]],[3]VRefAquis!B:H,2,FALSE),VLOOKUP(Table143223[[#This Row],[CodINE NUTII 2013]],[3]VRefAquis!B:H,2,FALSE)))</f>
        <v>#N/A</v>
      </c>
      <c r="O105" s="841" t="e">
        <f>IF(VLOOKUP(Table143223[[#This Row],[CodINE Mun2013]],[3]VRefArren!B:H,2,FALSE)&lt;&gt;"",VLOOKUP(Table143223[[#This Row],[CodINE Mun2013]],[3]VRefArren!B:H,2,FALSE),IFERROR(VLOOKUP(Table143223[[#This Row],[CodINE NUTIII 2013]],[3]VRefArren!B:H,2,FALSE),VLOOKUP(Table143223[[#This Row],[CodINE NUTII 2013]],[3]VRefArren!B:H,2,FALSE)))</f>
        <v>#N/A</v>
      </c>
      <c r="P105" s="842">
        <v>0</v>
      </c>
      <c r="Q105" s="113">
        <v>0</v>
      </c>
      <c r="R105" s="817" t="str">
        <f>CONCATENATE("010.01.04.05/2021/",Table143223[[#This Row],[CodINE Mun2011]])</f>
        <v>010.01.04.05/2021/1208</v>
      </c>
    </row>
    <row r="106" spans="1:18" ht="18.5">
      <c r="A106" s="79" t="s">
        <v>147</v>
      </c>
      <c r="B106" s="838" t="s">
        <v>722</v>
      </c>
      <c r="C106" s="353" t="s">
        <v>398</v>
      </c>
      <c r="D106" s="93" t="s">
        <v>99</v>
      </c>
      <c r="E106" s="845" t="str">
        <f>VLOOKUP(Table143223[[#This Row],[NUTS I]],Table153324[],2,FALSE)</f>
        <v>3</v>
      </c>
      <c r="F106" s="838" t="s">
        <v>99</v>
      </c>
      <c r="G106" s="839" t="str">
        <f>VLOOKUP(Table143223[[#This Row],[NUTS II 2011]],Table163425[],2,FALSE)</f>
        <v>30</v>
      </c>
      <c r="H106" s="92" t="s">
        <v>99</v>
      </c>
      <c r="I106" s="839" t="str">
        <f>VLOOKUP(Table143223[[#This Row],[NUTS II 2013]],Table16243627[],2,FALSE)</f>
        <v>30</v>
      </c>
      <c r="J106" s="838" t="s">
        <v>99</v>
      </c>
      <c r="K106" s="839" t="str">
        <f>VLOOKUP(Table143223[[#This Row],[NUTS III 2011]],Table173526[],2,FALSE)</f>
        <v>300</v>
      </c>
      <c r="L106" s="838" t="s">
        <v>99</v>
      </c>
      <c r="M106" s="839" t="str">
        <f>VLOOKUP(Table143223[[#This Row],[NUTS III 2013]],Table17253728[],2,FALSE)</f>
        <v>300</v>
      </c>
      <c r="N106" s="840" t="e">
        <f>IFERROR(VLOOKUP(Table143223[[#This Row],[CodINE Mun2013]],[3]VRefAquis!B:H,2,FALSE),IFERROR(VLOOKUP(Table143223[[#This Row],[CodINE NUTIII 2013]],[3]VRefAquis!B:H,2,FALSE),VLOOKUP(Table143223[[#This Row],[CodINE NUTII 2013]],[3]VRefAquis!B:H,2,FALSE)))</f>
        <v>#N/A</v>
      </c>
      <c r="O106" s="841" t="e">
        <f>IF(VLOOKUP(Table143223[[#This Row],[CodINE Mun2013]],[3]VRefArren!B:H,2,FALSE)&lt;&gt;"",VLOOKUP(Table143223[[#This Row],[CodINE Mun2013]],[3]VRefArren!B:H,2,FALSE),IFERROR(VLOOKUP(Table143223[[#This Row],[CodINE NUTIII 2013]],[3]VRefArren!B:H,2,FALSE),VLOOKUP(Table143223[[#This Row],[CodINE NUTII 2013]],[3]VRefArren!B:H,2,FALSE)))</f>
        <v>#N/A</v>
      </c>
      <c r="P106" s="842">
        <v>12</v>
      </c>
      <c r="Q106" s="113">
        <v>610</v>
      </c>
      <c r="R106" s="817" t="str">
        <f>CONCATENATE("010.01.04.05/2021/",Table143223[[#This Row],[CodINE Mun2011]])</f>
        <v>010.01.04.05/2021/3103</v>
      </c>
    </row>
    <row r="107" spans="1:18" ht="18.5">
      <c r="A107" s="79" t="s">
        <v>148</v>
      </c>
      <c r="B107" s="838" t="s">
        <v>866</v>
      </c>
      <c r="C107" s="353" t="s">
        <v>536</v>
      </c>
      <c r="D107" s="92" t="s">
        <v>17</v>
      </c>
      <c r="E107" s="839" t="str">
        <f>VLOOKUP(Table143223[[#This Row],[NUTS I]],Table153324[],2,FALSE)</f>
        <v>1</v>
      </c>
      <c r="F107" s="838" t="s">
        <v>18</v>
      </c>
      <c r="G107" s="839" t="str">
        <f>VLOOKUP(Table143223[[#This Row],[NUTS II 2011]],Table163425[],2,FALSE)</f>
        <v>16</v>
      </c>
      <c r="H107" s="92" t="s">
        <v>18</v>
      </c>
      <c r="I107" s="839" t="str">
        <f>VLOOKUP(Table143223[[#This Row],[NUTS II 2013]],Table16243627[],2,FALSE)</f>
        <v>16</v>
      </c>
      <c r="J107" s="838" t="s">
        <v>870</v>
      </c>
      <c r="K107" s="839" t="str">
        <f>VLOOKUP(Table143223[[#This Row],[NUTS III 2011]],Table173526[],2,FALSE)</f>
        <v>16A</v>
      </c>
      <c r="L107" s="93" t="s">
        <v>47</v>
      </c>
      <c r="M107" s="839" t="str">
        <f>VLOOKUP(Table143223[[#This Row],[NUTS III 2013]],Table17253728[],2,FALSE)</f>
        <v>16J</v>
      </c>
      <c r="N107" s="840" t="e">
        <f>IFERROR(VLOOKUP(Table143223[[#This Row],[CodINE Mun2013]],[3]VRefAquis!B:H,2,FALSE),IFERROR(VLOOKUP(Table143223[[#This Row],[CodINE NUTIII 2013]],[3]VRefAquis!B:H,2,FALSE),VLOOKUP(Table143223[[#This Row],[CodINE NUTII 2013]],[3]VRefAquis!B:H,2,FALSE)))</f>
        <v>#N/A</v>
      </c>
      <c r="O107" s="841" t="e">
        <f>IF(VLOOKUP(Table143223[[#This Row],[CodINE Mun2013]],[3]VRefArren!B:H,2,FALSE)&lt;&gt;"",VLOOKUP(Table143223[[#This Row],[CodINE Mun2013]],[3]VRefArren!B:H,2,FALSE),IFERROR(VLOOKUP(Table143223[[#This Row],[CodINE NUTIII 2013]],[3]VRefArren!B:H,2,FALSE),VLOOKUP(Table143223[[#This Row],[CodINE NUTII 2013]],[3]VRefArren!B:H,2,FALSE)))</f>
        <v>#N/A</v>
      </c>
      <c r="P107" s="842">
        <v>16</v>
      </c>
      <c r="Q107" s="113">
        <v>25</v>
      </c>
      <c r="R107" s="817" t="str">
        <f>CONCATENATE("010.01.04.05/2021/",Table143223[[#This Row],[CodINE Mun2011]])</f>
        <v>010.01.04.05/2021/0504</v>
      </c>
    </row>
    <row r="108" spans="1:18" ht="18.5">
      <c r="A108" s="80" t="s">
        <v>149</v>
      </c>
      <c r="B108" s="838" t="s">
        <v>805</v>
      </c>
      <c r="C108" s="353" t="s">
        <v>466</v>
      </c>
      <c r="D108" s="92" t="s">
        <v>17</v>
      </c>
      <c r="E108" s="839" t="str">
        <f>VLOOKUP(Table143223[[#This Row],[NUTS I]],Table153324[],2,FALSE)</f>
        <v>1</v>
      </c>
      <c r="F108" s="838" t="s">
        <v>25</v>
      </c>
      <c r="G108" s="839" t="str">
        <f>VLOOKUP(Table143223[[#This Row],[NUTS II 2011]],Table163425[],2,FALSE)</f>
        <v>18</v>
      </c>
      <c r="H108" s="93" t="s">
        <v>25</v>
      </c>
      <c r="I108" s="839" t="str">
        <f>VLOOKUP(Table143223[[#This Row],[NUTS II 2013]],Table16243627[],2,FALSE)</f>
        <v>18</v>
      </c>
      <c r="J108" s="838" t="s">
        <v>53</v>
      </c>
      <c r="K108" s="839" t="str">
        <f>VLOOKUP(Table143223[[#This Row],[NUTS III 2011]],Table173526[],2,FALSE)</f>
        <v>182</v>
      </c>
      <c r="L108" s="92" t="s">
        <v>53</v>
      </c>
      <c r="M108" s="839" t="str">
        <f>VLOOKUP(Table143223[[#This Row],[NUTS III 2013]],Table17253728[],2,FALSE)</f>
        <v>186</v>
      </c>
      <c r="N108" s="840" t="e">
        <f>IFERROR(VLOOKUP(Table143223[[#This Row],[CodINE Mun2013]],[3]VRefAquis!B:H,2,FALSE),IFERROR(VLOOKUP(Table143223[[#This Row],[CodINE NUTIII 2013]],[3]VRefAquis!B:H,2,FALSE),VLOOKUP(Table143223[[#This Row],[CodINE NUTII 2013]],[3]VRefAquis!B:H,2,FALSE)))</f>
        <v>#N/A</v>
      </c>
      <c r="O108" s="841" t="e">
        <f>IF(VLOOKUP(Table143223[[#This Row],[CodINE Mun2013]],[3]VRefArren!B:H,2,FALSE)&lt;&gt;"",VLOOKUP(Table143223[[#This Row],[CodINE Mun2013]],[3]VRefArren!B:H,2,FALSE),IFERROR(VLOOKUP(Table143223[[#This Row],[CodINE NUTIII 2013]],[3]VRefArren!B:H,2,FALSE),VLOOKUP(Table143223[[#This Row],[CodINE NUTII 2013]],[3]VRefArren!B:H,2,FALSE)))</f>
        <v>#N/A</v>
      </c>
      <c r="P108" s="842">
        <v>2</v>
      </c>
      <c r="Q108" s="114">
        <v>7</v>
      </c>
      <c r="R108" s="817" t="str">
        <f>CONCATENATE("010.01.04.05/2021/",Table143223[[#This Row],[CodINE Mun2011]])</f>
        <v>010.01.04.05/2021/1209</v>
      </c>
    </row>
    <row r="109" spans="1:18" ht="18.5">
      <c r="A109" s="79" t="s">
        <v>150</v>
      </c>
      <c r="B109" s="838" t="s">
        <v>929</v>
      </c>
      <c r="C109" s="353" t="s">
        <v>604</v>
      </c>
      <c r="D109" s="92" t="s">
        <v>17</v>
      </c>
      <c r="E109" s="839" t="str">
        <f>VLOOKUP(Table143223[[#This Row],[NUTS I]],Table153324[],2,FALSE)</f>
        <v>1</v>
      </c>
      <c r="F109" s="838" t="s">
        <v>18</v>
      </c>
      <c r="G109" s="839" t="str">
        <f>VLOOKUP(Table143223[[#This Row],[NUTS II 2011]],Table163425[],2,FALSE)</f>
        <v>16</v>
      </c>
      <c r="H109" s="92" t="s">
        <v>18</v>
      </c>
      <c r="I109" s="839" t="str">
        <f>VLOOKUP(Table143223[[#This Row],[NUTS II 2013]],Table16243627[],2,FALSE)</f>
        <v>16</v>
      </c>
      <c r="J109" s="838" t="s">
        <v>932</v>
      </c>
      <c r="K109" s="839" t="str">
        <f>VLOOKUP(Table143223[[#This Row],[NUTS III 2011]],Table173526[],2,FALSE)</f>
        <v>164</v>
      </c>
      <c r="L109" s="92" t="s">
        <v>69</v>
      </c>
      <c r="M109" s="839" t="str">
        <f>VLOOKUP(Table143223[[#This Row],[NUTS III 2013]],Table17253728[],2,FALSE)</f>
        <v>16E</v>
      </c>
      <c r="N109" s="840" t="e">
        <f>IFERROR(VLOOKUP(Table143223[[#This Row],[CodINE Mun2013]],[3]VRefAquis!B:H,2,FALSE),IFERROR(VLOOKUP(Table143223[[#This Row],[CodINE NUTIII 2013]],[3]VRefAquis!B:H,2,FALSE),VLOOKUP(Table143223[[#This Row],[CodINE NUTII 2013]],[3]VRefAquis!B:H,2,FALSE)))</f>
        <v>#N/A</v>
      </c>
      <c r="O109" s="841" t="e">
        <f>IF(VLOOKUP(Table143223[[#This Row],[CodINE Mun2013]],[3]VRefArren!B:H,2,FALSE)&lt;&gt;"",VLOOKUP(Table143223[[#This Row],[CodINE Mun2013]],[3]VRefArren!B:H,2,FALSE),IFERROR(VLOOKUP(Table143223[[#This Row],[CodINE NUTIII 2013]],[3]VRefArren!B:H,2,FALSE),VLOOKUP(Table143223[[#This Row],[CodINE NUTII 2013]],[3]VRefArren!B:H,2,FALSE)))</f>
        <v>#N/A</v>
      </c>
      <c r="P109" s="842">
        <v>0</v>
      </c>
      <c r="Q109" s="113">
        <v>0</v>
      </c>
      <c r="R109" s="817" t="str">
        <f>CONCATENATE("010.01.04.05/2021/",Table143223[[#This Row],[CodINE Mun2011]])</f>
        <v>010.01.04.05/2021/0606</v>
      </c>
    </row>
    <row r="110" spans="1:18" ht="18.5">
      <c r="A110" s="79" t="s">
        <v>151</v>
      </c>
      <c r="B110" s="838" t="s">
        <v>763</v>
      </c>
      <c r="C110" s="353" t="s">
        <v>479</v>
      </c>
      <c r="D110" s="92" t="s">
        <v>17</v>
      </c>
      <c r="E110" s="839" t="str">
        <f>VLOOKUP(Table143223[[#This Row],[NUTS I]],Table153324[],2,FALSE)</f>
        <v>1</v>
      </c>
      <c r="F110" s="838" t="s">
        <v>25</v>
      </c>
      <c r="G110" s="839" t="str">
        <f>VLOOKUP(Table143223[[#This Row],[NUTS II 2011]],Table163425[],2,FALSE)</f>
        <v>18</v>
      </c>
      <c r="H110" s="93" t="s">
        <v>25</v>
      </c>
      <c r="I110" s="839" t="str">
        <f>VLOOKUP(Table143223[[#This Row],[NUTS II 2013]],Table16243627[],2,FALSE)</f>
        <v>18</v>
      </c>
      <c r="J110" s="838" t="s">
        <v>49</v>
      </c>
      <c r="K110" s="839" t="str">
        <f>VLOOKUP(Table143223[[#This Row],[NUTS III 2011]],Table173526[],2,FALSE)</f>
        <v>185</v>
      </c>
      <c r="L110" s="92" t="s">
        <v>49</v>
      </c>
      <c r="M110" s="839" t="str">
        <f>VLOOKUP(Table143223[[#This Row],[NUTS III 2013]],Table17253728[],2,FALSE)</f>
        <v>185</v>
      </c>
      <c r="N110" s="840" t="e">
        <f>IFERROR(VLOOKUP(Table143223[[#This Row],[CodINE Mun2013]],[3]VRefAquis!B:H,2,FALSE),IFERROR(VLOOKUP(Table143223[[#This Row],[CodINE NUTIII 2013]],[3]VRefAquis!B:H,2,FALSE),VLOOKUP(Table143223[[#This Row],[CodINE NUTII 2013]],[3]VRefAquis!B:H,2,FALSE)))</f>
        <v>#N/A</v>
      </c>
      <c r="O110" s="841" t="e">
        <f>IF(VLOOKUP(Table143223[[#This Row],[CodINE Mun2013]],[3]VRefArren!B:H,2,FALSE)&lt;&gt;"",VLOOKUP(Table143223[[#This Row],[CodINE Mun2013]],[3]VRefArren!B:H,2,FALSE),IFERROR(VLOOKUP(Table143223[[#This Row],[CodINE NUTIII 2013]],[3]VRefArren!B:H,2,FALSE),VLOOKUP(Table143223[[#This Row],[CodINE NUTII 2013]],[3]VRefArren!B:H,2,FALSE)))</f>
        <v>#N/A</v>
      </c>
      <c r="P110" s="842">
        <v>1</v>
      </c>
      <c r="Q110" s="113">
        <v>3</v>
      </c>
      <c r="R110" s="817" t="str">
        <f>CONCATENATE("010.01.04.05/2021/",Table143223[[#This Row],[CodINE Mun2011]])</f>
        <v>010.01.04.05/2021/1412</v>
      </c>
    </row>
    <row r="111" spans="1:18" ht="18.5">
      <c r="A111" s="79" t="s">
        <v>152</v>
      </c>
      <c r="B111" s="838" t="s">
        <v>1031</v>
      </c>
      <c r="C111" s="353" t="s">
        <v>700</v>
      </c>
      <c r="D111" s="92" t="s">
        <v>17</v>
      </c>
      <c r="E111" s="839" t="str">
        <f>VLOOKUP(Table143223[[#This Row],[NUTS I]],Table153324[],2,FALSE)</f>
        <v>1</v>
      </c>
      <c r="F111" s="838" t="s">
        <v>1</v>
      </c>
      <c r="G111" s="839" t="str">
        <f>VLOOKUP(Table143223[[#This Row],[NUTS II 2011]],Table163425[],2,FALSE)</f>
        <v>11</v>
      </c>
      <c r="H111" s="93" t="s">
        <v>1</v>
      </c>
      <c r="I111" s="839" t="str">
        <f>VLOOKUP(Table143223[[#This Row],[NUTS II 2013]],Table16243627[],2,FALSE)</f>
        <v>11</v>
      </c>
      <c r="J111" s="838" t="s">
        <v>1034</v>
      </c>
      <c r="K111" s="839" t="str">
        <f>VLOOKUP(Table143223[[#This Row],[NUTS III 2011]],Table173526[],2,FALSE)</f>
        <v>114</v>
      </c>
      <c r="L111" s="93" t="s">
        <v>72</v>
      </c>
      <c r="M111" s="839" t="str">
        <f>VLOOKUP(Table143223[[#This Row],[NUTS III 2013]],Table17253728[],2,FALSE)</f>
        <v>11A</v>
      </c>
      <c r="N111" s="840" t="e">
        <f>IFERROR(VLOOKUP(Table143223[[#This Row],[CodINE Mun2013]],[3]VRefAquis!B:H,2,FALSE),IFERROR(VLOOKUP(Table143223[[#This Row],[CodINE NUTIII 2013]],[3]VRefAquis!B:H,2,FALSE),VLOOKUP(Table143223[[#This Row],[CodINE NUTII 2013]],[3]VRefAquis!B:H,2,FALSE)))</f>
        <v>#N/A</v>
      </c>
      <c r="O111" s="841" t="e">
        <f>IF(VLOOKUP(Table143223[[#This Row],[CodINE Mun2013]],[3]VRefArren!B:H,2,FALSE)&lt;&gt;"",VLOOKUP(Table143223[[#This Row],[CodINE Mun2013]],[3]VRefArren!B:H,2,FALSE),IFERROR(VLOOKUP(Table143223[[#This Row],[CodINE NUTIII 2013]],[3]VRefArren!B:H,2,FALSE),VLOOKUP(Table143223[[#This Row],[CodINE NUTII 2013]],[3]VRefArren!B:H,2,FALSE)))</f>
        <v>#N/A</v>
      </c>
      <c r="P111" s="842">
        <v>173</v>
      </c>
      <c r="Q111" s="113">
        <v>502</v>
      </c>
      <c r="R111" s="817" t="str">
        <f>CONCATENATE("010.01.04.05/2021/",Table143223[[#This Row],[CodINE Mun2011]])</f>
        <v>010.01.04.05/2021/1304</v>
      </c>
    </row>
    <row r="112" spans="1:18" ht="18.5">
      <c r="A112" s="80" t="s">
        <v>153</v>
      </c>
      <c r="B112" s="838" t="s">
        <v>889</v>
      </c>
      <c r="C112" s="353" t="s">
        <v>535</v>
      </c>
      <c r="D112" s="92" t="s">
        <v>17</v>
      </c>
      <c r="E112" s="839" t="str">
        <f>VLOOKUP(Table143223[[#This Row],[NUTS I]],Table153324[],2,FALSE)</f>
        <v>1</v>
      </c>
      <c r="F112" s="838" t="s">
        <v>18</v>
      </c>
      <c r="G112" s="839" t="str">
        <f>VLOOKUP(Table143223[[#This Row],[NUTS II 2011]],Table163425[],2,FALSE)</f>
        <v>16</v>
      </c>
      <c r="H112" s="92" t="s">
        <v>18</v>
      </c>
      <c r="I112" s="839" t="str">
        <f>VLOOKUP(Table143223[[#This Row],[NUTS II 2013]],Table16243627[],2,FALSE)</f>
        <v>16</v>
      </c>
      <c r="J112" s="838" t="s">
        <v>892</v>
      </c>
      <c r="K112" s="839" t="str">
        <f>VLOOKUP(Table143223[[#This Row],[NUTS III 2011]],Table173526[],2,FALSE)</f>
        <v>167</v>
      </c>
      <c r="L112" s="93" t="s">
        <v>47</v>
      </c>
      <c r="M112" s="839" t="str">
        <f>VLOOKUP(Table143223[[#This Row],[NUTS III 2013]],Table17253728[],2,FALSE)</f>
        <v>16J</v>
      </c>
      <c r="N112" s="840" t="e">
        <f>IFERROR(VLOOKUP(Table143223[[#This Row],[CodINE Mun2013]],[3]VRefAquis!B:H,2,FALSE),IFERROR(VLOOKUP(Table143223[[#This Row],[CodINE NUTIII 2013]],[3]VRefAquis!B:H,2,FALSE),VLOOKUP(Table143223[[#This Row],[CodINE NUTII 2013]],[3]VRefAquis!B:H,2,FALSE)))</f>
        <v>#N/A</v>
      </c>
      <c r="O112" s="841" t="e">
        <f>IF(VLOOKUP(Table143223[[#This Row],[CodINE Mun2013]],[3]VRefArren!B:H,2,FALSE)&lt;&gt;"",VLOOKUP(Table143223[[#This Row],[CodINE Mun2013]],[3]VRefArren!B:H,2,FALSE),IFERROR(VLOOKUP(Table143223[[#This Row],[CodINE NUTIII 2013]],[3]VRefArren!B:H,2,FALSE),VLOOKUP(Table143223[[#This Row],[CodINE NUTII 2013]],[3]VRefArren!B:H,2,FALSE)))</f>
        <v>#N/A</v>
      </c>
      <c r="P112" s="842">
        <v>4</v>
      </c>
      <c r="Q112" s="114">
        <v>28</v>
      </c>
      <c r="R112" s="817" t="str">
        <f>CONCATENATE("010.01.04.05/2021/",Table143223[[#This Row],[CodINE Mun2011]])</f>
        <v>010.01.04.05/2021/0906</v>
      </c>
    </row>
    <row r="113" spans="1:18" ht="18.5">
      <c r="A113" s="79" t="s">
        <v>154</v>
      </c>
      <c r="B113" s="838" t="s">
        <v>818</v>
      </c>
      <c r="C113" s="353" t="s">
        <v>504</v>
      </c>
      <c r="D113" s="92" t="s">
        <v>17</v>
      </c>
      <c r="E113" s="839" t="str">
        <f>VLOOKUP(Table143223[[#This Row],[NUTS I]],Table153324[],2,FALSE)</f>
        <v>1</v>
      </c>
      <c r="F113" s="838" t="s">
        <v>25</v>
      </c>
      <c r="G113" s="839" t="str">
        <f>VLOOKUP(Table143223[[#This Row],[NUTS II 2011]],Table163425[],2,FALSE)</f>
        <v>18</v>
      </c>
      <c r="H113" s="93" t="s">
        <v>25</v>
      </c>
      <c r="I113" s="839" t="str">
        <f>VLOOKUP(Table143223[[#This Row],[NUTS II 2013]],Table16243627[],2,FALSE)</f>
        <v>18</v>
      </c>
      <c r="J113" s="838" t="s">
        <v>31</v>
      </c>
      <c r="K113" s="839" t="str">
        <f>VLOOKUP(Table143223[[#This Row],[NUTS III 2011]],Table173526[],2,FALSE)</f>
        <v>181</v>
      </c>
      <c r="L113" s="92" t="s">
        <v>31</v>
      </c>
      <c r="M113" s="839" t="str">
        <f>VLOOKUP(Table143223[[#This Row],[NUTS III 2013]],Table17253728[],2,FALSE)</f>
        <v>181</v>
      </c>
      <c r="N113" s="840" t="e">
        <f>IFERROR(VLOOKUP(Table143223[[#This Row],[CodINE Mun2013]],[3]VRefAquis!B:H,2,FALSE),IFERROR(VLOOKUP(Table143223[[#This Row],[CodINE NUTIII 2013]],[3]VRefAquis!B:H,2,FALSE),VLOOKUP(Table143223[[#This Row],[CodINE NUTII 2013]],[3]VRefAquis!B:H,2,FALSE)))</f>
        <v>#N/A</v>
      </c>
      <c r="O113" s="841" t="e">
        <f>IF(VLOOKUP(Table143223[[#This Row],[CodINE Mun2013]],[3]VRefArren!B:H,2,FALSE)&lt;&gt;"",VLOOKUP(Table143223[[#This Row],[CodINE Mun2013]],[3]VRefArren!B:H,2,FALSE),IFERROR(VLOOKUP(Table143223[[#This Row],[CodINE NUTIII 2013]],[3]VRefArren!B:H,2,FALSE),VLOOKUP(Table143223[[#This Row],[CodINE NUTII 2013]],[3]VRefArren!B:H,2,FALSE)))</f>
        <v>#N/A</v>
      </c>
      <c r="P113" s="842">
        <v>0</v>
      </c>
      <c r="Q113" s="113">
        <v>0</v>
      </c>
      <c r="R113" s="817" t="str">
        <f>CONCATENATE("010.01.04.05/2021/",Table143223[[#This Row],[CodINE Mun2011]])</f>
        <v>010.01.04.05/2021/1505</v>
      </c>
    </row>
    <row r="114" spans="1:18" ht="18.5">
      <c r="A114" s="79" t="s">
        <v>155</v>
      </c>
      <c r="B114" s="838" t="s">
        <v>882</v>
      </c>
      <c r="C114" s="353" t="s">
        <v>534</v>
      </c>
      <c r="D114" s="92" t="s">
        <v>17</v>
      </c>
      <c r="E114" s="839" t="str">
        <f>VLOOKUP(Table143223[[#This Row],[NUTS I]],Table153324[],2,FALSE)</f>
        <v>1</v>
      </c>
      <c r="F114" s="838" t="s">
        <v>18</v>
      </c>
      <c r="G114" s="839" t="str">
        <f>VLOOKUP(Table143223[[#This Row],[NUTS II 2011]],Table163425[],2,FALSE)</f>
        <v>16</v>
      </c>
      <c r="H114" s="92" t="s">
        <v>18</v>
      </c>
      <c r="I114" s="839" t="str">
        <f>VLOOKUP(Table143223[[#This Row],[NUTS II 2013]],Table16243627[],2,FALSE)</f>
        <v>16</v>
      </c>
      <c r="J114" s="838" t="s">
        <v>887</v>
      </c>
      <c r="K114" s="839" t="str">
        <f>VLOOKUP(Table143223[[#This Row],[NUTS III 2011]],Table173526[],2,FALSE)</f>
        <v>168</v>
      </c>
      <c r="L114" s="93" t="s">
        <v>47</v>
      </c>
      <c r="M114" s="839" t="str">
        <f>VLOOKUP(Table143223[[#This Row],[NUTS III 2013]],Table17253728[],2,FALSE)</f>
        <v>16J</v>
      </c>
      <c r="N114" s="840" t="e">
        <f>IFERROR(VLOOKUP(Table143223[[#This Row],[CodINE Mun2013]],[3]VRefAquis!B:H,2,FALSE),IFERROR(VLOOKUP(Table143223[[#This Row],[CodINE NUTIII 2013]],[3]VRefAquis!B:H,2,FALSE),VLOOKUP(Table143223[[#This Row],[CodINE NUTII 2013]],[3]VRefAquis!B:H,2,FALSE)))</f>
        <v>#N/A</v>
      </c>
      <c r="O114" s="841" t="e">
        <f>IF(VLOOKUP(Table143223[[#This Row],[CodINE Mun2013]],[3]VRefArren!B:H,2,FALSE)&lt;&gt;"",VLOOKUP(Table143223[[#This Row],[CodINE Mun2013]],[3]VRefArren!B:H,2,FALSE),IFERROR(VLOOKUP(Table143223[[#This Row],[CodINE NUTIII 2013]],[3]VRefArren!B:H,2,FALSE),VLOOKUP(Table143223[[#This Row],[CodINE NUTII 2013]],[3]VRefArren!B:H,2,FALSE)))</f>
        <v>#N/A</v>
      </c>
      <c r="P114" s="842">
        <v>5</v>
      </c>
      <c r="Q114" s="113">
        <v>35</v>
      </c>
      <c r="R114" s="817" t="str">
        <f>CONCATENATE("010.01.04.05/2021/",Table143223[[#This Row],[CodINE Mun2011]])</f>
        <v>010.01.04.05/2021/0907</v>
      </c>
    </row>
    <row r="115" spans="1:18" ht="18.5">
      <c r="A115" s="80" t="s">
        <v>156</v>
      </c>
      <c r="B115" s="838" t="s">
        <v>1041</v>
      </c>
      <c r="C115" s="353" t="s">
        <v>709</v>
      </c>
      <c r="D115" s="92" t="s">
        <v>17</v>
      </c>
      <c r="E115" s="839" t="str">
        <f>VLOOKUP(Table143223[[#This Row],[NUTS I]],Table153324[],2,FALSE)</f>
        <v>1</v>
      </c>
      <c r="F115" s="838" t="s">
        <v>1</v>
      </c>
      <c r="G115" s="839" t="str">
        <f>VLOOKUP(Table143223[[#This Row],[NUTS II 2011]],Table163425[],2,FALSE)</f>
        <v>11</v>
      </c>
      <c r="H115" s="93" t="s">
        <v>1</v>
      </c>
      <c r="I115" s="839" t="str">
        <f>VLOOKUP(Table143223[[#This Row],[NUTS II 2013]],Table16243627[],2,FALSE)</f>
        <v>11</v>
      </c>
      <c r="J115" s="838" t="s">
        <v>94</v>
      </c>
      <c r="K115" s="839" t="str">
        <f>VLOOKUP(Table143223[[#This Row],[NUTS III 2011]],Table173526[],2,FALSE)</f>
        <v>113</v>
      </c>
      <c r="L115" s="92" t="s">
        <v>94</v>
      </c>
      <c r="M115" s="839" t="str">
        <f>VLOOKUP(Table143223[[#This Row],[NUTS III 2013]],Table17253728[],2,FALSE)</f>
        <v>119</v>
      </c>
      <c r="N115" s="840" t="e">
        <f>IFERROR(VLOOKUP(Table143223[[#This Row],[CodINE Mun2013]],[3]VRefAquis!B:H,2,FALSE),IFERROR(VLOOKUP(Table143223[[#This Row],[CodINE NUTIII 2013]],[3]VRefAquis!B:H,2,FALSE),VLOOKUP(Table143223[[#This Row],[CodINE NUTII 2013]],[3]VRefAquis!B:H,2,FALSE)))</f>
        <v>#N/A</v>
      </c>
      <c r="O115" s="841" t="e">
        <f>IF(VLOOKUP(Table143223[[#This Row],[CodINE Mun2013]],[3]VRefArren!B:H,2,FALSE)&lt;&gt;"",VLOOKUP(Table143223[[#This Row],[CodINE Mun2013]],[3]VRefArren!B:H,2,FALSE),IFERROR(VLOOKUP(Table143223[[#This Row],[CodINE NUTIII 2013]],[3]VRefArren!B:H,2,FALSE),VLOOKUP(Table143223[[#This Row],[CodINE NUTII 2013]],[3]VRefArren!B:H,2,FALSE)))</f>
        <v>#N/A</v>
      </c>
      <c r="P115" s="842">
        <v>2</v>
      </c>
      <c r="Q115" s="114">
        <v>610</v>
      </c>
      <c r="R115" s="817" t="str">
        <f>CONCATENATE("010.01.04.05/2021/",Table143223[[#This Row],[CodINE Mun2011]])</f>
        <v>010.01.04.05/2021/0308</v>
      </c>
    </row>
    <row r="116" spans="1:18" ht="18.5">
      <c r="A116" s="80" t="s">
        <v>157</v>
      </c>
      <c r="B116" s="838" t="s">
        <v>728</v>
      </c>
      <c r="C116" s="353" t="s">
        <v>420</v>
      </c>
      <c r="D116" s="93" t="s">
        <v>64</v>
      </c>
      <c r="E116" s="845" t="str">
        <f>VLOOKUP(Table143223[[#This Row],[NUTS I]],Table153324[],2,FALSE)</f>
        <v>2</v>
      </c>
      <c r="F116" s="838" t="s">
        <v>64</v>
      </c>
      <c r="G116" s="839" t="str">
        <f>VLOOKUP(Table143223[[#This Row],[NUTS II 2011]],Table163425[],2,FALSE)</f>
        <v>20</v>
      </c>
      <c r="H116" s="92" t="s">
        <v>64</v>
      </c>
      <c r="I116" s="839" t="str">
        <f>VLOOKUP(Table143223[[#This Row],[NUTS II 2013]],Table16243627[],2,FALSE)</f>
        <v>20</v>
      </c>
      <c r="J116" s="838" t="s">
        <v>64</v>
      </c>
      <c r="K116" s="839" t="str">
        <f>VLOOKUP(Table143223[[#This Row],[NUTS III 2011]],Table173526[],2,FALSE)</f>
        <v>200</v>
      </c>
      <c r="L116" s="838" t="s">
        <v>64</v>
      </c>
      <c r="M116" s="839" t="str">
        <f>VLOOKUP(Table143223[[#This Row],[NUTS III 2013]],Table17253728[],2,FALSE)</f>
        <v>200</v>
      </c>
      <c r="N116" s="840" t="e">
        <f>IFERROR(VLOOKUP(Table143223[[#This Row],[CodINE Mun2013]],[3]VRefAquis!B:H,2,FALSE),IFERROR(VLOOKUP(Table143223[[#This Row],[CodINE NUTIII 2013]],[3]VRefAquis!B:H,2,FALSE),VLOOKUP(Table143223[[#This Row],[CodINE NUTII 2013]],[3]VRefAquis!B:H,2,FALSE)))</f>
        <v>#N/A</v>
      </c>
      <c r="O116" s="841" t="e">
        <f>IF(VLOOKUP(Table143223[[#This Row],[CodINE Mun2013]],[3]VRefArren!B:H,2,FALSE)&lt;&gt;"",VLOOKUP(Table143223[[#This Row],[CodINE Mun2013]],[3]VRefArren!B:H,2,FALSE),IFERROR(VLOOKUP(Table143223[[#This Row],[CodINE NUTIII 2013]],[3]VRefArren!B:H,2,FALSE),VLOOKUP(Table143223[[#This Row],[CodINE NUTII 2013]],[3]VRefArren!B:H,2,FALSE)))</f>
        <v>#N/A</v>
      </c>
      <c r="P116" s="842">
        <v>0</v>
      </c>
      <c r="Q116" s="114">
        <v>0</v>
      </c>
      <c r="R116" s="817" t="str">
        <f>CONCATENATE("010.01.04.05/2021/",Table143223[[#This Row],[CodINE Mun2011]])</f>
        <v>010.01.04.05/2021/4701</v>
      </c>
    </row>
    <row r="117" spans="1:18" ht="18.5">
      <c r="A117" s="79" t="s">
        <v>158</v>
      </c>
      <c r="B117" s="838" t="s">
        <v>873</v>
      </c>
      <c r="C117" s="353" t="s">
        <v>562</v>
      </c>
      <c r="D117" s="92" t="s">
        <v>17</v>
      </c>
      <c r="E117" s="839" t="str">
        <f>VLOOKUP(Table143223[[#This Row],[NUTS I]],Table153324[],2,FALSE)</f>
        <v>1</v>
      </c>
      <c r="F117" s="838" t="s">
        <v>18</v>
      </c>
      <c r="G117" s="839" t="str">
        <f>VLOOKUP(Table143223[[#This Row],[NUTS II 2011]],Table163425[],2,FALSE)</f>
        <v>16</v>
      </c>
      <c r="H117" s="92" t="s">
        <v>18</v>
      </c>
      <c r="I117" s="839" t="str">
        <f>VLOOKUP(Table143223[[#This Row],[NUTS II 2013]],Table16243627[],2,FALSE)</f>
        <v>16</v>
      </c>
      <c r="J117" s="838" t="s">
        <v>876</v>
      </c>
      <c r="K117" s="839" t="str">
        <f>VLOOKUP(Table143223[[#This Row],[NUTS III 2011]],Table173526[],2,FALSE)</f>
        <v>169</v>
      </c>
      <c r="L117" s="92" t="s">
        <v>110</v>
      </c>
      <c r="M117" s="839" t="str">
        <f>VLOOKUP(Table143223[[#This Row],[NUTS III 2013]],Table17253728[],2,FALSE)</f>
        <v>16H</v>
      </c>
      <c r="N117" s="840" t="e">
        <f>IFERROR(VLOOKUP(Table143223[[#This Row],[CodINE Mun2013]],[3]VRefAquis!B:H,2,FALSE),IFERROR(VLOOKUP(Table143223[[#This Row],[CodINE NUTIII 2013]],[3]VRefAquis!B:H,2,FALSE),VLOOKUP(Table143223[[#This Row],[CodINE NUTII 2013]],[3]VRefAquis!B:H,2,FALSE)))</f>
        <v>#N/A</v>
      </c>
      <c r="O117" s="841" t="e">
        <f>IF(VLOOKUP(Table143223[[#This Row],[CodINE Mun2013]],[3]VRefArren!B:H,2,FALSE)&lt;&gt;"",VLOOKUP(Table143223[[#This Row],[CodINE Mun2013]],[3]VRefArren!B:H,2,FALSE),IFERROR(VLOOKUP(Table143223[[#This Row],[CodINE NUTIII 2013]],[3]VRefArren!B:H,2,FALSE),VLOOKUP(Table143223[[#This Row],[CodINE NUTII 2013]],[3]VRefArren!B:H,2,FALSE)))</f>
        <v>#N/A</v>
      </c>
      <c r="P117" s="842">
        <v>6</v>
      </c>
      <c r="Q117" s="113">
        <v>6</v>
      </c>
      <c r="R117" s="817" t="str">
        <f>CONCATENATE("010.01.04.05/2021/",Table143223[[#This Row],[CodINE Mun2011]])</f>
        <v>010.01.04.05/2021/0505</v>
      </c>
    </row>
    <row r="118" spans="1:18" ht="18.5">
      <c r="A118" s="79" t="s">
        <v>159</v>
      </c>
      <c r="B118" s="838" t="s">
        <v>956</v>
      </c>
      <c r="C118" s="353" t="s">
        <v>616</v>
      </c>
      <c r="D118" s="92" t="s">
        <v>17</v>
      </c>
      <c r="E118" s="839" t="str">
        <f>VLOOKUP(Table143223[[#This Row],[NUTS I]],Table153324[],2,FALSE)</f>
        <v>1</v>
      </c>
      <c r="F118" s="838" t="s">
        <v>18</v>
      </c>
      <c r="G118" s="839" t="str">
        <f>VLOOKUP(Table143223[[#This Row],[NUTS II 2011]],Table163425[],2,FALSE)</f>
        <v>16</v>
      </c>
      <c r="H118" s="92" t="s">
        <v>18</v>
      </c>
      <c r="I118" s="839" t="str">
        <f>VLOOKUP(Table143223[[#This Row],[NUTS II 2013]],Table16243627[],2,FALSE)</f>
        <v>16</v>
      </c>
      <c r="J118" s="838" t="s">
        <v>963</v>
      </c>
      <c r="K118" s="839" t="str">
        <f>VLOOKUP(Table143223[[#This Row],[NUTS III 2011]],Table173526[],2,FALSE)</f>
        <v>161</v>
      </c>
      <c r="L118" s="92" t="s">
        <v>21</v>
      </c>
      <c r="M118" s="839" t="str">
        <f>VLOOKUP(Table143223[[#This Row],[NUTS III 2013]],Table17253728[],2,FALSE)</f>
        <v>16D</v>
      </c>
      <c r="N118" s="840" t="e">
        <f>IFERROR(VLOOKUP(Table143223[[#This Row],[CodINE Mun2013]],[3]VRefAquis!B:H,2,FALSE),IFERROR(VLOOKUP(Table143223[[#This Row],[CodINE NUTIII 2013]],[3]VRefAquis!B:H,2,FALSE),VLOOKUP(Table143223[[#This Row],[CodINE NUTII 2013]],[3]VRefAquis!B:H,2,FALSE)))</f>
        <v>#N/A</v>
      </c>
      <c r="O118" s="841" t="e">
        <f>IF(VLOOKUP(Table143223[[#This Row],[CodINE Mun2013]],[3]VRefArren!B:H,2,FALSE)&lt;&gt;"",VLOOKUP(Table143223[[#This Row],[CodINE Mun2013]],[3]VRefArren!B:H,2,FALSE),IFERROR(VLOOKUP(Table143223[[#This Row],[CodINE NUTIII 2013]],[3]VRefArren!B:H,2,FALSE),VLOOKUP(Table143223[[#This Row],[CodINE NUTII 2013]],[3]VRefArren!B:H,2,FALSE)))</f>
        <v>#N/A</v>
      </c>
      <c r="P118" s="842">
        <v>12</v>
      </c>
      <c r="Q118" s="113">
        <v>106</v>
      </c>
      <c r="R118" s="817" t="str">
        <f>CONCATENATE("010.01.04.05/2021/",Table143223[[#This Row],[CodINE Mun2011]])</f>
        <v>010.01.04.05/2021/0110</v>
      </c>
    </row>
    <row r="119" spans="1:18" ht="18.5">
      <c r="A119" s="79" t="s">
        <v>160</v>
      </c>
      <c r="B119" s="838" t="s">
        <v>754</v>
      </c>
      <c r="C119" s="353" t="s">
        <v>437</v>
      </c>
      <c r="D119" s="92" t="s">
        <v>17</v>
      </c>
      <c r="E119" s="839" t="str">
        <f>VLOOKUP(Table143223[[#This Row],[NUTS I]],Table153324[],2,FALSE)</f>
        <v>1</v>
      </c>
      <c r="F119" s="838" t="s">
        <v>29</v>
      </c>
      <c r="G119" s="839" t="str">
        <f>VLOOKUP(Table143223[[#This Row],[NUTS II 2011]],Table163425[],2,FALSE)</f>
        <v>15</v>
      </c>
      <c r="H119" s="93" t="s">
        <v>29</v>
      </c>
      <c r="I119" s="839" t="str">
        <f>VLOOKUP(Table143223[[#This Row],[NUTS II 2013]],Table16243627[],2,FALSE)</f>
        <v>15</v>
      </c>
      <c r="J119" s="838" t="s">
        <v>29</v>
      </c>
      <c r="K119" s="839">
        <f>VLOOKUP(Table143223[[#This Row],[NUTS III 2011]],Table173526[],2,FALSE)</f>
        <v>150</v>
      </c>
      <c r="L119" s="92" t="s">
        <v>29</v>
      </c>
      <c r="M119" s="839">
        <f>VLOOKUP(Table143223[[#This Row],[NUTS III 2013]],Table17253728[],2,FALSE)</f>
        <v>150</v>
      </c>
      <c r="N119" s="840" t="e">
        <f>IFERROR(VLOOKUP(Table143223[[#This Row],[CodINE Mun2013]],[3]VRefAquis!B:H,2,FALSE),IFERROR(VLOOKUP(Table143223[[#This Row],[CodINE NUTIII 2013]],[3]VRefAquis!B:H,2,FALSE),VLOOKUP(Table143223[[#This Row],[CodINE NUTII 2013]],[3]VRefAquis!B:H,2,FALSE)))</f>
        <v>#N/A</v>
      </c>
      <c r="O119" s="841" t="e">
        <f>IF(VLOOKUP(Table143223[[#This Row],[CodINE Mun2013]],[3]VRefArren!B:H,2,FALSE)&lt;&gt;"",VLOOKUP(Table143223[[#This Row],[CodINE Mun2013]],[3]VRefArren!B:H,2,FALSE),IFERROR(VLOOKUP(Table143223[[#This Row],[CodINE NUTIII 2013]],[3]VRefArren!B:H,2,FALSE),VLOOKUP(Table143223[[#This Row],[CodINE NUTII 2013]],[3]VRefArren!B:H,2,FALSE)))</f>
        <v>#N/A</v>
      </c>
      <c r="P119" s="842">
        <v>6</v>
      </c>
      <c r="Q119" s="113">
        <v>42</v>
      </c>
      <c r="R119" s="817" t="str">
        <f>CONCATENATE("010.01.04.05/2021/",Table143223[[#This Row],[CodINE Mun2011]])</f>
        <v>010.01.04.05/2021/0806</v>
      </c>
    </row>
    <row r="120" spans="1:18" ht="18.5">
      <c r="A120" s="79" t="s">
        <v>161</v>
      </c>
      <c r="B120" s="838" t="s">
        <v>742</v>
      </c>
      <c r="C120" s="353" t="s">
        <v>419</v>
      </c>
      <c r="D120" s="93" t="s">
        <v>64</v>
      </c>
      <c r="E120" s="845" t="str">
        <f>VLOOKUP(Table143223[[#This Row],[NUTS I]],Table153324[],2,FALSE)</f>
        <v>2</v>
      </c>
      <c r="F120" s="838" t="s">
        <v>64</v>
      </c>
      <c r="G120" s="839" t="str">
        <f>VLOOKUP(Table143223[[#This Row],[NUTS II 2011]],Table163425[],2,FALSE)</f>
        <v>20</v>
      </c>
      <c r="H120" s="92" t="s">
        <v>64</v>
      </c>
      <c r="I120" s="839" t="str">
        <f>VLOOKUP(Table143223[[#This Row],[NUTS II 2013]],Table16243627[],2,FALSE)</f>
        <v>20</v>
      </c>
      <c r="J120" s="838" t="s">
        <v>64</v>
      </c>
      <c r="K120" s="839" t="str">
        <f>VLOOKUP(Table143223[[#This Row],[NUTS III 2011]],Table173526[],2,FALSE)</f>
        <v>200</v>
      </c>
      <c r="L120" s="838" t="s">
        <v>64</v>
      </c>
      <c r="M120" s="839" t="str">
        <f>VLOOKUP(Table143223[[#This Row],[NUTS III 2013]],Table17253728[],2,FALSE)</f>
        <v>200</v>
      </c>
      <c r="N120" s="840" t="e">
        <f>IFERROR(VLOOKUP(Table143223[[#This Row],[CodINE Mun2013]],[3]VRefAquis!B:H,2,FALSE),IFERROR(VLOOKUP(Table143223[[#This Row],[CodINE NUTIII 2013]],[3]VRefAquis!B:H,2,FALSE),VLOOKUP(Table143223[[#This Row],[CodINE NUTII 2013]],[3]VRefAquis!B:H,2,FALSE)))</f>
        <v>#N/A</v>
      </c>
      <c r="O120" s="841" t="e">
        <f>IF(VLOOKUP(Table143223[[#This Row],[CodINE Mun2013]],[3]VRefArren!B:H,2,FALSE)&lt;&gt;"",VLOOKUP(Table143223[[#This Row],[CodINE Mun2013]],[3]VRefArren!B:H,2,FALSE),IFERROR(VLOOKUP(Table143223[[#This Row],[CodINE NUTIII 2013]],[3]VRefArren!B:H,2,FALSE),VLOOKUP(Table143223[[#This Row],[CodINE NUTII 2013]],[3]VRefArren!B:H,2,FALSE)))</f>
        <v>#N/A</v>
      </c>
      <c r="P120" s="842">
        <v>0</v>
      </c>
      <c r="Q120" s="113">
        <v>0</v>
      </c>
      <c r="R120" s="817" t="str">
        <f>CONCATENATE("010.01.04.05/2021/",Table143223[[#This Row],[CodINE Mun2011]])</f>
        <v>010.01.04.05/2021/4201</v>
      </c>
    </row>
    <row r="121" spans="1:18" ht="18.5">
      <c r="A121" s="80" t="s">
        <v>162</v>
      </c>
      <c r="B121" s="838" t="s">
        <v>753</v>
      </c>
      <c r="C121" s="353" t="s">
        <v>436</v>
      </c>
      <c r="D121" s="92" t="s">
        <v>17</v>
      </c>
      <c r="E121" s="839" t="str">
        <f>VLOOKUP(Table143223[[#This Row],[NUTS I]],Table153324[],2,FALSE)</f>
        <v>1</v>
      </c>
      <c r="F121" s="838" t="s">
        <v>29</v>
      </c>
      <c r="G121" s="839" t="str">
        <f>VLOOKUP(Table143223[[#This Row],[NUTS II 2011]],Table163425[],2,FALSE)</f>
        <v>15</v>
      </c>
      <c r="H121" s="93" t="s">
        <v>29</v>
      </c>
      <c r="I121" s="839" t="str">
        <f>VLOOKUP(Table143223[[#This Row],[NUTS II 2013]],Table16243627[],2,FALSE)</f>
        <v>15</v>
      </c>
      <c r="J121" s="838" t="s">
        <v>29</v>
      </c>
      <c r="K121" s="839">
        <f>VLOOKUP(Table143223[[#This Row],[NUTS III 2011]],Table173526[],2,FALSE)</f>
        <v>150</v>
      </c>
      <c r="L121" s="92" t="s">
        <v>29</v>
      </c>
      <c r="M121" s="839">
        <f>VLOOKUP(Table143223[[#This Row],[NUTS III 2013]],Table17253728[],2,FALSE)</f>
        <v>150</v>
      </c>
      <c r="N121" s="840" t="e">
        <f>IFERROR(VLOOKUP(Table143223[[#This Row],[CodINE Mun2013]],[3]VRefAquis!B:H,2,FALSE),IFERROR(VLOOKUP(Table143223[[#This Row],[CodINE NUTIII 2013]],[3]VRefAquis!B:H,2,FALSE),VLOOKUP(Table143223[[#This Row],[CodINE NUTII 2013]],[3]VRefAquis!B:H,2,FALSE)))</f>
        <v>#N/A</v>
      </c>
      <c r="O121" s="841" t="e">
        <f>IF(VLOOKUP(Table143223[[#This Row],[CodINE Mun2013]],[3]VRefArren!B:H,2,FALSE)&lt;&gt;"",VLOOKUP(Table143223[[#This Row],[CodINE Mun2013]],[3]VRefArren!B:H,2,FALSE),IFERROR(VLOOKUP(Table143223[[#This Row],[CodINE NUTIII 2013]],[3]VRefArren!B:H,2,FALSE),VLOOKUP(Table143223[[#This Row],[CodINE NUTII 2013]],[3]VRefArren!B:H,2,FALSE)))</f>
        <v>#N/A</v>
      </c>
      <c r="P121" s="842">
        <v>2</v>
      </c>
      <c r="Q121" s="114">
        <v>21</v>
      </c>
      <c r="R121" s="817" t="str">
        <f>CONCATENATE("010.01.04.05/2021/",Table143223[[#This Row],[CodINE Mun2011]])</f>
        <v>010.01.04.05/2021/0807</v>
      </c>
    </row>
    <row r="122" spans="1:18" ht="18.5">
      <c r="A122" s="80" t="s">
        <v>163</v>
      </c>
      <c r="B122" s="838" t="s">
        <v>727</v>
      </c>
      <c r="C122" s="353" t="s">
        <v>418</v>
      </c>
      <c r="D122" s="93" t="s">
        <v>64</v>
      </c>
      <c r="E122" s="845" t="str">
        <f>VLOOKUP(Table143223[[#This Row],[NUTS I]],Table153324[],2,FALSE)</f>
        <v>2</v>
      </c>
      <c r="F122" s="838" t="s">
        <v>64</v>
      </c>
      <c r="G122" s="839" t="str">
        <f>VLOOKUP(Table143223[[#This Row],[NUTS II 2011]],Table163425[],2,FALSE)</f>
        <v>20</v>
      </c>
      <c r="H122" s="92" t="s">
        <v>64</v>
      </c>
      <c r="I122" s="839" t="str">
        <f>VLOOKUP(Table143223[[#This Row],[NUTS II 2013]],Table16243627[],2,FALSE)</f>
        <v>20</v>
      </c>
      <c r="J122" s="838" t="s">
        <v>64</v>
      </c>
      <c r="K122" s="839" t="str">
        <f>VLOOKUP(Table143223[[#This Row],[NUTS III 2011]],Table173526[],2,FALSE)</f>
        <v>200</v>
      </c>
      <c r="L122" s="838" t="s">
        <v>64</v>
      </c>
      <c r="M122" s="839" t="str">
        <f>VLOOKUP(Table143223[[#This Row],[NUTS III 2013]],Table17253728[],2,FALSE)</f>
        <v>200</v>
      </c>
      <c r="N122" s="840" t="e">
        <f>IFERROR(VLOOKUP(Table143223[[#This Row],[CodINE Mun2013]],[3]VRefAquis!B:H,2,FALSE),IFERROR(VLOOKUP(Table143223[[#This Row],[CodINE NUTIII 2013]],[3]VRefAquis!B:H,2,FALSE),VLOOKUP(Table143223[[#This Row],[CodINE NUTII 2013]],[3]VRefAquis!B:H,2,FALSE)))</f>
        <v>#N/A</v>
      </c>
      <c r="O122" s="841" t="e">
        <f>IF(VLOOKUP(Table143223[[#This Row],[CodINE Mun2013]],[3]VRefArren!B:H,2,FALSE)&lt;&gt;"",VLOOKUP(Table143223[[#This Row],[CodINE Mun2013]],[3]VRefArren!B:H,2,FALSE),IFERROR(VLOOKUP(Table143223[[#This Row],[CodINE NUTIII 2013]],[3]VRefArren!B:H,2,FALSE),VLOOKUP(Table143223[[#This Row],[CodINE NUTII 2013]],[3]VRefArren!B:H,2,FALSE)))</f>
        <v>#N/A</v>
      </c>
      <c r="P122" s="842">
        <v>0</v>
      </c>
      <c r="Q122" s="114">
        <v>0</v>
      </c>
      <c r="R122" s="817" t="str">
        <f>CONCATENATE("010.01.04.05/2021/",Table143223[[#This Row],[CodINE Mun2011]])</f>
        <v>010.01.04.05/2021/4801</v>
      </c>
    </row>
    <row r="123" spans="1:18" ht="18.5">
      <c r="A123" s="80" t="s">
        <v>164</v>
      </c>
      <c r="B123" s="838" t="s">
        <v>731</v>
      </c>
      <c r="C123" s="353" t="s">
        <v>417</v>
      </c>
      <c r="D123" s="93" t="s">
        <v>64</v>
      </c>
      <c r="E123" s="845" t="str">
        <f>VLOOKUP(Table143223[[#This Row],[NUTS I]],Table153324[],2,FALSE)</f>
        <v>2</v>
      </c>
      <c r="F123" s="838" t="s">
        <v>64</v>
      </c>
      <c r="G123" s="839" t="str">
        <f>VLOOKUP(Table143223[[#This Row],[NUTS II 2011]],Table163425[],2,FALSE)</f>
        <v>20</v>
      </c>
      <c r="H123" s="92" t="s">
        <v>64</v>
      </c>
      <c r="I123" s="839" t="str">
        <f>VLOOKUP(Table143223[[#This Row],[NUTS II 2013]],Table16243627[],2,FALSE)</f>
        <v>20</v>
      </c>
      <c r="J123" s="838" t="s">
        <v>64</v>
      </c>
      <c r="K123" s="839" t="str">
        <f>VLOOKUP(Table143223[[#This Row],[NUTS III 2011]],Table173526[],2,FALSE)</f>
        <v>200</v>
      </c>
      <c r="L123" s="838" t="s">
        <v>64</v>
      </c>
      <c r="M123" s="839" t="str">
        <f>VLOOKUP(Table143223[[#This Row],[NUTS III 2013]],Table17253728[],2,FALSE)</f>
        <v>200</v>
      </c>
      <c r="N123" s="840" t="e">
        <f>IFERROR(VLOOKUP(Table143223[[#This Row],[CodINE Mun2013]],[3]VRefAquis!B:H,2,FALSE),IFERROR(VLOOKUP(Table143223[[#This Row],[CodINE NUTIII 2013]],[3]VRefAquis!B:H,2,FALSE),VLOOKUP(Table143223[[#This Row],[CodINE NUTII 2013]],[3]VRefAquis!B:H,2,FALSE)))</f>
        <v>#N/A</v>
      </c>
      <c r="O123" s="841" t="e">
        <f>IF(VLOOKUP(Table143223[[#This Row],[CodINE Mun2013]],[3]VRefArren!B:H,2,FALSE)&lt;&gt;"",VLOOKUP(Table143223[[#This Row],[CodINE Mun2013]],[3]VRefArren!B:H,2,FALSE),IFERROR(VLOOKUP(Table143223[[#This Row],[CodINE NUTIII 2013]],[3]VRefArren!B:H,2,FALSE),VLOOKUP(Table143223[[#This Row],[CodINE NUTII 2013]],[3]VRefArren!B:H,2,FALSE)))</f>
        <v>#N/A</v>
      </c>
      <c r="P123" s="842">
        <v>0</v>
      </c>
      <c r="Q123" s="114">
        <v>0</v>
      </c>
      <c r="R123" s="817" t="str">
        <f>CONCATENATE("010.01.04.05/2021/",Table143223[[#This Row],[CodINE Mun2011]])</f>
        <v>010.01.04.05/2021/4601</v>
      </c>
    </row>
    <row r="124" spans="1:18" ht="18.5">
      <c r="A124" s="80" t="s">
        <v>165</v>
      </c>
      <c r="B124" s="838" t="s">
        <v>986</v>
      </c>
      <c r="C124" s="353" t="s">
        <v>661</v>
      </c>
      <c r="D124" s="92" t="s">
        <v>17</v>
      </c>
      <c r="E124" s="839" t="str">
        <f>VLOOKUP(Table143223[[#This Row],[NUTS I]],Table153324[],2,FALSE)</f>
        <v>1</v>
      </c>
      <c r="F124" s="838" t="s">
        <v>1</v>
      </c>
      <c r="G124" s="839" t="str">
        <f>VLOOKUP(Table143223[[#This Row],[NUTS II 2011]],Table163425[],2,FALSE)</f>
        <v>11</v>
      </c>
      <c r="H124" s="93" t="s">
        <v>1</v>
      </c>
      <c r="I124" s="839" t="str">
        <f>VLOOKUP(Table143223[[#This Row],[NUTS II 2013]],Table16243627[],2,FALSE)</f>
        <v>11</v>
      </c>
      <c r="J124" s="838" t="s">
        <v>41</v>
      </c>
      <c r="K124" s="839" t="str">
        <f>VLOOKUP(Table143223[[#This Row],[NUTS III 2011]],Table173526[],2,FALSE)</f>
        <v>117</v>
      </c>
      <c r="L124" s="92" t="s">
        <v>41</v>
      </c>
      <c r="M124" s="839" t="str">
        <f>VLOOKUP(Table143223[[#This Row],[NUTS III 2013]],Table17253728[],2,FALSE)</f>
        <v>11D</v>
      </c>
      <c r="N124" s="840" t="e">
        <f>IFERROR(VLOOKUP(Table143223[[#This Row],[CodINE Mun2013]],[3]VRefAquis!B:H,2,FALSE),IFERROR(VLOOKUP(Table143223[[#This Row],[CodINE NUTIII 2013]],[3]VRefAquis!B:H,2,FALSE),VLOOKUP(Table143223[[#This Row],[CodINE NUTII 2013]],[3]VRefAquis!B:H,2,FALSE)))</f>
        <v>#N/A</v>
      </c>
      <c r="O124" s="841" t="e">
        <f>IF(VLOOKUP(Table143223[[#This Row],[CodINE Mun2013]],[3]VRefArren!B:H,2,FALSE)&lt;&gt;"",VLOOKUP(Table143223[[#This Row],[CodINE Mun2013]],[3]VRefArren!B:H,2,FALSE),IFERROR(VLOOKUP(Table143223[[#This Row],[CodINE NUTIII 2013]],[3]VRefArren!B:H,2,FALSE),VLOOKUP(Table143223[[#This Row],[CodINE NUTII 2013]],[3]VRefArren!B:H,2,FALSE)))</f>
        <v>#N/A</v>
      </c>
      <c r="P124" s="842">
        <v>3</v>
      </c>
      <c r="Q124" s="114">
        <v>27</v>
      </c>
      <c r="R124" s="817" t="str">
        <f>CONCATENATE("010.01.04.05/2021/",Table143223[[#This Row],[CodINE Mun2011]])</f>
        <v>010.01.04.05/2021/1805</v>
      </c>
    </row>
    <row r="125" spans="1:18" ht="18.5">
      <c r="A125" s="79" t="s">
        <v>166</v>
      </c>
      <c r="B125" s="838" t="s">
        <v>936</v>
      </c>
      <c r="C125" s="353" t="s">
        <v>584</v>
      </c>
      <c r="D125" s="92" t="s">
        <v>17</v>
      </c>
      <c r="E125" s="839" t="str">
        <f>VLOOKUP(Table143223[[#This Row],[NUTS I]],Table153324[],2,FALSE)</f>
        <v>1</v>
      </c>
      <c r="F125" s="838" t="s">
        <v>18</v>
      </c>
      <c r="G125" s="839" t="str">
        <f>VLOOKUP(Table143223[[#This Row],[NUTS II 2011]],Table163425[],2,FALSE)</f>
        <v>16</v>
      </c>
      <c r="H125" s="92" t="s">
        <v>18</v>
      </c>
      <c r="I125" s="839" t="str">
        <f>VLOOKUP(Table143223[[#This Row],[NUTS II 2013]],Table16243627[],2,FALSE)</f>
        <v>16</v>
      </c>
      <c r="J125" s="838" t="s">
        <v>939</v>
      </c>
      <c r="K125" s="839" t="str">
        <f>VLOOKUP(Table143223[[#This Row],[NUTS III 2011]],Table173526[],2,FALSE)</f>
        <v>163</v>
      </c>
      <c r="L125" s="92" t="s">
        <v>55</v>
      </c>
      <c r="M125" s="839" t="str">
        <f>VLOOKUP(Table143223[[#This Row],[NUTS III 2013]],Table17253728[],2,FALSE)</f>
        <v>16F</v>
      </c>
      <c r="N125" s="840" t="e">
        <f>IFERROR(VLOOKUP(Table143223[[#This Row],[CodINE Mun2013]],[3]VRefAquis!B:H,2,FALSE),IFERROR(VLOOKUP(Table143223[[#This Row],[CodINE NUTIII 2013]],[3]VRefAquis!B:H,2,FALSE),VLOOKUP(Table143223[[#This Row],[CodINE NUTII 2013]],[3]VRefAquis!B:H,2,FALSE)))</f>
        <v>#N/A</v>
      </c>
      <c r="O125" s="841" t="e">
        <f>IF(VLOOKUP(Table143223[[#This Row],[CodINE Mun2013]],[3]VRefArren!B:H,2,FALSE)&lt;&gt;"",VLOOKUP(Table143223[[#This Row],[CodINE Mun2013]],[3]VRefArren!B:H,2,FALSE),IFERROR(VLOOKUP(Table143223[[#This Row],[CodINE NUTIII 2013]],[3]VRefArren!B:H,2,FALSE),VLOOKUP(Table143223[[#This Row],[CodINE NUTII 2013]],[3]VRefArren!B:H,2,FALSE)))</f>
        <v>#N/A</v>
      </c>
      <c r="P125" s="842">
        <v>0</v>
      </c>
      <c r="Q125" s="113">
        <v>0</v>
      </c>
      <c r="R125" s="817" t="str">
        <f>CONCATENATE("010.01.04.05/2021/",Table143223[[#This Row],[CodINE Mun2011]])</f>
        <v>010.01.04.05/2021/1009</v>
      </c>
    </row>
    <row r="126" spans="1:18" ht="18.5">
      <c r="A126" s="79" t="s">
        <v>167</v>
      </c>
      <c r="B126" s="838" t="s">
        <v>839</v>
      </c>
      <c r="C126" s="353" t="s">
        <v>520</v>
      </c>
      <c r="D126" s="92" t="s">
        <v>17</v>
      </c>
      <c r="E126" s="839" t="str">
        <f>VLOOKUP(Table143223[[#This Row],[NUTS I]],Table153324[],2,FALSE)</f>
        <v>1</v>
      </c>
      <c r="F126" s="838" t="s">
        <v>167</v>
      </c>
      <c r="G126" s="839" t="str">
        <f>VLOOKUP(Table143223[[#This Row],[NUTS II 2011]],Table163425[],2,FALSE)</f>
        <v>17</v>
      </c>
      <c r="H126" s="93" t="s">
        <v>36</v>
      </c>
      <c r="I126" s="839" t="str">
        <f>VLOOKUP(Table143223[[#This Row],[NUTS II 2013]],Table16243627[],2,FALSE)</f>
        <v>17</v>
      </c>
      <c r="J126" s="838" t="s">
        <v>842</v>
      </c>
      <c r="K126" s="839" t="str">
        <f>VLOOKUP(Table143223[[#This Row],[NUTS III 2011]],Table173526[],2,FALSE)</f>
        <v>171</v>
      </c>
      <c r="L126" s="92" t="s">
        <v>36</v>
      </c>
      <c r="M126" s="839" t="str">
        <f>VLOOKUP(Table143223[[#This Row],[NUTS III 2013]],Table17253728[],2,FALSE)</f>
        <v>170</v>
      </c>
      <c r="N126" s="840" t="e">
        <f>IFERROR(VLOOKUP(Table143223[[#This Row],[CodINE Mun2013]],[3]VRefAquis!B:H,2,FALSE),IFERROR(VLOOKUP(Table143223[[#This Row],[CodINE NUTIII 2013]],[3]VRefAquis!B:H,2,FALSE),VLOOKUP(Table143223[[#This Row],[CodINE NUTII 2013]],[3]VRefAquis!B:H,2,FALSE)))</f>
        <v>#N/A</v>
      </c>
      <c r="O126" s="841" t="e">
        <f>IF(VLOOKUP(Table143223[[#This Row],[CodINE Mun2013]],[3]VRefArren!B:H,2,FALSE)&lt;&gt;"",VLOOKUP(Table143223[[#This Row],[CodINE Mun2013]],[3]VRefArren!B:H,2,FALSE),IFERROR(VLOOKUP(Table143223[[#This Row],[CodINE NUTIII 2013]],[3]VRefArren!B:H,2,FALSE),VLOOKUP(Table143223[[#This Row],[CodINE NUTII 2013]],[3]VRefArren!B:H,2,FALSE)))</f>
        <v>#N/A</v>
      </c>
      <c r="P126" s="842">
        <v>17</v>
      </c>
      <c r="Q126" s="113">
        <v>2867</v>
      </c>
      <c r="R126" s="817" t="str">
        <f>CONCATENATE("010.01.04.05/2021/",Table143223[[#This Row],[CodINE Mun2011]])</f>
        <v>010.01.04.05/2021/1106</v>
      </c>
    </row>
    <row r="127" spans="1:18" ht="18.5">
      <c r="A127" s="79" t="s">
        <v>168</v>
      </c>
      <c r="B127" s="838" t="s">
        <v>752</v>
      </c>
      <c r="C127" s="353" t="s">
        <v>435</v>
      </c>
      <c r="D127" s="92" t="s">
        <v>17</v>
      </c>
      <c r="E127" s="839" t="str">
        <f>VLOOKUP(Table143223[[#This Row],[NUTS I]],Table153324[],2,FALSE)</f>
        <v>1</v>
      </c>
      <c r="F127" s="838" t="s">
        <v>29</v>
      </c>
      <c r="G127" s="839" t="str">
        <f>VLOOKUP(Table143223[[#This Row],[NUTS II 2011]],Table163425[],2,FALSE)</f>
        <v>15</v>
      </c>
      <c r="H127" s="93" t="s">
        <v>29</v>
      </c>
      <c r="I127" s="839" t="str">
        <f>VLOOKUP(Table143223[[#This Row],[NUTS II 2013]],Table16243627[],2,FALSE)</f>
        <v>15</v>
      </c>
      <c r="J127" s="838" t="s">
        <v>29</v>
      </c>
      <c r="K127" s="839">
        <f>VLOOKUP(Table143223[[#This Row],[NUTS III 2011]],Table173526[],2,FALSE)</f>
        <v>150</v>
      </c>
      <c r="L127" s="92" t="s">
        <v>29</v>
      </c>
      <c r="M127" s="839">
        <f>VLOOKUP(Table143223[[#This Row],[NUTS III 2013]],Table17253728[],2,FALSE)</f>
        <v>150</v>
      </c>
      <c r="N127" s="840" t="e">
        <f>IFERROR(VLOOKUP(Table143223[[#This Row],[CodINE Mun2013]],[3]VRefAquis!B:H,2,FALSE),IFERROR(VLOOKUP(Table143223[[#This Row],[CodINE NUTIII 2013]],[3]VRefAquis!B:H,2,FALSE),VLOOKUP(Table143223[[#This Row],[CodINE NUTII 2013]],[3]VRefAquis!B:H,2,FALSE)))</f>
        <v>#N/A</v>
      </c>
      <c r="O127" s="841" t="e">
        <f>IF(VLOOKUP(Table143223[[#This Row],[CodINE Mun2013]],[3]VRefArren!B:H,2,FALSE)&lt;&gt;"",VLOOKUP(Table143223[[#This Row],[CodINE Mun2013]],[3]VRefArren!B:H,2,FALSE),IFERROR(VLOOKUP(Table143223[[#This Row],[CodINE NUTIII 2013]],[3]VRefArren!B:H,2,FALSE),VLOOKUP(Table143223[[#This Row],[CodINE NUTII 2013]],[3]VRefArren!B:H,2,FALSE)))</f>
        <v>#N/A</v>
      </c>
      <c r="P127" s="842">
        <v>20</v>
      </c>
      <c r="Q127" s="113">
        <v>101</v>
      </c>
      <c r="R127" s="817" t="str">
        <f>CONCATENATE("010.01.04.05/2021/",Table143223[[#This Row],[CodINE Mun2011]])</f>
        <v>010.01.04.05/2021/0808</v>
      </c>
    </row>
    <row r="128" spans="1:18" ht="18.5">
      <c r="A128" s="80" t="s">
        <v>169</v>
      </c>
      <c r="B128" s="838" t="s">
        <v>838</v>
      </c>
      <c r="C128" s="353" t="s">
        <v>519</v>
      </c>
      <c r="D128" s="92" t="s">
        <v>17</v>
      </c>
      <c r="E128" s="839" t="str">
        <f>VLOOKUP(Table143223[[#This Row],[NUTS I]],Table153324[],2,FALSE)</f>
        <v>1</v>
      </c>
      <c r="F128" s="838" t="s">
        <v>167</v>
      </c>
      <c r="G128" s="839" t="str">
        <f>VLOOKUP(Table143223[[#This Row],[NUTS II 2011]],Table163425[],2,FALSE)</f>
        <v>17</v>
      </c>
      <c r="H128" s="93" t="s">
        <v>36</v>
      </c>
      <c r="I128" s="839" t="str">
        <f>VLOOKUP(Table143223[[#This Row],[NUTS II 2013]],Table16243627[],2,FALSE)</f>
        <v>17</v>
      </c>
      <c r="J128" s="838" t="s">
        <v>842</v>
      </c>
      <c r="K128" s="839" t="str">
        <f>VLOOKUP(Table143223[[#This Row],[NUTS III 2011]],Table173526[],2,FALSE)</f>
        <v>171</v>
      </c>
      <c r="L128" s="92" t="s">
        <v>36</v>
      </c>
      <c r="M128" s="839" t="str">
        <f>VLOOKUP(Table143223[[#This Row],[NUTS III 2013]],Table17253728[],2,FALSE)</f>
        <v>170</v>
      </c>
      <c r="N128" s="840" t="e">
        <f>IFERROR(VLOOKUP(Table143223[[#This Row],[CodINE Mun2013]],[3]VRefAquis!B:H,2,FALSE),IFERROR(VLOOKUP(Table143223[[#This Row],[CodINE NUTIII 2013]],[3]VRefAquis!B:H,2,FALSE),VLOOKUP(Table143223[[#This Row],[CodINE NUTII 2013]],[3]VRefAquis!B:H,2,FALSE)))</f>
        <v>#N/A</v>
      </c>
      <c r="O128" s="841" t="e">
        <f>IF(VLOOKUP(Table143223[[#This Row],[CodINE Mun2013]],[3]VRefArren!B:H,2,FALSE)&lt;&gt;"",VLOOKUP(Table143223[[#This Row],[CodINE Mun2013]],[3]VRefArren!B:H,2,FALSE),IFERROR(VLOOKUP(Table143223[[#This Row],[CodINE NUTIII 2013]],[3]VRefArren!B:H,2,FALSE),VLOOKUP(Table143223[[#This Row],[CodINE NUTII 2013]],[3]VRefArren!B:H,2,FALSE)))</f>
        <v>#N/A</v>
      </c>
      <c r="P128" s="842">
        <v>122</v>
      </c>
      <c r="Q128" s="114">
        <v>2673</v>
      </c>
      <c r="R128" s="817" t="str">
        <f>CONCATENATE("010.01.04.05/2021/",Table143223[[#This Row],[CodINE Mun2011]])</f>
        <v>010.01.04.05/2021/1107</v>
      </c>
    </row>
    <row r="129" spans="1:18" ht="18.5">
      <c r="A129" s="79" t="s">
        <v>170</v>
      </c>
      <c r="B129" s="838" t="s">
        <v>856</v>
      </c>
      <c r="C129" s="353" t="s">
        <v>628</v>
      </c>
      <c r="D129" s="92" t="s">
        <v>17</v>
      </c>
      <c r="E129" s="839" t="str">
        <f>VLOOKUP(Table143223[[#This Row],[NUTS I]],Table153324[],2,FALSE)</f>
        <v>1</v>
      </c>
      <c r="F129" s="838" t="s">
        <v>18</v>
      </c>
      <c r="G129" s="839" t="str">
        <f>VLOOKUP(Table143223[[#This Row],[NUTS II 2011]],Table163425[],2,FALSE)</f>
        <v>16</v>
      </c>
      <c r="H129" s="92" t="s">
        <v>18</v>
      </c>
      <c r="I129" s="839" t="str">
        <f>VLOOKUP(Table143223[[#This Row],[NUTS II 2013]],Table16243627[],2,FALSE)</f>
        <v>16</v>
      </c>
      <c r="J129" s="838" t="s">
        <v>34</v>
      </c>
      <c r="K129" s="839" t="str">
        <f>VLOOKUP(Table143223[[#This Row],[NUTS III 2011]],Table173526[],2,FALSE)</f>
        <v>16B</v>
      </c>
      <c r="L129" s="93" t="s">
        <v>34</v>
      </c>
      <c r="M129" s="839" t="str">
        <f>VLOOKUP(Table143223[[#This Row],[NUTS III 2013]],Table17253728[],2,FALSE)</f>
        <v>16B</v>
      </c>
      <c r="N129" s="840" t="e">
        <f>IFERROR(VLOOKUP(Table143223[[#This Row],[CodINE Mun2013]],[3]VRefAquis!B:H,2,FALSE),IFERROR(VLOOKUP(Table143223[[#This Row],[CodINE NUTIII 2013]],[3]VRefAquis!B:H,2,FALSE),VLOOKUP(Table143223[[#This Row],[CodINE NUTII 2013]],[3]VRefAquis!B:H,2,FALSE)))</f>
        <v>#N/A</v>
      </c>
      <c r="O129" s="841" t="e">
        <f>IF(VLOOKUP(Table143223[[#This Row],[CodINE Mun2013]],[3]VRefArren!B:H,2,FALSE)&lt;&gt;"",VLOOKUP(Table143223[[#This Row],[CodINE Mun2013]],[3]VRefArren!B:H,2,FALSE),IFERROR(VLOOKUP(Table143223[[#This Row],[CodINE NUTIII 2013]],[3]VRefArren!B:H,2,FALSE),VLOOKUP(Table143223[[#This Row],[CodINE NUTII 2013]],[3]VRefArren!B:H,2,FALSE)))</f>
        <v>#N/A</v>
      </c>
      <c r="P129" s="842">
        <v>5</v>
      </c>
      <c r="Q129" s="113">
        <v>10</v>
      </c>
      <c r="R129" s="817" t="str">
        <f>CONCATENATE("010.01.04.05/2021/",Table143223[[#This Row],[CodINE Mun2011]])</f>
        <v>010.01.04.05/2021/1108</v>
      </c>
    </row>
    <row r="130" spans="1:18" ht="18.5">
      <c r="A130" s="80" t="s">
        <v>171</v>
      </c>
      <c r="B130" s="838" t="s">
        <v>928</v>
      </c>
      <c r="C130" s="353" t="s">
        <v>603</v>
      </c>
      <c r="D130" s="92" t="s">
        <v>17</v>
      </c>
      <c r="E130" s="839" t="str">
        <f>VLOOKUP(Table143223[[#This Row],[NUTS I]],Table153324[],2,FALSE)</f>
        <v>1</v>
      </c>
      <c r="F130" s="838" t="s">
        <v>18</v>
      </c>
      <c r="G130" s="839" t="str">
        <f>VLOOKUP(Table143223[[#This Row],[NUTS II 2011]],Table163425[],2,FALSE)</f>
        <v>16</v>
      </c>
      <c r="H130" s="92" t="s">
        <v>18</v>
      </c>
      <c r="I130" s="839" t="str">
        <f>VLOOKUP(Table143223[[#This Row],[NUTS II 2013]],Table16243627[],2,FALSE)</f>
        <v>16</v>
      </c>
      <c r="J130" s="838" t="s">
        <v>932</v>
      </c>
      <c r="K130" s="839" t="str">
        <f>VLOOKUP(Table143223[[#This Row],[NUTS III 2011]],Table173526[],2,FALSE)</f>
        <v>164</v>
      </c>
      <c r="L130" s="92" t="s">
        <v>69</v>
      </c>
      <c r="M130" s="839" t="str">
        <f>VLOOKUP(Table143223[[#This Row],[NUTS III 2013]],Table17253728[],2,FALSE)</f>
        <v>16E</v>
      </c>
      <c r="N130" s="840" t="e">
        <f>IFERROR(VLOOKUP(Table143223[[#This Row],[CodINE Mun2013]],[3]VRefAquis!B:H,2,FALSE),IFERROR(VLOOKUP(Table143223[[#This Row],[CodINE NUTIII 2013]],[3]VRefAquis!B:H,2,FALSE),VLOOKUP(Table143223[[#This Row],[CodINE NUTII 2013]],[3]VRefAquis!B:H,2,FALSE)))</f>
        <v>#N/A</v>
      </c>
      <c r="O130" s="841" t="e">
        <f>IF(VLOOKUP(Table143223[[#This Row],[CodINE Mun2013]],[3]VRefArren!B:H,2,FALSE)&lt;&gt;"",VLOOKUP(Table143223[[#This Row],[CodINE Mun2013]],[3]VRefArren!B:H,2,FALSE),IFERROR(VLOOKUP(Table143223[[#This Row],[CodINE NUTIII 2013]],[3]VRefArren!B:H,2,FALSE),VLOOKUP(Table143223[[#This Row],[CodINE NUTII 2013]],[3]VRefArren!B:H,2,FALSE)))</f>
        <v>#N/A</v>
      </c>
      <c r="P130" s="842">
        <v>0</v>
      </c>
      <c r="Q130" s="114">
        <v>0</v>
      </c>
      <c r="R130" s="817" t="str">
        <f>CONCATENATE("010.01.04.05/2021/",Table143223[[#This Row],[CodINE Mun2011]])</f>
        <v>010.01.04.05/2021/0607</v>
      </c>
    </row>
    <row r="131" spans="1:18" ht="18.5">
      <c r="A131" s="80" t="s">
        <v>172</v>
      </c>
      <c r="B131" s="838" t="s">
        <v>1015</v>
      </c>
      <c r="C131" s="353" t="s">
        <v>671</v>
      </c>
      <c r="D131" s="92" t="s">
        <v>17</v>
      </c>
      <c r="E131" s="839" t="str">
        <f>VLOOKUP(Table143223[[#This Row],[NUTS I]],Table153324[],2,FALSE)</f>
        <v>1</v>
      </c>
      <c r="F131" s="838" t="s">
        <v>1</v>
      </c>
      <c r="G131" s="839" t="str">
        <f>VLOOKUP(Table143223[[#This Row],[NUTS II 2011]],Table163425[],2,FALSE)</f>
        <v>11</v>
      </c>
      <c r="H131" s="93" t="s">
        <v>1</v>
      </c>
      <c r="I131" s="839" t="str">
        <f>VLOOKUP(Table143223[[#This Row],[NUTS II 2013]],Table16243627[],2,FALSE)</f>
        <v>11</v>
      </c>
      <c r="J131" s="838" t="s">
        <v>1023</v>
      </c>
      <c r="K131" s="839" t="str">
        <f>VLOOKUP(Table143223[[#This Row],[NUTS III 2011]],Table173526[],2,FALSE)</f>
        <v>115</v>
      </c>
      <c r="L131" s="92" t="s">
        <v>59</v>
      </c>
      <c r="M131" s="839" t="str">
        <f>VLOOKUP(Table143223[[#This Row],[NUTS III 2013]],Table17253728[],2,FALSE)</f>
        <v>11C</v>
      </c>
      <c r="N131" s="840" t="e">
        <f>IFERROR(VLOOKUP(Table143223[[#This Row],[CodINE Mun2013]],[3]VRefAquis!B:H,2,FALSE),IFERROR(VLOOKUP(Table143223[[#This Row],[CodINE NUTIII 2013]],[3]VRefAquis!B:H,2,FALSE),VLOOKUP(Table143223[[#This Row],[CodINE NUTII 2013]],[3]VRefAquis!B:H,2,FALSE)))</f>
        <v>#N/A</v>
      </c>
      <c r="O131" s="841" t="e">
        <f>IF(VLOOKUP(Table143223[[#This Row],[CodINE Mun2013]],[3]VRefArren!B:H,2,FALSE)&lt;&gt;"",VLOOKUP(Table143223[[#This Row],[CodINE Mun2013]],[3]VRefArren!B:H,2,FALSE),IFERROR(VLOOKUP(Table143223[[#This Row],[CodINE NUTIII 2013]],[3]VRefArren!B:H,2,FALSE),VLOOKUP(Table143223[[#This Row],[CodINE NUTII 2013]],[3]VRefArren!B:H,2,FALSE)))</f>
        <v>#N/A</v>
      </c>
      <c r="P131" s="842">
        <v>0</v>
      </c>
      <c r="Q131" s="114">
        <v>0</v>
      </c>
      <c r="R131" s="817" t="str">
        <f>CONCATENATE("010.01.04.05/2021/",Table143223[[#This Row],[CodINE Mun2011]])</f>
        <v>010.01.04.05/2021/1305</v>
      </c>
    </row>
    <row r="132" spans="1:18" ht="18.5">
      <c r="A132" s="80" t="s">
        <v>173</v>
      </c>
      <c r="B132" s="838" t="s">
        <v>893</v>
      </c>
      <c r="C132" s="353" t="s">
        <v>551</v>
      </c>
      <c r="D132" s="92" t="s">
        <v>17</v>
      </c>
      <c r="E132" s="839" t="str">
        <f>VLOOKUP(Table143223[[#This Row],[NUTS I]],Table153324[],2,FALSE)</f>
        <v>1</v>
      </c>
      <c r="F132" s="838" t="s">
        <v>18</v>
      </c>
      <c r="G132" s="839" t="str">
        <f>VLOOKUP(Table143223[[#This Row],[NUTS II 2011]],Table163425[],2,FALSE)</f>
        <v>16</v>
      </c>
      <c r="H132" s="92" t="s">
        <v>18</v>
      </c>
      <c r="I132" s="839" t="str">
        <f>VLOOKUP(Table143223[[#This Row],[NUTS II 2013]],Table16243627[],2,FALSE)</f>
        <v>16</v>
      </c>
      <c r="J132" s="838" t="s">
        <v>899</v>
      </c>
      <c r="K132" s="839" t="str">
        <f>VLOOKUP(Table143223[[#This Row],[NUTS III 2011]],Table173526[],2,FALSE)</f>
        <v>166</v>
      </c>
      <c r="L132" s="92" t="s">
        <v>19</v>
      </c>
      <c r="M132" s="839" t="str">
        <f>VLOOKUP(Table143223[[#This Row],[NUTS III 2013]],Table17253728[],2,FALSE)</f>
        <v>16I</v>
      </c>
      <c r="N132" s="840" t="e">
        <f>IFERROR(VLOOKUP(Table143223[[#This Row],[CodINE Mun2013]],[3]VRefAquis!B:H,2,FALSE),IFERROR(VLOOKUP(Table143223[[#This Row],[CodINE NUTIII 2013]],[3]VRefAquis!B:H,2,FALSE),VLOOKUP(Table143223[[#This Row],[CodINE NUTII 2013]],[3]VRefAquis!B:H,2,FALSE)))</f>
        <v>#N/A</v>
      </c>
      <c r="O132" s="841" t="e">
        <f>IF(VLOOKUP(Table143223[[#This Row],[CodINE Mun2013]],[3]VRefArren!B:H,2,FALSE)&lt;&gt;"",VLOOKUP(Table143223[[#This Row],[CodINE Mun2013]],[3]VRefArren!B:H,2,FALSE),IFERROR(VLOOKUP(Table143223[[#This Row],[CodINE NUTIII 2013]],[3]VRefArren!B:H,2,FALSE),VLOOKUP(Table143223[[#This Row],[CodINE NUTII 2013]],[3]VRefArren!B:H,2,FALSE)))</f>
        <v>#N/A</v>
      </c>
      <c r="P132" s="842">
        <v>0</v>
      </c>
      <c r="Q132" s="114">
        <v>0</v>
      </c>
      <c r="R132" s="817" t="str">
        <f>CONCATENATE("010.01.04.05/2021/",Table143223[[#This Row],[CodINE Mun2011]])</f>
        <v>010.01.04.05/2021/1413</v>
      </c>
    </row>
    <row r="133" spans="1:18" ht="31">
      <c r="A133" s="80" t="s">
        <v>174</v>
      </c>
      <c r="B133" s="838" t="s">
        <v>975</v>
      </c>
      <c r="C133" s="353" t="s">
        <v>643</v>
      </c>
      <c r="D133" s="92" t="s">
        <v>17</v>
      </c>
      <c r="E133" s="839" t="str">
        <f>VLOOKUP(Table143223[[#This Row],[NUTS I]],Table153324[],2,FALSE)</f>
        <v>1</v>
      </c>
      <c r="F133" s="838" t="s">
        <v>1</v>
      </c>
      <c r="G133" s="839" t="str">
        <f>VLOOKUP(Table143223[[#This Row],[NUTS II 2011]],Table163425[],2,FALSE)</f>
        <v>11</v>
      </c>
      <c r="H133" s="93" t="s">
        <v>1</v>
      </c>
      <c r="I133" s="839" t="str">
        <f>VLOOKUP(Table143223[[#This Row],[NUTS II 2013]],Table16243627[],2,FALSE)</f>
        <v>11</v>
      </c>
      <c r="J133" s="838" t="s">
        <v>979</v>
      </c>
      <c r="K133" s="839" t="str">
        <f>VLOOKUP(Table143223[[#This Row],[NUTS III 2011]],Table173526[],2,FALSE)</f>
        <v>118</v>
      </c>
      <c r="L133" s="92" t="s">
        <v>40</v>
      </c>
      <c r="M133" s="839" t="str">
        <f>VLOOKUP(Table143223[[#This Row],[NUTS III 2013]],Table17253728[],2,FALSE)</f>
        <v>11E</v>
      </c>
      <c r="N133" s="840" t="e">
        <f>IFERROR(VLOOKUP(Table143223[[#This Row],[CodINE Mun2013]],[3]VRefAquis!B:H,2,FALSE),IFERROR(VLOOKUP(Table143223[[#This Row],[CodINE NUTIII 2013]],[3]VRefAquis!B:H,2,FALSE),VLOOKUP(Table143223[[#This Row],[CodINE NUTII 2013]],[3]VRefAquis!B:H,2,FALSE)))</f>
        <v>#N/A</v>
      </c>
      <c r="O133" s="841" t="e">
        <f>IF(VLOOKUP(Table143223[[#This Row],[CodINE Mun2013]],[3]VRefArren!B:H,2,FALSE)&lt;&gt;"",VLOOKUP(Table143223[[#This Row],[CodINE Mun2013]],[3]VRefArren!B:H,2,FALSE),IFERROR(VLOOKUP(Table143223[[#This Row],[CodINE NUTIII 2013]],[3]VRefArren!B:H,2,FALSE),VLOOKUP(Table143223[[#This Row],[CodINE NUTII 2013]],[3]VRefArren!B:H,2,FALSE)))</f>
        <v>#N/A</v>
      </c>
      <c r="P133" s="842">
        <v>1</v>
      </c>
      <c r="Q133" s="113">
        <v>25</v>
      </c>
      <c r="R133" s="817" t="str">
        <f>CONCATENATE("010.01.04.05/2021/",Table143223[[#This Row],[CodINE Mun2011]])</f>
        <v>010.01.04.05/2021/0405</v>
      </c>
    </row>
    <row r="134" spans="1:18" ht="18.5">
      <c r="A134" s="80" t="s">
        <v>175</v>
      </c>
      <c r="B134" s="838" t="s">
        <v>721</v>
      </c>
      <c r="C134" s="353" t="s">
        <v>397</v>
      </c>
      <c r="D134" s="93" t="s">
        <v>99</v>
      </c>
      <c r="E134" s="845" t="str">
        <f>VLOOKUP(Table143223[[#This Row],[NUTS I]],Table153324[],2,FALSE)</f>
        <v>3</v>
      </c>
      <c r="F134" s="838" t="s">
        <v>99</v>
      </c>
      <c r="G134" s="839" t="str">
        <f>VLOOKUP(Table143223[[#This Row],[NUTS II 2011]],Table163425[],2,FALSE)</f>
        <v>30</v>
      </c>
      <c r="H134" s="92" t="s">
        <v>99</v>
      </c>
      <c r="I134" s="839" t="str">
        <f>VLOOKUP(Table143223[[#This Row],[NUTS II 2013]],Table16243627[],2,FALSE)</f>
        <v>30</v>
      </c>
      <c r="J134" s="838" t="s">
        <v>99</v>
      </c>
      <c r="K134" s="839" t="str">
        <f>VLOOKUP(Table143223[[#This Row],[NUTS III 2011]],Table173526[],2,FALSE)</f>
        <v>300</v>
      </c>
      <c r="L134" s="838" t="s">
        <v>99</v>
      </c>
      <c r="M134" s="839" t="str">
        <f>VLOOKUP(Table143223[[#This Row],[NUTS III 2013]],Table17253728[],2,FALSE)</f>
        <v>300</v>
      </c>
      <c r="N134" s="840" t="e">
        <f>IFERROR(VLOOKUP(Table143223[[#This Row],[CodINE Mun2013]],[3]VRefAquis!B:H,2,FALSE),IFERROR(VLOOKUP(Table143223[[#This Row],[CodINE NUTIII 2013]],[3]VRefAquis!B:H,2,FALSE),VLOOKUP(Table143223[[#This Row],[CodINE NUTII 2013]],[3]VRefAquis!B:H,2,FALSE)))</f>
        <v>#N/A</v>
      </c>
      <c r="O134" s="841" t="e">
        <f>IF(VLOOKUP(Table143223[[#This Row],[CodINE Mun2013]],[3]VRefArren!B:H,2,FALSE)&lt;&gt;"",VLOOKUP(Table143223[[#This Row],[CodINE Mun2013]],[3]VRefArren!B:H,2,FALSE),IFERROR(VLOOKUP(Table143223[[#This Row],[CodINE NUTIII 2013]],[3]VRefArren!B:H,2,FALSE),VLOOKUP(Table143223[[#This Row],[CodINE NUTII 2013]],[3]VRefArren!B:H,2,FALSE)))</f>
        <v>#N/A</v>
      </c>
      <c r="P134" s="842">
        <v>2</v>
      </c>
      <c r="Q134" s="114">
        <v>2</v>
      </c>
      <c r="R134" s="817" t="str">
        <f>CONCATENATE("010.01.04.05/2021/",Table143223[[#This Row],[CodINE Mun2011]])</f>
        <v>010.01.04.05/2021/3104</v>
      </c>
    </row>
    <row r="135" spans="1:18" ht="18.5">
      <c r="A135" s="79" t="s">
        <v>176</v>
      </c>
      <c r="B135" s="838" t="s">
        <v>730</v>
      </c>
      <c r="C135" s="353" t="s">
        <v>416</v>
      </c>
      <c r="D135" s="93" t="s">
        <v>64</v>
      </c>
      <c r="E135" s="845" t="str">
        <f>VLOOKUP(Table143223[[#This Row],[NUTS I]],Table153324[],2,FALSE)</f>
        <v>2</v>
      </c>
      <c r="F135" s="838" t="s">
        <v>64</v>
      </c>
      <c r="G135" s="839" t="str">
        <f>VLOOKUP(Table143223[[#This Row],[NUTS II 2011]],Table163425[],2,FALSE)</f>
        <v>20</v>
      </c>
      <c r="H135" s="92" t="s">
        <v>64</v>
      </c>
      <c r="I135" s="839" t="str">
        <f>VLOOKUP(Table143223[[#This Row],[NUTS II 2013]],Table16243627[],2,FALSE)</f>
        <v>20</v>
      </c>
      <c r="J135" s="838" t="s">
        <v>64</v>
      </c>
      <c r="K135" s="839" t="str">
        <f>VLOOKUP(Table143223[[#This Row],[NUTS III 2011]],Table173526[],2,FALSE)</f>
        <v>200</v>
      </c>
      <c r="L135" s="838" t="s">
        <v>64</v>
      </c>
      <c r="M135" s="839" t="str">
        <f>VLOOKUP(Table143223[[#This Row],[NUTS III 2013]],Table17253728[],2,FALSE)</f>
        <v>200</v>
      </c>
      <c r="N135" s="840" t="e">
        <f>IFERROR(VLOOKUP(Table143223[[#This Row],[CodINE Mun2013]],[3]VRefAquis!B:H,2,FALSE),IFERROR(VLOOKUP(Table143223[[#This Row],[CodINE NUTIII 2013]],[3]VRefAquis!B:H,2,FALSE),VLOOKUP(Table143223[[#This Row],[CodINE NUTII 2013]],[3]VRefAquis!B:H,2,FALSE)))</f>
        <v>#N/A</v>
      </c>
      <c r="O135" s="841" t="e">
        <f>IF(VLOOKUP(Table143223[[#This Row],[CodINE Mun2013]],[3]VRefArren!B:H,2,FALSE)&lt;&gt;"",VLOOKUP(Table143223[[#This Row],[CodINE Mun2013]],[3]VRefArren!B:H,2,FALSE),IFERROR(VLOOKUP(Table143223[[#This Row],[CodINE NUTIII 2013]],[3]VRefArren!B:H,2,FALSE),VLOOKUP(Table143223[[#This Row],[CodINE NUTII 2013]],[3]VRefArren!B:H,2,FALSE)))</f>
        <v>#N/A</v>
      </c>
      <c r="P135" s="842">
        <v>0</v>
      </c>
      <c r="Q135" s="113">
        <v>0</v>
      </c>
      <c r="R135" s="817" t="str">
        <f>CONCATENATE("010.01.04.05/2021/",Table143223[[#This Row],[CodINE Mun2011]])</f>
        <v>010.01.04.05/2021/4602</v>
      </c>
    </row>
    <row r="136" spans="1:18" ht="18.5">
      <c r="A136" s="79" t="s">
        <v>177</v>
      </c>
      <c r="B136" s="838" t="s">
        <v>837</v>
      </c>
      <c r="C136" s="353" t="s">
        <v>518</v>
      </c>
      <c r="D136" s="92" t="s">
        <v>17</v>
      </c>
      <c r="E136" s="839" t="str">
        <f>VLOOKUP(Table143223[[#This Row],[NUTS I]],Table153324[],2,FALSE)</f>
        <v>1</v>
      </c>
      <c r="F136" s="838" t="s">
        <v>167</v>
      </c>
      <c r="G136" s="839" t="str">
        <f>VLOOKUP(Table143223[[#This Row],[NUTS II 2011]],Table163425[],2,FALSE)</f>
        <v>17</v>
      </c>
      <c r="H136" s="93" t="s">
        <v>36</v>
      </c>
      <c r="I136" s="839" t="str">
        <f>VLOOKUP(Table143223[[#This Row],[NUTS II 2013]],Table16243627[],2,FALSE)</f>
        <v>17</v>
      </c>
      <c r="J136" s="838" t="s">
        <v>842</v>
      </c>
      <c r="K136" s="839" t="str">
        <f>VLOOKUP(Table143223[[#This Row],[NUTS III 2011]],Table173526[],2,FALSE)</f>
        <v>171</v>
      </c>
      <c r="L136" s="92" t="s">
        <v>36</v>
      </c>
      <c r="M136" s="839" t="str">
        <f>VLOOKUP(Table143223[[#This Row],[NUTS III 2013]],Table17253728[],2,FALSE)</f>
        <v>170</v>
      </c>
      <c r="N136" s="840" t="e">
        <f>IFERROR(VLOOKUP(Table143223[[#This Row],[CodINE Mun2013]],[3]VRefAquis!B:H,2,FALSE),IFERROR(VLOOKUP(Table143223[[#This Row],[CodINE NUTIII 2013]],[3]VRefAquis!B:H,2,FALSE),VLOOKUP(Table143223[[#This Row],[CodINE NUTII 2013]],[3]VRefAquis!B:H,2,FALSE)))</f>
        <v>#N/A</v>
      </c>
      <c r="O136" s="841" t="e">
        <f>IF(VLOOKUP(Table143223[[#This Row],[CodINE Mun2013]],[3]VRefArren!B:H,2,FALSE)&lt;&gt;"",VLOOKUP(Table143223[[#This Row],[CodINE Mun2013]],[3]VRefArren!B:H,2,FALSE),IFERROR(VLOOKUP(Table143223[[#This Row],[CodINE NUTIII 2013]],[3]VRefArren!B:H,2,FALSE),VLOOKUP(Table143223[[#This Row],[CodINE NUTII 2013]],[3]VRefArren!B:H,2,FALSE)))</f>
        <v>#N/A</v>
      </c>
      <c r="P136" s="842">
        <v>8</v>
      </c>
      <c r="Q136" s="113">
        <v>18</v>
      </c>
      <c r="R136" s="817" t="str">
        <f>CONCATENATE("010.01.04.05/2021/",Table143223[[#This Row],[CodINE Mun2011]])</f>
        <v>010.01.04.05/2021/1109</v>
      </c>
    </row>
    <row r="137" spans="1:18" ht="18.5">
      <c r="A137" s="80" t="s">
        <v>178</v>
      </c>
      <c r="B137" s="838" t="s">
        <v>1030</v>
      </c>
      <c r="C137" s="353" t="s">
        <v>699</v>
      </c>
      <c r="D137" s="92" t="s">
        <v>17</v>
      </c>
      <c r="E137" s="839" t="str">
        <f>VLOOKUP(Table143223[[#This Row],[NUTS I]],Table153324[],2,FALSE)</f>
        <v>1</v>
      </c>
      <c r="F137" s="838" t="s">
        <v>1</v>
      </c>
      <c r="G137" s="839" t="str">
        <f>VLOOKUP(Table143223[[#This Row],[NUTS II 2011]],Table163425[],2,FALSE)</f>
        <v>11</v>
      </c>
      <c r="H137" s="93" t="s">
        <v>1</v>
      </c>
      <c r="I137" s="839" t="str">
        <f>VLOOKUP(Table143223[[#This Row],[NUTS II 2013]],Table16243627[],2,FALSE)</f>
        <v>11</v>
      </c>
      <c r="J137" s="838" t="s">
        <v>1034</v>
      </c>
      <c r="K137" s="839" t="str">
        <f>VLOOKUP(Table143223[[#This Row],[NUTS III 2011]],Table173526[],2,FALSE)</f>
        <v>114</v>
      </c>
      <c r="L137" s="93" t="s">
        <v>72</v>
      </c>
      <c r="M137" s="839" t="str">
        <f>VLOOKUP(Table143223[[#This Row],[NUTS III 2013]],Table17253728[],2,FALSE)</f>
        <v>11A</v>
      </c>
      <c r="N137" s="840" t="e">
        <f>IFERROR(VLOOKUP(Table143223[[#This Row],[CodINE Mun2013]],[3]VRefAquis!B:H,2,FALSE),IFERROR(VLOOKUP(Table143223[[#This Row],[CodINE NUTIII 2013]],[3]VRefAquis!B:H,2,FALSE),VLOOKUP(Table143223[[#This Row],[CodINE NUTII 2013]],[3]VRefAquis!B:H,2,FALSE)))</f>
        <v>#N/A</v>
      </c>
      <c r="O137" s="841" t="e">
        <f>IF(VLOOKUP(Table143223[[#This Row],[CodINE Mun2013]],[3]VRefArren!B:H,2,FALSE)&lt;&gt;"",VLOOKUP(Table143223[[#This Row],[CodINE Mun2013]],[3]VRefArren!B:H,2,FALSE),IFERROR(VLOOKUP(Table143223[[#This Row],[CodINE NUTIII 2013]],[3]VRefArren!B:H,2,FALSE),VLOOKUP(Table143223[[#This Row],[CodINE NUTII 2013]],[3]VRefArren!B:H,2,FALSE)))</f>
        <v>#N/A</v>
      </c>
      <c r="P137" s="842">
        <v>400</v>
      </c>
      <c r="Q137" s="114">
        <v>794</v>
      </c>
      <c r="R137" s="817" t="str">
        <f>CONCATENATE("010.01.04.05/2021/",Table143223[[#This Row],[CodINE Mun2011]])</f>
        <v>010.01.04.05/2021/1306</v>
      </c>
    </row>
    <row r="138" spans="1:18" ht="18.5">
      <c r="A138" s="80" t="s">
        <v>179</v>
      </c>
      <c r="B138" s="838" t="s">
        <v>911</v>
      </c>
      <c r="C138" s="353" t="s">
        <v>575</v>
      </c>
      <c r="D138" s="92" t="s">
        <v>17</v>
      </c>
      <c r="E138" s="839" t="str">
        <f>VLOOKUP(Table143223[[#This Row],[NUTS I]],Table153324[],2,FALSE)</f>
        <v>1</v>
      </c>
      <c r="F138" s="838" t="s">
        <v>18</v>
      </c>
      <c r="G138" s="839" t="str">
        <f>VLOOKUP(Table143223[[#This Row],[NUTS II 2011]],Table163425[],2,FALSE)</f>
        <v>16</v>
      </c>
      <c r="H138" s="92" t="s">
        <v>18</v>
      </c>
      <c r="I138" s="839" t="str">
        <f>VLOOKUP(Table143223[[#This Row],[NUTS II 2013]],Table16243627[],2,FALSE)</f>
        <v>16</v>
      </c>
      <c r="J138" s="838" t="s">
        <v>916</v>
      </c>
      <c r="K138" s="839" t="str">
        <f>VLOOKUP(Table143223[[#This Row],[NUTS III 2011]],Table173526[],2,FALSE)</f>
        <v>165</v>
      </c>
      <c r="L138" s="93" t="s">
        <v>23</v>
      </c>
      <c r="M138" s="839" t="str">
        <f>VLOOKUP(Table143223[[#This Row],[NUTS III 2013]],Table17253728[],2,FALSE)</f>
        <v>16G</v>
      </c>
      <c r="N138" s="840" t="e">
        <f>IFERROR(VLOOKUP(Table143223[[#This Row],[CodINE Mun2013]],[3]VRefAquis!B:H,2,FALSE),IFERROR(VLOOKUP(Table143223[[#This Row],[CodINE NUTIII 2013]],[3]VRefAquis!B:H,2,FALSE),VLOOKUP(Table143223[[#This Row],[CodINE NUTII 2013]],[3]VRefAquis!B:H,2,FALSE)))</f>
        <v>#N/A</v>
      </c>
      <c r="O138" s="841" t="e">
        <f>IF(VLOOKUP(Table143223[[#This Row],[CodINE Mun2013]],[3]VRefArren!B:H,2,FALSE)&lt;&gt;"",VLOOKUP(Table143223[[#This Row],[CodINE Mun2013]],[3]VRefArren!B:H,2,FALSE),IFERROR(VLOOKUP(Table143223[[#This Row],[CodINE NUTIII 2013]],[3]VRefArren!B:H,2,FALSE),VLOOKUP(Table143223[[#This Row],[CodINE NUTII 2013]],[3]VRefArren!B:H,2,FALSE)))</f>
        <v>#N/A</v>
      </c>
      <c r="P138" s="842">
        <v>14</v>
      </c>
      <c r="Q138" s="114">
        <v>78</v>
      </c>
      <c r="R138" s="817" t="str">
        <f>CONCATENATE("010.01.04.05/2021/",Table143223[[#This Row],[CodINE Mun2011]])</f>
        <v>010.01.04.05/2021/1806</v>
      </c>
    </row>
    <row r="139" spans="1:18" ht="18.5">
      <c r="A139" s="80" t="s">
        <v>180</v>
      </c>
      <c r="B139" s="838" t="s">
        <v>881</v>
      </c>
      <c r="C139" s="353" t="s">
        <v>533</v>
      </c>
      <c r="D139" s="92" t="s">
        <v>17</v>
      </c>
      <c r="E139" s="839" t="str">
        <f>VLOOKUP(Table143223[[#This Row],[NUTS I]],Table153324[],2,FALSE)</f>
        <v>1</v>
      </c>
      <c r="F139" s="838" t="s">
        <v>18</v>
      </c>
      <c r="G139" s="839" t="str">
        <f>VLOOKUP(Table143223[[#This Row],[NUTS II 2011]],Table163425[],2,FALSE)</f>
        <v>16</v>
      </c>
      <c r="H139" s="92" t="s">
        <v>18</v>
      </c>
      <c r="I139" s="839" t="str">
        <f>VLOOKUP(Table143223[[#This Row],[NUTS II 2013]],Table16243627[],2,FALSE)</f>
        <v>16</v>
      </c>
      <c r="J139" s="838" t="s">
        <v>887</v>
      </c>
      <c r="K139" s="839" t="str">
        <f>VLOOKUP(Table143223[[#This Row],[NUTS III 2011]],Table173526[],2,FALSE)</f>
        <v>168</v>
      </c>
      <c r="L139" s="93" t="s">
        <v>47</v>
      </c>
      <c r="M139" s="839" t="str">
        <f>VLOOKUP(Table143223[[#This Row],[NUTS III 2013]],Table17253728[],2,FALSE)</f>
        <v>16J</v>
      </c>
      <c r="N139" s="840" t="e">
        <f>IFERROR(VLOOKUP(Table143223[[#This Row],[CodINE Mun2013]],[3]VRefAquis!B:H,2,FALSE),IFERROR(VLOOKUP(Table143223[[#This Row],[CodINE NUTIII 2013]],[3]VRefAquis!B:H,2,FALSE),VLOOKUP(Table143223[[#This Row],[CodINE NUTII 2013]],[3]VRefAquis!B:H,2,FALSE)))</f>
        <v>#N/A</v>
      </c>
      <c r="O139" s="841" t="e">
        <f>IF(VLOOKUP(Table143223[[#This Row],[CodINE Mun2013]],[3]VRefArren!B:H,2,FALSE)&lt;&gt;"",VLOOKUP(Table143223[[#This Row],[CodINE Mun2013]],[3]VRefArren!B:H,2,FALSE),IFERROR(VLOOKUP(Table143223[[#This Row],[CodINE NUTIII 2013]],[3]VRefArren!B:H,2,FALSE),VLOOKUP(Table143223[[#This Row],[CodINE NUTII 2013]],[3]VRefArren!B:H,2,FALSE)))</f>
        <v>#N/A</v>
      </c>
      <c r="P139" s="842">
        <v>0</v>
      </c>
      <c r="Q139" s="114">
        <v>0</v>
      </c>
      <c r="R139" s="817" t="str">
        <f>CONCATENATE("010.01.04.05/2021/",Table143223[[#This Row],[CodINE Mun2011]])</f>
        <v>010.01.04.05/2021/0908</v>
      </c>
    </row>
    <row r="140" spans="1:18" ht="31">
      <c r="A140" s="80" t="s">
        <v>181</v>
      </c>
      <c r="B140" s="838" t="s">
        <v>1014</v>
      </c>
      <c r="C140" s="353" t="s">
        <v>670</v>
      </c>
      <c r="D140" s="92" t="s">
        <v>17</v>
      </c>
      <c r="E140" s="839" t="str">
        <f>VLOOKUP(Table143223[[#This Row],[NUTS I]],Table153324[],2,FALSE)</f>
        <v>1</v>
      </c>
      <c r="F140" s="838" t="s">
        <v>1</v>
      </c>
      <c r="G140" s="839" t="str">
        <f>VLOOKUP(Table143223[[#This Row],[NUTS II 2011]],Table163425[],2,FALSE)</f>
        <v>11</v>
      </c>
      <c r="H140" s="93" t="s">
        <v>1</v>
      </c>
      <c r="I140" s="839" t="str">
        <f>VLOOKUP(Table143223[[#This Row],[NUTS II 2013]],Table16243627[],2,FALSE)</f>
        <v>11</v>
      </c>
      <c r="J140" s="838" t="s">
        <v>1023</v>
      </c>
      <c r="K140" s="839" t="str">
        <f>VLOOKUP(Table143223[[#This Row],[NUTS III 2011]],Table173526[],2,FALSE)</f>
        <v>115</v>
      </c>
      <c r="L140" s="92" t="s">
        <v>59</v>
      </c>
      <c r="M140" s="839" t="str">
        <f>VLOOKUP(Table143223[[#This Row],[NUTS III 2013]],Table17253728[],2,FALSE)</f>
        <v>11C</v>
      </c>
      <c r="N140" s="840" t="e">
        <f>IFERROR(VLOOKUP(Table143223[[#This Row],[CodINE Mun2013]],[3]VRefAquis!B:H,2,FALSE),IFERROR(VLOOKUP(Table143223[[#This Row],[CodINE NUTIII 2013]],[3]VRefAquis!B:H,2,FALSE),VLOOKUP(Table143223[[#This Row],[CodINE NUTII 2013]],[3]VRefAquis!B:H,2,FALSE)))</f>
        <v>#N/A</v>
      </c>
      <c r="O140" s="841" t="e">
        <f>IF(VLOOKUP(Table143223[[#This Row],[CodINE Mun2013]],[3]VRefArren!B:H,2,FALSE)&lt;&gt;"",VLOOKUP(Table143223[[#This Row],[CodINE Mun2013]],[3]VRefArren!B:H,2,FALSE),IFERROR(VLOOKUP(Table143223[[#This Row],[CodINE NUTIII 2013]],[3]VRefArren!B:H,2,FALSE),VLOOKUP(Table143223[[#This Row],[CodINE NUTII 2013]],[3]VRefArren!B:H,2,FALSE)))</f>
        <v>#N/A</v>
      </c>
      <c r="P140" s="842">
        <v>0</v>
      </c>
      <c r="Q140" s="113">
        <v>0</v>
      </c>
      <c r="R140" s="817" t="str">
        <f>CONCATENATE("010.01.04.05/2021/",Table143223[[#This Row],[CodINE Mun2011]])</f>
        <v>010.01.04.05/2021/1307</v>
      </c>
    </row>
    <row r="141" spans="1:18" ht="18.5">
      <c r="A141" s="80" t="s">
        <v>182</v>
      </c>
      <c r="B141" s="838" t="s">
        <v>935</v>
      </c>
      <c r="C141" s="353" t="s">
        <v>583</v>
      </c>
      <c r="D141" s="92" t="s">
        <v>17</v>
      </c>
      <c r="E141" s="839" t="str">
        <f>VLOOKUP(Table143223[[#This Row],[NUTS I]],Table153324[],2,FALSE)</f>
        <v>1</v>
      </c>
      <c r="F141" s="838" t="s">
        <v>18</v>
      </c>
      <c r="G141" s="839" t="str">
        <f>VLOOKUP(Table143223[[#This Row],[NUTS II 2011]],Table163425[],2,FALSE)</f>
        <v>16</v>
      </c>
      <c r="H141" s="92" t="s">
        <v>18</v>
      </c>
      <c r="I141" s="839" t="str">
        <f>VLOOKUP(Table143223[[#This Row],[NUTS II 2013]],Table16243627[],2,FALSE)</f>
        <v>16</v>
      </c>
      <c r="J141" s="838" t="s">
        <v>939</v>
      </c>
      <c r="K141" s="839" t="str">
        <f>VLOOKUP(Table143223[[#This Row],[NUTS III 2011]],Table173526[],2,FALSE)</f>
        <v>163</v>
      </c>
      <c r="L141" s="92" t="s">
        <v>55</v>
      </c>
      <c r="M141" s="839" t="str">
        <f>VLOOKUP(Table143223[[#This Row],[NUTS III 2013]],Table17253728[],2,FALSE)</f>
        <v>16F</v>
      </c>
      <c r="N141" s="840" t="e">
        <f>IFERROR(VLOOKUP(Table143223[[#This Row],[CodINE Mun2013]],[3]VRefAquis!B:H,2,FALSE),IFERROR(VLOOKUP(Table143223[[#This Row],[CodINE NUTIII 2013]],[3]VRefAquis!B:H,2,FALSE),VLOOKUP(Table143223[[#This Row],[CodINE NUTII 2013]],[3]VRefAquis!B:H,2,FALSE)))</f>
        <v>#N/A</v>
      </c>
      <c r="O141" s="841" t="e">
        <f>IF(VLOOKUP(Table143223[[#This Row],[CodINE Mun2013]],[3]VRefArren!B:H,2,FALSE)&lt;&gt;"",VLOOKUP(Table143223[[#This Row],[CodINE Mun2013]],[3]VRefArren!B:H,2,FALSE),IFERROR(VLOOKUP(Table143223[[#This Row],[CodINE NUTIII 2013]],[3]VRefArren!B:H,2,FALSE),VLOOKUP(Table143223[[#This Row],[CodINE NUTII 2013]],[3]VRefArren!B:H,2,FALSE)))</f>
        <v>#N/A</v>
      </c>
      <c r="P141" s="842">
        <v>5</v>
      </c>
      <c r="Q141" s="114">
        <v>31</v>
      </c>
      <c r="R141" s="817" t="str">
        <f>CONCATENATE("010.01.04.05/2021/",Table143223[[#This Row],[CodINE Mun2011]])</f>
        <v>010.01.04.05/2021/1010</v>
      </c>
    </row>
    <row r="142" spans="1:18" ht="18.5">
      <c r="A142" s="79" t="s">
        <v>183</v>
      </c>
      <c r="B142" s="838" t="s">
        <v>804</v>
      </c>
      <c r="C142" s="353" t="s">
        <v>465</v>
      </c>
      <c r="D142" s="92" t="s">
        <v>17</v>
      </c>
      <c r="E142" s="839" t="str">
        <f>VLOOKUP(Table143223[[#This Row],[NUTS I]],Table153324[],2,FALSE)</f>
        <v>1</v>
      </c>
      <c r="F142" s="838" t="s">
        <v>25</v>
      </c>
      <c r="G142" s="839" t="str">
        <f>VLOOKUP(Table143223[[#This Row],[NUTS II 2011]],Table163425[],2,FALSE)</f>
        <v>18</v>
      </c>
      <c r="H142" s="93" t="s">
        <v>25</v>
      </c>
      <c r="I142" s="839" t="str">
        <f>VLOOKUP(Table143223[[#This Row],[NUTS II 2013]],Table16243627[],2,FALSE)</f>
        <v>18</v>
      </c>
      <c r="J142" s="838" t="s">
        <v>53</v>
      </c>
      <c r="K142" s="839" t="str">
        <f>VLOOKUP(Table143223[[#This Row],[NUTS III 2011]],Table173526[],2,FALSE)</f>
        <v>182</v>
      </c>
      <c r="L142" s="92" t="s">
        <v>53</v>
      </c>
      <c r="M142" s="839" t="str">
        <f>VLOOKUP(Table143223[[#This Row],[NUTS III 2013]],Table17253728[],2,FALSE)</f>
        <v>186</v>
      </c>
      <c r="N142" s="840" t="e">
        <f>IFERROR(VLOOKUP(Table143223[[#This Row],[CodINE Mun2013]],[3]VRefAquis!B:H,2,FALSE),IFERROR(VLOOKUP(Table143223[[#This Row],[CodINE NUTIII 2013]],[3]VRefAquis!B:H,2,FALSE),VLOOKUP(Table143223[[#This Row],[CodINE NUTII 2013]],[3]VRefAquis!B:H,2,FALSE)))</f>
        <v>#N/A</v>
      </c>
      <c r="O142" s="841" t="e">
        <f>IF(VLOOKUP(Table143223[[#This Row],[CodINE Mun2013]],[3]VRefArren!B:H,2,FALSE)&lt;&gt;"",VLOOKUP(Table143223[[#This Row],[CodINE Mun2013]],[3]VRefArren!B:H,2,FALSE),IFERROR(VLOOKUP(Table143223[[#This Row],[CodINE NUTIII 2013]],[3]VRefArren!B:H,2,FALSE),VLOOKUP(Table143223[[#This Row],[CodINE NUTII 2013]],[3]VRefArren!B:H,2,FALSE)))</f>
        <v>#N/A</v>
      </c>
      <c r="P142" s="842">
        <v>1</v>
      </c>
      <c r="Q142" s="113">
        <v>5</v>
      </c>
      <c r="R142" s="817" t="str">
        <f>CONCATENATE("010.01.04.05/2021/",Table143223[[#This Row],[CodINE Mun2011]])</f>
        <v>010.01.04.05/2021/1210</v>
      </c>
    </row>
    <row r="143" spans="1:18" ht="18.5">
      <c r="A143" s="79" t="s">
        <v>184</v>
      </c>
      <c r="B143" s="838" t="s">
        <v>1029</v>
      </c>
      <c r="C143" s="353" t="s">
        <v>698</v>
      </c>
      <c r="D143" s="92" t="s">
        <v>17</v>
      </c>
      <c r="E143" s="839" t="str">
        <f>VLOOKUP(Table143223[[#This Row],[NUTS I]],Table153324[],2,FALSE)</f>
        <v>1</v>
      </c>
      <c r="F143" s="838" t="s">
        <v>1</v>
      </c>
      <c r="G143" s="839" t="str">
        <f>VLOOKUP(Table143223[[#This Row],[NUTS II 2011]],Table163425[],2,FALSE)</f>
        <v>11</v>
      </c>
      <c r="H143" s="93" t="s">
        <v>1</v>
      </c>
      <c r="I143" s="839" t="str">
        <f>VLOOKUP(Table143223[[#This Row],[NUTS II 2013]],Table16243627[],2,FALSE)</f>
        <v>11</v>
      </c>
      <c r="J143" s="838" t="s">
        <v>1034</v>
      </c>
      <c r="K143" s="839" t="str">
        <f>VLOOKUP(Table143223[[#This Row],[NUTS III 2011]],Table173526[],2,FALSE)</f>
        <v>114</v>
      </c>
      <c r="L143" s="93" t="s">
        <v>72</v>
      </c>
      <c r="M143" s="839" t="str">
        <f>VLOOKUP(Table143223[[#This Row],[NUTS III 2013]],Table17253728[],2,FALSE)</f>
        <v>11A</v>
      </c>
      <c r="N143" s="840" t="e">
        <f>IFERROR(VLOOKUP(Table143223[[#This Row],[CodINE Mun2013]],[3]VRefAquis!B:H,2,FALSE),IFERROR(VLOOKUP(Table143223[[#This Row],[CodINE NUTIII 2013]],[3]VRefAquis!B:H,2,FALSE),VLOOKUP(Table143223[[#This Row],[CodINE NUTII 2013]],[3]VRefAquis!B:H,2,FALSE)))</f>
        <v>#N/A</v>
      </c>
      <c r="O143" s="841" t="e">
        <f>IF(VLOOKUP(Table143223[[#This Row],[CodINE Mun2013]],[3]VRefArren!B:H,2,FALSE)&lt;&gt;"",VLOOKUP(Table143223[[#This Row],[CodINE Mun2013]],[3]VRefArren!B:H,2,FALSE),IFERROR(VLOOKUP(Table143223[[#This Row],[CodINE NUTIII 2013]],[3]VRefArren!B:H,2,FALSE),VLOOKUP(Table143223[[#This Row],[CodINE NUTII 2013]],[3]VRefArren!B:H,2,FALSE)))</f>
        <v>#N/A</v>
      </c>
      <c r="P143" s="842">
        <v>190</v>
      </c>
      <c r="Q143" s="113">
        <v>190</v>
      </c>
      <c r="R143" s="817" t="str">
        <f>CONCATENATE("010.01.04.05/2021/",Table143223[[#This Row],[CodINE Mun2011]])</f>
        <v>010.01.04.05/2021/1308</v>
      </c>
    </row>
    <row r="144" spans="1:18" ht="18.5">
      <c r="A144" s="79" t="s">
        <v>185</v>
      </c>
      <c r="B144" s="838" t="s">
        <v>955</v>
      </c>
      <c r="C144" s="353" t="s">
        <v>602</v>
      </c>
      <c r="D144" s="92" t="s">
        <v>17</v>
      </c>
      <c r="E144" s="839" t="str">
        <f>VLOOKUP(Table143223[[#This Row],[NUTS I]],Table153324[],2,FALSE)</f>
        <v>1</v>
      </c>
      <c r="F144" s="838" t="s">
        <v>18</v>
      </c>
      <c r="G144" s="839" t="str">
        <f>VLOOKUP(Table143223[[#This Row],[NUTS II 2011]],Table163425[],2,FALSE)</f>
        <v>16</v>
      </c>
      <c r="H144" s="92" t="s">
        <v>18</v>
      </c>
      <c r="I144" s="839" t="str">
        <f>VLOOKUP(Table143223[[#This Row],[NUTS II 2013]],Table16243627[],2,FALSE)</f>
        <v>16</v>
      </c>
      <c r="J144" s="838" t="s">
        <v>963</v>
      </c>
      <c r="K144" s="839" t="str">
        <f>VLOOKUP(Table143223[[#This Row],[NUTS III 2011]],Table173526[],2,FALSE)</f>
        <v>161</v>
      </c>
      <c r="L144" s="92" t="s">
        <v>69</v>
      </c>
      <c r="M144" s="839" t="str">
        <f>VLOOKUP(Table143223[[#This Row],[NUTS III 2013]],Table17253728[],2,FALSE)</f>
        <v>16E</v>
      </c>
      <c r="N144" s="840" t="e">
        <f>IFERROR(VLOOKUP(Table143223[[#This Row],[CodINE Mun2013]],[3]VRefAquis!B:H,2,FALSE),IFERROR(VLOOKUP(Table143223[[#This Row],[CodINE NUTIII 2013]],[3]VRefAquis!B:H,2,FALSE),VLOOKUP(Table143223[[#This Row],[CodINE NUTII 2013]],[3]VRefAquis!B:H,2,FALSE)))</f>
        <v>#N/A</v>
      </c>
      <c r="O144" s="841" t="e">
        <f>IF(VLOOKUP(Table143223[[#This Row],[CodINE Mun2013]],[3]VRefArren!B:H,2,FALSE)&lt;&gt;"",VLOOKUP(Table143223[[#This Row],[CodINE Mun2013]],[3]VRefArren!B:H,2,FALSE),IFERROR(VLOOKUP(Table143223[[#This Row],[CodINE NUTIII 2013]],[3]VRefArren!B:H,2,FALSE),VLOOKUP(Table143223[[#This Row],[CodINE NUTII 2013]],[3]VRefArren!B:H,2,FALSE)))</f>
        <v>#N/A</v>
      </c>
      <c r="P144" s="842">
        <v>4</v>
      </c>
      <c r="Q144" s="113">
        <v>7</v>
      </c>
      <c r="R144" s="817" t="str">
        <f>CONCATENATE("010.01.04.05/2021/",Table143223[[#This Row],[CodINE Mun2011]])</f>
        <v>010.01.04.05/2021/0111</v>
      </c>
    </row>
    <row r="145" spans="1:18" ht="18.5">
      <c r="A145" s="79" t="s">
        <v>186</v>
      </c>
      <c r="B145" s="838" t="s">
        <v>880</v>
      </c>
      <c r="C145" s="353" t="s">
        <v>532</v>
      </c>
      <c r="D145" s="92" t="s">
        <v>17</v>
      </c>
      <c r="E145" s="839" t="str">
        <f>VLOOKUP(Table143223[[#This Row],[NUTS I]],Table153324[],2,FALSE)</f>
        <v>1</v>
      </c>
      <c r="F145" s="838" t="s">
        <v>18</v>
      </c>
      <c r="G145" s="839" t="str">
        <f>VLOOKUP(Table143223[[#This Row],[NUTS II 2011]],Table163425[],2,FALSE)</f>
        <v>16</v>
      </c>
      <c r="H145" s="92" t="s">
        <v>18</v>
      </c>
      <c r="I145" s="839" t="str">
        <f>VLOOKUP(Table143223[[#This Row],[NUTS II 2013]],Table16243627[],2,FALSE)</f>
        <v>16</v>
      </c>
      <c r="J145" s="838" t="s">
        <v>887</v>
      </c>
      <c r="K145" s="839" t="str">
        <f>VLOOKUP(Table143223[[#This Row],[NUTS III 2011]],Table173526[],2,FALSE)</f>
        <v>168</v>
      </c>
      <c r="L145" s="93" t="s">
        <v>47</v>
      </c>
      <c r="M145" s="839" t="str">
        <f>VLOOKUP(Table143223[[#This Row],[NUTS III 2013]],Table17253728[],2,FALSE)</f>
        <v>16J</v>
      </c>
      <c r="N145" s="840" t="e">
        <f>IFERROR(VLOOKUP(Table143223[[#This Row],[CodINE Mun2013]],[3]VRefAquis!B:H,2,FALSE),IFERROR(VLOOKUP(Table143223[[#This Row],[CodINE NUTIII 2013]],[3]VRefAquis!B:H,2,FALSE),VLOOKUP(Table143223[[#This Row],[CodINE NUTII 2013]],[3]VRefAquis!B:H,2,FALSE)))</f>
        <v>#N/A</v>
      </c>
      <c r="O145" s="841" t="e">
        <f>IF(VLOOKUP(Table143223[[#This Row],[CodINE Mun2013]],[3]VRefArren!B:H,2,FALSE)&lt;&gt;"",VLOOKUP(Table143223[[#This Row],[CodINE Mun2013]],[3]VRefArren!B:H,2,FALSE),IFERROR(VLOOKUP(Table143223[[#This Row],[CodINE NUTIII 2013]],[3]VRefArren!B:H,2,FALSE),VLOOKUP(Table143223[[#This Row],[CodINE NUTII 2013]],[3]VRefArren!B:H,2,FALSE)))</f>
        <v>#N/A</v>
      </c>
      <c r="P145" s="842">
        <v>4</v>
      </c>
      <c r="Q145" s="113">
        <v>5</v>
      </c>
      <c r="R145" s="817" t="str">
        <f>CONCATENATE("010.01.04.05/2021/",Table143223[[#This Row],[CodINE Mun2011]])</f>
        <v>010.01.04.05/2021/0909</v>
      </c>
    </row>
    <row r="146" spans="1:18" ht="18.5">
      <c r="A146" s="80" t="s">
        <v>187</v>
      </c>
      <c r="B146" s="838" t="s">
        <v>1051</v>
      </c>
      <c r="C146" s="353" t="s">
        <v>375</v>
      </c>
      <c r="D146" s="92" t="s">
        <v>17</v>
      </c>
      <c r="E146" s="839" t="str">
        <f>VLOOKUP(Table143223[[#This Row],[NUTS I]],Table153324[],2,FALSE)</f>
        <v>1</v>
      </c>
      <c r="F146" s="838" t="s">
        <v>1</v>
      </c>
      <c r="G146" s="839" t="str">
        <f>VLOOKUP(Table143223[[#This Row],[NUTS II 2011]],Table163425[],2,FALSE)</f>
        <v>11</v>
      </c>
      <c r="H146" s="93" t="s">
        <v>1</v>
      </c>
      <c r="I146" s="839" t="str">
        <f>VLOOKUP(Table143223[[#This Row],[NUTS II 2013]],Table16243627[],2,FALSE)</f>
        <v>11</v>
      </c>
      <c r="J146" s="838" t="s">
        <v>1054</v>
      </c>
      <c r="K146" s="839" t="str">
        <f>VLOOKUP(Table143223[[#This Row],[NUTS III 2011]],Table173526[],2,FALSE)</f>
        <v>111</v>
      </c>
      <c r="L146" s="92" t="s">
        <v>67</v>
      </c>
      <c r="M146" s="839" t="str">
        <f>VLOOKUP(Table143223[[#This Row],[NUTS III 2013]],Table17253728[],2,FALSE)</f>
        <v>111</v>
      </c>
      <c r="N146" s="840" t="e">
        <f>IFERROR(VLOOKUP(Table143223[[#This Row],[CodINE Mun2013]],[3]VRefAquis!B:H,2,FALSE),IFERROR(VLOOKUP(Table143223[[#This Row],[CodINE NUTIII 2013]],[3]VRefAquis!B:H,2,FALSE),VLOOKUP(Table143223[[#This Row],[CodINE NUTII 2013]],[3]VRefAquis!B:H,2,FALSE)))</f>
        <v>#N/A</v>
      </c>
      <c r="O146" s="841" t="e">
        <f>IF(VLOOKUP(Table143223[[#This Row],[CodINE Mun2013]],[3]VRefArren!B:H,2,FALSE)&lt;&gt;"",VLOOKUP(Table143223[[#This Row],[CodINE Mun2013]],[3]VRefArren!B:H,2,FALSE),IFERROR(VLOOKUP(Table143223[[#This Row],[CodINE NUTIII 2013]],[3]VRefArren!B:H,2,FALSE),VLOOKUP(Table143223[[#This Row],[CodINE NUTII 2013]],[3]VRefArren!B:H,2,FALSE)))</f>
        <v>#N/A</v>
      </c>
      <c r="P146" s="842">
        <v>0</v>
      </c>
      <c r="Q146" s="114">
        <v>0</v>
      </c>
      <c r="R146" s="817" t="str">
        <f>CONCATENATE("010.01.04.05/2021/",Table143223[[#This Row],[CodINE Mun2011]])</f>
        <v>010.01.04.05/2021/1603</v>
      </c>
    </row>
    <row r="147" spans="1:18" ht="18.5">
      <c r="A147" s="80" t="s">
        <v>188</v>
      </c>
      <c r="B147" s="838" t="s">
        <v>775</v>
      </c>
      <c r="C147" s="353" t="s">
        <v>492</v>
      </c>
      <c r="D147" s="92" t="s">
        <v>17</v>
      </c>
      <c r="E147" s="839" t="str">
        <f>VLOOKUP(Table143223[[#This Row],[NUTS I]],Table153324[],2,FALSE)</f>
        <v>1</v>
      </c>
      <c r="F147" s="838" t="s">
        <v>25</v>
      </c>
      <c r="G147" s="839" t="str">
        <f>VLOOKUP(Table143223[[#This Row],[NUTS II 2011]],Table163425[],2,FALSE)</f>
        <v>18</v>
      </c>
      <c r="H147" s="93" t="s">
        <v>25</v>
      </c>
      <c r="I147" s="839" t="str">
        <f>VLOOKUP(Table143223[[#This Row],[NUTS II 2013]],Table16243627[],2,FALSE)</f>
        <v>18</v>
      </c>
      <c r="J147" s="838" t="s">
        <v>44</v>
      </c>
      <c r="K147" s="839" t="str">
        <f>VLOOKUP(Table143223[[#This Row],[NUTS III 2011]],Table173526[],2,FALSE)</f>
        <v>184</v>
      </c>
      <c r="L147" s="92" t="s">
        <v>44</v>
      </c>
      <c r="M147" s="839" t="str">
        <f>VLOOKUP(Table143223[[#This Row],[NUTS III 2013]],Table17253728[],2,FALSE)</f>
        <v>184</v>
      </c>
      <c r="N147" s="840" t="e">
        <f>IFERROR(VLOOKUP(Table143223[[#This Row],[CodINE Mun2013]],[3]VRefAquis!B:H,2,FALSE),IFERROR(VLOOKUP(Table143223[[#This Row],[CodINE NUTIII 2013]],[3]VRefAquis!B:H,2,FALSE),VLOOKUP(Table143223[[#This Row],[CodINE NUTII 2013]],[3]VRefAquis!B:H,2,FALSE)))</f>
        <v>#N/A</v>
      </c>
      <c r="O147" s="841" t="e">
        <f>IF(VLOOKUP(Table143223[[#This Row],[CodINE Mun2013]],[3]VRefArren!B:H,2,FALSE)&lt;&gt;"",VLOOKUP(Table143223[[#This Row],[CodINE Mun2013]],[3]VRefArren!B:H,2,FALSE),IFERROR(VLOOKUP(Table143223[[#This Row],[CodINE NUTIII 2013]],[3]VRefArren!B:H,2,FALSE),VLOOKUP(Table143223[[#This Row],[CodINE NUTII 2013]],[3]VRefArren!B:H,2,FALSE)))</f>
        <v>#N/A</v>
      </c>
      <c r="P147" s="842">
        <v>3</v>
      </c>
      <c r="Q147" s="114">
        <v>3</v>
      </c>
      <c r="R147" s="817" t="str">
        <f>CONCATENATE("010.01.04.05/2021/",Table143223[[#This Row],[CodINE Mun2011]])</f>
        <v>010.01.04.05/2021/0209</v>
      </c>
    </row>
    <row r="148" spans="1:18" ht="18.5">
      <c r="A148" s="79" t="s">
        <v>189</v>
      </c>
      <c r="B148" s="838" t="s">
        <v>992</v>
      </c>
      <c r="C148" s="353" t="s">
        <v>660</v>
      </c>
      <c r="D148" s="92" t="s">
        <v>17</v>
      </c>
      <c r="E148" s="839" t="str">
        <f>VLOOKUP(Table143223[[#This Row],[NUTS I]],Table153324[],2,FALSE)</f>
        <v>1</v>
      </c>
      <c r="F148" s="838" t="s">
        <v>1</v>
      </c>
      <c r="G148" s="839" t="str">
        <f>VLOOKUP(Table143223[[#This Row],[NUTS II 2011]],Table163425[],2,FALSE)</f>
        <v>11</v>
      </c>
      <c r="H148" s="93" t="s">
        <v>1</v>
      </c>
      <c r="I148" s="839" t="str">
        <f>VLOOKUP(Table143223[[#This Row],[NUTS II 2013]],Table16243627[],2,FALSE)</f>
        <v>11</v>
      </c>
      <c r="J148" s="838" t="s">
        <v>41</v>
      </c>
      <c r="K148" s="839" t="str">
        <f>VLOOKUP(Table143223[[#This Row],[NUTS III 2011]],Table173526[],2,FALSE)</f>
        <v>117</v>
      </c>
      <c r="L148" s="92" t="s">
        <v>41</v>
      </c>
      <c r="M148" s="839" t="str">
        <f>VLOOKUP(Table143223[[#This Row],[NUTS III 2013]],Table17253728[],2,FALSE)</f>
        <v>11D</v>
      </c>
      <c r="N148" s="840" t="e">
        <f>IFERROR(VLOOKUP(Table143223[[#This Row],[CodINE Mun2013]],[3]VRefAquis!B:H,2,FALSE),IFERROR(VLOOKUP(Table143223[[#This Row],[CodINE NUTIII 2013]],[3]VRefAquis!B:H,2,FALSE),VLOOKUP(Table143223[[#This Row],[CodINE NUTII 2013]],[3]VRefAquis!B:H,2,FALSE)))</f>
        <v>#N/A</v>
      </c>
      <c r="O148" s="841" t="e">
        <f>IF(VLOOKUP(Table143223[[#This Row],[CodINE Mun2013]],[3]VRefArren!B:H,2,FALSE)&lt;&gt;"",VLOOKUP(Table143223[[#This Row],[CodINE Mun2013]],[3]VRefArren!B:H,2,FALSE),IFERROR(VLOOKUP(Table143223[[#This Row],[CodINE NUTIII 2013]],[3]VRefArren!B:H,2,FALSE),VLOOKUP(Table143223[[#This Row],[CodINE NUTII 2013]],[3]VRefArren!B:H,2,FALSE)))</f>
        <v>#N/A</v>
      </c>
      <c r="P148" s="842">
        <v>1</v>
      </c>
      <c r="Q148" s="113">
        <v>47</v>
      </c>
      <c r="R148" s="817" t="str">
        <f>CONCATENATE("010.01.04.05/2021/",Table143223[[#This Row],[CodINE Mun2011]])</f>
        <v>010.01.04.05/2021/1704</v>
      </c>
    </row>
    <row r="149" spans="1:18" ht="18.5">
      <c r="A149" s="80" t="s">
        <v>190</v>
      </c>
      <c r="B149" s="838" t="s">
        <v>943</v>
      </c>
      <c r="C149" s="353" t="s">
        <v>601</v>
      </c>
      <c r="D149" s="92" t="s">
        <v>17</v>
      </c>
      <c r="E149" s="839" t="str">
        <f>VLOOKUP(Table143223[[#This Row],[NUTS I]],Table153324[],2,FALSE)</f>
        <v>1</v>
      </c>
      <c r="F149" s="838" t="s">
        <v>18</v>
      </c>
      <c r="G149" s="839" t="str">
        <f>VLOOKUP(Table143223[[#This Row],[NUTS II 2011]],Table163425[],2,FALSE)</f>
        <v>16</v>
      </c>
      <c r="H149" s="92" t="s">
        <v>18</v>
      </c>
      <c r="I149" s="839" t="str">
        <f>VLOOKUP(Table143223[[#This Row],[NUTS II 2013]],Table16243627[],2,FALSE)</f>
        <v>16</v>
      </c>
      <c r="J149" s="838" t="s">
        <v>949</v>
      </c>
      <c r="K149" s="839" t="str">
        <f>VLOOKUP(Table143223[[#This Row],[NUTS III 2011]],Table173526[],2,FALSE)</f>
        <v>162</v>
      </c>
      <c r="L149" s="92" t="s">
        <v>69</v>
      </c>
      <c r="M149" s="839" t="str">
        <f>VLOOKUP(Table143223[[#This Row],[NUTS III 2013]],Table17253728[],2,FALSE)</f>
        <v>16E</v>
      </c>
      <c r="N149" s="840" t="e">
        <f>IFERROR(VLOOKUP(Table143223[[#This Row],[CodINE Mun2013]],[3]VRefAquis!B:H,2,FALSE),IFERROR(VLOOKUP(Table143223[[#This Row],[CodINE NUTIII 2013]],[3]VRefAquis!B:H,2,FALSE),VLOOKUP(Table143223[[#This Row],[CodINE NUTII 2013]],[3]VRefAquis!B:H,2,FALSE)))</f>
        <v>#N/A</v>
      </c>
      <c r="O149" s="841" t="e">
        <f>IF(VLOOKUP(Table143223[[#This Row],[CodINE Mun2013]],[3]VRefArren!B:H,2,FALSE)&lt;&gt;"",VLOOKUP(Table143223[[#This Row],[CodINE Mun2013]],[3]VRefArren!B:H,2,FALSE),IFERROR(VLOOKUP(Table143223[[#This Row],[CodINE NUTIII 2013]],[3]VRefArren!B:H,2,FALSE),VLOOKUP(Table143223[[#This Row],[CodINE NUTII 2013]],[3]VRefArren!B:H,2,FALSE)))</f>
        <v>#N/A</v>
      </c>
      <c r="P149" s="842">
        <v>5</v>
      </c>
      <c r="Q149" s="114">
        <v>329</v>
      </c>
      <c r="R149" s="817" t="str">
        <f>CONCATENATE("010.01.04.05/2021/",Table143223[[#This Row],[CodINE Mun2011]])</f>
        <v>010.01.04.05/2021/0608</v>
      </c>
    </row>
    <row r="150" spans="1:18" ht="18.5">
      <c r="A150" s="79" t="s">
        <v>191</v>
      </c>
      <c r="B150" s="838" t="s">
        <v>927</v>
      </c>
      <c r="C150" s="353" t="s">
        <v>600</v>
      </c>
      <c r="D150" s="92" t="s">
        <v>17</v>
      </c>
      <c r="E150" s="839" t="str">
        <f>VLOOKUP(Table143223[[#This Row],[NUTS I]],Table153324[],2,FALSE)</f>
        <v>1</v>
      </c>
      <c r="F150" s="838" t="s">
        <v>18</v>
      </c>
      <c r="G150" s="839" t="str">
        <f>VLOOKUP(Table143223[[#This Row],[NUTS II 2011]],Table163425[],2,FALSE)</f>
        <v>16</v>
      </c>
      <c r="H150" s="92" t="s">
        <v>18</v>
      </c>
      <c r="I150" s="839" t="str">
        <f>VLOOKUP(Table143223[[#This Row],[NUTS II 2013]],Table16243627[],2,FALSE)</f>
        <v>16</v>
      </c>
      <c r="J150" s="838" t="s">
        <v>932</v>
      </c>
      <c r="K150" s="839" t="str">
        <f>VLOOKUP(Table143223[[#This Row],[NUTS III 2011]],Table173526[],2,FALSE)</f>
        <v>164</v>
      </c>
      <c r="L150" s="92" t="s">
        <v>69</v>
      </c>
      <c r="M150" s="839" t="str">
        <f>VLOOKUP(Table143223[[#This Row],[NUTS III 2013]],Table17253728[],2,FALSE)</f>
        <v>16E</v>
      </c>
      <c r="N150" s="840" t="e">
        <f>IFERROR(VLOOKUP(Table143223[[#This Row],[CodINE Mun2013]],[3]VRefAquis!B:H,2,FALSE),IFERROR(VLOOKUP(Table143223[[#This Row],[CodINE NUTIII 2013]],[3]VRefAquis!B:H,2,FALSE),VLOOKUP(Table143223[[#This Row],[CodINE NUTII 2013]],[3]VRefAquis!B:H,2,FALSE)))</f>
        <v>#N/A</v>
      </c>
      <c r="O150" s="841" t="e">
        <f>IF(VLOOKUP(Table143223[[#This Row],[CodINE Mun2013]],[3]VRefArren!B:H,2,FALSE)&lt;&gt;"",VLOOKUP(Table143223[[#This Row],[CodINE Mun2013]],[3]VRefArren!B:H,2,FALSE),IFERROR(VLOOKUP(Table143223[[#This Row],[CodINE NUTIII 2013]],[3]VRefArren!B:H,2,FALSE),VLOOKUP(Table143223[[#This Row],[CodINE NUTII 2013]],[3]VRefArren!B:H,2,FALSE)))</f>
        <v>#N/A</v>
      </c>
      <c r="P150" s="842">
        <v>6</v>
      </c>
      <c r="Q150" s="113">
        <v>6</v>
      </c>
      <c r="R150" s="817" t="str">
        <f>CONCATENATE("010.01.04.05/2021/",Table143223[[#This Row],[CodINE Mun2011]])</f>
        <v>010.01.04.05/2021/0609</v>
      </c>
    </row>
    <row r="151" spans="1:18" ht="18.5">
      <c r="A151" s="80" t="s">
        <v>192</v>
      </c>
      <c r="B151" s="838" t="s">
        <v>974</v>
      </c>
      <c r="C151" s="353" t="s">
        <v>642</v>
      </c>
      <c r="D151" s="92" t="s">
        <v>17</v>
      </c>
      <c r="E151" s="839" t="str">
        <f>VLOOKUP(Table143223[[#This Row],[NUTS I]],Table153324[],2,FALSE)</f>
        <v>1</v>
      </c>
      <c r="F151" s="838" t="s">
        <v>1</v>
      </c>
      <c r="G151" s="839" t="str">
        <f>VLOOKUP(Table143223[[#This Row],[NUTS II 2011]],Table163425[],2,FALSE)</f>
        <v>11</v>
      </c>
      <c r="H151" s="93" t="s">
        <v>1</v>
      </c>
      <c r="I151" s="839" t="str">
        <f>VLOOKUP(Table143223[[#This Row],[NUTS II 2013]],Table16243627[],2,FALSE)</f>
        <v>11</v>
      </c>
      <c r="J151" s="838" t="s">
        <v>979</v>
      </c>
      <c r="K151" s="839" t="str">
        <f>VLOOKUP(Table143223[[#This Row],[NUTS III 2011]],Table173526[],2,FALSE)</f>
        <v>118</v>
      </c>
      <c r="L151" s="92" t="s">
        <v>40</v>
      </c>
      <c r="M151" s="839" t="str">
        <f>VLOOKUP(Table143223[[#This Row],[NUTS III 2013]],Table17253728[],2,FALSE)</f>
        <v>11E</v>
      </c>
      <c r="N151" s="840" t="e">
        <f>IFERROR(VLOOKUP(Table143223[[#This Row],[CodINE Mun2013]],[3]VRefAquis!B:H,2,FALSE),IFERROR(VLOOKUP(Table143223[[#This Row],[CodINE NUTIII 2013]],[3]VRefAquis!B:H,2,FALSE),VLOOKUP(Table143223[[#This Row],[CodINE NUTII 2013]],[3]VRefAquis!B:H,2,FALSE)))</f>
        <v>#N/A</v>
      </c>
      <c r="O151" s="841" t="e">
        <f>IF(VLOOKUP(Table143223[[#This Row],[CodINE Mun2013]],[3]VRefArren!B:H,2,FALSE)&lt;&gt;"",VLOOKUP(Table143223[[#This Row],[CodINE Mun2013]],[3]VRefArren!B:H,2,FALSE),IFERROR(VLOOKUP(Table143223[[#This Row],[CodINE NUTIII 2013]],[3]VRefArren!B:H,2,FALSE),VLOOKUP(Table143223[[#This Row],[CodINE NUTII 2013]],[3]VRefArren!B:H,2,FALSE)))</f>
        <v>#N/A</v>
      </c>
      <c r="P151" s="842">
        <v>2</v>
      </c>
      <c r="Q151" s="113">
        <v>65</v>
      </c>
      <c r="R151" s="817" t="str">
        <f>CONCATENATE("010.01.04.05/2021/",Table143223[[#This Row],[CodINE Mun2011]])</f>
        <v>010.01.04.05/2021/0406</v>
      </c>
    </row>
    <row r="152" spans="1:18" ht="18.5">
      <c r="A152" s="80" t="s">
        <v>193</v>
      </c>
      <c r="B152" s="838" t="s">
        <v>973</v>
      </c>
      <c r="C152" s="353" t="s">
        <v>641</v>
      </c>
      <c r="D152" s="92" t="s">
        <v>17</v>
      </c>
      <c r="E152" s="839" t="str">
        <f>VLOOKUP(Table143223[[#This Row],[NUTS I]],Table153324[],2,FALSE)</f>
        <v>1</v>
      </c>
      <c r="F152" s="838" t="s">
        <v>1</v>
      </c>
      <c r="G152" s="839" t="str">
        <f>VLOOKUP(Table143223[[#This Row],[NUTS II 2011]],Table163425[],2,FALSE)</f>
        <v>11</v>
      </c>
      <c r="H152" s="93" t="s">
        <v>1</v>
      </c>
      <c r="I152" s="839" t="str">
        <f>VLOOKUP(Table143223[[#This Row],[NUTS II 2013]],Table16243627[],2,FALSE)</f>
        <v>11</v>
      </c>
      <c r="J152" s="838" t="s">
        <v>979</v>
      </c>
      <c r="K152" s="839" t="str">
        <f>VLOOKUP(Table143223[[#This Row],[NUTS III 2011]],Table173526[],2,FALSE)</f>
        <v>118</v>
      </c>
      <c r="L152" s="92" t="s">
        <v>40</v>
      </c>
      <c r="M152" s="839" t="str">
        <f>VLOOKUP(Table143223[[#This Row],[NUTS III 2013]],Table17253728[],2,FALSE)</f>
        <v>11E</v>
      </c>
      <c r="N152" s="840" t="e">
        <f>IFERROR(VLOOKUP(Table143223[[#This Row],[CodINE Mun2013]],[3]VRefAquis!B:H,2,FALSE),IFERROR(VLOOKUP(Table143223[[#This Row],[CodINE NUTIII 2013]],[3]VRefAquis!B:H,2,FALSE),VLOOKUP(Table143223[[#This Row],[CodINE NUTII 2013]],[3]VRefAquis!B:H,2,FALSE)))</f>
        <v>#N/A</v>
      </c>
      <c r="O152" s="841" t="e">
        <f>IF(VLOOKUP(Table143223[[#This Row],[CodINE Mun2013]],[3]VRefArren!B:H,2,FALSE)&lt;&gt;"",VLOOKUP(Table143223[[#This Row],[CodINE Mun2013]],[3]VRefArren!B:H,2,FALSE),IFERROR(VLOOKUP(Table143223[[#This Row],[CodINE NUTIII 2013]],[3]VRefArren!B:H,2,FALSE),VLOOKUP(Table143223[[#This Row],[CodINE NUTII 2013]],[3]VRefArren!B:H,2,FALSE)))</f>
        <v>#N/A</v>
      </c>
      <c r="P152" s="842">
        <v>1</v>
      </c>
      <c r="Q152" s="113">
        <v>16</v>
      </c>
      <c r="R152" s="817" t="str">
        <f>CONCATENATE("010.01.04.05/2021/",Table143223[[#This Row],[CodINE Mun2011]])</f>
        <v>010.01.04.05/2021/0407</v>
      </c>
    </row>
    <row r="153" spans="1:18" ht="18.5">
      <c r="A153" s="80" t="s">
        <v>194</v>
      </c>
      <c r="B153" s="838" t="s">
        <v>972</v>
      </c>
      <c r="C153" s="353" t="s">
        <v>640</v>
      </c>
      <c r="D153" s="92" t="s">
        <v>17</v>
      </c>
      <c r="E153" s="839" t="str">
        <f>VLOOKUP(Table143223[[#This Row],[NUTS I]],Table153324[],2,FALSE)</f>
        <v>1</v>
      </c>
      <c r="F153" s="838" t="s">
        <v>1</v>
      </c>
      <c r="G153" s="839" t="str">
        <f>VLOOKUP(Table143223[[#This Row],[NUTS II 2011]],Table163425[],2,FALSE)</f>
        <v>11</v>
      </c>
      <c r="H153" s="93" t="s">
        <v>1</v>
      </c>
      <c r="I153" s="839" t="str">
        <f>VLOOKUP(Table143223[[#This Row],[NUTS II 2013]],Table16243627[],2,FALSE)</f>
        <v>11</v>
      </c>
      <c r="J153" s="838" t="s">
        <v>979</v>
      </c>
      <c r="K153" s="839" t="str">
        <f>VLOOKUP(Table143223[[#This Row],[NUTS III 2011]],Table173526[],2,FALSE)</f>
        <v>118</v>
      </c>
      <c r="L153" s="92" t="s">
        <v>40</v>
      </c>
      <c r="M153" s="839" t="str">
        <f>VLOOKUP(Table143223[[#This Row],[NUTS III 2013]],Table17253728[],2,FALSE)</f>
        <v>11E</v>
      </c>
      <c r="N153" s="840" t="e">
        <f>IFERROR(VLOOKUP(Table143223[[#This Row],[CodINE Mun2013]],[3]VRefAquis!B:H,2,FALSE),IFERROR(VLOOKUP(Table143223[[#This Row],[CodINE NUTIII 2013]],[3]VRefAquis!B:H,2,FALSE),VLOOKUP(Table143223[[#This Row],[CodINE NUTII 2013]],[3]VRefAquis!B:H,2,FALSE)))</f>
        <v>#N/A</v>
      </c>
      <c r="O153" s="841" t="e">
        <f>IF(VLOOKUP(Table143223[[#This Row],[CodINE Mun2013]],[3]VRefArren!B:H,2,FALSE)&lt;&gt;"",VLOOKUP(Table143223[[#This Row],[CodINE Mun2013]],[3]VRefArren!B:H,2,FALSE),IFERROR(VLOOKUP(Table143223[[#This Row],[CodINE NUTIII 2013]],[3]VRefArren!B:H,2,FALSE),VLOOKUP(Table143223[[#This Row],[CodINE NUTII 2013]],[3]VRefArren!B:H,2,FALSE)))</f>
        <v>#N/A</v>
      </c>
      <c r="P153" s="842">
        <v>0</v>
      </c>
      <c r="Q153" s="113">
        <v>0</v>
      </c>
      <c r="R153" s="817" t="str">
        <f>CONCATENATE("010.01.04.05/2021/",Table143223[[#This Row],[CodINE Mun2011]])</f>
        <v>010.01.04.05/2021/0408</v>
      </c>
    </row>
    <row r="154" spans="1:18" ht="18.5">
      <c r="A154" s="80" t="s">
        <v>195</v>
      </c>
      <c r="B154" s="838" t="s">
        <v>985</v>
      </c>
      <c r="C154" s="353" t="s">
        <v>659</v>
      </c>
      <c r="D154" s="92" t="s">
        <v>17</v>
      </c>
      <c r="E154" s="839" t="str">
        <f>VLOOKUP(Table143223[[#This Row],[NUTS I]],Table153324[],2,FALSE)</f>
        <v>1</v>
      </c>
      <c r="F154" s="838" t="s">
        <v>1</v>
      </c>
      <c r="G154" s="839" t="str">
        <f>VLOOKUP(Table143223[[#This Row],[NUTS II 2011]],Table163425[],2,FALSE)</f>
        <v>11</v>
      </c>
      <c r="H154" s="93" t="s">
        <v>1</v>
      </c>
      <c r="I154" s="839" t="str">
        <f>VLOOKUP(Table143223[[#This Row],[NUTS II 2013]],Table16243627[],2,FALSE)</f>
        <v>11</v>
      </c>
      <c r="J154" s="838" t="s">
        <v>41</v>
      </c>
      <c r="K154" s="839" t="str">
        <f>VLOOKUP(Table143223[[#This Row],[NUTS III 2011]],Table173526[],2,FALSE)</f>
        <v>117</v>
      </c>
      <c r="L154" s="92" t="s">
        <v>41</v>
      </c>
      <c r="M154" s="839" t="str">
        <f>VLOOKUP(Table143223[[#This Row],[NUTS III 2013]],Table17253728[],2,FALSE)</f>
        <v>11D</v>
      </c>
      <c r="N154" s="840" t="e">
        <f>IFERROR(VLOOKUP(Table143223[[#This Row],[CodINE Mun2013]],[3]VRefAquis!B:H,2,FALSE),IFERROR(VLOOKUP(Table143223[[#This Row],[CodINE NUTIII 2013]],[3]VRefAquis!B:H,2,FALSE),VLOOKUP(Table143223[[#This Row],[CodINE NUTII 2013]],[3]VRefAquis!B:H,2,FALSE)))</f>
        <v>#N/A</v>
      </c>
      <c r="O154" s="841" t="e">
        <f>IF(VLOOKUP(Table143223[[#This Row],[CodINE Mun2013]],[3]VRefArren!B:H,2,FALSE)&lt;&gt;"",VLOOKUP(Table143223[[#This Row],[CodINE Mun2013]],[3]VRefArren!B:H,2,FALSE),IFERROR(VLOOKUP(Table143223[[#This Row],[CodINE NUTIII 2013]],[3]VRefArren!B:H,2,FALSE),VLOOKUP(Table143223[[#This Row],[CodINE NUTII 2013]],[3]VRefArren!B:H,2,FALSE)))</f>
        <v>#N/A</v>
      </c>
      <c r="P154" s="842">
        <v>5</v>
      </c>
      <c r="Q154" s="114">
        <v>27</v>
      </c>
      <c r="R154" s="817" t="str">
        <f>CONCATENATE("010.01.04.05/2021/",Table143223[[#This Row],[CodINE Mun2011]])</f>
        <v>010.01.04.05/2021/1807</v>
      </c>
    </row>
    <row r="155" spans="1:18" ht="18.5">
      <c r="A155" s="80" t="s">
        <v>196</v>
      </c>
      <c r="B155" s="838" t="s">
        <v>826</v>
      </c>
      <c r="C155" s="353" t="s">
        <v>517</v>
      </c>
      <c r="D155" s="92" t="s">
        <v>17</v>
      </c>
      <c r="E155" s="839" t="str">
        <f>VLOOKUP(Table143223[[#This Row],[NUTS I]],Table153324[],2,FALSE)</f>
        <v>1</v>
      </c>
      <c r="F155" s="838" t="s">
        <v>167</v>
      </c>
      <c r="G155" s="839" t="str">
        <f>VLOOKUP(Table143223[[#This Row],[NUTS II 2011]],Table163425[],2,FALSE)</f>
        <v>17</v>
      </c>
      <c r="H155" s="93" t="s">
        <v>36</v>
      </c>
      <c r="I155" s="839" t="str">
        <f>VLOOKUP(Table143223[[#This Row],[NUTS II 2013]],Table16243627[],2,FALSE)</f>
        <v>17</v>
      </c>
      <c r="J155" s="838" t="s">
        <v>831</v>
      </c>
      <c r="K155" s="839" t="str">
        <f>VLOOKUP(Table143223[[#This Row],[NUTS III 2011]],Table173526[],2,FALSE)</f>
        <v>172</v>
      </c>
      <c r="L155" s="92" t="s">
        <v>36</v>
      </c>
      <c r="M155" s="839" t="str">
        <f>VLOOKUP(Table143223[[#This Row],[NUTS III 2013]],Table17253728[],2,FALSE)</f>
        <v>170</v>
      </c>
      <c r="N155" s="840" t="e">
        <f>IFERROR(VLOOKUP(Table143223[[#This Row],[CodINE Mun2013]],[3]VRefAquis!B:H,2,FALSE),IFERROR(VLOOKUP(Table143223[[#This Row],[CodINE NUTIII 2013]],[3]VRefAquis!B:H,2,FALSE),VLOOKUP(Table143223[[#This Row],[CodINE NUTII 2013]],[3]VRefAquis!B:H,2,FALSE)))</f>
        <v>#N/A</v>
      </c>
      <c r="O155" s="841" t="e">
        <f>IF(VLOOKUP(Table143223[[#This Row],[CodINE Mun2013]],[3]VRefArren!B:H,2,FALSE)&lt;&gt;"",VLOOKUP(Table143223[[#This Row],[CodINE Mun2013]],[3]VRefArren!B:H,2,FALSE),IFERROR(VLOOKUP(Table143223[[#This Row],[CodINE NUTIII 2013]],[3]VRefArren!B:H,2,FALSE),VLOOKUP(Table143223[[#This Row],[CodINE NUTII 2013]],[3]VRefArren!B:H,2,FALSE)))</f>
        <v>#N/A</v>
      </c>
      <c r="P155" s="842">
        <v>5</v>
      </c>
      <c r="Q155" s="114">
        <v>92</v>
      </c>
      <c r="R155" s="817" t="str">
        <f>CONCATENATE("010.01.04.05/2021/",Table143223[[#This Row],[CodINE Mun2011]])</f>
        <v>010.01.04.05/2021/1506</v>
      </c>
    </row>
    <row r="156" spans="1:18" ht="18.5">
      <c r="A156" s="79" t="s">
        <v>197</v>
      </c>
      <c r="B156" s="838" t="s">
        <v>1050</v>
      </c>
      <c r="C156" s="353" t="s">
        <v>376</v>
      </c>
      <c r="D156" s="92" t="s">
        <v>17</v>
      </c>
      <c r="E156" s="839" t="str">
        <f>VLOOKUP(Table143223[[#This Row],[NUTS I]],Table153324[],2,FALSE)</f>
        <v>1</v>
      </c>
      <c r="F156" s="838" t="s">
        <v>1</v>
      </c>
      <c r="G156" s="839" t="str">
        <f>VLOOKUP(Table143223[[#This Row],[NUTS II 2011]],Table163425[],2,FALSE)</f>
        <v>11</v>
      </c>
      <c r="H156" s="93" t="s">
        <v>1</v>
      </c>
      <c r="I156" s="839" t="str">
        <f>VLOOKUP(Table143223[[#This Row],[NUTS II 2013]],Table16243627[],2,FALSE)</f>
        <v>11</v>
      </c>
      <c r="J156" s="838" t="s">
        <v>1054</v>
      </c>
      <c r="K156" s="839" t="str">
        <f>VLOOKUP(Table143223[[#This Row],[NUTS III 2011]],Table173526[],2,FALSE)</f>
        <v>111</v>
      </c>
      <c r="L156" s="92" t="s">
        <v>67</v>
      </c>
      <c r="M156" s="839" t="str">
        <f>VLOOKUP(Table143223[[#This Row],[NUTS III 2013]],Table17253728[],2,FALSE)</f>
        <v>111</v>
      </c>
      <c r="N156" s="840" t="e">
        <f>IFERROR(VLOOKUP(Table143223[[#This Row],[CodINE Mun2013]],[3]VRefAquis!B:H,2,FALSE),IFERROR(VLOOKUP(Table143223[[#This Row],[CodINE NUTIII 2013]],[3]VRefAquis!B:H,2,FALSE),VLOOKUP(Table143223[[#This Row],[CodINE NUTII 2013]],[3]VRefAquis!B:H,2,FALSE)))</f>
        <v>#N/A</v>
      </c>
      <c r="O156" s="841" t="e">
        <f>IF(VLOOKUP(Table143223[[#This Row],[CodINE Mun2013]],[3]VRefArren!B:H,2,FALSE)&lt;&gt;"",VLOOKUP(Table143223[[#This Row],[CodINE Mun2013]],[3]VRefArren!B:H,2,FALSE),IFERROR(VLOOKUP(Table143223[[#This Row],[CodINE NUTIII 2013]],[3]VRefArren!B:H,2,FALSE),VLOOKUP(Table143223[[#This Row],[CodINE NUTII 2013]],[3]VRefArren!B:H,2,FALSE)))</f>
        <v>#N/A</v>
      </c>
      <c r="P156" s="842">
        <v>2</v>
      </c>
      <c r="Q156" s="113">
        <v>72</v>
      </c>
      <c r="R156" s="817" t="str">
        <f>CONCATENATE("010.01.04.05/2021/",Table143223[[#This Row],[CodINE Mun2011]])</f>
        <v>010.01.04.05/2021/1604</v>
      </c>
    </row>
    <row r="157" spans="1:18" ht="18.5">
      <c r="A157" s="80" t="s">
        <v>198</v>
      </c>
      <c r="B157" s="838" t="s">
        <v>751</v>
      </c>
      <c r="C157" s="353">
        <v>1500809</v>
      </c>
      <c r="D157" s="92" t="s">
        <v>17</v>
      </c>
      <c r="E157" s="839" t="str">
        <f>VLOOKUP(Table143223[[#This Row],[NUTS I]],Table153324[],2,FALSE)</f>
        <v>1</v>
      </c>
      <c r="F157" s="838" t="s">
        <v>29</v>
      </c>
      <c r="G157" s="839" t="str">
        <f>VLOOKUP(Table143223[[#This Row],[NUTS II 2011]],Table163425[],2,FALSE)</f>
        <v>15</v>
      </c>
      <c r="H157" s="93" t="s">
        <v>29</v>
      </c>
      <c r="I157" s="839" t="str">
        <f>VLOOKUP(Table143223[[#This Row],[NUTS II 2013]],Table16243627[],2,FALSE)</f>
        <v>15</v>
      </c>
      <c r="J157" s="838" t="s">
        <v>29</v>
      </c>
      <c r="K157" s="839">
        <f>VLOOKUP(Table143223[[#This Row],[NUTS III 2011]],Table173526[],2,FALSE)</f>
        <v>150</v>
      </c>
      <c r="L157" s="92" t="s">
        <v>29</v>
      </c>
      <c r="M157" s="839">
        <f>VLOOKUP(Table143223[[#This Row],[NUTS III 2013]],Table17253728[],2,FALSE)</f>
        <v>150</v>
      </c>
      <c r="N157" s="840" t="e">
        <f>IFERROR(VLOOKUP(Table143223[[#This Row],[CodINE Mun2013]],[3]VRefAquis!B:H,2,FALSE),IFERROR(VLOOKUP(Table143223[[#This Row],[CodINE NUTIII 2013]],[3]VRefAquis!B:H,2,FALSE),VLOOKUP(Table143223[[#This Row],[CodINE NUTII 2013]],[3]VRefAquis!B:H,2,FALSE)))</f>
        <v>#N/A</v>
      </c>
      <c r="O157" s="841" t="e">
        <f>IF(VLOOKUP(Table143223[[#This Row],[CodINE Mun2013]],[3]VRefArren!B:H,2,FALSE)&lt;&gt;"",VLOOKUP(Table143223[[#This Row],[CodINE Mun2013]],[3]VRefArren!B:H,2,FALSE),IFERROR(VLOOKUP(Table143223[[#This Row],[CodINE NUTIII 2013]],[3]VRefArren!B:H,2,FALSE),VLOOKUP(Table143223[[#This Row],[CodINE NUTII 2013]],[3]VRefArren!B:H,2,FALSE)))</f>
        <v>#N/A</v>
      </c>
      <c r="P157" s="842">
        <v>5</v>
      </c>
      <c r="Q157" s="114">
        <v>24</v>
      </c>
      <c r="R157" s="817" t="str">
        <f>CONCATENATE("010.01.04.05/2021/",Table143223[[#This Row],[CodINE Mun2011]])</f>
        <v>010.01.04.05/2021/0809</v>
      </c>
    </row>
    <row r="158" spans="1:18" ht="18.5">
      <c r="A158" s="79" t="s">
        <v>199</v>
      </c>
      <c r="B158" s="838" t="s">
        <v>1010</v>
      </c>
      <c r="C158" s="353" t="s">
        <v>708</v>
      </c>
      <c r="D158" s="92" t="s">
        <v>17</v>
      </c>
      <c r="E158" s="839" t="str">
        <f>VLOOKUP(Table143223[[#This Row],[NUTS I]],Table153324[],2,FALSE)</f>
        <v>1</v>
      </c>
      <c r="F158" s="838" t="s">
        <v>1</v>
      </c>
      <c r="G158" s="839" t="str">
        <f>VLOOKUP(Table143223[[#This Row],[NUTS II 2011]],Table163425[],2,FALSE)</f>
        <v>11</v>
      </c>
      <c r="H158" s="93" t="s">
        <v>1</v>
      </c>
      <c r="I158" s="839" t="str">
        <f>VLOOKUP(Table143223[[#This Row],[NUTS II 2013]],Table16243627[],2,FALSE)</f>
        <v>11</v>
      </c>
      <c r="J158" s="838" t="s">
        <v>1023</v>
      </c>
      <c r="K158" s="839" t="str">
        <f>VLOOKUP(Table143223[[#This Row],[NUTS III 2011]],Table173526[],2,FALSE)</f>
        <v>115</v>
      </c>
      <c r="L158" s="92" t="s">
        <v>94</v>
      </c>
      <c r="M158" s="839" t="str">
        <f>VLOOKUP(Table143223[[#This Row],[NUTS III 2013]],Table17253728[],2,FALSE)</f>
        <v>119</v>
      </c>
      <c r="N158" s="840" t="e">
        <f>IFERROR(VLOOKUP(Table143223[[#This Row],[CodINE Mun2013]],[3]VRefAquis!B:H,2,FALSE),IFERROR(VLOOKUP(Table143223[[#This Row],[CodINE NUTIII 2013]],[3]VRefAquis!B:H,2,FALSE),VLOOKUP(Table143223[[#This Row],[CodINE NUTII 2013]],[3]VRefAquis!B:H,2,FALSE)))</f>
        <v>#N/A</v>
      </c>
      <c r="O158" s="841" t="e">
        <f>IF(VLOOKUP(Table143223[[#This Row],[CodINE Mun2013]],[3]VRefArren!B:H,2,FALSE)&lt;&gt;"",VLOOKUP(Table143223[[#This Row],[CodINE Mun2013]],[3]VRefArren!B:H,2,FALSE),IFERROR(VLOOKUP(Table143223[[#This Row],[CodINE NUTIII 2013]],[3]VRefArren!B:H,2,FALSE),VLOOKUP(Table143223[[#This Row],[CodINE NUTII 2013]],[3]VRefArren!B:H,2,FALSE)))</f>
        <v>#N/A</v>
      </c>
      <c r="P158" s="842">
        <v>0</v>
      </c>
      <c r="Q158" s="113">
        <v>0</v>
      </c>
      <c r="R158" s="817" t="str">
        <f>CONCATENATE("010.01.04.05/2021/",Table143223[[#This Row],[CodINE Mun2011]])</f>
        <v>010.01.04.05/2021/1705</v>
      </c>
    </row>
    <row r="159" spans="1:18" ht="18.5">
      <c r="A159" s="80" t="s">
        <v>200</v>
      </c>
      <c r="B159" s="838" t="s">
        <v>803</v>
      </c>
      <c r="C159" s="353" t="s">
        <v>464</v>
      </c>
      <c r="D159" s="92" t="s">
        <v>17</v>
      </c>
      <c r="E159" s="839" t="str">
        <f>VLOOKUP(Table143223[[#This Row],[NUTS I]],Table153324[],2,FALSE)</f>
        <v>1</v>
      </c>
      <c r="F159" s="838" t="s">
        <v>25</v>
      </c>
      <c r="G159" s="839" t="str">
        <f>VLOOKUP(Table143223[[#This Row],[NUTS II 2011]],Table163425[],2,FALSE)</f>
        <v>18</v>
      </c>
      <c r="H159" s="93" t="s">
        <v>25</v>
      </c>
      <c r="I159" s="839" t="str">
        <f>VLOOKUP(Table143223[[#This Row],[NUTS II 2013]],Table16243627[],2,FALSE)</f>
        <v>18</v>
      </c>
      <c r="J159" s="838" t="s">
        <v>53</v>
      </c>
      <c r="K159" s="839" t="str">
        <f>VLOOKUP(Table143223[[#This Row],[NUTS III 2011]],Table173526[],2,FALSE)</f>
        <v>182</v>
      </c>
      <c r="L159" s="92" t="s">
        <v>53</v>
      </c>
      <c r="M159" s="839" t="str">
        <f>VLOOKUP(Table143223[[#This Row],[NUTS III 2013]],Table17253728[],2,FALSE)</f>
        <v>186</v>
      </c>
      <c r="N159" s="840" t="e">
        <f>IFERROR(VLOOKUP(Table143223[[#This Row],[CodINE Mun2013]],[3]VRefAquis!B:H,2,FALSE),IFERROR(VLOOKUP(Table143223[[#This Row],[CodINE NUTIII 2013]],[3]VRefAquis!B:H,2,FALSE),VLOOKUP(Table143223[[#This Row],[CodINE NUTII 2013]],[3]VRefAquis!B:H,2,FALSE)))</f>
        <v>#N/A</v>
      </c>
      <c r="O159" s="841" t="e">
        <f>IF(VLOOKUP(Table143223[[#This Row],[CodINE Mun2013]],[3]VRefArren!B:H,2,FALSE)&lt;&gt;"",VLOOKUP(Table143223[[#This Row],[CodINE Mun2013]],[3]VRefArren!B:H,2,FALSE),IFERROR(VLOOKUP(Table143223[[#This Row],[CodINE NUTIII 2013]],[3]VRefArren!B:H,2,FALSE),VLOOKUP(Table143223[[#This Row],[CodINE NUTII 2013]],[3]VRefArren!B:H,2,FALSE)))</f>
        <v>#N/A</v>
      </c>
      <c r="P159" s="842">
        <v>5</v>
      </c>
      <c r="Q159" s="114">
        <v>53</v>
      </c>
      <c r="R159" s="817" t="str">
        <f>CONCATENATE("010.01.04.05/2021/",Table143223[[#This Row],[CodINE Mun2011]])</f>
        <v>010.01.04.05/2021/1211</v>
      </c>
    </row>
    <row r="160" spans="1:18" ht="18.5">
      <c r="A160" s="79" t="s">
        <v>201</v>
      </c>
      <c r="B160" s="838" t="s">
        <v>967</v>
      </c>
      <c r="C160" s="353" t="s">
        <v>682</v>
      </c>
      <c r="D160" s="92" t="s">
        <v>17</v>
      </c>
      <c r="E160" s="839" t="str">
        <f>VLOOKUP(Table143223[[#This Row],[NUTS I]],Table153324[],2,FALSE)</f>
        <v>1</v>
      </c>
      <c r="F160" s="838" t="s">
        <v>1</v>
      </c>
      <c r="G160" s="839" t="str">
        <f>VLOOKUP(Table143223[[#This Row],[NUTS II 2011]],Table163425[],2,FALSE)</f>
        <v>11</v>
      </c>
      <c r="H160" s="93" t="s">
        <v>1</v>
      </c>
      <c r="I160" s="839" t="str">
        <f>VLOOKUP(Table143223[[#This Row],[NUTS II 2013]],Table16243627[],2,FALSE)</f>
        <v>11</v>
      </c>
      <c r="J160" s="838" t="s">
        <v>979</v>
      </c>
      <c r="K160" s="839" t="str">
        <f>VLOOKUP(Table143223[[#This Row],[NUTS III 2011]],Table173526[],2,FALSE)</f>
        <v>118</v>
      </c>
      <c r="L160" s="93" t="s">
        <v>90</v>
      </c>
      <c r="M160" s="839" t="str">
        <f>VLOOKUP(Table143223[[#This Row],[NUTS III 2013]],Table17253728[],2,FALSE)</f>
        <v>11B</v>
      </c>
      <c r="N160" s="840" t="e">
        <f>IFERROR(VLOOKUP(Table143223[[#This Row],[CodINE Mun2013]],[3]VRefAquis!B:H,2,FALSE),IFERROR(VLOOKUP(Table143223[[#This Row],[CodINE NUTIII 2013]],[3]VRefAquis!B:H,2,FALSE),VLOOKUP(Table143223[[#This Row],[CodINE NUTII 2013]],[3]VRefAquis!B:H,2,FALSE)))</f>
        <v>#N/A</v>
      </c>
      <c r="O160" s="841" t="e">
        <f>IF(VLOOKUP(Table143223[[#This Row],[CodINE Mun2013]],[3]VRefArren!B:H,2,FALSE)&lt;&gt;"",VLOOKUP(Table143223[[#This Row],[CodINE Mun2013]],[3]VRefArren!B:H,2,FALSE),IFERROR(VLOOKUP(Table143223[[#This Row],[CodINE NUTIII 2013]],[3]VRefArren!B:H,2,FALSE),VLOOKUP(Table143223[[#This Row],[CodINE NUTII 2013]],[3]VRefArren!B:H,2,FALSE)))</f>
        <v>#N/A</v>
      </c>
      <c r="P160" s="842">
        <v>0</v>
      </c>
      <c r="Q160" s="113">
        <v>0</v>
      </c>
      <c r="R160" s="817" t="str">
        <f>CONCATENATE("010.01.04.05/2021/",Table143223[[#This Row],[CodINE Mun2011]])</f>
        <v>010.01.04.05/2021/1706</v>
      </c>
    </row>
    <row r="161" spans="1:18" ht="18.5">
      <c r="A161" s="79" t="s">
        <v>202</v>
      </c>
      <c r="B161" s="838" t="s">
        <v>793</v>
      </c>
      <c r="C161" s="353" t="s">
        <v>453</v>
      </c>
      <c r="D161" s="92" t="s">
        <v>17</v>
      </c>
      <c r="E161" s="839" t="str">
        <f>VLOOKUP(Table143223[[#This Row],[NUTS I]],Table153324[],2,FALSE)</f>
        <v>1</v>
      </c>
      <c r="F161" s="838" t="s">
        <v>25</v>
      </c>
      <c r="G161" s="839" t="str">
        <f>VLOOKUP(Table143223[[#This Row],[NUTS II 2011]],Table163425[],2,FALSE)</f>
        <v>18</v>
      </c>
      <c r="H161" s="93" t="s">
        <v>25</v>
      </c>
      <c r="I161" s="839" t="str">
        <f>VLOOKUP(Table143223[[#This Row],[NUTS II 2013]],Table16243627[],2,FALSE)</f>
        <v>18</v>
      </c>
      <c r="J161" s="838" t="s">
        <v>26</v>
      </c>
      <c r="K161" s="839" t="str">
        <f>VLOOKUP(Table143223[[#This Row],[NUTS III 2011]],Table173526[],2,FALSE)</f>
        <v>183</v>
      </c>
      <c r="L161" s="92" t="s">
        <v>26</v>
      </c>
      <c r="M161" s="839" t="str">
        <f>VLOOKUP(Table143223[[#This Row],[NUTS III 2013]],Table17253728[],2,FALSE)</f>
        <v>187</v>
      </c>
      <c r="N161" s="840" t="e">
        <f>IFERROR(VLOOKUP(Table143223[[#This Row],[CodINE Mun2013]],[3]VRefAquis!B:H,2,FALSE),IFERROR(VLOOKUP(Table143223[[#This Row],[CodINE NUTIII 2013]],[3]VRefAquis!B:H,2,FALSE),VLOOKUP(Table143223[[#This Row],[CodINE NUTII 2013]],[3]VRefAquis!B:H,2,FALSE)))</f>
        <v>#N/A</v>
      </c>
      <c r="O161" s="841" t="e">
        <f>IF(VLOOKUP(Table143223[[#This Row],[CodINE Mun2013]],[3]VRefArren!B:H,2,FALSE)&lt;&gt;"",VLOOKUP(Table143223[[#This Row],[CodINE Mun2013]],[3]VRefArren!B:H,2,FALSE),IFERROR(VLOOKUP(Table143223[[#This Row],[CodINE NUTIII 2013]],[3]VRefArren!B:H,2,FALSE),VLOOKUP(Table143223[[#This Row],[CodINE NUTII 2013]],[3]VRefArren!B:H,2,FALSE)))</f>
        <v>#N/A</v>
      </c>
      <c r="P161" s="842">
        <v>0</v>
      </c>
      <c r="Q161" s="113">
        <v>0</v>
      </c>
      <c r="R161" s="817" t="str">
        <f>CONCATENATE("010.01.04.05/2021/",Table143223[[#This Row],[CodINE Mun2011]])</f>
        <v>010.01.04.05/2021/0706</v>
      </c>
    </row>
    <row r="162" spans="1:18" ht="18.5">
      <c r="A162" s="80" t="s">
        <v>203</v>
      </c>
      <c r="B162" s="838" t="s">
        <v>942</v>
      </c>
      <c r="C162" s="353" t="s">
        <v>599</v>
      </c>
      <c r="D162" s="92" t="s">
        <v>17</v>
      </c>
      <c r="E162" s="839" t="str">
        <f>VLOOKUP(Table143223[[#This Row],[NUTS I]],Table153324[],2,FALSE)</f>
        <v>1</v>
      </c>
      <c r="F162" s="838" t="s">
        <v>18</v>
      </c>
      <c r="G162" s="839" t="str">
        <f>VLOOKUP(Table143223[[#This Row],[NUTS II 2011]],Table163425[],2,FALSE)</f>
        <v>16</v>
      </c>
      <c r="H162" s="92" t="s">
        <v>18</v>
      </c>
      <c r="I162" s="839" t="str">
        <f>VLOOKUP(Table143223[[#This Row],[NUTS II 2013]],Table16243627[],2,FALSE)</f>
        <v>16</v>
      </c>
      <c r="J162" s="838" t="s">
        <v>949</v>
      </c>
      <c r="K162" s="839" t="str">
        <f>VLOOKUP(Table143223[[#This Row],[NUTS III 2011]],Table173526[],2,FALSE)</f>
        <v>162</v>
      </c>
      <c r="L162" s="92" t="s">
        <v>69</v>
      </c>
      <c r="M162" s="839" t="str">
        <f>VLOOKUP(Table143223[[#This Row],[NUTS III 2013]],Table17253728[],2,FALSE)</f>
        <v>16E</v>
      </c>
      <c r="N162" s="840" t="e">
        <f>IFERROR(VLOOKUP(Table143223[[#This Row],[CodINE Mun2013]],[3]VRefAquis!B:H,2,FALSE),IFERROR(VLOOKUP(Table143223[[#This Row],[CodINE NUTIII 2013]],[3]VRefAquis!B:H,2,FALSE),VLOOKUP(Table143223[[#This Row],[CodINE NUTII 2013]],[3]VRefAquis!B:H,2,FALSE)))</f>
        <v>#N/A</v>
      </c>
      <c r="O162" s="841" t="e">
        <f>IF(VLOOKUP(Table143223[[#This Row],[CodINE Mun2013]],[3]VRefArren!B:H,2,FALSE)&lt;&gt;"",VLOOKUP(Table143223[[#This Row],[CodINE Mun2013]],[3]VRefArren!B:H,2,FALSE),IFERROR(VLOOKUP(Table143223[[#This Row],[CodINE NUTIII 2013]],[3]VRefArren!B:H,2,FALSE),VLOOKUP(Table143223[[#This Row],[CodINE NUTII 2013]],[3]VRefArren!B:H,2,FALSE)))</f>
        <v>#N/A</v>
      </c>
      <c r="P162" s="842">
        <v>1</v>
      </c>
      <c r="Q162" s="114">
        <v>1</v>
      </c>
      <c r="R162" s="817" t="str">
        <f>CONCATENATE("010.01.04.05/2021/",Table143223[[#This Row],[CodINE Mun2011]])</f>
        <v>010.01.04.05/2021/0610</v>
      </c>
    </row>
    <row r="163" spans="1:18" ht="18.5">
      <c r="A163" s="79" t="s">
        <v>204</v>
      </c>
      <c r="B163" s="838" t="s">
        <v>825</v>
      </c>
      <c r="C163" s="353" t="s">
        <v>516</v>
      </c>
      <c r="D163" s="92" t="s">
        <v>17</v>
      </c>
      <c r="E163" s="839" t="str">
        <f>VLOOKUP(Table143223[[#This Row],[NUTS I]],Table153324[],2,FALSE)</f>
        <v>1</v>
      </c>
      <c r="F163" s="838" t="s">
        <v>167</v>
      </c>
      <c r="G163" s="839" t="str">
        <f>VLOOKUP(Table143223[[#This Row],[NUTS II 2011]],Table163425[],2,FALSE)</f>
        <v>17</v>
      </c>
      <c r="H163" s="93" t="s">
        <v>36</v>
      </c>
      <c r="I163" s="839" t="str">
        <f>VLOOKUP(Table143223[[#This Row],[NUTS II 2013]],Table16243627[],2,FALSE)</f>
        <v>17</v>
      </c>
      <c r="J163" s="838" t="s">
        <v>831</v>
      </c>
      <c r="K163" s="839" t="str">
        <f>VLOOKUP(Table143223[[#This Row],[NUTS III 2011]],Table173526[],2,FALSE)</f>
        <v>172</v>
      </c>
      <c r="L163" s="92" t="s">
        <v>36</v>
      </c>
      <c r="M163" s="839" t="str">
        <f>VLOOKUP(Table143223[[#This Row],[NUTS III 2013]],Table17253728[],2,FALSE)</f>
        <v>170</v>
      </c>
      <c r="N163" s="840" t="e">
        <f>IFERROR(VLOOKUP(Table143223[[#This Row],[CodINE Mun2013]],[3]VRefAquis!B:H,2,FALSE),IFERROR(VLOOKUP(Table143223[[#This Row],[CodINE NUTIII 2013]],[3]VRefAquis!B:H,2,FALSE),VLOOKUP(Table143223[[#This Row],[CodINE NUTII 2013]],[3]VRefAquis!B:H,2,FALSE)))</f>
        <v>#N/A</v>
      </c>
      <c r="O163" s="841" t="e">
        <f>IF(VLOOKUP(Table143223[[#This Row],[CodINE Mun2013]],[3]VRefArren!B:H,2,FALSE)&lt;&gt;"",VLOOKUP(Table143223[[#This Row],[CodINE Mun2013]],[3]VRefArren!B:H,2,FALSE),IFERROR(VLOOKUP(Table143223[[#This Row],[CodINE NUTIII 2013]],[3]VRefArren!B:H,2,FALSE),VLOOKUP(Table143223[[#This Row],[CodINE NUTII 2013]],[3]VRefArren!B:H,2,FALSE)))</f>
        <v>#N/A</v>
      </c>
      <c r="P163" s="842">
        <v>0</v>
      </c>
      <c r="Q163" s="113">
        <v>0</v>
      </c>
      <c r="R163" s="817" t="str">
        <f>CONCATENATE("010.01.04.05/2021/",Table143223[[#This Row],[CodINE Mun2011]])</f>
        <v>010.01.04.05/2021/1507</v>
      </c>
    </row>
    <row r="164" spans="1:18" ht="18.5">
      <c r="A164" s="80" t="s">
        <v>205</v>
      </c>
      <c r="B164" s="838" t="s">
        <v>814</v>
      </c>
      <c r="C164" s="353" t="s">
        <v>452</v>
      </c>
      <c r="D164" s="92" t="s">
        <v>17</v>
      </c>
      <c r="E164" s="839" t="str">
        <f>VLOOKUP(Table143223[[#This Row],[NUTS I]],Table153324[],2,FALSE)</f>
        <v>1</v>
      </c>
      <c r="F164" s="838" t="s">
        <v>25</v>
      </c>
      <c r="G164" s="839" t="str">
        <f>VLOOKUP(Table143223[[#This Row],[NUTS II 2011]],Table163425[],2,FALSE)</f>
        <v>18</v>
      </c>
      <c r="H164" s="93" t="s">
        <v>25</v>
      </c>
      <c r="I164" s="839" t="str">
        <f>VLOOKUP(Table143223[[#This Row],[NUTS II 2013]],Table16243627[],2,FALSE)</f>
        <v>18</v>
      </c>
      <c r="J164" s="838" t="s">
        <v>53</v>
      </c>
      <c r="K164" s="839" t="str">
        <f>VLOOKUP(Table143223[[#This Row],[NUTS III 2011]],Table173526[],2,FALSE)</f>
        <v>182</v>
      </c>
      <c r="L164" s="92" t="s">
        <v>26</v>
      </c>
      <c r="M164" s="839" t="str">
        <f>VLOOKUP(Table143223[[#This Row],[NUTS III 2013]],Table17253728[],2,FALSE)</f>
        <v>187</v>
      </c>
      <c r="N164" s="840" t="e">
        <f>IFERROR(VLOOKUP(Table143223[[#This Row],[CodINE Mun2013]],[3]VRefAquis!B:H,2,FALSE),IFERROR(VLOOKUP(Table143223[[#This Row],[CodINE NUTIII 2013]],[3]VRefAquis!B:H,2,FALSE),VLOOKUP(Table143223[[#This Row],[CodINE NUTII 2013]],[3]VRefAquis!B:H,2,FALSE)))</f>
        <v>#N/A</v>
      </c>
      <c r="O164" s="841" t="e">
        <f>IF(VLOOKUP(Table143223[[#This Row],[CodINE Mun2013]],[3]VRefArren!B:H,2,FALSE)&lt;&gt;"",VLOOKUP(Table143223[[#This Row],[CodINE Mun2013]],[3]VRefArren!B:H,2,FALSE),IFERROR(VLOOKUP(Table143223[[#This Row],[CodINE NUTIII 2013]],[3]VRefArren!B:H,2,FALSE),VLOOKUP(Table143223[[#This Row],[CodINE NUTII 2013]],[3]VRefArren!B:H,2,FALSE)))</f>
        <v>#N/A</v>
      </c>
      <c r="P164" s="842">
        <v>0</v>
      </c>
      <c r="Q164" s="114">
        <v>0</v>
      </c>
      <c r="R164" s="817" t="str">
        <f>CONCATENATE("010.01.04.05/2021/",Table143223[[#This Row],[CodINE Mun2011]])</f>
        <v>010.01.04.05/2021/0707</v>
      </c>
    </row>
    <row r="165" spans="1:18" ht="18.5">
      <c r="A165" s="79" t="s">
        <v>206</v>
      </c>
      <c r="B165" s="838" t="s">
        <v>910</v>
      </c>
      <c r="C165" s="353" t="s">
        <v>598</v>
      </c>
      <c r="D165" s="92" t="s">
        <v>17</v>
      </c>
      <c r="E165" s="839" t="str">
        <f>VLOOKUP(Table143223[[#This Row],[NUTS I]],Table153324[],2,FALSE)</f>
        <v>1</v>
      </c>
      <c r="F165" s="838" t="s">
        <v>18</v>
      </c>
      <c r="G165" s="839" t="str">
        <f>VLOOKUP(Table143223[[#This Row],[NUTS II 2011]],Table163425[],2,FALSE)</f>
        <v>16</v>
      </c>
      <c r="H165" s="92" t="s">
        <v>18</v>
      </c>
      <c r="I165" s="839" t="str">
        <f>VLOOKUP(Table143223[[#This Row],[NUTS II 2013]],Table16243627[],2,FALSE)</f>
        <v>16</v>
      </c>
      <c r="J165" s="838" t="s">
        <v>916</v>
      </c>
      <c r="K165" s="839" t="str">
        <f>VLOOKUP(Table143223[[#This Row],[NUTS III 2011]],Table173526[],2,FALSE)</f>
        <v>165</v>
      </c>
      <c r="L165" s="92" t="s">
        <v>69</v>
      </c>
      <c r="M165" s="839" t="str">
        <f>VLOOKUP(Table143223[[#This Row],[NUTS III 2013]],Table17253728[],2,FALSE)</f>
        <v>16E</v>
      </c>
      <c r="N165" s="840" t="e">
        <f>IFERROR(VLOOKUP(Table143223[[#This Row],[CodINE Mun2013]],[3]VRefAquis!B:H,2,FALSE),IFERROR(VLOOKUP(Table143223[[#This Row],[CodINE NUTIII 2013]],[3]VRefAquis!B:H,2,FALSE),VLOOKUP(Table143223[[#This Row],[CodINE NUTII 2013]],[3]VRefAquis!B:H,2,FALSE)))</f>
        <v>#N/A</v>
      </c>
      <c r="O165" s="841" t="e">
        <f>IF(VLOOKUP(Table143223[[#This Row],[CodINE Mun2013]],[3]VRefArren!B:H,2,FALSE)&lt;&gt;"",VLOOKUP(Table143223[[#This Row],[CodINE Mun2013]],[3]VRefArren!B:H,2,FALSE),IFERROR(VLOOKUP(Table143223[[#This Row],[CodINE NUTIII 2013]],[3]VRefArren!B:H,2,FALSE),VLOOKUP(Table143223[[#This Row],[CodINE NUTII 2013]],[3]VRefArren!B:H,2,FALSE)))</f>
        <v>#N/A</v>
      </c>
      <c r="P165" s="842">
        <v>0</v>
      </c>
      <c r="Q165" s="113">
        <v>0</v>
      </c>
      <c r="R165" s="817" t="str">
        <f>CONCATENATE("010.01.04.05/2021/",Table143223[[#This Row],[CodINE Mun2011]])</f>
        <v>010.01.04.05/2021/1808</v>
      </c>
    </row>
    <row r="166" spans="1:18" ht="18.5">
      <c r="A166" s="79" t="s">
        <v>207</v>
      </c>
      <c r="B166" s="838" t="s">
        <v>774</v>
      </c>
      <c r="C166" s="353" t="s">
        <v>491</v>
      </c>
      <c r="D166" s="92" t="s">
        <v>17</v>
      </c>
      <c r="E166" s="839" t="str">
        <f>VLOOKUP(Table143223[[#This Row],[NUTS I]],Table153324[],2,FALSE)</f>
        <v>1</v>
      </c>
      <c r="F166" s="838" t="s">
        <v>25</v>
      </c>
      <c r="G166" s="839" t="str">
        <f>VLOOKUP(Table143223[[#This Row],[NUTS II 2011]],Table163425[],2,FALSE)</f>
        <v>18</v>
      </c>
      <c r="H166" s="93" t="s">
        <v>25</v>
      </c>
      <c r="I166" s="839" t="str">
        <f>VLOOKUP(Table143223[[#This Row],[NUTS II 2013]],Table16243627[],2,FALSE)</f>
        <v>18</v>
      </c>
      <c r="J166" s="838" t="s">
        <v>44</v>
      </c>
      <c r="K166" s="839" t="str">
        <f>VLOOKUP(Table143223[[#This Row],[NUTS III 2011]],Table173526[],2,FALSE)</f>
        <v>184</v>
      </c>
      <c r="L166" s="92" t="s">
        <v>44</v>
      </c>
      <c r="M166" s="839" t="str">
        <f>VLOOKUP(Table143223[[#This Row],[NUTS III 2013]],Table17253728[],2,FALSE)</f>
        <v>184</v>
      </c>
      <c r="N166" s="840" t="e">
        <f>IFERROR(VLOOKUP(Table143223[[#This Row],[CodINE Mun2013]],[3]VRefAquis!B:H,2,FALSE),IFERROR(VLOOKUP(Table143223[[#This Row],[CodINE NUTIII 2013]],[3]VRefAquis!B:H,2,FALSE),VLOOKUP(Table143223[[#This Row],[CodINE NUTII 2013]],[3]VRefAquis!B:H,2,FALSE)))</f>
        <v>#N/A</v>
      </c>
      <c r="O166" s="841" t="e">
        <f>IF(VLOOKUP(Table143223[[#This Row],[CodINE Mun2013]],[3]VRefArren!B:H,2,FALSE)&lt;&gt;"",VLOOKUP(Table143223[[#This Row],[CodINE Mun2013]],[3]VRefArren!B:H,2,FALSE),IFERROR(VLOOKUP(Table143223[[#This Row],[CodINE NUTIII 2013]],[3]VRefArren!B:H,2,FALSE),VLOOKUP(Table143223[[#This Row],[CodINE NUTII 2013]],[3]VRefArren!B:H,2,FALSE)))</f>
        <v>#N/A</v>
      </c>
      <c r="P166" s="842">
        <v>4</v>
      </c>
      <c r="Q166" s="113">
        <v>102</v>
      </c>
      <c r="R166" s="817" t="str">
        <f>CONCATENATE("010.01.04.05/2021/",Table143223[[#This Row],[CodINE Mun2011]])</f>
        <v>010.01.04.05/2021/0210</v>
      </c>
    </row>
    <row r="167" spans="1:18" ht="18.5">
      <c r="A167" s="79" t="s">
        <v>208</v>
      </c>
      <c r="B167" s="838" t="s">
        <v>792</v>
      </c>
      <c r="C167" s="353" t="s">
        <v>451</v>
      </c>
      <c r="D167" s="92" t="s">
        <v>17</v>
      </c>
      <c r="E167" s="839" t="str">
        <f>VLOOKUP(Table143223[[#This Row],[NUTS I]],Table153324[],2,FALSE)</f>
        <v>1</v>
      </c>
      <c r="F167" s="838" t="s">
        <v>25</v>
      </c>
      <c r="G167" s="839" t="str">
        <f>VLOOKUP(Table143223[[#This Row],[NUTS II 2011]],Table163425[],2,FALSE)</f>
        <v>18</v>
      </c>
      <c r="H167" s="93" t="s">
        <v>25</v>
      </c>
      <c r="I167" s="839" t="str">
        <f>VLOOKUP(Table143223[[#This Row],[NUTS II 2013]],Table16243627[],2,FALSE)</f>
        <v>18</v>
      </c>
      <c r="J167" s="838" t="s">
        <v>26</v>
      </c>
      <c r="K167" s="839" t="str">
        <f>VLOOKUP(Table143223[[#This Row],[NUTS III 2011]],Table173526[],2,FALSE)</f>
        <v>183</v>
      </c>
      <c r="L167" s="92" t="s">
        <v>26</v>
      </c>
      <c r="M167" s="839" t="str">
        <f>VLOOKUP(Table143223[[#This Row],[NUTS III 2013]],Table17253728[],2,FALSE)</f>
        <v>187</v>
      </c>
      <c r="N167" s="840" t="e">
        <f>IFERROR(VLOOKUP(Table143223[[#This Row],[CodINE Mun2013]],[3]VRefAquis!B:H,2,FALSE),IFERROR(VLOOKUP(Table143223[[#This Row],[CodINE NUTIII 2013]],[3]VRefAquis!B:H,2,FALSE),VLOOKUP(Table143223[[#This Row],[CodINE NUTII 2013]],[3]VRefAquis!B:H,2,FALSE)))</f>
        <v>#N/A</v>
      </c>
      <c r="O167" s="841" t="e">
        <f>IF(VLOOKUP(Table143223[[#This Row],[CodINE Mun2013]],[3]VRefArren!B:H,2,FALSE)&lt;&gt;"",VLOOKUP(Table143223[[#This Row],[CodINE Mun2013]],[3]VRefArren!B:H,2,FALSE),IFERROR(VLOOKUP(Table143223[[#This Row],[CodINE NUTIII 2013]],[3]VRefArren!B:H,2,FALSE),VLOOKUP(Table143223[[#This Row],[CodINE NUTII 2013]],[3]VRefArren!B:H,2,FALSE)))</f>
        <v>#N/A</v>
      </c>
      <c r="P167" s="842">
        <v>4</v>
      </c>
      <c r="Q167" s="113">
        <v>48</v>
      </c>
      <c r="R167" s="817" t="str">
        <f>CONCATENATE("010.01.04.05/2021/",Table143223[[#This Row],[CodINE Mun2011]])</f>
        <v>010.01.04.05/2021/0708</v>
      </c>
    </row>
    <row r="168" spans="1:18" ht="18.5">
      <c r="A168" s="79" t="s">
        <v>209</v>
      </c>
      <c r="B168" s="838" t="s">
        <v>966</v>
      </c>
      <c r="C168" s="353" t="s">
        <v>658</v>
      </c>
      <c r="D168" s="92" t="s">
        <v>17</v>
      </c>
      <c r="E168" s="839" t="str">
        <f>VLOOKUP(Table143223[[#This Row],[NUTS I]],Table153324[],2,FALSE)</f>
        <v>1</v>
      </c>
      <c r="F168" s="838" t="s">
        <v>1</v>
      </c>
      <c r="G168" s="839" t="str">
        <f>VLOOKUP(Table143223[[#This Row],[NUTS II 2011]],Table163425[],2,FALSE)</f>
        <v>11</v>
      </c>
      <c r="H168" s="93" t="s">
        <v>1</v>
      </c>
      <c r="I168" s="839" t="str">
        <f>VLOOKUP(Table143223[[#This Row],[NUTS II 2013]],Table16243627[],2,FALSE)</f>
        <v>11</v>
      </c>
      <c r="J168" s="838" t="s">
        <v>979</v>
      </c>
      <c r="K168" s="839" t="str">
        <f>VLOOKUP(Table143223[[#This Row],[NUTS III 2011]],Table173526[],2,FALSE)</f>
        <v>118</v>
      </c>
      <c r="L168" s="92" t="s">
        <v>41</v>
      </c>
      <c r="M168" s="839" t="str">
        <f>VLOOKUP(Table143223[[#This Row],[NUTS III 2013]],Table17253728[],2,FALSE)</f>
        <v>11D</v>
      </c>
      <c r="N168" s="840" t="e">
        <f>IFERROR(VLOOKUP(Table143223[[#This Row],[CodINE Mun2013]],[3]VRefAquis!B:H,2,FALSE),IFERROR(VLOOKUP(Table143223[[#This Row],[CodINE NUTIII 2013]],[3]VRefAquis!B:H,2,FALSE),VLOOKUP(Table143223[[#This Row],[CodINE NUTII 2013]],[3]VRefAquis!B:H,2,FALSE)))</f>
        <v>#N/A</v>
      </c>
      <c r="O168" s="841" t="e">
        <f>IF(VLOOKUP(Table143223[[#This Row],[CodINE Mun2013]],[3]VRefArren!B:H,2,FALSE)&lt;&gt;"",VLOOKUP(Table143223[[#This Row],[CodINE Mun2013]],[3]VRefArren!B:H,2,FALSE),IFERROR(VLOOKUP(Table143223[[#This Row],[CodINE NUTIII 2013]],[3]VRefArren!B:H,2,FALSE),VLOOKUP(Table143223[[#This Row],[CodINE NUTII 2013]],[3]VRefArren!B:H,2,FALSE)))</f>
        <v>#N/A</v>
      </c>
      <c r="P168" s="842">
        <v>5</v>
      </c>
      <c r="Q168" s="113">
        <v>5</v>
      </c>
      <c r="R168" s="817" t="str">
        <f>CONCATENATE("010.01.04.05/2021/",Table143223[[#This Row],[CodINE Mun2011]])</f>
        <v>010.01.04.05/2021/1707</v>
      </c>
    </row>
    <row r="169" spans="1:18" ht="18.5">
      <c r="A169" s="80" t="s">
        <v>210</v>
      </c>
      <c r="B169" s="838" t="s">
        <v>954</v>
      </c>
      <c r="C169" s="353" t="s">
        <v>615</v>
      </c>
      <c r="D169" s="92" t="s">
        <v>17</v>
      </c>
      <c r="E169" s="839" t="str">
        <f>VLOOKUP(Table143223[[#This Row],[NUTS I]],Table153324[],2,FALSE)</f>
        <v>1</v>
      </c>
      <c r="F169" s="838" t="s">
        <v>18</v>
      </c>
      <c r="G169" s="839" t="str">
        <f>VLOOKUP(Table143223[[#This Row],[NUTS II 2011]],Table163425[],2,FALSE)</f>
        <v>16</v>
      </c>
      <c r="H169" s="92" t="s">
        <v>18</v>
      </c>
      <c r="I169" s="839" t="str">
        <f>VLOOKUP(Table143223[[#This Row],[NUTS II 2013]],Table16243627[],2,FALSE)</f>
        <v>16</v>
      </c>
      <c r="J169" s="838" t="s">
        <v>963</v>
      </c>
      <c r="K169" s="839" t="str">
        <f>VLOOKUP(Table143223[[#This Row],[NUTS III 2011]],Table173526[],2,FALSE)</f>
        <v>161</v>
      </c>
      <c r="L169" s="92" t="s">
        <v>21</v>
      </c>
      <c r="M169" s="839" t="str">
        <f>VLOOKUP(Table143223[[#This Row],[NUTS III 2013]],Table17253728[],2,FALSE)</f>
        <v>16D</v>
      </c>
      <c r="N169" s="840" t="e">
        <f>IFERROR(VLOOKUP(Table143223[[#This Row],[CodINE Mun2013]],[3]VRefAquis!B:H,2,FALSE),IFERROR(VLOOKUP(Table143223[[#This Row],[CodINE NUTIII 2013]],[3]VRefAquis!B:H,2,FALSE),VLOOKUP(Table143223[[#This Row],[CodINE NUTII 2013]],[3]VRefAquis!B:H,2,FALSE)))</f>
        <v>#N/A</v>
      </c>
      <c r="O169" s="841" t="e">
        <f>IF(VLOOKUP(Table143223[[#This Row],[CodINE Mun2013]],[3]VRefArren!B:H,2,FALSE)&lt;&gt;"",VLOOKUP(Table143223[[#This Row],[CodINE Mun2013]],[3]VRefArren!B:H,2,FALSE),IFERROR(VLOOKUP(Table143223[[#This Row],[CodINE NUTIII 2013]],[3]VRefArren!B:H,2,FALSE),VLOOKUP(Table143223[[#This Row],[CodINE NUTII 2013]],[3]VRefArren!B:H,2,FALSE)))</f>
        <v>#N/A</v>
      </c>
      <c r="P169" s="842">
        <v>6</v>
      </c>
      <c r="Q169" s="114">
        <v>152</v>
      </c>
      <c r="R169" s="817" t="str">
        <f>CONCATENATE("010.01.04.05/2021/",Table143223[[#This Row],[CodINE Mun2011]])</f>
        <v>010.01.04.05/2021/0112</v>
      </c>
    </row>
    <row r="170" spans="1:18" ht="18.5">
      <c r="A170" s="80" t="s">
        <v>211</v>
      </c>
      <c r="B170" s="838" t="s">
        <v>862</v>
      </c>
      <c r="C170" s="353" t="s">
        <v>627</v>
      </c>
      <c r="D170" s="92" t="s">
        <v>17</v>
      </c>
      <c r="E170" s="839" t="str">
        <f>VLOOKUP(Table143223[[#This Row],[NUTS I]],Table153324[],2,FALSE)</f>
        <v>1</v>
      </c>
      <c r="F170" s="838" t="s">
        <v>18</v>
      </c>
      <c r="G170" s="839" t="str">
        <f>VLOOKUP(Table143223[[#This Row],[NUTS II 2011]],Table163425[],2,FALSE)</f>
        <v>16</v>
      </c>
      <c r="H170" s="92" t="s">
        <v>18</v>
      </c>
      <c r="I170" s="839" t="str">
        <f>VLOOKUP(Table143223[[#This Row],[NUTS II 2013]],Table16243627[],2,FALSE)</f>
        <v>16</v>
      </c>
      <c r="J170" s="838" t="s">
        <v>34</v>
      </c>
      <c r="K170" s="839" t="str">
        <f>VLOOKUP(Table143223[[#This Row],[NUTS III 2011]],Table173526[],2,FALSE)</f>
        <v>16B</v>
      </c>
      <c r="L170" s="93" t="s">
        <v>34</v>
      </c>
      <c r="M170" s="839" t="str">
        <f>VLOOKUP(Table143223[[#This Row],[NUTS III 2013]],Table17253728[],2,FALSE)</f>
        <v>16B</v>
      </c>
      <c r="N170" s="840" t="e">
        <f>IFERROR(VLOOKUP(Table143223[[#This Row],[CodINE Mun2013]],[3]VRefAquis!B:H,2,FALSE),IFERROR(VLOOKUP(Table143223[[#This Row],[CodINE NUTIII 2013]],[3]VRefAquis!B:H,2,FALSE),VLOOKUP(Table143223[[#This Row],[CodINE NUTII 2013]],[3]VRefAquis!B:H,2,FALSE)))</f>
        <v>#N/A</v>
      </c>
      <c r="O170" s="841" t="e">
        <f>IF(VLOOKUP(Table143223[[#This Row],[CodINE Mun2013]],[3]VRefArren!B:H,2,FALSE)&lt;&gt;"",VLOOKUP(Table143223[[#This Row],[CodINE Mun2013]],[3]VRefArren!B:H,2,FALSE),IFERROR(VLOOKUP(Table143223[[#This Row],[CodINE NUTIII 2013]],[3]VRefArren!B:H,2,FALSE),VLOOKUP(Table143223[[#This Row],[CodINE NUTII 2013]],[3]VRefArren!B:H,2,FALSE)))</f>
        <v>#N/A</v>
      </c>
      <c r="P170" s="842">
        <v>6</v>
      </c>
      <c r="Q170" s="114">
        <v>28</v>
      </c>
      <c r="R170" s="817" t="str">
        <f>CONCATENATE("010.01.04.05/2021/",Table143223[[#This Row],[CodINE Mun2011]])</f>
        <v>010.01.04.05/2021/1011</v>
      </c>
    </row>
    <row r="171" spans="1:18" ht="18.5">
      <c r="A171" s="79" t="s">
        <v>212</v>
      </c>
      <c r="B171" s="838" t="s">
        <v>909</v>
      </c>
      <c r="C171" s="353" t="s">
        <v>574</v>
      </c>
      <c r="D171" s="92" t="s">
        <v>17</v>
      </c>
      <c r="E171" s="839" t="str">
        <f>VLOOKUP(Table143223[[#This Row],[NUTS I]],Table153324[],2,FALSE)</f>
        <v>1</v>
      </c>
      <c r="F171" s="838" t="s">
        <v>18</v>
      </c>
      <c r="G171" s="839" t="str">
        <f>VLOOKUP(Table143223[[#This Row],[NUTS II 2011]],Table163425[],2,FALSE)</f>
        <v>16</v>
      </c>
      <c r="H171" s="92" t="s">
        <v>18</v>
      </c>
      <c r="I171" s="839" t="str">
        <f>VLOOKUP(Table143223[[#This Row],[NUTS II 2013]],Table16243627[],2,FALSE)</f>
        <v>16</v>
      </c>
      <c r="J171" s="838" t="s">
        <v>916</v>
      </c>
      <c r="K171" s="839" t="str">
        <f>VLOOKUP(Table143223[[#This Row],[NUTS III 2011]],Table173526[],2,FALSE)</f>
        <v>165</v>
      </c>
      <c r="L171" s="93" t="s">
        <v>23</v>
      </c>
      <c r="M171" s="839" t="str">
        <f>VLOOKUP(Table143223[[#This Row],[NUTS III 2013]],Table17253728[],2,FALSE)</f>
        <v>16G</v>
      </c>
      <c r="N171" s="840" t="e">
        <f>IFERROR(VLOOKUP(Table143223[[#This Row],[CodINE Mun2013]],[3]VRefAquis!B:H,2,FALSE),IFERROR(VLOOKUP(Table143223[[#This Row],[CodINE NUTIII 2013]],[3]VRefAquis!B:H,2,FALSE),VLOOKUP(Table143223[[#This Row],[CodINE NUTII 2013]],[3]VRefAquis!B:H,2,FALSE)))</f>
        <v>#N/A</v>
      </c>
      <c r="O171" s="841" t="e">
        <f>IF(VLOOKUP(Table143223[[#This Row],[CodINE Mun2013]],[3]VRefArren!B:H,2,FALSE)&lt;&gt;"",VLOOKUP(Table143223[[#This Row],[CodINE Mun2013]],[3]VRefArren!B:H,2,FALSE),IFERROR(VLOOKUP(Table143223[[#This Row],[CodINE NUTIII 2013]],[3]VRefArren!B:H,2,FALSE),VLOOKUP(Table143223[[#This Row],[CodINE NUTII 2013]],[3]VRefArren!B:H,2,FALSE)))</f>
        <v>#N/A</v>
      </c>
      <c r="P171" s="842">
        <v>5</v>
      </c>
      <c r="Q171" s="113">
        <v>48</v>
      </c>
      <c r="R171" s="817" t="str">
        <f>CONCATENATE("010.01.04.05/2021/",Table143223[[#This Row],[CodINE Mun2011]])</f>
        <v>010.01.04.05/2021/1809</v>
      </c>
    </row>
    <row r="172" spans="1:18" ht="18.5">
      <c r="A172" s="79" t="s">
        <v>213</v>
      </c>
      <c r="B172" s="838" t="s">
        <v>802</v>
      </c>
      <c r="C172" s="353" t="s">
        <v>463</v>
      </c>
      <c r="D172" s="92" t="s">
        <v>17</v>
      </c>
      <c r="E172" s="839" t="str">
        <f>VLOOKUP(Table143223[[#This Row],[NUTS I]],Table153324[],2,FALSE)</f>
        <v>1</v>
      </c>
      <c r="F172" s="838" t="s">
        <v>25</v>
      </c>
      <c r="G172" s="839" t="str">
        <f>VLOOKUP(Table143223[[#This Row],[NUTS II 2011]],Table163425[],2,FALSE)</f>
        <v>18</v>
      </c>
      <c r="H172" s="93" t="s">
        <v>25</v>
      </c>
      <c r="I172" s="839" t="str">
        <f>VLOOKUP(Table143223[[#This Row],[NUTS II 2013]],Table16243627[],2,FALSE)</f>
        <v>18</v>
      </c>
      <c r="J172" s="838" t="s">
        <v>53</v>
      </c>
      <c r="K172" s="839" t="str">
        <f>VLOOKUP(Table143223[[#This Row],[NUTS III 2011]],Table173526[],2,FALSE)</f>
        <v>182</v>
      </c>
      <c r="L172" s="92" t="s">
        <v>53</v>
      </c>
      <c r="M172" s="839" t="str">
        <f>VLOOKUP(Table143223[[#This Row],[NUTS III 2013]],Table17253728[],2,FALSE)</f>
        <v>186</v>
      </c>
      <c r="N172" s="840" t="e">
        <f>IFERROR(VLOOKUP(Table143223[[#This Row],[CodINE Mun2013]],[3]VRefAquis!B:H,2,FALSE),IFERROR(VLOOKUP(Table143223[[#This Row],[CodINE NUTIII 2013]],[3]VRefAquis!B:H,2,FALSE),VLOOKUP(Table143223[[#This Row],[CodINE NUTII 2013]],[3]VRefAquis!B:H,2,FALSE)))</f>
        <v>#N/A</v>
      </c>
      <c r="O172" s="841" t="e">
        <f>IF(VLOOKUP(Table143223[[#This Row],[CodINE Mun2013]],[3]VRefArren!B:H,2,FALSE)&lt;&gt;"",VLOOKUP(Table143223[[#This Row],[CodINE Mun2013]],[3]VRefArren!B:H,2,FALSE),IFERROR(VLOOKUP(Table143223[[#This Row],[CodINE NUTIII 2013]],[3]VRefArren!B:H,2,FALSE),VLOOKUP(Table143223[[#This Row],[CodINE NUTII 2013]],[3]VRefArren!B:H,2,FALSE)))</f>
        <v>#N/A</v>
      </c>
      <c r="P172" s="842">
        <v>7</v>
      </c>
      <c r="Q172" s="113">
        <v>9</v>
      </c>
      <c r="R172" s="817" t="str">
        <f>CONCATENATE("010.01.04.05/2021/",Table143223[[#This Row],[CodINE Mun2011]])</f>
        <v>010.01.04.05/2021/1212</v>
      </c>
    </row>
    <row r="173" spans="1:18" ht="18.5">
      <c r="A173" s="80" t="s">
        <v>214</v>
      </c>
      <c r="B173" s="838" t="s">
        <v>741</v>
      </c>
      <c r="C173" s="353" t="s">
        <v>415</v>
      </c>
      <c r="D173" s="93" t="s">
        <v>64</v>
      </c>
      <c r="E173" s="845" t="str">
        <f>VLOOKUP(Table143223[[#This Row],[NUTS I]],Table153324[],2,FALSE)</f>
        <v>2</v>
      </c>
      <c r="F173" s="838" t="s">
        <v>64</v>
      </c>
      <c r="G173" s="839" t="str">
        <f>VLOOKUP(Table143223[[#This Row],[NUTS II 2011]],Table163425[],2,FALSE)</f>
        <v>20</v>
      </c>
      <c r="H173" s="92" t="s">
        <v>64</v>
      </c>
      <c r="I173" s="839" t="str">
        <f>VLOOKUP(Table143223[[#This Row],[NUTS II 2013]],Table16243627[],2,FALSE)</f>
        <v>20</v>
      </c>
      <c r="J173" s="838" t="s">
        <v>64</v>
      </c>
      <c r="K173" s="839" t="str">
        <f>VLOOKUP(Table143223[[#This Row],[NUTS III 2011]],Table173526[],2,FALSE)</f>
        <v>200</v>
      </c>
      <c r="L173" s="838" t="s">
        <v>64</v>
      </c>
      <c r="M173" s="839" t="str">
        <f>VLOOKUP(Table143223[[#This Row],[NUTS III 2013]],Table17253728[],2,FALSE)</f>
        <v>200</v>
      </c>
      <c r="N173" s="840" t="e">
        <f>IFERROR(VLOOKUP(Table143223[[#This Row],[CodINE Mun2013]],[3]VRefAquis!B:H,2,FALSE),IFERROR(VLOOKUP(Table143223[[#This Row],[CodINE NUTIII 2013]],[3]VRefAquis!B:H,2,FALSE),VLOOKUP(Table143223[[#This Row],[CodINE NUTII 2013]],[3]VRefAquis!B:H,2,FALSE)))</f>
        <v>#N/A</v>
      </c>
      <c r="O173" s="841" t="e">
        <f>IF(VLOOKUP(Table143223[[#This Row],[CodINE Mun2013]],[3]VRefArren!B:H,2,FALSE)&lt;&gt;"",VLOOKUP(Table143223[[#This Row],[CodINE Mun2013]],[3]VRefArren!B:H,2,FALSE),IFERROR(VLOOKUP(Table143223[[#This Row],[CodINE NUTIII 2013]],[3]VRefArren!B:H,2,FALSE),VLOOKUP(Table143223[[#This Row],[CodINE NUTII 2013]],[3]VRefArren!B:H,2,FALSE)))</f>
        <v>#N/A</v>
      </c>
      <c r="P173" s="842">
        <v>0</v>
      </c>
      <c r="Q173" s="114">
        <v>0</v>
      </c>
      <c r="R173" s="817" t="str">
        <f>CONCATENATE("010.01.04.05/2021/",Table143223[[#This Row],[CodINE Mun2011]])</f>
        <v>010.01.04.05/2021/4202</v>
      </c>
    </row>
    <row r="174" spans="1:18" ht="18.5">
      <c r="A174" s="79" t="s">
        <v>215</v>
      </c>
      <c r="B174" s="838" t="s">
        <v>861</v>
      </c>
      <c r="C174" s="353" t="s">
        <v>626</v>
      </c>
      <c r="D174" s="92" t="s">
        <v>17</v>
      </c>
      <c r="E174" s="839" t="str">
        <f>VLOOKUP(Table143223[[#This Row],[NUTS I]],Table153324[],2,FALSE)</f>
        <v>1</v>
      </c>
      <c r="F174" s="838" t="s">
        <v>18</v>
      </c>
      <c r="G174" s="839" t="str">
        <f>VLOOKUP(Table143223[[#This Row],[NUTS II 2011]],Table163425[],2,FALSE)</f>
        <v>16</v>
      </c>
      <c r="H174" s="92" t="s">
        <v>18</v>
      </c>
      <c r="I174" s="839" t="str">
        <f>VLOOKUP(Table143223[[#This Row],[NUTS II 2013]],Table16243627[],2,FALSE)</f>
        <v>16</v>
      </c>
      <c r="J174" s="838" t="s">
        <v>34</v>
      </c>
      <c r="K174" s="839" t="str">
        <f>VLOOKUP(Table143223[[#This Row],[NUTS III 2011]],Table173526[],2,FALSE)</f>
        <v>16B</v>
      </c>
      <c r="L174" s="93" t="s">
        <v>34</v>
      </c>
      <c r="M174" s="839" t="str">
        <f>VLOOKUP(Table143223[[#This Row],[NUTS III 2013]],Table17253728[],2,FALSE)</f>
        <v>16B</v>
      </c>
      <c r="N174" s="840" t="e">
        <f>IFERROR(VLOOKUP(Table143223[[#This Row],[CodINE Mun2013]],[3]VRefAquis!B:H,2,FALSE),IFERROR(VLOOKUP(Table143223[[#This Row],[CodINE NUTIII 2013]],[3]VRefAquis!B:H,2,FALSE),VLOOKUP(Table143223[[#This Row],[CodINE NUTII 2013]],[3]VRefAquis!B:H,2,FALSE)))</f>
        <v>#N/A</v>
      </c>
      <c r="O174" s="841" t="e">
        <f>IF(VLOOKUP(Table143223[[#This Row],[CodINE Mun2013]],[3]VRefArren!B:H,2,FALSE)&lt;&gt;"",VLOOKUP(Table143223[[#This Row],[CodINE Mun2013]],[3]VRefArren!B:H,2,FALSE),IFERROR(VLOOKUP(Table143223[[#This Row],[CodINE NUTIII 2013]],[3]VRefArren!B:H,2,FALSE),VLOOKUP(Table143223[[#This Row],[CodINE NUTII 2013]],[3]VRefArren!B:H,2,FALSE)))</f>
        <v>#N/A</v>
      </c>
      <c r="P174" s="842">
        <v>1</v>
      </c>
      <c r="Q174" s="113">
        <v>6</v>
      </c>
      <c r="R174" s="817" t="str">
        <f>CONCATENATE("010.01.04.05/2021/",Table143223[[#This Row],[CodINE Mun2011]])</f>
        <v>010.01.04.05/2021/1012</v>
      </c>
    </row>
    <row r="175" spans="1:18" ht="18.5">
      <c r="A175" s="80" t="s">
        <v>216</v>
      </c>
      <c r="B175" s="838" t="s">
        <v>820</v>
      </c>
      <c r="C175" s="353" t="s">
        <v>503</v>
      </c>
      <c r="D175" s="92" t="s">
        <v>17</v>
      </c>
      <c r="E175" s="839" t="str">
        <f>VLOOKUP(Table143223[[#This Row],[NUTS I]],Table153324[],2,FALSE)</f>
        <v>1</v>
      </c>
      <c r="F175" s="838" t="s">
        <v>25</v>
      </c>
      <c r="G175" s="839" t="str">
        <f>VLOOKUP(Table143223[[#This Row],[NUTS II 2011]],Table163425[],2,FALSE)</f>
        <v>18</v>
      </c>
      <c r="H175" s="93" t="s">
        <v>25</v>
      </c>
      <c r="I175" s="839" t="str">
        <f>VLOOKUP(Table143223[[#This Row],[NUTS II 2013]],Table16243627[],2,FALSE)</f>
        <v>18</v>
      </c>
      <c r="J175" s="838" t="s">
        <v>31</v>
      </c>
      <c r="K175" s="839" t="str">
        <f>VLOOKUP(Table143223[[#This Row],[NUTS III 2011]],Table173526[],2,FALSE)</f>
        <v>181</v>
      </c>
      <c r="L175" s="92" t="s">
        <v>31</v>
      </c>
      <c r="M175" s="839" t="str">
        <f>VLOOKUP(Table143223[[#This Row],[NUTS III 2013]],Table17253728[],2,FALSE)</f>
        <v>181</v>
      </c>
      <c r="N175" s="840" t="e">
        <f>IFERROR(VLOOKUP(Table143223[[#This Row],[CodINE Mun2013]],[3]VRefAquis!B:H,2,FALSE),IFERROR(VLOOKUP(Table143223[[#This Row],[CodINE NUTIII 2013]],[3]VRefAquis!B:H,2,FALSE),VLOOKUP(Table143223[[#This Row],[CodINE NUTII 2013]],[3]VRefAquis!B:H,2,FALSE)))</f>
        <v>#N/A</v>
      </c>
      <c r="O175" s="841" t="e">
        <f>IF(VLOOKUP(Table143223[[#This Row],[CodINE Mun2013]],[3]VRefArren!B:H,2,FALSE)&lt;&gt;"",VLOOKUP(Table143223[[#This Row],[CodINE Mun2013]],[3]VRefArren!B:H,2,FALSE),IFERROR(VLOOKUP(Table143223[[#This Row],[CodINE NUTIII 2013]],[3]VRefArren!B:H,2,FALSE),VLOOKUP(Table143223[[#This Row],[CodINE NUTII 2013]],[3]VRefArren!B:H,2,FALSE)))</f>
        <v>#N/A</v>
      </c>
      <c r="P175" s="842">
        <v>0</v>
      </c>
      <c r="Q175" s="114">
        <v>0</v>
      </c>
      <c r="R175" s="817" t="str">
        <f>CONCATENATE("010.01.04.05/2021/",Table143223[[#This Row],[CodINE Mun2011]])</f>
        <v>010.01.04.05/2021/0211</v>
      </c>
    </row>
    <row r="176" spans="1:18" ht="18.5">
      <c r="A176" s="80" t="s">
        <v>217</v>
      </c>
      <c r="B176" s="838" t="s">
        <v>832</v>
      </c>
      <c r="C176" s="353" t="s">
        <v>515</v>
      </c>
      <c r="D176" s="92" t="s">
        <v>17</v>
      </c>
      <c r="E176" s="839" t="str">
        <f>VLOOKUP(Table143223[[#This Row],[NUTS I]],Table153324[],2,FALSE)</f>
        <v>1</v>
      </c>
      <c r="F176" s="838" t="s">
        <v>167</v>
      </c>
      <c r="G176" s="839" t="str">
        <f>VLOOKUP(Table143223[[#This Row],[NUTS II 2011]],Table163425[],2,FALSE)</f>
        <v>17</v>
      </c>
      <c r="H176" s="93" t="s">
        <v>36</v>
      </c>
      <c r="I176" s="839" t="str">
        <f>VLOOKUP(Table143223[[#This Row],[NUTS II 2013]],Table16243627[],2,FALSE)</f>
        <v>17</v>
      </c>
      <c r="J176" s="838" t="s">
        <v>842</v>
      </c>
      <c r="K176" s="839" t="str">
        <f>VLOOKUP(Table143223[[#This Row],[NUTS III 2011]],Table173526[],2,FALSE)</f>
        <v>171</v>
      </c>
      <c r="L176" s="92" t="s">
        <v>36</v>
      </c>
      <c r="M176" s="839" t="str">
        <f>VLOOKUP(Table143223[[#This Row],[NUTS III 2013]],Table17253728[],2,FALSE)</f>
        <v>170</v>
      </c>
      <c r="N176" s="840" t="e">
        <f>IFERROR(VLOOKUP(Table143223[[#This Row],[CodINE Mun2013]],[3]VRefAquis!B:H,2,FALSE),IFERROR(VLOOKUP(Table143223[[#This Row],[CodINE NUTIII 2013]],[3]VRefAquis!B:H,2,FALSE),VLOOKUP(Table143223[[#This Row],[CodINE NUTII 2013]],[3]VRefAquis!B:H,2,FALSE)))</f>
        <v>#N/A</v>
      </c>
      <c r="O176" s="841" t="e">
        <f>IF(VLOOKUP(Table143223[[#This Row],[CodINE Mun2013]],[3]VRefArren!B:H,2,FALSE)&lt;&gt;"",VLOOKUP(Table143223[[#This Row],[CodINE Mun2013]],[3]VRefArren!B:H,2,FALSE),IFERROR(VLOOKUP(Table143223[[#This Row],[CodINE NUTIII 2013]],[3]VRefArren!B:H,2,FALSE),VLOOKUP(Table143223[[#This Row],[CodINE NUTII 2013]],[3]VRefArren!B:H,2,FALSE)))</f>
        <v>#N/A</v>
      </c>
      <c r="P176" s="842">
        <v>15</v>
      </c>
      <c r="Q176" s="114">
        <v>156</v>
      </c>
      <c r="R176" s="817" t="str">
        <f>CONCATENATE("010.01.04.05/2021/",Table143223[[#This Row],[CodINE Mun2011]])</f>
        <v>010.01.04.05/2021/1116</v>
      </c>
    </row>
    <row r="177" spans="1:18" ht="18.5">
      <c r="A177" s="79" t="s">
        <v>218</v>
      </c>
      <c r="B177" s="838" t="s">
        <v>836</v>
      </c>
      <c r="C177" s="353" t="s">
        <v>514</v>
      </c>
      <c r="D177" s="92" t="s">
        <v>17</v>
      </c>
      <c r="E177" s="839" t="str">
        <f>VLOOKUP(Table143223[[#This Row],[NUTS I]],Table153324[],2,FALSE)</f>
        <v>1</v>
      </c>
      <c r="F177" s="838" t="s">
        <v>167</v>
      </c>
      <c r="G177" s="839" t="str">
        <f>VLOOKUP(Table143223[[#This Row],[NUTS II 2011]],Table163425[],2,FALSE)</f>
        <v>17</v>
      </c>
      <c r="H177" s="93" t="s">
        <v>36</v>
      </c>
      <c r="I177" s="839" t="str">
        <f>VLOOKUP(Table143223[[#This Row],[NUTS II 2013]],Table16243627[],2,FALSE)</f>
        <v>17</v>
      </c>
      <c r="J177" s="838" t="s">
        <v>842</v>
      </c>
      <c r="K177" s="839" t="str">
        <f>VLOOKUP(Table143223[[#This Row],[NUTS III 2011]],Table173526[],2,FALSE)</f>
        <v>171</v>
      </c>
      <c r="L177" s="92" t="s">
        <v>36</v>
      </c>
      <c r="M177" s="839" t="str">
        <f>VLOOKUP(Table143223[[#This Row],[NUTS III 2013]],Table17253728[],2,FALSE)</f>
        <v>170</v>
      </c>
      <c r="N177" s="840" t="e">
        <f>IFERROR(VLOOKUP(Table143223[[#This Row],[CodINE Mun2013]],[3]VRefAquis!B:H,2,FALSE),IFERROR(VLOOKUP(Table143223[[#This Row],[CodINE NUTIII 2013]],[3]VRefAquis!B:H,2,FALSE),VLOOKUP(Table143223[[#This Row],[CodINE NUTII 2013]],[3]VRefAquis!B:H,2,FALSE)))</f>
        <v>#N/A</v>
      </c>
      <c r="O177" s="841" t="e">
        <f>IF(VLOOKUP(Table143223[[#This Row],[CodINE Mun2013]],[3]VRefArren!B:H,2,FALSE)&lt;&gt;"",VLOOKUP(Table143223[[#This Row],[CodINE Mun2013]],[3]VRefArren!B:H,2,FALSE),IFERROR(VLOOKUP(Table143223[[#This Row],[CodINE NUTIII 2013]],[3]VRefArren!B:H,2,FALSE),VLOOKUP(Table143223[[#This Row],[CodINE NUTII 2013]],[3]VRefArren!B:H,2,FALSE)))</f>
        <v>#N/A</v>
      </c>
      <c r="P177" s="842">
        <v>33</v>
      </c>
      <c r="Q177" s="113">
        <v>221</v>
      </c>
      <c r="R177" s="817" t="str">
        <f>CONCATENATE("010.01.04.05/2021/",Table143223[[#This Row],[CodINE Mun2011]])</f>
        <v>010.01.04.05/2021/1110</v>
      </c>
    </row>
    <row r="178" spans="1:18" ht="18.5">
      <c r="A178" s="80" t="s">
        <v>12</v>
      </c>
      <c r="B178" s="838" t="s">
        <v>897</v>
      </c>
      <c r="C178" s="353" t="s">
        <v>561</v>
      </c>
      <c r="D178" s="92" t="s">
        <v>17</v>
      </c>
      <c r="E178" s="839" t="str">
        <f>VLOOKUP(Table143223[[#This Row],[NUTS I]],Table153324[],2,FALSE)</f>
        <v>1</v>
      </c>
      <c r="F178" s="838" t="s">
        <v>18</v>
      </c>
      <c r="G178" s="839" t="str">
        <f>VLOOKUP(Table143223[[#This Row],[NUTS II 2011]],Table163425[],2,FALSE)</f>
        <v>16</v>
      </c>
      <c r="H178" s="92" t="s">
        <v>18</v>
      </c>
      <c r="I178" s="839" t="str">
        <f>VLOOKUP(Table143223[[#This Row],[NUTS II 2013]],Table16243627[],2,FALSE)</f>
        <v>16</v>
      </c>
      <c r="J178" s="838" t="s">
        <v>899</v>
      </c>
      <c r="K178" s="839" t="str">
        <f>VLOOKUP(Table143223[[#This Row],[NUTS III 2011]],Table173526[],2,FALSE)</f>
        <v>166</v>
      </c>
      <c r="L178" s="92" t="s">
        <v>110</v>
      </c>
      <c r="M178" s="839" t="str">
        <f>VLOOKUP(Table143223[[#This Row],[NUTS III 2013]],Table17253728[],2,FALSE)</f>
        <v>16H</v>
      </c>
      <c r="N178" s="840" t="e">
        <f>IFERROR(VLOOKUP(Table143223[[#This Row],[CodINE Mun2013]],[3]VRefAquis!B:H,2,FALSE),IFERROR(VLOOKUP(Table143223[[#This Row],[CodINE NUTIII 2013]],[3]VRefAquis!B:H,2,FALSE),VLOOKUP(Table143223[[#This Row],[CodINE NUTII 2013]],[3]VRefAquis!B:H,2,FALSE)))</f>
        <v>#N/A</v>
      </c>
      <c r="O178" s="841" t="e">
        <f>IF(VLOOKUP(Table143223[[#This Row],[CodINE Mun2013]],[3]VRefArren!B:H,2,FALSE)&lt;&gt;"",VLOOKUP(Table143223[[#This Row],[CodINE Mun2013]],[3]VRefArren!B:H,2,FALSE),IFERROR(VLOOKUP(Table143223[[#This Row],[CodINE NUTIII 2013]],[3]VRefArren!B:H,2,FALSE),VLOOKUP(Table143223[[#This Row],[CodINE NUTII 2013]],[3]VRefArren!B:H,2,FALSE)))</f>
        <v>#N/A</v>
      </c>
      <c r="P178" s="842">
        <v>0</v>
      </c>
      <c r="Q178" s="114">
        <v>0</v>
      </c>
      <c r="R178" s="817" t="str">
        <f>CONCATENATE("010.01.04.05/2021/",Table143223[[#This Row],[CodINE Mun2011]])</f>
        <v>010.01.04.05/2021/0506</v>
      </c>
    </row>
    <row r="179" spans="1:18" ht="18.5">
      <c r="A179" s="79" t="s">
        <v>219</v>
      </c>
      <c r="B179" s="838" t="s">
        <v>750</v>
      </c>
      <c r="C179" s="353" t="s">
        <v>433</v>
      </c>
      <c r="D179" s="92" t="s">
        <v>17</v>
      </c>
      <c r="E179" s="839" t="str">
        <f>VLOOKUP(Table143223[[#This Row],[NUTS I]],Table153324[],2,FALSE)</f>
        <v>1</v>
      </c>
      <c r="F179" s="838" t="s">
        <v>29</v>
      </c>
      <c r="G179" s="839" t="str">
        <f>VLOOKUP(Table143223[[#This Row],[NUTS II 2011]],Table163425[],2,FALSE)</f>
        <v>15</v>
      </c>
      <c r="H179" s="93" t="s">
        <v>29</v>
      </c>
      <c r="I179" s="839" t="str">
        <f>VLOOKUP(Table143223[[#This Row],[NUTS II 2013]],Table16243627[],2,FALSE)</f>
        <v>15</v>
      </c>
      <c r="J179" s="838" t="s">
        <v>29</v>
      </c>
      <c r="K179" s="839">
        <f>VLOOKUP(Table143223[[#This Row],[NUTS III 2011]],Table173526[],2,FALSE)</f>
        <v>150</v>
      </c>
      <c r="L179" s="92" t="s">
        <v>29</v>
      </c>
      <c r="M179" s="839">
        <f>VLOOKUP(Table143223[[#This Row],[NUTS III 2013]],Table17253728[],2,FALSE)</f>
        <v>150</v>
      </c>
      <c r="N179" s="840" t="e">
        <f>IFERROR(VLOOKUP(Table143223[[#This Row],[CodINE Mun2013]],[3]VRefAquis!B:H,2,FALSE),IFERROR(VLOOKUP(Table143223[[#This Row],[CodINE NUTIII 2013]],[3]VRefAquis!B:H,2,FALSE),VLOOKUP(Table143223[[#This Row],[CodINE NUTII 2013]],[3]VRefAquis!B:H,2,FALSE)))</f>
        <v>#N/A</v>
      </c>
      <c r="O179" s="841" t="e">
        <f>IF(VLOOKUP(Table143223[[#This Row],[CodINE Mun2013]],[3]VRefArren!B:H,2,FALSE)&lt;&gt;"",VLOOKUP(Table143223[[#This Row],[CodINE Mun2013]],[3]VRefArren!B:H,2,FALSE),IFERROR(VLOOKUP(Table143223[[#This Row],[CodINE NUTIII 2013]],[3]VRefArren!B:H,2,FALSE),VLOOKUP(Table143223[[#This Row],[CodINE NUTII 2013]],[3]VRefArren!B:H,2,FALSE)))</f>
        <v>#N/A</v>
      </c>
      <c r="P179" s="842">
        <v>22</v>
      </c>
      <c r="Q179" s="113">
        <v>193</v>
      </c>
      <c r="R179" s="817" t="str">
        <f>CONCATENATE("010.01.04.05/2021/",Table143223[[#This Row],[CodINE Mun2011]])</f>
        <v>010.01.04.05/2021/0810</v>
      </c>
    </row>
    <row r="180" spans="1:18" ht="18.5">
      <c r="A180" s="80" t="s">
        <v>220</v>
      </c>
      <c r="B180" s="838" t="s">
        <v>1002</v>
      </c>
      <c r="C180" s="353" t="s">
        <v>697</v>
      </c>
      <c r="D180" s="92" t="s">
        <v>17</v>
      </c>
      <c r="E180" s="839" t="str">
        <f>VLOOKUP(Table143223[[#This Row],[NUTS I]],Table153324[],2,FALSE)</f>
        <v>1</v>
      </c>
      <c r="F180" s="838" t="s">
        <v>1</v>
      </c>
      <c r="G180" s="839" t="str">
        <f>VLOOKUP(Table143223[[#This Row],[NUTS II 2011]],Table163425[],2,FALSE)</f>
        <v>11</v>
      </c>
      <c r="H180" s="93" t="s">
        <v>1</v>
      </c>
      <c r="I180" s="839" t="str">
        <f>VLOOKUP(Table143223[[#This Row],[NUTS II 2013]],Table16243627[],2,FALSE)</f>
        <v>11</v>
      </c>
      <c r="J180" s="838" t="s">
        <v>1006</v>
      </c>
      <c r="K180" s="839" t="str">
        <f>VLOOKUP(Table143223[[#This Row],[NUTS III 2011]],Table173526[],2,FALSE)</f>
        <v>116</v>
      </c>
      <c r="L180" s="93" t="s">
        <v>72</v>
      </c>
      <c r="M180" s="839" t="str">
        <f>VLOOKUP(Table143223[[#This Row],[NUTS III 2013]],Table17253728[],2,FALSE)</f>
        <v>11A</v>
      </c>
      <c r="N180" s="840" t="e">
        <f>IFERROR(VLOOKUP(Table143223[[#This Row],[CodINE Mun2013]],[3]VRefAquis!B:H,2,FALSE),IFERROR(VLOOKUP(Table143223[[#This Row],[CodINE NUTIII 2013]],[3]VRefAquis!B:H,2,FALSE),VLOOKUP(Table143223[[#This Row],[CodINE NUTII 2013]],[3]VRefAquis!B:H,2,FALSE)))</f>
        <v>#N/A</v>
      </c>
      <c r="O180" s="841" t="e">
        <f>IF(VLOOKUP(Table143223[[#This Row],[CodINE Mun2013]],[3]VRefArren!B:H,2,FALSE)&lt;&gt;"",VLOOKUP(Table143223[[#This Row],[CodINE Mun2013]],[3]VRefArren!B:H,2,FALSE),IFERROR(VLOOKUP(Table143223[[#This Row],[CodINE NUTIII 2013]],[3]VRefArren!B:H,2,FALSE),VLOOKUP(Table143223[[#This Row],[CodINE NUTII 2013]],[3]VRefArren!B:H,2,FALSE)))</f>
        <v>#N/A</v>
      </c>
      <c r="P180" s="842">
        <v>18</v>
      </c>
      <c r="Q180" s="114">
        <v>53</v>
      </c>
      <c r="R180" s="817" t="str">
        <f>CONCATENATE("010.01.04.05/2021/",Table143223[[#This Row],[CodINE Mun2011]])</f>
        <v>010.01.04.05/2021/0113</v>
      </c>
    </row>
    <row r="181" spans="1:18" ht="18.5">
      <c r="A181" s="80" t="s">
        <v>221</v>
      </c>
      <c r="B181" s="838" t="s">
        <v>908</v>
      </c>
      <c r="C181" s="353" t="s">
        <v>573</v>
      </c>
      <c r="D181" s="92" t="s">
        <v>17</v>
      </c>
      <c r="E181" s="839" t="str">
        <f>VLOOKUP(Table143223[[#This Row],[NUTS I]],Table153324[],2,FALSE)</f>
        <v>1</v>
      </c>
      <c r="F181" s="838" t="s">
        <v>18</v>
      </c>
      <c r="G181" s="839" t="str">
        <f>VLOOKUP(Table143223[[#This Row],[NUTS II 2011]],Table163425[],2,FALSE)</f>
        <v>16</v>
      </c>
      <c r="H181" s="92" t="s">
        <v>18</v>
      </c>
      <c r="I181" s="839" t="str">
        <f>VLOOKUP(Table143223[[#This Row],[NUTS II 2013]],Table16243627[],2,FALSE)</f>
        <v>16</v>
      </c>
      <c r="J181" s="838" t="s">
        <v>916</v>
      </c>
      <c r="K181" s="839" t="str">
        <f>VLOOKUP(Table143223[[#This Row],[NUTS III 2011]],Table173526[],2,FALSE)</f>
        <v>165</v>
      </c>
      <c r="L181" s="93" t="s">
        <v>23</v>
      </c>
      <c r="M181" s="839" t="str">
        <f>VLOOKUP(Table143223[[#This Row],[NUTS III 2013]],Table17253728[],2,FALSE)</f>
        <v>16G</v>
      </c>
      <c r="N181" s="840" t="e">
        <f>IFERROR(VLOOKUP(Table143223[[#This Row],[CodINE Mun2013]],[3]VRefAquis!B:H,2,FALSE),IFERROR(VLOOKUP(Table143223[[#This Row],[CodINE NUTIII 2013]],[3]VRefAquis!B:H,2,FALSE),VLOOKUP(Table143223[[#This Row],[CodINE NUTII 2013]],[3]VRefAquis!B:H,2,FALSE)))</f>
        <v>#N/A</v>
      </c>
      <c r="O181" s="841" t="e">
        <f>IF(VLOOKUP(Table143223[[#This Row],[CodINE Mun2013]],[3]VRefArren!B:H,2,FALSE)&lt;&gt;"",VLOOKUP(Table143223[[#This Row],[CodINE Mun2013]],[3]VRefArren!B:H,2,FALSE),IFERROR(VLOOKUP(Table143223[[#This Row],[CodINE NUTIII 2013]],[3]VRefArren!B:H,2,FALSE),VLOOKUP(Table143223[[#This Row],[CodINE NUTII 2013]],[3]VRefArren!B:H,2,FALSE)))</f>
        <v>#N/A</v>
      </c>
      <c r="P181" s="842">
        <v>0</v>
      </c>
      <c r="Q181" s="114">
        <v>0</v>
      </c>
      <c r="R181" s="817" t="str">
        <f>CONCATENATE("010.01.04.05/2021/",Table143223[[#This Row],[CodINE Mun2011]])</f>
        <v>010.01.04.05/2021/1810</v>
      </c>
    </row>
    <row r="182" spans="1:18" ht="18.5">
      <c r="A182" s="79" t="s">
        <v>222</v>
      </c>
      <c r="B182" s="838" t="s">
        <v>953</v>
      </c>
      <c r="C182" s="353" t="s">
        <v>614</v>
      </c>
      <c r="D182" s="92" t="s">
        <v>17</v>
      </c>
      <c r="E182" s="839" t="str">
        <f>VLOOKUP(Table143223[[#This Row],[NUTS I]],Table153324[],2,FALSE)</f>
        <v>1</v>
      </c>
      <c r="F182" s="838" t="s">
        <v>18</v>
      </c>
      <c r="G182" s="839" t="str">
        <f>VLOOKUP(Table143223[[#This Row],[NUTS II 2011]],Table163425[],2,FALSE)</f>
        <v>16</v>
      </c>
      <c r="H182" s="92" t="s">
        <v>18</v>
      </c>
      <c r="I182" s="839" t="str">
        <f>VLOOKUP(Table143223[[#This Row],[NUTS II 2013]],Table16243627[],2,FALSE)</f>
        <v>16</v>
      </c>
      <c r="J182" s="838" t="s">
        <v>963</v>
      </c>
      <c r="K182" s="839" t="str">
        <f>VLOOKUP(Table143223[[#This Row],[NUTS III 2011]],Table173526[],2,FALSE)</f>
        <v>161</v>
      </c>
      <c r="L182" s="92" t="s">
        <v>21</v>
      </c>
      <c r="M182" s="839" t="str">
        <f>VLOOKUP(Table143223[[#This Row],[NUTS III 2013]],Table17253728[],2,FALSE)</f>
        <v>16D</v>
      </c>
      <c r="N182" s="840" t="e">
        <f>IFERROR(VLOOKUP(Table143223[[#This Row],[CodINE Mun2013]],[3]VRefAquis!B:H,2,FALSE),IFERROR(VLOOKUP(Table143223[[#This Row],[CodINE NUTIII 2013]],[3]VRefAquis!B:H,2,FALSE),VLOOKUP(Table143223[[#This Row],[CodINE NUTII 2013]],[3]VRefAquis!B:H,2,FALSE)))</f>
        <v>#N/A</v>
      </c>
      <c r="O182" s="841" t="e">
        <f>IF(VLOOKUP(Table143223[[#This Row],[CodINE Mun2013]],[3]VRefArren!B:H,2,FALSE)&lt;&gt;"",VLOOKUP(Table143223[[#This Row],[CodINE Mun2013]],[3]VRefArren!B:H,2,FALSE),IFERROR(VLOOKUP(Table143223[[#This Row],[CodINE NUTIII 2013]],[3]VRefArren!B:H,2,FALSE),VLOOKUP(Table143223[[#This Row],[CodINE NUTII 2013]],[3]VRefArren!B:H,2,FALSE)))</f>
        <v>#N/A</v>
      </c>
      <c r="P182" s="842">
        <v>7</v>
      </c>
      <c r="Q182" s="113">
        <v>49</v>
      </c>
      <c r="R182" s="817" t="str">
        <f>CONCATENATE("010.01.04.05/2021/",Table143223[[#This Row],[CodINE Mun2011]])</f>
        <v>010.01.04.05/2021/0114</v>
      </c>
    </row>
    <row r="183" spans="1:18" ht="18.5">
      <c r="A183" s="80" t="s">
        <v>223</v>
      </c>
      <c r="B183" s="838" t="s">
        <v>926</v>
      </c>
      <c r="C183" s="353" t="s">
        <v>597</v>
      </c>
      <c r="D183" s="92" t="s">
        <v>17</v>
      </c>
      <c r="E183" s="839" t="str">
        <f>VLOOKUP(Table143223[[#This Row],[NUTS I]],Table153324[],2,FALSE)</f>
        <v>1</v>
      </c>
      <c r="F183" s="838" t="s">
        <v>18</v>
      </c>
      <c r="G183" s="839" t="str">
        <f>VLOOKUP(Table143223[[#This Row],[NUTS II 2011]],Table163425[],2,FALSE)</f>
        <v>16</v>
      </c>
      <c r="H183" s="92" t="s">
        <v>18</v>
      </c>
      <c r="I183" s="839" t="str">
        <f>VLOOKUP(Table143223[[#This Row],[NUTS II 2013]],Table16243627[],2,FALSE)</f>
        <v>16</v>
      </c>
      <c r="J183" s="838" t="s">
        <v>932</v>
      </c>
      <c r="K183" s="839" t="str">
        <f>VLOOKUP(Table143223[[#This Row],[NUTS III 2011]],Table173526[],2,FALSE)</f>
        <v>164</v>
      </c>
      <c r="L183" s="92" t="s">
        <v>69</v>
      </c>
      <c r="M183" s="839" t="str">
        <f>VLOOKUP(Table143223[[#This Row],[NUTS III 2013]],Table17253728[],2,FALSE)</f>
        <v>16E</v>
      </c>
      <c r="N183" s="840" t="e">
        <f>IFERROR(VLOOKUP(Table143223[[#This Row],[CodINE Mun2013]],[3]VRefAquis!B:H,2,FALSE),IFERROR(VLOOKUP(Table143223[[#This Row],[CodINE NUTIII 2013]],[3]VRefAquis!B:H,2,FALSE),VLOOKUP(Table143223[[#This Row],[CodINE NUTII 2013]],[3]VRefAquis!B:H,2,FALSE)))</f>
        <v>#N/A</v>
      </c>
      <c r="O183" s="841" t="e">
        <f>IF(VLOOKUP(Table143223[[#This Row],[CodINE Mun2013]],[3]VRefArren!B:H,2,FALSE)&lt;&gt;"",VLOOKUP(Table143223[[#This Row],[CodINE Mun2013]],[3]VRefArren!B:H,2,FALSE),IFERROR(VLOOKUP(Table143223[[#This Row],[CodINE NUTIII 2013]],[3]VRefArren!B:H,2,FALSE),VLOOKUP(Table143223[[#This Row],[CodINE NUTII 2013]],[3]VRefArren!B:H,2,FALSE)))</f>
        <v>#N/A</v>
      </c>
      <c r="P183" s="842">
        <v>1</v>
      </c>
      <c r="Q183" s="114">
        <v>4</v>
      </c>
      <c r="R183" s="817" t="str">
        <f>CONCATENATE("010.01.04.05/2021/",Table143223[[#This Row],[CodINE Mun2011]])</f>
        <v>010.01.04.05/2021/0611</v>
      </c>
    </row>
    <row r="184" spans="1:18" ht="18.5">
      <c r="A184" s="79" t="s">
        <v>224</v>
      </c>
      <c r="B184" s="838" t="s">
        <v>843</v>
      </c>
      <c r="C184" s="353" t="s">
        <v>550</v>
      </c>
      <c r="D184" s="92" t="s">
        <v>17</v>
      </c>
      <c r="E184" s="839" t="str">
        <f>VLOOKUP(Table143223[[#This Row],[NUTS I]],Table153324[],2,FALSE)</f>
        <v>1</v>
      </c>
      <c r="F184" s="838" t="s">
        <v>18</v>
      </c>
      <c r="G184" s="839" t="str">
        <f>VLOOKUP(Table143223[[#This Row],[NUTS II 2011]],Table163425[],2,FALSE)</f>
        <v>16</v>
      </c>
      <c r="H184" s="92" t="s">
        <v>18</v>
      </c>
      <c r="I184" s="839" t="str">
        <f>VLOOKUP(Table143223[[#This Row],[NUTS II 2013]],Table16243627[],2,FALSE)</f>
        <v>16</v>
      </c>
      <c r="J184" s="838" t="s">
        <v>19</v>
      </c>
      <c r="K184" s="839" t="str">
        <f>VLOOKUP(Table143223[[#This Row],[NUTS III 2011]],Table173526[],2,FALSE)</f>
        <v>16C</v>
      </c>
      <c r="L184" s="92" t="s">
        <v>19</v>
      </c>
      <c r="M184" s="839" t="str">
        <f>VLOOKUP(Table143223[[#This Row],[NUTS III 2013]],Table17253728[],2,FALSE)</f>
        <v>16I</v>
      </c>
      <c r="N184" s="840" t="e">
        <f>IFERROR(VLOOKUP(Table143223[[#This Row],[CodINE Mun2013]],[3]VRefAquis!B:H,2,FALSE),IFERROR(VLOOKUP(Table143223[[#This Row],[CodINE NUTIII 2013]],[3]VRefAquis!B:H,2,FALSE),VLOOKUP(Table143223[[#This Row],[CodINE NUTII 2013]],[3]VRefAquis!B:H,2,FALSE)))</f>
        <v>#N/A</v>
      </c>
      <c r="O184" s="841" t="e">
        <f>IF(VLOOKUP(Table143223[[#This Row],[CodINE Mun2013]],[3]VRefArren!B:H,2,FALSE)&lt;&gt;"",VLOOKUP(Table143223[[#This Row],[CodINE Mun2013]],[3]VRefArren!B:H,2,FALSE),IFERROR(VLOOKUP(Table143223[[#This Row],[CodINE NUTIII 2013]],[3]VRefArren!B:H,2,FALSE),VLOOKUP(Table143223[[#This Row],[CodINE NUTII 2013]],[3]VRefArren!B:H,2,FALSE)))</f>
        <v>#N/A</v>
      </c>
      <c r="P184" s="842">
        <v>0</v>
      </c>
      <c r="Q184" s="113">
        <v>0</v>
      </c>
      <c r="R184" s="817" t="str">
        <f>CONCATENATE("010.01.04.05/2021/",Table143223[[#This Row],[CodINE Mun2011]])</f>
        <v>010.01.04.05/2021/1421</v>
      </c>
    </row>
    <row r="185" spans="1:18" ht="18.5">
      <c r="A185" s="80" t="s">
        <v>225</v>
      </c>
      <c r="B185" s="838" t="s">
        <v>773</v>
      </c>
      <c r="C185" s="353" t="s">
        <v>490</v>
      </c>
      <c r="D185" s="92" t="s">
        <v>17</v>
      </c>
      <c r="E185" s="839" t="str">
        <f>VLOOKUP(Table143223[[#This Row],[NUTS I]],Table153324[],2,FALSE)</f>
        <v>1</v>
      </c>
      <c r="F185" s="838" t="s">
        <v>25</v>
      </c>
      <c r="G185" s="839" t="str">
        <f>VLOOKUP(Table143223[[#This Row],[NUTS II 2011]],Table163425[],2,FALSE)</f>
        <v>18</v>
      </c>
      <c r="H185" s="93" t="s">
        <v>25</v>
      </c>
      <c r="I185" s="839" t="str">
        <f>VLOOKUP(Table143223[[#This Row],[NUTS II 2013]],Table16243627[],2,FALSE)</f>
        <v>18</v>
      </c>
      <c r="J185" s="838" t="s">
        <v>44</v>
      </c>
      <c r="K185" s="839" t="str">
        <f>VLOOKUP(Table143223[[#This Row],[NUTS III 2011]],Table173526[],2,FALSE)</f>
        <v>184</v>
      </c>
      <c r="L185" s="92" t="s">
        <v>44</v>
      </c>
      <c r="M185" s="839" t="str">
        <f>VLOOKUP(Table143223[[#This Row],[NUTS III 2013]],Table17253728[],2,FALSE)</f>
        <v>184</v>
      </c>
      <c r="N185" s="840" t="e">
        <f>IFERROR(VLOOKUP(Table143223[[#This Row],[CodINE Mun2013]],[3]VRefAquis!B:H,2,FALSE),IFERROR(VLOOKUP(Table143223[[#This Row],[CodINE NUTIII 2013]],[3]VRefAquis!B:H,2,FALSE),VLOOKUP(Table143223[[#This Row],[CodINE NUTII 2013]],[3]VRefAquis!B:H,2,FALSE)))</f>
        <v>#N/A</v>
      </c>
      <c r="O185" s="841" t="e">
        <f>IF(VLOOKUP(Table143223[[#This Row],[CodINE Mun2013]],[3]VRefArren!B:H,2,FALSE)&lt;&gt;"",VLOOKUP(Table143223[[#This Row],[CodINE Mun2013]],[3]VRefArren!B:H,2,FALSE),IFERROR(VLOOKUP(Table143223[[#This Row],[CodINE NUTIII 2013]],[3]VRefArren!B:H,2,FALSE),VLOOKUP(Table143223[[#This Row],[CodINE NUTII 2013]],[3]VRefArren!B:H,2,FALSE)))</f>
        <v>#N/A</v>
      </c>
      <c r="P185" s="842">
        <v>0</v>
      </c>
      <c r="Q185" s="114">
        <v>0</v>
      </c>
      <c r="R185" s="817" t="str">
        <f>CONCATENATE("010.01.04.05/2021/",Table143223[[#This Row],[CodINE Mun2011]])</f>
        <v>010.01.04.05/2021/0212</v>
      </c>
    </row>
    <row r="186" spans="1:18" ht="18.5">
      <c r="A186" s="80" t="s">
        <v>226</v>
      </c>
      <c r="B186" s="838" t="s">
        <v>952</v>
      </c>
      <c r="C186" s="353" t="s">
        <v>613</v>
      </c>
      <c r="D186" s="92" t="s">
        <v>17</v>
      </c>
      <c r="E186" s="839" t="str">
        <f>VLOOKUP(Table143223[[#This Row],[NUTS I]],Table153324[],2,FALSE)</f>
        <v>1</v>
      </c>
      <c r="F186" s="838" t="s">
        <v>18</v>
      </c>
      <c r="G186" s="839" t="str">
        <f>VLOOKUP(Table143223[[#This Row],[NUTS II 2011]],Table163425[],2,FALSE)</f>
        <v>16</v>
      </c>
      <c r="H186" s="92" t="s">
        <v>18</v>
      </c>
      <c r="I186" s="839" t="str">
        <f>VLOOKUP(Table143223[[#This Row],[NUTS II 2013]],Table16243627[],2,FALSE)</f>
        <v>16</v>
      </c>
      <c r="J186" s="838" t="s">
        <v>963</v>
      </c>
      <c r="K186" s="839" t="str">
        <f>VLOOKUP(Table143223[[#This Row],[NUTS III 2011]],Table173526[],2,FALSE)</f>
        <v>161</v>
      </c>
      <c r="L186" s="92" t="s">
        <v>21</v>
      </c>
      <c r="M186" s="839" t="str">
        <f>VLOOKUP(Table143223[[#This Row],[NUTS III 2013]],Table17253728[],2,FALSE)</f>
        <v>16D</v>
      </c>
      <c r="N186" s="840" t="e">
        <f>IFERROR(VLOOKUP(Table143223[[#This Row],[CodINE Mun2013]],[3]VRefAquis!B:H,2,FALSE),IFERROR(VLOOKUP(Table143223[[#This Row],[CodINE NUTIII 2013]],[3]VRefAquis!B:H,2,FALSE),VLOOKUP(Table143223[[#This Row],[CodINE NUTII 2013]],[3]VRefAquis!B:H,2,FALSE)))</f>
        <v>#N/A</v>
      </c>
      <c r="O186" s="841" t="e">
        <f>IF(VLOOKUP(Table143223[[#This Row],[CodINE Mun2013]],[3]VRefArren!B:H,2,FALSE)&lt;&gt;"",VLOOKUP(Table143223[[#This Row],[CodINE Mun2013]],[3]VRefArren!B:H,2,FALSE),IFERROR(VLOOKUP(Table143223[[#This Row],[CodINE NUTIII 2013]],[3]VRefArren!B:H,2,FALSE),VLOOKUP(Table143223[[#This Row],[CodINE NUTII 2013]],[3]VRefArren!B:H,2,FALSE)))</f>
        <v>#N/A</v>
      </c>
      <c r="P186" s="842">
        <v>19</v>
      </c>
      <c r="Q186" s="114">
        <v>152</v>
      </c>
      <c r="R186" s="817" t="str">
        <f>CONCATENATE("010.01.04.05/2021/",Table143223[[#This Row],[CodINE Mun2011]])</f>
        <v>010.01.04.05/2021/0115</v>
      </c>
    </row>
    <row r="187" spans="1:18" ht="18.5">
      <c r="A187" s="80" t="s">
        <v>227</v>
      </c>
      <c r="B187" s="838" t="s">
        <v>1013</v>
      </c>
      <c r="C187" s="353" t="s">
        <v>669</v>
      </c>
      <c r="D187" s="92" t="s">
        <v>17</v>
      </c>
      <c r="E187" s="839" t="str">
        <f>VLOOKUP(Table143223[[#This Row],[NUTS I]],Table153324[],2,FALSE)</f>
        <v>1</v>
      </c>
      <c r="F187" s="838" t="s">
        <v>1</v>
      </c>
      <c r="G187" s="839" t="str">
        <f>VLOOKUP(Table143223[[#This Row],[NUTS II 2011]],Table163425[],2,FALSE)</f>
        <v>11</v>
      </c>
      <c r="H187" s="93" t="s">
        <v>1</v>
      </c>
      <c r="I187" s="839" t="str">
        <f>VLOOKUP(Table143223[[#This Row],[NUTS II 2013]],Table16243627[],2,FALSE)</f>
        <v>11</v>
      </c>
      <c r="J187" s="838" t="s">
        <v>1023</v>
      </c>
      <c r="K187" s="839" t="str">
        <f>VLOOKUP(Table143223[[#This Row],[NUTS III 2011]],Table173526[],2,FALSE)</f>
        <v>115</v>
      </c>
      <c r="L187" s="92" t="s">
        <v>59</v>
      </c>
      <c r="M187" s="839" t="str">
        <f>VLOOKUP(Table143223[[#This Row],[NUTS III 2013]],Table17253728[],2,FALSE)</f>
        <v>11C</v>
      </c>
      <c r="N187" s="840" t="e">
        <f>IFERROR(VLOOKUP(Table143223[[#This Row],[CodINE Mun2013]],[3]VRefAquis!B:H,2,FALSE),IFERROR(VLOOKUP(Table143223[[#This Row],[CodINE NUTIII 2013]],[3]VRefAquis!B:H,2,FALSE),VLOOKUP(Table143223[[#This Row],[CodINE NUTII 2013]],[3]VRefAquis!B:H,2,FALSE)))</f>
        <v>#N/A</v>
      </c>
      <c r="O187" s="841" t="e">
        <f>IF(VLOOKUP(Table143223[[#This Row],[CodINE Mun2013]],[3]VRefArren!B:H,2,FALSE)&lt;&gt;"",VLOOKUP(Table143223[[#This Row],[CodINE Mun2013]],[3]VRefArren!B:H,2,FALSE),IFERROR(VLOOKUP(Table143223[[#This Row],[CodINE NUTIII 2013]],[3]VRefArren!B:H,2,FALSE),VLOOKUP(Table143223[[#This Row],[CodINE NUTII 2013]],[3]VRefArren!B:H,2,FALSE)))</f>
        <v>#N/A</v>
      </c>
      <c r="P187" s="842">
        <v>11</v>
      </c>
      <c r="Q187" s="114">
        <v>42</v>
      </c>
      <c r="R187" s="817" t="str">
        <f>CONCATENATE("010.01.04.05/2021/",Table143223[[#This Row],[CodINE Mun2011]])</f>
        <v>010.01.04.05/2021/1309</v>
      </c>
    </row>
    <row r="188" spans="1:18" ht="18.5">
      <c r="A188" s="80" t="s">
        <v>228</v>
      </c>
      <c r="B188" s="838" t="s">
        <v>824</v>
      </c>
      <c r="C188" s="353" t="s">
        <v>513</v>
      </c>
      <c r="D188" s="92" t="s">
        <v>17</v>
      </c>
      <c r="E188" s="839" t="str">
        <f>VLOOKUP(Table143223[[#This Row],[NUTS I]],Table153324[],2,FALSE)</f>
        <v>1</v>
      </c>
      <c r="F188" s="838" t="s">
        <v>167</v>
      </c>
      <c r="G188" s="839" t="str">
        <f>VLOOKUP(Table143223[[#This Row],[NUTS II 2011]],Table163425[],2,FALSE)</f>
        <v>17</v>
      </c>
      <c r="H188" s="93" t="s">
        <v>36</v>
      </c>
      <c r="I188" s="839" t="str">
        <f>VLOOKUP(Table143223[[#This Row],[NUTS II 2013]],Table16243627[],2,FALSE)</f>
        <v>17</v>
      </c>
      <c r="J188" s="838" t="s">
        <v>831</v>
      </c>
      <c r="K188" s="839" t="str">
        <f>VLOOKUP(Table143223[[#This Row],[NUTS III 2011]],Table173526[],2,FALSE)</f>
        <v>172</v>
      </c>
      <c r="L188" s="92" t="s">
        <v>36</v>
      </c>
      <c r="M188" s="839" t="str">
        <f>VLOOKUP(Table143223[[#This Row],[NUTS III 2013]],Table17253728[],2,FALSE)</f>
        <v>170</v>
      </c>
      <c r="N188" s="840" t="e">
        <f>IFERROR(VLOOKUP(Table143223[[#This Row],[CodINE Mun2013]],[3]VRefAquis!B:H,2,FALSE),IFERROR(VLOOKUP(Table143223[[#This Row],[CodINE NUTIII 2013]],[3]VRefAquis!B:H,2,FALSE),VLOOKUP(Table143223[[#This Row],[CodINE NUTII 2013]],[3]VRefAquis!B:H,2,FALSE)))</f>
        <v>#N/A</v>
      </c>
      <c r="O188" s="841" t="e">
        <f>IF(VLOOKUP(Table143223[[#This Row],[CodINE Mun2013]],[3]VRefArren!B:H,2,FALSE)&lt;&gt;"",VLOOKUP(Table143223[[#This Row],[CodINE Mun2013]],[3]VRefArren!B:H,2,FALSE),IFERROR(VLOOKUP(Table143223[[#This Row],[CodINE NUTIII 2013]],[3]VRefArren!B:H,2,FALSE),VLOOKUP(Table143223[[#This Row],[CodINE NUTII 2013]],[3]VRefArren!B:H,2,FALSE)))</f>
        <v>#N/A</v>
      </c>
      <c r="P188" s="842">
        <v>0</v>
      </c>
      <c r="Q188" s="114">
        <v>0</v>
      </c>
      <c r="R188" s="817" t="str">
        <f>CONCATENATE("010.01.04.05/2021/",Table143223[[#This Row],[CodINE Mun2011]])</f>
        <v>010.01.04.05/2021/1508</v>
      </c>
    </row>
    <row r="189" spans="1:18" ht="31">
      <c r="A189" s="79" t="s">
        <v>229</v>
      </c>
      <c r="B189" s="838" t="s">
        <v>925</v>
      </c>
      <c r="C189" s="353" t="s">
        <v>596</v>
      </c>
      <c r="D189" s="92" t="s">
        <v>17</v>
      </c>
      <c r="E189" s="839" t="str">
        <f>VLOOKUP(Table143223[[#This Row],[NUTS I]],Table153324[],2,FALSE)</f>
        <v>1</v>
      </c>
      <c r="F189" s="838" t="s">
        <v>18</v>
      </c>
      <c r="G189" s="839" t="str">
        <f>VLOOKUP(Table143223[[#This Row],[NUTS II 2011]],Table163425[],2,FALSE)</f>
        <v>16</v>
      </c>
      <c r="H189" s="92" t="s">
        <v>18</v>
      </c>
      <c r="I189" s="839" t="str">
        <f>VLOOKUP(Table143223[[#This Row],[NUTS II 2013]],Table16243627[],2,FALSE)</f>
        <v>16</v>
      </c>
      <c r="J189" s="838" t="s">
        <v>932</v>
      </c>
      <c r="K189" s="839" t="str">
        <f>VLOOKUP(Table143223[[#This Row],[NUTS III 2011]],Table173526[],2,FALSE)</f>
        <v>164</v>
      </c>
      <c r="L189" s="92" t="s">
        <v>69</v>
      </c>
      <c r="M189" s="839" t="str">
        <f>VLOOKUP(Table143223[[#This Row],[NUTS III 2013]],Table17253728[],2,FALSE)</f>
        <v>16E</v>
      </c>
      <c r="N189" s="840" t="e">
        <f>IFERROR(VLOOKUP(Table143223[[#This Row],[CodINE Mun2013]],[3]VRefAquis!B:H,2,FALSE),IFERROR(VLOOKUP(Table143223[[#This Row],[CodINE NUTIII 2013]],[3]VRefAquis!B:H,2,FALSE),VLOOKUP(Table143223[[#This Row],[CodINE NUTII 2013]],[3]VRefAquis!B:H,2,FALSE)))</f>
        <v>#N/A</v>
      </c>
      <c r="O189" s="841" t="e">
        <f>IF(VLOOKUP(Table143223[[#This Row],[CodINE Mun2013]],[3]VRefArren!B:H,2,FALSE)&lt;&gt;"",VLOOKUP(Table143223[[#This Row],[CodINE Mun2013]],[3]VRefArren!B:H,2,FALSE),IFERROR(VLOOKUP(Table143223[[#This Row],[CodINE NUTIII 2013]],[3]VRefArren!B:H,2,FALSE),VLOOKUP(Table143223[[#This Row],[CodINE NUTII 2013]],[3]VRefArren!B:H,2,FALSE)))</f>
        <v>#N/A</v>
      </c>
      <c r="P189" s="842">
        <v>0</v>
      </c>
      <c r="Q189" s="113">
        <v>0</v>
      </c>
      <c r="R189" s="817" t="str">
        <f>CONCATENATE("010.01.04.05/2021/",Table143223[[#This Row],[CodINE Mun2011]])</f>
        <v>010.01.04.05/2021/0612</v>
      </c>
    </row>
    <row r="190" spans="1:18" ht="18.5">
      <c r="A190" s="79" t="s">
        <v>230</v>
      </c>
      <c r="B190" s="838" t="s">
        <v>1012</v>
      </c>
      <c r="C190" s="353" t="s">
        <v>696</v>
      </c>
      <c r="D190" s="92" t="s">
        <v>17</v>
      </c>
      <c r="E190" s="839" t="str">
        <f>VLOOKUP(Table143223[[#This Row],[NUTS I]],Table153324[],2,FALSE)</f>
        <v>1</v>
      </c>
      <c r="F190" s="838" t="s">
        <v>1</v>
      </c>
      <c r="G190" s="839" t="str">
        <f>VLOOKUP(Table143223[[#This Row],[NUTS II 2011]],Table163425[],2,FALSE)</f>
        <v>11</v>
      </c>
      <c r="H190" s="93" t="s">
        <v>1</v>
      </c>
      <c r="I190" s="839" t="str">
        <f>VLOOKUP(Table143223[[#This Row],[NUTS II 2013]],Table16243627[],2,FALSE)</f>
        <v>11</v>
      </c>
      <c r="J190" s="838" t="s">
        <v>1023</v>
      </c>
      <c r="K190" s="839" t="str">
        <f>VLOOKUP(Table143223[[#This Row],[NUTS III 2011]],Table173526[],2,FALSE)</f>
        <v>115</v>
      </c>
      <c r="L190" s="93" t="s">
        <v>72</v>
      </c>
      <c r="M190" s="839" t="str">
        <f>VLOOKUP(Table143223[[#This Row],[NUTS III 2013]],Table17253728[],2,FALSE)</f>
        <v>11A</v>
      </c>
      <c r="N190" s="840" t="e">
        <f>IFERROR(VLOOKUP(Table143223[[#This Row],[CodINE Mun2013]],[3]VRefAquis!B:H,2,FALSE),IFERROR(VLOOKUP(Table143223[[#This Row],[CodINE NUTIII 2013]],[3]VRefAquis!B:H,2,FALSE),VLOOKUP(Table143223[[#This Row],[CodINE NUTII 2013]],[3]VRefAquis!B:H,2,FALSE)))</f>
        <v>#N/A</v>
      </c>
      <c r="O190" s="841" t="e">
        <f>IF(VLOOKUP(Table143223[[#This Row],[CodINE Mun2013]],[3]VRefArren!B:H,2,FALSE)&lt;&gt;"",VLOOKUP(Table143223[[#This Row],[CodINE Mun2013]],[3]VRefArren!B:H,2,FALSE),IFERROR(VLOOKUP(Table143223[[#This Row],[CodINE NUTIII 2013]],[3]VRefArren!B:H,2,FALSE),VLOOKUP(Table143223[[#This Row],[CodINE NUTII 2013]],[3]VRefArren!B:H,2,FALSE)))</f>
        <v>#N/A</v>
      </c>
      <c r="P190" s="842">
        <v>6</v>
      </c>
      <c r="Q190" s="113">
        <v>55</v>
      </c>
      <c r="R190" s="817" t="str">
        <f>CONCATENATE("010.01.04.05/2021/",Table143223[[#This Row],[CodINE Mun2011]])</f>
        <v>010.01.04.05/2021/1310</v>
      </c>
    </row>
    <row r="191" spans="1:18" ht="18.5">
      <c r="A191" s="80" t="s">
        <v>231</v>
      </c>
      <c r="B191" s="838" t="s">
        <v>1049</v>
      </c>
      <c r="C191" s="353" t="s">
        <v>377</v>
      </c>
      <c r="D191" s="92" t="s">
        <v>17</v>
      </c>
      <c r="E191" s="839" t="str">
        <f>VLOOKUP(Table143223[[#This Row],[NUTS I]],Table153324[],2,FALSE)</f>
        <v>1</v>
      </c>
      <c r="F191" s="838" t="s">
        <v>1</v>
      </c>
      <c r="G191" s="839" t="str">
        <f>VLOOKUP(Table143223[[#This Row],[NUTS II 2011]],Table163425[],2,FALSE)</f>
        <v>11</v>
      </c>
      <c r="H191" s="93" t="s">
        <v>1</v>
      </c>
      <c r="I191" s="839" t="str">
        <f>VLOOKUP(Table143223[[#This Row],[NUTS II 2013]],Table16243627[],2,FALSE)</f>
        <v>11</v>
      </c>
      <c r="J191" s="838" t="s">
        <v>1054</v>
      </c>
      <c r="K191" s="839" t="str">
        <f>VLOOKUP(Table143223[[#This Row],[NUTS III 2011]],Table173526[],2,FALSE)</f>
        <v>111</v>
      </c>
      <c r="L191" s="92" t="s">
        <v>67</v>
      </c>
      <c r="M191" s="839" t="str">
        <f>VLOOKUP(Table143223[[#This Row],[NUTS III 2013]],Table17253728[],2,FALSE)</f>
        <v>111</v>
      </c>
      <c r="N191" s="840" t="e">
        <f>IFERROR(VLOOKUP(Table143223[[#This Row],[CodINE Mun2013]],[3]VRefAquis!B:H,2,FALSE),IFERROR(VLOOKUP(Table143223[[#This Row],[CodINE NUTIII 2013]],[3]VRefAquis!B:H,2,FALSE),VLOOKUP(Table143223[[#This Row],[CodINE NUTII 2013]],[3]VRefAquis!B:H,2,FALSE)))</f>
        <v>#N/A</v>
      </c>
      <c r="O191" s="841" t="e">
        <f>IF(VLOOKUP(Table143223[[#This Row],[CodINE Mun2013]],[3]VRefArren!B:H,2,FALSE)&lt;&gt;"",VLOOKUP(Table143223[[#This Row],[CodINE Mun2013]],[3]VRefArren!B:H,2,FALSE),IFERROR(VLOOKUP(Table143223[[#This Row],[CodINE NUTIII 2013]],[3]VRefArren!B:H,2,FALSE),VLOOKUP(Table143223[[#This Row],[CodINE NUTII 2013]],[3]VRefArren!B:H,2,FALSE)))</f>
        <v>#N/A</v>
      </c>
      <c r="P191" s="842">
        <v>0</v>
      </c>
      <c r="Q191" s="114">
        <v>0</v>
      </c>
      <c r="R191" s="817" t="str">
        <f>CONCATENATE("010.01.04.05/2021/",Table143223[[#This Row],[CodINE Mun2011]])</f>
        <v>010.01.04.05/2021/1605</v>
      </c>
    </row>
    <row r="192" spans="1:18" ht="18.5">
      <c r="A192" s="79" t="s">
        <v>232</v>
      </c>
      <c r="B192" s="838" t="s">
        <v>917</v>
      </c>
      <c r="C192" s="353" t="s">
        <v>582</v>
      </c>
      <c r="D192" s="92" t="s">
        <v>17</v>
      </c>
      <c r="E192" s="839" t="str">
        <f>VLOOKUP(Table143223[[#This Row],[NUTS I]],Table153324[],2,FALSE)</f>
        <v>1</v>
      </c>
      <c r="F192" s="838" t="s">
        <v>18</v>
      </c>
      <c r="G192" s="839" t="str">
        <f>VLOOKUP(Table143223[[#This Row],[NUTS II 2011]],Table163425[],2,FALSE)</f>
        <v>16</v>
      </c>
      <c r="H192" s="92" t="s">
        <v>18</v>
      </c>
      <c r="I192" s="839" t="str">
        <f>VLOOKUP(Table143223[[#This Row],[NUTS II 2013]],Table16243627[],2,FALSE)</f>
        <v>16</v>
      </c>
      <c r="J192" s="838" t="s">
        <v>932</v>
      </c>
      <c r="K192" s="839" t="str">
        <f>VLOOKUP(Table143223[[#This Row],[NUTS III 2011]],Table173526[],2,FALSE)</f>
        <v>164</v>
      </c>
      <c r="L192" s="92" t="s">
        <v>55</v>
      </c>
      <c r="M192" s="839" t="str">
        <f>VLOOKUP(Table143223[[#This Row],[NUTS III 2013]],Table17253728[],2,FALSE)</f>
        <v>16F</v>
      </c>
      <c r="N192" s="840" t="e">
        <f>IFERROR(VLOOKUP(Table143223[[#This Row],[CodINE Mun2013]],[3]VRefAquis!B:H,2,FALSE),IFERROR(VLOOKUP(Table143223[[#This Row],[CodINE NUTIII 2013]],[3]VRefAquis!B:H,2,FALSE),VLOOKUP(Table143223[[#This Row],[CodINE NUTII 2013]],[3]VRefAquis!B:H,2,FALSE)))</f>
        <v>#N/A</v>
      </c>
      <c r="O192" s="841" t="e">
        <f>IF(VLOOKUP(Table143223[[#This Row],[CodINE Mun2013]],[3]VRefArren!B:H,2,FALSE)&lt;&gt;"",VLOOKUP(Table143223[[#This Row],[CodINE Mun2013]],[3]VRefArren!B:H,2,FALSE),IFERROR(VLOOKUP(Table143223[[#This Row],[CodINE NUTIII 2013]],[3]VRefArren!B:H,2,FALSE),VLOOKUP(Table143223[[#This Row],[CodINE NUTII 2013]],[3]VRefArren!B:H,2,FALSE)))</f>
        <v>#N/A</v>
      </c>
      <c r="P192" s="842">
        <v>1</v>
      </c>
      <c r="Q192" s="113">
        <v>1</v>
      </c>
      <c r="R192" s="817" t="str">
        <f>CONCATENATE("010.01.04.05/2021/",Table143223[[#This Row],[CodINE Mun2011]])</f>
        <v>010.01.04.05/2021/1013</v>
      </c>
    </row>
    <row r="193" spans="1:18" ht="18.5">
      <c r="A193" s="80" t="s">
        <v>233</v>
      </c>
      <c r="B193" s="838" t="s">
        <v>941</v>
      </c>
      <c r="C193" s="353" t="s">
        <v>595</v>
      </c>
      <c r="D193" s="92" t="s">
        <v>17</v>
      </c>
      <c r="E193" s="839" t="str">
        <f>VLOOKUP(Table143223[[#This Row],[NUTS I]],Table153324[],2,FALSE)</f>
        <v>1</v>
      </c>
      <c r="F193" s="838" t="s">
        <v>18</v>
      </c>
      <c r="G193" s="839" t="str">
        <f>VLOOKUP(Table143223[[#This Row],[NUTS II 2011]],Table163425[],2,FALSE)</f>
        <v>16</v>
      </c>
      <c r="H193" s="92" t="s">
        <v>18</v>
      </c>
      <c r="I193" s="839" t="str">
        <f>VLOOKUP(Table143223[[#This Row],[NUTS II 2013]],Table16243627[],2,FALSE)</f>
        <v>16</v>
      </c>
      <c r="J193" s="838" t="s">
        <v>949</v>
      </c>
      <c r="K193" s="839" t="str">
        <f>VLOOKUP(Table143223[[#This Row],[NUTS III 2011]],Table173526[],2,FALSE)</f>
        <v>162</v>
      </c>
      <c r="L193" s="92" t="s">
        <v>69</v>
      </c>
      <c r="M193" s="839" t="str">
        <f>VLOOKUP(Table143223[[#This Row],[NUTS III 2013]],Table17253728[],2,FALSE)</f>
        <v>16E</v>
      </c>
      <c r="N193" s="840" t="e">
        <f>IFERROR(VLOOKUP(Table143223[[#This Row],[CodINE Mun2013]],[3]VRefAquis!B:H,2,FALSE),IFERROR(VLOOKUP(Table143223[[#This Row],[CodINE NUTIII 2013]],[3]VRefAquis!B:H,2,FALSE),VLOOKUP(Table143223[[#This Row],[CodINE NUTII 2013]],[3]VRefAquis!B:H,2,FALSE)))</f>
        <v>#N/A</v>
      </c>
      <c r="O193" s="841" t="e">
        <f>IF(VLOOKUP(Table143223[[#This Row],[CodINE Mun2013]],[3]VRefArren!B:H,2,FALSE)&lt;&gt;"",VLOOKUP(Table143223[[#This Row],[CodINE Mun2013]],[3]VRefArren!B:H,2,FALSE),IFERROR(VLOOKUP(Table143223[[#This Row],[CodINE NUTIII 2013]],[3]VRefArren!B:H,2,FALSE),VLOOKUP(Table143223[[#This Row],[CodINE NUTII 2013]],[3]VRefArren!B:H,2,FALSE)))</f>
        <v>#N/A</v>
      </c>
      <c r="P193" s="842">
        <v>0</v>
      </c>
      <c r="Q193" s="114">
        <v>0</v>
      </c>
      <c r="R193" s="817" t="str">
        <f>CONCATENATE("010.01.04.05/2021/",Table143223[[#This Row],[CodINE Mun2011]])</f>
        <v>010.01.04.05/2021/0613</v>
      </c>
    </row>
    <row r="194" spans="1:18" ht="18.5">
      <c r="A194" s="80" t="s">
        <v>234</v>
      </c>
      <c r="B194" s="838" t="s">
        <v>1011</v>
      </c>
      <c r="C194" s="353" t="s">
        <v>668</v>
      </c>
      <c r="D194" s="92" t="s">
        <v>17</v>
      </c>
      <c r="E194" s="839" t="str">
        <f>VLOOKUP(Table143223[[#This Row],[NUTS I]],Table153324[],2,FALSE)</f>
        <v>1</v>
      </c>
      <c r="F194" s="838" t="s">
        <v>1</v>
      </c>
      <c r="G194" s="839" t="str">
        <f>VLOOKUP(Table143223[[#This Row],[NUTS II 2011]],Table163425[],2,FALSE)</f>
        <v>11</v>
      </c>
      <c r="H194" s="93" t="s">
        <v>1</v>
      </c>
      <c r="I194" s="839" t="str">
        <f>VLOOKUP(Table143223[[#This Row],[NUTS II 2013]],Table16243627[],2,FALSE)</f>
        <v>11</v>
      </c>
      <c r="J194" s="838" t="s">
        <v>1023</v>
      </c>
      <c r="K194" s="839" t="str">
        <f>VLOOKUP(Table143223[[#This Row],[NUTS III 2011]],Table173526[],2,FALSE)</f>
        <v>115</v>
      </c>
      <c r="L194" s="92" t="s">
        <v>59</v>
      </c>
      <c r="M194" s="839" t="str">
        <f>VLOOKUP(Table143223[[#This Row],[NUTS III 2013]],Table17253728[],2,FALSE)</f>
        <v>11C</v>
      </c>
      <c r="N194" s="840" t="e">
        <f>IFERROR(VLOOKUP(Table143223[[#This Row],[CodINE Mun2013]],[3]VRefAquis!B:H,2,FALSE),IFERROR(VLOOKUP(Table143223[[#This Row],[CodINE NUTIII 2013]],[3]VRefAquis!B:H,2,FALSE),VLOOKUP(Table143223[[#This Row],[CodINE NUTII 2013]],[3]VRefAquis!B:H,2,FALSE)))</f>
        <v>#N/A</v>
      </c>
      <c r="O194" s="841" t="e">
        <f>IF(VLOOKUP(Table143223[[#This Row],[CodINE Mun2013]],[3]VRefArren!B:H,2,FALSE)&lt;&gt;"",VLOOKUP(Table143223[[#This Row],[CodINE Mun2013]],[3]VRefArren!B:H,2,FALSE),IFERROR(VLOOKUP(Table143223[[#This Row],[CodINE NUTIII 2013]],[3]VRefArren!B:H,2,FALSE),VLOOKUP(Table143223[[#This Row],[CodINE NUTII 2013]],[3]VRefArren!B:H,2,FALSE)))</f>
        <v>#N/A</v>
      </c>
      <c r="P194" s="842">
        <v>27</v>
      </c>
      <c r="Q194" s="113">
        <v>27</v>
      </c>
      <c r="R194" s="817" t="str">
        <f>CONCATENATE("010.01.04.05/2021/",Table143223[[#This Row],[CodINE Mun2011]])</f>
        <v>010.01.04.05/2021/1311</v>
      </c>
    </row>
    <row r="195" spans="1:18" ht="18.5">
      <c r="A195" s="79" t="s">
        <v>235</v>
      </c>
      <c r="B195" s="838" t="s">
        <v>907</v>
      </c>
      <c r="C195" s="353" t="s">
        <v>572</v>
      </c>
      <c r="D195" s="92" t="s">
        <v>17</v>
      </c>
      <c r="E195" s="839" t="str">
        <f>VLOOKUP(Table143223[[#This Row],[NUTS I]],Table153324[],2,FALSE)</f>
        <v>1</v>
      </c>
      <c r="F195" s="838" t="s">
        <v>18</v>
      </c>
      <c r="G195" s="839" t="str">
        <f>VLOOKUP(Table143223[[#This Row],[NUTS II 2011]],Table163425[],2,FALSE)</f>
        <v>16</v>
      </c>
      <c r="H195" s="92" t="s">
        <v>18</v>
      </c>
      <c r="I195" s="839" t="str">
        <f>VLOOKUP(Table143223[[#This Row],[NUTS II 2013]],Table16243627[],2,FALSE)</f>
        <v>16</v>
      </c>
      <c r="J195" s="838" t="s">
        <v>916</v>
      </c>
      <c r="K195" s="839" t="str">
        <f>VLOOKUP(Table143223[[#This Row],[NUTS III 2011]],Table173526[],2,FALSE)</f>
        <v>165</v>
      </c>
      <c r="L195" s="93" t="s">
        <v>23</v>
      </c>
      <c r="M195" s="839" t="str">
        <f>VLOOKUP(Table143223[[#This Row],[NUTS III 2013]],Table17253728[],2,FALSE)</f>
        <v>16G</v>
      </c>
      <c r="N195" s="840" t="e">
        <f>IFERROR(VLOOKUP(Table143223[[#This Row],[CodINE Mun2013]],[3]VRefAquis!B:H,2,FALSE),IFERROR(VLOOKUP(Table143223[[#This Row],[CodINE NUTIII 2013]],[3]VRefAquis!B:H,2,FALSE),VLOOKUP(Table143223[[#This Row],[CodINE NUTII 2013]],[3]VRefAquis!B:H,2,FALSE)))</f>
        <v>#N/A</v>
      </c>
      <c r="O195" s="841" t="e">
        <f>IF(VLOOKUP(Table143223[[#This Row],[CodINE Mun2013]],[3]VRefArren!B:H,2,FALSE)&lt;&gt;"",VLOOKUP(Table143223[[#This Row],[CodINE Mun2013]],[3]VRefArren!B:H,2,FALSE),IFERROR(VLOOKUP(Table143223[[#This Row],[CodINE NUTIII 2013]],[3]VRefArren!B:H,2,FALSE),VLOOKUP(Table143223[[#This Row],[CodINE NUTII 2013]],[3]VRefArren!B:H,2,FALSE)))</f>
        <v>#N/A</v>
      </c>
      <c r="P195" s="842">
        <v>2</v>
      </c>
      <c r="Q195" s="113">
        <v>2</v>
      </c>
      <c r="R195" s="817" t="str">
        <f>CONCATENATE("010.01.04.05/2021/",Table143223[[#This Row],[CodINE Mun2011]])</f>
        <v>010.01.04.05/2021/1811</v>
      </c>
    </row>
    <row r="196" spans="1:18" ht="18.5">
      <c r="A196" s="79" t="s">
        <v>236</v>
      </c>
      <c r="B196" s="838" t="s">
        <v>872</v>
      </c>
      <c r="C196" s="353" t="s">
        <v>560</v>
      </c>
      <c r="D196" s="92" t="s">
        <v>17</v>
      </c>
      <c r="E196" s="839" t="str">
        <f>VLOOKUP(Table143223[[#This Row],[NUTS I]],Table153324[],2,FALSE)</f>
        <v>1</v>
      </c>
      <c r="F196" s="838" t="s">
        <v>18</v>
      </c>
      <c r="G196" s="839" t="str">
        <f>VLOOKUP(Table143223[[#This Row],[NUTS II 2011]],Table163425[],2,FALSE)</f>
        <v>16</v>
      </c>
      <c r="H196" s="92" t="s">
        <v>18</v>
      </c>
      <c r="I196" s="839" t="str">
        <f>VLOOKUP(Table143223[[#This Row],[NUTS II 2013]],Table16243627[],2,FALSE)</f>
        <v>16</v>
      </c>
      <c r="J196" s="838" t="s">
        <v>876</v>
      </c>
      <c r="K196" s="839" t="str">
        <f>VLOOKUP(Table143223[[#This Row],[NUTS III 2011]],Table173526[],2,FALSE)</f>
        <v>169</v>
      </c>
      <c r="L196" s="92" t="s">
        <v>110</v>
      </c>
      <c r="M196" s="839" t="str">
        <f>VLOOKUP(Table143223[[#This Row],[NUTS III 2013]],Table17253728[],2,FALSE)</f>
        <v>16H</v>
      </c>
      <c r="N196" s="840" t="e">
        <f>IFERROR(VLOOKUP(Table143223[[#This Row],[CodINE Mun2013]],[3]VRefAquis!B:H,2,FALSE),IFERROR(VLOOKUP(Table143223[[#This Row],[CodINE NUTIII 2013]],[3]VRefAquis!B:H,2,FALSE),VLOOKUP(Table143223[[#This Row],[CodINE NUTII 2013]],[3]VRefAquis!B:H,2,FALSE)))</f>
        <v>#N/A</v>
      </c>
      <c r="O196" s="841" t="e">
        <f>IF(VLOOKUP(Table143223[[#This Row],[CodINE Mun2013]],[3]VRefArren!B:H,2,FALSE)&lt;&gt;"",VLOOKUP(Table143223[[#This Row],[CodINE Mun2013]],[3]VRefArren!B:H,2,FALSE),IFERROR(VLOOKUP(Table143223[[#This Row],[CodINE NUTIII 2013]],[3]VRefArren!B:H,2,FALSE),VLOOKUP(Table143223[[#This Row],[CodINE NUTII 2013]],[3]VRefArren!B:H,2,FALSE)))</f>
        <v>#N/A</v>
      </c>
      <c r="P196" s="842">
        <v>0</v>
      </c>
      <c r="Q196" s="113">
        <v>0</v>
      </c>
      <c r="R196" s="817" t="str">
        <f>CONCATENATE("010.01.04.05/2021/",Table143223[[#This Row],[CodINE Mun2011]])</f>
        <v>010.01.04.05/2021/0507</v>
      </c>
    </row>
    <row r="197" spans="1:18" ht="18.5">
      <c r="A197" s="80" t="s">
        <v>237</v>
      </c>
      <c r="B197" s="838" t="s">
        <v>984</v>
      </c>
      <c r="C197" s="353" t="s">
        <v>657</v>
      </c>
      <c r="D197" s="92" t="s">
        <v>17</v>
      </c>
      <c r="E197" s="839" t="str">
        <f>VLOOKUP(Table143223[[#This Row],[NUTS I]],Table153324[],2,FALSE)</f>
        <v>1</v>
      </c>
      <c r="F197" s="838" t="s">
        <v>1</v>
      </c>
      <c r="G197" s="839" t="str">
        <f>VLOOKUP(Table143223[[#This Row],[NUTS II 2011]],Table163425[],2,FALSE)</f>
        <v>11</v>
      </c>
      <c r="H197" s="93" t="s">
        <v>1</v>
      </c>
      <c r="I197" s="839" t="str">
        <f>VLOOKUP(Table143223[[#This Row],[NUTS II 2013]],Table16243627[],2,FALSE)</f>
        <v>11</v>
      </c>
      <c r="J197" s="838" t="s">
        <v>41</v>
      </c>
      <c r="K197" s="839" t="str">
        <f>VLOOKUP(Table143223[[#This Row],[NUTS III 2011]],Table173526[],2,FALSE)</f>
        <v>117</v>
      </c>
      <c r="L197" s="92" t="s">
        <v>41</v>
      </c>
      <c r="M197" s="839" t="str">
        <f>VLOOKUP(Table143223[[#This Row],[NUTS III 2013]],Table17253728[],2,FALSE)</f>
        <v>11D</v>
      </c>
      <c r="N197" s="840" t="e">
        <f>IFERROR(VLOOKUP(Table143223[[#This Row],[CodINE Mun2013]],[3]VRefAquis!B:H,2,FALSE),IFERROR(VLOOKUP(Table143223[[#This Row],[CodINE NUTIII 2013]],[3]VRefAquis!B:H,2,FALSE),VLOOKUP(Table143223[[#This Row],[CodINE NUTII 2013]],[3]VRefAquis!B:H,2,FALSE)))</f>
        <v>#N/A</v>
      </c>
      <c r="O197" s="841" t="e">
        <f>IF(VLOOKUP(Table143223[[#This Row],[CodINE Mun2013]],[3]VRefArren!B:H,2,FALSE)&lt;&gt;"",VLOOKUP(Table143223[[#This Row],[CodINE Mun2013]],[3]VRefArren!B:H,2,FALSE),IFERROR(VLOOKUP(Table143223[[#This Row],[CodINE NUTIII 2013]],[3]VRefArren!B:H,2,FALSE),VLOOKUP(Table143223[[#This Row],[CodINE NUTII 2013]],[3]VRefArren!B:H,2,FALSE)))</f>
        <v>#N/A</v>
      </c>
      <c r="P197" s="842">
        <v>0</v>
      </c>
      <c r="Q197" s="114">
        <v>0</v>
      </c>
      <c r="R197" s="817" t="str">
        <f>CONCATENATE("010.01.04.05/2021/",Table143223[[#This Row],[CodINE Mun2011]])</f>
        <v>010.01.04.05/2021/1812</v>
      </c>
    </row>
    <row r="198" spans="1:18" ht="18.5">
      <c r="A198" s="79" t="s">
        <v>238</v>
      </c>
      <c r="B198" s="838" t="s">
        <v>924</v>
      </c>
      <c r="C198" s="353" t="s">
        <v>594</v>
      </c>
      <c r="D198" s="92" t="s">
        <v>17</v>
      </c>
      <c r="E198" s="839" t="str">
        <f>VLOOKUP(Table143223[[#This Row],[NUTS I]],Table153324[],2,FALSE)</f>
        <v>1</v>
      </c>
      <c r="F198" s="838" t="s">
        <v>18</v>
      </c>
      <c r="G198" s="839" t="str">
        <f>VLOOKUP(Table143223[[#This Row],[NUTS II 2011]],Table163425[],2,FALSE)</f>
        <v>16</v>
      </c>
      <c r="H198" s="92" t="s">
        <v>18</v>
      </c>
      <c r="I198" s="839" t="str">
        <f>VLOOKUP(Table143223[[#This Row],[NUTS II 2013]],Table16243627[],2,FALSE)</f>
        <v>16</v>
      </c>
      <c r="J198" s="838" t="s">
        <v>932</v>
      </c>
      <c r="K198" s="839" t="str">
        <f>VLOOKUP(Table143223[[#This Row],[NUTS III 2011]],Table173526[],2,FALSE)</f>
        <v>164</v>
      </c>
      <c r="L198" s="92" t="s">
        <v>69</v>
      </c>
      <c r="M198" s="839" t="str">
        <f>VLOOKUP(Table143223[[#This Row],[NUTS III 2013]],Table17253728[],2,FALSE)</f>
        <v>16E</v>
      </c>
      <c r="N198" s="840" t="e">
        <f>IFERROR(VLOOKUP(Table143223[[#This Row],[CodINE Mun2013]],[3]VRefAquis!B:H,2,FALSE),IFERROR(VLOOKUP(Table143223[[#This Row],[CodINE NUTIII 2013]],[3]VRefAquis!B:H,2,FALSE),VLOOKUP(Table143223[[#This Row],[CodINE NUTII 2013]],[3]VRefAquis!B:H,2,FALSE)))</f>
        <v>#N/A</v>
      </c>
      <c r="O198" s="841" t="e">
        <f>IF(VLOOKUP(Table143223[[#This Row],[CodINE Mun2013]],[3]VRefArren!B:H,2,FALSE)&lt;&gt;"",VLOOKUP(Table143223[[#This Row],[CodINE Mun2013]],[3]VRefArren!B:H,2,FALSE),IFERROR(VLOOKUP(Table143223[[#This Row],[CodINE NUTIII 2013]],[3]VRefArren!B:H,2,FALSE),VLOOKUP(Table143223[[#This Row],[CodINE NUTII 2013]],[3]VRefArren!B:H,2,FALSE)))</f>
        <v>#N/A</v>
      </c>
      <c r="P198" s="842">
        <v>0</v>
      </c>
      <c r="Q198" s="113">
        <v>0</v>
      </c>
      <c r="R198" s="817" t="str">
        <f>CONCATENATE("010.01.04.05/2021/",Table143223[[#This Row],[CodINE Mun2011]])</f>
        <v>010.01.04.05/2021/0614</v>
      </c>
    </row>
    <row r="199" spans="1:18" ht="18.5">
      <c r="A199" s="80" t="s">
        <v>239</v>
      </c>
      <c r="B199" s="838" t="s">
        <v>860</v>
      </c>
      <c r="C199" s="353" t="s">
        <v>625</v>
      </c>
      <c r="D199" s="92" t="s">
        <v>17</v>
      </c>
      <c r="E199" s="839" t="str">
        <f>VLOOKUP(Table143223[[#This Row],[NUTS I]],Table153324[],2,FALSE)</f>
        <v>1</v>
      </c>
      <c r="F199" s="838" t="s">
        <v>18</v>
      </c>
      <c r="G199" s="839" t="str">
        <f>VLOOKUP(Table143223[[#This Row],[NUTS II 2011]],Table163425[],2,FALSE)</f>
        <v>16</v>
      </c>
      <c r="H199" s="92" t="s">
        <v>18</v>
      </c>
      <c r="I199" s="839" t="str">
        <f>VLOOKUP(Table143223[[#This Row],[NUTS II 2013]],Table16243627[],2,FALSE)</f>
        <v>16</v>
      </c>
      <c r="J199" s="838" t="s">
        <v>34</v>
      </c>
      <c r="K199" s="839" t="str">
        <f>VLOOKUP(Table143223[[#This Row],[NUTS III 2011]],Table173526[],2,FALSE)</f>
        <v>16B</v>
      </c>
      <c r="L199" s="93" t="s">
        <v>34</v>
      </c>
      <c r="M199" s="839" t="str">
        <f>VLOOKUP(Table143223[[#This Row],[NUTS III 2013]],Table17253728[],2,FALSE)</f>
        <v>16B</v>
      </c>
      <c r="N199" s="840" t="e">
        <f>IFERROR(VLOOKUP(Table143223[[#This Row],[CodINE Mun2013]],[3]VRefAquis!B:H,2,FALSE),IFERROR(VLOOKUP(Table143223[[#This Row],[CodINE NUTIII 2013]],[3]VRefAquis!B:H,2,FALSE),VLOOKUP(Table143223[[#This Row],[CodINE NUTII 2013]],[3]VRefAquis!B:H,2,FALSE)))</f>
        <v>#N/A</v>
      </c>
      <c r="O199" s="841" t="e">
        <f>IF(VLOOKUP(Table143223[[#This Row],[CodINE Mun2013]],[3]VRefArren!B:H,2,FALSE)&lt;&gt;"",VLOOKUP(Table143223[[#This Row],[CodINE Mun2013]],[3]VRefArren!B:H,2,FALSE),IFERROR(VLOOKUP(Table143223[[#This Row],[CodINE NUTIII 2013]],[3]VRefArren!B:H,2,FALSE),VLOOKUP(Table143223[[#This Row],[CodINE NUTII 2013]],[3]VRefArren!B:H,2,FALSE)))</f>
        <v>#N/A</v>
      </c>
      <c r="P199" s="842">
        <v>3</v>
      </c>
      <c r="Q199" s="114">
        <v>36</v>
      </c>
      <c r="R199" s="817" t="str">
        <f>CONCATENATE("010.01.04.05/2021/",Table143223[[#This Row],[CodINE Mun2011]])</f>
        <v>010.01.04.05/2021/1014</v>
      </c>
    </row>
    <row r="200" spans="1:18" ht="18.5">
      <c r="A200" s="79" t="s">
        <v>240</v>
      </c>
      <c r="B200" s="838" t="s">
        <v>991</v>
      </c>
      <c r="C200" s="353" t="s">
        <v>656</v>
      </c>
      <c r="D200" s="92" t="s">
        <v>17</v>
      </c>
      <c r="E200" s="839" t="str">
        <f>VLOOKUP(Table143223[[#This Row],[NUTS I]],Table153324[],2,FALSE)</f>
        <v>1</v>
      </c>
      <c r="F200" s="838" t="s">
        <v>1</v>
      </c>
      <c r="G200" s="839" t="str">
        <f>VLOOKUP(Table143223[[#This Row],[NUTS II 2011]],Table163425[],2,FALSE)</f>
        <v>11</v>
      </c>
      <c r="H200" s="93" t="s">
        <v>1</v>
      </c>
      <c r="I200" s="839" t="str">
        <f>VLOOKUP(Table143223[[#This Row],[NUTS II 2013]],Table16243627[],2,FALSE)</f>
        <v>11</v>
      </c>
      <c r="J200" s="838" t="s">
        <v>41</v>
      </c>
      <c r="K200" s="839" t="str">
        <f>VLOOKUP(Table143223[[#This Row],[NUTS III 2011]],Table173526[],2,FALSE)</f>
        <v>117</v>
      </c>
      <c r="L200" s="92" t="s">
        <v>41</v>
      </c>
      <c r="M200" s="839" t="str">
        <f>VLOOKUP(Table143223[[#This Row],[NUTS III 2013]],Table17253728[],2,FALSE)</f>
        <v>11D</v>
      </c>
      <c r="N200" s="840" t="e">
        <f>IFERROR(VLOOKUP(Table143223[[#This Row],[CodINE Mun2013]],[3]VRefAquis!B:H,2,FALSE),IFERROR(VLOOKUP(Table143223[[#This Row],[CodINE NUTIII 2013]],[3]VRefAquis!B:H,2,FALSE),VLOOKUP(Table143223[[#This Row],[CodINE NUTII 2013]],[3]VRefAquis!B:H,2,FALSE)))</f>
        <v>#N/A</v>
      </c>
      <c r="O200" s="841" t="e">
        <f>IF(VLOOKUP(Table143223[[#This Row],[CodINE Mun2013]],[3]VRefArren!B:H,2,FALSE)&lt;&gt;"",VLOOKUP(Table143223[[#This Row],[CodINE Mun2013]],[3]VRefArren!B:H,2,FALSE),IFERROR(VLOOKUP(Table143223[[#This Row],[CodINE NUTIII 2013]],[3]VRefArren!B:H,2,FALSE),VLOOKUP(Table143223[[#This Row],[CodINE NUTII 2013]],[3]VRefArren!B:H,2,FALSE)))</f>
        <v>#N/A</v>
      </c>
      <c r="P200" s="842">
        <v>0</v>
      </c>
      <c r="Q200" s="113">
        <v>0</v>
      </c>
      <c r="R200" s="817" t="str">
        <f>CONCATENATE("010.01.04.05/2021/",Table143223[[#This Row],[CodINE Mun2011]])</f>
        <v>010.01.04.05/2021/1708</v>
      </c>
    </row>
    <row r="201" spans="1:18" ht="18.5">
      <c r="A201" s="80" t="s">
        <v>241</v>
      </c>
      <c r="B201" s="838" t="s">
        <v>879</v>
      </c>
      <c r="C201" s="353" t="s">
        <v>531</v>
      </c>
      <c r="D201" s="92" t="s">
        <v>17</v>
      </c>
      <c r="E201" s="839" t="str">
        <f>VLOOKUP(Table143223[[#This Row],[NUTS I]],Table153324[],2,FALSE)</f>
        <v>1</v>
      </c>
      <c r="F201" s="838" t="s">
        <v>18</v>
      </c>
      <c r="G201" s="839" t="str">
        <f>VLOOKUP(Table143223[[#This Row],[NUTS II 2011]],Table163425[],2,FALSE)</f>
        <v>16</v>
      </c>
      <c r="H201" s="92" t="s">
        <v>18</v>
      </c>
      <c r="I201" s="839" t="str">
        <f>VLOOKUP(Table143223[[#This Row],[NUTS II 2013]],Table16243627[],2,FALSE)</f>
        <v>16</v>
      </c>
      <c r="J201" s="838" t="s">
        <v>887</v>
      </c>
      <c r="K201" s="839" t="str">
        <f>VLOOKUP(Table143223[[#This Row],[NUTS III 2011]],Table173526[],2,FALSE)</f>
        <v>168</v>
      </c>
      <c r="L201" s="93" t="s">
        <v>47</v>
      </c>
      <c r="M201" s="839" t="str">
        <f>VLOOKUP(Table143223[[#This Row],[NUTS III 2013]],Table17253728[],2,FALSE)</f>
        <v>16J</v>
      </c>
      <c r="N201" s="840" t="e">
        <f>IFERROR(VLOOKUP(Table143223[[#This Row],[CodINE Mun2013]],[3]VRefAquis!B:H,2,FALSE),IFERROR(VLOOKUP(Table143223[[#This Row],[CodINE NUTIII 2013]],[3]VRefAquis!B:H,2,FALSE),VLOOKUP(Table143223[[#This Row],[CodINE NUTII 2013]],[3]VRefAquis!B:H,2,FALSE)))</f>
        <v>#N/A</v>
      </c>
      <c r="O201" s="841" t="e">
        <f>IF(VLOOKUP(Table143223[[#This Row],[CodINE Mun2013]],[3]VRefArren!B:H,2,FALSE)&lt;&gt;"",VLOOKUP(Table143223[[#This Row],[CodINE Mun2013]],[3]VRefArren!B:H,2,FALSE),IFERROR(VLOOKUP(Table143223[[#This Row],[CodINE NUTIII 2013]],[3]VRefArren!B:H,2,FALSE),VLOOKUP(Table143223[[#This Row],[CodINE NUTII 2013]],[3]VRefArren!B:H,2,FALSE)))</f>
        <v>#N/A</v>
      </c>
      <c r="P201" s="842">
        <v>0</v>
      </c>
      <c r="Q201" s="114">
        <v>0</v>
      </c>
      <c r="R201" s="817" t="str">
        <f>CONCATENATE("010.01.04.05/2021/",Table143223[[#This Row],[CodINE Mun2011]])</f>
        <v>010.01.04.05/2021/0910</v>
      </c>
    </row>
    <row r="202" spans="1:18" ht="18.5">
      <c r="A202" s="80" t="s">
        <v>242</v>
      </c>
      <c r="B202" s="838" t="s">
        <v>934</v>
      </c>
      <c r="C202" s="353" t="s">
        <v>581</v>
      </c>
      <c r="D202" s="92" t="s">
        <v>17</v>
      </c>
      <c r="E202" s="839" t="str">
        <f>VLOOKUP(Table143223[[#This Row],[NUTS I]],Table153324[],2,FALSE)</f>
        <v>1</v>
      </c>
      <c r="F202" s="838" t="s">
        <v>18</v>
      </c>
      <c r="G202" s="839" t="str">
        <f>VLOOKUP(Table143223[[#This Row],[NUTS II 2011]],Table163425[],2,FALSE)</f>
        <v>16</v>
      </c>
      <c r="H202" s="92" t="s">
        <v>18</v>
      </c>
      <c r="I202" s="839" t="str">
        <f>VLOOKUP(Table143223[[#This Row],[NUTS II 2013]],Table16243627[],2,FALSE)</f>
        <v>16</v>
      </c>
      <c r="J202" s="838" t="s">
        <v>939</v>
      </c>
      <c r="K202" s="839" t="str">
        <f>VLOOKUP(Table143223[[#This Row],[NUTS III 2011]],Table173526[],2,FALSE)</f>
        <v>163</v>
      </c>
      <c r="L202" s="92" t="s">
        <v>55</v>
      </c>
      <c r="M202" s="839" t="str">
        <f>VLOOKUP(Table143223[[#This Row],[NUTS III 2013]],Table17253728[],2,FALSE)</f>
        <v>16F</v>
      </c>
      <c r="N202" s="840" t="e">
        <f>IFERROR(VLOOKUP(Table143223[[#This Row],[CodINE Mun2013]],[3]VRefAquis!B:H,2,FALSE),IFERROR(VLOOKUP(Table143223[[#This Row],[CodINE NUTIII 2013]],[3]VRefAquis!B:H,2,FALSE),VLOOKUP(Table143223[[#This Row],[CodINE NUTII 2013]],[3]VRefAquis!B:H,2,FALSE)))</f>
        <v>#N/A</v>
      </c>
      <c r="O202" s="841" t="e">
        <f>IF(VLOOKUP(Table143223[[#This Row],[CodINE Mun2013]],[3]VRefArren!B:H,2,FALSE)&lt;&gt;"",VLOOKUP(Table143223[[#This Row],[CodINE Mun2013]],[3]VRefArren!B:H,2,FALSE),IFERROR(VLOOKUP(Table143223[[#This Row],[CodINE NUTIII 2013]],[3]VRefArren!B:H,2,FALSE),VLOOKUP(Table143223[[#This Row],[CodINE NUTII 2013]],[3]VRefArren!B:H,2,FALSE)))</f>
        <v>#N/A</v>
      </c>
      <c r="P202" s="842">
        <v>14</v>
      </c>
      <c r="Q202" s="114">
        <v>15</v>
      </c>
      <c r="R202" s="817" t="str">
        <f>CONCATENATE("010.01.04.05/2021/",Table143223[[#This Row],[CodINE Mun2011]])</f>
        <v>010.01.04.05/2021/1015</v>
      </c>
    </row>
    <row r="203" spans="1:18" ht="18.5">
      <c r="A203" s="79" t="s">
        <v>243</v>
      </c>
      <c r="B203" s="838" t="s">
        <v>740</v>
      </c>
      <c r="C203" s="353" t="s">
        <v>414</v>
      </c>
      <c r="D203" s="93" t="s">
        <v>64</v>
      </c>
      <c r="E203" s="845" t="str">
        <f>VLOOKUP(Table143223[[#This Row],[NUTS I]],Table153324[],2,FALSE)</f>
        <v>2</v>
      </c>
      <c r="F203" s="838" t="s">
        <v>64</v>
      </c>
      <c r="G203" s="839" t="str">
        <f>VLOOKUP(Table143223[[#This Row],[NUTS II 2011]],Table163425[],2,FALSE)</f>
        <v>20</v>
      </c>
      <c r="H203" s="92" t="s">
        <v>64</v>
      </c>
      <c r="I203" s="839" t="str">
        <f>VLOOKUP(Table143223[[#This Row],[NUTS II 2013]],Table16243627[],2,FALSE)</f>
        <v>20</v>
      </c>
      <c r="J203" s="838" t="s">
        <v>64</v>
      </c>
      <c r="K203" s="839" t="str">
        <f>VLOOKUP(Table143223[[#This Row],[NUTS III 2011]],Table173526[],2,FALSE)</f>
        <v>200</v>
      </c>
      <c r="L203" s="838" t="s">
        <v>64</v>
      </c>
      <c r="M203" s="839" t="str">
        <f>VLOOKUP(Table143223[[#This Row],[NUTS III 2013]],Table17253728[],2,FALSE)</f>
        <v>200</v>
      </c>
      <c r="N203" s="840" t="e">
        <f>IFERROR(VLOOKUP(Table143223[[#This Row],[CodINE Mun2013]],[3]VRefAquis!B:H,2,FALSE),IFERROR(VLOOKUP(Table143223[[#This Row],[CodINE NUTIII 2013]],[3]VRefAquis!B:H,2,FALSE),VLOOKUP(Table143223[[#This Row],[CodINE NUTII 2013]],[3]VRefAquis!B:H,2,FALSE)))</f>
        <v>#N/A</v>
      </c>
      <c r="O203" s="841" t="e">
        <f>IF(VLOOKUP(Table143223[[#This Row],[CodINE Mun2013]],[3]VRefArren!B:H,2,FALSE)&lt;&gt;"",VLOOKUP(Table143223[[#This Row],[CodINE Mun2013]],[3]VRefArren!B:H,2,FALSE),IFERROR(VLOOKUP(Table143223[[#This Row],[CodINE NUTIII 2013]],[3]VRefArren!B:H,2,FALSE),VLOOKUP(Table143223[[#This Row],[CodINE NUTII 2013]],[3]VRefArren!B:H,2,FALSE)))</f>
        <v>#N/A</v>
      </c>
      <c r="P203" s="842">
        <v>0</v>
      </c>
      <c r="Q203" s="113">
        <v>0</v>
      </c>
      <c r="R203" s="817" t="str">
        <f>CONCATENATE("010.01.04.05/2021/",Table143223[[#This Row],[CodINE Mun2011]])</f>
        <v>010.01.04.05/2021/4203</v>
      </c>
    </row>
    <row r="204" spans="1:18" ht="18.5">
      <c r="A204" s="79" t="s">
        <v>244</v>
      </c>
      <c r="B204" s="838" t="s">
        <v>720</v>
      </c>
      <c r="C204" s="353" t="s">
        <v>396</v>
      </c>
      <c r="D204" s="93" t="s">
        <v>99</v>
      </c>
      <c r="E204" s="845" t="str">
        <f>VLOOKUP(Table143223[[#This Row],[NUTS I]],Table153324[],2,FALSE)</f>
        <v>3</v>
      </c>
      <c r="F204" s="838" t="s">
        <v>99</v>
      </c>
      <c r="G204" s="839" t="str">
        <f>VLOOKUP(Table143223[[#This Row],[NUTS II 2011]],Table163425[],2,FALSE)</f>
        <v>30</v>
      </c>
      <c r="H204" s="92" t="s">
        <v>99</v>
      </c>
      <c r="I204" s="839" t="str">
        <f>VLOOKUP(Table143223[[#This Row],[NUTS II 2013]],Table16243627[],2,FALSE)</f>
        <v>30</v>
      </c>
      <c r="J204" s="838" t="s">
        <v>99</v>
      </c>
      <c r="K204" s="839" t="str">
        <f>VLOOKUP(Table143223[[#This Row],[NUTS III 2011]],Table173526[],2,FALSE)</f>
        <v>300</v>
      </c>
      <c r="L204" s="838" t="s">
        <v>99</v>
      </c>
      <c r="M204" s="839" t="str">
        <f>VLOOKUP(Table143223[[#This Row],[NUTS III 2013]],Table17253728[],2,FALSE)</f>
        <v>300</v>
      </c>
      <c r="N204" s="840" t="e">
        <f>IFERROR(VLOOKUP(Table143223[[#This Row],[CodINE Mun2013]],[3]VRefAquis!B:H,2,FALSE),IFERROR(VLOOKUP(Table143223[[#This Row],[CodINE NUTIII 2013]],[3]VRefAquis!B:H,2,FALSE),VLOOKUP(Table143223[[#This Row],[CodINE NUTII 2013]],[3]VRefAquis!B:H,2,FALSE)))</f>
        <v>#N/A</v>
      </c>
      <c r="O204" s="841" t="e">
        <f>IF(VLOOKUP(Table143223[[#This Row],[CodINE Mun2013]],[3]VRefArren!B:H,2,FALSE)&lt;&gt;"",VLOOKUP(Table143223[[#This Row],[CodINE Mun2013]],[3]VRefArren!B:H,2,FALSE),IFERROR(VLOOKUP(Table143223[[#This Row],[CodINE NUTIII 2013]],[3]VRefArren!B:H,2,FALSE),VLOOKUP(Table143223[[#This Row],[CodINE NUTII 2013]],[3]VRefArren!B:H,2,FALSE)))</f>
        <v>#N/A</v>
      </c>
      <c r="P204" s="842">
        <v>2</v>
      </c>
      <c r="Q204" s="113">
        <v>4</v>
      </c>
      <c r="R204" s="817" t="str">
        <f>CONCATENATE("010.01.04.05/2021/",Table143223[[#This Row],[CodINE Mun2011]])</f>
        <v>010.01.04.05/2021/3105</v>
      </c>
    </row>
    <row r="205" spans="1:18" ht="18.5">
      <c r="A205" s="79" t="s">
        <v>245</v>
      </c>
      <c r="B205" s="838" t="s">
        <v>1048</v>
      </c>
      <c r="C205" s="353" t="s">
        <v>378</v>
      </c>
      <c r="D205" s="92" t="s">
        <v>17</v>
      </c>
      <c r="E205" s="839" t="str">
        <f>VLOOKUP(Table143223[[#This Row],[NUTS I]],Table153324[],2,FALSE)</f>
        <v>1</v>
      </c>
      <c r="F205" s="838" t="s">
        <v>1</v>
      </c>
      <c r="G205" s="839" t="str">
        <f>VLOOKUP(Table143223[[#This Row],[NUTS II 2011]],Table163425[],2,FALSE)</f>
        <v>11</v>
      </c>
      <c r="H205" s="93" t="s">
        <v>1</v>
      </c>
      <c r="I205" s="839" t="str">
        <f>VLOOKUP(Table143223[[#This Row],[NUTS II 2013]],Table16243627[],2,FALSE)</f>
        <v>11</v>
      </c>
      <c r="J205" s="838" t="s">
        <v>1054</v>
      </c>
      <c r="K205" s="839" t="str">
        <f>VLOOKUP(Table143223[[#This Row],[NUTS III 2011]],Table173526[],2,FALSE)</f>
        <v>111</v>
      </c>
      <c r="L205" s="92" t="s">
        <v>67</v>
      </c>
      <c r="M205" s="839" t="str">
        <f>VLOOKUP(Table143223[[#This Row],[NUTS III 2013]],Table17253728[],2,FALSE)</f>
        <v>111</v>
      </c>
      <c r="N205" s="840" t="e">
        <f>IFERROR(VLOOKUP(Table143223[[#This Row],[CodINE Mun2013]],[3]VRefAquis!B:H,2,FALSE),IFERROR(VLOOKUP(Table143223[[#This Row],[CodINE NUTIII 2013]],[3]VRefAquis!B:H,2,FALSE),VLOOKUP(Table143223[[#This Row],[CodINE NUTII 2013]],[3]VRefAquis!B:H,2,FALSE)))</f>
        <v>#N/A</v>
      </c>
      <c r="O205" s="841" t="e">
        <f>IF(VLOOKUP(Table143223[[#This Row],[CodINE Mun2013]],[3]VRefArren!B:H,2,FALSE)&lt;&gt;"",VLOOKUP(Table143223[[#This Row],[CodINE Mun2013]],[3]VRefArren!B:H,2,FALSE),IFERROR(VLOOKUP(Table143223[[#This Row],[CodINE NUTIII 2013]],[3]VRefArren!B:H,2,FALSE),VLOOKUP(Table143223[[#This Row],[CodINE NUTII 2013]],[3]VRefArren!B:H,2,FALSE)))</f>
        <v>#N/A</v>
      </c>
      <c r="P205" s="842">
        <v>4</v>
      </c>
      <c r="Q205" s="113">
        <v>13</v>
      </c>
      <c r="R205" s="817" t="str">
        <f>CONCATENATE("010.01.04.05/2021/",Table143223[[#This Row],[CodINE Mun2011]])</f>
        <v>010.01.04.05/2021/1606</v>
      </c>
    </row>
    <row r="206" spans="1:18" ht="18.5">
      <c r="A206" s="80" t="s">
        <v>246</v>
      </c>
      <c r="B206" s="838" t="s">
        <v>1047</v>
      </c>
      <c r="C206" s="353" t="s">
        <v>379</v>
      </c>
      <c r="D206" s="92" t="s">
        <v>17</v>
      </c>
      <c r="E206" s="839" t="str">
        <f>VLOOKUP(Table143223[[#This Row],[NUTS I]],Table153324[],2,FALSE)</f>
        <v>1</v>
      </c>
      <c r="F206" s="838" t="s">
        <v>1</v>
      </c>
      <c r="G206" s="839" t="str">
        <f>VLOOKUP(Table143223[[#This Row],[NUTS II 2011]],Table163425[],2,FALSE)</f>
        <v>11</v>
      </c>
      <c r="H206" s="93" t="s">
        <v>1</v>
      </c>
      <c r="I206" s="839" t="str">
        <f>VLOOKUP(Table143223[[#This Row],[NUTS II 2013]],Table16243627[],2,FALSE)</f>
        <v>11</v>
      </c>
      <c r="J206" s="838" t="s">
        <v>1054</v>
      </c>
      <c r="K206" s="839" t="str">
        <f>VLOOKUP(Table143223[[#This Row],[NUTS III 2011]],Table173526[],2,FALSE)</f>
        <v>111</v>
      </c>
      <c r="L206" s="92" t="s">
        <v>67</v>
      </c>
      <c r="M206" s="839" t="str">
        <f>VLOOKUP(Table143223[[#This Row],[NUTS III 2013]],Table17253728[],2,FALSE)</f>
        <v>111</v>
      </c>
      <c r="N206" s="840" t="e">
        <f>IFERROR(VLOOKUP(Table143223[[#This Row],[CodINE Mun2013]],[3]VRefAquis!B:H,2,FALSE),IFERROR(VLOOKUP(Table143223[[#This Row],[CodINE NUTIII 2013]],[3]VRefAquis!B:H,2,FALSE),VLOOKUP(Table143223[[#This Row],[CodINE NUTII 2013]],[3]VRefAquis!B:H,2,FALSE)))</f>
        <v>#N/A</v>
      </c>
      <c r="O206" s="841" t="e">
        <f>IF(VLOOKUP(Table143223[[#This Row],[CodINE Mun2013]],[3]VRefArren!B:H,2,FALSE)&lt;&gt;"",VLOOKUP(Table143223[[#This Row],[CodINE Mun2013]],[3]VRefArren!B:H,2,FALSE),IFERROR(VLOOKUP(Table143223[[#This Row],[CodINE NUTIII 2013]],[3]VRefArren!B:H,2,FALSE),VLOOKUP(Table143223[[#This Row],[CodINE NUTII 2013]],[3]VRefArren!B:H,2,FALSE)))</f>
        <v>#N/A</v>
      </c>
      <c r="P206" s="842">
        <v>0</v>
      </c>
      <c r="Q206" s="114">
        <v>0</v>
      </c>
      <c r="R206" s="817" t="str">
        <f>CONCATENATE("010.01.04.05/2021/",Table143223[[#This Row],[CodINE Mun2011]])</f>
        <v>010.01.04.05/2021/1607</v>
      </c>
    </row>
    <row r="207" spans="1:18" ht="18.5">
      <c r="A207" s="80" t="s">
        <v>247</v>
      </c>
      <c r="B207" s="838" t="s">
        <v>801</v>
      </c>
      <c r="C207" s="353" t="s">
        <v>462</v>
      </c>
      <c r="D207" s="92" t="s">
        <v>17</v>
      </c>
      <c r="E207" s="839" t="str">
        <f>VLOOKUP(Table143223[[#This Row],[NUTS I]],Table153324[],2,FALSE)</f>
        <v>1</v>
      </c>
      <c r="F207" s="838" t="s">
        <v>25</v>
      </c>
      <c r="G207" s="839" t="str">
        <f>VLOOKUP(Table143223[[#This Row],[NUTS II 2011]],Table163425[],2,FALSE)</f>
        <v>18</v>
      </c>
      <c r="H207" s="93" t="s">
        <v>25</v>
      </c>
      <c r="I207" s="839" t="str">
        <f>VLOOKUP(Table143223[[#This Row],[NUTS II 2013]],Table16243627[],2,FALSE)</f>
        <v>18</v>
      </c>
      <c r="J207" s="838" t="s">
        <v>53</v>
      </c>
      <c r="K207" s="839" t="str">
        <f>VLOOKUP(Table143223[[#This Row],[NUTS III 2011]],Table173526[],2,FALSE)</f>
        <v>182</v>
      </c>
      <c r="L207" s="92" t="s">
        <v>53</v>
      </c>
      <c r="M207" s="839" t="str">
        <f>VLOOKUP(Table143223[[#This Row],[NUTS III 2013]],Table17253728[],2,FALSE)</f>
        <v>186</v>
      </c>
      <c r="N207" s="840" t="e">
        <f>IFERROR(VLOOKUP(Table143223[[#This Row],[CodINE Mun2013]],[3]VRefAquis!B:H,2,FALSE),IFERROR(VLOOKUP(Table143223[[#This Row],[CodINE NUTIII 2013]],[3]VRefAquis!B:H,2,FALSE),VLOOKUP(Table143223[[#This Row],[CodINE NUTII 2013]],[3]VRefAquis!B:H,2,FALSE)))</f>
        <v>#N/A</v>
      </c>
      <c r="O207" s="841" t="e">
        <f>IF(VLOOKUP(Table143223[[#This Row],[CodINE Mun2013]],[3]VRefArren!B:H,2,FALSE)&lt;&gt;"",VLOOKUP(Table143223[[#This Row],[CodINE Mun2013]],[3]VRefArren!B:H,2,FALSE),IFERROR(VLOOKUP(Table143223[[#This Row],[CodINE NUTIII 2013]],[3]VRefArren!B:H,2,FALSE),VLOOKUP(Table143223[[#This Row],[CodINE NUTII 2013]],[3]VRefArren!B:H,2,FALSE)))</f>
        <v>#N/A</v>
      </c>
      <c r="P207" s="842">
        <v>2</v>
      </c>
      <c r="Q207" s="114">
        <v>3</v>
      </c>
      <c r="R207" s="817" t="str">
        <f>CONCATENATE("010.01.04.05/2021/",Table143223[[#This Row],[CodINE Mun2011]])</f>
        <v>010.01.04.05/2021/1213</v>
      </c>
    </row>
    <row r="208" spans="1:18" ht="18.5">
      <c r="A208" s="79" t="s">
        <v>248</v>
      </c>
      <c r="B208" s="838" t="s">
        <v>800</v>
      </c>
      <c r="C208" s="353" t="s">
        <v>461</v>
      </c>
      <c r="D208" s="92" t="s">
        <v>17</v>
      </c>
      <c r="E208" s="839" t="str">
        <f>VLOOKUP(Table143223[[#This Row],[NUTS I]],Table153324[],2,FALSE)</f>
        <v>1</v>
      </c>
      <c r="F208" s="838" t="s">
        <v>25</v>
      </c>
      <c r="G208" s="839" t="str">
        <f>VLOOKUP(Table143223[[#This Row],[NUTS II 2011]],Table163425[],2,FALSE)</f>
        <v>18</v>
      </c>
      <c r="H208" s="93" t="s">
        <v>25</v>
      </c>
      <c r="I208" s="839" t="str">
        <f>VLOOKUP(Table143223[[#This Row],[NUTS II 2013]],Table16243627[],2,FALSE)</f>
        <v>18</v>
      </c>
      <c r="J208" s="838" t="s">
        <v>53</v>
      </c>
      <c r="K208" s="839" t="str">
        <f>VLOOKUP(Table143223[[#This Row],[NUTS III 2011]],Table173526[],2,FALSE)</f>
        <v>182</v>
      </c>
      <c r="L208" s="92" t="s">
        <v>53</v>
      </c>
      <c r="M208" s="839" t="str">
        <f>VLOOKUP(Table143223[[#This Row],[NUTS III 2013]],Table17253728[],2,FALSE)</f>
        <v>186</v>
      </c>
      <c r="N208" s="840" t="e">
        <f>IFERROR(VLOOKUP(Table143223[[#This Row],[CodINE Mun2013]],[3]VRefAquis!B:H,2,FALSE),IFERROR(VLOOKUP(Table143223[[#This Row],[CodINE NUTIII 2013]],[3]VRefAquis!B:H,2,FALSE),VLOOKUP(Table143223[[#This Row],[CodINE NUTII 2013]],[3]VRefAquis!B:H,2,FALSE)))</f>
        <v>#N/A</v>
      </c>
      <c r="O208" s="841" t="e">
        <f>IF(VLOOKUP(Table143223[[#This Row],[CodINE Mun2013]],[3]VRefArren!B:H,2,FALSE)&lt;&gt;"",VLOOKUP(Table143223[[#This Row],[CodINE Mun2013]],[3]VRefArren!B:H,2,FALSE),IFERROR(VLOOKUP(Table143223[[#This Row],[CodINE NUTIII 2013]],[3]VRefArren!B:H,2,FALSE),VLOOKUP(Table143223[[#This Row],[CodINE NUTII 2013]],[3]VRefArren!B:H,2,FALSE)))</f>
        <v>#N/A</v>
      </c>
      <c r="P208" s="842">
        <v>1</v>
      </c>
      <c r="Q208" s="113">
        <v>3</v>
      </c>
      <c r="R208" s="817" t="str">
        <f>CONCATENATE("010.01.04.05/2021/",Table143223[[#This Row],[CodINE Mun2011]])</f>
        <v>010.01.04.05/2021/1214</v>
      </c>
    </row>
    <row r="209" spans="1:18" ht="18.5">
      <c r="A209" s="80" t="s">
        <v>249</v>
      </c>
      <c r="B209" s="838" t="s">
        <v>791</v>
      </c>
      <c r="C209" s="353" t="s">
        <v>450</v>
      </c>
      <c r="D209" s="92" t="s">
        <v>17</v>
      </c>
      <c r="E209" s="839" t="str">
        <f>VLOOKUP(Table143223[[#This Row],[NUTS I]],Table153324[],2,FALSE)</f>
        <v>1</v>
      </c>
      <c r="F209" s="838" t="s">
        <v>25</v>
      </c>
      <c r="G209" s="839" t="str">
        <f>VLOOKUP(Table143223[[#This Row],[NUTS II 2011]],Table163425[],2,FALSE)</f>
        <v>18</v>
      </c>
      <c r="H209" s="93" t="s">
        <v>25</v>
      </c>
      <c r="I209" s="839" t="str">
        <f>VLOOKUP(Table143223[[#This Row],[NUTS II 2013]],Table16243627[],2,FALSE)</f>
        <v>18</v>
      </c>
      <c r="J209" s="838" t="s">
        <v>26</v>
      </c>
      <c r="K209" s="839" t="str">
        <f>VLOOKUP(Table143223[[#This Row],[NUTS III 2011]],Table173526[],2,FALSE)</f>
        <v>183</v>
      </c>
      <c r="L209" s="92" t="s">
        <v>26</v>
      </c>
      <c r="M209" s="839" t="str">
        <f>VLOOKUP(Table143223[[#This Row],[NUTS III 2013]],Table17253728[],2,FALSE)</f>
        <v>187</v>
      </c>
      <c r="N209" s="840" t="e">
        <f>IFERROR(VLOOKUP(Table143223[[#This Row],[CodINE Mun2013]],[3]VRefAquis!B:H,2,FALSE),IFERROR(VLOOKUP(Table143223[[#This Row],[CodINE NUTIII 2013]],[3]VRefAquis!B:H,2,FALSE),VLOOKUP(Table143223[[#This Row],[CodINE NUTII 2013]],[3]VRefAquis!B:H,2,FALSE)))</f>
        <v>#N/A</v>
      </c>
      <c r="O209" s="841" t="e">
        <f>IF(VLOOKUP(Table143223[[#This Row],[CodINE Mun2013]],[3]VRefArren!B:H,2,FALSE)&lt;&gt;"",VLOOKUP(Table143223[[#This Row],[CodINE Mun2013]],[3]VRefArren!B:H,2,FALSE),IFERROR(VLOOKUP(Table143223[[#This Row],[CodINE NUTIII 2013]],[3]VRefArren!B:H,2,FALSE),VLOOKUP(Table143223[[#This Row],[CodINE NUTII 2013]],[3]VRefArren!B:H,2,FALSE)))</f>
        <v>#N/A</v>
      </c>
      <c r="P209" s="842">
        <v>0</v>
      </c>
      <c r="Q209" s="114">
        <v>0</v>
      </c>
      <c r="R209" s="817" t="str">
        <f>CONCATENATE("010.01.04.05/2021/",Table143223[[#This Row],[CodINE Mun2011]])</f>
        <v>010.01.04.05/2021/0709</v>
      </c>
    </row>
    <row r="210" spans="1:18" ht="18.5">
      <c r="A210" s="80" t="s">
        <v>250</v>
      </c>
      <c r="B210" s="838" t="s">
        <v>749</v>
      </c>
      <c r="C210" s="353" t="s">
        <v>432</v>
      </c>
      <c r="D210" s="92" t="s">
        <v>17</v>
      </c>
      <c r="E210" s="839" t="str">
        <f>VLOOKUP(Table143223[[#This Row],[NUTS I]],Table153324[],2,FALSE)</f>
        <v>1</v>
      </c>
      <c r="F210" s="838" t="s">
        <v>29</v>
      </c>
      <c r="G210" s="839" t="str">
        <f>VLOOKUP(Table143223[[#This Row],[NUTS II 2011]],Table163425[],2,FALSE)</f>
        <v>15</v>
      </c>
      <c r="H210" s="93" t="s">
        <v>29</v>
      </c>
      <c r="I210" s="839" t="str">
        <f>VLOOKUP(Table143223[[#This Row],[NUTS II 2013]],Table16243627[],2,FALSE)</f>
        <v>15</v>
      </c>
      <c r="J210" s="838" t="s">
        <v>29</v>
      </c>
      <c r="K210" s="839">
        <f>VLOOKUP(Table143223[[#This Row],[NUTS III 2011]],Table173526[],2,FALSE)</f>
        <v>150</v>
      </c>
      <c r="L210" s="92" t="s">
        <v>29</v>
      </c>
      <c r="M210" s="839">
        <f>VLOOKUP(Table143223[[#This Row],[NUTS III 2013]],Table17253728[],2,FALSE)</f>
        <v>150</v>
      </c>
      <c r="N210" s="840" t="e">
        <f>IFERROR(VLOOKUP(Table143223[[#This Row],[CodINE Mun2013]],[3]VRefAquis!B:H,2,FALSE),IFERROR(VLOOKUP(Table143223[[#This Row],[CodINE NUTIII 2013]],[3]VRefAquis!B:H,2,FALSE),VLOOKUP(Table143223[[#This Row],[CodINE NUTII 2013]],[3]VRefAquis!B:H,2,FALSE)))</f>
        <v>#N/A</v>
      </c>
      <c r="O210" s="841" t="e">
        <f>IF(VLOOKUP(Table143223[[#This Row],[CodINE Mun2013]],[3]VRefArren!B:H,2,FALSE)&lt;&gt;"",VLOOKUP(Table143223[[#This Row],[CodINE Mun2013]],[3]VRefArren!B:H,2,FALSE),IFERROR(VLOOKUP(Table143223[[#This Row],[CodINE NUTIII 2013]],[3]VRefArren!B:H,2,FALSE),VLOOKUP(Table143223[[#This Row],[CodINE NUTII 2013]],[3]VRefArren!B:H,2,FALSE)))</f>
        <v>#N/A</v>
      </c>
      <c r="P210" s="842">
        <v>10</v>
      </c>
      <c r="Q210" s="114">
        <v>79</v>
      </c>
      <c r="R210" s="817" t="str">
        <f>CONCATENATE("010.01.04.05/2021/",Table143223[[#This Row],[CodINE Mun2011]])</f>
        <v>010.01.04.05/2021/0811</v>
      </c>
    </row>
    <row r="211" spans="1:18" ht="18.5">
      <c r="A211" s="80" t="s">
        <v>251</v>
      </c>
      <c r="B211" s="838" t="s">
        <v>1028</v>
      </c>
      <c r="C211" s="353" t="s">
        <v>695</v>
      </c>
      <c r="D211" s="92" t="s">
        <v>17</v>
      </c>
      <c r="E211" s="839" t="str">
        <f>VLOOKUP(Table143223[[#This Row],[NUTS I]],Table153324[],2,FALSE)</f>
        <v>1</v>
      </c>
      <c r="F211" s="838" t="s">
        <v>1</v>
      </c>
      <c r="G211" s="839" t="str">
        <f>VLOOKUP(Table143223[[#This Row],[NUTS II 2011]],Table163425[],2,FALSE)</f>
        <v>11</v>
      </c>
      <c r="H211" s="93" t="s">
        <v>1</v>
      </c>
      <c r="I211" s="839" t="str">
        <f>VLOOKUP(Table143223[[#This Row],[NUTS II 2013]],Table16243627[],2,FALSE)</f>
        <v>11</v>
      </c>
      <c r="J211" s="838" t="s">
        <v>1034</v>
      </c>
      <c r="K211" s="839" t="str">
        <f>VLOOKUP(Table143223[[#This Row],[NUTS III 2011]],Table173526[],2,FALSE)</f>
        <v>114</v>
      </c>
      <c r="L211" s="93" t="s">
        <v>72</v>
      </c>
      <c r="M211" s="839" t="str">
        <f>VLOOKUP(Table143223[[#This Row],[NUTS III 2013]],Table17253728[],2,FALSE)</f>
        <v>11A</v>
      </c>
      <c r="N211" s="840" t="e">
        <f>IFERROR(VLOOKUP(Table143223[[#This Row],[CodINE Mun2013]],[3]VRefAquis!B:H,2,FALSE),IFERROR(VLOOKUP(Table143223[[#This Row],[CodINE NUTIII 2013]],[3]VRefAquis!B:H,2,FALSE),VLOOKUP(Table143223[[#This Row],[CodINE NUTII 2013]],[3]VRefAquis!B:H,2,FALSE)))</f>
        <v>#N/A</v>
      </c>
      <c r="O211" s="841" t="e">
        <f>IF(VLOOKUP(Table143223[[#This Row],[CodINE Mun2013]],[3]VRefArren!B:H,2,FALSE)&lt;&gt;"",VLOOKUP(Table143223[[#This Row],[CodINE Mun2013]],[3]VRefArren!B:H,2,FALSE),IFERROR(VLOOKUP(Table143223[[#This Row],[CodINE NUTIII 2013]],[3]VRefArren!B:H,2,FALSE),VLOOKUP(Table143223[[#This Row],[CodINE NUTII 2013]],[3]VRefArren!B:H,2,FALSE)))</f>
        <v>#N/A</v>
      </c>
      <c r="P211" s="842">
        <v>90</v>
      </c>
      <c r="Q211" s="114">
        <v>2094</v>
      </c>
      <c r="R211" s="817" t="str">
        <f>CONCATENATE("010.01.04.05/2021/",Table143223[[#This Row],[CodINE Mun2011]])</f>
        <v>010.01.04.05/2021/1312</v>
      </c>
    </row>
    <row r="212" spans="1:18" ht="18.5">
      <c r="A212" s="79" t="s">
        <v>252</v>
      </c>
      <c r="B212" s="838" t="s">
        <v>933</v>
      </c>
      <c r="C212" s="353" t="s">
        <v>580</v>
      </c>
      <c r="D212" s="92" t="s">
        <v>17</v>
      </c>
      <c r="E212" s="839" t="str">
        <f>VLOOKUP(Table143223[[#This Row],[NUTS I]],Table153324[],2,FALSE)</f>
        <v>1</v>
      </c>
      <c r="F212" s="838" t="s">
        <v>18</v>
      </c>
      <c r="G212" s="839" t="str">
        <f>VLOOKUP(Table143223[[#This Row],[NUTS II 2011]],Table163425[],2,FALSE)</f>
        <v>16</v>
      </c>
      <c r="H212" s="92" t="s">
        <v>18</v>
      </c>
      <c r="I212" s="839" t="str">
        <f>VLOOKUP(Table143223[[#This Row],[NUTS II 2013]],Table16243627[],2,FALSE)</f>
        <v>16</v>
      </c>
      <c r="J212" s="838" t="s">
        <v>939</v>
      </c>
      <c r="K212" s="839" t="str">
        <f>VLOOKUP(Table143223[[#This Row],[NUTS III 2011]],Table173526[],2,FALSE)</f>
        <v>163</v>
      </c>
      <c r="L212" s="92" t="s">
        <v>55</v>
      </c>
      <c r="M212" s="839" t="str">
        <f>VLOOKUP(Table143223[[#This Row],[NUTS III 2013]],Table17253728[],2,FALSE)</f>
        <v>16F</v>
      </c>
      <c r="N212" s="840" t="e">
        <f>IFERROR(VLOOKUP(Table143223[[#This Row],[CodINE Mun2013]],[3]VRefAquis!B:H,2,FALSE),IFERROR(VLOOKUP(Table143223[[#This Row],[CodINE NUTIII 2013]],[3]VRefAquis!B:H,2,FALSE),VLOOKUP(Table143223[[#This Row],[CodINE NUTII 2013]],[3]VRefAquis!B:H,2,FALSE)))</f>
        <v>#N/A</v>
      </c>
      <c r="O212" s="841" t="e">
        <f>IF(VLOOKUP(Table143223[[#This Row],[CodINE Mun2013]],[3]VRefArren!B:H,2,FALSE)&lt;&gt;"",VLOOKUP(Table143223[[#This Row],[CodINE Mun2013]],[3]VRefArren!B:H,2,FALSE),IFERROR(VLOOKUP(Table143223[[#This Row],[CodINE NUTIII 2013]],[3]VRefArren!B:H,2,FALSE),VLOOKUP(Table143223[[#This Row],[CodINE NUTII 2013]],[3]VRefArren!B:H,2,FALSE)))</f>
        <v>#N/A</v>
      </c>
      <c r="P212" s="842">
        <v>0</v>
      </c>
      <c r="Q212" s="113">
        <v>0</v>
      </c>
      <c r="R212" s="817" t="str">
        <f>CONCATENATE("010.01.04.05/2021/",Table143223[[#This Row],[CodINE Mun2011]])</f>
        <v>010.01.04.05/2021/1016</v>
      </c>
    </row>
    <row r="213" spans="1:18" ht="18.5">
      <c r="A213" s="80" t="s">
        <v>253</v>
      </c>
      <c r="B213" s="838" t="s">
        <v>719</v>
      </c>
      <c r="C213" s="353" t="s">
        <v>395</v>
      </c>
      <c r="D213" s="93" t="s">
        <v>99</v>
      </c>
      <c r="E213" s="845" t="str">
        <f>VLOOKUP(Table143223[[#This Row],[NUTS I]],Table153324[],2,FALSE)</f>
        <v>3</v>
      </c>
      <c r="F213" s="838" t="s">
        <v>99</v>
      </c>
      <c r="G213" s="839" t="str">
        <f>VLOOKUP(Table143223[[#This Row],[NUTS II 2011]],Table163425[],2,FALSE)</f>
        <v>30</v>
      </c>
      <c r="H213" s="92" t="s">
        <v>99</v>
      </c>
      <c r="I213" s="839" t="str">
        <f>VLOOKUP(Table143223[[#This Row],[NUTS II 2013]],Table16243627[],2,FALSE)</f>
        <v>30</v>
      </c>
      <c r="J213" s="838" t="s">
        <v>99</v>
      </c>
      <c r="K213" s="839" t="str">
        <f>VLOOKUP(Table143223[[#This Row],[NUTS III 2011]],Table173526[],2,FALSE)</f>
        <v>300</v>
      </c>
      <c r="L213" s="838" t="s">
        <v>99</v>
      </c>
      <c r="M213" s="839" t="str">
        <f>VLOOKUP(Table143223[[#This Row],[NUTS III 2013]],Table17253728[],2,FALSE)</f>
        <v>300</v>
      </c>
      <c r="N213" s="840" t="e">
        <f>IFERROR(VLOOKUP(Table143223[[#This Row],[CodINE Mun2013]],[3]VRefAquis!B:H,2,FALSE),IFERROR(VLOOKUP(Table143223[[#This Row],[CodINE NUTIII 2013]],[3]VRefAquis!B:H,2,FALSE),VLOOKUP(Table143223[[#This Row],[CodINE NUTII 2013]],[3]VRefAquis!B:H,2,FALSE)))</f>
        <v>#N/A</v>
      </c>
      <c r="O213" s="841" t="e">
        <f>IF(VLOOKUP(Table143223[[#This Row],[CodINE Mun2013]],[3]VRefArren!B:H,2,FALSE)&lt;&gt;"",VLOOKUP(Table143223[[#This Row],[CodINE Mun2013]],[3]VRefArren!B:H,2,FALSE),IFERROR(VLOOKUP(Table143223[[#This Row],[CodINE NUTIII 2013]],[3]VRefArren!B:H,2,FALSE),VLOOKUP(Table143223[[#This Row],[CodINE NUTII 2013]],[3]VRefArren!B:H,2,FALSE)))</f>
        <v>#N/A</v>
      </c>
      <c r="P213" s="842">
        <v>1</v>
      </c>
      <c r="Q213" s="114">
        <v>18</v>
      </c>
      <c r="R213" s="817" t="str">
        <f>CONCATENATE("010.01.04.05/2021/",Table143223[[#This Row],[CodINE Mun2011]])</f>
        <v>010.01.04.05/2021/3106</v>
      </c>
    </row>
    <row r="214" spans="1:18" ht="18.5">
      <c r="A214" s="80" t="s">
        <v>254</v>
      </c>
      <c r="B214" s="838" t="s">
        <v>714</v>
      </c>
      <c r="C214" s="353" t="s">
        <v>394</v>
      </c>
      <c r="D214" s="93" t="s">
        <v>99</v>
      </c>
      <c r="E214" s="845" t="str">
        <f>VLOOKUP(Table143223[[#This Row],[NUTS I]],Table153324[],2,FALSE)</f>
        <v>3</v>
      </c>
      <c r="F214" s="838" t="s">
        <v>99</v>
      </c>
      <c r="G214" s="839" t="str">
        <f>VLOOKUP(Table143223[[#This Row],[NUTS II 2011]],Table163425[],2,FALSE)</f>
        <v>30</v>
      </c>
      <c r="H214" s="92" t="s">
        <v>99</v>
      </c>
      <c r="I214" s="839" t="str">
        <f>VLOOKUP(Table143223[[#This Row],[NUTS II 2013]],Table16243627[],2,FALSE)</f>
        <v>30</v>
      </c>
      <c r="J214" s="838" t="s">
        <v>99</v>
      </c>
      <c r="K214" s="839" t="str">
        <f>VLOOKUP(Table143223[[#This Row],[NUTS III 2011]],Table173526[],2,FALSE)</f>
        <v>300</v>
      </c>
      <c r="L214" s="838" t="s">
        <v>99</v>
      </c>
      <c r="M214" s="839" t="str">
        <f>VLOOKUP(Table143223[[#This Row],[NUTS III 2013]],Table17253728[],2,FALSE)</f>
        <v>300</v>
      </c>
      <c r="N214" s="840" t="e">
        <f>IFERROR(VLOOKUP(Table143223[[#This Row],[CodINE Mun2013]],[3]VRefAquis!B:H,2,FALSE),IFERROR(VLOOKUP(Table143223[[#This Row],[CodINE NUTIII 2013]],[3]VRefAquis!B:H,2,FALSE),VLOOKUP(Table143223[[#This Row],[CodINE NUTII 2013]],[3]VRefAquis!B:H,2,FALSE)))</f>
        <v>#N/A</v>
      </c>
      <c r="O214" s="841" t="e">
        <f>IF(VLOOKUP(Table143223[[#This Row],[CodINE Mun2013]],[3]VRefArren!B:H,2,FALSE)&lt;&gt;"",VLOOKUP(Table143223[[#This Row],[CodINE Mun2013]],[3]VRefArren!B:H,2,FALSE),IFERROR(VLOOKUP(Table143223[[#This Row],[CodINE NUTIII 2013]],[3]VRefArren!B:H,2,FALSE),VLOOKUP(Table143223[[#This Row],[CodINE NUTII 2013]],[3]VRefArren!B:H,2,FALSE)))</f>
        <v>#N/A</v>
      </c>
      <c r="P214" s="842">
        <v>0</v>
      </c>
      <c r="Q214" s="114">
        <v>0</v>
      </c>
      <c r="R214" s="817" t="str">
        <f>CONCATENATE("010.01.04.05/2021/",Table143223[[#This Row],[CodINE Mun2011]])</f>
        <v>010.01.04.05/2021/3201</v>
      </c>
    </row>
    <row r="215" spans="1:18" ht="18.5">
      <c r="A215" s="80" t="s">
        <v>255</v>
      </c>
      <c r="B215" s="838" t="s">
        <v>1040</v>
      </c>
      <c r="C215" s="353" t="s">
        <v>707</v>
      </c>
      <c r="D215" s="92" t="s">
        <v>17</v>
      </c>
      <c r="E215" s="839" t="str">
        <f>VLOOKUP(Table143223[[#This Row],[NUTS I]],Table153324[],2,FALSE)</f>
        <v>1</v>
      </c>
      <c r="F215" s="838" t="s">
        <v>1</v>
      </c>
      <c r="G215" s="839" t="str">
        <f>VLOOKUP(Table143223[[#This Row],[NUTS II 2011]],Table163425[],2,FALSE)</f>
        <v>11</v>
      </c>
      <c r="H215" s="93" t="s">
        <v>1</v>
      </c>
      <c r="I215" s="839" t="str">
        <f>VLOOKUP(Table143223[[#This Row],[NUTS II 2013]],Table16243627[],2,FALSE)</f>
        <v>11</v>
      </c>
      <c r="J215" s="838" t="s">
        <v>94</v>
      </c>
      <c r="K215" s="839" t="str">
        <f>VLOOKUP(Table143223[[#This Row],[NUTS III 2011]],Table173526[],2,FALSE)</f>
        <v>113</v>
      </c>
      <c r="L215" s="92" t="s">
        <v>94</v>
      </c>
      <c r="M215" s="839" t="str">
        <f>VLOOKUP(Table143223[[#This Row],[NUTS III 2013]],Table17253728[],2,FALSE)</f>
        <v>119</v>
      </c>
      <c r="N215" s="840" t="e">
        <f>IFERROR(VLOOKUP(Table143223[[#This Row],[CodINE Mun2013]],[3]VRefAquis!B:H,2,FALSE),IFERROR(VLOOKUP(Table143223[[#This Row],[CodINE NUTIII 2013]],[3]VRefAquis!B:H,2,FALSE),VLOOKUP(Table143223[[#This Row],[CodINE NUTII 2013]],[3]VRefAquis!B:H,2,FALSE)))</f>
        <v>#N/A</v>
      </c>
      <c r="O215" s="841" t="e">
        <f>IF(VLOOKUP(Table143223[[#This Row],[CodINE Mun2013]],[3]VRefArren!B:H,2,FALSE)&lt;&gt;"",VLOOKUP(Table143223[[#This Row],[CodINE Mun2013]],[3]VRefArren!B:H,2,FALSE),IFERROR(VLOOKUP(Table143223[[#This Row],[CodINE NUTIII 2013]],[3]VRefArren!B:H,2,FALSE),VLOOKUP(Table143223[[#This Row],[CodINE NUTII 2013]],[3]VRefArren!B:H,2,FALSE)))</f>
        <v>#N/A</v>
      </c>
      <c r="P215" s="842">
        <v>0</v>
      </c>
      <c r="Q215" s="114">
        <v>0</v>
      </c>
      <c r="R215" s="817" t="str">
        <f>CONCATENATE("010.01.04.05/2021/",Table143223[[#This Row],[CodINE Mun2011]])</f>
        <v>010.01.04.05/2021/0309</v>
      </c>
    </row>
    <row r="216" spans="1:18" ht="18.5">
      <c r="A216" s="79" t="s">
        <v>256</v>
      </c>
      <c r="B216" s="838" t="s">
        <v>1027</v>
      </c>
      <c r="C216" s="353" t="s">
        <v>694</v>
      </c>
      <c r="D216" s="92" t="s">
        <v>17</v>
      </c>
      <c r="E216" s="839" t="str">
        <f>VLOOKUP(Table143223[[#This Row],[NUTS I]],Table153324[],2,FALSE)</f>
        <v>1</v>
      </c>
      <c r="F216" s="838" t="s">
        <v>1</v>
      </c>
      <c r="G216" s="839" t="str">
        <f>VLOOKUP(Table143223[[#This Row],[NUTS II 2011]],Table163425[],2,FALSE)</f>
        <v>11</v>
      </c>
      <c r="H216" s="93" t="s">
        <v>1</v>
      </c>
      <c r="I216" s="839" t="str">
        <f>VLOOKUP(Table143223[[#This Row],[NUTS II 2013]],Table16243627[],2,FALSE)</f>
        <v>11</v>
      </c>
      <c r="J216" s="838" t="s">
        <v>1034</v>
      </c>
      <c r="K216" s="839" t="str">
        <f>VLOOKUP(Table143223[[#This Row],[NUTS III 2011]],Table173526[],2,FALSE)</f>
        <v>114</v>
      </c>
      <c r="L216" s="93" t="s">
        <v>72</v>
      </c>
      <c r="M216" s="839" t="str">
        <f>VLOOKUP(Table143223[[#This Row],[NUTS III 2013]],Table17253728[],2,FALSE)</f>
        <v>11A</v>
      </c>
      <c r="N216" s="840" t="e">
        <f>IFERROR(VLOOKUP(Table143223[[#This Row],[CodINE Mun2013]],[3]VRefAquis!B:H,2,FALSE),IFERROR(VLOOKUP(Table143223[[#This Row],[CodINE NUTIII 2013]],[3]VRefAquis!B:H,2,FALSE),VLOOKUP(Table143223[[#This Row],[CodINE NUTII 2013]],[3]VRefAquis!B:H,2,FALSE)))</f>
        <v>#N/A</v>
      </c>
      <c r="O216" s="841" t="e">
        <f>IF(VLOOKUP(Table143223[[#This Row],[CodINE Mun2013]],[3]VRefArren!B:H,2,FALSE)&lt;&gt;"",VLOOKUP(Table143223[[#This Row],[CodINE Mun2013]],[3]VRefArren!B:H,2,FALSE),IFERROR(VLOOKUP(Table143223[[#This Row],[CodINE NUTIII 2013]],[3]VRefArren!B:H,2,FALSE),VLOOKUP(Table143223[[#This Row],[CodINE NUTII 2013]],[3]VRefArren!B:H,2,FALSE)))</f>
        <v>#N/A</v>
      </c>
      <c r="P216" s="842">
        <v>3</v>
      </c>
      <c r="Q216" s="113">
        <v>11</v>
      </c>
      <c r="R216" s="817" t="str">
        <f>CONCATENATE("010.01.04.05/2021/",Table143223[[#This Row],[CodINE Mun2011]])</f>
        <v>010.01.04.05/2021/1313</v>
      </c>
    </row>
    <row r="217" spans="1:18" ht="18.5">
      <c r="A217" s="80" t="s">
        <v>257</v>
      </c>
      <c r="B217" s="838" t="s">
        <v>739</v>
      </c>
      <c r="C217" s="353" t="s">
        <v>413</v>
      </c>
      <c r="D217" s="93" t="s">
        <v>64</v>
      </c>
      <c r="E217" s="845" t="str">
        <f>VLOOKUP(Table143223[[#This Row],[NUTS I]],Table153324[],2,FALSE)</f>
        <v>2</v>
      </c>
      <c r="F217" s="838" t="s">
        <v>64</v>
      </c>
      <c r="G217" s="839" t="str">
        <f>VLOOKUP(Table143223[[#This Row],[NUTS II 2011]],Table163425[],2,FALSE)</f>
        <v>20</v>
      </c>
      <c r="H217" s="92" t="s">
        <v>64</v>
      </c>
      <c r="I217" s="839" t="str">
        <f>VLOOKUP(Table143223[[#This Row],[NUTS II 2013]],Table16243627[],2,FALSE)</f>
        <v>20</v>
      </c>
      <c r="J217" s="838" t="s">
        <v>64</v>
      </c>
      <c r="K217" s="839" t="str">
        <f>VLOOKUP(Table143223[[#This Row],[NUTS III 2011]],Table173526[],2,FALSE)</f>
        <v>200</v>
      </c>
      <c r="L217" s="838" t="s">
        <v>64</v>
      </c>
      <c r="M217" s="839" t="str">
        <f>VLOOKUP(Table143223[[#This Row],[NUTS III 2013]],Table17253728[],2,FALSE)</f>
        <v>200</v>
      </c>
      <c r="N217" s="840" t="e">
        <f>IFERROR(VLOOKUP(Table143223[[#This Row],[CodINE Mun2013]],[3]VRefAquis!B:H,2,FALSE),IFERROR(VLOOKUP(Table143223[[#This Row],[CodINE NUTIII 2013]],[3]VRefAquis!B:H,2,FALSE),VLOOKUP(Table143223[[#This Row],[CodINE NUTII 2013]],[3]VRefAquis!B:H,2,FALSE)))</f>
        <v>#N/A</v>
      </c>
      <c r="O217" s="841" t="e">
        <f>IF(VLOOKUP(Table143223[[#This Row],[CodINE Mun2013]],[3]VRefArren!B:H,2,FALSE)&lt;&gt;"",VLOOKUP(Table143223[[#This Row],[CodINE Mun2013]],[3]VRefArren!B:H,2,FALSE),IFERROR(VLOOKUP(Table143223[[#This Row],[CodINE NUTIII 2013]],[3]VRefArren!B:H,2,FALSE),VLOOKUP(Table143223[[#This Row],[CodINE NUTII 2013]],[3]VRefArren!B:H,2,FALSE)))</f>
        <v>#N/A</v>
      </c>
      <c r="P217" s="842">
        <v>0</v>
      </c>
      <c r="Q217" s="114">
        <v>0</v>
      </c>
      <c r="R217" s="817" t="str">
        <f>CONCATENATE("010.01.04.05/2021/",Table143223[[#This Row],[CodINE Mun2011]])</f>
        <v>010.01.04.05/2021/4204</v>
      </c>
    </row>
    <row r="218" spans="1:18" ht="18.5">
      <c r="A218" s="80" t="s">
        <v>258</v>
      </c>
      <c r="B218" s="838" t="s">
        <v>896</v>
      </c>
      <c r="C218" s="353" t="s">
        <v>559</v>
      </c>
      <c r="D218" s="92" t="s">
        <v>17</v>
      </c>
      <c r="E218" s="839" t="str">
        <f>VLOOKUP(Table143223[[#This Row],[NUTS I]],Table153324[],2,FALSE)</f>
        <v>1</v>
      </c>
      <c r="F218" s="838" t="s">
        <v>18</v>
      </c>
      <c r="G218" s="839" t="str">
        <f>VLOOKUP(Table143223[[#This Row],[NUTS II 2011]],Table163425[],2,FALSE)</f>
        <v>16</v>
      </c>
      <c r="H218" s="92" t="s">
        <v>18</v>
      </c>
      <c r="I218" s="839" t="str">
        <f>VLOOKUP(Table143223[[#This Row],[NUTS II 2013]],Table16243627[],2,FALSE)</f>
        <v>16</v>
      </c>
      <c r="J218" s="838" t="s">
        <v>899</v>
      </c>
      <c r="K218" s="839" t="str">
        <f>VLOOKUP(Table143223[[#This Row],[NUTS III 2011]],Table173526[],2,FALSE)</f>
        <v>166</v>
      </c>
      <c r="L218" s="92" t="s">
        <v>110</v>
      </c>
      <c r="M218" s="839" t="str">
        <f>VLOOKUP(Table143223[[#This Row],[NUTS III 2013]],Table17253728[],2,FALSE)</f>
        <v>16H</v>
      </c>
      <c r="N218" s="840" t="e">
        <f>IFERROR(VLOOKUP(Table143223[[#This Row],[CodINE Mun2013]],[3]VRefAquis!B:H,2,FALSE),IFERROR(VLOOKUP(Table143223[[#This Row],[CodINE NUTIII 2013]],[3]VRefAquis!B:H,2,FALSE),VLOOKUP(Table143223[[#This Row],[CodINE NUTII 2013]],[3]VRefAquis!B:H,2,FALSE)))</f>
        <v>#N/A</v>
      </c>
      <c r="O218" s="841" t="e">
        <f>IF(VLOOKUP(Table143223[[#This Row],[CodINE Mun2013]],[3]VRefArren!B:H,2,FALSE)&lt;&gt;"",VLOOKUP(Table143223[[#This Row],[CodINE Mun2013]],[3]VRefArren!B:H,2,FALSE),IFERROR(VLOOKUP(Table143223[[#This Row],[CodINE NUTIII 2013]],[3]VRefArren!B:H,2,FALSE),VLOOKUP(Table143223[[#This Row],[CodINE NUTII 2013]],[3]VRefArren!B:H,2,FALSE)))</f>
        <v>#N/A</v>
      </c>
      <c r="P218" s="842">
        <v>0</v>
      </c>
      <c r="Q218" s="114">
        <v>0</v>
      </c>
      <c r="R218" s="817" t="str">
        <f>CONCATENATE("010.01.04.05/2021/",Table143223[[#This Row],[CodINE Mun2011]])</f>
        <v>010.01.04.05/2021/0508</v>
      </c>
    </row>
    <row r="219" spans="1:18" ht="18.5">
      <c r="A219" s="79" t="s">
        <v>259</v>
      </c>
      <c r="B219" s="838" t="s">
        <v>790</v>
      </c>
      <c r="C219" s="353" t="s">
        <v>449</v>
      </c>
      <c r="D219" s="92" t="s">
        <v>17</v>
      </c>
      <c r="E219" s="839" t="str">
        <f>VLOOKUP(Table143223[[#This Row],[NUTS I]],Table153324[],2,FALSE)</f>
        <v>1</v>
      </c>
      <c r="F219" s="838" t="s">
        <v>25</v>
      </c>
      <c r="G219" s="839" t="str">
        <f>VLOOKUP(Table143223[[#This Row],[NUTS II 2011]],Table163425[],2,FALSE)</f>
        <v>18</v>
      </c>
      <c r="H219" s="93" t="s">
        <v>25</v>
      </c>
      <c r="I219" s="839" t="str">
        <f>VLOOKUP(Table143223[[#This Row],[NUTS II 2013]],Table16243627[],2,FALSE)</f>
        <v>18</v>
      </c>
      <c r="J219" s="838" t="s">
        <v>26</v>
      </c>
      <c r="K219" s="839" t="str">
        <f>VLOOKUP(Table143223[[#This Row],[NUTS III 2011]],Table173526[],2,FALSE)</f>
        <v>183</v>
      </c>
      <c r="L219" s="92" t="s">
        <v>26</v>
      </c>
      <c r="M219" s="839" t="str">
        <f>VLOOKUP(Table143223[[#This Row],[NUTS III 2013]],Table17253728[],2,FALSE)</f>
        <v>187</v>
      </c>
      <c r="N219" s="840" t="e">
        <f>IFERROR(VLOOKUP(Table143223[[#This Row],[CodINE Mun2013]],[3]VRefAquis!B:H,2,FALSE),IFERROR(VLOOKUP(Table143223[[#This Row],[CodINE NUTIII 2013]],[3]VRefAquis!B:H,2,FALSE),VLOOKUP(Table143223[[#This Row],[CodINE NUTII 2013]],[3]VRefAquis!B:H,2,FALSE)))</f>
        <v>#N/A</v>
      </c>
      <c r="O219" s="841" t="e">
        <f>IF(VLOOKUP(Table143223[[#This Row],[CodINE Mun2013]],[3]VRefArren!B:H,2,FALSE)&lt;&gt;"",VLOOKUP(Table143223[[#This Row],[CodINE Mun2013]],[3]VRefArren!B:H,2,FALSE),IFERROR(VLOOKUP(Table143223[[#This Row],[CodINE NUTIII 2013]],[3]VRefArren!B:H,2,FALSE),VLOOKUP(Table143223[[#This Row],[CodINE NUTII 2013]],[3]VRefArren!B:H,2,FALSE)))</f>
        <v>#N/A</v>
      </c>
      <c r="P219" s="842">
        <v>2</v>
      </c>
      <c r="Q219" s="113">
        <v>14</v>
      </c>
      <c r="R219" s="817" t="str">
        <f>CONCATENATE("010.01.04.05/2021/",Table143223[[#This Row],[CodINE Mun2011]])</f>
        <v>010.01.04.05/2021/0710</v>
      </c>
    </row>
    <row r="220" spans="1:18" ht="31">
      <c r="A220" s="80" t="s">
        <v>260</v>
      </c>
      <c r="B220" s="838" t="s">
        <v>789</v>
      </c>
      <c r="C220" s="353" t="s">
        <v>448</v>
      </c>
      <c r="D220" s="92" t="s">
        <v>17</v>
      </c>
      <c r="E220" s="839" t="str">
        <f>VLOOKUP(Table143223[[#This Row],[NUTS I]],Table153324[],2,FALSE)</f>
        <v>1</v>
      </c>
      <c r="F220" s="838" t="s">
        <v>25</v>
      </c>
      <c r="G220" s="839" t="str">
        <f>VLOOKUP(Table143223[[#This Row],[NUTS II 2011]],Table163425[],2,FALSE)</f>
        <v>18</v>
      </c>
      <c r="H220" s="93" t="s">
        <v>25</v>
      </c>
      <c r="I220" s="839" t="str">
        <f>VLOOKUP(Table143223[[#This Row],[NUTS II 2013]],Table16243627[],2,FALSE)</f>
        <v>18</v>
      </c>
      <c r="J220" s="838" t="s">
        <v>26</v>
      </c>
      <c r="K220" s="839" t="str">
        <f>VLOOKUP(Table143223[[#This Row],[NUTS III 2011]],Table173526[],2,FALSE)</f>
        <v>183</v>
      </c>
      <c r="L220" s="92" t="s">
        <v>26</v>
      </c>
      <c r="M220" s="839" t="str">
        <f>VLOOKUP(Table143223[[#This Row],[NUTS III 2013]],Table17253728[],2,FALSE)</f>
        <v>187</v>
      </c>
      <c r="N220" s="840" t="e">
        <f>IFERROR(VLOOKUP(Table143223[[#This Row],[CodINE Mun2013]],[3]VRefAquis!B:H,2,FALSE),IFERROR(VLOOKUP(Table143223[[#This Row],[CodINE NUTIII 2013]],[3]VRefAquis!B:H,2,FALSE),VLOOKUP(Table143223[[#This Row],[CodINE NUTII 2013]],[3]VRefAquis!B:H,2,FALSE)))</f>
        <v>#N/A</v>
      </c>
      <c r="O220" s="841" t="e">
        <f>IF(VLOOKUP(Table143223[[#This Row],[CodINE Mun2013]],[3]VRefArren!B:H,2,FALSE)&lt;&gt;"",VLOOKUP(Table143223[[#This Row],[CodINE Mun2013]],[3]VRefArren!B:H,2,FALSE),IFERROR(VLOOKUP(Table143223[[#This Row],[CodINE NUTIII 2013]],[3]VRefArren!B:H,2,FALSE),VLOOKUP(Table143223[[#This Row],[CodINE NUTII 2013]],[3]VRefArren!B:H,2,FALSE)))</f>
        <v>#N/A</v>
      </c>
      <c r="P220" s="842">
        <v>5</v>
      </c>
      <c r="Q220" s="114">
        <v>40</v>
      </c>
      <c r="R220" s="817" t="str">
        <f>CONCATENATE("010.01.04.05/2021/",Table143223[[#This Row],[CodINE Mun2011]])</f>
        <v>010.01.04.05/2021/0711</v>
      </c>
    </row>
    <row r="221" spans="1:18" ht="18.5">
      <c r="A221" s="80" t="s">
        <v>261</v>
      </c>
      <c r="B221" s="838" t="s">
        <v>1007</v>
      </c>
      <c r="C221" s="353" t="s">
        <v>667</v>
      </c>
      <c r="D221" s="92" t="s">
        <v>17</v>
      </c>
      <c r="E221" s="839" t="str">
        <f>VLOOKUP(Table143223[[#This Row],[NUTS I]],Table153324[],2,FALSE)</f>
        <v>1</v>
      </c>
      <c r="F221" s="838" t="s">
        <v>1</v>
      </c>
      <c r="G221" s="839" t="str">
        <f>VLOOKUP(Table143223[[#This Row],[NUTS II 2011]],Table163425[],2,FALSE)</f>
        <v>11</v>
      </c>
      <c r="H221" s="93" t="s">
        <v>1</v>
      </c>
      <c r="I221" s="839" t="str">
        <f>VLOOKUP(Table143223[[#This Row],[NUTS II 2013]],Table16243627[],2,FALSE)</f>
        <v>11</v>
      </c>
      <c r="J221" s="838" t="s">
        <v>1023</v>
      </c>
      <c r="K221" s="839" t="str">
        <f>VLOOKUP(Table143223[[#This Row],[NUTS III 2011]],Table173526[],2,FALSE)</f>
        <v>115</v>
      </c>
      <c r="L221" s="92" t="s">
        <v>59</v>
      </c>
      <c r="M221" s="839" t="str">
        <f>VLOOKUP(Table143223[[#This Row],[NUTS III 2013]],Table17253728[],2,FALSE)</f>
        <v>11C</v>
      </c>
      <c r="N221" s="840" t="e">
        <f>IFERROR(VLOOKUP(Table143223[[#This Row],[CodINE Mun2013]],[3]VRefAquis!B:H,2,FALSE),IFERROR(VLOOKUP(Table143223[[#This Row],[CodINE NUTIII 2013]],[3]VRefAquis!B:H,2,FALSE),VLOOKUP(Table143223[[#This Row],[CodINE NUTII 2013]],[3]VRefAquis!B:H,2,FALSE)))</f>
        <v>#N/A</v>
      </c>
      <c r="O221" s="841" t="e">
        <f>IF(VLOOKUP(Table143223[[#This Row],[CodINE Mun2013]],[3]VRefArren!B:H,2,FALSE)&lt;&gt;"",VLOOKUP(Table143223[[#This Row],[CodINE Mun2013]],[3]VRefArren!B:H,2,FALSE),IFERROR(VLOOKUP(Table143223[[#This Row],[CodINE NUTIII 2013]],[3]VRefArren!B:H,2,FALSE),VLOOKUP(Table143223[[#This Row],[CodINE NUTII 2013]],[3]VRefArren!B:H,2,FALSE)))</f>
        <v>#N/A</v>
      </c>
      <c r="P221" s="842">
        <v>2</v>
      </c>
      <c r="Q221" s="113">
        <v>2</v>
      </c>
      <c r="R221" s="817" t="str">
        <f>CONCATENATE("010.01.04.05/2021/",Table143223[[#This Row],[CodINE Mun2011]])</f>
        <v>010.01.04.05/2021/1813</v>
      </c>
    </row>
    <row r="222" spans="1:18" ht="18.5">
      <c r="A222" s="79" t="s">
        <v>262</v>
      </c>
      <c r="B222" s="838" t="s">
        <v>718</v>
      </c>
      <c r="C222" s="353" t="s">
        <v>393</v>
      </c>
      <c r="D222" s="93" t="s">
        <v>99</v>
      </c>
      <c r="E222" s="845" t="str">
        <f>VLOOKUP(Table143223[[#This Row],[NUTS I]],Table153324[],2,FALSE)</f>
        <v>3</v>
      </c>
      <c r="F222" s="838" t="s">
        <v>99</v>
      </c>
      <c r="G222" s="839" t="str">
        <f>VLOOKUP(Table143223[[#This Row],[NUTS II 2011]],Table163425[],2,FALSE)</f>
        <v>30</v>
      </c>
      <c r="H222" s="92" t="s">
        <v>99</v>
      </c>
      <c r="I222" s="839" t="str">
        <f>VLOOKUP(Table143223[[#This Row],[NUTS II 2013]],Table16243627[],2,FALSE)</f>
        <v>30</v>
      </c>
      <c r="J222" s="838" t="s">
        <v>99</v>
      </c>
      <c r="K222" s="839" t="str">
        <f>VLOOKUP(Table143223[[#This Row],[NUTS III 2011]],Table173526[],2,FALSE)</f>
        <v>300</v>
      </c>
      <c r="L222" s="838" t="s">
        <v>99</v>
      </c>
      <c r="M222" s="839" t="str">
        <f>VLOOKUP(Table143223[[#This Row],[NUTS III 2013]],Table17253728[],2,FALSE)</f>
        <v>300</v>
      </c>
      <c r="N222" s="840" t="e">
        <f>IFERROR(VLOOKUP(Table143223[[#This Row],[CodINE Mun2013]],[3]VRefAquis!B:H,2,FALSE),IFERROR(VLOOKUP(Table143223[[#This Row],[CodINE NUTIII 2013]],[3]VRefAquis!B:H,2,FALSE),VLOOKUP(Table143223[[#This Row],[CodINE NUTII 2013]],[3]VRefAquis!B:H,2,FALSE)))</f>
        <v>#N/A</v>
      </c>
      <c r="O222" s="841" t="e">
        <f>IF(VLOOKUP(Table143223[[#This Row],[CodINE Mun2013]],[3]VRefArren!B:H,2,FALSE)&lt;&gt;"",VLOOKUP(Table143223[[#This Row],[CodINE Mun2013]],[3]VRefArren!B:H,2,FALSE),IFERROR(VLOOKUP(Table143223[[#This Row],[CodINE NUTIII 2013]],[3]VRefArren!B:H,2,FALSE),VLOOKUP(Table143223[[#This Row],[CodINE NUTII 2013]],[3]VRefArren!B:H,2,FALSE)))</f>
        <v>#N/A</v>
      </c>
      <c r="P222" s="842">
        <v>0</v>
      </c>
      <c r="Q222" s="113">
        <v>0</v>
      </c>
      <c r="R222" s="817" t="str">
        <f>CONCATENATE("010.01.04.05/2021/",Table143223[[#This Row],[CodINE Mun2011]])</f>
        <v>010.01.04.05/2021/3107</v>
      </c>
    </row>
    <row r="223" spans="1:18" ht="18.5">
      <c r="A223" s="80" t="s">
        <v>263</v>
      </c>
      <c r="B223" s="838" t="s">
        <v>1009</v>
      </c>
      <c r="C223" s="353" t="s">
        <v>681</v>
      </c>
      <c r="D223" s="92" t="s">
        <v>17</v>
      </c>
      <c r="E223" s="839" t="str">
        <f>VLOOKUP(Table143223[[#This Row],[NUTS I]],Table153324[],2,FALSE)</f>
        <v>1</v>
      </c>
      <c r="F223" s="838" t="s">
        <v>1</v>
      </c>
      <c r="G223" s="839" t="str">
        <f>VLOOKUP(Table143223[[#This Row],[NUTS II 2011]],Table163425[],2,FALSE)</f>
        <v>11</v>
      </c>
      <c r="H223" s="93" t="s">
        <v>1</v>
      </c>
      <c r="I223" s="839" t="str">
        <f>VLOOKUP(Table143223[[#This Row],[NUTS II 2013]],Table16243627[],2,FALSE)</f>
        <v>11</v>
      </c>
      <c r="J223" s="838" t="s">
        <v>1023</v>
      </c>
      <c r="K223" s="839" t="str">
        <f>VLOOKUP(Table143223[[#This Row],[NUTS III 2011]],Table173526[],2,FALSE)</f>
        <v>115</v>
      </c>
      <c r="L223" s="93" t="s">
        <v>90</v>
      </c>
      <c r="M223" s="839" t="str">
        <f>VLOOKUP(Table143223[[#This Row],[NUTS III 2013]],Table17253728[],2,FALSE)</f>
        <v>11B</v>
      </c>
      <c r="N223" s="840" t="e">
        <f>IFERROR(VLOOKUP(Table143223[[#This Row],[CodINE Mun2013]],[3]VRefAquis!B:H,2,FALSE),IFERROR(VLOOKUP(Table143223[[#This Row],[CodINE NUTIII 2013]],[3]VRefAquis!B:H,2,FALSE),VLOOKUP(Table143223[[#This Row],[CodINE NUTII 2013]],[3]VRefAquis!B:H,2,FALSE)))</f>
        <v>#N/A</v>
      </c>
      <c r="O223" s="841" t="e">
        <f>IF(VLOOKUP(Table143223[[#This Row],[CodINE Mun2013]],[3]VRefArren!B:H,2,FALSE)&lt;&gt;"",VLOOKUP(Table143223[[#This Row],[CodINE Mun2013]],[3]VRefArren!B:H,2,FALSE),IFERROR(VLOOKUP(Table143223[[#This Row],[CodINE NUTIII 2013]],[3]VRefArren!B:H,2,FALSE),VLOOKUP(Table143223[[#This Row],[CodINE NUTII 2013]],[3]VRefArren!B:H,2,FALSE)))</f>
        <v>#N/A</v>
      </c>
      <c r="P223" s="842">
        <v>6</v>
      </c>
      <c r="Q223" s="114">
        <v>6</v>
      </c>
      <c r="R223" s="817" t="str">
        <f>CONCATENATE("010.01.04.05/2021/",Table143223[[#This Row],[CodINE Mun2011]])</f>
        <v>010.01.04.05/2021/1709</v>
      </c>
    </row>
    <row r="224" spans="1:18" ht="18.5">
      <c r="A224" s="79" t="s">
        <v>264</v>
      </c>
      <c r="B224" s="838" t="s">
        <v>738</v>
      </c>
      <c r="C224" s="353" t="s">
        <v>412</v>
      </c>
      <c r="D224" s="93" t="s">
        <v>64</v>
      </c>
      <c r="E224" s="845" t="str">
        <f>VLOOKUP(Table143223[[#This Row],[NUTS I]],Table153324[],2,FALSE)</f>
        <v>2</v>
      </c>
      <c r="F224" s="838" t="s">
        <v>64</v>
      </c>
      <c r="G224" s="839" t="str">
        <f>VLOOKUP(Table143223[[#This Row],[NUTS II 2011]],Table163425[],2,FALSE)</f>
        <v>20</v>
      </c>
      <c r="H224" s="92" t="s">
        <v>64</v>
      </c>
      <c r="I224" s="839" t="str">
        <f>VLOOKUP(Table143223[[#This Row],[NUTS II 2013]],Table16243627[],2,FALSE)</f>
        <v>20</v>
      </c>
      <c r="J224" s="838" t="s">
        <v>64</v>
      </c>
      <c r="K224" s="839" t="str">
        <f>VLOOKUP(Table143223[[#This Row],[NUTS III 2011]],Table173526[],2,FALSE)</f>
        <v>200</v>
      </c>
      <c r="L224" s="838" t="s">
        <v>64</v>
      </c>
      <c r="M224" s="839" t="str">
        <f>VLOOKUP(Table143223[[#This Row],[NUTS III 2013]],Table17253728[],2,FALSE)</f>
        <v>200</v>
      </c>
      <c r="N224" s="840" t="e">
        <f>IFERROR(VLOOKUP(Table143223[[#This Row],[CodINE Mun2013]],[3]VRefAquis!B:H,2,FALSE),IFERROR(VLOOKUP(Table143223[[#This Row],[CodINE NUTIII 2013]],[3]VRefAquis!B:H,2,FALSE),VLOOKUP(Table143223[[#This Row],[CodINE NUTII 2013]],[3]VRefAquis!B:H,2,FALSE)))</f>
        <v>#N/A</v>
      </c>
      <c r="O224" s="841" t="e">
        <f>IF(VLOOKUP(Table143223[[#This Row],[CodINE Mun2013]],[3]VRefArren!B:H,2,FALSE)&lt;&gt;"",VLOOKUP(Table143223[[#This Row],[CodINE Mun2013]],[3]VRefArren!B:H,2,FALSE),IFERROR(VLOOKUP(Table143223[[#This Row],[CodINE NUTIII 2013]],[3]VRefArren!B:H,2,FALSE),VLOOKUP(Table143223[[#This Row],[CodINE NUTII 2013]],[3]VRefArren!B:H,2,FALSE)))</f>
        <v>#N/A</v>
      </c>
      <c r="P224" s="842">
        <v>6</v>
      </c>
      <c r="Q224" s="113">
        <v>7</v>
      </c>
      <c r="R224" s="817" t="str">
        <f>CONCATENATE("010.01.04.05/2021/",Table143223[[#This Row],[CodINE Mun2011]])</f>
        <v>010.01.04.05/2021/4205</v>
      </c>
    </row>
    <row r="225" spans="1:18" ht="18.5">
      <c r="A225" s="80" t="s">
        <v>265</v>
      </c>
      <c r="B225" s="838" t="s">
        <v>762</v>
      </c>
      <c r="C225" s="353" t="s">
        <v>478</v>
      </c>
      <c r="D225" s="92" t="s">
        <v>17</v>
      </c>
      <c r="E225" s="839" t="str">
        <f>VLOOKUP(Table143223[[#This Row],[NUTS I]],Table153324[],2,FALSE)</f>
        <v>1</v>
      </c>
      <c r="F225" s="838" t="s">
        <v>25</v>
      </c>
      <c r="G225" s="839" t="str">
        <f>VLOOKUP(Table143223[[#This Row],[NUTS II 2011]],Table163425[],2,FALSE)</f>
        <v>18</v>
      </c>
      <c r="H225" s="93" t="s">
        <v>25</v>
      </c>
      <c r="I225" s="839" t="str">
        <f>VLOOKUP(Table143223[[#This Row],[NUTS II 2013]],Table16243627[],2,FALSE)</f>
        <v>18</v>
      </c>
      <c r="J225" s="838" t="s">
        <v>49</v>
      </c>
      <c r="K225" s="839" t="str">
        <f>VLOOKUP(Table143223[[#This Row],[NUTS III 2011]],Table173526[],2,FALSE)</f>
        <v>185</v>
      </c>
      <c r="L225" s="92" t="s">
        <v>49</v>
      </c>
      <c r="M225" s="839" t="str">
        <f>VLOOKUP(Table143223[[#This Row],[NUTS III 2013]],Table17253728[],2,FALSE)</f>
        <v>185</v>
      </c>
      <c r="N225" s="840" t="e">
        <f>IFERROR(VLOOKUP(Table143223[[#This Row],[CodINE Mun2013]],[3]VRefAquis!B:H,2,FALSE),IFERROR(VLOOKUP(Table143223[[#This Row],[CodINE NUTIII 2013]],[3]VRefAquis!B:H,2,FALSE),VLOOKUP(Table143223[[#This Row],[CodINE NUTII 2013]],[3]VRefAquis!B:H,2,FALSE)))</f>
        <v>#N/A</v>
      </c>
      <c r="O225" s="841" t="e">
        <f>IF(VLOOKUP(Table143223[[#This Row],[CodINE Mun2013]],[3]VRefArren!B:H,2,FALSE)&lt;&gt;"",VLOOKUP(Table143223[[#This Row],[CodINE Mun2013]],[3]VRefArren!B:H,2,FALSE),IFERROR(VLOOKUP(Table143223[[#This Row],[CodINE NUTIII 2013]],[3]VRefArren!B:H,2,FALSE),VLOOKUP(Table143223[[#This Row],[CodINE NUTII 2013]],[3]VRefArren!B:H,2,FALSE)))</f>
        <v>#N/A</v>
      </c>
      <c r="P225" s="842">
        <v>15</v>
      </c>
      <c r="Q225" s="114">
        <v>17</v>
      </c>
      <c r="R225" s="817" t="str">
        <f>CONCATENATE("010.01.04.05/2021/",Table143223[[#This Row],[CodINE Mun2011]])</f>
        <v>010.01.04.05/2021/1414</v>
      </c>
    </row>
    <row r="226" spans="1:18" ht="18.5">
      <c r="A226" s="80" t="s">
        <v>266</v>
      </c>
      <c r="B226" s="838" t="s">
        <v>990</v>
      </c>
      <c r="C226" s="353" t="s">
        <v>655</v>
      </c>
      <c r="D226" s="92" t="s">
        <v>17</v>
      </c>
      <c r="E226" s="839" t="str">
        <f>VLOOKUP(Table143223[[#This Row],[NUTS I]],Table153324[],2,FALSE)</f>
        <v>1</v>
      </c>
      <c r="F226" s="838" t="s">
        <v>1</v>
      </c>
      <c r="G226" s="839" t="str">
        <f>VLOOKUP(Table143223[[#This Row],[NUTS II 2011]],Table163425[],2,FALSE)</f>
        <v>11</v>
      </c>
      <c r="H226" s="93" t="s">
        <v>1</v>
      </c>
      <c r="I226" s="839" t="str">
        <f>VLOOKUP(Table143223[[#This Row],[NUTS II 2013]],Table16243627[],2,FALSE)</f>
        <v>11</v>
      </c>
      <c r="J226" s="838" t="s">
        <v>41</v>
      </c>
      <c r="K226" s="839" t="str">
        <f>VLOOKUP(Table143223[[#This Row],[NUTS III 2011]],Table173526[],2,FALSE)</f>
        <v>117</v>
      </c>
      <c r="L226" s="92" t="s">
        <v>41</v>
      </c>
      <c r="M226" s="839" t="str">
        <f>VLOOKUP(Table143223[[#This Row],[NUTS III 2013]],Table17253728[],2,FALSE)</f>
        <v>11D</v>
      </c>
      <c r="N226" s="840" t="e">
        <f>IFERROR(VLOOKUP(Table143223[[#This Row],[CodINE Mun2013]],[3]VRefAquis!B:H,2,FALSE),IFERROR(VLOOKUP(Table143223[[#This Row],[CodINE NUTIII 2013]],[3]VRefAquis!B:H,2,FALSE),VLOOKUP(Table143223[[#This Row],[CodINE NUTII 2013]],[3]VRefAquis!B:H,2,FALSE)))</f>
        <v>#N/A</v>
      </c>
      <c r="O226" s="841" t="e">
        <f>IF(VLOOKUP(Table143223[[#This Row],[CodINE Mun2013]],[3]VRefArren!B:H,2,FALSE)&lt;&gt;"",VLOOKUP(Table143223[[#This Row],[CodINE Mun2013]],[3]VRefArren!B:H,2,FALSE),IFERROR(VLOOKUP(Table143223[[#This Row],[CodINE NUTIII 2013]],[3]VRefArren!B:H,2,FALSE),VLOOKUP(Table143223[[#This Row],[CodINE NUTII 2013]],[3]VRefArren!B:H,2,FALSE)))</f>
        <v>#N/A</v>
      </c>
      <c r="P226" s="842">
        <v>1</v>
      </c>
      <c r="Q226" s="114">
        <v>2</v>
      </c>
      <c r="R226" s="817" t="str">
        <f>CONCATENATE("010.01.04.05/2021/",Table143223[[#This Row],[CodINE Mun2011]])</f>
        <v>010.01.04.05/2021/1710</v>
      </c>
    </row>
    <row r="227" spans="1:18" ht="18.5">
      <c r="A227" s="79" t="s">
        <v>267</v>
      </c>
      <c r="B227" s="838" t="s">
        <v>878</v>
      </c>
      <c r="C227" s="353" t="s">
        <v>530</v>
      </c>
      <c r="D227" s="92" t="s">
        <v>17</v>
      </c>
      <c r="E227" s="839" t="str">
        <f>VLOOKUP(Table143223[[#This Row],[NUTS I]],Table153324[],2,FALSE)</f>
        <v>1</v>
      </c>
      <c r="F227" s="838" t="s">
        <v>18</v>
      </c>
      <c r="G227" s="839" t="str">
        <f>VLOOKUP(Table143223[[#This Row],[NUTS II 2011]],Table163425[],2,FALSE)</f>
        <v>16</v>
      </c>
      <c r="H227" s="92" t="s">
        <v>18</v>
      </c>
      <c r="I227" s="839" t="str">
        <f>VLOOKUP(Table143223[[#This Row],[NUTS II 2013]],Table16243627[],2,FALSE)</f>
        <v>16</v>
      </c>
      <c r="J227" s="838" t="s">
        <v>887</v>
      </c>
      <c r="K227" s="839" t="str">
        <f>VLOOKUP(Table143223[[#This Row],[NUTS III 2011]],Table173526[],2,FALSE)</f>
        <v>168</v>
      </c>
      <c r="L227" s="93" t="s">
        <v>47</v>
      </c>
      <c r="M227" s="839" t="str">
        <f>VLOOKUP(Table143223[[#This Row],[NUTS III 2013]],Table17253728[],2,FALSE)</f>
        <v>16J</v>
      </c>
      <c r="N227" s="840" t="e">
        <f>IFERROR(VLOOKUP(Table143223[[#This Row],[CodINE Mun2013]],[3]VRefAquis!B:H,2,FALSE),IFERROR(VLOOKUP(Table143223[[#This Row],[CodINE NUTIII 2013]],[3]VRefAquis!B:H,2,FALSE),VLOOKUP(Table143223[[#This Row],[CodINE NUTII 2013]],[3]VRefAquis!B:H,2,FALSE)))</f>
        <v>#N/A</v>
      </c>
      <c r="O227" s="841" t="e">
        <f>IF(VLOOKUP(Table143223[[#This Row],[CodINE Mun2013]],[3]VRefArren!B:H,2,FALSE)&lt;&gt;"",VLOOKUP(Table143223[[#This Row],[CodINE Mun2013]],[3]VRefArren!B:H,2,FALSE),IFERROR(VLOOKUP(Table143223[[#This Row],[CodINE NUTIII 2013]],[3]VRefArren!B:H,2,FALSE),VLOOKUP(Table143223[[#This Row],[CodINE NUTII 2013]],[3]VRefArren!B:H,2,FALSE)))</f>
        <v>#N/A</v>
      </c>
      <c r="P227" s="842">
        <v>3</v>
      </c>
      <c r="Q227" s="113">
        <v>99</v>
      </c>
      <c r="R227" s="817" t="str">
        <f>CONCATENATE("010.01.04.05/2021/",Table143223[[#This Row],[CodINE Mun2011]])</f>
        <v>010.01.04.05/2021/0911</v>
      </c>
    </row>
    <row r="228" spans="1:18" ht="31">
      <c r="A228" s="79" t="s">
        <v>268</v>
      </c>
      <c r="B228" s="838" t="s">
        <v>761</v>
      </c>
      <c r="C228" s="353" t="s">
        <v>477</v>
      </c>
      <c r="D228" s="92" t="s">
        <v>17</v>
      </c>
      <c r="E228" s="839" t="str">
        <f>VLOOKUP(Table143223[[#This Row],[NUTS I]],Table153324[],2,FALSE)</f>
        <v>1</v>
      </c>
      <c r="F228" s="838" t="s">
        <v>25</v>
      </c>
      <c r="G228" s="839" t="str">
        <f>VLOOKUP(Table143223[[#This Row],[NUTS II 2011]],Table163425[],2,FALSE)</f>
        <v>18</v>
      </c>
      <c r="H228" s="93" t="s">
        <v>25</v>
      </c>
      <c r="I228" s="839" t="str">
        <f>VLOOKUP(Table143223[[#This Row],[NUTS II 2013]],Table16243627[],2,FALSE)</f>
        <v>18</v>
      </c>
      <c r="J228" s="838" t="s">
        <v>49</v>
      </c>
      <c r="K228" s="839" t="str">
        <f>VLOOKUP(Table143223[[#This Row],[NUTS III 2011]],Table173526[],2,FALSE)</f>
        <v>185</v>
      </c>
      <c r="L228" s="92" t="s">
        <v>49</v>
      </c>
      <c r="M228" s="839" t="str">
        <f>VLOOKUP(Table143223[[#This Row],[NUTS III 2013]],Table17253728[],2,FALSE)</f>
        <v>185</v>
      </c>
      <c r="N228" s="840" t="e">
        <f>IFERROR(VLOOKUP(Table143223[[#This Row],[CodINE Mun2013]],[3]VRefAquis!B:H,2,FALSE),IFERROR(VLOOKUP(Table143223[[#This Row],[CodINE NUTIII 2013]],[3]VRefAquis!B:H,2,FALSE),VLOOKUP(Table143223[[#This Row],[CodINE NUTII 2013]],[3]VRefAquis!B:H,2,FALSE)))</f>
        <v>#N/A</v>
      </c>
      <c r="O228" s="841" t="e">
        <f>IF(VLOOKUP(Table143223[[#This Row],[CodINE Mun2013]],[3]VRefArren!B:H,2,FALSE)&lt;&gt;"",VLOOKUP(Table143223[[#This Row],[CodINE Mun2013]],[3]VRefArren!B:H,2,FALSE),IFERROR(VLOOKUP(Table143223[[#This Row],[CodINE NUTIII 2013]],[3]VRefArren!B:H,2,FALSE),VLOOKUP(Table143223[[#This Row],[CodINE NUTII 2013]],[3]VRefArren!B:H,2,FALSE)))</f>
        <v>#N/A</v>
      </c>
      <c r="P228" s="842">
        <v>6</v>
      </c>
      <c r="Q228" s="113">
        <v>22</v>
      </c>
      <c r="R228" s="817" t="str">
        <f>CONCATENATE("010.01.04.05/2021/",Table143223[[#This Row],[CodINE Mun2011]])</f>
        <v>010.01.04.05/2021/1415</v>
      </c>
    </row>
    <row r="229" spans="1:18" ht="18.5">
      <c r="A229" s="80" t="s">
        <v>269</v>
      </c>
      <c r="B229" s="838" t="s">
        <v>906</v>
      </c>
      <c r="C229" s="353" t="s">
        <v>571</v>
      </c>
      <c r="D229" s="92" t="s">
        <v>17</v>
      </c>
      <c r="E229" s="839" t="str">
        <f>VLOOKUP(Table143223[[#This Row],[NUTS I]],Table153324[],2,FALSE)</f>
        <v>1</v>
      </c>
      <c r="F229" s="838" t="s">
        <v>18</v>
      </c>
      <c r="G229" s="839" t="str">
        <f>VLOOKUP(Table143223[[#This Row],[NUTS II 2011]],Table163425[],2,FALSE)</f>
        <v>16</v>
      </c>
      <c r="H229" s="92" t="s">
        <v>18</v>
      </c>
      <c r="I229" s="839" t="str">
        <f>VLOOKUP(Table143223[[#This Row],[NUTS II 2013]],Table16243627[],2,FALSE)</f>
        <v>16</v>
      </c>
      <c r="J229" s="838" t="s">
        <v>916</v>
      </c>
      <c r="K229" s="839" t="str">
        <f>VLOOKUP(Table143223[[#This Row],[NUTS III 2011]],Table173526[],2,FALSE)</f>
        <v>165</v>
      </c>
      <c r="L229" s="93" t="s">
        <v>23</v>
      </c>
      <c r="M229" s="839" t="str">
        <f>VLOOKUP(Table143223[[#This Row],[NUTS III 2013]],Table17253728[],2,FALSE)</f>
        <v>16G</v>
      </c>
      <c r="N229" s="840" t="e">
        <f>IFERROR(VLOOKUP(Table143223[[#This Row],[CodINE Mun2013]],[3]VRefAquis!B:H,2,FALSE),IFERROR(VLOOKUP(Table143223[[#This Row],[CodINE NUTIII 2013]],[3]VRefAquis!B:H,2,FALSE),VLOOKUP(Table143223[[#This Row],[CodINE NUTII 2013]],[3]VRefAquis!B:H,2,FALSE)))</f>
        <v>#N/A</v>
      </c>
      <c r="O229" s="841" t="e">
        <f>IF(VLOOKUP(Table143223[[#This Row],[CodINE Mun2013]],[3]VRefArren!B:H,2,FALSE)&lt;&gt;"",VLOOKUP(Table143223[[#This Row],[CodINE Mun2013]],[3]VRefArren!B:H,2,FALSE),IFERROR(VLOOKUP(Table143223[[#This Row],[CodINE NUTIII 2013]],[3]VRefArren!B:H,2,FALSE),VLOOKUP(Table143223[[#This Row],[CodINE NUTII 2013]],[3]VRefArren!B:H,2,FALSE)))</f>
        <v>#N/A</v>
      </c>
      <c r="P229" s="842">
        <v>1</v>
      </c>
      <c r="Q229" s="114">
        <v>8</v>
      </c>
      <c r="R229" s="817" t="str">
        <f>CONCATENATE("010.01.04.05/2021/",Table143223[[#This Row],[CodINE Mun2011]])</f>
        <v>010.01.04.05/2021/1814</v>
      </c>
    </row>
    <row r="230" spans="1:18" ht="18.5">
      <c r="A230" s="80" t="s">
        <v>270</v>
      </c>
      <c r="B230" s="838" t="s">
        <v>717</v>
      </c>
      <c r="C230" s="353" t="s">
        <v>392</v>
      </c>
      <c r="D230" s="93" t="s">
        <v>99</v>
      </c>
      <c r="E230" s="845" t="str">
        <f>VLOOKUP(Table143223[[#This Row],[NUTS I]],Table153324[],2,FALSE)</f>
        <v>3</v>
      </c>
      <c r="F230" s="838" t="s">
        <v>99</v>
      </c>
      <c r="G230" s="839" t="str">
        <f>VLOOKUP(Table143223[[#This Row],[NUTS II 2011]],Table163425[],2,FALSE)</f>
        <v>30</v>
      </c>
      <c r="H230" s="92" t="s">
        <v>99</v>
      </c>
      <c r="I230" s="839" t="str">
        <f>VLOOKUP(Table143223[[#This Row],[NUTS II 2013]],Table16243627[],2,FALSE)</f>
        <v>30</v>
      </c>
      <c r="J230" s="838" t="s">
        <v>99</v>
      </c>
      <c r="K230" s="839" t="str">
        <f>VLOOKUP(Table143223[[#This Row],[NUTS III 2011]],Table173526[],2,FALSE)</f>
        <v>300</v>
      </c>
      <c r="L230" s="838" t="s">
        <v>99</v>
      </c>
      <c r="M230" s="839" t="str">
        <f>VLOOKUP(Table143223[[#This Row],[NUTS III 2013]],Table17253728[],2,FALSE)</f>
        <v>300</v>
      </c>
      <c r="N230" s="840" t="e">
        <f>IFERROR(VLOOKUP(Table143223[[#This Row],[CodINE Mun2013]],[3]VRefAquis!B:H,2,FALSE),IFERROR(VLOOKUP(Table143223[[#This Row],[CodINE NUTIII 2013]],[3]VRefAquis!B:H,2,FALSE),VLOOKUP(Table143223[[#This Row],[CodINE NUTII 2013]],[3]VRefAquis!B:H,2,FALSE)))</f>
        <v>#N/A</v>
      </c>
      <c r="O230" s="841" t="e">
        <f>IF(VLOOKUP(Table143223[[#This Row],[CodINE Mun2013]],[3]VRefArren!B:H,2,FALSE)&lt;&gt;"",VLOOKUP(Table143223[[#This Row],[CodINE Mun2013]],[3]VRefArren!B:H,2,FALSE),IFERROR(VLOOKUP(Table143223[[#This Row],[CodINE NUTIII 2013]],[3]VRefArren!B:H,2,FALSE),VLOOKUP(Table143223[[#This Row],[CodINE NUTII 2013]],[3]VRefArren!B:H,2,FALSE)))</f>
        <v>#N/A</v>
      </c>
      <c r="P230" s="842">
        <v>0</v>
      </c>
      <c r="Q230" s="114">
        <v>0</v>
      </c>
      <c r="R230" s="817" t="str">
        <f>CONCATENATE("010.01.04.05/2021/",Table143223[[#This Row],[CodINE Mun2011]])</f>
        <v>010.01.04.05/2021/3108</v>
      </c>
    </row>
    <row r="231" spans="1:18" ht="31">
      <c r="A231" s="79" t="s">
        <v>271</v>
      </c>
      <c r="B231" s="838" t="s">
        <v>734</v>
      </c>
      <c r="C231" s="353" t="s">
        <v>411</v>
      </c>
      <c r="D231" s="93" t="s">
        <v>64</v>
      </c>
      <c r="E231" s="845" t="str">
        <f>VLOOKUP(Table143223[[#This Row],[NUTS I]],Table153324[],2,FALSE)</f>
        <v>2</v>
      </c>
      <c r="F231" s="838" t="s">
        <v>64</v>
      </c>
      <c r="G231" s="839" t="str">
        <f>VLOOKUP(Table143223[[#This Row],[NUTS II 2011]],Table163425[],2,FALSE)</f>
        <v>20</v>
      </c>
      <c r="H231" s="92" t="s">
        <v>64</v>
      </c>
      <c r="I231" s="839" t="str">
        <f>VLOOKUP(Table143223[[#This Row],[NUTS II 2013]],Table16243627[],2,FALSE)</f>
        <v>20</v>
      </c>
      <c r="J231" s="838" t="s">
        <v>64</v>
      </c>
      <c r="K231" s="839" t="str">
        <f>VLOOKUP(Table143223[[#This Row],[NUTS III 2011]],Table173526[],2,FALSE)</f>
        <v>200</v>
      </c>
      <c r="L231" s="838" t="s">
        <v>64</v>
      </c>
      <c r="M231" s="839" t="str">
        <f>VLOOKUP(Table143223[[#This Row],[NUTS III 2013]],Table17253728[],2,FALSE)</f>
        <v>200</v>
      </c>
      <c r="N231" s="840" t="e">
        <f>IFERROR(VLOOKUP(Table143223[[#This Row],[CodINE Mun2013]],[3]VRefAquis!B:H,2,FALSE),IFERROR(VLOOKUP(Table143223[[#This Row],[CodINE NUTIII 2013]],[3]VRefAquis!B:H,2,FALSE),VLOOKUP(Table143223[[#This Row],[CodINE NUTII 2013]],[3]VRefAquis!B:H,2,FALSE)))</f>
        <v>#N/A</v>
      </c>
      <c r="O231" s="841" t="e">
        <f>IF(VLOOKUP(Table143223[[#This Row],[CodINE Mun2013]],[3]VRefArren!B:H,2,FALSE)&lt;&gt;"",VLOOKUP(Table143223[[#This Row],[CodINE Mun2013]],[3]VRefArren!B:H,2,FALSE),IFERROR(VLOOKUP(Table143223[[#This Row],[CodINE NUTIII 2013]],[3]VRefArren!B:H,2,FALSE),VLOOKUP(Table143223[[#This Row],[CodINE NUTII 2013]],[3]VRefArren!B:H,2,FALSE)))</f>
        <v>#N/A</v>
      </c>
      <c r="P231" s="842">
        <v>5</v>
      </c>
      <c r="Q231" s="113">
        <v>5</v>
      </c>
      <c r="R231" s="817" t="str">
        <f>CONCATENATE("010.01.04.05/2021/",Table143223[[#This Row],[CodINE Mun2011]])</f>
        <v>010.01.04.05/2021/4401</v>
      </c>
    </row>
    <row r="232" spans="1:18" ht="31">
      <c r="A232" s="79" t="s">
        <v>272</v>
      </c>
      <c r="B232" s="838" t="s">
        <v>726</v>
      </c>
      <c r="C232" s="353" t="s">
        <v>410</v>
      </c>
      <c r="D232" s="93" t="s">
        <v>64</v>
      </c>
      <c r="E232" s="845" t="str">
        <f>VLOOKUP(Table143223[[#This Row],[NUTS I]],Table153324[],2,FALSE)</f>
        <v>2</v>
      </c>
      <c r="F232" s="838" t="s">
        <v>64</v>
      </c>
      <c r="G232" s="839" t="str">
        <f>VLOOKUP(Table143223[[#This Row],[NUTS II 2011]],Table163425[],2,FALSE)</f>
        <v>20</v>
      </c>
      <c r="H232" s="92" t="s">
        <v>64</v>
      </c>
      <c r="I232" s="839" t="str">
        <f>VLOOKUP(Table143223[[#This Row],[NUTS II 2013]],Table16243627[],2,FALSE)</f>
        <v>20</v>
      </c>
      <c r="J232" s="838" t="s">
        <v>64</v>
      </c>
      <c r="K232" s="839" t="str">
        <f>VLOOKUP(Table143223[[#This Row],[NUTS III 2011]],Table173526[],2,FALSE)</f>
        <v>200</v>
      </c>
      <c r="L232" s="838" t="s">
        <v>64</v>
      </c>
      <c r="M232" s="839" t="str">
        <f>VLOOKUP(Table143223[[#This Row],[NUTS III 2013]],Table17253728[],2,FALSE)</f>
        <v>200</v>
      </c>
      <c r="N232" s="840" t="e">
        <f>IFERROR(VLOOKUP(Table143223[[#This Row],[CodINE Mun2013]],[3]VRefAquis!B:H,2,FALSE),IFERROR(VLOOKUP(Table143223[[#This Row],[CodINE NUTIII 2013]],[3]VRefAquis!B:H,2,FALSE),VLOOKUP(Table143223[[#This Row],[CodINE NUTII 2013]],[3]VRefAquis!B:H,2,FALSE)))</f>
        <v>#N/A</v>
      </c>
      <c r="O232" s="841" t="e">
        <f>IF(VLOOKUP(Table143223[[#This Row],[CodINE Mun2013]],[3]VRefArren!B:H,2,FALSE)&lt;&gt;"",VLOOKUP(Table143223[[#This Row],[CodINE Mun2013]],[3]VRefArren!B:H,2,FALSE),IFERROR(VLOOKUP(Table143223[[#This Row],[CodINE NUTIII 2013]],[3]VRefArren!B:H,2,FALSE),VLOOKUP(Table143223[[#This Row],[CodINE NUTII 2013]],[3]VRefArren!B:H,2,FALSE)))</f>
        <v>#N/A</v>
      </c>
      <c r="P232" s="842">
        <v>0</v>
      </c>
      <c r="Q232" s="113">
        <v>0</v>
      </c>
      <c r="R232" s="817" t="str">
        <f>CONCATENATE("010.01.04.05/2021/",Table143223[[#This Row],[CodINE Mun2011]])</f>
        <v>010.01.04.05/2021/4802</v>
      </c>
    </row>
    <row r="233" spans="1:18" ht="31">
      <c r="A233" s="80" t="s">
        <v>273</v>
      </c>
      <c r="B233" s="838" t="s">
        <v>1003</v>
      </c>
      <c r="C233" s="353" t="s">
        <v>693</v>
      </c>
      <c r="D233" s="92" t="s">
        <v>17</v>
      </c>
      <c r="E233" s="839" t="str">
        <f>VLOOKUP(Table143223[[#This Row],[NUTS I]],Table153324[],2,FALSE)</f>
        <v>1</v>
      </c>
      <c r="F233" s="838" t="s">
        <v>1</v>
      </c>
      <c r="G233" s="839" t="str">
        <f>VLOOKUP(Table143223[[#This Row],[NUTS II 2011]],Table163425[],2,FALSE)</f>
        <v>11</v>
      </c>
      <c r="H233" s="93" t="s">
        <v>1</v>
      </c>
      <c r="I233" s="839" t="str">
        <f>VLOOKUP(Table143223[[#This Row],[NUTS II 2013]],Table16243627[],2,FALSE)</f>
        <v>11</v>
      </c>
      <c r="J233" s="838" t="s">
        <v>1006</v>
      </c>
      <c r="K233" s="839" t="str">
        <f>VLOOKUP(Table143223[[#This Row],[NUTS III 2011]],Table173526[],2,FALSE)</f>
        <v>116</v>
      </c>
      <c r="L233" s="93" t="s">
        <v>72</v>
      </c>
      <c r="M233" s="839" t="str">
        <f>VLOOKUP(Table143223[[#This Row],[NUTS III 2013]],Table17253728[],2,FALSE)</f>
        <v>11A</v>
      </c>
      <c r="N233" s="840" t="e">
        <f>IFERROR(VLOOKUP(Table143223[[#This Row],[CodINE Mun2013]],[3]VRefAquis!B:H,2,FALSE),IFERROR(VLOOKUP(Table143223[[#This Row],[CodINE NUTIII 2013]],[3]VRefAquis!B:H,2,FALSE),VLOOKUP(Table143223[[#This Row],[CodINE NUTII 2013]],[3]VRefAquis!B:H,2,FALSE)))</f>
        <v>#N/A</v>
      </c>
      <c r="O233" s="841" t="e">
        <f>IF(VLOOKUP(Table143223[[#This Row],[CodINE Mun2013]],[3]VRefArren!B:H,2,FALSE)&lt;&gt;"",VLOOKUP(Table143223[[#This Row],[CodINE Mun2013]],[3]VRefArren!B:H,2,FALSE),IFERROR(VLOOKUP(Table143223[[#This Row],[CodINE NUTIII 2013]],[3]VRefArren!B:H,2,FALSE),VLOOKUP(Table143223[[#This Row],[CodINE NUTII 2013]],[3]VRefArren!B:H,2,FALSE)))</f>
        <v>#N/A</v>
      </c>
      <c r="P233" s="842">
        <v>15</v>
      </c>
      <c r="Q233" s="114">
        <v>121</v>
      </c>
      <c r="R233" s="817" t="str">
        <f>CONCATENATE("010.01.04.05/2021/",Table143223[[#This Row],[CodINE Mun2011]])</f>
        <v>010.01.04.05/2021/0109</v>
      </c>
    </row>
    <row r="234" spans="1:18" ht="31">
      <c r="A234" s="79" t="s">
        <v>274</v>
      </c>
      <c r="B234" s="838" t="s">
        <v>989</v>
      </c>
      <c r="C234" s="353" t="s">
        <v>654</v>
      </c>
      <c r="D234" s="92" t="s">
        <v>17</v>
      </c>
      <c r="E234" s="839" t="str">
        <f>VLOOKUP(Table143223[[#This Row],[NUTS I]],Table153324[],2,FALSE)</f>
        <v>1</v>
      </c>
      <c r="F234" s="838" t="s">
        <v>1</v>
      </c>
      <c r="G234" s="839" t="str">
        <f>VLOOKUP(Table143223[[#This Row],[NUTS II 2011]],Table163425[],2,FALSE)</f>
        <v>11</v>
      </c>
      <c r="H234" s="93" t="s">
        <v>1</v>
      </c>
      <c r="I234" s="839" t="str">
        <f>VLOOKUP(Table143223[[#This Row],[NUTS II 2013]],Table16243627[],2,FALSE)</f>
        <v>11</v>
      </c>
      <c r="J234" s="838" t="s">
        <v>41</v>
      </c>
      <c r="K234" s="839" t="str">
        <f>VLOOKUP(Table143223[[#This Row],[NUTS III 2011]],Table173526[],2,FALSE)</f>
        <v>117</v>
      </c>
      <c r="L234" s="92" t="s">
        <v>41</v>
      </c>
      <c r="M234" s="839" t="str">
        <f>VLOOKUP(Table143223[[#This Row],[NUTS III 2013]],Table17253728[],2,FALSE)</f>
        <v>11D</v>
      </c>
      <c r="N234" s="840" t="e">
        <f>IFERROR(VLOOKUP(Table143223[[#This Row],[CodINE Mun2013]],[3]VRefAquis!B:H,2,FALSE),IFERROR(VLOOKUP(Table143223[[#This Row],[CodINE NUTIII 2013]],[3]VRefAquis!B:H,2,FALSE),VLOOKUP(Table143223[[#This Row],[CodINE NUTII 2013]],[3]VRefAquis!B:H,2,FALSE)))</f>
        <v>#N/A</v>
      </c>
      <c r="O234" s="841" t="e">
        <f>IF(VLOOKUP(Table143223[[#This Row],[CodINE Mun2013]],[3]VRefArren!B:H,2,FALSE)&lt;&gt;"",VLOOKUP(Table143223[[#This Row],[CodINE Mun2013]],[3]VRefArren!B:H,2,FALSE),IFERROR(VLOOKUP(Table143223[[#This Row],[CodINE NUTIII 2013]],[3]VRefArren!B:H,2,FALSE),VLOOKUP(Table143223[[#This Row],[CodINE NUTII 2013]],[3]VRefArren!B:H,2,FALSE)))</f>
        <v>#N/A</v>
      </c>
      <c r="P234" s="842">
        <v>1</v>
      </c>
      <c r="Q234" s="113">
        <v>6</v>
      </c>
      <c r="R234" s="817" t="str">
        <f>CONCATENATE("010.01.04.05/2021/",Table143223[[#This Row],[CodINE Mun2011]])</f>
        <v>010.01.04.05/2021/1711</v>
      </c>
    </row>
    <row r="235" spans="1:18" ht="18.5">
      <c r="A235" s="79" t="s">
        <v>275</v>
      </c>
      <c r="B235" s="838" t="s">
        <v>716</v>
      </c>
      <c r="C235" s="353" t="s">
        <v>391</v>
      </c>
      <c r="D235" s="93" t="s">
        <v>99</v>
      </c>
      <c r="E235" s="845" t="str">
        <f>VLOOKUP(Table143223[[#This Row],[NUTS I]],Table153324[],2,FALSE)</f>
        <v>3</v>
      </c>
      <c r="F235" s="838" t="s">
        <v>99</v>
      </c>
      <c r="G235" s="839" t="str">
        <f>VLOOKUP(Table143223[[#This Row],[NUTS II 2011]],Table163425[],2,FALSE)</f>
        <v>30</v>
      </c>
      <c r="H235" s="92" t="s">
        <v>99</v>
      </c>
      <c r="I235" s="839" t="str">
        <f>VLOOKUP(Table143223[[#This Row],[NUTS II 2013]],Table16243627[],2,FALSE)</f>
        <v>30</v>
      </c>
      <c r="J235" s="838" t="s">
        <v>99</v>
      </c>
      <c r="K235" s="839" t="str">
        <f>VLOOKUP(Table143223[[#This Row],[NUTS III 2011]],Table173526[],2,FALSE)</f>
        <v>300</v>
      </c>
      <c r="L235" s="838" t="s">
        <v>99</v>
      </c>
      <c r="M235" s="839" t="str">
        <f>VLOOKUP(Table143223[[#This Row],[NUTS III 2013]],Table17253728[],2,FALSE)</f>
        <v>300</v>
      </c>
      <c r="N235" s="840" t="e">
        <f>IFERROR(VLOOKUP(Table143223[[#This Row],[CodINE Mun2013]],[3]VRefAquis!B:H,2,FALSE),IFERROR(VLOOKUP(Table143223[[#This Row],[CodINE NUTIII 2013]],[3]VRefAquis!B:H,2,FALSE),VLOOKUP(Table143223[[#This Row],[CodINE NUTII 2013]],[3]VRefAquis!B:H,2,FALSE)))</f>
        <v>#N/A</v>
      </c>
      <c r="O235" s="841" t="e">
        <f>IF(VLOOKUP(Table143223[[#This Row],[CodINE Mun2013]],[3]VRefArren!B:H,2,FALSE)&lt;&gt;"",VLOOKUP(Table143223[[#This Row],[CodINE Mun2013]],[3]VRefArren!B:H,2,FALSE),IFERROR(VLOOKUP(Table143223[[#This Row],[CodINE NUTIII 2013]],[3]VRefArren!B:H,2,FALSE),VLOOKUP(Table143223[[#This Row],[CodINE NUTII 2013]],[3]VRefArren!B:H,2,FALSE)))</f>
        <v>#N/A</v>
      </c>
      <c r="P235" s="842">
        <v>0</v>
      </c>
      <c r="Q235" s="113">
        <v>0</v>
      </c>
      <c r="R235" s="817" t="str">
        <f>CONCATENATE("010.01.04.05/2021/",Table143223[[#This Row],[CodINE Mun2011]])</f>
        <v>010.01.04.05/2021/3109</v>
      </c>
    </row>
    <row r="236" spans="1:18" ht="18.5">
      <c r="A236" s="80" t="s">
        <v>276</v>
      </c>
      <c r="B236" s="838" t="s">
        <v>760</v>
      </c>
      <c r="C236" s="353" t="s">
        <v>476</v>
      </c>
      <c r="D236" s="92" t="s">
        <v>17</v>
      </c>
      <c r="E236" s="839" t="str">
        <f>VLOOKUP(Table143223[[#This Row],[NUTS I]],Table153324[],2,FALSE)</f>
        <v>1</v>
      </c>
      <c r="F236" s="838" t="s">
        <v>25</v>
      </c>
      <c r="G236" s="839" t="str">
        <f>VLOOKUP(Table143223[[#This Row],[NUTS II 2011]],Table163425[],2,FALSE)</f>
        <v>18</v>
      </c>
      <c r="H236" s="93" t="s">
        <v>25</v>
      </c>
      <c r="I236" s="839" t="str">
        <f>VLOOKUP(Table143223[[#This Row],[NUTS II 2013]],Table16243627[],2,FALSE)</f>
        <v>18</v>
      </c>
      <c r="J236" s="838" t="s">
        <v>49</v>
      </c>
      <c r="K236" s="839" t="str">
        <f>VLOOKUP(Table143223[[#This Row],[NUTS III 2011]],Table173526[],2,FALSE)</f>
        <v>185</v>
      </c>
      <c r="L236" s="92" t="s">
        <v>49</v>
      </c>
      <c r="M236" s="839" t="str">
        <f>VLOOKUP(Table143223[[#This Row],[NUTS III 2013]],Table17253728[],2,FALSE)</f>
        <v>185</v>
      </c>
      <c r="N236" s="840" t="e">
        <f>IFERROR(VLOOKUP(Table143223[[#This Row],[CodINE Mun2013]],[3]VRefAquis!B:H,2,FALSE),IFERROR(VLOOKUP(Table143223[[#This Row],[CodINE NUTIII 2013]],[3]VRefAquis!B:H,2,FALSE),VLOOKUP(Table143223[[#This Row],[CodINE NUTII 2013]],[3]VRefAquis!B:H,2,FALSE)))</f>
        <v>#N/A</v>
      </c>
      <c r="O236" s="841" t="e">
        <f>IF(VLOOKUP(Table143223[[#This Row],[CodINE Mun2013]],[3]VRefArren!B:H,2,FALSE)&lt;&gt;"",VLOOKUP(Table143223[[#This Row],[CodINE Mun2013]],[3]VRefArren!B:H,2,FALSE),IFERROR(VLOOKUP(Table143223[[#This Row],[CodINE NUTIII 2013]],[3]VRefArren!B:H,2,FALSE),VLOOKUP(Table143223[[#This Row],[CodINE NUTII 2013]],[3]VRefArren!B:H,2,FALSE)))</f>
        <v>#N/A</v>
      </c>
      <c r="P236" s="842">
        <v>5</v>
      </c>
      <c r="Q236" s="114">
        <v>32</v>
      </c>
      <c r="R236" s="817" t="str">
        <f>CONCATENATE("010.01.04.05/2021/",Table143223[[#This Row],[CodINE Mun2011]])</f>
        <v>010.01.04.05/2021/1416</v>
      </c>
    </row>
    <row r="237" spans="1:18" ht="18.5">
      <c r="A237" s="79" t="s">
        <v>277</v>
      </c>
      <c r="B237" s="838" t="s">
        <v>817</v>
      </c>
      <c r="C237" s="353" t="s">
        <v>502</v>
      </c>
      <c r="D237" s="92" t="s">
        <v>17</v>
      </c>
      <c r="E237" s="839" t="str">
        <f>VLOOKUP(Table143223[[#This Row],[NUTS I]],Table153324[],2,FALSE)</f>
        <v>1</v>
      </c>
      <c r="F237" s="838" t="s">
        <v>25</v>
      </c>
      <c r="G237" s="839" t="str">
        <f>VLOOKUP(Table143223[[#This Row],[NUTS II 2011]],Table163425[],2,FALSE)</f>
        <v>18</v>
      </c>
      <c r="H237" s="93" t="s">
        <v>25</v>
      </c>
      <c r="I237" s="839" t="str">
        <f>VLOOKUP(Table143223[[#This Row],[NUTS II 2013]],Table16243627[],2,FALSE)</f>
        <v>18</v>
      </c>
      <c r="J237" s="838" t="s">
        <v>31</v>
      </c>
      <c r="K237" s="839" t="str">
        <f>VLOOKUP(Table143223[[#This Row],[NUTS III 2011]],Table173526[],2,FALSE)</f>
        <v>181</v>
      </c>
      <c r="L237" s="92" t="s">
        <v>31</v>
      </c>
      <c r="M237" s="839" t="str">
        <f>VLOOKUP(Table143223[[#This Row],[NUTS III 2013]],Table17253728[],2,FALSE)</f>
        <v>181</v>
      </c>
      <c r="N237" s="840" t="e">
        <f>IFERROR(VLOOKUP(Table143223[[#This Row],[CodINE Mun2013]],[3]VRefAquis!B:H,2,FALSE),IFERROR(VLOOKUP(Table143223[[#This Row],[CodINE NUTIII 2013]],[3]VRefAquis!B:H,2,FALSE),VLOOKUP(Table143223[[#This Row],[CodINE NUTII 2013]],[3]VRefAquis!B:H,2,FALSE)))</f>
        <v>#N/A</v>
      </c>
      <c r="O237" s="841" t="e">
        <f>IF(VLOOKUP(Table143223[[#This Row],[CodINE Mun2013]],[3]VRefArren!B:H,2,FALSE)&lt;&gt;"",VLOOKUP(Table143223[[#This Row],[CodINE Mun2013]],[3]VRefArren!B:H,2,FALSE),IFERROR(VLOOKUP(Table143223[[#This Row],[CodINE NUTIII 2013]],[3]VRefArren!B:H,2,FALSE),VLOOKUP(Table143223[[#This Row],[CodINE NUTII 2013]],[3]VRefArren!B:H,2,FALSE)))</f>
        <v>#N/A</v>
      </c>
      <c r="P237" s="842">
        <v>2</v>
      </c>
      <c r="Q237" s="113">
        <v>2</v>
      </c>
      <c r="R237" s="817" t="str">
        <f>CONCATENATE("010.01.04.05/2021/",Table143223[[#This Row],[CodINE Mun2011]])</f>
        <v>010.01.04.05/2021/1509</v>
      </c>
    </row>
    <row r="238" spans="1:18" ht="18.5">
      <c r="A238" s="79" t="s">
        <v>278</v>
      </c>
      <c r="B238" s="838" t="s">
        <v>1036</v>
      </c>
      <c r="C238" s="353" t="s">
        <v>692</v>
      </c>
      <c r="D238" s="92" t="s">
        <v>17</v>
      </c>
      <c r="E238" s="839" t="str">
        <f>VLOOKUP(Table143223[[#This Row],[NUTS I]],Table153324[],2,FALSE)</f>
        <v>1</v>
      </c>
      <c r="F238" s="838" t="s">
        <v>1</v>
      </c>
      <c r="G238" s="839" t="str">
        <f>VLOOKUP(Table143223[[#This Row],[NUTS II 2011]],Table163425[],2,FALSE)</f>
        <v>11</v>
      </c>
      <c r="H238" s="93" t="s">
        <v>1</v>
      </c>
      <c r="I238" s="839" t="str">
        <f>VLOOKUP(Table143223[[#This Row],[NUTS II 2013]],Table16243627[],2,FALSE)</f>
        <v>11</v>
      </c>
      <c r="J238" s="838" t="s">
        <v>94</v>
      </c>
      <c r="K238" s="839" t="str">
        <f>VLOOKUP(Table143223[[#This Row],[NUTS III 2011]],Table173526[],2,FALSE)</f>
        <v>113</v>
      </c>
      <c r="L238" s="93" t="s">
        <v>72</v>
      </c>
      <c r="M238" s="839" t="str">
        <f>VLOOKUP(Table143223[[#This Row],[NUTS III 2013]],Table17253728[],2,FALSE)</f>
        <v>11A</v>
      </c>
      <c r="N238" s="840" t="e">
        <f>IFERROR(VLOOKUP(Table143223[[#This Row],[CodINE Mun2013]],[3]VRefAquis!B:H,2,FALSE),IFERROR(VLOOKUP(Table143223[[#This Row],[CodINE NUTIII 2013]],[3]VRefAquis!B:H,2,FALSE),VLOOKUP(Table143223[[#This Row],[CodINE NUTII 2013]],[3]VRefAquis!B:H,2,FALSE)))</f>
        <v>#N/A</v>
      </c>
      <c r="O238" s="841" t="e">
        <f>IF(VLOOKUP(Table143223[[#This Row],[CodINE Mun2013]],[3]VRefArren!B:H,2,FALSE)&lt;&gt;"",VLOOKUP(Table143223[[#This Row],[CodINE Mun2013]],[3]VRefArren!B:H,2,FALSE),IFERROR(VLOOKUP(Table143223[[#This Row],[CodINE NUTIII 2013]],[3]VRefArren!B:H,2,FALSE),VLOOKUP(Table143223[[#This Row],[CodINE NUTII 2013]],[3]VRefArren!B:H,2,FALSE)))</f>
        <v>#N/A</v>
      </c>
      <c r="P238" s="842">
        <v>1</v>
      </c>
      <c r="Q238" s="113">
        <v>5</v>
      </c>
      <c r="R238" s="817" t="str">
        <f>CONCATENATE("010.01.04.05/2021/",Table143223[[#This Row],[CodINE Mun2011]])</f>
        <v>010.01.04.05/2021/1314</v>
      </c>
    </row>
    <row r="239" spans="1:18" ht="31">
      <c r="A239" s="79" t="s">
        <v>279</v>
      </c>
      <c r="B239" s="838" t="s">
        <v>748</v>
      </c>
      <c r="C239" s="353" t="s">
        <v>431</v>
      </c>
      <c r="D239" s="92" t="s">
        <v>17</v>
      </c>
      <c r="E239" s="839" t="str">
        <f>VLOOKUP(Table143223[[#This Row],[NUTS I]],Table153324[],2,FALSE)</f>
        <v>1</v>
      </c>
      <c r="F239" s="838" t="s">
        <v>29</v>
      </c>
      <c r="G239" s="839" t="str">
        <f>VLOOKUP(Table143223[[#This Row],[NUTS II 2011]],Table163425[],2,FALSE)</f>
        <v>15</v>
      </c>
      <c r="H239" s="93" t="s">
        <v>29</v>
      </c>
      <c r="I239" s="839" t="str">
        <f>VLOOKUP(Table143223[[#This Row],[NUTS II 2013]],Table16243627[],2,FALSE)</f>
        <v>15</v>
      </c>
      <c r="J239" s="838" t="s">
        <v>29</v>
      </c>
      <c r="K239" s="839">
        <f>VLOOKUP(Table143223[[#This Row],[NUTS III 2011]],Table173526[],2,FALSE)</f>
        <v>150</v>
      </c>
      <c r="L239" s="92" t="s">
        <v>29</v>
      </c>
      <c r="M239" s="839">
        <f>VLOOKUP(Table143223[[#This Row],[NUTS III 2013]],Table17253728[],2,FALSE)</f>
        <v>150</v>
      </c>
      <c r="N239" s="840" t="e">
        <f>IFERROR(VLOOKUP(Table143223[[#This Row],[CodINE Mun2013]],[3]VRefAquis!B:H,2,FALSE),IFERROR(VLOOKUP(Table143223[[#This Row],[CodINE NUTIII 2013]],[3]VRefAquis!B:H,2,FALSE),VLOOKUP(Table143223[[#This Row],[CodINE NUTII 2013]],[3]VRefAquis!B:H,2,FALSE)))</f>
        <v>#N/A</v>
      </c>
      <c r="O239" s="841" t="e">
        <f>IF(VLOOKUP(Table143223[[#This Row],[CodINE Mun2013]],[3]VRefArren!B:H,2,FALSE)&lt;&gt;"",VLOOKUP(Table143223[[#This Row],[CodINE Mun2013]],[3]VRefArren!B:H,2,FALSE),IFERROR(VLOOKUP(Table143223[[#This Row],[CodINE NUTIII 2013]],[3]VRefArren!B:H,2,FALSE),VLOOKUP(Table143223[[#This Row],[CodINE NUTII 2013]],[3]VRefArren!B:H,2,FALSE)))</f>
        <v>#N/A</v>
      </c>
      <c r="P239" s="842">
        <v>0</v>
      </c>
      <c r="Q239" s="113">
        <v>0</v>
      </c>
      <c r="R239" s="817" t="str">
        <f>CONCATENATE("010.01.04.05/2021/",Table143223[[#This Row],[CodINE Mun2011]])</f>
        <v>010.01.04.05/2021/0812</v>
      </c>
    </row>
    <row r="240" spans="1:18" ht="31">
      <c r="A240" s="80" t="s">
        <v>280</v>
      </c>
      <c r="B240" s="838" t="s">
        <v>1001</v>
      </c>
      <c r="C240" s="353" t="s">
        <v>691</v>
      </c>
      <c r="D240" s="92" t="s">
        <v>17</v>
      </c>
      <c r="E240" s="839" t="str">
        <f>VLOOKUP(Table143223[[#This Row],[NUTS I]],Table153324[],2,FALSE)</f>
        <v>1</v>
      </c>
      <c r="F240" s="838" t="s">
        <v>1</v>
      </c>
      <c r="G240" s="839" t="str">
        <f>VLOOKUP(Table143223[[#This Row],[NUTS II 2011]],Table163425[],2,FALSE)</f>
        <v>11</v>
      </c>
      <c r="H240" s="93" t="s">
        <v>1</v>
      </c>
      <c r="I240" s="839" t="str">
        <f>VLOOKUP(Table143223[[#This Row],[NUTS II 2013]],Table16243627[],2,FALSE)</f>
        <v>11</v>
      </c>
      <c r="J240" s="838" t="s">
        <v>1006</v>
      </c>
      <c r="K240" s="839" t="str">
        <f>VLOOKUP(Table143223[[#This Row],[NUTS III 2011]],Table173526[],2,FALSE)</f>
        <v>116</v>
      </c>
      <c r="L240" s="93" t="s">
        <v>72</v>
      </c>
      <c r="M240" s="839" t="str">
        <f>VLOOKUP(Table143223[[#This Row],[NUTS III 2013]],Table17253728[],2,FALSE)</f>
        <v>11A</v>
      </c>
      <c r="N240" s="840" t="e">
        <f>IFERROR(VLOOKUP(Table143223[[#This Row],[CodINE Mun2013]],[3]VRefAquis!B:H,2,FALSE),IFERROR(VLOOKUP(Table143223[[#This Row],[CodINE NUTIII 2013]],[3]VRefAquis!B:H,2,FALSE),VLOOKUP(Table143223[[#This Row],[CodINE NUTII 2013]],[3]VRefAquis!B:H,2,FALSE)))</f>
        <v>#N/A</v>
      </c>
      <c r="O240" s="841" t="e">
        <f>IF(VLOOKUP(Table143223[[#This Row],[CodINE Mun2013]],[3]VRefArren!B:H,2,FALSE)&lt;&gt;"",VLOOKUP(Table143223[[#This Row],[CodINE Mun2013]],[3]VRefArren!B:H,2,FALSE),IFERROR(VLOOKUP(Table143223[[#This Row],[CodINE NUTIII 2013]],[3]VRefArren!B:H,2,FALSE),VLOOKUP(Table143223[[#This Row],[CodINE NUTII 2013]],[3]VRefArren!B:H,2,FALSE)))</f>
        <v>#N/A</v>
      </c>
      <c r="P240" s="842">
        <v>0</v>
      </c>
      <c r="Q240" s="114">
        <v>0</v>
      </c>
      <c r="R240" s="817" t="str">
        <f>CONCATENATE("010.01.04.05/2021/",Table143223[[#This Row],[CodINE Mun2011]])</f>
        <v>010.01.04.05/2021/0116</v>
      </c>
    </row>
    <row r="241" spans="1:18" ht="31">
      <c r="A241" s="80" t="s">
        <v>281</v>
      </c>
      <c r="B241" s="838" t="s">
        <v>983</v>
      </c>
      <c r="C241" s="353" t="s">
        <v>653</v>
      </c>
      <c r="D241" s="92" t="s">
        <v>17</v>
      </c>
      <c r="E241" s="839" t="str">
        <f>VLOOKUP(Table143223[[#This Row],[NUTS I]],Table153324[],2,FALSE)</f>
        <v>1</v>
      </c>
      <c r="F241" s="838" t="s">
        <v>1</v>
      </c>
      <c r="G241" s="839" t="str">
        <f>VLOOKUP(Table143223[[#This Row],[NUTS II 2011]],Table163425[],2,FALSE)</f>
        <v>11</v>
      </c>
      <c r="H241" s="93" t="s">
        <v>1</v>
      </c>
      <c r="I241" s="839" t="str">
        <f>VLOOKUP(Table143223[[#This Row],[NUTS II 2013]],Table16243627[],2,FALSE)</f>
        <v>11</v>
      </c>
      <c r="J241" s="838" t="s">
        <v>41</v>
      </c>
      <c r="K241" s="839" t="str">
        <f>VLOOKUP(Table143223[[#This Row],[NUTS III 2011]],Table173526[],2,FALSE)</f>
        <v>117</v>
      </c>
      <c r="L241" s="92" t="s">
        <v>41</v>
      </c>
      <c r="M241" s="839" t="str">
        <f>VLOOKUP(Table143223[[#This Row],[NUTS III 2013]],Table17253728[],2,FALSE)</f>
        <v>11D</v>
      </c>
      <c r="N241" s="840" t="e">
        <f>IFERROR(VLOOKUP(Table143223[[#This Row],[CodINE Mun2013]],[3]VRefAquis!B:H,2,FALSE),IFERROR(VLOOKUP(Table143223[[#This Row],[CodINE NUTIII 2013]],[3]VRefAquis!B:H,2,FALSE),VLOOKUP(Table143223[[#This Row],[CodINE NUTII 2013]],[3]VRefAquis!B:H,2,FALSE)))</f>
        <v>#N/A</v>
      </c>
      <c r="O241" s="841" t="e">
        <f>IF(VLOOKUP(Table143223[[#This Row],[CodINE Mun2013]],[3]VRefArren!B:H,2,FALSE)&lt;&gt;"",VLOOKUP(Table143223[[#This Row],[CodINE Mun2013]],[3]VRefArren!B:H,2,FALSE),IFERROR(VLOOKUP(Table143223[[#This Row],[CodINE NUTIII 2013]],[3]VRefArren!B:H,2,FALSE),VLOOKUP(Table143223[[#This Row],[CodINE NUTII 2013]],[3]VRefArren!B:H,2,FALSE)))</f>
        <v>#N/A</v>
      </c>
      <c r="P241" s="842">
        <v>3</v>
      </c>
      <c r="Q241" s="114">
        <v>7</v>
      </c>
      <c r="R241" s="817" t="str">
        <f>CONCATENATE("010.01.04.05/2021/",Table143223[[#This Row],[CodINE Mun2011]])</f>
        <v>010.01.04.05/2021/1815</v>
      </c>
    </row>
    <row r="242" spans="1:18" ht="18.5">
      <c r="A242" s="79" t="s">
        <v>282</v>
      </c>
      <c r="B242" s="838" t="s">
        <v>905</v>
      </c>
      <c r="C242" s="353" t="s">
        <v>570</v>
      </c>
      <c r="D242" s="92" t="s">
        <v>17</v>
      </c>
      <c r="E242" s="839" t="str">
        <f>VLOOKUP(Table143223[[#This Row],[NUTS I]],Table153324[],2,FALSE)</f>
        <v>1</v>
      </c>
      <c r="F242" s="838" t="s">
        <v>18</v>
      </c>
      <c r="G242" s="839" t="str">
        <f>VLOOKUP(Table143223[[#This Row],[NUTS II 2011]],Table163425[],2,FALSE)</f>
        <v>16</v>
      </c>
      <c r="H242" s="92" t="s">
        <v>18</v>
      </c>
      <c r="I242" s="839" t="str">
        <f>VLOOKUP(Table143223[[#This Row],[NUTS II 2013]],Table16243627[],2,FALSE)</f>
        <v>16</v>
      </c>
      <c r="J242" s="838" t="s">
        <v>916</v>
      </c>
      <c r="K242" s="839" t="str">
        <f>VLOOKUP(Table143223[[#This Row],[NUTS III 2011]],Table173526[],2,FALSE)</f>
        <v>165</v>
      </c>
      <c r="L242" s="93" t="s">
        <v>23</v>
      </c>
      <c r="M242" s="839" t="str">
        <f>VLOOKUP(Table143223[[#This Row],[NUTS III 2013]],Table17253728[],2,FALSE)</f>
        <v>16G</v>
      </c>
      <c r="N242" s="840" t="e">
        <f>IFERROR(VLOOKUP(Table143223[[#This Row],[CodINE Mun2013]],[3]VRefAquis!B:H,2,FALSE),IFERROR(VLOOKUP(Table143223[[#This Row],[CodINE NUTIII 2013]],[3]VRefAquis!B:H,2,FALSE),VLOOKUP(Table143223[[#This Row],[CodINE NUTII 2013]],[3]VRefAquis!B:H,2,FALSE)))</f>
        <v>#N/A</v>
      </c>
      <c r="O242" s="841" t="e">
        <f>IF(VLOOKUP(Table143223[[#This Row],[CodINE Mun2013]],[3]VRefArren!B:H,2,FALSE)&lt;&gt;"",VLOOKUP(Table143223[[#This Row],[CodINE Mun2013]],[3]VRefArren!B:H,2,FALSE),IFERROR(VLOOKUP(Table143223[[#This Row],[CodINE NUTIII 2013]],[3]VRefArren!B:H,2,FALSE),VLOOKUP(Table143223[[#This Row],[CodINE NUTII 2013]],[3]VRefArren!B:H,2,FALSE)))</f>
        <v>#N/A</v>
      </c>
      <c r="P242" s="842">
        <v>0</v>
      </c>
      <c r="Q242" s="113">
        <v>0</v>
      </c>
      <c r="R242" s="817" t="str">
        <f>CONCATENATE("010.01.04.05/2021/",Table143223[[#This Row],[CodINE Mun2011]])</f>
        <v>010.01.04.05/2021/1816</v>
      </c>
    </row>
    <row r="243" spans="1:18" ht="18.5">
      <c r="A243" s="80" t="s">
        <v>283</v>
      </c>
      <c r="B243" s="838" t="s">
        <v>729</v>
      </c>
      <c r="C243" s="353" t="s">
        <v>409</v>
      </c>
      <c r="D243" s="93" t="s">
        <v>64</v>
      </c>
      <c r="E243" s="845" t="str">
        <f>VLOOKUP(Table143223[[#This Row],[NUTS I]],Table153324[],2,FALSE)</f>
        <v>2</v>
      </c>
      <c r="F243" s="838" t="s">
        <v>64</v>
      </c>
      <c r="G243" s="839" t="str">
        <f>VLOOKUP(Table143223[[#This Row],[NUTS II 2011]],Table163425[],2,FALSE)</f>
        <v>20</v>
      </c>
      <c r="H243" s="92" t="s">
        <v>64</v>
      </c>
      <c r="I243" s="839" t="str">
        <f>VLOOKUP(Table143223[[#This Row],[NUTS II 2013]],Table16243627[],2,FALSE)</f>
        <v>20</v>
      </c>
      <c r="J243" s="838" t="s">
        <v>64</v>
      </c>
      <c r="K243" s="839" t="str">
        <f>VLOOKUP(Table143223[[#This Row],[NUTS III 2011]],Table173526[],2,FALSE)</f>
        <v>200</v>
      </c>
      <c r="L243" s="838" t="s">
        <v>64</v>
      </c>
      <c r="M243" s="839" t="str">
        <f>VLOOKUP(Table143223[[#This Row],[NUTS III 2013]],Table17253728[],2,FALSE)</f>
        <v>200</v>
      </c>
      <c r="N243" s="840" t="e">
        <f>IFERROR(VLOOKUP(Table143223[[#This Row],[CodINE Mun2013]],[3]VRefAquis!B:H,2,FALSE),IFERROR(VLOOKUP(Table143223[[#This Row],[CodINE NUTIII 2013]],[3]VRefAquis!B:H,2,FALSE),VLOOKUP(Table143223[[#This Row],[CodINE NUTII 2013]],[3]VRefAquis!B:H,2,FALSE)))</f>
        <v>#N/A</v>
      </c>
      <c r="O243" s="841" t="e">
        <f>IF(VLOOKUP(Table143223[[#This Row],[CodINE Mun2013]],[3]VRefArren!B:H,2,FALSE)&lt;&gt;"",VLOOKUP(Table143223[[#This Row],[CodINE Mun2013]],[3]VRefArren!B:H,2,FALSE),IFERROR(VLOOKUP(Table143223[[#This Row],[CodINE NUTIII 2013]],[3]VRefArren!B:H,2,FALSE),VLOOKUP(Table143223[[#This Row],[CodINE NUTII 2013]],[3]VRefArren!B:H,2,FALSE)))</f>
        <v>#N/A</v>
      </c>
      <c r="P243" s="842">
        <v>0</v>
      </c>
      <c r="Q243" s="114">
        <v>0</v>
      </c>
      <c r="R243" s="817" t="str">
        <f>CONCATENATE("010.01.04.05/2021/",Table143223[[#This Row],[CodINE Mun2011]])</f>
        <v>010.01.04.05/2021/4603</v>
      </c>
    </row>
    <row r="244" spans="1:18" ht="18.5">
      <c r="A244" s="80" t="s">
        <v>284</v>
      </c>
      <c r="B244" s="838" t="s">
        <v>715</v>
      </c>
      <c r="C244" s="353" t="s">
        <v>390</v>
      </c>
      <c r="D244" s="93" t="s">
        <v>99</v>
      </c>
      <c r="E244" s="845" t="str">
        <f>VLOOKUP(Table143223[[#This Row],[NUTS I]],Table153324[],2,FALSE)</f>
        <v>3</v>
      </c>
      <c r="F244" s="838" t="s">
        <v>99</v>
      </c>
      <c r="G244" s="839" t="str">
        <f>VLOOKUP(Table143223[[#This Row],[NUTS II 2011]],Table163425[],2,FALSE)</f>
        <v>30</v>
      </c>
      <c r="H244" s="92" t="s">
        <v>99</v>
      </c>
      <c r="I244" s="839" t="str">
        <f>VLOOKUP(Table143223[[#This Row],[NUTS II 2013]],Table16243627[],2,FALSE)</f>
        <v>30</v>
      </c>
      <c r="J244" s="838" t="s">
        <v>99</v>
      </c>
      <c r="K244" s="839" t="str">
        <f>VLOOKUP(Table143223[[#This Row],[NUTS III 2011]],Table173526[],2,FALSE)</f>
        <v>300</v>
      </c>
      <c r="L244" s="838" t="s">
        <v>99</v>
      </c>
      <c r="M244" s="839" t="str">
        <f>VLOOKUP(Table143223[[#This Row],[NUTS III 2013]],Table17253728[],2,FALSE)</f>
        <v>300</v>
      </c>
      <c r="N244" s="840" t="e">
        <f>IFERROR(VLOOKUP(Table143223[[#This Row],[CodINE Mun2013]],[3]VRefAquis!B:H,2,FALSE),IFERROR(VLOOKUP(Table143223[[#This Row],[CodINE NUTIII 2013]],[3]VRefAquis!B:H,2,FALSE),VLOOKUP(Table143223[[#This Row],[CodINE NUTII 2013]],[3]VRefAquis!B:H,2,FALSE)))</f>
        <v>#N/A</v>
      </c>
      <c r="O244" s="841" t="e">
        <f>IF(VLOOKUP(Table143223[[#This Row],[CodINE Mun2013]],[3]VRefArren!B:H,2,FALSE)&lt;&gt;"",VLOOKUP(Table143223[[#This Row],[CodINE Mun2013]],[3]VRefArren!B:H,2,FALSE),IFERROR(VLOOKUP(Table143223[[#This Row],[CodINE NUTIII 2013]],[3]VRefArren!B:H,2,FALSE),VLOOKUP(Table143223[[#This Row],[CodINE NUTII 2013]],[3]VRefArren!B:H,2,FALSE)))</f>
        <v>#N/A</v>
      </c>
      <c r="P244" s="842">
        <v>0</v>
      </c>
      <c r="Q244" s="114">
        <v>0</v>
      </c>
      <c r="R244" s="817" t="str">
        <f>CONCATENATE("010.01.04.05/2021/",Table143223[[#This Row],[CodINE Mun2011]])</f>
        <v>010.01.04.05/2021/3110</v>
      </c>
    </row>
    <row r="245" spans="1:18" ht="18.5">
      <c r="A245" s="80" t="s">
        <v>285</v>
      </c>
      <c r="B245" s="838" t="s">
        <v>847</v>
      </c>
      <c r="C245" s="353" t="s">
        <v>549</v>
      </c>
      <c r="D245" s="92" t="s">
        <v>17</v>
      </c>
      <c r="E245" s="839" t="str">
        <f>VLOOKUP(Table143223[[#This Row],[NUTS I]],Table153324[],2,FALSE)</f>
        <v>1</v>
      </c>
      <c r="F245" s="838" t="s">
        <v>18</v>
      </c>
      <c r="G245" s="839" t="str">
        <f>VLOOKUP(Table143223[[#This Row],[NUTS II 2011]],Table163425[],2,FALSE)</f>
        <v>16</v>
      </c>
      <c r="H245" s="92" t="s">
        <v>18</v>
      </c>
      <c r="I245" s="839" t="str">
        <f>VLOOKUP(Table143223[[#This Row],[NUTS II 2013]],Table16243627[],2,FALSE)</f>
        <v>16</v>
      </c>
      <c r="J245" s="838" t="s">
        <v>19</v>
      </c>
      <c r="K245" s="839" t="str">
        <f>VLOOKUP(Table143223[[#This Row],[NUTS III 2011]],Table173526[],2,FALSE)</f>
        <v>16C</v>
      </c>
      <c r="L245" s="92" t="s">
        <v>19</v>
      </c>
      <c r="M245" s="839" t="str">
        <f>VLOOKUP(Table143223[[#This Row],[NUTS III 2013]],Table17253728[],2,FALSE)</f>
        <v>16I</v>
      </c>
      <c r="N245" s="840" t="e">
        <f>IFERROR(VLOOKUP(Table143223[[#This Row],[CodINE Mun2013]],[3]VRefAquis!B:H,2,FALSE),IFERROR(VLOOKUP(Table143223[[#This Row],[CodINE NUTIII 2013]],[3]VRefAquis!B:H,2,FALSE),VLOOKUP(Table143223[[#This Row],[CodINE NUTII 2013]],[3]VRefAquis!B:H,2,FALSE)))</f>
        <v>#N/A</v>
      </c>
      <c r="O245" s="841" t="e">
        <f>IF(VLOOKUP(Table143223[[#This Row],[CodINE Mun2013]],[3]VRefArren!B:H,2,FALSE)&lt;&gt;"",VLOOKUP(Table143223[[#This Row],[CodINE Mun2013]],[3]VRefArren!B:H,2,FALSE),IFERROR(VLOOKUP(Table143223[[#This Row],[CodINE NUTIII 2013]],[3]VRefArren!B:H,2,FALSE),VLOOKUP(Table143223[[#This Row],[CodINE NUTII 2013]],[3]VRefArren!B:H,2,FALSE)))</f>
        <v>#N/A</v>
      </c>
      <c r="P245" s="842">
        <v>0</v>
      </c>
      <c r="Q245" s="114">
        <v>0</v>
      </c>
      <c r="R245" s="817" t="str">
        <f>CONCATENATE("010.01.04.05/2021/",Table143223[[#This Row],[CodINE Mun2011]])</f>
        <v>010.01.04.05/2021/1417</v>
      </c>
    </row>
    <row r="246" spans="1:18" ht="18.5">
      <c r="A246" s="80" t="s">
        <v>286</v>
      </c>
      <c r="B246" s="838" t="s">
        <v>904</v>
      </c>
      <c r="C246" s="353" t="s">
        <v>569</v>
      </c>
      <c r="D246" s="92" t="s">
        <v>17</v>
      </c>
      <c r="E246" s="839" t="str">
        <f>VLOOKUP(Table143223[[#This Row],[NUTS I]],Table153324[],2,FALSE)</f>
        <v>1</v>
      </c>
      <c r="F246" s="838" t="s">
        <v>18</v>
      </c>
      <c r="G246" s="839" t="str">
        <f>VLOOKUP(Table143223[[#This Row],[NUTS II 2011]],Table163425[],2,FALSE)</f>
        <v>16</v>
      </c>
      <c r="H246" s="92" t="s">
        <v>18</v>
      </c>
      <c r="I246" s="839" t="str">
        <f>VLOOKUP(Table143223[[#This Row],[NUTS II 2013]],Table16243627[],2,FALSE)</f>
        <v>16</v>
      </c>
      <c r="J246" s="838" t="s">
        <v>916</v>
      </c>
      <c r="K246" s="839" t="str">
        <f>VLOOKUP(Table143223[[#This Row],[NUTS III 2011]],Table173526[],2,FALSE)</f>
        <v>165</v>
      </c>
      <c r="L246" s="93" t="s">
        <v>23</v>
      </c>
      <c r="M246" s="839" t="str">
        <f>VLOOKUP(Table143223[[#This Row],[NUTS III 2013]],Table17253728[],2,FALSE)</f>
        <v>16G</v>
      </c>
      <c r="N246" s="840" t="e">
        <f>IFERROR(VLOOKUP(Table143223[[#This Row],[CodINE Mun2013]],[3]VRefAquis!B:H,2,FALSE),IFERROR(VLOOKUP(Table143223[[#This Row],[CodINE NUTIII 2013]],[3]VRefAquis!B:H,2,FALSE),VLOOKUP(Table143223[[#This Row],[CodINE NUTII 2013]],[3]VRefAquis!B:H,2,FALSE)))</f>
        <v>#N/A</v>
      </c>
      <c r="O246" s="841" t="e">
        <f>IF(VLOOKUP(Table143223[[#This Row],[CodINE Mun2013]],[3]VRefArren!B:H,2,FALSE)&lt;&gt;"",VLOOKUP(Table143223[[#This Row],[CodINE Mun2013]],[3]VRefArren!B:H,2,FALSE),IFERROR(VLOOKUP(Table143223[[#This Row],[CodINE NUTIII 2013]],[3]VRefArren!B:H,2,FALSE),VLOOKUP(Table143223[[#This Row],[CodINE NUTII 2013]],[3]VRefArren!B:H,2,FALSE)))</f>
        <v>#N/A</v>
      </c>
      <c r="P246" s="842">
        <v>1</v>
      </c>
      <c r="Q246" s="114">
        <v>20</v>
      </c>
      <c r="R246" s="817" t="str">
        <f>CONCATENATE("010.01.04.05/2021/",Table143223[[#This Row],[CodINE Mun2011]])</f>
        <v>010.01.04.05/2021/1817</v>
      </c>
    </row>
    <row r="247" spans="1:18" ht="18.5">
      <c r="A247" s="80" t="s">
        <v>287</v>
      </c>
      <c r="B247" s="838" t="s">
        <v>888</v>
      </c>
      <c r="C247" s="353" t="s">
        <v>529</v>
      </c>
      <c r="D247" s="92" t="s">
        <v>17</v>
      </c>
      <c r="E247" s="839" t="str">
        <f>VLOOKUP(Table143223[[#This Row],[NUTS I]],Table153324[],2,FALSE)</f>
        <v>1</v>
      </c>
      <c r="F247" s="838" t="s">
        <v>18</v>
      </c>
      <c r="G247" s="839" t="str">
        <f>VLOOKUP(Table143223[[#This Row],[NUTS II 2011]],Table163425[],2,FALSE)</f>
        <v>16</v>
      </c>
      <c r="H247" s="92" t="s">
        <v>18</v>
      </c>
      <c r="I247" s="839" t="str">
        <f>VLOOKUP(Table143223[[#This Row],[NUTS II 2013]],Table16243627[],2,FALSE)</f>
        <v>16</v>
      </c>
      <c r="J247" s="838" t="s">
        <v>892</v>
      </c>
      <c r="K247" s="839" t="str">
        <f>VLOOKUP(Table143223[[#This Row],[NUTS III 2011]],Table173526[],2,FALSE)</f>
        <v>167</v>
      </c>
      <c r="L247" s="93" t="s">
        <v>47</v>
      </c>
      <c r="M247" s="839" t="str">
        <f>VLOOKUP(Table143223[[#This Row],[NUTS III 2013]],Table17253728[],2,FALSE)</f>
        <v>16J</v>
      </c>
      <c r="N247" s="840" t="e">
        <f>IFERROR(VLOOKUP(Table143223[[#This Row],[CodINE Mun2013]],[3]VRefAquis!B:H,2,FALSE),IFERROR(VLOOKUP(Table143223[[#This Row],[CodINE NUTIII 2013]],[3]VRefAquis!B:H,2,FALSE),VLOOKUP(Table143223[[#This Row],[CodINE NUTII 2013]],[3]VRefAquis!B:H,2,FALSE)))</f>
        <v>#N/A</v>
      </c>
      <c r="O247" s="841" t="e">
        <f>IF(VLOOKUP(Table143223[[#This Row],[CodINE Mun2013]],[3]VRefArren!B:H,2,FALSE)&lt;&gt;"",VLOOKUP(Table143223[[#This Row],[CodINE Mun2013]],[3]VRefArren!B:H,2,FALSE),IFERROR(VLOOKUP(Table143223[[#This Row],[CodINE NUTIII 2013]],[3]VRefArren!B:H,2,FALSE),VLOOKUP(Table143223[[#This Row],[CodINE NUTII 2013]],[3]VRefArren!B:H,2,FALSE)))</f>
        <v>#N/A</v>
      </c>
      <c r="P247" s="842">
        <v>12</v>
      </c>
      <c r="Q247" s="114">
        <v>47</v>
      </c>
      <c r="R247" s="817" t="str">
        <f>CONCATENATE("010.01.04.05/2021/",Table143223[[#This Row],[CodINE Mun2011]])</f>
        <v>010.01.04.05/2021/0912</v>
      </c>
    </row>
    <row r="248" spans="1:18" ht="18.5">
      <c r="A248" s="79" t="s">
        <v>288</v>
      </c>
      <c r="B248" s="838" t="s">
        <v>823</v>
      </c>
      <c r="C248" s="353" t="s">
        <v>512</v>
      </c>
      <c r="D248" s="92" t="s">
        <v>17</v>
      </c>
      <c r="E248" s="839" t="str">
        <f>VLOOKUP(Table143223[[#This Row],[NUTS I]],Table153324[],2,FALSE)</f>
        <v>1</v>
      </c>
      <c r="F248" s="838" t="s">
        <v>167</v>
      </c>
      <c r="G248" s="839" t="str">
        <f>VLOOKUP(Table143223[[#This Row],[NUTS II 2011]],Table163425[],2,FALSE)</f>
        <v>17</v>
      </c>
      <c r="H248" s="93" t="s">
        <v>36</v>
      </c>
      <c r="I248" s="839" t="str">
        <f>VLOOKUP(Table143223[[#This Row],[NUTS II 2013]],Table16243627[],2,FALSE)</f>
        <v>17</v>
      </c>
      <c r="J248" s="838" t="s">
        <v>831</v>
      </c>
      <c r="K248" s="839" t="str">
        <f>VLOOKUP(Table143223[[#This Row],[NUTS III 2011]],Table173526[],2,FALSE)</f>
        <v>172</v>
      </c>
      <c r="L248" s="92" t="s">
        <v>36</v>
      </c>
      <c r="M248" s="839" t="str">
        <f>VLOOKUP(Table143223[[#This Row],[NUTS III 2013]],Table17253728[],2,FALSE)</f>
        <v>170</v>
      </c>
      <c r="N248" s="840" t="e">
        <f>IFERROR(VLOOKUP(Table143223[[#This Row],[CodINE Mun2013]],[3]VRefAquis!B:H,2,FALSE),IFERROR(VLOOKUP(Table143223[[#This Row],[CodINE NUTIII 2013]],[3]VRefAquis!B:H,2,FALSE),VLOOKUP(Table143223[[#This Row],[CodINE NUTII 2013]],[3]VRefAquis!B:H,2,FALSE)))</f>
        <v>#N/A</v>
      </c>
      <c r="O248" s="841" t="e">
        <f>IF(VLOOKUP(Table143223[[#This Row],[CodINE Mun2013]],[3]VRefArren!B:H,2,FALSE)&lt;&gt;"",VLOOKUP(Table143223[[#This Row],[CodINE Mun2013]],[3]VRefArren!B:H,2,FALSE),IFERROR(VLOOKUP(Table143223[[#This Row],[CodINE NUTIII 2013]],[3]VRefArren!B:H,2,FALSE),VLOOKUP(Table143223[[#This Row],[CodINE NUTII 2013]],[3]VRefArren!B:H,2,FALSE)))</f>
        <v>#N/A</v>
      </c>
      <c r="P248" s="842">
        <v>3</v>
      </c>
      <c r="Q248" s="113">
        <v>526</v>
      </c>
      <c r="R248" s="817" t="str">
        <f>CONCATENATE("010.01.04.05/2021/",Table143223[[#This Row],[CodINE Mun2011]])</f>
        <v>010.01.04.05/2021/1510</v>
      </c>
    </row>
    <row r="249" spans="1:18" ht="18.5">
      <c r="A249" s="79" t="s">
        <v>289</v>
      </c>
      <c r="B249" s="838" t="s">
        <v>982</v>
      </c>
      <c r="C249" s="353" t="s">
        <v>652</v>
      </c>
      <c r="D249" s="92" t="s">
        <v>17</v>
      </c>
      <c r="E249" s="839" t="str">
        <f>VLOOKUP(Table143223[[#This Row],[NUTS I]],Table153324[],2,FALSE)</f>
        <v>1</v>
      </c>
      <c r="F249" s="838" t="s">
        <v>1</v>
      </c>
      <c r="G249" s="839" t="str">
        <f>VLOOKUP(Table143223[[#This Row],[NUTS II 2011]],Table163425[],2,FALSE)</f>
        <v>11</v>
      </c>
      <c r="H249" s="93" t="s">
        <v>1</v>
      </c>
      <c r="I249" s="839" t="str">
        <f>VLOOKUP(Table143223[[#This Row],[NUTS II 2013]],Table16243627[],2,FALSE)</f>
        <v>11</v>
      </c>
      <c r="J249" s="838" t="s">
        <v>41</v>
      </c>
      <c r="K249" s="839" t="str">
        <f>VLOOKUP(Table143223[[#This Row],[NUTS III 2011]],Table173526[],2,FALSE)</f>
        <v>117</v>
      </c>
      <c r="L249" s="92" t="s">
        <v>41</v>
      </c>
      <c r="M249" s="839" t="str">
        <f>VLOOKUP(Table143223[[#This Row],[NUTS III 2013]],Table17253728[],2,FALSE)</f>
        <v>11D</v>
      </c>
      <c r="N249" s="840" t="e">
        <f>IFERROR(VLOOKUP(Table143223[[#This Row],[CodINE Mun2013]],[3]VRefAquis!B:H,2,FALSE),IFERROR(VLOOKUP(Table143223[[#This Row],[CodINE NUTIII 2013]],[3]VRefAquis!B:H,2,FALSE),VLOOKUP(Table143223[[#This Row],[CodINE NUTII 2013]],[3]VRefAquis!B:H,2,FALSE)))</f>
        <v>#N/A</v>
      </c>
      <c r="O249" s="841" t="e">
        <f>IF(VLOOKUP(Table143223[[#This Row],[CodINE Mun2013]],[3]VRefArren!B:H,2,FALSE)&lt;&gt;"",VLOOKUP(Table143223[[#This Row],[CodINE Mun2013]],[3]VRefArren!B:H,2,FALSE),IFERROR(VLOOKUP(Table143223[[#This Row],[CodINE NUTIII 2013]],[3]VRefArren!B:H,2,FALSE),VLOOKUP(Table143223[[#This Row],[CodINE NUTII 2013]],[3]VRefArren!B:H,2,FALSE)))</f>
        <v>#N/A</v>
      </c>
      <c r="P249" s="842">
        <v>0</v>
      </c>
      <c r="Q249" s="113">
        <v>0</v>
      </c>
      <c r="R249" s="817" t="str">
        <f>CONCATENATE("010.01.04.05/2021/",Table143223[[#This Row],[CodINE Mun2011]])</f>
        <v>010.01.04.05/2021/1818</v>
      </c>
    </row>
    <row r="250" spans="1:18" ht="18.5">
      <c r="A250" s="79" t="s">
        <v>290</v>
      </c>
      <c r="B250" s="838" t="s">
        <v>772</v>
      </c>
      <c r="C250" s="353" t="s">
        <v>489</v>
      </c>
      <c r="D250" s="92" t="s">
        <v>17</v>
      </c>
      <c r="E250" s="839" t="str">
        <f>VLOOKUP(Table143223[[#This Row],[NUTS I]],Table153324[],2,FALSE)</f>
        <v>1</v>
      </c>
      <c r="F250" s="838" t="s">
        <v>25</v>
      </c>
      <c r="G250" s="839" t="str">
        <f>VLOOKUP(Table143223[[#This Row],[NUTS II 2011]],Table163425[],2,FALSE)</f>
        <v>18</v>
      </c>
      <c r="H250" s="93" t="s">
        <v>25</v>
      </c>
      <c r="I250" s="839" t="str">
        <f>VLOOKUP(Table143223[[#This Row],[NUTS II 2013]],Table16243627[],2,FALSE)</f>
        <v>18</v>
      </c>
      <c r="J250" s="838" t="s">
        <v>44</v>
      </c>
      <c r="K250" s="839" t="str">
        <f>VLOOKUP(Table143223[[#This Row],[NUTS III 2011]],Table173526[],2,FALSE)</f>
        <v>184</v>
      </c>
      <c r="L250" s="92" t="s">
        <v>44</v>
      </c>
      <c r="M250" s="839" t="str">
        <f>VLOOKUP(Table143223[[#This Row],[NUTS III 2013]],Table17253728[],2,FALSE)</f>
        <v>184</v>
      </c>
      <c r="N250" s="840" t="e">
        <f>IFERROR(VLOOKUP(Table143223[[#This Row],[CodINE Mun2013]],[3]VRefAquis!B:H,2,FALSE),IFERROR(VLOOKUP(Table143223[[#This Row],[CodINE NUTIII 2013]],[3]VRefAquis!B:H,2,FALSE),VLOOKUP(Table143223[[#This Row],[CodINE NUTII 2013]],[3]VRefAquis!B:H,2,FALSE)))</f>
        <v>#N/A</v>
      </c>
      <c r="O250" s="841" t="e">
        <f>IF(VLOOKUP(Table143223[[#This Row],[CodINE Mun2013]],[3]VRefArren!B:H,2,FALSE)&lt;&gt;"",VLOOKUP(Table143223[[#This Row],[CodINE Mun2013]],[3]VRefArren!B:H,2,FALSE),IFERROR(VLOOKUP(Table143223[[#This Row],[CodINE NUTIII 2013]],[3]VRefArren!B:H,2,FALSE),VLOOKUP(Table143223[[#This Row],[CodINE NUTII 2013]],[3]VRefArren!B:H,2,FALSE)))</f>
        <v>#N/A</v>
      </c>
      <c r="P250" s="842">
        <v>9</v>
      </c>
      <c r="Q250" s="113">
        <v>111</v>
      </c>
      <c r="R250" s="817" t="str">
        <f>CONCATENATE("010.01.04.05/2021/",Table143223[[#This Row],[CodINE Mun2011]])</f>
        <v>010.01.04.05/2021/0213</v>
      </c>
    </row>
    <row r="251" spans="1:18" ht="18.5">
      <c r="A251" s="79" t="s">
        <v>291</v>
      </c>
      <c r="B251" s="838" t="s">
        <v>895</v>
      </c>
      <c r="C251" s="353" t="s">
        <v>548</v>
      </c>
      <c r="D251" s="92" t="s">
        <v>17</v>
      </c>
      <c r="E251" s="839" t="str">
        <f>VLOOKUP(Table143223[[#This Row],[NUTS I]],Table153324[],2,FALSE)</f>
        <v>1</v>
      </c>
      <c r="F251" s="838" t="s">
        <v>18</v>
      </c>
      <c r="G251" s="839" t="str">
        <f>VLOOKUP(Table143223[[#This Row],[NUTS II 2011]],Table163425[],2,FALSE)</f>
        <v>16</v>
      </c>
      <c r="H251" s="92" t="s">
        <v>18</v>
      </c>
      <c r="I251" s="839" t="str">
        <f>VLOOKUP(Table143223[[#This Row],[NUTS II 2013]],Table16243627[],2,FALSE)</f>
        <v>16</v>
      </c>
      <c r="J251" s="838" t="s">
        <v>899</v>
      </c>
      <c r="K251" s="839" t="str">
        <f>VLOOKUP(Table143223[[#This Row],[NUTS III 2011]],Table173526[],2,FALSE)</f>
        <v>166</v>
      </c>
      <c r="L251" s="92" t="s">
        <v>19</v>
      </c>
      <c r="M251" s="839" t="str">
        <f>VLOOKUP(Table143223[[#This Row],[NUTS III 2013]],Table17253728[],2,FALSE)</f>
        <v>16I</v>
      </c>
      <c r="N251" s="840" t="e">
        <f>IFERROR(VLOOKUP(Table143223[[#This Row],[CodINE Mun2013]],[3]VRefAquis!B:H,2,FALSE),IFERROR(VLOOKUP(Table143223[[#This Row],[CodINE NUTIII 2013]],[3]VRefAquis!B:H,2,FALSE),VLOOKUP(Table143223[[#This Row],[CodINE NUTII 2013]],[3]VRefAquis!B:H,2,FALSE)))</f>
        <v>#N/A</v>
      </c>
      <c r="O251" s="841" t="e">
        <f>IF(VLOOKUP(Table143223[[#This Row],[CodINE Mun2013]],[3]VRefArren!B:H,2,FALSE)&lt;&gt;"",VLOOKUP(Table143223[[#This Row],[CodINE Mun2013]],[3]VRefArren!B:H,2,FALSE),IFERROR(VLOOKUP(Table143223[[#This Row],[CodINE NUTIII 2013]],[3]VRefArren!B:H,2,FALSE),VLOOKUP(Table143223[[#This Row],[CodINE NUTII 2013]],[3]VRefArren!B:H,2,FALSE)))</f>
        <v>#N/A</v>
      </c>
      <c r="P251" s="842">
        <v>0</v>
      </c>
      <c r="Q251" s="113">
        <v>0</v>
      </c>
      <c r="R251" s="817" t="str">
        <f>CONCATENATE("010.01.04.05/2021/",Table143223[[#This Row],[CodINE Mun2011]])</f>
        <v>010.01.04.05/2021/0509</v>
      </c>
    </row>
    <row r="252" spans="1:18" ht="18.5">
      <c r="A252" s="80" t="s">
        <v>292</v>
      </c>
      <c r="B252" s="838" t="s">
        <v>822</v>
      </c>
      <c r="C252" s="353" t="s">
        <v>511</v>
      </c>
      <c r="D252" s="92" t="s">
        <v>17</v>
      </c>
      <c r="E252" s="839" t="str">
        <f>VLOOKUP(Table143223[[#This Row],[NUTS I]],Table153324[],2,FALSE)</f>
        <v>1</v>
      </c>
      <c r="F252" s="838" t="s">
        <v>167</v>
      </c>
      <c r="G252" s="839" t="str">
        <f>VLOOKUP(Table143223[[#This Row],[NUTS II 2011]],Table163425[],2,FALSE)</f>
        <v>17</v>
      </c>
      <c r="H252" s="93" t="s">
        <v>36</v>
      </c>
      <c r="I252" s="839" t="str">
        <f>VLOOKUP(Table143223[[#This Row],[NUTS II 2013]],Table16243627[],2,FALSE)</f>
        <v>17</v>
      </c>
      <c r="J252" s="838" t="s">
        <v>831</v>
      </c>
      <c r="K252" s="839" t="str">
        <f>VLOOKUP(Table143223[[#This Row],[NUTS III 2011]],Table173526[],2,FALSE)</f>
        <v>172</v>
      </c>
      <c r="L252" s="92" t="s">
        <v>36</v>
      </c>
      <c r="M252" s="839" t="str">
        <f>VLOOKUP(Table143223[[#This Row],[NUTS III 2013]],Table17253728[],2,FALSE)</f>
        <v>170</v>
      </c>
      <c r="N252" s="840" t="e">
        <f>IFERROR(VLOOKUP(Table143223[[#This Row],[CodINE Mun2013]],[3]VRefAquis!B:H,2,FALSE),IFERROR(VLOOKUP(Table143223[[#This Row],[CodINE NUTIII 2013]],[3]VRefAquis!B:H,2,FALSE),VLOOKUP(Table143223[[#This Row],[CodINE NUTII 2013]],[3]VRefAquis!B:H,2,FALSE)))</f>
        <v>#N/A</v>
      </c>
      <c r="O252" s="841" t="e">
        <f>IF(VLOOKUP(Table143223[[#This Row],[CodINE Mun2013]],[3]VRefArren!B:H,2,FALSE)&lt;&gt;"",VLOOKUP(Table143223[[#This Row],[CodINE Mun2013]],[3]VRefArren!B:H,2,FALSE),IFERROR(VLOOKUP(Table143223[[#This Row],[CodINE NUTIII 2013]],[3]VRefArren!B:H,2,FALSE),VLOOKUP(Table143223[[#This Row],[CodINE NUTII 2013]],[3]VRefArren!B:H,2,FALSE)))</f>
        <v>#N/A</v>
      </c>
      <c r="P252" s="842">
        <v>1</v>
      </c>
      <c r="Q252" s="114">
        <v>20</v>
      </c>
      <c r="R252" s="817" t="str">
        <f>CONCATENATE("010.01.04.05/2021/",Table143223[[#This Row],[CodINE Mun2011]])</f>
        <v>010.01.04.05/2021/1511</v>
      </c>
    </row>
    <row r="253" spans="1:18" ht="18.5">
      <c r="A253" s="79" t="s">
        <v>293</v>
      </c>
      <c r="B253" s="838" t="s">
        <v>821</v>
      </c>
      <c r="C253" s="353" t="s">
        <v>510</v>
      </c>
      <c r="D253" s="92" t="s">
        <v>17</v>
      </c>
      <c r="E253" s="839" t="str">
        <f>VLOOKUP(Table143223[[#This Row],[NUTS I]],Table153324[],2,FALSE)</f>
        <v>1</v>
      </c>
      <c r="F253" s="838" t="s">
        <v>167</v>
      </c>
      <c r="G253" s="839" t="str">
        <f>VLOOKUP(Table143223[[#This Row],[NUTS II 2011]],Table163425[],2,FALSE)</f>
        <v>17</v>
      </c>
      <c r="H253" s="93" t="s">
        <v>36</v>
      </c>
      <c r="I253" s="839" t="str">
        <f>VLOOKUP(Table143223[[#This Row],[NUTS II 2013]],Table16243627[],2,FALSE)</f>
        <v>17</v>
      </c>
      <c r="J253" s="838" t="s">
        <v>831</v>
      </c>
      <c r="K253" s="839" t="str">
        <f>VLOOKUP(Table143223[[#This Row],[NUTS III 2011]],Table173526[],2,FALSE)</f>
        <v>172</v>
      </c>
      <c r="L253" s="92" t="s">
        <v>36</v>
      </c>
      <c r="M253" s="839" t="str">
        <f>VLOOKUP(Table143223[[#This Row],[NUTS III 2013]],Table17253728[],2,FALSE)</f>
        <v>170</v>
      </c>
      <c r="N253" s="840" t="e">
        <f>IFERROR(VLOOKUP(Table143223[[#This Row],[CodINE Mun2013]],[3]VRefAquis!B:H,2,FALSE),IFERROR(VLOOKUP(Table143223[[#This Row],[CodINE NUTIII 2013]],[3]VRefAquis!B:H,2,FALSE),VLOOKUP(Table143223[[#This Row],[CodINE NUTII 2013]],[3]VRefAquis!B:H,2,FALSE)))</f>
        <v>#N/A</v>
      </c>
      <c r="O253" s="841" t="e">
        <f>IF(VLOOKUP(Table143223[[#This Row],[CodINE Mun2013]],[3]VRefArren!B:H,2,FALSE)&lt;&gt;"",VLOOKUP(Table143223[[#This Row],[CodINE Mun2013]],[3]VRefArren!B:H,2,FALSE),IFERROR(VLOOKUP(Table143223[[#This Row],[CodINE NUTIII 2013]],[3]VRefArren!B:H,2,FALSE),VLOOKUP(Table143223[[#This Row],[CodINE NUTII 2013]],[3]VRefArren!B:H,2,FALSE)))</f>
        <v>#N/A</v>
      </c>
      <c r="P253" s="842">
        <v>8</v>
      </c>
      <c r="Q253" s="113">
        <v>203</v>
      </c>
      <c r="R253" s="817" t="str">
        <f>CONCATENATE("010.01.04.05/2021/",Table143223[[#This Row],[CodINE Mun2011]])</f>
        <v>010.01.04.05/2021/1512</v>
      </c>
    </row>
    <row r="254" spans="1:18" ht="18.5">
      <c r="A254" s="79" t="s">
        <v>294</v>
      </c>
      <c r="B254" s="838" t="s">
        <v>951</v>
      </c>
      <c r="C254" s="353" t="s">
        <v>612</v>
      </c>
      <c r="D254" s="92" t="s">
        <v>17</v>
      </c>
      <c r="E254" s="839" t="str">
        <f>VLOOKUP(Table143223[[#This Row],[NUTS I]],Table153324[],2,FALSE)</f>
        <v>1</v>
      </c>
      <c r="F254" s="838" t="s">
        <v>18</v>
      </c>
      <c r="G254" s="839" t="str">
        <f>VLOOKUP(Table143223[[#This Row],[NUTS II 2011]],Table163425[],2,FALSE)</f>
        <v>16</v>
      </c>
      <c r="H254" s="92" t="s">
        <v>18</v>
      </c>
      <c r="I254" s="839" t="str">
        <f>VLOOKUP(Table143223[[#This Row],[NUTS II 2013]],Table16243627[],2,FALSE)</f>
        <v>16</v>
      </c>
      <c r="J254" s="838" t="s">
        <v>963</v>
      </c>
      <c r="K254" s="839" t="str">
        <f>VLOOKUP(Table143223[[#This Row],[NUTS III 2011]],Table173526[],2,FALSE)</f>
        <v>161</v>
      </c>
      <c r="L254" s="92" t="s">
        <v>21</v>
      </c>
      <c r="M254" s="839" t="str">
        <f>VLOOKUP(Table143223[[#This Row],[NUTS III 2013]],Table17253728[],2,FALSE)</f>
        <v>16D</v>
      </c>
      <c r="N254" s="840" t="e">
        <f>IFERROR(VLOOKUP(Table143223[[#This Row],[CodINE Mun2013]],[3]VRefAquis!B:H,2,FALSE),IFERROR(VLOOKUP(Table143223[[#This Row],[CodINE NUTIII 2013]],[3]VRefAquis!B:H,2,FALSE),VLOOKUP(Table143223[[#This Row],[CodINE NUTII 2013]],[3]VRefAquis!B:H,2,FALSE)))</f>
        <v>#N/A</v>
      </c>
      <c r="O254" s="841" t="e">
        <f>IF(VLOOKUP(Table143223[[#This Row],[CodINE Mun2013]],[3]VRefArren!B:H,2,FALSE)&lt;&gt;"",VLOOKUP(Table143223[[#This Row],[CodINE Mun2013]],[3]VRefArren!B:H,2,FALSE),IFERROR(VLOOKUP(Table143223[[#This Row],[CodINE NUTIII 2013]],[3]VRefArren!B:H,2,FALSE),VLOOKUP(Table143223[[#This Row],[CodINE NUTII 2013]],[3]VRefArren!B:H,2,FALSE)))</f>
        <v>#N/A</v>
      </c>
      <c r="P254" s="842">
        <v>1</v>
      </c>
      <c r="Q254" s="113">
        <v>1</v>
      </c>
      <c r="R254" s="817" t="str">
        <f>CONCATENATE("010.01.04.05/2021/",Table143223[[#This Row],[CodINE Mun2011]])</f>
        <v>010.01.04.05/2021/0117</v>
      </c>
    </row>
    <row r="255" spans="1:18" ht="18.5">
      <c r="A255" s="80" t="s">
        <v>295</v>
      </c>
      <c r="B255" s="838" t="s">
        <v>747</v>
      </c>
      <c r="C255" s="353" t="s">
        <v>430</v>
      </c>
      <c r="D255" s="92" t="s">
        <v>17</v>
      </c>
      <c r="E255" s="839" t="str">
        <f>VLOOKUP(Table143223[[#This Row],[NUTS I]],Table153324[],2,FALSE)</f>
        <v>1</v>
      </c>
      <c r="F255" s="838" t="s">
        <v>29</v>
      </c>
      <c r="G255" s="839" t="str">
        <f>VLOOKUP(Table143223[[#This Row],[NUTS II 2011]],Table163425[],2,FALSE)</f>
        <v>15</v>
      </c>
      <c r="H255" s="93" t="s">
        <v>29</v>
      </c>
      <c r="I255" s="839" t="str">
        <f>VLOOKUP(Table143223[[#This Row],[NUTS II 2013]],Table16243627[],2,FALSE)</f>
        <v>15</v>
      </c>
      <c r="J255" s="838" t="s">
        <v>29</v>
      </c>
      <c r="K255" s="839">
        <f>VLOOKUP(Table143223[[#This Row],[NUTS III 2011]],Table173526[],2,FALSE)</f>
        <v>150</v>
      </c>
      <c r="L255" s="92" t="s">
        <v>29</v>
      </c>
      <c r="M255" s="839">
        <f>VLOOKUP(Table143223[[#This Row],[NUTS III 2013]],Table17253728[],2,FALSE)</f>
        <v>150</v>
      </c>
      <c r="N255" s="840" t="e">
        <f>IFERROR(VLOOKUP(Table143223[[#This Row],[CodINE Mun2013]],[3]VRefAquis!B:H,2,FALSE),IFERROR(VLOOKUP(Table143223[[#This Row],[CodINE NUTIII 2013]],[3]VRefAquis!B:H,2,FALSE),VLOOKUP(Table143223[[#This Row],[CodINE NUTII 2013]],[3]VRefAquis!B:H,2,FALSE)))</f>
        <v>#N/A</v>
      </c>
      <c r="O255" s="841" t="e">
        <f>IF(VLOOKUP(Table143223[[#This Row],[CodINE Mun2013]],[3]VRefArren!B:H,2,FALSE)&lt;&gt;"",VLOOKUP(Table143223[[#This Row],[CodINE Mun2013]],[3]VRefArren!B:H,2,FALSE),IFERROR(VLOOKUP(Table143223[[#This Row],[CodINE NUTIII 2013]],[3]VRefArren!B:H,2,FALSE),VLOOKUP(Table143223[[#This Row],[CodINE NUTII 2013]],[3]VRefArren!B:H,2,FALSE)))</f>
        <v>#N/A</v>
      </c>
      <c r="P255" s="842">
        <v>4</v>
      </c>
      <c r="Q255" s="114">
        <v>15</v>
      </c>
      <c r="R255" s="817" t="str">
        <f>CONCATENATE("010.01.04.05/2021/",Table143223[[#This Row],[CodINE Mun2011]])</f>
        <v>010.01.04.05/2021/0813</v>
      </c>
    </row>
    <row r="256" spans="1:18" ht="18.5">
      <c r="A256" s="80" t="s">
        <v>296</v>
      </c>
      <c r="B256" s="838" t="s">
        <v>816</v>
      </c>
      <c r="C256" s="353" t="s">
        <v>501</v>
      </c>
      <c r="D256" s="92" t="s">
        <v>17</v>
      </c>
      <c r="E256" s="839" t="str">
        <f>VLOOKUP(Table143223[[#This Row],[NUTS I]],Table153324[],2,FALSE)</f>
        <v>1</v>
      </c>
      <c r="F256" s="838" t="s">
        <v>25</v>
      </c>
      <c r="G256" s="839" t="str">
        <f>VLOOKUP(Table143223[[#This Row],[NUTS II 2011]],Table163425[],2,FALSE)</f>
        <v>18</v>
      </c>
      <c r="H256" s="93" t="s">
        <v>25</v>
      </c>
      <c r="I256" s="839" t="str">
        <f>VLOOKUP(Table143223[[#This Row],[NUTS II 2013]],Table16243627[],2,FALSE)</f>
        <v>18</v>
      </c>
      <c r="J256" s="838" t="s">
        <v>31</v>
      </c>
      <c r="K256" s="839" t="str">
        <f>VLOOKUP(Table143223[[#This Row],[NUTS III 2011]],Table173526[],2,FALSE)</f>
        <v>181</v>
      </c>
      <c r="L256" s="92" t="s">
        <v>31</v>
      </c>
      <c r="M256" s="839" t="str">
        <f>VLOOKUP(Table143223[[#This Row],[NUTS III 2013]],Table17253728[],2,FALSE)</f>
        <v>181</v>
      </c>
      <c r="N256" s="840" t="e">
        <f>IFERROR(VLOOKUP(Table143223[[#This Row],[CodINE Mun2013]],[3]VRefAquis!B:H,2,FALSE),IFERROR(VLOOKUP(Table143223[[#This Row],[CodINE NUTIII 2013]],[3]VRefAquis!B:H,2,FALSE),VLOOKUP(Table143223[[#This Row],[CodINE NUTII 2013]],[3]VRefAquis!B:H,2,FALSE)))</f>
        <v>#N/A</v>
      </c>
      <c r="O256" s="841" t="e">
        <f>IF(VLOOKUP(Table143223[[#This Row],[CodINE Mun2013]],[3]VRefArren!B:H,2,FALSE)&lt;&gt;"",VLOOKUP(Table143223[[#This Row],[CodINE Mun2013]],[3]VRefArren!B:H,2,FALSE),IFERROR(VLOOKUP(Table143223[[#This Row],[CodINE NUTIII 2013]],[3]VRefArren!B:H,2,FALSE),VLOOKUP(Table143223[[#This Row],[CodINE NUTII 2013]],[3]VRefArren!B:H,2,FALSE)))</f>
        <v>#N/A</v>
      </c>
      <c r="P256" s="842">
        <v>25</v>
      </c>
      <c r="Q256" s="114">
        <v>147</v>
      </c>
      <c r="R256" s="817" t="str">
        <f>CONCATENATE("010.01.04.05/2021/",Table143223[[#This Row],[CodINE Mun2011]])</f>
        <v>010.01.04.05/2021/1513</v>
      </c>
    </row>
    <row r="257" spans="1:18" ht="18.5">
      <c r="A257" s="80" t="s">
        <v>297</v>
      </c>
      <c r="B257" s="838" t="s">
        <v>835</v>
      </c>
      <c r="C257" s="353" t="s">
        <v>509</v>
      </c>
      <c r="D257" s="92" t="s">
        <v>17</v>
      </c>
      <c r="E257" s="839" t="str">
        <f>VLOOKUP(Table143223[[#This Row],[NUTS I]],Table153324[],2,FALSE)</f>
        <v>1</v>
      </c>
      <c r="F257" s="838" t="s">
        <v>167</v>
      </c>
      <c r="G257" s="839" t="str">
        <f>VLOOKUP(Table143223[[#This Row],[NUTS II 2011]],Table163425[],2,FALSE)</f>
        <v>17</v>
      </c>
      <c r="H257" s="93" t="s">
        <v>36</v>
      </c>
      <c r="I257" s="839" t="str">
        <f>VLOOKUP(Table143223[[#This Row],[NUTS II 2013]],Table16243627[],2,FALSE)</f>
        <v>17</v>
      </c>
      <c r="J257" s="838" t="s">
        <v>842</v>
      </c>
      <c r="K257" s="839" t="str">
        <f>VLOOKUP(Table143223[[#This Row],[NUTS III 2011]],Table173526[],2,FALSE)</f>
        <v>171</v>
      </c>
      <c r="L257" s="92" t="s">
        <v>36</v>
      </c>
      <c r="M257" s="839" t="str">
        <f>VLOOKUP(Table143223[[#This Row],[NUTS III 2013]],Table17253728[],2,FALSE)</f>
        <v>170</v>
      </c>
      <c r="N257" s="840" t="e">
        <f>IFERROR(VLOOKUP(Table143223[[#This Row],[CodINE Mun2013]],[3]VRefAquis!B:H,2,FALSE),IFERROR(VLOOKUP(Table143223[[#This Row],[CodINE NUTIII 2013]],[3]VRefAquis!B:H,2,FALSE),VLOOKUP(Table143223[[#This Row],[CodINE NUTII 2013]],[3]VRefAquis!B:H,2,FALSE)))</f>
        <v>#N/A</v>
      </c>
      <c r="O257" s="841" t="e">
        <f>IF(VLOOKUP(Table143223[[#This Row],[CodINE Mun2013]],[3]VRefArren!B:H,2,FALSE)&lt;&gt;"",VLOOKUP(Table143223[[#This Row],[CodINE Mun2013]],[3]VRefArren!B:H,2,FALSE),IFERROR(VLOOKUP(Table143223[[#This Row],[CodINE NUTIII 2013]],[3]VRefArren!B:H,2,FALSE),VLOOKUP(Table143223[[#This Row],[CodINE NUTII 2013]],[3]VRefArren!B:H,2,FALSE)))</f>
        <v>#N/A</v>
      </c>
      <c r="P257" s="842">
        <v>158</v>
      </c>
      <c r="Q257" s="114">
        <v>238</v>
      </c>
      <c r="R257" s="817" t="str">
        <f>CONCATENATE("010.01.04.05/2021/",Table143223[[#This Row],[CodINE Mun2011]])</f>
        <v>010.01.04.05/2021/1111</v>
      </c>
    </row>
    <row r="258" spans="1:18" ht="31">
      <c r="A258" s="79" t="s">
        <v>298</v>
      </c>
      <c r="B258" s="838" t="s">
        <v>855</v>
      </c>
      <c r="C258" s="353" t="s">
        <v>624</v>
      </c>
      <c r="D258" s="92" t="s">
        <v>17</v>
      </c>
      <c r="E258" s="839" t="str">
        <f>VLOOKUP(Table143223[[#This Row],[NUTS I]],Table153324[],2,FALSE)</f>
        <v>1</v>
      </c>
      <c r="F258" s="838" t="s">
        <v>18</v>
      </c>
      <c r="G258" s="839" t="str">
        <f>VLOOKUP(Table143223[[#This Row],[NUTS II 2011]],Table163425[],2,FALSE)</f>
        <v>16</v>
      </c>
      <c r="H258" s="92" t="s">
        <v>18</v>
      </c>
      <c r="I258" s="839" t="str">
        <f>VLOOKUP(Table143223[[#This Row],[NUTS II 2013]],Table16243627[],2,FALSE)</f>
        <v>16</v>
      </c>
      <c r="J258" s="838" t="s">
        <v>34</v>
      </c>
      <c r="K258" s="839" t="str">
        <f>VLOOKUP(Table143223[[#This Row],[NUTS III 2011]],Table173526[],2,FALSE)</f>
        <v>16B</v>
      </c>
      <c r="L258" s="93" t="s">
        <v>34</v>
      </c>
      <c r="M258" s="839" t="str">
        <f>VLOOKUP(Table143223[[#This Row],[NUTS III 2013]],Table17253728[],2,FALSE)</f>
        <v>16B</v>
      </c>
      <c r="N258" s="840" t="e">
        <f>IFERROR(VLOOKUP(Table143223[[#This Row],[CodINE Mun2013]],[3]VRefAquis!B:H,2,FALSE),IFERROR(VLOOKUP(Table143223[[#This Row],[CodINE NUTIII 2013]],[3]VRefAquis!B:H,2,FALSE),VLOOKUP(Table143223[[#This Row],[CodINE NUTII 2013]],[3]VRefAquis!B:H,2,FALSE)))</f>
        <v>#N/A</v>
      </c>
      <c r="O258" s="841" t="e">
        <f>IF(VLOOKUP(Table143223[[#This Row],[CodINE Mun2013]],[3]VRefArren!B:H,2,FALSE)&lt;&gt;"",VLOOKUP(Table143223[[#This Row],[CodINE Mun2013]],[3]VRefArren!B:H,2,FALSE),IFERROR(VLOOKUP(Table143223[[#This Row],[CodINE NUTIII 2013]],[3]VRefArren!B:H,2,FALSE),VLOOKUP(Table143223[[#This Row],[CodINE NUTII 2013]],[3]VRefArren!B:H,2,FALSE)))</f>
        <v>#N/A</v>
      </c>
      <c r="P258" s="842">
        <v>1</v>
      </c>
      <c r="Q258" s="113">
        <v>1</v>
      </c>
      <c r="R258" s="817" t="str">
        <f>CONCATENATE("010.01.04.05/2021/",Table143223[[#This Row],[CodINE Mun2011]])</f>
        <v>010.01.04.05/2021/1112</v>
      </c>
    </row>
    <row r="259" spans="1:18" ht="18.5">
      <c r="A259" s="80" t="s">
        <v>299</v>
      </c>
      <c r="B259" s="838" t="s">
        <v>940</v>
      </c>
      <c r="C259" s="353" t="s">
        <v>593</v>
      </c>
      <c r="D259" s="92" t="s">
        <v>17</v>
      </c>
      <c r="E259" s="839" t="str">
        <f>VLOOKUP(Table143223[[#This Row],[NUTS I]],Table153324[],2,FALSE)</f>
        <v>1</v>
      </c>
      <c r="F259" s="838" t="s">
        <v>18</v>
      </c>
      <c r="G259" s="839" t="str">
        <f>VLOOKUP(Table143223[[#This Row],[NUTS II 2011]],Table163425[],2,FALSE)</f>
        <v>16</v>
      </c>
      <c r="H259" s="92" t="s">
        <v>18</v>
      </c>
      <c r="I259" s="839" t="str">
        <f>VLOOKUP(Table143223[[#This Row],[NUTS II 2013]],Table16243627[],2,FALSE)</f>
        <v>16</v>
      </c>
      <c r="J259" s="838" t="s">
        <v>949</v>
      </c>
      <c r="K259" s="839" t="str">
        <f>VLOOKUP(Table143223[[#This Row],[NUTS III 2011]],Table173526[],2,FALSE)</f>
        <v>162</v>
      </c>
      <c r="L259" s="92" t="s">
        <v>69</v>
      </c>
      <c r="M259" s="839" t="str">
        <f>VLOOKUP(Table143223[[#This Row],[NUTS III 2013]],Table17253728[],2,FALSE)</f>
        <v>16E</v>
      </c>
      <c r="N259" s="840" t="e">
        <f>IFERROR(VLOOKUP(Table143223[[#This Row],[CodINE Mun2013]],[3]VRefAquis!B:H,2,FALSE),IFERROR(VLOOKUP(Table143223[[#This Row],[CodINE NUTIII 2013]],[3]VRefAquis!B:H,2,FALSE),VLOOKUP(Table143223[[#This Row],[CodINE NUTII 2013]],[3]VRefAquis!B:H,2,FALSE)))</f>
        <v>#N/A</v>
      </c>
      <c r="O259" s="841" t="e">
        <f>IF(VLOOKUP(Table143223[[#This Row],[CodINE Mun2013]],[3]VRefArren!B:H,2,FALSE)&lt;&gt;"",VLOOKUP(Table143223[[#This Row],[CodINE Mun2013]],[3]VRefArren!B:H,2,FALSE),IFERROR(VLOOKUP(Table143223[[#This Row],[CodINE NUTIII 2013]],[3]VRefArren!B:H,2,FALSE),VLOOKUP(Table143223[[#This Row],[CodINE NUTII 2013]],[3]VRefArren!B:H,2,FALSE)))</f>
        <v>#N/A</v>
      </c>
      <c r="P259" s="842">
        <v>0</v>
      </c>
      <c r="Q259" s="114">
        <v>0</v>
      </c>
      <c r="R259" s="817" t="str">
        <f>CONCATENATE("010.01.04.05/2021/",Table143223[[#This Row],[CodINE Mun2011]])</f>
        <v>010.01.04.05/2021/0615</v>
      </c>
    </row>
    <row r="260" spans="1:18" ht="18.5">
      <c r="A260" s="80" t="s">
        <v>300</v>
      </c>
      <c r="B260" s="838" t="s">
        <v>785</v>
      </c>
      <c r="C260" s="353" t="s">
        <v>460</v>
      </c>
      <c r="D260" s="92" t="s">
        <v>17</v>
      </c>
      <c r="E260" s="839" t="str">
        <f>VLOOKUP(Table143223[[#This Row],[NUTS I]],Table153324[],2,FALSE)</f>
        <v>1</v>
      </c>
      <c r="F260" s="838" t="s">
        <v>25</v>
      </c>
      <c r="G260" s="839" t="str">
        <f>VLOOKUP(Table143223[[#This Row],[NUTS II 2011]],Table163425[],2,FALSE)</f>
        <v>18</v>
      </c>
      <c r="H260" s="93" t="s">
        <v>25</v>
      </c>
      <c r="I260" s="839" t="str">
        <f>VLOOKUP(Table143223[[#This Row],[NUTS II 2013]],Table16243627[],2,FALSE)</f>
        <v>18</v>
      </c>
      <c r="J260" s="838" t="s">
        <v>26</v>
      </c>
      <c r="K260" s="839" t="str">
        <f>VLOOKUP(Table143223[[#This Row],[NUTS III 2011]],Table173526[],2,FALSE)</f>
        <v>183</v>
      </c>
      <c r="L260" s="92" t="s">
        <v>53</v>
      </c>
      <c r="M260" s="839" t="str">
        <f>VLOOKUP(Table143223[[#This Row],[NUTS III 2013]],Table17253728[],2,FALSE)</f>
        <v>186</v>
      </c>
      <c r="N260" s="840" t="e">
        <f>IFERROR(VLOOKUP(Table143223[[#This Row],[CodINE Mun2013]],[3]VRefAquis!B:H,2,FALSE),IFERROR(VLOOKUP(Table143223[[#This Row],[CodINE NUTIII 2013]],[3]VRefAquis!B:H,2,FALSE),VLOOKUP(Table143223[[#This Row],[CodINE NUTII 2013]],[3]VRefAquis!B:H,2,FALSE)))</f>
        <v>#N/A</v>
      </c>
      <c r="O260" s="841" t="e">
        <f>IF(VLOOKUP(Table143223[[#This Row],[CodINE Mun2013]],[3]VRefArren!B:H,2,FALSE)&lt;&gt;"",VLOOKUP(Table143223[[#This Row],[CodINE Mun2013]],[3]VRefArren!B:H,2,FALSE),IFERROR(VLOOKUP(Table143223[[#This Row],[CodINE NUTIII 2013]],[3]VRefArren!B:H,2,FALSE),VLOOKUP(Table143223[[#This Row],[CodINE NUTII 2013]],[3]VRefArren!B:H,2,FALSE)))</f>
        <v>#N/A</v>
      </c>
      <c r="P260" s="842">
        <v>1</v>
      </c>
      <c r="Q260" s="114">
        <v>3</v>
      </c>
      <c r="R260" s="817" t="str">
        <f>CONCATENATE("010.01.04.05/2021/",Table143223[[#This Row],[CodINE Mun2011]])</f>
        <v>010.01.04.05/2021/1215</v>
      </c>
    </row>
    <row r="261" spans="1:18" ht="18.5">
      <c r="A261" s="79" t="s">
        <v>301</v>
      </c>
      <c r="B261" s="838" t="s">
        <v>923</v>
      </c>
      <c r="C261" s="353" t="s">
        <v>592</v>
      </c>
      <c r="D261" s="92" t="s">
        <v>17</v>
      </c>
      <c r="E261" s="839" t="str">
        <f>VLOOKUP(Table143223[[#This Row],[NUTS I]],Table153324[],2,FALSE)</f>
        <v>1</v>
      </c>
      <c r="F261" s="838" t="s">
        <v>18</v>
      </c>
      <c r="G261" s="839" t="str">
        <f>VLOOKUP(Table143223[[#This Row],[NUTS II 2011]],Table163425[],2,FALSE)</f>
        <v>16</v>
      </c>
      <c r="H261" s="92" t="s">
        <v>18</v>
      </c>
      <c r="I261" s="839" t="str">
        <f>VLOOKUP(Table143223[[#This Row],[NUTS II 2013]],Table16243627[],2,FALSE)</f>
        <v>16</v>
      </c>
      <c r="J261" s="838" t="s">
        <v>932</v>
      </c>
      <c r="K261" s="839" t="str">
        <f>VLOOKUP(Table143223[[#This Row],[NUTS III 2011]],Table173526[],2,FALSE)</f>
        <v>164</v>
      </c>
      <c r="L261" s="92" t="s">
        <v>69</v>
      </c>
      <c r="M261" s="839" t="str">
        <f>VLOOKUP(Table143223[[#This Row],[NUTS III 2013]],Table17253728[],2,FALSE)</f>
        <v>16E</v>
      </c>
      <c r="N261" s="840" t="e">
        <f>IFERROR(VLOOKUP(Table143223[[#This Row],[CodINE Mun2013]],[3]VRefAquis!B:H,2,FALSE),IFERROR(VLOOKUP(Table143223[[#This Row],[CodINE NUTIII 2013]],[3]VRefAquis!B:H,2,FALSE),VLOOKUP(Table143223[[#This Row],[CodINE NUTII 2013]],[3]VRefAquis!B:H,2,FALSE)))</f>
        <v>#N/A</v>
      </c>
      <c r="O261" s="841" t="e">
        <f>IF(VLOOKUP(Table143223[[#This Row],[CodINE Mun2013]],[3]VRefArren!B:H,2,FALSE)&lt;&gt;"",VLOOKUP(Table143223[[#This Row],[CodINE Mun2013]],[3]VRefArren!B:H,2,FALSE),IFERROR(VLOOKUP(Table143223[[#This Row],[CodINE NUTIII 2013]],[3]VRefArren!B:H,2,FALSE),VLOOKUP(Table143223[[#This Row],[CodINE NUTII 2013]],[3]VRefArren!B:H,2,FALSE)))</f>
        <v>#N/A</v>
      </c>
      <c r="P261" s="842">
        <v>17</v>
      </c>
      <c r="Q261" s="113">
        <v>20</v>
      </c>
      <c r="R261" s="817" t="str">
        <f>CONCATENATE("010.01.04.05/2021/",Table143223[[#This Row],[CodINE Mun2011]])</f>
        <v>010.01.04.05/2021/0616</v>
      </c>
    </row>
    <row r="262" spans="1:18" ht="18.5">
      <c r="A262" s="80" t="s">
        <v>302</v>
      </c>
      <c r="B262" s="838" t="s">
        <v>981</v>
      </c>
      <c r="C262" s="353" t="s">
        <v>651</v>
      </c>
      <c r="D262" s="92" t="s">
        <v>17</v>
      </c>
      <c r="E262" s="839" t="str">
        <f>VLOOKUP(Table143223[[#This Row],[NUTS I]],Table153324[],2,FALSE)</f>
        <v>1</v>
      </c>
      <c r="F262" s="838" t="s">
        <v>1</v>
      </c>
      <c r="G262" s="839" t="str">
        <f>VLOOKUP(Table143223[[#This Row],[NUTS II 2011]],Table163425[],2,FALSE)</f>
        <v>11</v>
      </c>
      <c r="H262" s="93" t="s">
        <v>1</v>
      </c>
      <c r="I262" s="839" t="str">
        <f>VLOOKUP(Table143223[[#This Row],[NUTS II 2013]],Table16243627[],2,FALSE)</f>
        <v>11</v>
      </c>
      <c r="J262" s="838" t="s">
        <v>41</v>
      </c>
      <c r="K262" s="839" t="str">
        <f>VLOOKUP(Table143223[[#This Row],[NUTS III 2011]],Table173526[],2,FALSE)</f>
        <v>117</v>
      </c>
      <c r="L262" s="92" t="s">
        <v>41</v>
      </c>
      <c r="M262" s="839" t="str">
        <f>VLOOKUP(Table143223[[#This Row],[NUTS III 2013]],Table17253728[],2,FALSE)</f>
        <v>11D</v>
      </c>
      <c r="N262" s="840" t="e">
        <f>IFERROR(VLOOKUP(Table143223[[#This Row],[CodINE Mun2013]],[3]VRefAquis!B:H,2,FALSE),IFERROR(VLOOKUP(Table143223[[#This Row],[CodINE NUTIII 2013]],[3]VRefAquis!B:H,2,FALSE),VLOOKUP(Table143223[[#This Row],[CodINE NUTII 2013]],[3]VRefAquis!B:H,2,FALSE)))</f>
        <v>#N/A</v>
      </c>
      <c r="O262" s="841" t="e">
        <f>IF(VLOOKUP(Table143223[[#This Row],[CodINE Mun2013]],[3]VRefArren!B:H,2,FALSE)&lt;&gt;"",VLOOKUP(Table143223[[#This Row],[CodINE Mun2013]],[3]VRefArren!B:H,2,FALSE),IFERROR(VLOOKUP(Table143223[[#This Row],[CodINE NUTIII 2013]],[3]VRefArren!B:H,2,FALSE),VLOOKUP(Table143223[[#This Row],[CodINE NUTII 2013]],[3]VRefArren!B:H,2,FALSE)))</f>
        <v>#N/A</v>
      </c>
      <c r="P262" s="842">
        <v>13</v>
      </c>
      <c r="Q262" s="114">
        <v>15</v>
      </c>
      <c r="R262" s="817" t="str">
        <f>CONCATENATE("010.01.04.05/2021/",Table143223[[#This Row],[CodINE Mun2011]])</f>
        <v>010.01.04.05/2021/1819</v>
      </c>
    </row>
    <row r="263" spans="1:18" ht="18.5">
      <c r="A263" s="79" t="s">
        <v>303</v>
      </c>
      <c r="B263" s="838" t="s">
        <v>980</v>
      </c>
      <c r="C263" s="353" t="s">
        <v>650</v>
      </c>
      <c r="D263" s="92" t="s">
        <v>17</v>
      </c>
      <c r="E263" s="839" t="str">
        <f>VLOOKUP(Table143223[[#This Row],[NUTS I]],Table153324[],2,FALSE)</f>
        <v>1</v>
      </c>
      <c r="F263" s="838" t="s">
        <v>1</v>
      </c>
      <c r="G263" s="839" t="str">
        <f>VLOOKUP(Table143223[[#This Row],[NUTS II 2011]],Table163425[],2,FALSE)</f>
        <v>11</v>
      </c>
      <c r="H263" s="93" t="s">
        <v>1</v>
      </c>
      <c r="I263" s="839" t="str">
        <f>VLOOKUP(Table143223[[#This Row],[NUTS II 2013]],Table16243627[],2,FALSE)</f>
        <v>11</v>
      </c>
      <c r="J263" s="838" t="s">
        <v>41</v>
      </c>
      <c r="K263" s="839" t="str">
        <f>VLOOKUP(Table143223[[#This Row],[NUTS III 2011]],Table173526[],2,FALSE)</f>
        <v>117</v>
      </c>
      <c r="L263" s="92" t="s">
        <v>41</v>
      </c>
      <c r="M263" s="839" t="str">
        <f>VLOOKUP(Table143223[[#This Row],[NUTS III 2013]],Table17253728[],2,FALSE)</f>
        <v>11D</v>
      </c>
      <c r="N263" s="840" t="e">
        <f>IFERROR(VLOOKUP(Table143223[[#This Row],[CodINE Mun2013]],[3]VRefAquis!B:H,2,FALSE),IFERROR(VLOOKUP(Table143223[[#This Row],[CodINE NUTIII 2013]],[3]VRefAquis!B:H,2,FALSE),VLOOKUP(Table143223[[#This Row],[CodINE NUTII 2013]],[3]VRefAquis!B:H,2,FALSE)))</f>
        <v>#N/A</v>
      </c>
      <c r="O263" s="841" t="e">
        <f>IF(VLOOKUP(Table143223[[#This Row],[CodINE Mun2013]],[3]VRefArren!B:H,2,FALSE)&lt;&gt;"",VLOOKUP(Table143223[[#This Row],[CodINE Mun2013]],[3]VRefArren!B:H,2,FALSE),IFERROR(VLOOKUP(Table143223[[#This Row],[CodINE NUTIII 2013]],[3]VRefArren!B:H,2,FALSE),VLOOKUP(Table143223[[#This Row],[CodINE NUTII 2013]],[3]VRefArren!B:H,2,FALSE)))</f>
        <v>#N/A</v>
      </c>
      <c r="P263" s="842">
        <v>0</v>
      </c>
      <c r="Q263" s="113">
        <v>0</v>
      </c>
      <c r="R263" s="817" t="str">
        <f>CONCATENATE("010.01.04.05/2021/",Table143223[[#This Row],[CodINE Mun2011]])</f>
        <v>010.01.04.05/2021/1820</v>
      </c>
    </row>
    <row r="264" spans="1:18" ht="18.5">
      <c r="A264" s="79" t="s">
        <v>304</v>
      </c>
      <c r="B264" s="838" t="s">
        <v>746</v>
      </c>
      <c r="C264" s="353" t="s">
        <v>429</v>
      </c>
      <c r="D264" s="92" t="s">
        <v>17</v>
      </c>
      <c r="E264" s="839" t="str">
        <f>VLOOKUP(Table143223[[#This Row],[NUTS I]],Table153324[],2,FALSE)</f>
        <v>1</v>
      </c>
      <c r="F264" s="838" t="s">
        <v>29</v>
      </c>
      <c r="G264" s="839" t="str">
        <f>VLOOKUP(Table143223[[#This Row],[NUTS II 2011]],Table163425[],2,FALSE)</f>
        <v>15</v>
      </c>
      <c r="H264" s="93" t="s">
        <v>29</v>
      </c>
      <c r="I264" s="839" t="str">
        <f>VLOOKUP(Table143223[[#This Row],[NUTS II 2013]],Table16243627[],2,FALSE)</f>
        <v>15</v>
      </c>
      <c r="J264" s="838" t="s">
        <v>29</v>
      </c>
      <c r="K264" s="839">
        <f>VLOOKUP(Table143223[[#This Row],[NUTS III 2011]],Table173526[],2,FALSE)</f>
        <v>150</v>
      </c>
      <c r="L264" s="92" t="s">
        <v>29</v>
      </c>
      <c r="M264" s="839">
        <f>VLOOKUP(Table143223[[#This Row],[NUTS III 2013]],Table17253728[],2,FALSE)</f>
        <v>150</v>
      </c>
      <c r="N264" s="840" t="e">
        <f>IFERROR(VLOOKUP(Table143223[[#This Row],[CodINE Mun2013]],[3]VRefAquis!B:H,2,FALSE),IFERROR(VLOOKUP(Table143223[[#This Row],[CodINE NUTIII 2013]],[3]VRefAquis!B:H,2,FALSE),VLOOKUP(Table143223[[#This Row],[CodINE NUTII 2013]],[3]VRefAquis!B:H,2,FALSE)))</f>
        <v>#N/A</v>
      </c>
      <c r="O264" s="841" t="e">
        <f>IF(VLOOKUP(Table143223[[#This Row],[CodINE Mun2013]],[3]VRefArren!B:H,2,FALSE)&lt;&gt;"",VLOOKUP(Table143223[[#This Row],[CodINE Mun2013]],[3]VRefArren!B:H,2,FALSE),IFERROR(VLOOKUP(Table143223[[#This Row],[CodINE NUTIII 2013]],[3]VRefArren!B:H,2,FALSE),VLOOKUP(Table143223[[#This Row],[CodINE NUTII 2013]],[3]VRefArren!B:H,2,FALSE)))</f>
        <v>#N/A</v>
      </c>
      <c r="P264" s="842">
        <v>7</v>
      </c>
      <c r="Q264" s="113">
        <v>7</v>
      </c>
      <c r="R264" s="817" t="str">
        <f>CONCATENATE("010.01.04.05/2021/",Table143223[[#This Row],[CodINE Mun2011]])</f>
        <v>010.01.04.05/2021/0814</v>
      </c>
    </row>
    <row r="265" spans="1:18" ht="18.5">
      <c r="A265" s="79" t="s">
        <v>305</v>
      </c>
      <c r="B265" s="838" t="s">
        <v>370</v>
      </c>
      <c r="C265" s="353" t="s">
        <v>387</v>
      </c>
      <c r="D265" s="92" t="s">
        <v>17</v>
      </c>
      <c r="E265" s="839" t="str">
        <f>VLOOKUP(Table143223[[#This Row],[NUTS I]],Table153324[],2,FALSE)</f>
        <v>1</v>
      </c>
      <c r="F265" s="838" t="s">
        <v>1</v>
      </c>
      <c r="G265" s="839" t="str">
        <f>VLOOKUP(Table143223[[#This Row],[NUTS II 2011]],Table163425[],2,FALSE)</f>
        <v>11</v>
      </c>
      <c r="H265" s="93" t="s">
        <v>1</v>
      </c>
      <c r="I265" s="839" t="str">
        <f>VLOOKUP(Table143223[[#This Row],[NUTS II 2013]],Table16243627[],2,FALSE)</f>
        <v>11</v>
      </c>
      <c r="J265" s="838" t="s">
        <v>61</v>
      </c>
      <c r="K265" s="839" t="str">
        <f>VLOOKUP(Table143223[[#This Row],[NUTS III 2011]],Table173526[],2,FALSE)</f>
        <v>112</v>
      </c>
      <c r="L265" s="93" t="s">
        <v>61</v>
      </c>
      <c r="M265" s="839" t="str">
        <f>VLOOKUP(Table143223[[#This Row],[NUTS III 2013]],Table17253728[],2,FALSE)</f>
        <v>112</v>
      </c>
      <c r="N265" s="840" t="e">
        <f>IFERROR(VLOOKUP(Table143223[[#This Row],[CodINE Mun2013]],[3]VRefAquis!B:H,2,FALSE),IFERROR(VLOOKUP(Table143223[[#This Row],[CodINE NUTIII 2013]],[3]VRefAquis!B:H,2,FALSE),VLOOKUP(Table143223[[#This Row],[CodINE NUTII 2013]],[3]VRefAquis!B:H,2,FALSE)))</f>
        <v>#N/A</v>
      </c>
      <c r="O265" s="841" t="e">
        <f>IF(VLOOKUP(Table143223[[#This Row],[CodINE Mun2013]],[3]VRefArren!B:H,2,FALSE)&lt;&gt;"",VLOOKUP(Table143223[[#This Row],[CodINE Mun2013]],[3]VRefArren!B:H,2,FALSE),IFERROR(VLOOKUP(Table143223[[#This Row],[CodINE NUTIII 2013]],[3]VRefArren!B:H,2,FALSE),VLOOKUP(Table143223[[#This Row],[CodINE NUTII 2013]],[3]VRefArren!B:H,2,FALSE)))</f>
        <v>#N/A</v>
      </c>
      <c r="P265" s="842">
        <v>0</v>
      </c>
      <c r="Q265" s="113">
        <v>0</v>
      </c>
      <c r="R265" s="817" t="str">
        <f>CONCATENATE("010.01.04.05/2021/",Table143223[[#This Row],[CodINE Mun2011]])</f>
        <v>010.01.04.05/2021/0310</v>
      </c>
    </row>
    <row r="266" spans="1:18" ht="18.5">
      <c r="A266" s="80" t="s">
        <v>306</v>
      </c>
      <c r="B266" s="838" t="s">
        <v>846</v>
      </c>
      <c r="C266" s="353" t="s">
        <v>547</v>
      </c>
      <c r="D266" s="92" t="s">
        <v>17</v>
      </c>
      <c r="E266" s="839" t="str">
        <f>VLOOKUP(Table143223[[#This Row],[NUTS I]],Table153324[],2,FALSE)</f>
        <v>1</v>
      </c>
      <c r="F266" s="838" t="s">
        <v>18</v>
      </c>
      <c r="G266" s="839" t="str">
        <f>VLOOKUP(Table143223[[#This Row],[NUTS II 2011]],Table163425[],2,FALSE)</f>
        <v>16</v>
      </c>
      <c r="H266" s="92" t="s">
        <v>18</v>
      </c>
      <c r="I266" s="839" t="str">
        <f>VLOOKUP(Table143223[[#This Row],[NUTS II 2013]],Table16243627[],2,FALSE)</f>
        <v>16</v>
      </c>
      <c r="J266" s="838" t="s">
        <v>19</v>
      </c>
      <c r="K266" s="839" t="str">
        <f>VLOOKUP(Table143223[[#This Row],[NUTS III 2011]],Table173526[],2,FALSE)</f>
        <v>16C</v>
      </c>
      <c r="L266" s="92" t="s">
        <v>19</v>
      </c>
      <c r="M266" s="839" t="str">
        <f>VLOOKUP(Table143223[[#This Row],[NUTS III 2013]],Table17253728[],2,FALSE)</f>
        <v>16I</v>
      </c>
      <c r="N266" s="840" t="e">
        <f>IFERROR(VLOOKUP(Table143223[[#This Row],[CodINE Mun2013]],[3]VRefAquis!B:H,2,FALSE),IFERROR(VLOOKUP(Table143223[[#This Row],[CodINE NUTIII 2013]],[3]VRefAquis!B:H,2,FALSE),VLOOKUP(Table143223[[#This Row],[CodINE NUTII 2013]],[3]VRefAquis!B:H,2,FALSE)))</f>
        <v>#N/A</v>
      </c>
      <c r="O266" s="841" t="e">
        <f>IF(VLOOKUP(Table143223[[#This Row],[CodINE Mun2013]],[3]VRefArren!B:H,2,FALSE)&lt;&gt;"",VLOOKUP(Table143223[[#This Row],[CodINE Mun2013]],[3]VRefArren!B:H,2,FALSE),IFERROR(VLOOKUP(Table143223[[#This Row],[CodINE NUTIII 2013]],[3]VRefArren!B:H,2,FALSE),VLOOKUP(Table143223[[#This Row],[CodINE NUTII 2013]],[3]VRefArren!B:H,2,FALSE)))</f>
        <v>#N/A</v>
      </c>
      <c r="P266" s="842">
        <v>3</v>
      </c>
      <c r="Q266" s="114">
        <v>68</v>
      </c>
      <c r="R266" s="817" t="str">
        <f>CONCATENATE("010.01.04.05/2021/",Table143223[[#This Row],[CodINE Mun2011]])</f>
        <v>010.01.04.05/2021/1418</v>
      </c>
    </row>
    <row r="267" spans="1:18" ht="18.5">
      <c r="A267" s="79" t="s">
        <v>307</v>
      </c>
      <c r="B267" s="838" t="s">
        <v>903</v>
      </c>
      <c r="C267" s="353" t="s">
        <v>568</v>
      </c>
      <c r="D267" s="92" t="s">
        <v>17</v>
      </c>
      <c r="E267" s="839" t="str">
        <f>VLOOKUP(Table143223[[#This Row],[NUTS I]],Table153324[],2,FALSE)</f>
        <v>1</v>
      </c>
      <c r="F267" s="838" t="s">
        <v>18</v>
      </c>
      <c r="G267" s="839" t="str">
        <f>VLOOKUP(Table143223[[#This Row],[NUTS II 2011]],Table163425[],2,FALSE)</f>
        <v>16</v>
      </c>
      <c r="H267" s="92" t="s">
        <v>18</v>
      </c>
      <c r="I267" s="839" t="str">
        <f>VLOOKUP(Table143223[[#This Row],[NUTS II 2013]],Table16243627[],2,FALSE)</f>
        <v>16</v>
      </c>
      <c r="J267" s="838" t="s">
        <v>916</v>
      </c>
      <c r="K267" s="839" t="str">
        <f>VLOOKUP(Table143223[[#This Row],[NUTS III 2011]],Table173526[],2,FALSE)</f>
        <v>165</v>
      </c>
      <c r="L267" s="93" t="s">
        <v>23</v>
      </c>
      <c r="M267" s="839" t="str">
        <f>VLOOKUP(Table143223[[#This Row],[NUTS III 2013]],Table17253728[],2,FALSE)</f>
        <v>16G</v>
      </c>
      <c r="N267" s="840" t="e">
        <f>IFERROR(VLOOKUP(Table143223[[#This Row],[CodINE Mun2013]],[3]VRefAquis!B:H,2,FALSE),IFERROR(VLOOKUP(Table143223[[#This Row],[CodINE NUTIII 2013]],[3]VRefAquis!B:H,2,FALSE),VLOOKUP(Table143223[[#This Row],[CodINE NUTII 2013]],[3]VRefAquis!B:H,2,FALSE)))</f>
        <v>#N/A</v>
      </c>
      <c r="O267" s="841" t="e">
        <f>IF(VLOOKUP(Table143223[[#This Row],[CodINE Mun2013]],[3]VRefArren!B:H,2,FALSE)&lt;&gt;"",VLOOKUP(Table143223[[#This Row],[CodINE Mun2013]],[3]VRefArren!B:H,2,FALSE),IFERROR(VLOOKUP(Table143223[[#This Row],[CodINE NUTIII 2013]],[3]VRefArren!B:H,2,FALSE),VLOOKUP(Table143223[[#This Row],[CodINE NUTII 2013]],[3]VRefArren!B:H,2,FALSE)))</f>
        <v>#N/A</v>
      </c>
      <c r="P267" s="842">
        <v>0</v>
      </c>
      <c r="Q267" s="113">
        <v>0</v>
      </c>
      <c r="R267" s="817" t="str">
        <f>CONCATENATE("010.01.04.05/2021/",Table143223[[#This Row],[CodINE Mun2011]])</f>
        <v>010.01.04.05/2021/1821</v>
      </c>
    </row>
    <row r="268" spans="1:18" ht="18.5">
      <c r="A268" s="80" t="s">
        <v>308</v>
      </c>
      <c r="B268" s="838" t="s">
        <v>996</v>
      </c>
      <c r="C268" s="353" t="s">
        <v>649</v>
      </c>
      <c r="D268" s="92" t="s">
        <v>17</v>
      </c>
      <c r="E268" s="839" t="str">
        <f>VLOOKUP(Table143223[[#This Row],[NUTS I]],Table153324[],2,FALSE)</f>
        <v>1</v>
      </c>
      <c r="F268" s="838" t="s">
        <v>1</v>
      </c>
      <c r="G268" s="839" t="str">
        <f>VLOOKUP(Table143223[[#This Row],[NUTS II 2011]],Table163425[],2,FALSE)</f>
        <v>11</v>
      </c>
      <c r="H268" s="93" t="s">
        <v>1</v>
      </c>
      <c r="I268" s="839" t="str">
        <f>VLOOKUP(Table143223[[#This Row],[NUTS II 2013]],Table16243627[],2,FALSE)</f>
        <v>11</v>
      </c>
      <c r="J268" s="838" t="s">
        <v>41</v>
      </c>
      <c r="K268" s="839" t="str">
        <f>VLOOKUP(Table143223[[#This Row],[NUTS III 2011]],Table173526[],2,FALSE)</f>
        <v>117</v>
      </c>
      <c r="L268" s="92" t="s">
        <v>41</v>
      </c>
      <c r="M268" s="839" t="str">
        <f>VLOOKUP(Table143223[[#This Row],[NUTS III 2013]],Table17253728[],2,FALSE)</f>
        <v>11D</v>
      </c>
      <c r="N268" s="840" t="e">
        <f>IFERROR(VLOOKUP(Table143223[[#This Row],[CodINE Mun2013]],[3]VRefAquis!B:H,2,FALSE),IFERROR(VLOOKUP(Table143223[[#This Row],[CodINE NUTIII 2013]],[3]VRefAquis!B:H,2,FALSE),VLOOKUP(Table143223[[#This Row],[CodINE NUTII 2013]],[3]VRefAquis!B:H,2,FALSE)))</f>
        <v>#N/A</v>
      </c>
      <c r="O268" s="841" t="e">
        <f>IF(VLOOKUP(Table143223[[#This Row],[CodINE Mun2013]],[3]VRefArren!B:H,2,FALSE)&lt;&gt;"",VLOOKUP(Table143223[[#This Row],[CodINE Mun2013]],[3]VRefArren!B:H,2,FALSE),IFERROR(VLOOKUP(Table143223[[#This Row],[CodINE NUTIII 2013]],[3]VRefArren!B:H,2,FALSE),VLOOKUP(Table143223[[#This Row],[CodINE NUTII 2013]],[3]VRefArren!B:H,2,FALSE)))</f>
        <v>#N/A</v>
      </c>
      <c r="P268" s="842">
        <v>1</v>
      </c>
      <c r="Q268" s="114">
        <v>15</v>
      </c>
      <c r="R268" s="817" t="str">
        <f>CONCATENATE("010.01.04.05/2021/",Table143223[[#This Row],[CodINE Mun2011]])</f>
        <v>010.01.04.05/2021/0409</v>
      </c>
    </row>
    <row r="269" spans="1:18" ht="18.5">
      <c r="A269" s="79" t="s">
        <v>309</v>
      </c>
      <c r="B269" s="838" t="s">
        <v>845</v>
      </c>
      <c r="C269" s="353" t="s">
        <v>546</v>
      </c>
      <c r="D269" s="92" t="s">
        <v>17</v>
      </c>
      <c r="E269" s="839" t="str">
        <f>VLOOKUP(Table143223[[#This Row],[NUTS I]],Table153324[],2,FALSE)</f>
        <v>1</v>
      </c>
      <c r="F269" s="838" t="s">
        <v>18</v>
      </c>
      <c r="G269" s="839" t="str">
        <f>VLOOKUP(Table143223[[#This Row],[NUTS II 2011]],Table163425[],2,FALSE)</f>
        <v>16</v>
      </c>
      <c r="H269" s="92" t="s">
        <v>18</v>
      </c>
      <c r="I269" s="839" t="str">
        <f>VLOOKUP(Table143223[[#This Row],[NUTS II 2013]],Table16243627[],2,FALSE)</f>
        <v>16</v>
      </c>
      <c r="J269" s="838" t="s">
        <v>19</v>
      </c>
      <c r="K269" s="839" t="str">
        <f>VLOOKUP(Table143223[[#This Row],[NUTS III 2011]],Table173526[],2,FALSE)</f>
        <v>16C</v>
      </c>
      <c r="L269" s="92" t="s">
        <v>19</v>
      </c>
      <c r="M269" s="839" t="str">
        <f>VLOOKUP(Table143223[[#This Row],[NUTS III 2013]],Table17253728[],2,FALSE)</f>
        <v>16I</v>
      </c>
      <c r="N269" s="840" t="e">
        <f>IFERROR(VLOOKUP(Table143223[[#This Row],[CodINE Mun2013]],[3]VRefAquis!B:H,2,FALSE),IFERROR(VLOOKUP(Table143223[[#This Row],[CodINE NUTIII 2013]],[3]VRefAquis!B:H,2,FALSE),VLOOKUP(Table143223[[#This Row],[CodINE NUTII 2013]],[3]VRefAquis!B:H,2,FALSE)))</f>
        <v>#N/A</v>
      </c>
      <c r="O269" s="841" t="e">
        <f>IF(VLOOKUP(Table143223[[#This Row],[CodINE Mun2013]],[3]VRefArren!B:H,2,FALSE)&lt;&gt;"",VLOOKUP(Table143223[[#This Row],[CodINE Mun2013]],[3]VRefArren!B:H,2,FALSE),IFERROR(VLOOKUP(Table143223[[#This Row],[CodINE NUTIII 2013]],[3]VRefArren!B:H,2,FALSE),VLOOKUP(Table143223[[#This Row],[CodINE NUTII 2013]],[3]VRefArren!B:H,2,FALSE)))</f>
        <v>#N/A</v>
      </c>
      <c r="P269" s="842">
        <v>0</v>
      </c>
      <c r="Q269" s="113">
        <v>0</v>
      </c>
      <c r="R269" s="817" t="str">
        <f>CONCATENATE("010.01.04.05/2021/",Table143223[[#This Row],[CodINE Mun2011]])</f>
        <v>010.01.04.05/2021/1419</v>
      </c>
    </row>
    <row r="270" spans="1:18" ht="18.5">
      <c r="A270" s="80" t="s">
        <v>310</v>
      </c>
      <c r="B270" s="838" t="s">
        <v>854</v>
      </c>
      <c r="C270" s="353" t="s">
        <v>623</v>
      </c>
      <c r="D270" s="92" t="s">
        <v>17</v>
      </c>
      <c r="E270" s="839" t="str">
        <f>VLOOKUP(Table143223[[#This Row],[NUTS I]],Table153324[],2,FALSE)</f>
        <v>1</v>
      </c>
      <c r="F270" s="838" t="s">
        <v>18</v>
      </c>
      <c r="G270" s="839" t="str">
        <f>VLOOKUP(Table143223[[#This Row],[NUTS II 2011]],Table163425[],2,FALSE)</f>
        <v>16</v>
      </c>
      <c r="H270" s="92" t="s">
        <v>18</v>
      </c>
      <c r="I270" s="839" t="str">
        <f>VLOOKUP(Table143223[[#This Row],[NUTS II 2013]],Table16243627[],2,FALSE)</f>
        <v>16</v>
      </c>
      <c r="J270" s="838" t="s">
        <v>34</v>
      </c>
      <c r="K270" s="839" t="str">
        <f>VLOOKUP(Table143223[[#This Row],[NUTS III 2011]],Table173526[],2,FALSE)</f>
        <v>16B</v>
      </c>
      <c r="L270" s="93" t="s">
        <v>34</v>
      </c>
      <c r="M270" s="839" t="str">
        <f>VLOOKUP(Table143223[[#This Row],[NUTS III 2013]],Table17253728[],2,FALSE)</f>
        <v>16B</v>
      </c>
      <c r="N270" s="840" t="e">
        <f>IFERROR(VLOOKUP(Table143223[[#This Row],[CodINE Mun2013]],[3]VRefAquis!B:H,2,FALSE),IFERROR(VLOOKUP(Table143223[[#This Row],[CodINE NUTIII 2013]],[3]VRefAquis!B:H,2,FALSE),VLOOKUP(Table143223[[#This Row],[CodINE NUTII 2013]],[3]VRefAquis!B:H,2,FALSE)))</f>
        <v>#N/A</v>
      </c>
      <c r="O270" s="841" t="e">
        <f>IF(VLOOKUP(Table143223[[#This Row],[CodINE Mun2013]],[3]VRefArren!B:H,2,FALSE)&lt;&gt;"",VLOOKUP(Table143223[[#This Row],[CodINE Mun2013]],[3]VRefArren!B:H,2,FALSE),IFERROR(VLOOKUP(Table143223[[#This Row],[CodINE NUTIII 2013]],[3]VRefArren!B:H,2,FALSE),VLOOKUP(Table143223[[#This Row],[CodINE NUTII 2013]],[3]VRefArren!B:H,2,FALSE)))</f>
        <v>#N/A</v>
      </c>
      <c r="P270" s="842">
        <v>9</v>
      </c>
      <c r="Q270" s="114">
        <v>10</v>
      </c>
      <c r="R270" s="817" t="str">
        <f>CONCATENATE("010.01.04.05/2021/",Table143223[[#This Row],[CodINE Mun2011]])</f>
        <v>010.01.04.05/2021/1113</v>
      </c>
    </row>
    <row r="271" spans="1:18" ht="18.5">
      <c r="A271" s="79" t="s">
        <v>311</v>
      </c>
      <c r="B271" s="838" t="s">
        <v>877</v>
      </c>
      <c r="C271" s="353" t="s">
        <v>528</v>
      </c>
      <c r="D271" s="92" t="s">
        <v>17</v>
      </c>
      <c r="E271" s="839" t="str">
        <f>VLOOKUP(Table143223[[#This Row],[NUTS I]],Table153324[],2,FALSE)</f>
        <v>1</v>
      </c>
      <c r="F271" s="838" t="s">
        <v>18</v>
      </c>
      <c r="G271" s="839" t="str">
        <f>VLOOKUP(Table143223[[#This Row],[NUTS II 2011]],Table163425[],2,FALSE)</f>
        <v>16</v>
      </c>
      <c r="H271" s="92" t="s">
        <v>18</v>
      </c>
      <c r="I271" s="839" t="str">
        <f>VLOOKUP(Table143223[[#This Row],[NUTS II 2013]],Table16243627[],2,FALSE)</f>
        <v>16</v>
      </c>
      <c r="J271" s="838" t="s">
        <v>887</v>
      </c>
      <c r="K271" s="839" t="str">
        <f>VLOOKUP(Table143223[[#This Row],[NUTS III 2011]],Table173526[],2,FALSE)</f>
        <v>168</v>
      </c>
      <c r="L271" s="93" t="s">
        <v>47</v>
      </c>
      <c r="M271" s="839" t="str">
        <f>VLOOKUP(Table143223[[#This Row],[NUTS III 2013]],Table17253728[],2,FALSE)</f>
        <v>16J</v>
      </c>
      <c r="N271" s="840" t="e">
        <f>IFERROR(VLOOKUP(Table143223[[#This Row],[CodINE Mun2013]],[3]VRefAquis!B:H,2,FALSE),IFERROR(VLOOKUP(Table143223[[#This Row],[CodINE NUTIII 2013]],[3]VRefAquis!B:H,2,FALSE),VLOOKUP(Table143223[[#This Row],[CodINE NUTII 2013]],[3]VRefAquis!B:H,2,FALSE)))</f>
        <v>#N/A</v>
      </c>
      <c r="O271" s="841" t="e">
        <f>IF(VLOOKUP(Table143223[[#This Row],[CodINE Mun2013]],[3]VRefArren!B:H,2,FALSE)&lt;&gt;"",VLOOKUP(Table143223[[#This Row],[CodINE Mun2013]],[3]VRefArren!B:H,2,FALSE),IFERROR(VLOOKUP(Table143223[[#This Row],[CodINE NUTIII 2013]],[3]VRefArren!B:H,2,FALSE),VLOOKUP(Table143223[[#This Row],[CodINE NUTII 2013]],[3]VRefArren!B:H,2,FALSE)))</f>
        <v>#N/A</v>
      </c>
      <c r="P271" s="842">
        <v>0</v>
      </c>
      <c r="Q271" s="113">
        <v>0</v>
      </c>
      <c r="R271" s="817" t="str">
        <f>CONCATENATE("010.01.04.05/2021/",Table143223[[#This Row],[CodINE Mun2011]])</f>
        <v>010.01.04.05/2021/0913</v>
      </c>
    </row>
    <row r="272" spans="1:18" ht="18.5">
      <c r="A272" s="79" t="s">
        <v>312</v>
      </c>
      <c r="B272" s="838" t="s">
        <v>1035</v>
      </c>
      <c r="C272" s="353" t="s">
        <v>690</v>
      </c>
      <c r="D272" s="92" t="s">
        <v>17</v>
      </c>
      <c r="E272" s="839" t="str">
        <f>VLOOKUP(Table143223[[#This Row],[NUTS I]],Table153324[],2,FALSE)</f>
        <v>1</v>
      </c>
      <c r="F272" s="838" t="s">
        <v>1</v>
      </c>
      <c r="G272" s="839" t="str">
        <f>VLOOKUP(Table143223[[#This Row],[NUTS II 2011]],Table163425[],2,FALSE)</f>
        <v>11</v>
      </c>
      <c r="H272" s="93" t="s">
        <v>1</v>
      </c>
      <c r="I272" s="839" t="str">
        <f>VLOOKUP(Table143223[[#This Row],[NUTS II 2013]],Table16243627[],2,FALSE)</f>
        <v>11</v>
      </c>
      <c r="J272" s="838" t="s">
        <v>94</v>
      </c>
      <c r="K272" s="839" t="str">
        <f>VLOOKUP(Table143223[[#This Row],[NUTS III 2011]],Table173526[],2,FALSE)</f>
        <v>113</v>
      </c>
      <c r="L272" s="93" t="s">
        <v>72</v>
      </c>
      <c r="M272" s="839" t="str">
        <f>VLOOKUP(Table143223[[#This Row],[NUTS III 2013]],Table17253728[],2,FALSE)</f>
        <v>11A</v>
      </c>
      <c r="N272" s="840" t="e">
        <f>IFERROR(VLOOKUP(Table143223[[#This Row],[CodINE Mun2013]],[3]VRefAquis!B:H,2,FALSE),IFERROR(VLOOKUP(Table143223[[#This Row],[CodINE NUTIII 2013]],[3]VRefAquis!B:H,2,FALSE),VLOOKUP(Table143223[[#This Row],[CodINE NUTII 2013]],[3]VRefAquis!B:H,2,FALSE)))</f>
        <v>#N/A</v>
      </c>
      <c r="O272" s="841" t="e">
        <f>IF(VLOOKUP(Table143223[[#This Row],[CodINE Mun2013]],[3]VRefArren!B:H,2,FALSE)&lt;&gt;"",VLOOKUP(Table143223[[#This Row],[CodINE Mun2013]],[3]VRefArren!B:H,2,FALSE),IFERROR(VLOOKUP(Table143223[[#This Row],[CodINE NUTIII 2013]],[3]VRefArren!B:H,2,FALSE),VLOOKUP(Table143223[[#This Row],[CodINE NUTII 2013]],[3]VRefArren!B:H,2,FALSE)))</f>
        <v>#N/A</v>
      </c>
      <c r="P272" s="842">
        <v>49</v>
      </c>
      <c r="Q272" s="113">
        <v>121</v>
      </c>
      <c r="R272" s="817" t="str">
        <f>CONCATENATE("010.01.04.05/2021/",Table143223[[#This Row],[CodINE Mun2011]])</f>
        <v>010.01.04.05/2021/1318</v>
      </c>
    </row>
    <row r="273" spans="1:18" ht="18.5">
      <c r="A273" s="80" t="s">
        <v>313</v>
      </c>
      <c r="B273" s="838" t="s">
        <v>950</v>
      </c>
      <c r="C273" s="353" t="s">
        <v>611</v>
      </c>
      <c r="D273" s="92" t="s">
        <v>17</v>
      </c>
      <c r="E273" s="839" t="str">
        <f>VLOOKUP(Table143223[[#This Row],[NUTS I]],Table153324[],2,FALSE)</f>
        <v>1</v>
      </c>
      <c r="F273" s="838" t="s">
        <v>18</v>
      </c>
      <c r="G273" s="839" t="str">
        <f>VLOOKUP(Table143223[[#This Row],[NUTS II 2011]],Table163425[],2,FALSE)</f>
        <v>16</v>
      </c>
      <c r="H273" s="92" t="s">
        <v>18</v>
      </c>
      <c r="I273" s="839" t="str">
        <f>VLOOKUP(Table143223[[#This Row],[NUTS II 2013]],Table16243627[],2,FALSE)</f>
        <v>16</v>
      </c>
      <c r="J273" s="838" t="s">
        <v>963</v>
      </c>
      <c r="K273" s="839" t="str">
        <f>VLOOKUP(Table143223[[#This Row],[NUTS III 2011]],Table173526[],2,FALSE)</f>
        <v>161</v>
      </c>
      <c r="L273" s="92" t="s">
        <v>21</v>
      </c>
      <c r="M273" s="839" t="str">
        <f>VLOOKUP(Table143223[[#This Row],[NUTS III 2013]],Table17253728[],2,FALSE)</f>
        <v>16D</v>
      </c>
      <c r="N273" s="840" t="e">
        <f>IFERROR(VLOOKUP(Table143223[[#This Row],[CodINE Mun2013]],[3]VRefAquis!B:H,2,FALSE),IFERROR(VLOOKUP(Table143223[[#This Row],[CodINE NUTIII 2013]],[3]VRefAquis!B:H,2,FALSE),VLOOKUP(Table143223[[#This Row],[CodINE NUTII 2013]],[3]VRefAquis!B:H,2,FALSE)))</f>
        <v>#N/A</v>
      </c>
      <c r="O273" s="841" t="e">
        <f>IF(VLOOKUP(Table143223[[#This Row],[CodINE Mun2013]],[3]VRefArren!B:H,2,FALSE)&lt;&gt;"",VLOOKUP(Table143223[[#This Row],[CodINE Mun2013]],[3]VRefArren!B:H,2,FALSE),IFERROR(VLOOKUP(Table143223[[#This Row],[CodINE NUTIII 2013]],[3]VRefArren!B:H,2,FALSE),VLOOKUP(Table143223[[#This Row],[CodINE NUTII 2013]],[3]VRefArren!B:H,2,FALSE)))</f>
        <v>#N/A</v>
      </c>
      <c r="P273" s="842">
        <v>4</v>
      </c>
      <c r="Q273" s="114">
        <v>15</v>
      </c>
      <c r="R273" s="817" t="str">
        <f>CONCATENATE("010.01.04.05/2021/",Table143223[[#This Row],[CodINE Mun2011]])</f>
        <v>010.01.04.05/2021/0118</v>
      </c>
    </row>
    <row r="274" spans="1:18" ht="18.5">
      <c r="A274" s="80" t="s">
        <v>314</v>
      </c>
      <c r="B274" s="838" t="s">
        <v>1000</v>
      </c>
      <c r="C274" s="353" t="s">
        <v>689</v>
      </c>
      <c r="D274" s="92" t="s">
        <v>17</v>
      </c>
      <c r="E274" s="839" t="str">
        <f>VLOOKUP(Table143223[[#This Row],[NUTS I]],Table153324[],2,FALSE)</f>
        <v>1</v>
      </c>
      <c r="F274" s="838" t="s">
        <v>1</v>
      </c>
      <c r="G274" s="839" t="str">
        <f>VLOOKUP(Table143223[[#This Row],[NUTS II 2011]],Table163425[],2,FALSE)</f>
        <v>11</v>
      </c>
      <c r="H274" s="93" t="s">
        <v>1</v>
      </c>
      <c r="I274" s="839" t="str">
        <f>VLOOKUP(Table143223[[#This Row],[NUTS II 2013]],Table16243627[],2,FALSE)</f>
        <v>11</v>
      </c>
      <c r="J274" s="838" t="s">
        <v>1006</v>
      </c>
      <c r="K274" s="839" t="str">
        <f>VLOOKUP(Table143223[[#This Row],[NUTS III 2011]],Table173526[],2,FALSE)</f>
        <v>116</v>
      </c>
      <c r="L274" s="93" t="s">
        <v>72</v>
      </c>
      <c r="M274" s="839" t="str">
        <f>VLOOKUP(Table143223[[#This Row],[NUTS III 2013]],Table17253728[],2,FALSE)</f>
        <v>11A</v>
      </c>
      <c r="N274" s="840" t="e">
        <f>IFERROR(VLOOKUP(Table143223[[#This Row],[CodINE Mun2013]],[3]VRefAquis!B:H,2,FALSE),IFERROR(VLOOKUP(Table143223[[#This Row],[CodINE NUTIII 2013]],[3]VRefAquis!B:H,2,FALSE),VLOOKUP(Table143223[[#This Row],[CodINE NUTII 2013]],[3]VRefAquis!B:H,2,FALSE)))</f>
        <v>#N/A</v>
      </c>
      <c r="O274" s="841" t="e">
        <f>IF(VLOOKUP(Table143223[[#This Row],[CodINE Mun2013]],[3]VRefArren!B:H,2,FALSE)&lt;&gt;"",VLOOKUP(Table143223[[#This Row],[CodINE Mun2013]],[3]VRefArren!B:H,2,FALSE),IFERROR(VLOOKUP(Table143223[[#This Row],[CodINE NUTIII 2013]],[3]VRefArren!B:H,2,FALSE),VLOOKUP(Table143223[[#This Row],[CodINE NUTII 2013]],[3]VRefArren!B:H,2,FALSE)))</f>
        <v>#N/A</v>
      </c>
      <c r="P274" s="842">
        <v>3</v>
      </c>
      <c r="Q274" s="114">
        <v>5</v>
      </c>
      <c r="R274" s="817" t="str">
        <f>CONCATENATE("010.01.04.05/2021/",Table143223[[#This Row],[CodINE Mun2011]])</f>
        <v>010.01.04.05/2021/0119</v>
      </c>
    </row>
    <row r="275" spans="1:18" ht="18.5">
      <c r="A275" s="79" t="s">
        <v>315</v>
      </c>
      <c r="B275" s="838" t="s">
        <v>1046</v>
      </c>
      <c r="C275" s="353" t="s">
        <v>380</v>
      </c>
      <c r="D275" s="92" t="s">
        <v>17</v>
      </c>
      <c r="E275" s="839" t="str">
        <f>VLOOKUP(Table143223[[#This Row],[NUTS I]],Table153324[],2,FALSE)</f>
        <v>1</v>
      </c>
      <c r="F275" s="838" t="s">
        <v>1</v>
      </c>
      <c r="G275" s="839" t="str">
        <f>VLOOKUP(Table143223[[#This Row],[NUTS II 2011]],Table163425[],2,FALSE)</f>
        <v>11</v>
      </c>
      <c r="H275" s="93" t="s">
        <v>1</v>
      </c>
      <c r="I275" s="839" t="str">
        <f>VLOOKUP(Table143223[[#This Row],[NUTS II 2013]],Table16243627[],2,FALSE)</f>
        <v>11</v>
      </c>
      <c r="J275" s="838" t="s">
        <v>1054</v>
      </c>
      <c r="K275" s="839" t="str">
        <f>VLOOKUP(Table143223[[#This Row],[NUTS III 2011]],Table173526[],2,FALSE)</f>
        <v>111</v>
      </c>
      <c r="L275" s="92" t="s">
        <v>67</v>
      </c>
      <c r="M275" s="839" t="str">
        <f>VLOOKUP(Table143223[[#This Row],[NUTS III 2013]],Table17253728[],2,FALSE)</f>
        <v>111</v>
      </c>
      <c r="N275" s="840" t="e">
        <f>IFERROR(VLOOKUP(Table143223[[#This Row],[CodINE Mun2013]],[3]VRefAquis!B:H,2,FALSE),IFERROR(VLOOKUP(Table143223[[#This Row],[CodINE NUTIII 2013]],[3]VRefAquis!B:H,2,FALSE),VLOOKUP(Table143223[[#This Row],[CodINE NUTII 2013]],[3]VRefAquis!B:H,2,FALSE)))</f>
        <v>#N/A</v>
      </c>
      <c r="O275" s="841" t="e">
        <f>IF(VLOOKUP(Table143223[[#This Row],[CodINE Mun2013]],[3]VRefArren!B:H,2,FALSE)&lt;&gt;"",VLOOKUP(Table143223[[#This Row],[CodINE Mun2013]],[3]VRefArren!B:H,2,FALSE),IFERROR(VLOOKUP(Table143223[[#This Row],[CodINE NUTIII 2013]],[3]VRefArren!B:H,2,FALSE),VLOOKUP(Table143223[[#This Row],[CodINE NUTII 2013]],[3]VRefArren!B:H,2,FALSE)))</f>
        <v>#N/A</v>
      </c>
      <c r="P275" s="842">
        <v>4</v>
      </c>
      <c r="Q275" s="113">
        <v>12</v>
      </c>
      <c r="R275" s="817" t="str">
        <f>CONCATENATE("010.01.04.05/2021/",Table143223[[#This Row],[CodINE Mun2011]])</f>
        <v>010.01.04.05/2021/1608</v>
      </c>
    </row>
    <row r="276" spans="1:18" ht="18.5">
      <c r="A276" s="79" t="s">
        <v>316</v>
      </c>
      <c r="B276" s="838" t="s">
        <v>1026</v>
      </c>
      <c r="C276" s="353" t="s">
        <v>688</v>
      </c>
      <c r="D276" s="92" t="s">
        <v>17</v>
      </c>
      <c r="E276" s="839" t="str">
        <f>VLOOKUP(Table143223[[#This Row],[NUTS I]],Table153324[],2,FALSE)</f>
        <v>1</v>
      </c>
      <c r="F276" s="838" t="s">
        <v>1</v>
      </c>
      <c r="G276" s="839" t="str">
        <f>VLOOKUP(Table143223[[#This Row],[NUTS II 2011]],Table163425[],2,FALSE)</f>
        <v>11</v>
      </c>
      <c r="H276" s="93" t="s">
        <v>1</v>
      </c>
      <c r="I276" s="839" t="str">
        <f>VLOOKUP(Table143223[[#This Row],[NUTS II 2013]],Table16243627[],2,FALSE)</f>
        <v>11</v>
      </c>
      <c r="J276" s="838" t="s">
        <v>1034</v>
      </c>
      <c r="K276" s="839" t="str">
        <f>VLOOKUP(Table143223[[#This Row],[NUTS III 2011]],Table173526[],2,FALSE)</f>
        <v>114</v>
      </c>
      <c r="L276" s="93" t="s">
        <v>72</v>
      </c>
      <c r="M276" s="839" t="str">
        <f>VLOOKUP(Table143223[[#This Row],[NUTS III 2013]],Table17253728[],2,FALSE)</f>
        <v>11A</v>
      </c>
      <c r="N276" s="840" t="e">
        <f>IFERROR(VLOOKUP(Table143223[[#This Row],[CodINE Mun2013]],[3]VRefAquis!B:H,2,FALSE),IFERROR(VLOOKUP(Table143223[[#This Row],[CodINE NUTIII 2013]],[3]VRefAquis!B:H,2,FALSE),VLOOKUP(Table143223[[#This Row],[CodINE NUTII 2013]],[3]VRefAquis!B:H,2,FALSE)))</f>
        <v>#N/A</v>
      </c>
      <c r="O276" s="841" t="e">
        <f>IF(VLOOKUP(Table143223[[#This Row],[CodINE Mun2013]],[3]VRefArren!B:H,2,FALSE)&lt;&gt;"",VLOOKUP(Table143223[[#This Row],[CodINE Mun2013]],[3]VRefArren!B:H,2,FALSE),IFERROR(VLOOKUP(Table143223[[#This Row],[CodINE NUTIII 2013]],[3]VRefArren!B:H,2,FALSE),VLOOKUP(Table143223[[#This Row],[CodINE NUTII 2013]],[3]VRefArren!B:H,2,FALSE)))</f>
        <v>#N/A</v>
      </c>
      <c r="P276" s="842">
        <v>137</v>
      </c>
      <c r="Q276" s="113">
        <v>363</v>
      </c>
      <c r="R276" s="817" t="str">
        <f>CONCATENATE("010.01.04.05/2021/",Table143223[[#This Row],[CodINE Mun2011]])</f>
        <v>010.01.04.05/2021/1315</v>
      </c>
    </row>
    <row r="277" spans="1:18" ht="18.5">
      <c r="A277" s="79" t="s">
        <v>317</v>
      </c>
      <c r="B277" s="838" t="s">
        <v>965</v>
      </c>
      <c r="C277" s="353" t="s">
        <v>680</v>
      </c>
      <c r="D277" s="92" t="s">
        <v>17</v>
      </c>
      <c r="E277" s="839" t="str">
        <f>VLOOKUP(Table143223[[#This Row],[NUTS I]],Table153324[],2,FALSE)</f>
        <v>1</v>
      </c>
      <c r="F277" s="838" t="s">
        <v>1</v>
      </c>
      <c r="G277" s="839" t="str">
        <f>VLOOKUP(Table143223[[#This Row],[NUTS II 2011]],Table163425[],2,FALSE)</f>
        <v>11</v>
      </c>
      <c r="H277" s="93" t="s">
        <v>1</v>
      </c>
      <c r="I277" s="839" t="str">
        <f>VLOOKUP(Table143223[[#This Row],[NUTS II 2013]],Table16243627[],2,FALSE)</f>
        <v>11</v>
      </c>
      <c r="J277" s="838" t="s">
        <v>979</v>
      </c>
      <c r="K277" s="839" t="str">
        <f>VLOOKUP(Table143223[[#This Row],[NUTS III 2011]],Table173526[],2,FALSE)</f>
        <v>118</v>
      </c>
      <c r="L277" s="93" t="s">
        <v>90</v>
      </c>
      <c r="M277" s="839" t="str">
        <f>VLOOKUP(Table143223[[#This Row],[NUTS III 2013]],Table17253728[],2,FALSE)</f>
        <v>11B</v>
      </c>
      <c r="N277" s="840" t="e">
        <f>IFERROR(VLOOKUP(Table143223[[#This Row],[CodINE Mun2013]],[3]VRefAquis!B:H,2,FALSE),IFERROR(VLOOKUP(Table143223[[#This Row],[CodINE NUTIII 2013]],[3]VRefAquis!B:H,2,FALSE),VLOOKUP(Table143223[[#This Row],[CodINE NUTII 2013]],[3]VRefAquis!B:H,2,FALSE)))</f>
        <v>#N/A</v>
      </c>
      <c r="O277" s="841" t="e">
        <f>IF(VLOOKUP(Table143223[[#This Row],[CodINE Mun2013]],[3]VRefArren!B:H,2,FALSE)&lt;&gt;"",VLOOKUP(Table143223[[#This Row],[CodINE Mun2013]],[3]VRefArren!B:H,2,FALSE),IFERROR(VLOOKUP(Table143223[[#This Row],[CodINE NUTIII 2013]],[3]VRefArren!B:H,2,FALSE),VLOOKUP(Table143223[[#This Row],[CodINE NUTII 2013]],[3]VRefArren!B:H,2,FALSE)))</f>
        <v>#N/A</v>
      </c>
      <c r="P277" s="842">
        <v>0</v>
      </c>
      <c r="Q277" s="113">
        <v>0</v>
      </c>
      <c r="R277" s="817" t="str">
        <f>CONCATENATE("010.01.04.05/2021/",Table143223[[#This Row],[CodINE Mun2011]])</f>
        <v>010.01.04.05/2021/1712</v>
      </c>
    </row>
    <row r="278" spans="1:18" ht="18.5">
      <c r="A278" s="80" t="s">
        <v>318</v>
      </c>
      <c r="B278" s="838" t="s">
        <v>732</v>
      </c>
      <c r="C278" s="353" t="s">
        <v>408</v>
      </c>
      <c r="D278" s="93" t="s">
        <v>64</v>
      </c>
      <c r="E278" s="845" t="str">
        <f>VLOOKUP(Table143223[[#This Row],[NUTS I]],Table153324[],2,FALSE)</f>
        <v>2</v>
      </c>
      <c r="F278" s="838" t="s">
        <v>64</v>
      </c>
      <c r="G278" s="839" t="str">
        <f>VLOOKUP(Table143223[[#This Row],[NUTS II 2011]],Table163425[],2,FALSE)</f>
        <v>20</v>
      </c>
      <c r="H278" s="92" t="s">
        <v>64</v>
      </c>
      <c r="I278" s="839" t="str">
        <f>VLOOKUP(Table143223[[#This Row],[NUTS II 2013]],Table16243627[],2,FALSE)</f>
        <v>20</v>
      </c>
      <c r="J278" s="838" t="s">
        <v>64</v>
      </c>
      <c r="K278" s="839" t="str">
        <f>VLOOKUP(Table143223[[#This Row],[NUTS III 2011]],Table173526[],2,FALSE)</f>
        <v>200</v>
      </c>
      <c r="L278" s="838" t="s">
        <v>64</v>
      </c>
      <c r="M278" s="839" t="str">
        <f>VLOOKUP(Table143223[[#This Row],[NUTS III 2013]],Table17253728[],2,FALSE)</f>
        <v>200</v>
      </c>
      <c r="N278" s="840" t="e">
        <f>IFERROR(VLOOKUP(Table143223[[#This Row],[CodINE Mun2013]],[3]VRefAquis!B:H,2,FALSE),IFERROR(VLOOKUP(Table143223[[#This Row],[CodINE NUTIII 2013]],[3]VRefAquis!B:H,2,FALSE),VLOOKUP(Table143223[[#This Row],[CodINE NUTII 2013]],[3]VRefAquis!B:H,2,FALSE)))</f>
        <v>#N/A</v>
      </c>
      <c r="O278" s="841" t="e">
        <f>IF(VLOOKUP(Table143223[[#This Row],[CodINE Mun2013]],[3]VRefArren!B:H,2,FALSE)&lt;&gt;"",VLOOKUP(Table143223[[#This Row],[CodINE Mun2013]],[3]VRefArren!B:H,2,FALSE),IFERROR(VLOOKUP(Table143223[[#This Row],[CodINE NUTIII 2013]],[3]VRefArren!B:H,2,FALSE),VLOOKUP(Table143223[[#This Row],[CodINE NUTII 2013]],[3]VRefArren!B:H,2,FALSE)))</f>
        <v>#N/A</v>
      </c>
      <c r="P278" s="842">
        <v>0</v>
      </c>
      <c r="Q278" s="114">
        <v>0</v>
      </c>
      <c r="R278" s="817" t="str">
        <f>CONCATENATE("010.01.04.05/2021/",Table143223[[#This Row],[CodINE Mun2011]])</f>
        <v>010.01.04.05/2021/4502</v>
      </c>
    </row>
    <row r="279" spans="1:18" ht="18.5">
      <c r="A279" s="79" t="s">
        <v>319</v>
      </c>
      <c r="B279" s="838" t="s">
        <v>788</v>
      </c>
      <c r="C279" s="353" t="s">
        <v>447</v>
      </c>
      <c r="D279" s="92" t="s">
        <v>17</v>
      </c>
      <c r="E279" s="839" t="str">
        <f>VLOOKUP(Table143223[[#This Row],[NUTS I]],Table153324[],2,FALSE)</f>
        <v>1</v>
      </c>
      <c r="F279" s="838" t="s">
        <v>25</v>
      </c>
      <c r="G279" s="839" t="str">
        <f>VLOOKUP(Table143223[[#This Row],[NUTS II 2011]],Table163425[],2,FALSE)</f>
        <v>18</v>
      </c>
      <c r="H279" s="93" t="s">
        <v>25</v>
      </c>
      <c r="I279" s="839" t="str">
        <f>VLOOKUP(Table143223[[#This Row],[NUTS II 2013]],Table16243627[],2,FALSE)</f>
        <v>18</v>
      </c>
      <c r="J279" s="838" t="s">
        <v>26</v>
      </c>
      <c r="K279" s="839" t="str">
        <f>VLOOKUP(Table143223[[#This Row],[NUTS III 2011]],Table173526[],2,FALSE)</f>
        <v>183</v>
      </c>
      <c r="L279" s="92" t="s">
        <v>26</v>
      </c>
      <c r="M279" s="839" t="str">
        <f>VLOOKUP(Table143223[[#This Row],[NUTS III 2013]],Table17253728[],2,FALSE)</f>
        <v>187</v>
      </c>
      <c r="N279" s="840" t="e">
        <f>IFERROR(VLOOKUP(Table143223[[#This Row],[CodINE Mun2013]],[3]VRefAquis!B:H,2,FALSE),IFERROR(VLOOKUP(Table143223[[#This Row],[CodINE NUTIII 2013]],[3]VRefAquis!B:H,2,FALSE),VLOOKUP(Table143223[[#This Row],[CodINE NUTII 2013]],[3]VRefAquis!B:H,2,FALSE)))</f>
        <v>#N/A</v>
      </c>
      <c r="O279" s="841" t="e">
        <f>IF(VLOOKUP(Table143223[[#This Row],[CodINE Mun2013]],[3]VRefArren!B:H,2,FALSE)&lt;&gt;"",VLOOKUP(Table143223[[#This Row],[CodINE Mun2013]],[3]VRefArren!B:H,2,FALSE),IFERROR(VLOOKUP(Table143223[[#This Row],[CodINE NUTIII 2013]],[3]VRefArren!B:H,2,FALSE),VLOOKUP(Table143223[[#This Row],[CodINE NUTII 2013]],[3]VRefArren!B:H,2,FALSE)))</f>
        <v>#N/A</v>
      </c>
      <c r="P279" s="842">
        <v>1</v>
      </c>
      <c r="Q279" s="113">
        <v>12</v>
      </c>
      <c r="R279" s="817" t="str">
        <f>CONCATENATE("010.01.04.05/2021/",Table143223[[#This Row],[CodINE Mun2011]])</f>
        <v>010.01.04.05/2021/0712</v>
      </c>
    </row>
    <row r="280" spans="1:18" ht="18.5">
      <c r="A280" s="80" t="s">
        <v>320</v>
      </c>
      <c r="B280" s="838" t="s">
        <v>787</v>
      </c>
      <c r="C280" s="353" t="s">
        <v>446</v>
      </c>
      <c r="D280" s="92" t="s">
        <v>17</v>
      </c>
      <c r="E280" s="839" t="str">
        <f>VLOOKUP(Table143223[[#This Row],[NUTS I]],Table153324[],2,FALSE)</f>
        <v>1</v>
      </c>
      <c r="F280" s="838" t="s">
        <v>25</v>
      </c>
      <c r="G280" s="839" t="str">
        <f>VLOOKUP(Table143223[[#This Row],[NUTS II 2011]],Table163425[],2,FALSE)</f>
        <v>18</v>
      </c>
      <c r="H280" s="93" t="s">
        <v>25</v>
      </c>
      <c r="I280" s="839" t="str">
        <f>VLOOKUP(Table143223[[#This Row],[NUTS II 2013]],Table16243627[],2,FALSE)</f>
        <v>18</v>
      </c>
      <c r="J280" s="838" t="s">
        <v>26</v>
      </c>
      <c r="K280" s="839" t="str">
        <f>VLOOKUP(Table143223[[#This Row],[NUTS III 2011]],Table173526[],2,FALSE)</f>
        <v>183</v>
      </c>
      <c r="L280" s="92" t="s">
        <v>26</v>
      </c>
      <c r="M280" s="839" t="str">
        <f>VLOOKUP(Table143223[[#This Row],[NUTS III 2013]],Table17253728[],2,FALSE)</f>
        <v>187</v>
      </c>
      <c r="N280" s="840" t="e">
        <f>IFERROR(VLOOKUP(Table143223[[#This Row],[CodINE Mun2013]],[3]VRefAquis!B:H,2,FALSE),IFERROR(VLOOKUP(Table143223[[#This Row],[CodINE NUTIII 2013]],[3]VRefAquis!B:H,2,FALSE),VLOOKUP(Table143223[[#This Row],[CodINE NUTII 2013]],[3]VRefAquis!B:H,2,FALSE)))</f>
        <v>#N/A</v>
      </c>
      <c r="O280" s="841" t="e">
        <f>IF(VLOOKUP(Table143223[[#This Row],[CodINE Mun2013]],[3]VRefArren!B:H,2,FALSE)&lt;&gt;"",VLOOKUP(Table143223[[#This Row],[CodINE Mun2013]],[3]VRefArren!B:H,2,FALSE),IFERROR(VLOOKUP(Table143223[[#This Row],[CodINE NUTIII 2013]],[3]VRefArren!B:H,2,FALSE),VLOOKUP(Table143223[[#This Row],[CodINE NUTII 2013]],[3]VRefArren!B:H,2,FALSE)))</f>
        <v>#N/A</v>
      </c>
      <c r="P280" s="842">
        <v>0</v>
      </c>
      <c r="Q280" s="114">
        <v>0</v>
      </c>
      <c r="R280" s="817" t="str">
        <f>CONCATENATE("010.01.04.05/2021/",Table143223[[#This Row],[CodINE Mun2011]])</f>
        <v>010.01.04.05/2021/0713</v>
      </c>
    </row>
    <row r="281" spans="1:18" ht="18.5">
      <c r="A281" s="80" t="s">
        <v>321</v>
      </c>
      <c r="B281" s="838" t="s">
        <v>1045</v>
      </c>
      <c r="C281" s="353" t="s">
        <v>381</v>
      </c>
      <c r="D281" s="92" t="s">
        <v>17</v>
      </c>
      <c r="E281" s="839" t="str">
        <f>VLOOKUP(Table143223[[#This Row],[NUTS I]],Table153324[],2,FALSE)</f>
        <v>1</v>
      </c>
      <c r="F281" s="838" t="s">
        <v>1</v>
      </c>
      <c r="G281" s="839" t="str">
        <f>VLOOKUP(Table143223[[#This Row],[NUTS II 2011]],Table163425[],2,FALSE)</f>
        <v>11</v>
      </c>
      <c r="H281" s="93" t="s">
        <v>1</v>
      </c>
      <c r="I281" s="839" t="str">
        <f>VLOOKUP(Table143223[[#This Row],[NUTS II 2013]],Table16243627[],2,FALSE)</f>
        <v>11</v>
      </c>
      <c r="J281" s="838" t="s">
        <v>1054</v>
      </c>
      <c r="K281" s="839" t="str">
        <f>VLOOKUP(Table143223[[#This Row],[NUTS III 2011]],Table173526[],2,FALSE)</f>
        <v>111</v>
      </c>
      <c r="L281" s="92" t="s">
        <v>67</v>
      </c>
      <c r="M281" s="839" t="str">
        <f>VLOOKUP(Table143223[[#This Row],[NUTS III 2013]],Table17253728[],2,FALSE)</f>
        <v>111</v>
      </c>
      <c r="N281" s="840" t="e">
        <f>IFERROR(VLOOKUP(Table143223[[#This Row],[CodINE Mun2013]],[3]VRefAquis!B:H,2,FALSE),IFERROR(VLOOKUP(Table143223[[#This Row],[CodINE NUTIII 2013]],[3]VRefAquis!B:H,2,FALSE),VLOOKUP(Table143223[[#This Row],[CodINE NUTII 2013]],[3]VRefAquis!B:H,2,FALSE)))</f>
        <v>#N/A</v>
      </c>
      <c r="O281" s="841" t="e">
        <f>IF(VLOOKUP(Table143223[[#This Row],[CodINE Mun2013]],[3]VRefArren!B:H,2,FALSE)&lt;&gt;"",VLOOKUP(Table143223[[#This Row],[CodINE Mun2013]],[3]VRefArren!B:H,2,FALSE),IFERROR(VLOOKUP(Table143223[[#This Row],[CodINE NUTIII 2013]],[3]VRefArren!B:H,2,FALSE),VLOOKUP(Table143223[[#This Row],[CodINE NUTII 2013]],[3]VRefArren!B:H,2,FALSE)))</f>
        <v>#N/A</v>
      </c>
      <c r="P281" s="842">
        <v>7</v>
      </c>
      <c r="Q281" s="114">
        <v>129</v>
      </c>
      <c r="R281" s="817" t="str">
        <f>CONCATENATE("010.01.04.05/2021/",Table143223[[#This Row],[CodINE Mun2011]])</f>
        <v>010.01.04.05/2021/1609</v>
      </c>
    </row>
    <row r="282" spans="1:18" ht="18.5">
      <c r="A282" s="80" t="s">
        <v>322</v>
      </c>
      <c r="B282" s="838" t="s">
        <v>771</v>
      </c>
      <c r="C282" s="353" t="s">
        <v>488</v>
      </c>
      <c r="D282" s="92" t="s">
        <v>17</v>
      </c>
      <c r="E282" s="839" t="str">
        <f>VLOOKUP(Table143223[[#This Row],[NUTS I]],Table153324[],2,FALSE)</f>
        <v>1</v>
      </c>
      <c r="F282" s="838" t="s">
        <v>25</v>
      </c>
      <c r="G282" s="839" t="str">
        <f>VLOOKUP(Table143223[[#This Row],[NUTS II 2011]],Table163425[],2,FALSE)</f>
        <v>18</v>
      </c>
      <c r="H282" s="93" t="s">
        <v>25</v>
      </c>
      <c r="I282" s="839" t="str">
        <f>VLOOKUP(Table143223[[#This Row],[NUTS II 2013]],Table16243627[],2,FALSE)</f>
        <v>18</v>
      </c>
      <c r="J282" s="838" t="s">
        <v>44</v>
      </c>
      <c r="K282" s="839" t="str">
        <f>VLOOKUP(Table143223[[#This Row],[NUTS III 2011]],Table173526[],2,FALSE)</f>
        <v>184</v>
      </c>
      <c r="L282" s="92" t="s">
        <v>44</v>
      </c>
      <c r="M282" s="839" t="str">
        <f>VLOOKUP(Table143223[[#This Row],[NUTS III 2013]],Table17253728[],2,FALSE)</f>
        <v>184</v>
      </c>
      <c r="N282" s="840" t="e">
        <f>IFERROR(VLOOKUP(Table143223[[#This Row],[CodINE Mun2013]],[3]VRefAquis!B:H,2,FALSE),IFERROR(VLOOKUP(Table143223[[#This Row],[CodINE NUTIII 2013]],[3]VRefAquis!B:H,2,FALSE),VLOOKUP(Table143223[[#This Row],[CodINE NUTII 2013]],[3]VRefAquis!B:H,2,FALSE)))</f>
        <v>#N/A</v>
      </c>
      <c r="O282" s="841" t="e">
        <f>IF(VLOOKUP(Table143223[[#This Row],[CodINE Mun2013]],[3]VRefArren!B:H,2,FALSE)&lt;&gt;"",VLOOKUP(Table143223[[#This Row],[CodINE Mun2013]],[3]VRefArren!B:H,2,FALSE),IFERROR(VLOOKUP(Table143223[[#This Row],[CodINE NUTIII 2013]],[3]VRefArren!B:H,2,FALSE),VLOOKUP(Table143223[[#This Row],[CodINE NUTII 2013]],[3]VRefArren!B:H,2,FALSE)))</f>
        <v>#N/A</v>
      </c>
      <c r="P282" s="842">
        <v>5</v>
      </c>
      <c r="Q282" s="114">
        <v>29</v>
      </c>
      <c r="R282" s="817" t="str">
        <f>CONCATENATE("010.01.04.05/2021/",Table143223[[#This Row],[CodINE Mun2011]])</f>
        <v>010.01.04.05/2021/0214</v>
      </c>
    </row>
    <row r="283" spans="1:18" ht="18.5">
      <c r="A283" s="79" t="s">
        <v>323</v>
      </c>
      <c r="B283" s="838" t="s">
        <v>1039</v>
      </c>
      <c r="C283" s="353" t="s">
        <v>706</v>
      </c>
      <c r="D283" s="92" t="s">
        <v>17</v>
      </c>
      <c r="E283" s="839" t="str">
        <f>VLOOKUP(Table143223[[#This Row],[NUTS I]],Table153324[],2,FALSE)</f>
        <v>1</v>
      </c>
      <c r="F283" s="838" t="s">
        <v>1</v>
      </c>
      <c r="G283" s="839" t="str">
        <f>VLOOKUP(Table143223[[#This Row],[NUTS II 2011]],Table163425[],2,FALSE)</f>
        <v>11</v>
      </c>
      <c r="H283" s="93" t="s">
        <v>1</v>
      </c>
      <c r="I283" s="839" t="str">
        <f>VLOOKUP(Table143223[[#This Row],[NUTS II 2013]],Table16243627[],2,FALSE)</f>
        <v>11</v>
      </c>
      <c r="J283" s="838" t="s">
        <v>94</v>
      </c>
      <c r="K283" s="839" t="str">
        <f>VLOOKUP(Table143223[[#This Row],[NUTS III 2011]],Table173526[],2,FALSE)</f>
        <v>113</v>
      </c>
      <c r="L283" s="92" t="s">
        <v>94</v>
      </c>
      <c r="M283" s="839" t="str">
        <f>VLOOKUP(Table143223[[#This Row],[NUTS III 2013]],Table17253728[],2,FALSE)</f>
        <v>119</v>
      </c>
      <c r="N283" s="840" t="e">
        <f>IFERROR(VLOOKUP(Table143223[[#This Row],[CodINE Mun2013]],[3]VRefAquis!B:H,2,FALSE),IFERROR(VLOOKUP(Table143223[[#This Row],[CodINE NUTIII 2013]],[3]VRefAquis!B:H,2,FALSE),VLOOKUP(Table143223[[#This Row],[CodINE NUTII 2013]],[3]VRefAquis!B:H,2,FALSE)))</f>
        <v>#N/A</v>
      </c>
      <c r="O283" s="841" t="e">
        <f>IF(VLOOKUP(Table143223[[#This Row],[CodINE Mun2013]],[3]VRefArren!B:H,2,FALSE)&lt;&gt;"",VLOOKUP(Table143223[[#This Row],[CodINE Mun2013]],[3]VRefArren!B:H,2,FALSE),IFERROR(VLOOKUP(Table143223[[#This Row],[CodINE NUTIII 2013]],[3]VRefArren!B:H,2,FALSE),VLOOKUP(Table143223[[#This Row],[CodINE NUTII 2013]],[3]VRefArren!B:H,2,FALSE)))</f>
        <v>#N/A</v>
      </c>
      <c r="P283" s="842">
        <v>9</v>
      </c>
      <c r="Q283" s="113">
        <v>9</v>
      </c>
      <c r="R283" s="817" t="str">
        <f>CONCATENATE("010.01.04.05/2021/",Table143223[[#This Row],[CodINE Mun2011]])</f>
        <v>010.01.04.05/2021/0311</v>
      </c>
    </row>
    <row r="284" spans="1:18" ht="31">
      <c r="A284" s="79" t="s">
        <v>324</v>
      </c>
      <c r="B284" s="838" t="s">
        <v>735</v>
      </c>
      <c r="C284" s="353" t="s">
        <v>407</v>
      </c>
      <c r="D284" s="93" t="s">
        <v>64</v>
      </c>
      <c r="E284" s="845" t="str">
        <f>VLOOKUP(Table143223[[#This Row],[NUTS I]],Table153324[],2,FALSE)</f>
        <v>2</v>
      </c>
      <c r="F284" s="838" t="s">
        <v>64</v>
      </c>
      <c r="G284" s="839" t="str">
        <f>VLOOKUP(Table143223[[#This Row],[NUTS II 2011]],Table163425[],2,FALSE)</f>
        <v>20</v>
      </c>
      <c r="H284" s="92" t="s">
        <v>64</v>
      </c>
      <c r="I284" s="839" t="str">
        <f>VLOOKUP(Table143223[[#This Row],[NUTS II 2013]],Table16243627[],2,FALSE)</f>
        <v>20</v>
      </c>
      <c r="J284" s="838" t="s">
        <v>64</v>
      </c>
      <c r="K284" s="839" t="str">
        <f>VLOOKUP(Table143223[[#This Row],[NUTS III 2011]],Table173526[],2,FALSE)</f>
        <v>200</v>
      </c>
      <c r="L284" s="838" t="s">
        <v>64</v>
      </c>
      <c r="M284" s="839" t="str">
        <f>VLOOKUP(Table143223[[#This Row],[NUTS III 2013]],Table17253728[],2,FALSE)</f>
        <v>200</v>
      </c>
      <c r="N284" s="840" t="e">
        <f>IFERROR(VLOOKUP(Table143223[[#This Row],[CodINE Mun2013]],[3]VRefAquis!B:H,2,FALSE),IFERROR(VLOOKUP(Table143223[[#This Row],[CodINE NUTIII 2013]],[3]VRefAquis!B:H,2,FALSE),VLOOKUP(Table143223[[#This Row],[CodINE NUTII 2013]],[3]VRefAquis!B:H,2,FALSE)))</f>
        <v>#N/A</v>
      </c>
      <c r="O284" s="841" t="e">
        <f>IF(VLOOKUP(Table143223[[#This Row],[CodINE Mun2013]],[3]VRefArren!B:H,2,FALSE)&lt;&gt;"",VLOOKUP(Table143223[[#This Row],[CodINE Mun2013]],[3]VRefArren!B:H,2,FALSE),IFERROR(VLOOKUP(Table143223[[#This Row],[CodINE NUTIII 2013]],[3]VRefArren!B:H,2,FALSE),VLOOKUP(Table143223[[#This Row],[CodINE NUTII 2013]],[3]VRefArren!B:H,2,FALSE)))</f>
        <v>#N/A</v>
      </c>
      <c r="P284" s="842">
        <v>5</v>
      </c>
      <c r="Q284" s="113">
        <v>115</v>
      </c>
      <c r="R284" s="817" t="str">
        <f>CONCATENATE("010.01.04.05/2021/",Table143223[[#This Row],[CodINE Mun2011]])</f>
        <v>010.01.04.05/2021/4302</v>
      </c>
    </row>
    <row r="285" spans="1:18" ht="18.5">
      <c r="A285" s="80" t="s">
        <v>325</v>
      </c>
      <c r="B285" s="838" t="s">
        <v>894</v>
      </c>
      <c r="C285" s="353" t="s">
        <v>545</v>
      </c>
      <c r="D285" s="92" t="s">
        <v>17</v>
      </c>
      <c r="E285" s="839" t="str">
        <f>VLOOKUP(Table143223[[#This Row],[NUTS I]],Table153324[],2,FALSE)</f>
        <v>1</v>
      </c>
      <c r="F285" s="838" t="s">
        <v>18</v>
      </c>
      <c r="G285" s="839" t="str">
        <f>VLOOKUP(Table143223[[#This Row],[NUTS II 2011]],Table163425[],2,FALSE)</f>
        <v>16</v>
      </c>
      <c r="H285" s="92" t="s">
        <v>18</v>
      </c>
      <c r="I285" s="839" t="str">
        <f>VLOOKUP(Table143223[[#This Row],[NUTS II 2013]],Table16243627[],2,FALSE)</f>
        <v>16</v>
      </c>
      <c r="J285" s="838" t="s">
        <v>899</v>
      </c>
      <c r="K285" s="839" t="str">
        <f>VLOOKUP(Table143223[[#This Row],[NUTS III 2011]],Table173526[],2,FALSE)</f>
        <v>166</v>
      </c>
      <c r="L285" s="92" t="s">
        <v>19</v>
      </c>
      <c r="M285" s="839" t="str">
        <f>VLOOKUP(Table143223[[#This Row],[NUTS III 2013]],Table17253728[],2,FALSE)</f>
        <v>16I</v>
      </c>
      <c r="N285" s="840" t="e">
        <f>IFERROR(VLOOKUP(Table143223[[#This Row],[CodINE Mun2013]],[3]VRefAquis!B:H,2,FALSE),IFERROR(VLOOKUP(Table143223[[#This Row],[CodINE NUTIII 2013]],[3]VRefAquis!B:H,2,FALSE),VLOOKUP(Table143223[[#This Row],[CodINE NUTII 2013]],[3]VRefAquis!B:H,2,FALSE)))</f>
        <v>#N/A</v>
      </c>
      <c r="O285" s="841" t="e">
        <f>IF(VLOOKUP(Table143223[[#This Row],[CodINE Mun2013]],[3]VRefArren!B:H,2,FALSE)&lt;&gt;"",VLOOKUP(Table143223[[#This Row],[CodINE Mun2013]],[3]VRefArren!B:H,2,FALSE),IFERROR(VLOOKUP(Table143223[[#This Row],[CodINE NUTIII 2013]],[3]VRefArren!B:H,2,FALSE),VLOOKUP(Table143223[[#This Row],[CodINE NUTII 2013]],[3]VRefArren!B:H,2,FALSE)))</f>
        <v>#N/A</v>
      </c>
      <c r="P285" s="842">
        <v>0</v>
      </c>
      <c r="Q285" s="114">
        <v>0</v>
      </c>
      <c r="R285" s="817" t="str">
        <f>CONCATENATE("010.01.04.05/2021/",Table143223[[#This Row],[CodINE Mun2011]])</f>
        <v>010.01.04.05/2021/0510</v>
      </c>
    </row>
    <row r="286" spans="1:18" ht="18.5">
      <c r="A286" s="80" t="s">
        <v>326</v>
      </c>
      <c r="B286" s="838" t="s">
        <v>745</v>
      </c>
      <c r="C286" s="353" t="s">
        <v>428</v>
      </c>
      <c r="D286" s="92" t="s">
        <v>17</v>
      </c>
      <c r="E286" s="839" t="str">
        <f>VLOOKUP(Table143223[[#This Row],[NUTS I]],Table153324[],2,FALSE)</f>
        <v>1</v>
      </c>
      <c r="F286" s="838" t="s">
        <v>29</v>
      </c>
      <c r="G286" s="839" t="str">
        <f>VLOOKUP(Table143223[[#This Row],[NUTS II 2011]],Table163425[],2,FALSE)</f>
        <v>15</v>
      </c>
      <c r="H286" s="93" t="s">
        <v>29</v>
      </c>
      <c r="I286" s="839" t="str">
        <f>VLOOKUP(Table143223[[#This Row],[NUTS II 2013]],Table16243627[],2,FALSE)</f>
        <v>15</v>
      </c>
      <c r="J286" s="838" t="s">
        <v>29</v>
      </c>
      <c r="K286" s="839">
        <f>VLOOKUP(Table143223[[#This Row],[NUTS III 2011]],Table173526[],2,FALSE)</f>
        <v>150</v>
      </c>
      <c r="L286" s="92" t="s">
        <v>29</v>
      </c>
      <c r="M286" s="839">
        <f>VLOOKUP(Table143223[[#This Row],[NUTS III 2013]],Table17253728[],2,FALSE)</f>
        <v>150</v>
      </c>
      <c r="N286" s="840" t="e">
        <f>IFERROR(VLOOKUP(Table143223[[#This Row],[CodINE Mun2013]],[3]VRefAquis!B:H,2,FALSE),IFERROR(VLOOKUP(Table143223[[#This Row],[CodINE NUTIII 2013]],[3]VRefAquis!B:H,2,FALSE),VLOOKUP(Table143223[[#This Row],[CodINE NUTII 2013]],[3]VRefAquis!B:H,2,FALSE)))</f>
        <v>#N/A</v>
      </c>
      <c r="O286" s="841" t="e">
        <f>IF(VLOOKUP(Table143223[[#This Row],[CodINE Mun2013]],[3]VRefArren!B:H,2,FALSE)&lt;&gt;"",VLOOKUP(Table143223[[#This Row],[CodINE Mun2013]],[3]VRefArren!B:H,2,FALSE),IFERROR(VLOOKUP(Table143223[[#This Row],[CodINE NUTIII 2013]],[3]VRefArren!B:H,2,FALSE),VLOOKUP(Table143223[[#This Row],[CodINE NUTII 2013]],[3]VRefArren!B:H,2,FALSE)))</f>
        <v>#N/A</v>
      </c>
      <c r="P286" s="842">
        <v>0</v>
      </c>
      <c r="Q286" s="114">
        <v>0</v>
      </c>
      <c r="R286" s="817" t="str">
        <f>CONCATENATE("010.01.04.05/2021/",Table143223[[#This Row],[CodINE Mun2011]])</f>
        <v>010.01.04.05/2021/0815</v>
      </c>
    </row>
    <row r="287" spans="1:18" ht="18.5">
      <c r="A287" s="80" t="s">
        <v>327</v>
      </c>
      <c r="B287" s="838" t="s">
        <v>1025</v>
      </c>
      <c r="C287" s="353" t="s">
        <v>687</v>
      </c>
      <c r="D287" s="92" t="s">
        <v>17</v>
      </c>
      <c r="E287" s="839" t="str">
        <f>VLOOKUP(Table143223[[#This Row],[NUTS I]],Table153324[],2,FALSE)</f>
        <v>1</v>
      </c>
      <c r="F287" s="838" t="s">
        <v>1</v>
      </c>
      <c r="G287" s="839" t="str">
        <f>VLOOKUP(Table143223[[#This Row],[NUTS II 2011]],Table163425[],2,FALSE)</f>
        <v>11</v>
      </c>
      <c r="H287" s="93" t="s">
        <v>1</v>
      </c>
      <c r="I287" s="839" t="str">
        <f>VLOOKUP(Table143223[[#This Row],[NUTS II 2013]],Table16243627[],2,FALSE)</f>
        <v>11</v>
      </c>
      <c r="J287" s="838" t="s">
        <v>1034</v>
      </c>
      <c r="K287" s="839" t="str">
        <f>VLOOKUP(Table143223[[#This Row],[NUTS III 2011]],Table173526[],2,FALSE)</f>
        <v>114</v>
      </c>
      <c r="L287" s="93" t="s">
        <v>72</v>
      </c>
      <c r="M287" s="839" t="str">
        <f>VLOOKUP(Table143223[[#This Row],[NUTS III 2013]],Table17253728[],2,FALSE)</f>
        <v>11A</v>
      </c>
      <c r="N287" s="840" t="e">
        <f>IFERROR(VLOOKUP(Table143223[[#This Row],[CodINE Mun2013]],[3]VRefAquis!B:H,2,FALSE),IFERROR(VLOOKUP(Table143223[[#This Row],[CodINE NUTIII 2013]],[3]VRefAquis!B:H,2,FALSE),VLOOKUP(Table143223[[#This Row],[CodINE NUTII 2013]],[3]VRefAquis!B:H,2,FALSE)))</f>
        <v>#N/A</v>
      </c>
      <c r="O287" s="841" t="e">
        <f>IF(VLOOKUP(Table143223[[#This Row],[CodINE Mun2013]],[3]VRefArren!B:H,2,FALSE)&lt;&gt;"",VLOOKUP(Table143223[[#This Row],[CodINE Mun2013]],[3]VRefArren!B:H,2,FALSE),IFERROR(VLOOKUP(Table143223[[#This Row],[CodINE NUTIII 2013]],[3]VRefArren!B:H,2,FALSE),VLOOKUP(Table143223[[#This Row],[CodINE NUTII 2013]],[3]VRefArren!B:H,2,FALSE)))</f>
        <v>#N/A</v>
      </c>
      <c r="P287" s="842">
        <v>0</v>
      </c>
      <c r="Q287" s="114">
        <v>0</v>
      </c>
      <c r="R287" s="817" t="str">
        <f>CONCATENATE("010.01.04.05/2021/",Table143223[[#This Row],[CodINE Mun2011]])</f>
        <v>010.01.04.05/2021/1316</v>
      </c>
    </row>
    <row r="288" spans="1:18" ht="18.5">
      <c r="A288" s="79" t="s">
        <v>328</v>
      </c>
      <c r="B288" s="838" t="s">
        <v>743</v>
      </c>
      <c r="C288" s="353" t="s">
        <v>406</v>
      </c>
      <c r="D288" s="93" t="s">
        <v>64</v>
      </c>
      <c r="E288" s="845" t="str">
        <f>VLOOKUP(Table143223[[#This Row],[NUTS I]],Table153324[],2,FALSE)</f>
        <v>2</v>
      </c>
      <c r="F288" s="838" t="s">
        <v>64</v>
      </c>
      <c r="G288" s="839" t="str">
        <f>VLOOKUP(Table143223[[#This Row],[NUTS II 2011]],Table163425[],2,FALSE)</f>
        <v>20</v>
      </c>
      <c r="H288" s="92" t="s">
        <v>64</v>
      </c>
      <c r="I288" s="839" t="str">
        <f>VLOOKUP(Table143223[[#This Row],[NUTS II 2013]],Table16243627[],2,FALSE)</f>
        <v>20</v>
      </c>
      <c r="J288" s="838" t="s">
        <v>64</v>
      </c>
      <c r="K288" s="839" t="str">
        <f>VLOOKUP(Table143223[[#This Row],[NUTS III 2011]],Table173526[],2,FALSE)</f>
        <v>200</v>
      </c>
      <c r="L288" s="838" t="s">
        <v>64</v>
      </c>
      <c r="M288" s="839" t="str">
        <f>VLOOKUP(Table143223[[#This Row],[NUTS III 2013]],Table17253728[],2,FALSE)</f>
        <v>200</v>
      </c>
      <c r="N288" s="840" t="e">
        <f>IFERROR(VLOOKUP(Table143223[[#This Row],[CodINE Mun2013]],[3]VRefAquis!B:H,2,FALSE),IFERROR(VLOOKUP(Table143223[[#This Row],[CodINE NUTIII 2013]],[3]VRefAquis!B:H,2,FALSE),VLOOKUP(Table143223[[#This Row],[CodINE NUTII 2013]],[3]VRefAquis!B:H,2,FALSE)))</f>
        <v>#N/A</v>
      </c>
      <c r="O288" s="841" t="e">
        <f>IF(VLOOKUP(Table143223[[#This Row],[CodINE Mun2013]],[3]VRefArren!B:H,2,FALSE)&lt;&gt;"",VLOOKUP(Table143223[[#This Row],[CodINE Mun2013]],[3]VRefArren!B:H,2,FALSE),IFERROR(VLOOKUP(Table143223[[#This Row],[CodINE NUTIII 2013]],[3]VRefArren!B:H,2,FALSE),VLOOKUP(Table143223[[#This Row],[CodINE NUTII 2013]],[3]VRefArren!B:H,2,FALSE)))</f>
        <v>#N/A</v>
      </c>
      <c r="P288" s="842">
        <v>0</v>
      </c>
      <c r="Q288" s="113">
        <v>0</v>
      </c>
      <c r="R288" s="817" t="str">
        <f>CONCATENATE("010.01.04.05/2021/",Table143223[[#This Row],[CodINE Mun2011]])</f>
        <v>010.01.04.05/2021/4101</v>
      </c>
    </row>
    <row r="289" spans="1:18" ht="18.5">
      <c r="A289" s="80" t="s">
        <v>329</v>
      </c>
      <c r="B289" s="838" t="s">
        <v>995</v>
      </c>
      <c r="C289" s="353" t="s">
        <v>639</v>
      </c>
      <c r="D289" s="92" t="s">
        <v>17</v>
      </c>
      <c r="E289" s="839" t="str">
        <f>VLOOKUP(Table143223[[#This Row],[NUTS I]],Table153324[],2,FALSE)</f>
        <v>1</v>
      </c>
      <c r="F289" s="838" t="s">
        <v>1</v>
      </c>
      <c r="G289" s="839" t="str">
        <f>VLOOKUP(Table143223[[#This Row],[NUTS II 2011]],Table163425[],2,FALSE)</f>
        <v>11</v>
      </c>
      <c r="H289" s="93" t="s">
        <v>1</v>
      </c>
      <c r="I289" s="839" t="str">
        <f>VLOOKUP(Table143223[[#This Row],[NUTS II 2013]],Table16243627[],2,FALSE)</f>
        <v>11</v>
      </c>
      <c r="J289" s="838" t="s">
        <v>41</v>
      </c>
      <c r="K289" s="839" t="str">
        <f>VLOOKUP(Table143223[[#This Row],[NUTS III 2011]],Table173526[],2,FALSE)</f>
        <v>117</v>
      </c>
      <c r="L289" s="92" t="s">
        <v>40</v>
      </c>
      <c r="M289" s="839" t="str">
        <f>VLOOKUP(Table143223[[#This Row],[NUTS III 2013]],Table17253728[],2,FALSE)</f>
        <v>11E</v>
      </c>
      <c r="N289" s="840" t="e">
        <f>IFERROR(VLOOKUP(Table143223[[#This Row],[CodINE Mun2013]],[3]VRefAquis!B:H,2,FALSE),IFERROR(VLOOKUP(Table143223[[#This Row],[CodINE NUTIII 2013]],[3]VRefAquis!B:H,2,FALSE),VLOOKUP(Table143223[[#This Row],[CodINE NUTII 2013]],[3]VRefAquis!B:H,2,FALSE)))</f>
        <v>#N/A</v>
      </c>
      <c r="O289" s="841" t="e">
        <f>IF(VLOOKUP(Table143223[[#This Row],[CodINE Mun2013]],[3]VRefArren!B:H,2,FALSE)&lt;&gt;"",VLOOKUP(Table143223[[#This Row],[CodINE Mun2013]],[3]VRefArren!B:H,2,FALSE),IFERROR(VLOOKUP(Table143223[[#This Row],[CodINE NUTIII 2013]],[3]VRefArren!B:H,2,FALSE),VLOOKUP(Table143223[[#This Row],[CodINE NUTII 2013]],[3]VRefArren!B:H,2,FALSE)))</f>
        <v>#N/A</v>
      </c>
      <c r="P289" s="842">
        <v>3</v>
      </c>
      <c r="Q289" s="113">
        <v>4</v>
      </c>
      <c r="R289" s="817" t="str">
        <f>CONCATENATE("010.01.04.05/2021/",Table143223[[#This Row],[CodINE Mun2011]])</f>
        <v>010.01.04.05/2021/0410</v>
      </c>
    </row>
    <row r="290" spans="1:18" ht="18.5">
      <c r="A290" s="79" t="s">
        <v>330</v>
      </c>
      <c r="B290" s="838" t="s">
        <v>834</v>
      </c>
      <c r="C290" s="353" t="s">
        <v>508</v>
      </c>
      <c r="D290" s="92" t="s">
        <v>17</v>
      </c>
      <c r="E290" s="839" t="str">
        <f>VLOOKUP(Table143223[[#This Row],[NUTS I]],Table153324[],2,FALSE)</f>
        <v>1</v>
      </c>
      <c r="F290" s="838" t="s">
        <v>167</v>
      </c>
      <c r="G290" s="839" t="str">
        <f>VLOOKUP(Table143223[[#This Row],[NUTS II 2011]],Table163425[],2,FALSE)</f>
        <v>17</v>
      </c>
      <c r="H290" s="93" t="s">
        <v>36</v>
      </c>
      <c r="I290" s="839" t="str">
        <f>VLOOKUP(Table143223[[#This Row],[NUTS II 2013]],Table16243627[],2,FALSE)</f>
        <v>17</v>
      </c>
      <c r="J290" s="838" t="s">
        <v>842</v>
      </c>
      <c r="K290" s="839" t="str">
        <f>VLOOKUP(Table143223[[#This Row],[NUTS III 2011]],Table173526[],2,FALSE)</f>
        <v>171</v>
      </c>
      <c r="L290" s="92" t="s">
        <v>36</v>
      </c>
      <c r="M290" s="839" t="str">
        <f>VLOOKUP(Table143223[[#This Row],[NUTS III 2013]],Table17253728[],2,FALSE)</f>
        <v>170</v>
      </c>
      <c r="N290" s="840" t="e">
        <f>IFERROR(VLOOKUP(Table143223[[#This Row],[CodINE Mun2013]],[3]VRefAquis!B:H,2,FALSE),IFERROR(VLOOKUP(Table143223[[#This Row],[CodINE NUTIII 2013]],[3]VRefAquis!B:H,2,FALSE),VLOOKUP(Table143223[[#This Row],[CodINE NUTII 2013]],[3]VRefAquis!B:H,2,FALSE)))</f>
        <v>#N/A</v>
      </c>
      <c r="O290" s="841" t="e">
        <f>IF(VLOOKUP(Table143223[[#This Row],[CodINE Mun2013]],[3]VRefArren!B:H,2,FALSE)&lt;&gt;"",VLOOKUP(Table143223[[#This Row],[CodINE Mun2013]],[3]VRefArren!B:H,2,FALSE),IFERROR(VLOOKUP(Table143223[[#This Row],[CodINE NUTIII 2013]],[3]VRefArren!B:H,2,FALSE),VLOOKUP(Table143223[[#This Row],[CodINE NUTII 2013]],[3]VRefArren!B:H,2,FALSE)))</f>
        <v>#N/A</v>
      </c>
      <c r="P290" s="842">
        <v>3</v>
      </c>
      <c r="Q290" s="113">
        <v>44</v>
      </c>
      <c r="R290" s="817" t="str">
        <f>CONCATENATE("010.01.04.05/2021/",Table143223[[#This Row],[CodINE Mun2011]])</f>
        <v>010.01.04.05/2021/1114</v>
      </c>
    </row>
    <row r="291" spans="1:18" ht="31">
      <c r="A291" s="80" t="s">
        <v>331</v>
      </c>
      <c r="B291" s="838" t="s">
        <v>737</v>
      </c>
      <c r="C291" s="353" t="s">
        <v>405</v>
      </c>
      <c r="D291" s="93" t="s">
        <v>64</v>
      </c>
      <c r="E291" s="845" t="str">
        <f>VLOOKUP(Table143223[[#This Row],[NUTS I]],Table153324[],2,FALSE)</f>
        <v>2</v>
      </c>
      <c r="F291" s="838" t="s">
        <v>64</v>
      </c>
      <c r="G291" s="839" t="str">
        <f>VLOOKUP(Table143223[[#This Row],[NUTS II 2011]],Table163425[],2,FALSE)</f>
        <v>20</v>
      </c>
      <c r="H291" s="92" t="s">
        <v>64</v>
      </c>
      <c r="I291" s="839" t="str">
        <f>VLOOKUP(Table143223[[#This Row],[NUTS II 2013]],Table16243627[],2,FALSE)</f>
        <v>20</v>
      </c>
      <c r="J291" s="838" t="s">
        <v>64</v>
      </c>
      <c r="K291" s="839" t="str">
        <f>VLOOKUP(Table143223[[#This Row],[NUTS III 2011]],Table173526[],2,FALSE)</f>
        <v>200</v>
      </c>
      <c r="L291" s="838" t="s">
        <v>64</v>
      </c>
      <c r="M291" s="839" t="str">
        <f>VLOOKUP(Table143223[[#This Row],[NUTS III 2013]],Table17253728[],2,FALSE)</f>
        <v>200</v>
      </c>
      <c r="N291" s="840" t="e">
        <f>IFERROR(VLOOKUP(Table143223[[#This Row],[CodINE Mun2013]],[3]VRefAquis!B:H,2,FALSE),IFERROR(VLOOKUP(Table143223[[#This Row],[CodINE NUTIII 2013]],[3]VRefAquis!B:H,2,FALSE),VLOOKUP(Table143223[[#This Row],[CodINE NUTII 2013]],[3]VRefAquis!B:H,2,FALSE)))</f>
        <v>#N/A</v>
      </c>
      <c r="O291" s="841" t="e">
        <f>IF(VLOOKUP(Table143223[[#This Row],[CodINE Mun2013]],[3]VRefArren!B:H,2,FALSE)&lt;&gt;"",VLOOKUP(Table143223[[#This Row],[CodINE Mun2013]],[3]VRefArren!B:H,2,FALSE),IFERROR(VLOOKUP(Table143223[[#This Row],[CodINE NUTIII 2013]],[3]VRefArren!B:H,2,FALSE),VLOOKUP(Table143223[[#This Row],[CodINE NUTII 2013]],[3]VRefArren!B:H,2,FALSE)))</f>
        <v>#N/A</v>
      </c>
      <c r="P291" s="842">
        <v>0</v>
      </c>
      <c r="Q291" s="114">
        <v>0</v>
      </c>
      <c r="R291" s="817" t="str">
        <f>CONCATENATE("010.01.04.05/2021/",Table143223[[#This Row],[CodINE Mun2011]])</f>
        <v>010.01.04.05/2021/4206</v>
      </c>
    </row>
    <row r="292" spans="1:18" ht="31">
      <c r="A292" s="79" t="s">
        <v>332</v>
      </c>
      <c r="B292" s="838" t="s">
        <v>844</v>
      </c>
      <c r="C292" s="353" t="s">
        <v>544</v>
      </c>
      <c r="D292" s="92" t="s">
        <v>17</v>
      </c>
      <c r="E292" s="839" t="str">
        <f>VLOOKUP(Table143223[[#This Row],[NUTS I]],Table153324[],2,FALSE)</f>
        <v>1</v>
      </c>
      <c r="F292" s="838" t="s">
        <v>18</v>
      </c>
      <c r="G292" s="839" t="str">
        <f>VLOOKUP(Table143223[[#This Row],[NUTS II 2011]],Table163425[],2,FALSE)</f>
        <v>16</v>
      </c>
      <c r="H292" s="92" t="s">
        <v>18</v>
      </c>
      <c r="I292" s="839" t="str">
        <f>VLOOKUP(Table143223[[#This Row],[NUTS II 2013]],Table16243627[],2,FALSE)</f>
        <v>16</v>
      </c>
      <c r="J292" s="838" t="s">
        <v>19</v>
      </c>
      <c r="K292" s="839" t="str">
        <f>VLOOKUP(Table143223[[#This Row],[NUTS III 2011]],Table173526[],2,FALSE)</f>
        <v>16C</v>
      </c>
      <c r="L292" s="92" t="s">
        <v>19</v>
      </c>
      <c r="M292" s="839" t="str">
        <f>VLOOKUP(Table143223[[#This Row],[NUTS III 2013]],Table17253728[],2,FALSE)</f>
        <v>16I</v>
      </c>
      <c r="N292" s="840" t="e">
        <f>IFERROR(VLOOKUP(Table143223[[#This Row],[CodINE Mun2013]],[3]VRefAquis!B:H,2,FALSE),IFERROR(VLOOKUP(Table143223[[#This Row],[CodINE NUTIII 2013]],[3]VRefAquis!B:H,2,FALSE),VLOOKUP(Table143223[[#This Row],[CodINE NUTII 2013]],[3]VRefAquis!B:H,2,FALSE)))</f>
        <v>#N/A</v>
      </c>
      <c r="O292" s="841" t="e">
        <f>IF(VLOOKUP(Table143223[[#This Row],[CodINE Mun2013]],[3]VRefArren!B:H,2,FALSE)&lt;&gt;"",VLOOKUP(Table143223[[#This Row],[CodINE Mun2013]],[3]VRefArren!B:H,2,FALSE),IFERROR(VLOOKUP(Table143223[[#This Row],[CodINE NUTIII 2013]],[3]VRefArren!B:H,2,FALSE),VLOOKUP(Table143223[[#This Row],[CodINE NUTII 2013]],[3]VRefArren!B:H,2,FALSE)))</f>
        <v>#N/A</v>
      </c>
      <c r="P292" s="842">
        <v>1</v>
      </c>
      <c r="Q292" s="113">
        <v>10</v>
      </c>
      <c r="R292" s="817" t="str">
        <f>CONCATENATE("010.01.04.05/2021/",Table143223[[#This Row],[CodINE Mun2011]])</f>
        <v>010.01.04.05/2021/1420</v>
      </c>
    </row>
    <row r="293" spans="1:18" ht="31">
      <c r="A293" s="79" t="s">
        <v>333</v>
      </c>
      <c r="B293" s="838" t="s">
        <v>1044</v>
      </c>
      <c r="C293" s="353" t="s">
        <v>382</v>
      </c>
      <c r="D293" s="92" t="s">
        <v>17</v>
      </c>
      <c r="E293" s="839" t="str">
        <f>VLOOKUP(Table143223[[#This Row],[NUTS I]],Table153324[],2,FALSE)</f>
        <v>1</v>
      </c>
      <c r="F293" s="838" t="s">
        <v>1</v>
      </c>
      <c r="G293" s="839" t="str">
        <f>VLOOKUP(Table143223[[#This Row],[NUTS II 2011]],Table163425[],2,FALSE)</f>
        <v>11</v>
      </c>
      <c r="H293" s="93" t="s">
        <v>1</v>
      </c>
      <c r="I293" s="839" t="str">
        <f>VLOOKUP(Table143223[[#This Row],[NUTS II 2013]],Table16243627[],2,FALSE)</f>
        <v>11</v>
      </c>
      <c r="J293" s="838" t="s">
        <v>1054</v>
      </c>
      <c r="K293" s="839" t="str">
        <f>VLOOKUP(Table143223[[#This Row],[NUTS III 2011]],Table173526[],2,FALSE)</f>
        <v>111</v>
      </c>
      <c r="L293" s="92" t="s">
        <v>67</v>
      </c>
      <c r="M293" s="839" t="str">
        <f>VLOOKUP(Table143223[[#This Row],[NUTS III 2013]],Table17253728[],2,FALSE)</f>
        <v>111</v>
      </c>
      <c r="N293" s="840" t="e">
        <f>IFERROR(VLOOKUP(Table143223[[#This Row],[CodINE Mun2013]],[3]VRefAquis!B:H,2,FALSE),IFERROR(VLOOKUP(Table143223[[#This Row],[CodINE NUTIII 2013]],[3]VRefAquis!B:H,2,FALSE),VLOOKUP(Table143223[[#This Row],[CodINE NUTII 2013]],[3]VRefAquis!B:H,2,FALSE)))</f>
        <v>#N/A</v>
      </c>
      <c r="O293" s="841" t="e">
        <f>IF(VLOOKUP(Table143223[[#This Row],[CodINE Mun2013]],[3]VRefArren!B:H,2,FALSE)&lt;&gt;"",VLOOKUP(Table143223[[#This Row],[CodINE Mun2013]],[3]VRefArren!B:H,2,FALSE),IFERROR(VLOOKUP(Table143223[[#This Row],[CodINE NUTIII 2013]],[3]VRefArren!B:H,2,FALSE),VLOOKUP(Table143223[[#This Row],[CodINE NUTII 2013]],[3]VRefArren!B:H,2,FALSE)))</f>
        <v>#N/A</v>
      </c>
      <c r="P293" s="842">
        <v>0</v>
      </c>
      <c r="Q293" s="113">
        <v>0</v>
      </c>
      <c r="R293" s="817" t="str">
        <f>CONCATENATE("010.01.04.05/2021/",Table143223[[#This Row],[CodINE Mun2011]])</f>
        <v>010.01.04.05/2021/1610</v>
      </c>
    </row>
    <row r="294" spans="1:18" ht="31">
      <c r="A294" s="80" t="s">
        <v>334</v>
      </c>
      <c r="B294" s="838" t="s">
        <v>1038</v>
      </c>
      <c r="C294" s="353" t="s">
        <v>705</v>
      </c>
      <c r="D294" s="92" t="s">
        <v>17</v>
      </c>
      <c r="E294" s="839" t="str">
        <f>VLOOKUP(Table143223[[#This Row],[NUTS I]],Table153324[],2,FALSE)</f>
        <v>1</v>
      </c>
      <c r="F294" s="838" t="s">
        <v>1</v>
      </c>
      <c r="G294" s="839" t="str">
        <f>VLOOKUP(Table143223[[#This Row],[NUTS II 2011]],Table163425[],2,FALSE)</f>
        <v>11</v>
      </c>
      <c r="H294" s="93" t="s">
        <v>1</v>
      </c>
      <c r="I294" s="839" t="str">
        <f>VLOOKUP(Table143223[[#This Row],[NUTS II 2013]],Table16243627[],2,FALSE)</f>
        <v>11</v>
      </c>
      <c r="J294" s="838" t="s">
        <v>94</v>
      </c>
      <c r="K294" s="839" t="str">
        <f>VLOOKUP(Table143223[[#This Row],[NUTS III 2011]],Table173526[],2,FALSE)</f>
        <v>113</v>
      </c>
      <c r="L294" s="92" t="s">
        <v>94</v>
      </c>
      <c r="M294" s="839" t="str">
        <f>VLOOKUP(Table143223[[#This Row],[NUTS III 2013]],Table17253728[],2,FALSE)</f>
        <v>119</v>
      </c>
      <c r="N294" s="840" t="e">
        <f>IFERROR(VLOOKUP(Table143223[[#This Row],[CodINE Mun2013]],[3]VRefAquis!B:H,2,FALSE),IFERROR(VLOOKUP(Table143223[[#This Row],[CodINE NUTIII 2013]],[3]VRefAquis!B:H,2,FALSE),VLOOKUP(Table143223[[#This Row],[CodINE NUTII 2013]],[3]VRefAquis!B:H,2,FALSE)))</f>
        <v>#N/A</v>
      </c>
      <c r="O294" s="841" t="e">
        <f>IF(VLOOKUP(Table143223[[#This Row],[CodINE Mun2013]],[3]VRefArren!B:H,2,FALSE)&lt;&gt;"",VLOOKUP(Table143223[[#This Row],[CodINE Mun2013]],[3]VRefArren!B:H,2,FALSE),IFERROR(VLOOKUP(Table143223[[#This Row],[CodINE NUTIII 2013]],[3]VRefArren!B:H,2,FALSE),VLOOKUP(Table143223[[#This Row],[CodINE NUTII 2013]],[3]VRefArren!B:H,2,FALSE)))</f>
        <v>#N/A</v>
      </c>
      <c r="P294" s="842">
        <v>1</v>
      </c>
      <c r="Q294" s="114">
        <v>17</v>
      </c>
      <c r="R294" s="817" t="str">
        <f>CONCATENATE("010.01.04.05/2021/",Table143223[[#This Row],[CodINE Mun2011]])</f>
        <v>010.01.04.05/2021/0312</v>
      </c>
    </row>
    <row r="295" spans="1:18" ht="31">
      <c r="A295" s="79" t="s">
        <v>335</v>
      </c>
      <c r="B295" s="838" t="s">
        <v>994</v>
      </c>
      <c r="C295" s="353" t="s">
        <v>648</v>
      </c>
      <c r="D295" s="92" t="s">
        <v>17</v>
      </c>
      <c r="E295" s="839" t="str">
        <f>VLOOKUP(Table143223[[#This Row],[NUTS I]],Table153324[],2,FALSE)</f>
        <v>1</v>
      </c>
      <c r="F295" s="838" t="s">
        <v>1</v>
      </c>
      <c r="G295" s="839" t="str">
        <f>VLOOKUP(Table143223[[#This Row],[NUTS II 2011]],Table163425[],2,FALSE)</f>
        <v>11</v>
      </c>
      <c r="H295" s="93" t="s">
        <v>1</v>
      </c>
      <c r="I295" s="839" t="str">
        <f>VLOOKUP(Table143223[[#This Row],[NUTS II 2013]],Table16243627[],2,FALSE)</f>
        <v>11</v>
      </c>
      <c r="J295" s="838" t="s">
        <v>41</v>
      </c>
      <c r="K295" s="839" t="str">
        <f>VLOOKUP(Table143223[[#This Row],[NUTS III 2011]],Table173526[],2,FALSE)</f>
        <v>117</v>
      </c>
      <c r="L295" s="92" t="s">
        <v>41</v>
      </c>
      <c r="M295" s="839" t="str">
        <f>VLOOKUP(Table143223[[#This Row],[NUTS III 2013]],Table17253728[],2,FALSE)</f>
        <v>11D</v>
      </c>
      <c r="N295" s="840" t="e">
        <f>IFERROR(VLOOKUP(Table143223[[#This Row],[CodINE Mun2013]],[3]VRefAquis!B:H,2,FALSE),IFERROR(VLOOKUP(Table143223[[#This Row],[CodINE NUTIII 2013]],[3]VRefAquis!B:H,2,FALSE),VLOOKUP(Table143223[[#This Row],[CodINE NUTII 2013]],[3]VRefAquis!B:H,2,FALSE)))</f>
        <v>#N/A</v>
      </c>
      <c r="O295" s="841" t="e">
        <f>IF(VLOOKUP(Table143223[[#This Row],[CodINE Mun2013]],[3]VRefArren!B:H,2,FALSE)&lt;&gt;"",VLOOKUP(Table143223[[#This Row],[CodINE Mun2013]],[3]VRefArren!B:H,2,FALSE),IFERROR(VLOOKUP(Table143223[[#This Row],[CodINE NUTIII 2013]],[3]VRefArren!B:H,2,FALSE),VLOOKUP(Table143223[[#This Row],[CodINE NUTII 2013]],[3]VRefArren!B:H,2,FALSE)))</f>
        <v>#N/A</v>
      </c>
      <c r="P295" s="842">
        <v>0</v>
      </c>
      <c r="Q295" s="113">
        <v>0</v>
      </c>
      <c r="R295" s="817" t="str">
        <f>CONCATENATE("010.01.04.05/2021/",Table143223[[#This Row],[CodINE Mun2011]])</f>
        <v>010.01.04.05/2021/0914</v>
      </c>
    </row>
    <row r="296" spans="1:18" ht="18.5">
      <c r="A296" s="79" t="s">
        <v>336</v>
      </c>
      <c r="B296" s="838" t="s">
        <v>1024</v>
      </c>
      <c r="C296" s="353" t="s">
        <v>686</v>
      </c>
      <c r="D296" s="92" t="s">
        <v>17</v>
      </c>
      <c r="E296" s="839" t="str">
        <f>VLOOKUP(Table143223[[#This Row],[NUTS I]],Table153324[],2,FALSE)</f>
        <v>1</v>
      </c>
      <c r="F296" s="838" t="s">
        <v>1</v>
      </c>
      <c r="G296" s="839" t="str">
        <f>VLOOKUP(Table143223[[#This Row],[NUTS II 2011]],Table163425[],2,FALSE)</f>
        <v>11</v>
      </c>
      <c r="H296" s="93" t="s">
        <v>1</v>
      </c>
      <c r="I296" s="839" t="str">
        <f>VLOOKUP(Table143223[[#This Row],[NUTS II 2013]],Table16243627[],2,FALSE)</f>
        <v>11</v>
      </c>
      <c r="J296" s="838" t="s">
        <v>1034</v>
      </c>
      <c r="K296" s="839" t="str">
        <f>VLOOKUP(Table143223[[#This Row],[NUTS III 2011]],Table173526[],2,FALSE)</f>
        <v>114</v>
      </c>
      <c r="L296" s="93" t="s">
        <v>72</v>
      </c>
      <c r="M296" s="839" t="str">
        <f>VLOOKUP(Table143223[[#This Row],[NUTS III 2013]],Table17253728[],2,FALSE)</f>
        <v>11A</v>
      </c>
      <c r="N296" s="840" t="e">
        <f>IFERROR(VLOOKUP(Table143223[[#This Row],[CodINE Mun2013]],[3]VRefAquis!B:H,2,FALSE),IFERROR(VLOOKUP(Table143223[[#This Row],[CodINE NUTIII 2013]],[3]VRefAquis!B:H,2,FALSE),VLOOKUP(Table143223[[#This Row],[CodINE NUTII 2013]],[3]VRefAquis!B:H,2,FALSE)))</f>
        <v>#N/A</v>
      </c>
      <c r="O296" s="841" t="e">
        <f>IF(VLOOKUP(Table143223[[#This Row],[CodINE Mun2013]],[3]VRefArren!B:H,2,FALSE)&lt;&gt;"",VLOOKUP(Table143223[[#This Row],[CodINE Mun2013]],[3]VRefArren!B:H,2,FALSE),IFERROR(VLOOKUP(Table143223[[#This Row],[CodINE NUTIII 2013]],[3]VRefArren!B:H,2,FALSE),VLOOKUP(Table143223[[#This Row],[CodINE NUTII 2013]],[3]VRefArren!B:H,2,FALSE)))</f>
        <v>#N/A</v>
      </c>
      <c r="P296" s="842">
        <v>339</v>
      </c>
      <c r="Q296" s="113">
        <v>824</v>
      </c>
      <c r="R296" s="817" t="str">
        <f>CONCATENATE("010.01.04.05/2021/",Table143223[[#This Row],[CodINE Mun2011]])</f>
        <v>010.01.04.05/2021/1317</v>
      </c>
    </row>
    <row r="297" spans="1:18" ht="18.5">
      <c r="A297" s="80" t="s">
        <v>337</v>
      </c>
      <c r="B297" s="838" t="s">
        <v>902</v>
      </c>
      <c r="C297" s="353" t="s">
        <v>567</v>
      </c>
      <c r="D297" s="92" t="s">
        <v>17</v>
      </c>
      <c r="E297" s="839" t="str">
        <f>VLOOKUP(Table143223[[#This Row],[NUTS I]],Table153324[],2,FALSE)</f>
        <v>1</v>
      </c>
      <c r="F297" s="838" t="s">
        <v>18</v>
      </c>
      <c r="G297" s="839" t="str">
        <f>VLOOKUP(Table143223[[#This Row],[NUTS II 2011]],Table163425[],2,FALSE)</f>
        <v>16</v>
      </c>
      <c r="H297" s="92" t="s">
        <v>18</v>
      </c>
      <c r="I297" s="839" t="str">
        <f>VLOOKUP(Table143223[[#This Row],[NUTS II 2013]],Table16243627[],2,FALSE)</f>
        <v>16</v>
      </c>
      <c r="J297" s="838" t="s">
        <v>916</v>
      </c>
      <c r="K297" s="839" t="str">
        <f>VLOOKUP(Table143223[[#This Row],[NUTS III 2011]],Table173526[],2,FALSE)</f>
        <v>165</v>
      </c>
      <c r="L297" s="93" t="s">
        <v>23</v>
      </c>
      <c r="M297" s="839" t="str">
        <f>VLOOKUP(Table143223[[#This Row],[NUTS III 2013]],Table17253728[],2,FALSE)</f>
        <v>16G</v>
      </c>
      <c r="N297" s="840" t="e">
        <f>IFERROR(VLOOKUP(Table143223[[#This Row],[CodINE Mun2013]],[3]VRefAquis!B:H,2,FALSE),IFERROR(VLOOKUP(Table143223[[#This Row],[CodINE NUTIII 2013]],[3]VRefAquis!B:H,2,FALSE),VLOOKUP(Table143223[[#This Row],[CodINE NUTII 2013]],[3]VRefAquis!B:H,2,FALSE)))</f>
        <v>#N/A</v>
      </c>
      <c r="O297" s="841" t="e">
        <f>IF(VLOOKUP(Table143223[[#This Row],[CodINE Mun2013]],[3]VRefArren!B:H,2,FALSE)&lt;&gt;"",VLOOKUP(Table143223[[#This Row],[CodINE Mun2013]],[3]VRefArren!B:H,2,FALSE),IFERROR(VLOOKUP(Table143223[[#This Row],[CodINE NUTIII 2013]],[3]VRefArren!B:H,2,FALSE),VLOOKUP(Table143223[[#This Row],[CodINE NUTII 2013]],[3]VRefArren!B:H,2,FALSE)))</f>
        <v>#N/A</v>
      </c>
      <c r="P297" s="842">
        <v>0</v>
      </c>
      <c r="Q297" s="114">
        <v>0</v>
      </c>
      <c r="R297" s="817" t="str">
        <f>CONCATENATE("010.01.04.05/2021/",Table143223[[#This Row],[CodINE Mun2011]])</f>
        <v>010.01.04.05/2021/1822</v>
      </c>
    </row>
    <row r="298" spans="1:18" ht="31">
      <c r="A298" s="80" t="s">
        <v>338</v>
      </c>
      <c r="B298" s="838" t="s">
        <v>922</v>
      </c>
      <c r="C298" s="353" t="s">
        <v>591</v>
      </c>
      <c r="D298" s="92" t="s">
        <v>17</v>
      </c>
      <c r="E298" s="839" t="str">
        <f>VLOOKUP(Table143223[[#This Row],[NUTS I]],Table153324[],2,FALSE)</f>
        <v>1</v>
      </c>
      <c r="F298" s="838" t="s">
        <v>18</v>
      </c>
      <c r="G298" s="839" t="str">
        <f>VLOOKUP(Table143223[[#This Row],[NUTS II 2011]],Table163425[],2,FALSE)</f>
        <v>16</v>
      </c>
      <c r="H298" s="92" t="s">
        <v>18</v>
      </c>
      <c r="I298" s="839" t="str">
        <f>VLOOKUP(Table143223[[#This Row],[NUTS II 2013]],Table16243627[],2,FALSE)</f>
        <v>16</v>
      </c>
      <c r="J298" s="838" t="s">
        <v>932</v>
      </c>
      <c r="K298" s="839" t="str">
        <f>VLOOKUP(Table143223[[#This Row],[NUTS III 2011]],Table173526[],2,FALSE)</f>
        <v>164</v>
      </c>
      <c r="L298" s="92" t="s">
        <v>69</v>
      </c>
      <c r="M298" s="839" t="str">
        <f>VLOOKUP(Table143223[[#This Row],[NUTS III 2013]],Table17253728[],2,FALSE)</f>
        <v>16E</v>
      </c>
      <c r="N298" s="840" t="e">
        <f>IFERROR(VLOOKUP(Table143223[[#This Row],[CodINE Mun2013]],[3]VRefAquis!B:H,2,FALSE),IFERROR(VLOOKUP(Table143223[[#This Row],[CodINE NUTIII 2013]],[3]VRefAquis!B:H,2,FALSE),VLOOKUP(Table143223[[#This Row],[CodINE NUTII 2013]],[3]VRefAquis!B:H,2,FALSE)))</f>
        <v>#N/A</v>
      </c>
      <c r="O298" s="841" t="e">
        <f>IF(VLOOKUP(Table143223[[#This Row],[CodINE Mun2013]],[3]VRefArren!B:H,2,FALSE)&lt;&gt;"",VLOOKUP(Table143223[[#This Row],[CodINE Mun2013]],[3]VRefArren!B:H,2,FALSE),IFERROR(VLOOKUP(Table143223[[#This Row],[CodINE NUTIII 2013]],[3]VRefArren!B:H,2,FALSE),VLOOKUP(Table143223[[#This Row],[CodINE NUTII 2013]],[3]VRefArren!B:H,2,FALSE)))</f>
        <v>#N/A</v>
      </c>
      <c r="P298" s="842">
        <v>0</v>
      </c>
      <c r="Q298" s="114">
        <v>0</v>
      </c>
      <c r="R298" s="817" t="str">
        <f>CONCATENATE("010.01.04.05/2021/",Table143223[[#This Row],[CodINE Mun2011]])</f>
        <v>010.01.04.05/2021/0617</v>
      </c>
    </row>
    <row r="299" spans="1:18" ht="31">
      <c r="A299" s="80" t="s">
        <v>339</v>
      </c>
      <c r="B299" s="838" t="s">
        <v>964</v>
      </c>
      <c r="C299" s="353" t="s">
        <v>679</v>
      </c>
      <c r="D299" s="92" t="s">
        <v>17</v>
      </c>
      <c r="E299" s="839" t="str">
        <f>VLOOKUP(Table143223[[#This Row],[NUTS I]],Table153324[],2,FALSE)</f>
        <v>1</v>
      </c>
      <c r="F299" s="838" t="s">
        <v>1</v>
      </c>
      <c r="G299" s="839" t="str">
        <f>VLOOKUP(Table143223[[#This Row],[NUTS II 2011]],Table163425[],2,FALSE)</f>
        <v>11</v>
      </c>
      <c r="H299" s="93" t="s">
        <v>1</v>
      </c>
      <c r="I299" s="839" t="str">
        <f>VLOOKUP(Table143223[[#This Row],[NUTS II 2013]],Table16243627[],2,FALSE)</f>
        <v>11</v>
      </c>
      <c r="J299" s="838" t="s">
        <v>979</v>
      </c>
      <c r="K299" s="839" t="str">
        <f>VLOOKUP(Table143223[[#This Row],[NUTS III 2011]],Table173526[],2,FALSE)</f>
        <v>118</v>
      </c>
      <c r="L299" s="93" t="s">
        <v>90</v>
      </c>
      <c r="M299" s="839" t="str">
        <f>VLOOKUP(Table143223[[#This Row],[NUTS III 2013]],Table17253728[],2,FALSE)</f>
        <v>11B</v>
      </c>
      <c r="N299" s="840" t="e">
        <f>IFERROR(VLOOKUP(Table143223[[#This Row],[CodINE Mun2013]],[3]VRefAquis!B:H,2,FALSE),IFERROR(VLOOKUP(Table143223[[#This Row],[CodINE NUTIII 2013]],[3]VRefAquis!B:H,2,FALSE),VLOOKUP(Table143223[[#This Row],[CodINE NUTII 2013]],[3]VRefAquis!B:H,2,FALSE)))</f>
        <v>#N/A</v>
      </c>
      <c r="O299" s="841" t="e">
        <f>IF(VLOOKUP(Table143223[[#This Row],[CodINE Mun2013]],[3]VRefArren!B:H,2,FALSE)&lt;&gt;"",VLOOKUP(Table143223[[#This Row],[CodINE Mun2013]],[3]VRefArren!B:H,2,FALSE),IFERROR(VLOOKUP(Table143223[[#This Row],[CodINE NUTIII 2013]],[3]VRefArren!B:H,2,FALSE),VLOOKUP(Table143223[[#This Row],[CodINE NUTII 2013]],[3]VRefArren!B:H,2,FALSE)))</f>
        <v>#N/A</v>
      </c>
      <c r="P299" s="842">
        <v>0</v>
      </c>
      <c r="Q299" s="114">
        <v>0</v>
      </c>
      <c r="R299" s="817" t="str">
        <f>CONCATENATE("010.01.04.05/2021/",Table143223[[#This Row],[CodINE Mun2011]])</f>
        <v>010.01.04.05/2021/1713</v>
      </c>
    </row>
    <row r="300" spans="1:18" ht="18.5">
      <c r="A300" s="80" t="s">
        <v>340</v>
      </c>
      <c r="B300" s="838" t="s">
        <v>988</v>
      </c>
      <c r="C300" s="353" t="s">
        <v>647</v>
      </c>
      <c r="D300" s="92" t="s">
        <v>17</v>
      </c>
      <c r="E300" s="839" t="str">
        <f>VLOOKUP(Table143223[[#This Row],[NUTS I]],Table153324[],2,FALSE)</f>
        <v>1</v>
      </c>
      <c r="F300" s="838" t="s">
        <v>1</v>
      </c>
      <c r="G300" s="839" t="str">
        <f>VLOOKUP(Table143223[[#This Row],[NUTS II 2011]],Table163425[],2,FALSE)</f>
        <v>11</v>
      </c>
      <c r="H300" s="93" t="s">
        <v>1</v>
      </c>
      <c r="I300" s="839" t="str">
        <f>VLOOKUP(Table143223[[#This Row],[NUTS II 2013]],Table16243627[],2,FALSE)</f>
        <v>11</v>
      </c>
      <c r="J300" s="838" t="s">
        <v>41</v>
      </c>
      <c r="K300" s="839" t="str">
        <f>VLOOKUP(Table143223[[#This Row],[NUTS III 2011]],Table173526[],2,FALSE)</f>
        <v>117</v>
      </c>
      <c r="L300" s="92" t="s">
        <v>41</v>
      </c>
      <c r="M300" s="839" t="str">
        <f>VLOOKUP(Table143223[[#This Row],[NUTS III 2013]],Table17253728[],2,FALSE)</f>
        <v>11D</v>
      </c>
      <c r="N300" s="840" t="e">
        <f>IFERROR(VLOOKUP(Table143223[[#This Row],[CodINE Mun2013]],[3]VRefAquis!B:H,2,FALSE),IFERROR(VLOOKUP(Table143223[[#This Row],[CodINE NUTIII 2013]],[3]VRefAquis!B:H,2,FALSE),VLOOKUP(Table143223[[#This Row],[CodINE NUTII 2013]],[3]VRefAquis!B:H,2,FALSE)))</f>
        <v>#N/A</v>
      </c>
      <c r="O300" s="841" t="e">
        <f>IF(VLOOKUP(Table143223[[#This Row],[CodINE Mun2013]],[3]VRefArren!B:H,2,FALSE)&lt;&gt;"",VLOOKUP(Table143223[[#This Row],[CodINE Mun2013]],[3]VRefArren!B:H,2,FALSE),IFERROR(VLOOKUP(Table143223[[#This Row],[CodINE NUTIII 2013]],[3]VRefArren!B:H,2,FALSE),VLOOKUP(Table143223[[#This Row],[CodINE NUTII 2013]],[3]VRefArren!B:H,2,FALSE)))</f>
        <v>#N/A</v>
      </c>
      <c r="P300" s="842">
        <v>6</v>
      </c>
      <c r="Q300" s="114">
        <v>17</v>
      </c>
      <c r="R300" s="817" t="str">
        <f>CONCATENATE("010.01.04.05/2021/",Table143223[[#This Row],[CodINE Mun2011]])</f>
        <v>010.01.04.05/2021/1714</v>
      </c>
    </row>
    <row r="301" spans="1:18" ht="31">
      <c r="A301" s="79" t="s">
        <v>341</v>
      </c>
      <c r="B301" s="838" t="s">
        <v>744</v>
      </c>
      <c r="C301" s="353" t="s">
        <v>427</v>
      </c>
      <c r="D301" s="92" t="s">
        <v>17</v>
      </c>
      <c r="E301" s="839" t="str">
        <f>VLOOKUP(Table143223[[#This Row],[NUTS I]],Table153324[],2,FALSE)</f>
        <v>1</v>
      </c>
      <c r="F301" s="838" t="s">
        <v>29</v>
      </c>
      <c r="G301" s="839" t="str">
        <f>VLOOKUP(Table143223[[#This Row],[NUTS II 2011]],Table163425[],2,FALSE)</f>
        <v>15</v>
      </c>
      <c r="H301" s="93" t="s">
        <v>29</v>
      </c>
      <c r="I301" s="839" t="str">
        <f>VLOOKUP(Table143223[[#This Row],[NUTS II 2013]],Table16243627[],2,FALSE)</f>
        <v>15</v>
      </c>
      <c r="J301" s="838" t="s">
        <v>29</v>
      </c>
      <c r="K301" s="839">
        <f>VLOOKUP(Table143223[[#This Row],[NUTS III 2011]],Table173526[],2,FALSE)</f>
        <v>150</v>
      </c>
      <c r="L301" s="92" t="s">
        <v>29</v>
      </c>
      <c r="M301" s="839">
        <f>VLOOKUP(Table143223[[#This Row],[NUTS III 2013]],Table17253728[],2,FALSE)</f>
        <v>150</v>
      </c>
      <c r="N301" s="840" t="e">
        <f>IFERROR(VLOOKUP(Table143223[[#This Row],[CodINE Mun2013]],[3]VRefAquis!B:H,2,FALSE),IFERROR(VLOOKUP(Table143223[[#This Row],[CodINE NUTIII 2013]],[3]VRefAquis!B:H,2,FALSE),VLOOKUP(Table143223[[#This Row],[CodINE NUTII 2013]],[3]VRefAquis!B:H,2,FALSE)))</f>
        <v>#N/A</v>
      </c>
      <c r="O301" s="841" t="e">
        <f>IF(VLOOKUP(Table143223[[#This Row],[CodINE Mun2013]],[3]VRefArren!B:H,2,FALSE)&lt;&gt;"",VLOOKUP(Table143223[[#This Row],[CodINE Mun2013]],[3]VRefArren!B:H,2,FALSE),IFERROR(VLOOKUP(Table143223[[#This Row],[CodINE NUTIII 2013]],[3]VRefArren!B:H,2,FALSE),VLOOKUP(Table143223[[#This Row],[CodINE NUTII 2013]],[3]VRefArren!B:H,2,FALSE)))</f>
        <v>#N/A</v>
      </c>
      <c r="P301" s="842">
        <v>19</v>
      </c>
      <c r="Q301" s="113">
        <v>34</v>
      </c>
      <c r="R301" s="817" t="str">
        <f>CONCATENATE("010.01.04.05/2021/",Table143223[[#This Row],[CodINE Mun2011]])</f>
        <v>010.01.04.05/2021/0816</v>
      </c>
    </row>
    <row r="302" spans="1:18" ht="18.5">
      <c r="A302" s="79" t="s">
        <v>342</v>
      </c>
      <c r="B302" s="838" t="s">
        <v>871</v>
      </c>
      <c r="C302" s="353" t="s">
        <v>558</v>
      </c>
      <c r="D302" s="92" t="s">
        <v>17</v>
      </c>
      <c r="E302" s="839" t="str">
        <f>VLOOKUP(Table143223[[#This Row],[NUTS I]],Table153324[],2,FALSE)</f>
        <v>1</v>
      </c>
      <c r="F302" s="838" t="s">
        <v>18</v>
      </c>
      <c r="G302" s="839" t="str">
        <f>VLOOKUP(Table143223[[#This Row],[NUTS II 2011]],Table163425[],2,FALSE)</f>
        <v>16</v>
      </c>
      <c r="H302" s="92" t="s">
        <v>18</v>
      </c>
      <c r="I302" s="839" t="str">
        <f>VLOOKUP(Table143223[[#This Row],[NUTS II 2013]],Table16243627[],2,FALSE)</f>
        <v>16</v>
      </c>
      <c r="J302" s="838" t="s">
        <v>876</v>
      </c>
      <c r="K302" s="839" t="str">
        <f>VLOOKUP(Table143223[[#This Row],[NUTS III 2011]],Table173526[],2,FALSE)</f>
        <v>169</v>
      </c>
      <c r="L302" s="92" t="s">
        <v>110</v>
      </c>
      <c r="M302" s="839" t="str">
        <f>VLOOKUP(Table143223[[#This Row],[NUTS III 2013]],Table17253728[],2,FALSE)</f>
        <v>16H</v>
      </c>
      <c r="N302" s="840" t="e">
        <f>IFERROR(VLOOKUP(Table143223[[#This Row],[CodINE Mun2013]],[3]VRefAquis!B:H,2,FALSE),IFERROR(VLOOKUP(Table143223[[#This Row],[CodINE NUTIII 2013]],[3]VRefAquis!B:H,2,FALSE),VLOOKUP(Table143223[[#This Row],[CodINE NUTII 2013]],[3]VRefAquis!B:H,2,FALSE)))</f>
        <v>#N/A</v>
      </c>
      <c r="O302" s="841" t="e">
        <f>IF(VLOOKUP(Table143223[[#This Row],[CodINE Mun2013]],[3]VRefArren!B:H,2,FALSE)&lt;&gt;"",VLOOKUP(Table143223[[#This Row],[CodINE Mun2013]],[3]VRefArren!B:H,2,FALSE),IFERROR(VLOOKUP(Table143223[[#This Row],[CodINE NUTIII 2013]],[3]VRefArren!B:H,2,FALSE),VLOOKUP(Table143223[[#This Row],[CodINE NUTII 2013]],[3]VRefArren!B:H,2,FALSE)))</f>
        <v>#N/A</v>
      </c>
      <c r="P302" s="842">
        <v>0</v>
      </c>
      <c r="Q302" s="113">
        <v>0</v>
      </c>
      <c r="R302" s="817" t="str">
        <f>CONCATENATE("010.01.04.05/2021/",Table143223[[#This Row],[CodINE Mun2011]])</f>
        <v>010.01.04.05/2021/0511</v>
      </c>
    </row>
    <row r="303" spans="1:18" ht="18.5">
      <c r="A303" s="80" t="s">
        <v>343</v>
      </c>
      <c r="B303" s="838" t="s">
        <v>371</v>
      </c>
      <c r="C303" s="353" t="s">
        <v>388</v>
      </c>
      <c r="D303" s="92" t="s">
        <v>17</v>
      </c>
      <c r="E303" s="839" t="str">
        <f>VLOOKUP(Table143223[[#This Row],[NUTS I]],Table153324[],2,FALSE)</f>
        <v>1</v>
      </c>
      <c r="F303" s="838" t="s">
        <v>1</v>
      </c>
      <c r="G303" s="839" t="str">
        <f>VLOOKUP(Table143223[[#This Row],[NUTS II 2011]],Table163425[],2,FALSE)</f>
        <v>11</v>
      </c>
      <c r="H303" s="93" t="s">
        <v>1</v>
      </c>
      <c r="I303" s="839" t="str">
        <f>VLOOKUP(Table143223[[#This Row],[NUTS II 2013]],Table16243627[],2,FALSE)</f>
        <v>11</v>
      </c>
      <c r="J303" s="838" t="s">
        <v>61</v>
      </c>
      <c r="K303" s="839" t="str">
        <f>VLOOKUP(Table143223[[#This Row],[NUTS III 2011]],Table173526[],2,FALSE)</f>
        <v>112</v>
      </c>
      <c r="L303" s="93" t="s">
        <v>61</v>
      </c>
      <c r="M303" s="839" t="str">
        <f>VLOOKUP(Table143223[[#This Row],[NUTS III 2013]],Table17253728[],2,FALSE)</f>
        <v>112</v>
      </c>
      <c r="N303" s="840" t="e">
        <f>IFERROR(VLOOKUP(Table143223[[#This Row],[CodINE Mun2013]],[3]VRefAquis!B:H,2,FALSE),IFERROR(VLOOKUP(Table143223[[#This Row],[CodINE NUTIII 2013]],[3]VRefAquis!B:H,2,FALSE),VLOOKUP(Table143223[[#This Row],[CodINE NUTII 2013]],[3]VRefAquis!B:H,2,FALSE)))</f>
        <v>#N/A</v>
      </c>
      <c r="O303" s="841" t="e">
        <f>IF(VLOOKUP(Table143223[[#This Row],[CodINE Mun2013]],[3]VRefArren!B:H,2,FALSE)&lt;&gt;"",VLOOKUP(Table143223[[#This Row],[CodINE Mun2013]],[3]VRefArren!B:H,2,FALSE),IFERROR(VLOOKUP(Table143223[[#This Row],[CodINE NUTIII 2013]],[3]VRefArren!B:H,2,FALSE),VLOOKUP(Table143223[[#This Row],[CodINE NUTII 2013]],[3]VRefArren!B:H,2,FALSE)))</f>
        <v>#N/A</v>
      </c>
      <c r="P303" s="842">
        <v>4</v>
      </c>
      <c r="Q303" s="114">
        <v>48</v>
      </c>
      <c r="R303" s="817" t="str">
        <f>CONCATENATE("010.01.04.05/2021/",Table143223[[#This Row],[CodINE Mun2011]])</f>
        <v>010.01.04.05/2021/0313</v>
      </c>
    </row>
    <row r="304" spans="1:18" ht="18.5">
      <c r="A304" s="79" t="s">
        <v>344</v>
      </c>
      <c r="B304" s="838" t="s">
        <v>786</v>
      </c>
      <c r="C304" s="353" t="s">
        <v>445</v>
      </c>
      <c r="D304" s="92" t="s">
        <v>17</v>
      </c>
      <c r="E304" s="839" t="str">
        <f>VLOOKUP(Table143223[[#This Row],[NUTS I]],Table153324[],2,FALSE)</f>
        <v>1</v>
      </c>
      <c r="F304" s="838" t="s">
        <v>25</v>
      </c>
      <c r="G304" s="839" t="str">
        <f>VLOOKUP(Table143223[[#This Row],[NUTS II 2011]],Table163425[],2,FALSE)</f>
        <v>18</v>
      </c>
      <c r="H304" s="93" t="s">
        <v>25</v>
      </c>
      <c r="I304" s="839" t="str">
        <f>VLOOKUP(Table143223[[#This Row],[NUTS II 2013]],Table16243627[],2,FALSE)</f>
        <v>18</v>
      </c>
      <c r="J304" s="838" t="s">
        <v>26</v>
      </c>
      <c r="K304" s="839" t="str">
        <f>VLOOKUP(Table143223[[#This Row],[NUTS III 2011]],Table173526[],2,FALSE)</f>
        <v>183</v>
      </c>
      <c r="L304" s="92" t="s">
        <v>26</v>
      </c>
      <c r="M304" s="839" t="str">
        <f>VLOOKUP(Table143223[[#This Row],[NUTS III 2013]],Table17253728[],2,FALSE)</f>
        <v>187</v>
      </c>
      <c r="N304" s="840" t="e">
        <f>IFERROR(VLOOKUP(Table143223[[#This Row],[CodINE Mun2013]],[3]VRefAquis!B:H,2,FALSE),IFERROR(VLOOKUP(Table143223[[#This Row],[CodINE NUTIII 2013]],[3]VRefAquis!B:H,2,FALSE),VLOOKUP(Table143223[[#This Row],[CodINE NUTII 2013]],[3]VRefAquis!B:H,2,FALSE)))</f>
        <v>#N/A</v>
      </c>
      <c r="O304" s="841" t="e">
        <f>IF(VLOOKUP(Table143223[[#This Row],[CodINE Mun2013]],[3]VRefArren!B:H,2,FALSE)&lt;&gt;"",VLOOKUP(Table143223[[#This Row],[CodINE Mun2013]],[3]VRefArren!B:H,2,FALSE),IFERROR(VLOOKUP(Table143223[[#This Row],[CodINE NUTIII 2013]],[3]VRefArren!B:H,2,FALSE),VLOOKUP(Table143223[[#This Row],[CodINE NUTII 2013]],[3]VRefArren!B:H,2,FALSE)))</f>
        <v>#N/A</v>
      </c>
      <c r="P304" s="842">
        <v>0</v>
      </c>
      <c r="Q304" s="113">
        <v>0</v>
      </c>
      <c r="R304" s="817" t="str">
        <f>CONCATENATE("010.01.04.05/2021/",Table143223[[#This Row],[CodINE Mun2011]])</f>
        <v>010.01.04.05/2021/0714</v>
      </c>
    </row>
    <row r="305" spans="1:18" ht="18.5">
      <c r="A305" s="80" t="s">
        <v>345</v>
      </c>
      <c r="B305" s="838" t="s">
        <v>971</v>
      </c>
      <c r="C305" s="353" t="s">
        <v>638</v>
      </c>
      <c r="D305" s="92" t="s">
        <v>17</v>
      </c>
      <c r="E305" s="839" t="str">
        <f>VLOOKUP(Table143223[[#This Row],[NUTS I]],Table153324[],2,FALSE)</f>
        <v>1</v>
      </c>
      <c r="F305" s="838" t="s">
        <v>1</v>
      </c>
      <c r="G305" s="839" t="str">
        <f>VLOOKUP(Table143223[[#This Row],[NUTS II 2011]],Table163425[],2,FALSE)</f>
        <v>11</v>
      </c>
      <c r="H305" s="93" t="s">
        <v>1</v>
      </c>
      <c r="I305" s="839" t="str">
        <f>VLOOKUP(Table143223[[#This Row],[NUTS II 2013]],Table16243627[],2,FALSE)</f>
        <v>11</v>
      </c>
      <c r="J305" s="838" t="s">
        <v>979</v>
      </c>
      <c r="K305" s="839" t="str">
        <f>VLOOKUP(Table143223[[#This Row],[NUTS III 2011]],Table173526[],2,FALSE)</f>
        <v>118</v>
      </c>
      <c r="L305" s="92" t="s">
        <v>40</v>
      </c>
      <c r="M305" s="839" t="str">
        <f>VLOOKUP(Table143223[[#This Row],[NUTS III 2013]],Table17253728[],2,FALSE)</f>
        <v>11E</v>
      </c>
      <c r="N305" s="840" t="e">
        <f>IFERROR(VLOOKUP(Table143223[[#This Row],[CodINE Mun2013]],[3]VRefAquis!B:H,2,FALSE),IFERROR(VLOOKUP(Table143223[[#This Row],[CodINE NUTIII 2013]],[3]VRefAquis!B:H,2,FALSE),VLOOKUP(Table143223[[#This Row],[CodINE NUTII 2013]],[3]VRefAquis!B:H,2,FALSE)))</f>
        <v>#N/A</v>
      </c>
      <c r="O305" s="841" t="e">
        <f>IF(VLOOKUP(Table143223[[#This Row],[CodINE Mun2013]],[3]VRefArren!B:H,2,FALSE)&lt;&gt;"",VLOOKUP(Table143223[[#This Row],[CodINE Mun2013]],[3]VRefArren!B:H,2,FALSE),IFERROR(VLOOKUP(Table143223[[#This Row],[CodINE NUTIII 2013]],[3]VRefArren!B:H,2,FALSE),VLOOKUP(Table143223[[#This Row],[CodINE NUTII 2013]],[3]VRefArren!B:H,2,FALSE)))</f>
        <v>#N/A</v>
      </c>
      <c r="P305" s="842">
        <v>5</v>
      </c>
      <c r="Q305" s="113">
        <v>13</v>
      </c>
      <c r="R305" s="817" t="str">
        <f>CONCATENATE("010.01.04.05/2021/",Table143223[[#This Row],[CodINE Mun2011]])</f>
        <v>010.01.04.05/2021/0411</v>
      </c>
    </row>
    <row r="306" spans="1:18" ht="18.5">
      <c r="A306" s="80" t="s">
        <v>346</v>
      </c>
      <c r="B306" s="838" t="s">
        <v>970</v>
      </c>
      <c r="C306" s="353" t="s">
        <v>637</v>
      </c>
      <c r="D306" s="92" t="s">
        <v>17</v>
      </c>
      <c r="E306" s="839" t="str">
        <f>VLOOKUP(Table143223[[#This Row],[NUTS I]],Table153324[],2,FALSE)</f>
        <v>1</v>
      </c>
      <c r="F306" s="838" t="s">
        <v>1</v>
      </c>
      <c r="G306" s="839" t="str">
        <f>VLOOKUP(Table143223[[#This Row],[NUTS II 2011]],Table163425[],2,FALSE)</f>
        <v>11</v>
      </c>
      <c r="H306" s="93" t="s">
        <v>1</v>
      </c>
      <c r="I306" s="839" t="str">
        <f>VLOOKUP(Table143223[[#This Row],[NUTS II 2013]],Table16243627[],2,FALSE)</f>
        <v>11</v>
      </c>
      <c r="J306" s="838" t="s">
        <v>979</v>
      </c>
      <c r="K306" s="839" t="str">
        <f>VLOOKUP(Table143223[[#This Row],[NUTS III 2011]],Table173526[],2,FALSE)</f>
        <v>118</v>
      </c>
      <c r="L306" s="92" t="s">
        <v>40</v>
      </c>
      <c r="M306" s="839" t="str">
        <f>VLOOKUP(Table143223[[#This Row],[NUTS III 2013]],Table17253728[],2,FALSE)</f>
        <v>11E</v>
      </c>
      <c r="N306" s="840" t="e">
        <f>IFERROR(VLOOKUP(Table143223[[#This Row],[CodINE Mun2013]],[3]VRefAquis!B:H,2,FALSE),IFERROR(VLOOKUP(Table143223[[#This Row],[CodINE NUTIII 2013]],[3]VRefAquis!B:H,2,FALSE),VLOOKUP(Table143223[[#This Row],[CodINE NUTII 2013]],[3]VRefAquis!B:H,2,FALSE)))</f>
        <v>#N/A</v>
      </c>
      <c r="O306" s="841" t="e">
        <f>IF(VLOOKUP(Table143223[[#This Row],[CodINE Mun2013]],[3]VRefArren!B:H,2,FALSE)&lt;&gt;"",VLOOKUP(Table143223[[#This Row],[CodINE Mun2013]],[3]VRefArren!B:H,2,FALSE),IFERROR(VLOOKUP(Table143223[[#This Row],[CodINE NUTIII 2013]],[3]VRefArren!B:H,2,FALSE),VLOOKUP(Table143223[[#This Row],[CodINE NUTII 2013]],[3]VRefArren!B:H,2,FALSE)))</f>
        <v>#N/A</v>
      </c>
      <c r="P306" s="842">
        <v>45</v>
      </c>
      <c r="Q306" s="113">
        <v>45</v>
      </c>
      <c r="R306" s="817" t="str">
        <f>CONCATENATE("010.01.04.05/2021/",Table143223[[#This Row],[CodINE Mun2011]])</f>
        <v>010.01.04.05/2021/0412</v>
      </c>
    </row>
    <row r="307" spans="1:18" ht="18.5">
      <c r="A307" s="79" t="s">
        <v>347</v>
      </c>
      <c r="B307" s="838" t="s">
        <v>901</v>
      </c>
      <c r="C307" s="353" t="s">
        <v>566</v>
      </c>
      <c r="D307" s="92" t="s">
        <v>17</v>
      </c>
      <c r="E307" s="839" t="str">
        <f>VLOOKUP(Table143223[[#This Row],[NUTS I]],Table153324[],2,FALSE)</f>
        <v>1</v>
      </c>
      <c r="F307" s="838" t="s">
        <v>18</v>
      </c>
      <c r="G307" s="839" t="str">
        <f>VLOOKUP(Table143223[[#This Row],[NUTS II 2011]],Table163425[],2,FALSE)</f>
        <v>16</v>
      </c>
      <c r="H307" s="92" t="s">
        <v>18</v>
      </c>
      <c r="I307" s="839" t="str">
        <f>VLOOKUP(Table143223[[#This Row],[NUTS II 2013]],Table16243627[],2,FALSE)</f>
        <v>16</v>
      </c>
      <c r="J307" s="838" t="s">
        <v>916</v>
      </c>
      <c r="K307" s="839" t="str">
        <f>VLOOKUP(Table143223[[#This Row],[NUTS III 2011]],Table173526[],2,FALSE)</f>
        <v>165</v>
      </c>
      <c r="L307" s="93" t="s">
        <v>23</v>
      </c>
      <c r="M307" s="839" t="str">
        <f>VLOOKUP(Table143223[[#This Row],[NUTS III 2013]],Table17253728[],2,FALSE)</f>
        <v>16G</v>
      </c>
      <c r="N307" s="840" t="e">
        <f>IFERROR(VLOOKUP(Table143223[[#This Row],[CodINE Mun2013]],[3]VRefAquis!B:H,2,FALSE),IFERROR(VLOOKUP(Table143223[[#This Row],[CodINE NUTIII 2013]],[3]VRefAquis!B:H,2,FALSE),VLOOKUP(Table143223[[#This Row],[CodINE NUTII 2013]],[3]VRefAquis!B:H,2,FALSE)))</f>
        <v>#N/A</v>
      </c>
      <c r="O307" s="841" t="e">
        <f>IF(VLOOKUP(Table143223[[#This Row],[CodINE Mun2013]],[3]VRefArren!B:H,2,FALSE)&lt;&gt;"",VLOOKUP(Table143223[[#This Row],[CodINE Mun2013]],[3]VRefArren!B:H,2,FALSE),IFERROR(VLOOKUP(Table143223[[#This Row],[CodINE NUTIII 2013]],[3]VRefArren!B:H,2,FALSE),VLOOKUP(Table143223[[#This Row],[CodINE NUTII 2013]],[3]VRefArren!B:H,2,FALSE)))</f>
        <v>#N/A</v>
      </c>
      <c r="P307" s="842">
        <v>4</v>
      </c>
      <c r="Q307" s="113">
        <v>72</v>
      </c>
      <c r="R307" s="817" t="str">
        <f>CONCATENATE("010.01.04.05/2021/",Table143223[[#This Row],[CodINE Mun2011]])</f>
        <v>010.01.04.05/2021/1823</v>
      </c>
    </row>
    <row r="308" spans="1:18" ht="18.5">
      <c r="A308" s="79" t="s">
        <v>348</v>
      </c>
      <c r="B308" s="838" t="s">
        <v>1037</v>
      </c>
      <c r="C308" s="353" t="s">
        <v>704</v>
      </c>
      <c r="D308" s="92" t="s">
        <v>17</v>
      </c>
      <c r="E308" s="839" t="str">
        <f>VLOOKUP(Table143223[[#This Row],[NUTS I]],Table153324[],2,FALSE)</f>
        <v>1</v>
      </c>
      <c r="F308" s="838" t="s">
        <v>1</v>
      </c>
      <c r="G308" s="839" t="str">
        <f>VLOOKUP(Table143223[[#This Row],[NUTS II 2011]],Table163425[],2,FALSE)</f>
        <v>11</v>
      </c>
      <c r="H308" s="93" t="s">
        <v>1</v>
      </c>
      <c r="I308" s="839" t="str">
        <f>VLOOKUP(Table143223[[#This Row],[NUTS II 2013]],Table16243627[],2,FALSE)</f>
        <v>11</v>
      </c>
      <c r="J308" s="838" t="s">
        <v>94</v>
      </c>
      <c r="K308" s="839" t="str">
        <f>VLOOKUP(Table143223[[#This Row],[NUTS III 2011]],Table173526[],2,FALSE)</f>
        <v>113</v>
      </c>
      <c r="L308" s="92" t="s">
        <v>94</v>
      </c>
      <c r="M308" s="839" t="str">
        <f>VLOOKUP(Table143223[[#This Row],[NUTS III 2013]],Table17253728[],2,FALSE)</f>
        <v>119</v>
      </c>
      <c r="N308" s="840" t="e">
        <f>IFERROR(VLOOKUP(Table143223[[#This Row],[CodINE Mun2013]],[3]VRefAquis!B:H,2,FALSE),IFERROR(VLOOKUP(Table143223[[#This Row],[CodINE NUTIII 2013]],[3]VRefAquis!B:H,2,FALSE),VLOOKUP(Table143223[[#This Row],[CodINE NUTII 2013]],[3]VRefAquis!B:H,2,FALSE)))</f>
        <v>#N/A</v>
      </c>
      <c r="O308" s="841" t="e">
        <f>IF(VLOOKUP(Table143223[[#This Row],[CodINE Mun2013]],[3]VRefArren!B:H,2,FALSE)&lt;&gt;"",VLOOKUP(Table143223[[#This Row],[CodINE Mun2013]],[3]VRefArren!B:H,2,FALSE),IFERROR(VLOOKUP(Table143223[[#This Row],[CodINE NUTIII 2013]],[3]VRefArren!B:H,2,FALSE),VLOOKUP(Table143223[[#This Row],[CodINE NUTII 2013]],[3]VRefArren!B:H,2,FALSE)))</f>
        <v>#N/A</v>
      </c>
      <c r="P308" s="842">
        <v>54</v>
      </c>
      <c r="Q308" s="113">
        <v>62</v>
      </c>
      <c r="R308" s="817" t="str">
        <f>CONCATENATE("010.01.04.05/2021/",Table143223[[#This Row],[CodINE Mun2011]])</f>
        <v>010.01.04.05/2021/0314</v>
      </c>
    </row>
    <row r="309" spans="1:18" ht="18.5">
      <c r="A309" s="80" t="s">
        <v>349</v>
      </c>
      <c r="B309" s="838" t="s">
        <v>900</v>
      </c>
      <c r="C309" s="353" t="s">
        <v>565</v>
      </c>
      <c r="D309" s="92" t="s">
        <v>17</v>
      </c>
      <c r="E309" s="839" t="str">
        <f>VLOOKUP(Table143223[[#This Row],[NUTS I]],Table153324[],2,FALSE)</f>
        <v>1</v>
      </c>
      <c r="F309" s="838" t="s">
        <v>18</v>
      </c>
      <c r="G309" s="839" t="str">
        <f>VLOOKUP(Table143223[[#This Row],[NUTS II 2011]],Table163425[],2,FALSE)</f>
        <v>16</v>
      </c>
      <c r="H309" s="92" t="s">
        <v>18</v>
      </c>
      <c r="I309" s="839" t="str">
        <f>VLOOKUP(Table143223[[#This Row],[NUTS II 2013]],Table16243627[],2,FALSE)</f>
        <v>16</v>
      </c>
      <c r="J309" s="838" t="s">
        <v>916</v>
      </c>
      <c r="K309" s="839" t="str">
        <f>VLOOKUP(Table143223[[#This Row],[NUTS III 2011]],Table173526[],2,FALSE)</f>
        <v>165</v>
      </c>
      <c r="L309" s="93" t="s">
        <v>23</v>
      </c>
      <c r="M309" s="839" t="str">
        <f>VLOOKUP(Table143223[[#This Row],[NUTS III 2013]],Table17253728[],2,FALSE)</f>
        <v>16G</v>
      </c>
      <c r="N309" s="840" t="e">
        <f>IFERROR(VLOOKUP(Table143223[[#This Row],[CodINE Mun2013]],[3]VRefAquis!B:H,2,FALSE),IFERROR(VLOOKUP(Table143223[[#This Row],[CodINE NUTIII 2013]],[3]VRefAquis!B:H,2,FALSE),VLOOKUP(Table143223[[#This Row],[CodINE NUTII 2013]],[3]VRefAquis!B:H,2,FALSE)))</f>
        <v>#N/A</v>
      </c>
      <c r="O309" s="841" t="e">
        <f>IF(VLOOKUP(Table143223[[#This Row],[CodINE Mun2013]],[3]VRefArren!B:H,2,FALSE)&lt;&gt;"",VLOOKUP(Table143223[[#This Row],[CodINE Mun2013]],[3]VRefArren!B:H,2,FALSE),IFERROR(VLOOKUP(Table143223[[#This Row],[CodINE NUTIII 2013]],[3]VRefArren!B:H,2,FALSE),VLOOKUP(Table143223[[#This Row],[CodINE NUTII 2013]],[3]VRefArren!B:H,2,FALSE)))</f>
        <v>#N/A</v>
      </c>
      <c r="P309" s="842">
        <v>0</v>
      </c>
      <c r="Q309" s="114">
        <v>0</v>
      </c>
      <c r="R309" s="817" t="str">
        <f>CONCATENATE("010.01.04.05/2021/",Table143223[[#This Row],[CodINE Mun2011]])</f>
        <v>010.01.04.05/2021/1824</v>
      </c>
    </row>
    <row r="310" spans="1:18" ht="18.5">
      <c r="A310" s="200">
        <f>SUBTOTAL(103,Table143223[Município])</f>
        <v>308</v>
      </c>
      <c r="B310" s="353"/>
      <c r="C310" s="353"/>
      <c r="D310" s="353"/>
      <c r="E310" s="846"/>
      <c r="F310" s="353"/>
      <c r="G310" s="846"/>
      <c r="H310" s="353"/>
      <c r="I310" s="846"/>
      <c r="J310" s="353"/>
      <c r="K310" s="846"/>
      <c r="L310" s="353"/>
      <c r="M310" s="846"/>
      <c r="N310" s="847"/>
      <c r="O310" s="847"/>
      <c r="P310" s="842">
        <f>SUBTOTAL(109,Table143223[Lev. 2018 NÚCLEOS])</f>
        <v>2901</v>
      </c>
      <c r="Q310" s="842">
        <f>SUBTOTAL(109,Table143223[Lev. 2019 FAMÍLIAS])</f>
        <v>25762</v>
      </c>
      <c r="R310" s="162"/>
    </row>
    <row r="311" spans="1:18">
      <c r="A311" s="848"/>
      <c r="B311" s="849"/>
      <c r="C311" s="848"/>
      <c r="D311" s="850"/>
      <c r="E311" s="851"/>
      <c r="F311" s="851"/>
      <c r="G311" s="851"/>
      <c r="H311" s="850"/>
      <c r="I311" s="850"/>
      <c r="J311" s="850"/>
      <c r="K311" s="850"/>
      <c r="L311" s="852"/>
      <c r="M311" s="852"/>
    </row>
    <row r="312" spans="1:18" s="835" customFormat="1" ht="31">
      <c r="A312" s="835">
        <v>1</v>
      </c>
      <c r="B312" s="835">
        <f>A312+1</f>
        <v>2</v>
      </c>
      <c r="C312" s="835">
        <f t="shared" ref="C312:Q312" si="0">B312+1</f>
        <v>3</v>
      </c>
      <c r="D312" s="835">
        <f t="shared" si="0"/>
        <v>4</v>
      </c>
      <c r="E312" s="835">
        <f t="shared" si="0"/>
        <v>5</v>
      </c>
      <c r="F312" s="835">
        <f t="shared" si="0"/>
        <v>6</v>
      </c>
      <c r="G312" s="835">
        <f t="shared" si="0"/>
        <v>7</v>
      </c>
      <c r="H312" s="835">
        <f t="shared" si="0"/>
        <v>8</v>
      </c>
      <c r="I312" s="835">
        <f t="shared" si="0"/>
        <v>9</v>
      </c>
      <c r="J312" s="835">
        <f t="shared" si="0"/>
        <v>10</v>
      </c>
      <c r="K312" s="835">
        <f t="shared" si="0"/>
        <v>11</v>
      </c>
      <c r="L312" s="835">
        <f t="shared" si="0"/>
        <v>12</v>
      </c>
      <c r="M312" s="835">
        <f t="shared" si="0"/>
        <v>13</v>
      </c>
      <c r="N312" s="835">
        <f t="shared" si="0"/>
        <v>14</v>
      </c>
      <c r="O312" s="835">
        <f t="shared" si="0"/>
        <v>15</v>
      </c>
      <c r="P312" s="835">
        <f t="shared" si="0"/>
        <v>16</v>
      </c>
      <c r="Q312" s="835">
        <f t="shared" si="0"/>
        <v>17</v>
      </c>
    </row>
  </sheetData>
  <conditionalFormatting sqref="T2:T4">
    <cfRule type="duplicateValues" dxfId="99" priority="3"/>
  </conditionalFormatting>
  <conditionalFormatting sqref="Z2:Z31">
    <cfRule type="duplicateValues" dxfId="98" priority="4"/>
  </conditionalFormatting>
  <conditionalFormatting sqref="AC2:AC8">
    <cfRule type="duplicateValues" dxfId="97" priority="1"/>
  </conditionalFormatting>
  <conditionalFormatting sqref="AF2:AF26">
    <cfRule type="duplicateValues" dxfId="96" priority="2"/>
  </conditionalFormatting>
  <pageMargins left="0.7" right="0.7" top="0.75" bottom="0.75" header="0.3" footer="0.3"/>
  <pageSetup paperSize="9" scale="11" orientation="portrait" r:id="rId1"/>
  <tableParts count="6">
    <tablePart r:id="rId2"/>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R55"/>
  <sheetViews>
    <sheetView showGridLines="0" tabSelected="1" view="pageBreakPreview" zoomScaleSheetLayoutView="100" workbookViewId="0">
      <selection activeCell="E24" sqref="E24"/>
    </sheetView>
  </sheetViews>
  <sheetFormatPr defaultColWidth="8.81640625" defaultRowHeight="14.5"/>
  <cols>
    <col min="1" max="1" width="8.81640625" style="84"/>
    <col min="2" max="2" width="10.453125" style="84" customWidth="1"/>
    <col min="3" max="3" width="10.1796875" style="84" customWidth="1"/>
    <col min="4" max="4" width="10.54296875" style="84" customWidth="1"/>
    <col min="5" max="5" width="28.26953125" style="84" bestFit="1" customWidth="1"/>
    <col min="6" max="6" width="5" style="84" bestFit="1" customWidth="1"/>
    <col min="7" max="7" width="1.7265625" style="84" customWidth="1"/>
    <col min="8" max="8" width="10.453125" style="84" customWidth="1"/>
    <col min="9" max="9" width="2.54296875" style="84" customWidth="1"/>
    <col min="10" max="10" width="8.81640625" style="84" customWidth="1"/>
    <col min="11" max="11" width="11.81640625" style="84" customWidth="1"/>
    <col min="12" max="12" width="7.1796875" style="84" customWidth="1"/>
    <col min="13" max="13" width="10.1796875" style="84" customWidth="1"/>
    <col min="14" max="14" width="12.26953125" style="84" customWidth="1"/>
    <col min="15" max="15" width="1.81640625" style="84" hidden="1" customWidth="1"/>
    <col min="16" max="16" width="2.453125" style="84" hidden="1" customWidth="1"/>
    <col min="17" max="17" width="4.453125" style="84" hidden="1" customWidth="1"/>
    <col min="18" max="18" width="22.54296875" style="84" hidden="1" customWidth="1"/>
    <col min="19" max="19" width="10.1796875" style="84" bestFit="1" customWidth="1"/>
    <col min="20" max="20" width="9.1796875" style="84" customWidth="1"/>
    <col min="21" max="16384" width="8.81640625" style="84"/>
  </cols>
  <sheetData>
    <row r="1" spans="2:18" ht="31.5" customHeight="1">
      <c r="B1" s="85"/>
      <c r="C1" s="85"/>
      <c r="D1" s="85"/>
      <c r="E1" s="85"/>
      <c r="F1" s="85"/>
      <c r="G1" s="85"/>
      <c r="H1" s="85"/>
      <c r="I1" s="85"/>
      <c r="J1" s="85"/>
      <c r="K1" s="85"/>
      <c r="L1" s="85"/>
      <c r="M1" s="85"/>
      <c r="N1" s="85"/>
      <c r="O1" s="85"/>
    </row>
    <row r="2" spans="2:18">
      <c r="B2" s="1142"/>
      <c r="C2" s="1142"/>
      <c r="D2" s="1142"/>
      <c r="E2" s="1142"/>
      <c r="F2" s="1142"/>
      <c r="G2" s="1142"/>
      <c r="H2" s="1142"/>
      <c r="I2" s="1142"/>
      <c r="J2" s="1142"/>
      <c r="K2" s="1142"/>
      <c r="L2" s="1142"/>
      <c r="M2" s="1142"/>
      <c r="N2" s="880"/>
      <c r="O2" s="85"/>
    </row>
    <row r="3" spans="2:18" ht="17.25" customHeight="1">
      <c r="B3" s="880"/>
      <c r="C3" s="880"/>
      <c r="D3" s="880"/>
      <c r="E3" s="880"/>
      <c r="F3" s="880"/>
      <c r="G3" s="880"/>
      <c r="H3" s="880"/>
      <c r="I3" s="880"/>
      <c r="J3" s="880"/>
      <c r="K3" s="880"/>
      <c r="L3" s="880"/>
      <c r="M3" s="880"/>
      <c r="N3" s="880"/>
      <c r="O3" s="85"/>
    </row>
    <row r="4" spans="2:18" ht="18.5">
      <c r="B4" s="1147" t="s">
        <v>11894</v>
      </c>
      <c r="C4" s="1147"/>
      <c r="D4" s="1147"/>
      <c r="E4" s="1147"/>
      <c r="F4" s="1147"/>
      <c r="G4" s="1147"/>
      <c r="H4" s="1147"/>
      <c r="I4" s="1147"/>
      <c r="J4" s="1147"/>
      <c r="K4" s="1147"/>
      <c r="L4" s="1147"/>
      <c r="M4" s="1147"/>
      <c r="N4" s="1147"/>
      <c r="O4" s="85"/>
    </row>
    <row r="5" spans="2:18" ht="15.5">
      <c r="B5" s="1148" t="s">
        <v>11895</v>
      </c>
      <c r="C5" s="1148"/>
      <c r="D5" s="1148"/>
      <c r="E5" s="1148"/>
      <c r="F5" s="1148"/>
      <c r="G5" s="1148"/>
      <c r="H5" s="1148"/>
      <c r="I5" s="1148"/>
      <c r="J5" s="1148"/>
      <c r="K5" s="1148"/>
      <c r="L5" s="1148"/>
      <c r="M5" s="1148"/>
      <c r="N5" s="1148"/>
      <c r="O5" s="85"/>
    </row>
    <row r="6" spans="2:18" s="75" customFormat="1" ht="6.5">
      <c r="B6" s="76"/>
      <c r="C6" s="76"/>
      <c r="D6" s="76"/>
      <c r="E6" s="76"/>
      <c r="F6" s="76"/>
      <c r="G6" s="76"/>
      <c r="H6" s="76"/>
      <c r="I6" s="76"/>
      <c r="J6" s="76"/>
      <c r="K6" s="76"/>
      <c r="L6" s="76"/>
      <c r="M6" s="76"/>
      <c r="N6" s="76"/>
      <c r="O6" s="71"/>
    </row>
    <row r="7" spans="2:18" ht="15.5">
      <c r="B7" s="85"/>
      <c r="C7" s="85"/>
      <c r="D7" s="89" t="s">
        <v>1918</v>
      </c>
      <c r="E7" s="1129" t="s">
        <v>125</v>
      </c>
      <c r="F7" s="1129"/>
      <c r="G7" s="1129"/>
      <c r="H7" s="1129"/>
      <c r="I7" s="69"/>
      <c r="J7" s="89"/>
      <c r="K7" s="89"/>
      <c r="L7" s="89" t="s">
        <v>11940</v>
      </c>
      <c r="M7" s="1150"/>
      <c r="N7" s="1150"/>
      <c r="O7" s="85"/>
      <c r="P7" s="914" t="s">
        <v>1919</v>
      </c>
      <c r="R7" s="914" t="s">
        <v>1838</v>
      </c>
    </row>
    <row r="8" spans="2:18" s="75" customFormat="1" ht="6.5">
      <c r="B8" s="71"/>
      <c r="C8" s="72"/>
      <c r="D8" s="119"/>
      <c r="E8" s="119"/>
      <c r="F8" s="119"/>
      <c r="G8" s="119"/>
      <c r="H8" s="71"/>
      <c r="I8" s="73"/>
      <c r="J8" s="73"/>
      <c r="K8" s="73"/>
      <c r="L8" s="73"/>
      <c r="M8" s="73"/>
      <c r="N8" s="73"/>
      <c r="O8" s="71"/>
      <c r="R8" s="915"/>
    </row>
    <row r="9" spans="2:18">
      <c r="B9" s="85"/>
      <c r="C9" s="89"/>
      <c r="D9" s="881" t="s">
        <v>1905</v>
      </c>
      <c r="E9" s="1149"/>
      <c r="F9" s="1149"/>
      <c r="G9" s="1149"/>
      <c r="H9" s="1149"/>
      <c r="I9" s="69"/>
      <c r="J9" s="957" t="s">
        <v>1901</v>
      </c>
      <c r="K9" s="983"/>
      <c r="L9" s="73"/>
      <c r="M9" s="957" t="s">
        <v>11984</v>
      </c>
      <c r="N9" s="983"/>
      <c r="O9" s="85"/>
      <c r="P9" s="916" t="e">
        <f>VLOOKUP(E7,[5]!Table1432[#Data],4,FALSE)</f>
        <v>#REF!</v>
      </c>
      <c r="Q9" s="916"/>
      <c r="R9" s="916" t="e">
        <f>VLOOKUP(E7,[5]!Table1432[#Data],4,FALSE)</f>
        <v>#REF!</v>
      </c>
    </row>
    <row r="10" spans="2:18" s="75" customFormat="1" ht="6.5">
      <c r="B10" s="71"/>
      <c r="C10" s="72"/>
      <c r="D10" s="71"/>
      <c r="E10" s="72"/>
      <c r="F10" s="71"/>
      <c r="G10" s="72"/>
      <c r="H10" s="71"/>
      <c r="I10" s="72"/>
      <c r="J10" s="71"/>
      <c r="K10" s="73"/>
      <c r="L10" s="73"/>
      <c r="M10" s="73"/>
      <c r="N10" s="73"/>
      <c r="O10" s="71"/>
      <c r="P10" s="917"/>
      <c r="Q10" s="917"/>
      <c r="R10" s="918"/>
    </row>
    <row r="11" spans="2:18">
      <c r="B11" s="761" t="s">
        <v>11896</v>
      </c>
      <c r="C11" s="761"/>
      <c r="D11" s="761"/>
      <c r="E11" s="761"/>
      <c r="F11" s="761"/>
      <c r="G11" s="761"/>
      <c r="H11" s="761"/>
      <c r="I11" s="761"/>
      <c r="J11" s="761"/>
      <c r="K11" s="761"/>
      <c r="L11" s="761"/>
      <c r="M11" s="761"/>
      <c r="N11" s="761"/>
      <c r="O11" s="85"/>
      <c r="P11" s="916" t="e">
        <f>VLOOKUP(E7,[5]!Table1432[#Data],8,FALSE)</f>
        <v>#REF!</v>
      </c>
      <c r="Q11" s="916"/>
      <c r="R11" s="916" t="e">
        <f>VLOOKUP(E7,[5]!Table1432[#Data],6,FALSE)</f>
        <v>#REF!</v>
      </c>
    </row>
    <row r="12" spans="2:18" s="75" customFormat="1" ht="6.5">
      <c r="B12" s="76"/>
      <c r="C12" s="76"/>
      <c r="D12" s="76"/>
      <c r="E12" s="76"/>
      <c r="F12" s="76"/>
      <c r="G12" s="76"/>
      <c r="H12" s="76"/>
      <c r="I12" s="76"/>
      <c r="J12" s="76"/>
      <c r="K12" s="76"/>
      <c r="L12" s="76"/>
      <c r="M12" s="76"/>
      <c r="N12" s="76"/>
      <c r="O12" s="71"/>
      <c r="P12" s="917"/>
      <c r="Q12" s="917"/>
      <c r="R12" s="918"/>
    </row>
    <row r="13" spans="2:18">
      <c r="B13" s="76"/>
      <c r="C13" s="881" t="s">
        <v>11897</v>
      </c>
      <c r="D13" s="1151" t="s">
        <v>1790</v>
      </c>
      <c r="E13" s="1151"/>
      <c r="F13" s="1151"/>
      <c r="G13" s="1151"/>
      <c r="H13" s="1151"/>
      <c r="I13" s="1151"/>
      <c r="J13" s="1151"/>
      <c r="K13" s="1151"/>
      <c r="L13" s="1151"/>
      <c r="M13" s="1151"/>
      <c r="N13" s="1151"/>
      <c r="O13" s="85"/>
      <c r="P13" s="916" t="e">
        <f>VLOOKUP(E7,[5]!Table1432[#Data],12,FALSE)</f>
        <v>#REF!</v>
      </c>
      <c r="Q13" s="916"/>
      <c r="R13" s="916" t="e">
        <f>VLOOKUP(E7,[5]!Table1432[#Data],10,FALSE)</f>
        <v>#REF!</v>
      </c>
    </row>
    <row r="14" spans="2:18" s="71" customFormat="1" ht="6.5">
      <c r="C14" s="72"/>
      <c r="D14" s="119"/>
      <c r="E14" s="119"/>
      <c r="F14" s="119"/>
      <c r="G14" s="119"/>
      <c r="Q14" s="919"/>
    </row>
    <row r="15" spans="2:18">
      <c r="B15" s="85"/>
      <c r="C15" s="881" t="s">
        <v>11898</v>
      </c>
      <c r="D15" s="1152"/>
      <c r="E15" s="1152"/>
      <c r="F15" s="1152"/>
      <c r="G15" s="1152"/>
      <c r="H15" s="1152"/>
      <c r="I15" s="1152"/>
      <c r="J15" s="1152"/>
      <c r="K15" s="1152"/>
      <c r="L15" s="881" t="s">
        <v>11846</v>
      </c>
      <c r="M15" s="1150"/>
      <c r="N15" s="1150"/>
      <c r="O15" s="85"/>
      <c r="P15" s="920" t="str">
        <f>VLOOKUP(município,[5]Municipios!A2:B309,2,FALSE)</f>
        <v>4901</v>
      </c>
    </row>
    <row r="16" spans="2:18" s="71" customFormat="1" ht="6.5">
      <c r="C16" s="72"/>
      <c r="D16" s="72"/>
      <c r="E16" s="119"/>
      <c r="F16" s="119"/>
      <c r="G16" s="119"/>
      <c r="I16" s="73"/>
      <c r="J16" s="73"/>
      <c r="K16" s="73"/>
      <c r="L16" s="72"/>
      <c r="M16" s="74"/>
      <c r="N16" s="74"/>
      <c r="Q16" s="919"/>
    </row>
    <row r="17" spans="2:14">
      <c r="B17" s="1153" t="s">
        <v>11498</v>
      </c>
      <c r="C17" s="1153"/>
      <c r="D17" s="1153"/>
      <c r="E17" s="1153"/>
      <c r="F17" s="1153"/>
      <c r="G17" s="1153"/>
      <c r="H17" s="1153"/>
      <c r="I17" s="1153"/>
      <c r="J17" s="1153"/>
      <c r="K17" s="1153"/>
      <c r="L17" s="1153"/>
      <c r="M17" s="1153"/>
      <c r="N17" s="1153"/>
    </row>
    <row r="18" spans="2:14" s="75" customFormat="1" ht="6.5">
      <c r="B18" s="71"/>
      <c r="C18" s="72"/>
      <c r="D18" s="72"/>
      <c r="E18" s="119"/>
      <c r="F18" s="119"/>
      <c r="G18" s="119"/>
      <c r="H18" s="71"/>
      <c r="I18" s="73"/>
      <c r="J18" s="73"/>
      <c r="K18" s="73"/>
      <c r="L18" s="72"/>
      <c r="M18" s="74"/>
      <c r="N18" s="74"/>
    </row>
    <row r="19" spans="2:14">
      <c r="B19" s="85"/>
      <c r="C19" s="921" t="s">
        <v>11899</v>
      </c>
      <c r="D19" s="1154" t="s">
        <v>1821</v>
      </c>
      <c r="E19" s="1154"/>
      <c r="F19" s="1154"/>
      <c r="G19" s="1154"/>
      <c r="H19" s="1154"/>
      <c r="I19" s="1154"/>
      <c r="J19" s="1154"/>
      <c r="K19" s="1154"/>
      <c r="L19" s="89"/>
      <c r="M19" s="922" t="s">
        <v>11900</v>
      </c>
      <c r="N19" s="923"/>
    </row>
    <row r="20" spans="2:14" s="75" customFormat="1" ht="6.5">
      <c r="B20" s="71"/>
      <c r="C20" s="71"/>
      <c r="D20" s="71"/>
      <c r="E20" s="71"/>
      <c r="F20" s="71"/>
      <c r="G20" s="71"/>
      <c r="H20" s="71"/>
      <c r="I20" s="71"/>
      <c r="J20" s="71"/>
      <c r="K20" s="71"/>
      <c r="L20" s="71"/>
      <c r="M20" s="71"/>
      <c r="N20" s="71"/>
    </row>
    <row r="21" spans="2:14">
      <c r="B21" s="85"/>
      <c r="C21" s="921" t="s">
        <v>11836</v>
      </c>
      <c r="D21" s="1146"/>
      <c r="E21" s="1146"/>
      <c r="F21" s="1146"/>
      <c r="G21" s="1146"/>
      <c r="H21" s="1146"/>
      <c r="I21" s="1146"/>
      <c r="J21" s="1146"/>
      <c r="K21" s="1146"/>
      <c r="L21" s="89"/>
      <c r="M21" s="922" t="s">
        <v>11901</v>
      </c>
      <c r="N21" s="924"/>
    </row>
    <row r="22" spans="2:14" s="75" customFormat="1" ht="6.5">
      <c r="B22" s="71"/>
      <c r="C22" s="71"/>
      <c r="D22" s="71"/>
      <c r="E22" s="71"/>
      <c r="F22" s="71"/>
      <c r="G22" s="71"/>
      <c r="H22" s="71"/>
      <c r="I22" s="71"/>
      <c r="J22" s="71"/>
      <c r="K22" s="71"/>
      <c r="L22" s="71"/>
      <c r="M22" s="71"/>
      <c r="N22" s="71"/>
    </row>
    <row r="23" spans="2:14">
      <c r="B23" s="85"/>
      <c r="C23" s="921" t="s">
        <v>11902</v>
      </c>
      <c r="D23" s="1155"/>
      <c r="E23" s="1155"/>
      <c r="F23" s="1155"/>
      <c r="G23" s="1155"/>
      <c r="H23" s="1155"/>
      <c r="I23" s="1155"/>
      <c r="J23" s="1155"/>
      <c r="K23" s="1155"/>
      <c r="L23" s="1155"/>
      <c r="M23" s="1155"/>
      <c r="N23" s="1155"/>
    </row>
    <row r="24" spans="2:14">
      <c r="B24" s="85"/>
      <c r="C24" s="921"/>
      <c r="D24" s="925"/>
      <c r="E24" s="925"/>
      <c r="F24" s="925"/>
      <c r="G24" s="925"/>
      <c r="H24" s="925"/>
      <c r="I24" s="925"/>
      <c r="J24" s="925"/>
      <c r="K24" s="925"/>
      <c r="L24" s="925"/>
      <c r="M24" s="925"/>
      <c r="N24" s="925"/>
    </row>
    <row r="25" spans="2:14" ht="15" customHeight="1">
      <c r="B25" s="85"/>
      <c r="C25" s="921"/>
      <c r="D25" s="926" t="s">
        <v>11903</v>
      </c>
      <c r="E25" s="71"/>
      <c r="F25" s="71"/>
      <c r="G25" s="71"/>
      <c r="H25" s="71"/>
      <c r="I25" s="71"/>
      <c r="J25" s="71"/>
      <c r="K25" s="71"/>
      <c r="L25" s="71"/>
      <c r="M25" s="71"/>
      <c r="N25" s="71"/>
    </row>
    <row r="26" spans="2:14" s="75" customFormat="1" ht="6.5">
      <c r="B26" s="71"/>
      <c r="C26" s="71"/>
      <c r="D26" s="71"/>
      <c r="E26" s="71"/>
      <c r="F26" s="71"/>
      <c r="G26" s="71"/>
      <c r="H26" s="71"/>
      <c r="I26" s="71"/>
      <c r="J26" s="71"/>
      <c r="K26" s="71"/>
      <c r="L26" s="71"/>
      <c r="M26" s="71"/>
      <c r="N26" s="71"/>
    </row>
    <row r="27" spans="2:14" ht="15" customHeight="1">
      <c r="B27" s="85"/>
      <c r="C27" s="921"/>
      <c r="D27" s="1155" t="s">
        <v>11904</v>
      </c>
      <c r="E27" s="1155"/>
      <c r="F27" s="1155"/>
      <c r="G27" s="1155"/>
      <c r="H27" s="1155"/>
      <c r="I27" s="1155"/>
      <c r="J27" s="1155"/>
      <c r="K27" s="1155"/>
      <c r="L27" s="1155"/>
      <c r="M27" s="71"/>
      <c r="N27" s="927"/>
    </row>
    <row r="28" spans="2:14" s="75" customFormat="1" ht="6.5">
      <c r="B28" s="71"/>
      <c r="C28" s="71"/>
      <c r="D28" s="71"/>
      <c r="E28" s="71"/>
      <c r="F28" s="71"/>
      <c r="G28" s="71"/>
      <c r="H28" s="71"/>
      <c r="I28" s="71"/>
      <c r="J28" s="71"/>
      <c r="K28" s="71"/>
      <c r="L28" s="71"/>
      <c r="M28" s="71"/>
      <c r="N28" s="928"/>
    </row>
    <row r="29" spans="2:14" ht="15" customHeight="1">
      <c r="B29" s="85"/>
      <c r="C29" s="921"/>
      <c r="D29" s="1155" t="s">
        <v>11905</v>
      </c>
      <c r="E29" s="1155"/>
      <c r="F29" s="1155"/>
      <c r="G29" s="1155"/>
      <c r="H29" s="1155"/>
      <c r="I29" s="1155"/>
      <c r="J29" s="1155"/>
      <c r="K29" s="1155"/>
      <c r="L29" s="1155"/>
      <c r="M29" s="71"/>
      <c r="N29" s="927"/>
    </row>
    <row r="30" spans="2:14" s="75" customFormat="1" ht="6.5">
      <c r="B30" s="71"/>
      <c r="C30" s="71"/>
      <c r="D30" s="71"/>
      <c r="E30" s="71"/>
      <c r="F30" s="71"/>
      <c r="G30" s="71"/>
      <c r="H30" s="71"/>
      <c r="I30" s="71"/>
      <c r="J30" s="71"/>
      <c r="K30" s="71"/>
      <c r="L30" s="71"/>
      <c r="M30" s="71"/>
      <c r="N30" s="928"/>
    </row>
    <row r="31" spans="2:14" ht="27.75" customHeight="1">
      <c r="B31" s="85"/>
      <c r="C31" s="921"/>
      <c r="D31" s="1155" t="s">
        <v>11910</v>
      </c>
      <c r="E31" s="1155"/>
      <c r="F31" s="1155"/>
      <c r="G31" s="1155"/>
      <c r="H31" s="1155"/>
      <c r="I31" s="1155"/>
      <c r="J31" s="1155"/>
      <c r="K31" s="1155"/>
      <c r="L31" s="1155"/>
      <c r="M31" s="71"/>
      <c r="N31" s="927"/>
    </row>
    <row r="32" spans="2:14" s="75" customFormat="1" ht="6.5">
      <c r="B32" s="71"/>
      <c r="C32" s="71"/>
      <c r="D32" s="71"/>
      <c r="E32" s="71"/>
      <c r="F32" s="71"/>
      <c r="G32" s="71"/>
      <c r="H32" s="71"/>
      <c r="I32" s="71"/>
      <c r="J32" s="71"/>
      <c r="K32" s="71"/>
      <c r="L32" s="71"/>
      <c r="M32" s="71"/>
      <c r="N32" s="928"/>
    </row>
    <row r="33" spans="2:15" ht="15" customHeight="1">
      <c r="B33" s="85"/>
      <c r="C33" s="921"/>
      <c r="D33" s="1155" t="s">
        <v>11987</v>
      </c>
      <c r="E33" s="1155"/>
      <c r="F33" s="1155"/>
      <c r="G33" s="1155"/>
      <c r="H33" s="1155"/>
      <c r="I33" s="1155"/>
      <c r="J33" s="1155"/>
      <c r="K33" s="1155"/>
      <c r="L33" s="1155"/>
      <c r="M33" s="71"/>
      <c r="N33" s="927"/>
    </row>
    <row r="34" spans="2:15" s="75" customFormat="1" ht="6.5">
      <c r="B34" s="71"/>
      <c r="C34" s="71"/>
      <c r="D34" s="71"/>
      <c r="E34" s="71"/>
      <c r="F34" s="71"/>
      <c r="G34" s="71"/>
      <c r="H34" s="71"/>
      <c r="I34" s="71"/>
      <c r="J34" s="71"/>
      <c r="K34" s="71"/>
      <c r="L34" s="71"/>
      <c r="M34" s="71"/>
      <c r="N34" s="928"/>
    </row>
    <row r="35" spans="2:15" ht="51" customHeight="1">
      <c r="B35" s="85"/>
      <c r="C35" s="921"/>
      <c r="D35" s="1155" t="s">
        <v>11911</v>
      </c>
      <c r="E35" s="1155"/>
      <c r="F35" s="1155"/>
      <c r="G35" s="1155"/>
      <c r="H35" s="1155"/>
      <c r="I35" s="1155"/>
      <c r="J35" s="1155"/>
      <c r="K35" s="1155"/>
      <c r="L35" s="1155"/>
      <c r="M35" s="71"/>
      <c r="N35" s="927"/>
    </row>
    <row r="36" spans="2:15">
      <c r="B36" s="85"/>
      <c r="C36" s="921"/>
      <c r="D36" s="1155" t="s">
        <v>11912</v>
      </c>
      <c r="E36" s="1155"/>
      <c r="F36" s="1155"/>
      <c r="G36" s="1155"/>
      <c r="H36" s="1155"/>
      <c r="I36" s="1155"/>
      <c r="J36" s="1155"/>
      <c r="K36" s="1155"/>
      <c r="L36" s="1155"/>
      <c r="M36" s="71"/>
      <c r="N36" s="929"/>
    </row>
    <row r="37" spans="2:15" s="75" customFormat="1" ht="6.5">
      <c r="B37" s="71"/>
      <c r="C37" s="71"/>
      <c r="D37" s="71"/>
      <c r="E37" s="71"/>
      <c r="F37" s="71"/>
      <c r="G37" s="71"/>
      <c r="H37" s="71"/>
      <c r="I37" s="71"/>
      <c r="J37" s="71"/>
      <c r="K37" s="71"/>
      <c r="L37" s="71"/>
      <c r="M37" s="71"/>
      <c r="N37" s="928"/>
    </row>
    <row r="38" spans="2:15">
      <c r="B38" s="85"/>
      <c r="C38" s="921"/>
      <c r="D38" s="1155" t="s">
        <v>11913</v>
      </c>
      <c r="E38" s="1155"/>
      <c r="F38" s="1155"/>
      <c r="G38" s="1155"/>
      <c r="H38" s="1155"/>
      <c r="I38" s="1155"/>
      <c r="J38" s="1155"/>
      <c r="K38" s="1155"/>
      <c r="L38" s="1155"/>
      <c r="M38" s="71"/>
      <c r="N38" s="929"/>
    </row>
    <row r="39" spans="2:15" s="75" customFormat="1" ht="6.5">
      <c r="B39" s="71"/>
      <c r="C39" s="71"/>
      <c r="D39" s="71"/>
      <c r="E39" s="71"/>
      <c r="F39" s="71"/>
      <c r="G39" s="71"/>
      <c r="H39" s="71"/>
      <c r="I39" s="71"/>
      <c r="J39" s="71"/>
      <c r="K39" s="71"/>
      <c r="L39" s="71"/>
      <c r="M39" s="71"/>
      <c r="N39" s="928"/>
    </row>
    <row r="40" spans="2:15">
      <c r="B40" s="85"/>
      <c r="C40" s="921"/>
      <c r="D40" s="1155" t="s">
        <v>11986</v>
      </c>
      <c r="E40" s="1155"/>
      <c r="F40" s="1155"/>
      <c r="G40" s="1155"/>
      <c r="H40" s="1155"/>
      <c r="I40" s="1155"/>
      <c r="J40" s="1155"/>
      <c r="K40" s="1155"/>
      <c r="L40" s="1155"/>
      <c r="M40" s="71"/>
      <c r="N40" s="927"/>
    </row>
    <row r="41" spans="2:15" s="75" customFormat="1" ht="6.5">
      <c r="B41" s="71"/>
      <c r="C41" s="71"/>
      <c r="D41" s="71"/>
      <c r="E41" s="71"/>
      <c r="F41" s="71"/>
      <c r="G41" s="71"/>
      <c r="H41" s="71"/>
      <c r="I41" s="71"/>
      <c r="J41" s="71"/>
      <c r="K41" s="71"/>
      <c r="L41" s="71"/>
      <c r="M41" s="71"/>
      <c r="N41" s="928"/>
    </row>
    <row r="42" spans="2:15" ht="15" customHeight="1">
      <c r="B42" s="85"/>
      <c r="C42" s="921"/>
      <c r="D42" s="1160" t="s">
        <v>11985</v>
      </c>
      <c r="E42" s="1160"/>
      <c r="F42" s="1160"/>
      <c r="G42" s="1160"/>
      <c r="H42" s="1160"/>
      <c r="I42" s="1160"/>
      <c r="J42" s="1160"/>
      <c r="K42" s="1158" t="str">
        <f>IF(O42=6,"Prossiga com a candidatura","Não cumpre os requisitos")</f>
        <v>Não cumpre os requisitos</v>
      </c>
      <c r="L42" s="1158"/>
      <c r="M42" s="1158"/>
      <c r="N42" s="1158"/>
      <c r="O42" s="84">
        <f>COUNTIF(N23:N40,"Sim")</f>
        <v>0</v>
      </c>
    </row>
    <row r="43" spans="2:15" s="75" customFormat="1" ht="6.5">
      <c r="B43" s="71"/>
      <c r="C43" s="71"/>
      <c r="D43" s="71"/>
      <c r="E43" s="71"/>
      <c r="F43" s="71"/>
      <c r="G43" s="71"/>
      <c r="H43" s="71"/>
      <c r="I43" s="71"/>
      <c r="J43" s="71"/>
      <c r="K43" s="71"/>
      <c r="L43" s="71"/>
      <c r="M43" s="71"/>
      <c r="N43" s="71"/>
    </row>
    <row r="44" spans="2:15" ht="15" customHeight="1">
      <c r="B44" s="85"/>
      <c r="C44" s="921"/>
      <c r="D44" s="926" t="s">
        <v>11906</v>
      </c>
      <c r="E44" s="71"/>
      <c r="F44" s="71"/>
      <c r="G44" s="71"/>
      <c r="H44" s="71"/>
      <c r="I44" s="71"/>
      <c r="J44" s="71"/>
      <c r="K44" s="71"/>
      <c r="L44" s="71"/>
      <c r="M44" s="71"/>
      <c r="N44" s="71"/>
    </row>
    <row r="45" spans="2:15" s="75" customFormat="1" ht="6.5">
      <c r="B45" s="71"/>
      <c r="C45" s="71"/>
      <c r="D45" s="71"/>
      <c r="E45" s="71"/>
      <c r="F45" s="71"/>
      <c r="G45" s="71"/>
      <c r="H45" s="71"/>
      <c r="I45" s="71"/>
      <c r="J45" s="71"/>
      <c r="K45" s="71"/>
      <c r="L45" s="71"/>
      <c r="M45" s="71"/>
      <c r="N45" s="71"/>
    </row>
    <row r="46" spans="2:15" ht="15" customHeight="1">
      <c r="B46" s="85"/>
      <c r="C46" s="921"/>
      <c r="D46" s="84" t="s">
        <v>11918</v>
      </c>
    </row>
    <row r="47" spans="2:15" ht="15" customHeight="1">
      <c r="B47" s="85"/>
      <c r="C47" s="921"/>
      <c r="D47" s="84" t="s">
        <v>11939</v>
      </c>
    </row>
    <row r="48" spans="2:15" ht="15" customHeight="1">
      <c r="B48" s="85"/>
      <c r="C48" s="921"/>
      <c r="D48" s="84" t="s">
        <v>11941</v>
      </c>
    </row>
    <row r="49" spans="2:16" ht="15" customHeight="1">
      <c r="B49" s="85"/>
      <c r="C49" s="921"/>
      <c r="D49" s="1155" t="s">
        <v>11919</v>
      </c>
      <c r="E49" s="1155"/>
      <c r="F49" s="1155"/>
      <c r="G49" s="1155"/>
      <c r="H49" s="1155"/>
      <c r="I49" s="1155"/>
      <c r="J49" s="1155"/>
      <c r="K49" s="1155"/>
      <c r="L49" s="1155"/>
      <c r="M49" s="1155"/>
      <c r="N49" s="1155"/>
    </row>
    <row r="50" spans="2:16" ht="15" customHeight="1">
      <c r="B50" s="85"/>
      <c r="C50" s="921"/>
      <c r="D50" s="1155" t="s">
        <v>11920</v>
      </c>
      <c r="E50" s="1155"/>
      <c r="F50" s="1155"/>
      <c r="G50" s="1155"/>
      <c r="H50" s="1155"/>
      <c r="I50" s="1155"/>
      <c r="J50" s="1155"/>
      <c r="K50" s="1155"/>
      <c r="L50" s="1155"/>
      <c r="M50" s="1155"/>
      <c r="N50" s="1155"/>
    </row>
    <row r="51" spans="2:16" s="75" customFormat="1">
      <c r="B51" s="71"/>
      <c r="C51" s="71"/>
      <c r="D51" s="1155" t="s">
        <v>12195</v>
      </c>
      <c r="E51" s="1155"/>
      <c r="F51" s="1155"/>
      <c r="G51" s="1155"/>
      <c r="H51" s="1155"/>
      <c r="I51" s="1155"/>
      <c r="J51" s="1155"/>
      <c r="K51" s="1155"/>
      <c r="L51" s="1155"/>
      <c r="M51" s="1155"/>
      <c r="N51" s="1155"/>
    </row>
    <row r="52" spans="2:16" ht="15" customHeight="1">
      <c r="B52" s="761" t="s">
        <v>11907</v>
      </c>
      <c r="C52" s="761"/>
      <c r="D52" s="761"/>
      <c r="E52" s="761"/>
      <c r="F52" s="761"/>
      <c r="G52" s="761"/>
      <c r="H52" s="761"/>
      <c r="I52" s="761"/>
      <c r="J52" s="761"/>
      <c r="K52" s="761"/>
      <c r="L52" s="761"/>
      <c r="M52" s="761"/>
      <c r="N52" s="761"/>
    </row>
    <row r="53" spans="2:16" s="71" customFormat="1" ht="6.5">
      <c r="B53" s="765"/>
      <c r="C53" s="765"/>
      <c r="H53" s="647"/>
      <c r="I53" s="647"/>
      <c r="J53" s="647"/>
      <c r="K53" s="647"/>
      <c r="L53" s="647"/>
      <c r="M53" s="647"/>
      <c r="N53" s="647"/>
    </row>
    <row r="54" spans="2:16" s="71" customFormat="1" ht="33.75" customHeight="1">
      <c r="B54" s="1159" t="s">
        <v>11908</v>
      </c>
      <c r="C54" s="1159"/>
      <c r="D54" s="1159"/>
      <c r="E54" s="1159"/>
      <c r="F54" s="1159"/>
      <c r="G54" s="1159"/>
      <c r="H54" s="1159"/>
      <c r="I54" s="1159"/>
      <c r="J54" s="1159"/>
      <c r="K54" s="1159"/>
      <c r="L54" s="1159"/>
      <c r="M54" s="1159"/>
      <c r="N54" s="1159"/>
    </row>
    <row r="55" spans="2:16" s="71" customFormat="1" ht="167.25" customHeight="1">
      <c r="B55" s="1156" t="s">
        <v>11909</v>
      </c>
      <c r="C55" s="1157"/>
      <c r="D55" s="1157"/>
      <c r="E55" s="1157"/>
      <c r="F55" s="1157"/>
      <c r="G55" s="1157"/>
      <c r="H55" s="1157"/>
      <c r="I55" s="1157"/>
      <c r="J55" s="1157"/>
      <c r="K55" s="1157"/>
      <c r="L55" s="1157"/>
      <c r="M55" s="1157"/>
      <c r="N55" s="1157"/>
      <c r="O55" s="930"/>
      <c r="P55" s="930"/>
    </row>
  </sheetData>
  <mergeCells count="28">
    <mergeCell ref="B55:N55"/>
    <mergeCell ref="D35:L35"/>
    <mergeCell ref="D36:L36"/>
    <mergeCell ref="D38:L38"/>
    <mergeCell ref="D40:L40"/>
    <mergeCell ref="D51:N51"/>
    <mergeCell ref="K42:N42"/>
    <mergeCell ref="D49:N49"/>
    <mergeCell ref="B54:N54"/>
    <mergeCell ref="D42:J42"/>
    <mergeCell ref="D50:N50"/>
    <mergeCell ref="D23:N23"/>
    <mergeCell ref="D27:L27"/>
    <mergeCell ref="D29:L29"/>
    <mergeCell ref="D31:L31"/>
    <mergeCell ref="D33:L33"/>
    <mergeCell ref="D21:K21"/>
    <mergeCell ref="B2:M2"/>
    <mergeCell ref="B4:N4"/>
    <mergeCell ref="B5:N5"/>
    <mergeCell ref="E7:H7"/>
    <mergeCell ref="E9:H9"/>
    <mergeCell ref="M7:N7"/>
    <mergeCell ref="D13:N13"/>
    <mergeCell ref="D15:K15"/>
    <mergeCell ref="M15:N15"/>
    <mergeCell ref="B17:N17"/>
    <mergeCell ref="D19:K19"/>
  </mergeCells>
  <conditionalFormatting sqref="K42:N42">
    <cfRule type="containsText" dxfId="446" priority="1" operator="containsText" text="Não cumpre os requisitos">
      <formula>NOT(ISERROR(SEARCH("Não cumpre os requisitos",K42)))</formula>
    </cfRule>
  </conditionalFormatting>
  <dataValidations count="2">
    <dataValidation operator="greaterThan" allowBlank="1" showInputMessage="1" showErrorMessage="1" sqref="N19"/>
    <dataValidation type="decimal" operator="greaterThan" allowBlank="1" showInputMessage="1" showErrorMessage="1" sqref="N21">
      <formula1>0</formula1>
    </dataValidation>
  </dataValidations>
  <printOptions horizontalCentered="1"/>
  <pageMargins left="0.23622047244094491" right="0.23622047244094491" top="0.74803149606299213" bottom="0.74803149606299213" header="0.31496062992125984" footer="0.31496062992125984"/>
  <pageSetup paperSize="9" scale="76"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SH!$N$2:$N$5</xm:f>
          </x14:formula1>
          <xm:sqref>D19:K19</xm:sqref>
        </x14:dataValidation>
        <x14:dataValidation type="list" allowBlank="1" showInputMessage="1" showErrorMessage="1">
          <x14:formula1>
            <xm:f>SH!$A$8</xm:f>
          </x14:formula1>
          <xm:sqref>D13:N13</xm:sqref>
        </x14:dataValidation>
        <x14:dataValidation type="list" allowBlank="1" showInputMessage="1" showErrorMessage="1">
          <x14:formula1>
            <xm:f>Tabelas!$Q$2:$Q$3</xm:f>
          </x14:formula1>
          <xm:sqref>N27 N29 N31 N33 N35 N40</xm:sqref>
        </x14:dataValidation>
        <x14:dataValidation type="list" allowBlank="1" showInputMessage="1" showErrorMessage="1">
          <x14:formula1>
            <xm:f>Municipios1!$A$2:$A$309</xm:f>
          </x14:formula1>
          <xm:sqref>E7:H7</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AI46"/>
  <sheetViews>
    <sheetView view="pageBreakPreview" topLeftCell="G1" zoomScale="102" zoomScaleNormal="109" zoomScaleSheetLayoutView="102" workbookViewId="0">
      <selection activeCell="G32" sqref="G32"/>
    </sheetView>
  </sheetViews>
  <sheetFormatPr defaultColWidth="9.1796875" defaultRowHeight="13"/>
  <cols>
    <col min="1" max="1" width="13.1796875" style="476" hidden="1" customWidth="1"/>
    <col min="2" max="2" width="14.54296875" style="476" hidden="1" customWidth="1"/>
    <col min="3" max="3" width="11.1796875" style="465" hidden="1" customWidth="1"/>
    <col min="4" max="4" width="24.81640625" style="465" hidden="1" customWidth="1"/>
    <col min="5" max="5" width="9.1796875" style="477" hidden="1" customWidth="1"/>
    <col min="6" max="6" width="16.54296875" style="477" hidden="1" customWidth="1"/>
    <col min="7" max="7" width="54.54296875" style="365" bestFit="1" customWidth="1"/>
    <col min="8" max="8" width="19.54296875" style="366" bestFit="1" customWidth="1"/>
    <col min="9" max="9" width="12.81640625" style="367" customWidth="1"/>
    <col min="10" max="10" width="44.1796875" style="354" bestFit="1" customWidth="1"/>
    <col min="11" max="11" width="28.81640625" style="368" hidden="1" customWidth="1"/>
    <col min="12" max="12" width="20.81640625" style="353" hidden="1" customWidth="1"/>
    <col min="13" max="13" width="13.453125" style="354" hidden="1" customWidth="1"/>
    <col min="14" max="35" width="9.1796875" style="465"/>
    <col min="36" max="16384" width="9.1796875" style="354"/>
  </cols>
  <sheetData>
    <row r="1" spans="1:35" s="343" customFormat="1" ht="51">
      <c r="A1" s="463"/>
      <c r="B1" s="471"/>
      <c r="C1" s="471"/>
      <c r="D1" s="471"/>
      <c r="E1" s="471"/>
      <c r="F1" s="471"/>
      <c r="I1" s="344"/>
      <c r="J1" s="345"/>
      <c r="K1" s="346"/>
      <c r="L1" s="347"/>
      <c r="N1" s="463"/>
      <c r="O1" s="463"/>
      <c r="P1" s="463"/>
      <c r="Q1" s="463"/>
      <c r="R1" s="463"/>
      <c r="S1" s="463"/>
      <c r="T1" s="463"/>
      <c r="U1" s="463"/>
      <c r="V1" s="463"/>
      <c r="W1" s="463"/>
      <c r="X1" s="463"/>
      <c r="Y1" s="463"/>
      <c r="Z1" s="463"/>
      <c r="AA1" s="463"/>
      <c r="AB1" s="463"/>
      <c r="AC1" s="463"/>
      <c r="AD1" s="463"/>
      <c r="AE1" s="463"/>
      <c r="AF1" s="463"/>
      <c r="AG1" s="463"/>
      <c r="AH1" s="463"/>
      <c r="AI1" s="463"/>
    </row>
    <row r="2" spans="1:35" s="348" customFormat="1" ht="10.5">
      <c r="A2" s="472"/>
      <c r="B2" s="472"/>
      <c r="C2" s="472"/>
      <c r="D2" s="472"/>
      <c r="E2" s="472"/>
      <c r="F2" s="472"/>
      <c r="I2" s="349"/>
      <c r="J2" s="350"/>
      <c r="K2" s="346"/>
      <c r="L2" s="351"/>
      <c r="N2" s="464"/>
      <c r="O2" s="464"/>
      <c r="P2" s="464"/>
      <c r="Q2" s="464"/>
      <c r="R2" s="464"/>
      <c r="S2" s="464"/>
      <c r="T2" s="464"/>
      <c r="U2" s="464"/>
      <c r="V2" s="464"/>
      <c r="W2" s="464"/>
      <c r="X2" s="464"/>
      <c r="Y2" s="464"/>
      <c r="Z2" s="464"/>
      <c r="AA2" s="464"/>
      <c r="AB2" s="464"/>
      <c r="AC2" s="464"/>
      <c r="AD2" s="464"/>
      <c r="AE2" s="464"/>
      <c r="AF2" s="464"/>
      <c r="AG2" s="464"/>
      <c r="AH2" s="464"/>
      <c r="AI2" s="464"/>
    </row>
    <row r="3" spans="1:35" ht="18.5">
      <c r="A3" s="471"/>
      <c r="B3" s="471"/>
      <c r="C3" s="471"/>
      <c r="D3" s="471"/>
      <c r="E3" s="471"/>
      <c r="F3" s="471"/>
      <c r="G3" s="1363" t="s">
        <v>11245</v>
      </c>
      <c r="H3" s="1363"/>
      <c r="I3" s="1363"/>
      <c r="J3" s="1363"/>
      <c r="K3" s="352"/>
    </row>
    <row r="4" spans="1:35" ht="18.5">
      <c r="A4" s="471"/>
      <c r="B4" s="471"/>
      <c r="C4" s="471"/>
      <c r="D4" s="471"/>
      <c r="E4" s="471"/>
      <c r="F4" s="471"/>
      <c r="G4" s="1366" t="s">
        <v>11288</v>
      </c>
      <c r="H4" s="1366"/>
      <c r="I4" s="1366"/>
      <c r="J4" s="1366"/>
      <c r="K4" s="352"/>
    </row>
    <row r="5" spans="1:35" s="348" customFormat="1" ht="10.5">
      <c r="A5" s="472"/>
      <c r="B5" s="472"/>
      <c r="C5" s="472"/>
      <c r="D5" s="472"/>
      <c r="E5" s="472"/>
      <c r="F5" s="472"/>
      <c r="G5" s="355"/>
      <c r="H5" s="355"/>
      <c r="I5" s="355"/>
      <c r="J5" s="355"/>
      <c r="K5" s="356"/>
      <c r="L5" s="351"/>
      <c r="N5" s="464"/>
      <c r="O5" s="464"/>
      <c r="P5" s="464"/>
      <c r="Q5" s="464"/>
      <c r="R5" s="464"/>
      <c r="S5" s="464"/>
      <c r="T5" s="464"/>
      <c r="U5" s="464"/>
      <c r="V5" s="464"/>
      <c r="W5" s="464"/>
      <c r="X5" s="464"/>
      <c r="Y5" s="464"/>
      <c r="Z5" s="464"/>
      <c r="AA5" s="464"/>
      <c r="AB5" s="464"/>
      <c r="AC5" s="464"/>
      <c r="AD5" s="464"/>
      <c r="AE5" s="464"/>
      <c r="AF5" s="464"/>
      <c r="AG5" s="464"/>
      <c r="AH5" s="464"/>
      <c r="AI5" s="464"/>
    </row>
    <row r="6" spans="1:35" ht="15.5">
      <c r="A6" s="1364"/>
      <c r="B6" s="1364"/>
      <c r="C6" s="1364"/>
      <c r="D6" s="1364"/>
      <c r="E6" s="1364"/>
      <c r="F6" s="473"/>
      <c r="G6" s="370" t="s">
        <v>11247</v>
      </c>
      <c r="H6" s="1365" t="s">
        <v>1811</v>
      </c>
      <c r="I6" s="1365"/>
      <c r="J6" s="1365"/>
      <c r="K6" s="346" t="e">
        <f>VLOOKUP(#REF!,[12]!Table3[#Data],4,FALSE)</f>
        <v>#REF!</v>
      </c>
      <c r="L6" s="200"/>
    </row>
    <row r="7" spans="1:35" s="348" customFormat="1">
      <c r="A7" s="474"/>
      <c r="B7" s="474"/>
      <c r="C7" s="474"/>
      <c r="D7" s="474"/>
      <c r="E7" s="474"/>
      <c r="F7" s="474"/>
      <c r="J7" s="831" t="e">
        <f>+#REF!</f>
        <v>#REF!</v>
      </c>
      <c r="K7" s="356"/>
      <c r="L7" s="351"/>
      <c r="N7" s="464"/>
      <c r="O7" s="464"/>
      <c r="P7" s="464"/>
      <c r="Q7" s="464"/>
      <c r="R7" s="464"/>
      <c r="S7" s="464"/>
      <c r="T7" s="464"/>
      <c r="U7" s="464"/>
      <c r="V7" s="464"/>
      <c r="W7" s="464"/>
      <c r="X7" s="464"/>
      <c r="Y7" s="464"/>
      <c r="Z7" s="464"/>
      <c r="AA7" s="464"/>
      <c r="AB7" s="464"/>
      <c r="AC7" s="464"/>
      <c r="AD7" s="464"/>
      <c r="AE7" s="464"/>
      <c r="AF7" s="464"/>
      <c r="AG7" s="464"/>
      <c r="AH7" s="464"/>
      <c r="AI7" s="464"/>
    </row>
    <row r="8" spans="1:35" ht="21">
      <c r="A8" s="475" t="s">
        <v>11248</v>
      </c>
      <c r="B8" s="475" t="s">
        <v>11249</v>
      </c>
      <c r="C8" s="475" t="s">
        <v>11250</v>
      </c>
      <c r="D8" s="475" t="s">
        <v>11251</v>
      </c>
      <c r="E8" s="475" t="s">
        <v>11252</v>
      </c>
      <c r="F8" s="475" t="s">
        <v>11253</v>
      </c>
      <c r="G8" s="912" t="s">
        <v>11254</v>
      </c>
      <c r="H8" s="497" t="s">
        <v>11255</v>
      </c>
      <c r="I8" s="497" t="s">
        <v>11256</v>
      </c>
      <c r="J8" s="913" t="s">
        <v>11257</v>
      </c>
      <c r="K8" s="357" t="s">
        <v>11258</v>
      </c>
      <c r="L8" s="358" t="s">
        <v>11259</v>
      </c>
      <c r="M8" s="359" t="s">
        <v>11161</v>
      </c>
    </row>
    <row r="9" spans="1:35" ht="48" customHeight="1">
      <c r="A9" s="466" t="s">
        <v>1789</v>
      </c>
      <c r="B9" s="467" t="e">
        <f>VLOOKUP(Table2212942[[#This Row],[TIPO DE ENTIDADE]],[12]!Table3[#Data],3,FALSE)</f>
        <v>#REF!</v>
      </c>
      <c r="C9" s="467" t="e">
        <f>VLOOKUP(Table2212942[[#This Row],[TIPO DE ENTIDADE]],[12]!Table3[#Data],4,FALSE)</f>
        <v>#REF!</v>
      </c>
      <c r="D9" s="466" t="s">
        <v>11260</v>
      </c>
      <c r="E9" s="466" t="s">
        <v>11246</v>
      </c>
      <c r="F9" s="466" t="s">
        <v>11261</v>
      </c>
      <c r="G9" s="498" t="s">
        <v>11299</v>
      </c>
      <c r="H9" s="361" t="s">
        <v>11262</v>
      </c>
      <c r="I9" s="668" t="s">
        <v>1909</v>
      </c>
      <c r="J9" s="669"/>
      <c r="K9" s="362"/>
      <c r="L9" s="363"/>
      <c r="M9" s="360"/>
    </row>
    <row r="10" spans="1:35" ht="51.75" customHeight="1">
      <c r="A10" s="466" t="s">
        <v>1789</v>
      </c>
      <c r="B10" s="467" t="e">
        <f>VLOOKUP(Table2212942[[#This Row],[TIPO DE ENTIDADE]],[12]!Table3[#Data],3,FALSE)</f>
        <v>#REF!</v>
      </c>
      <c r="C10" s="467" t="e">
        <f>VLOOKUP(Table2212942[[#This Row],[TIPO DE ENTIDADE]],[12]!Table3[#Data],4,FALSE)</f>
        <v>#REF!</v>
      </c>
      <c r="D10" s="466" t="s">
        <v>11260</v>
      </c>
      <c r="E10" s="466" t="s">
        <v>11246</v>
      </c>
      <c r="F10" s="466" t="s">
        <v>11263</v>
      </c>
      <c r="G10" s="498" t="s">
        <v>11300</v>
      </c>
      <c r="H10" s="361" t="s">
        <v>11264</v>
      </c>
      <c r="I10" s="668" t="s">
        <v>11294</v>
      </c>
      <c r="J10" s="670"/>
      <c r="K10" s="364" t="s">
        <v>11265</v>
      </c>
      <c r="L10" s="363"/>
      <c r="M10" s="360"/>
    </row>
    <row r="11" spans="1:35" ht="52.5" customHeight="1">
      <c r="A11" s="466" t="s">
        <v>1789</v>
      </c>
      <c r="B11" s="467" t="e">
        <f>VLOOKUP(Table2212942[[#This Row],[TIPO DE ENTIDADE]],[12]!Table3[#Data],3,FALSE)</f>
        <v>#REF!</v>
      </c>
      <c r="C11" s="467" t="e">
        <f>VLOOKUP(Table2212942[[#This Row],[TIPO DE ENTIDADE]],[12]!Table3[#Data],4,FALSE)</f>
        <v>#REF!</v>
      </c>
      <c r="D11" s="466" t="s">
        <v>11260</v>
      </c>
      <c r="E11" s="466" t="s">
        <v>11246</v>
      </c>
      <c r="F11" s="466" t="s">
        <v>11263</v>
      </c>
      <c r="G11" s="498" t="s">
        <v>11301</v>
      </c>
      <c r="H11" s="361" t="s">
        <v>11264</v>
      </c>
      <c r="I11" s="668" t="s">
        <v>1909</v>
      </c>
      <c r="J11" s="670"/>
      <c r="K11" s="364" t="s">
        <v>11265</v>
      </c>
      <c r="L11" s="363"/>
      <c r="M11" s="360"/>
    </row>
    <row r="12" spans="1:35" ht="76.5" customHeight="1">
      <c r="A12" s="466" t="s">
        <v>1789</v>
      </c>
      <c r="B12" s="467" t="e">
        <f>VLOOKUP(Table2212942[[#This Row],[TIPO DE ENTIDADE]],[12]!Table3[#Data],3,FALSE)</f>
        <v>#REF!</v>
      </c>
      <c r="C12" s="467" t="e">
        <f>VLOOKUP(Table2212942[[#This Row],[TIPO DE ENTIDADE]],[12]!Table3[#Data],4,FALSE)</f>
        <v>#REF!</v>
      </c>
      <c r="D12" s="466" t="s">
        <v>11260</v>
      </c>
      <c r="E12" s="466" t="s">
        <v>11246</v>
      </c>
      <c r="F12" s="466" t="s">
        <v>11263</v>
      </c>
      <c r="G12" s="498" t="s">
        <v>11302</v>
      </c>
      <c r="H12" s="361" t="s">
        <v>11266</v>
      </c>
      <c r="I12" s="668" t="s">
        <v>11294</v>
      </c>
      <c r="J12" s="669"/>
      <c r="K12" s="364" t="s">
        <v>11267</v>
      </c>
      <c r="L12" s="363" t="s">
        <v>11268</v>
      </c>
      <c r="M12" s="360"/>
    </row>
    <row r="13" spans="1:35" ht="78">
      <c r="A13" s="466" t="s">
        <v>1789</v>
      </c>
      <c r="B13" s="467" t="e">
        <f>VLOOKUP(Table2212942[[#This Row],[TIPO DE ENTIDADE]],[12]!Table3[#Data],3,FALSE)</f>
        <v>#REF!</v>
      </c>
      <c r="C13" s="467" t="e">
        <f>VLOOKUP(Table2212942[[#This Row],[TIPO DE ENTIDADE]],[12]!Table3[#Data],4,FALSE)</f>
        <v>#REF!</v>
      </c>
      <c r="D13" s="466" t="s">
        <v>11260</v>
      </c>
      <c r="E13" s="466" t="s">
        <v>11246</v>
      </c>
      <c r="F13" s="466" t="s">
        <v>11263</v>
      </c>
      <c r="G13" s="498" t="s">
        <v>11303</v>
      </c>
      <c r="H13" s="361" t="s">
        <v>11269</v>
      </c>
      <c r="I13" s="668" t="s">
        <v>11294</v>
      </c>
      <c r="J13" s="669"/>
      <c r="K13" s="364"/>
      <c r="L13" s="363"/>
      <c r="M13" s="360"/>
    </row>
    <row r="14" spans="1:35" ht="92.25" customHeight="1">
      <c r="A14" s="466" t="s">
        <v>1789</v>
      </c>
      <c r="B14" s="467" t="e">
        <f>VLOOKUP(Table2212942[[#This Row],[TIPO DE ENTIDADE]],[12]!Table3[#Data],3,FALSE)</f>
        <v>#REF!</v>
      </c>
      <c r="C14" s="467" t="e">
        <f>VLOOKUP(Table2212942[[#This Row],[TIPO DE ENTIDADE]],[12]!Table3[#Data],4,FALSE)</f>
        <v>#REF!</v>
      </c>
      <c r="D14" s="466" t="s">
        <v>11260</v>
      </c>
      <c r="E14" s="466" t="s">
        <v>11246</v>
      </c>
      <c r="F14" s="466" t="s">
        <v>11263</v>
      </c>
      <c r="G14" s="498" t="s">
        <v>11304</v>
      </c>
      <c r="H14" s="361" t="s">
        <v>11270</v>
      </c>
      <c r="I14" s="668" t="s">
        <v>11294</v>
      </c>
      <c r="J14" s="669"/>
      <c r="K14" s="364"/>
      <c r="L14" s="363"/>
      <c r="M14" s="360"/>
    </row>
    <row r="15" spans="1:35" ht="36.75" customHeight="1">
      <c r="A15" s="466" t="s">
        <v>1789</v>
      </c>
      <c r="B15" s="467" t="e">
        <f>VLOOKUP(Table2212942[[#This Row],[TIPO DE ENTIDADE]],[12]!Table3[#Data],3,FALSE)</f>
        <v>#REF!</v>
      </c>
      <c r="C15" s="467" t="e">
        <f>VLOOKUP(Table2212942[[#This Row],[TIPO DE ENTIDADE]],[12]!Table3[#Data],4,FALSE)</f>
        <v>#REF!</v>
      </c>
      <c r="D15" s="466" t="s">
        <v>11260</v>
      </c>
      <c r="E15" s="466" t="s">
        <v>11246</v>
      </c>
      <c r="F15" s="466" t="s">
        <v>11263</v>
      </c>
      <c r="G15" s="498" t="s">
        <v>11305</v>
      </c>
      <c r="H15" s="361" t="s">
        <v>11271</v>
      </c>
      <c r="I15" s="668" t="s">
        <v>11294</v>
      </c>
      <c r="J15" s="669"/>
      <c r="K15" s="364"/>
      <c r="L15" s="363"/>
      <c r="M15" s="360"/>
    </row>
    <row r="16" spans="1:35" ht="49.5" customHeight="1">
      <c r="A16" s="466" t="s">
        <v>1789</v>
      </c>
      <c r="B16" s="467" t="e">
        <f>VLOOKUP(Table2212942[[#This Row],[TIPO DE ENTIDADE]],[12]!Table3[#Data],3,FALSE)</f>
        <v>#REF!</v>
      </c>
      <c r="C16" s="467" t="e">
        <f>VLOOKUP(Table2212942[[#This Row],[TIPO DE ENTIDADE]],[12]!Table3[#Data],4,FALSE)</f>
        <v>#REF!</v>
      </c>
      <c r="D16" s="466" t="s">
        <v>11260</v>
      </c>
      <c r="E16" s="466" t="s">
        <v>11246</v>
      </c>
      <c r="F16" s="466" t="s">
        <v>11272</v>
      </c>
      <c r="G16" s="499" t="s">
        <v>11306</v>
      </c>
      <c r="H16" s="361" t="s">
        <v>11273</v>
      </c>
      <c r="I16" s="668" t="s">
        <v>11291</v>
      </c>
      <c r="J16" s="755"/>
      <c r="K16" s="364"/>
      <c r="L16" s="363"/>
      <c r="M16" s="360"/>
    </row>
    <row r="17" spans="1:13" ht="65">
      <c r="A17" s="466" t="s">
        <v>1789</v>
      </c>
      <c r="B17" s="467" t="e">
        <f>VLOOKUP(Table2212942[[#This Row],[TIPO DE ENTIDADE]],[12]!Table3[#Data],3,FALSE)</f>
        <v>#REF!</v>
      </c>
      <c r="C17" s="467" t="e">
        <f>VLOOKUP(Table2212942[[#This Row],[TIPO DE ENTIDADE]],[12]!Table3[#Data],4,FALSE)</f>
        <v>#REF!</v>
      </c>
      <c r="D17" s="466" t="s">
        <v>11260</v>
      </c>
      <c r="E17" s="466" t="s">
        <v>11246</v>
      </c>
      <c r="F17" s="466" t="s">
        <v>11272</v>
      </c>
      <c r="G17" s="498" t="s">
        <v>11307</v>
      </c>
      <c r="H17" s="361" t="s">
        <v>11286</v>
      </c>
      <c r="I17" s="868" t="s">
        <v>11294</v>
      </c>
      <c r="J17" s="878" t="s">
        <v>11849</v>
      </c>
      <c r="K17" s="364"/>
      <c r="L17" s="363"/>
      <c r="M17" s="360"/>
    </row>
    <row r="18" spans="1:13" ht="26">
      <c r="A18" s="466" t="s">
        <v>1789</v>
      </c>
      <c r="B18" s="467" t="e">
        <f>VLOOKUP(Table2212942[[#This Row],[TIPO DE ENTIDADE]],[12]!Table3[#Data],3,FALSE)</f>
        <v>#REF!</v>
      </c>
      <c r="C18" s="467" t="e">
        <f>VLOOKUP(Table2212942[[#This Row],[TIPO DE ENTIDADE]],[12]!Table3[#Data],4,FALSE)</f>
        <v>#REF!</v>
      </c>
      <c r="D18" s="466" t="s">
        <v>11260</v>
      </c>
      <c r="E18" s="466" t="s">
        <v>11246</v>
      </c>
      <c r="F18" s="466" t="s">
        <v>11272</v>
      </c>
      <c r="G18" s="498" t="s">
        <v>11308</v>
      </c>
      <c r="H18" s="361" t="s">
        <v>11274</v>
      </c>
      <c r="I18" s="668" t="s">
        <v>11294</v>
      </c>
      <c r="J18" s="879" t="s">
        <v>11845</v>
      </c>
      <c r="K18" s="364"/>
      <c r="L18" s="363"/>
      <c r="M18" s="360"/>
    </row>
    <row r="19" spans="1:13" ht="21">
      <c r="A19" s="466" t="s">
        <v>1789</v>
      </c>
      <c r="B19" s="467" t="e">
        <f>VLOOKUP(Table2212942[[#This Row],[TIPO DE ENTIDADE]],[12]!Table3[#Data],3,FALSE)</f>
        <v>#REF!</v>
      </c>
      <c r="C19" s="467" t="e">
        <f>VLOOKUP(Table2212942[[#This Row],[TIPO DE ENTIDADE]],[12]!Table3[#Data],4,FALSE)</f>
        <v>#REF!</v>
      </c>
      <c r="D19" s="466" t="s">
        <v>11260</v>
      </c>
      <c r="E19" s="466" t="s">
        <v>11246</v>
      </c>
      <c r="F19" s="468" t="s">
        <v>11276</v>
      </c>
      <c r="G19" s="500" t="s">
        <v>11309</v>
      </c>
      <c r="H19" s="361" t="s">
        <v>11277</v>
      </c>
      <c r="I19" s="868" t="s">
        <v>11291</v>
      </c>
      <c r="J19" s="879" t="s">
        <v>11850</v>
      </c>
      <c r="K19" s="364"/>
      <c r="L19" s="363"/>
      <c r="M19" s="360"/>
    </row>
    <row r="20" spans="1:13" ht="41.25" customHeight="1">
      <c r="A20" s="466" t="s">
        <v>1789</v>
      </c>
      <c r="B20" s="467" t="e">
        <f>VLOOKUP(Table2212942[[#This Row],[TIPO DE ENTIDADE]],[12]!Table3[#Data],3,FALSE)</f>
        <v>#REF!</v>
      </c>
      <c r="C20" s="467" t="e">
        <f>VLOOKUP(Table2212942[[#This Row],[TIPO DE ENTIDADE]],[12]!Table3[#Data],4,FALSE)</f>
        <v>#REF!</v>
      </c>
      <c r="D20" s="466" t="s">
        <v>11260</v>
      </c>
      <c r="E20" s="466" t="s">
        <v>11246</v>
      </c>
      <c r="F20" s="468" t="s">
        <v>11276</v>
      </c>
      <c r="G20" s="500" t="s">
        <v>11310</v>
      </c>
      <c r="H20" s="361" t="s">
        <v>11277</v>
      </c>
      <c r="I20" s="668" t="s">
        <v>11294</v>
      </c>
      <c r="J20" s="669"/>
      <c r="K20" s="364"/>
      <c r="L20" s="363"/>
      <c r="M20" s="360"/>
    </row>
    <row r="21" spans="1:13" ht="57" customHeight="1">
      <c r="A21" s="466" t="s">
        <v>1789</v>
      </c>
      <c r="B21" s="466" t="s">
        <v>11260</v>
      </c>
      <c r="C21" s="466" t="s">
        <v>11246</v>
      </c>
      <c r="D21" s="468" t="s">
        <v>11276</v>
      </c>
      <c r="E21" s="466" t="s">
        <v>11246</v>
      </c>
      <c r="F21" s="466" t="s">
        <v>11276</v>
      </c>
      <c r="G21" s="500" t="s">
        <v>11311</v>
      </c>
      <c r="H21" s="361" t="s">
        <v>11278</v>
      </c>
      <c r="I21" s="668" t="s">
        <v>11294</v>
      </c>
      <c r="J21" s="669"/>
      <c r="K21" s="364"/>
      <c r="L21" s="363"/>
      <c r="M21" s="360"/>
    </row>
    <row r="22" spans="1:13" ht="75.75" customHeight="1">
      <c r="A22" s="466" t="s">
        <v>1789</v>
      </c>
      <c r="B22" s="467" t="e">
        <f>VLOOKUP(Table2212942[[#This Row],[TIPO DE ENTIDADE]],[12]!Table3[#Data],3,FALSE)</f>
        <v>#REF!</v>
      </c>
      <c r="C22" s="467" t="e">
        <f>VLOOKUP(Table2212942[[#This Row],[TIPO DE ENTIDADE]],[12]!Table3[#Data],4,FALSE)</f>
        <v>#REF!</v>
      </c>
      <c r="D22" s="466" t="s">
        <v>11260</v>
      </c>
      <c r="E22" s="466" t="s">
        <v>11246</v>
      </c>
      <c r="F22" s="468" t="s">
        <v>11276</v>
      </c>
      <c r="G22" s="498" t="s">
        <v>11312</v>
      </c>
      <c r="H22" s="361" t="s">
        <v>11279</v>
      </c>
      <c r="I22" s="668" t="s">
        <v>1909</v>
      </c>
      <c r="J22" s="669"/>
      <c r="K22" s="364"/>
      <c r="L22" s="363"/>
      <c r="M22" s="360"/>
    </row>
    <row r="23" spans="1:13" ht="52.5" customHeight="1">
      <c r="A23" s="466" t="s">
        <v>1789</v>
      </c>
      <c r="B23" s="467" t="e">
        <f>VLOOKUP(Table2212942[[#This Row],[TIPO DE ENTIDADE]],[12]!Table3[#Data],3,FALSE)</f>
        <v>#REF!</v>
      </c>
      <c r="C23" s="467" t="e">
        <f>VLOOKUP(Table2212942[[#This Row],[TIPO DE ENTIDADE]],[12]!Table3[#Data],4,FALSE)</f>
        <v>#REF!</v>
      </c>
      <c r="D23" s="466" t="s">
        <v>11260</v>
      </c>
      <c r="E23" s="466" t="s">
        <v>11246</v>
      </c>
      <c r="F23" s="468" t="s">
        <v>11276</v>
      </c>
      <c r="G23" s="498" t="s">
        <v>11313</v>
      </c>
      <c r="H23" s="361" t="s">
        <v>11280</v>
      </c>
      <c r="I23" s="668" t="s">
        <v>1909</v>
      </c>
      <c r="J23" s="669"/>
      <c r="K23" s="364"/>
      <c r="L23" s="363"/>
      <c r="M23" s="360"/>
    </row>
    <row r="24" spans="1:13" ht="100.5" customHeight="1">
      <c r="A24" s="466" t="s">
        <v>1789</v>
      </c>
      <c r="B24" s="467" t="e">
        <f>VLOOKUP(Table2212942[[#This Row],[TIPO DE ENTIDADE]],[12]!Table3[#Data],3,FALSE)</f>
        <v>#REF!</v>
      </c>
      <c r="C24" s="467" t="e">
        <f>VLOOKUP(Table2212942[[#This Row],[TIPO DE ENTIDADE]],[12]!Table3[#Data],4,FALSE)</f>
        <v>#REF!</v>
      </c>
      <c r="D24" s="466" t="s">
        <v>11260</v>
      </c>
      <c r="E24" s="466" t="s">
        <v>11246</v>
      </c>
      <c r="F24" s="466" t="s">
        <v>11281</v>
      </c>
      <c r="G24" s="498" t="s">
        <v>11316</v>
      </c>
      <c r="H24" s="361" t="s">
        <v>11282</v>
      </c>
      <c r="I24" s="668" t="s">
        <v>11294</v>
      </c>
      <c r="J24" s="755" t="s">
        <v>11477</v>
      </c>
      <c r="K24" s="364"/>
      <c r="L24" s="363"/>
      <c r="M24" s="360"/>
    </row>
    <row r="25" spans="1:13" ht="48" customHeight="1">
      <c r="A25" s="466" t="s">
        <v>1789</v>
      </c>
      <c r="B25" s="467" t="e">
        <f>VLOOKUP(Table2212942[[#This Row],[TIPO DE ENTIDADE]],[12]!Table3[#Data],3,FALSE)</f>
        <v>#REF!</v>
      </c>
      <c r="C25" s="467" t="e">
        <f>VLOOKUP(Table2212942[[#This Row],[TIPO DE ENTIDADE]],[12]!Table3[#Data],4,FALSE)</f>
        <v>#REF!</v>
      </c>
      <c r="D25" s="466" t="s">
        <v>11284</v>
      </c>
      <c r="E25" s="466" t="s">
        <v>11246</v>
      </c>
      <c r="F25" s="466" t="s">
        <v>11281</v>
      </c>
      <c r="G25" s="498" t="s">
        <v>11332</v>
      </c>
      <c r="H25" s="361" t="s">
        <v>11275</v>
      </c>
      <c r="I25" s="668" t="s">
        <v>1909</v>
      </c>
      <c r="J25" s="669"/>
      <c r="K25" s="373"/>
      <c r="L25" s="374"/>
      <c r="M25" s="375"/>
    </row>
    <row r="26" spans="1:13" ht="21">
      <c r="A26" s="469" t="s">
        <v>1789</v>
      </c>
      <c r="B26" s="470" t="e">
        <f>VLOOKUP(Table2212942[[#This Row],[TIPO DE ENTIDADE]],[12]!Table3[#Data],3,FALSE)</f>
        <v>#REF!</v>
      </c>
      <c r="C26" s="470" t="e">
        <f>VLOOKUP(Table2212942[[#This Row],[TIPO DE ENTIDADE]],[12]!Table3[#Data],4,FALSE)</f>
        <v>#REF!</v>
      </c>
      <c r="D26" s="469" t="s">
        <v>11260</v>
      </c>
      <c r="E26" s="469" t="s">
        <v>11246</v>
      </c>
      <c r="F26" s="469" t="s">
        <v>11281</v>
      </c>
      <c r="G26" s="498" t="s">
        <v>11317</v>
      </c>
      <c r="H26" s="361" t="s">
        <v>11275</v>
      </c>
      <c r="I26" s="668" t="s">
        <v>11294</v>
      </c>
      <c r="J26" s="669"/>
      <c r="K26" s="376"/>
      <c r="L26" s="377"/>
      <c r="M26" s="378"/>
    </row>
    <row r="27" spans="1:13" s="511" customFormat="1" ht="85.5" customHeight="1">
      <c r="A27" s="469" t="s">
        <v>1789</v>
      </c>
      <c r="B27" s="470" t="e">
        <f>VLOOKUP(Table2212942[[#This Row],[TIPO DE ENTIDADE]],[12]!Table3[#Data],3,FALSE)</f>
        <v>#REF!</v>
      </c>
      <c r="C27" s="470" t="e">
        <f>VLOOKUP(Table2212942[[#This Row],[TIPO DE ENTIDADE]],[12]!Table3[#Data],4,FALSE)</f>
        <v>#REF!</v>
      </c>
      <c r="D27" s="469" t="s">
        <v>11260</v>
      </c>
      <c r="E27" s="469" t="s">
        <v>11246</v>
      </c>
      <c r="F27" s="469" t="s">
        <v>11281</v>
      </c>
      <c r="G27" s="509" t="s">
        <v>11346</v>
      </c>
      <c r="H27" s="510" t="s">
        <v>11345</v>
      </c>
      <c r="I27" s="671" t="s">
        <v>1909</v>
      </c>
      <c r="J27" s="672"/>
      <c r="K27" s="506"/>
      <c r="L27" s="507"/>
      <c r="M27" s="508"/>
    </row>
    <row r="28" spans="1:13" s="511" customFormat="1">
      <c r="A28" s="512"/>
      <c r="B28" s="512"/>
      <c r="E28" s="513"/>
      <c r="F28" s="513"/>
      <c r="G28" s="514"/>
      <c r="H28" s="515"/>
      <c r="I28" s="516"/>
      <c r="K28" s="517"/>
      <c r="L28" s="513"/>
    </row>
    <row r="29" spans="1:13" s="465" customFormat="1">
      <c r="A29" s="476"/>
      <c r="B29" s="476"/>
      <c r="E29" s="477"/>
      <c r="F29" s="477"/>
      <c r="G29" s="478"/>
      <c r="H29" s="479"/>
      <c r="I29" s="480"/>
      <c r="K29" s="481"/>
      <c r="L29" s="477"/>
    </row>
    <row r="30" spans="1:13" s="465" customFormat="1">
      <c r="A30" s="476"/>
      <c r="B30" s="476"/>
      <c r="E30" s="477"/>
      <c r="F30" s="477"/>
      <c r="G30" s="478"/>
      <c r="H30" s="479"/>
      <c r="I30" s="480"/>
      <c r="K30" s="481"/>
      <c r="L30" s="477"/>
    </row>
    <row r="31" spans="1:13" s="465" customFormat="1">
      <c r="A31" s="476"/>
      <c r="B31" s="476"/>
      <c r="E31" s="477"/>
      <c r="F31" s="477"/>
      <c r="G31" s="478"/>
      <c r="H31" s="479"/>
      <c r="I31" s="480"/>
      <c r="K31" s="481"/>
      <c r="L31" s="477"/>
    </row>
    <row r="32" spans="1:13" s="465" customFormat="1">
      <c r="A32" s="476"/>
      <c r="B32" s="476"/>
      <c r="E32" s="477"/>
      <c r="F32" s="477"/>
      <c r="G32" s="478"/>
      <c r="H32" s="479"/>
      <c r="I32" s="480"/>
      <c r="K32" s="481"/>
      <c r="L32" s="477"/>
    </row>
    <row r="33" spans="1:12" s="465" customFormat="1">
      <c r="A33" s="476"/>
      <c r="B33" s="476"/>
      <c r="E33" s="477"/>
      <c r="F33" s="477"/>
      <c r="G33" s="478"/>
      <c r="H33" s="479"/>
      <c r="I33" s="480"/>
      <c r="K33" s="481"/>
      <c r="L33" s="477"/>
    </row>
    <row r="34" spans="1:12" s="465" customFormat="1">
      <c r="A34" s="476"/>
      <c r="B34" s="476"/>
      <c r="E34" s="477"/>
      <c r="F34" s="477"/>
      <c r="G34" s="478"/>
      <c r="H34" s="479"/>
      <c r="I34" s="480"/>
      <c r="K34" s="481"/>
      <c r="L34" s="477"/>
    </row>
    <row r="35" spans="1:12" s="465" customFormat="1">
      <c r="A35" s="476"/>
      <c r="B35" s="476"/>
      <c r="E35" s="477"/>
      <c r="F35" s="477"/>
      <c r="G35" s="478"/>
      <c r="H35" s="479"/>
      <c r="I35" s="480"/>
      <c r="K35" s="481"/>
      <c r="L35" s="477"/>
    </row>
    <row r="36" spans="1:12" s="465" customFormat="1">
      <c r="A36" s="476"/>
      <c r="B36" s="476"/>
      <c r="E36" s="477"/>
      <c r="F36" s="477"/>
      <c r="G36" s="478"/>
      <c r="H36" s="479"/>
      <c r="I36" s="480"/>
      <c r="K36" s="481"/>
      <c r="L36" s="477"/>
    </row>
    <row r="37" spans="1:12" s="465" customFormat="1">
      <c r="A37" s="476"/>
      <c r="B37" s="476"/>
      <c r="E37" s="477"/>
      <c r="F37" s="477"/>
      <c r="G37" s="478"/>
      <c r="H37" s="479"/>
      <c r="I37" s="480"/>
      <c r="K37" s="481"/>
      <c r="L37" s="477"/>
    </row>
    <row r="38" spans="1:12" s="465" customFormat="1">
      <c r="A38" s="476"/>
      <c r="B38" s="476"/>
      <c r="E38" s="477"/>
      <c r="F38" s="477"/>
      <c r="G38" s="478"/>
      <c r="H38" s="479"/>
      <c r="I38" s="480"/>
      <c r="K38" s="481"/>
      <c r="L38" s="477"/>
    </row>
    <row r="39" spans="1:12" s="465" customFormat="1">
      <c r="A39" s="476"/>
      <c r="B39" s="476"/>
      <c r="E39" s="477"/>
      <c r="F39" s="477"/>
      <c r="G39" s="478"/>
      <c r="H39" s="479"/>
      <c r="I39" s="480"/>
      <c r="K39" s="481"/>
      <c r="L39" s="477"/>
    </row>
    <row r="40" spans="1:12" s="465" customFormat="1">
      <c r="A40" s="476"/>
      <c r="B40" s="476"/>
      <c r="E40" s="477"/>
      <c r="F40" s="477"/>
      <c r="G40" s="478"/>
      <c r="H40" s="479"/>
      <c r="I40" s="480"/>
      <c r="K40" s="481"/>
      <c r="L40" s="477"/>
    </row>
    <row r="41" spans="1:12" s="465" customFormat="1">
      <c r="A41" s="476"/>
      <c r="B41" s="476"/>
      <c r="E41" s="477"/>
      <c r="F41" s="477"/>
      <c r="G41" s="478"/>
      <c r="H41" s="479"/>
      <c r="I41" s="480"/>
      <c r="K41" s="481"/>
      <c r="L41" s="477"/>
    </row>
    <row r="42" spans="1:12" s="465" customFormat="1">
      <c r="A42" s="476"/>
      <c r="B42" s="476"/>
      <c r="E42" s="477"/>
      <c r="F42" s="477"/>
      <c r="G42" s="478"/>
      <c r="H42" s="479"/>
      <c r="I42" s="480"/>
      <c r="K42" s="481"/>
      <c r="L42" s="477"/>
    </row>
    <row r="43" spans="1:12" s="465" customFormat="1">
      <c r="A43" s="476"/>
      <c r="B43" s="476"/>
      <c r="E43" s="477"/>
      <c r="F43" s="477"/>
      <c r="G43" s="478"/>
      <c r="H43" s="479"/>
      <c r="I43" s="480"/>
      <c r="K43" s="481"/>
      <c r="L43" s="477"/>
    </row>
    <row r="44" spans="1:12" s="465" customFormat="1">
      <c r="A44" s="476"/>
      <c r="B44" s="476"/>
      <c r="E44" s="477"/>
      <c r="F44" s="477"/>
      <c r="G44" s="478"/>
      <c r="H44" s="479"/>
      <c r="I44" s="480"/>
      <c r="K44" s="481"/>
      <c r="L44" s="477"/>
    </row>
    <row r="45" spans="1:12" s="465" customFormat="1">
      <c r="A45" s="476"/>
      <c r="B45" s="476"/>
      <c r="E45" s="477"/>
      <c r="F45" s="477"/>
      <c r="G45" s="478"/>
      <c r="H45" s="479"/>
      <c r="I45" s="480"/>
      <c r="K45" s="481"/>
      <c r="L45" s="477"/>
    </row>
    <row r="46" spans="1:12" s="465" customFormat="1">
      <c r="A46" s="476"/>
      <c r="B46" s="476"/>
      <c r="E46" s="477"/>
      <c r="F46" s="477"/>
      <c r="G46" s="478"/>
      <c r="H46" s="479"/>
      <c r="I46" s="480"/>
      <c r="K46" s="481"/>
      <c r="L46" s="477"/>
    </row>
  </sheetData>
  <mergeCells count="4">
    <mergeCell ref="G3:J3"/>
    <mergeCell ref="A6:E6"/>
    <mergeCell ref="H6:J6"/>
    <mergeCell ref="G4:J4"/>
  </mergeCells>
  <dataValidations count="1">
    <dataValidation type="list" allowBlank="1" showInputMessage="1" showErrorMessage="1" sqref="H6">
      <formula1>INDIRECT($K$6)</formula1>
    </dataValidation>
  </dataValidations>
  <pageMargins left="0.23622047244094491" right="0.23622047244094491" top="0.74803149606299213" bottom="0.74803149606299213" header="0.31496062992125984" footer="0.31496062992125984"/>
  <pageSetup paperSize="9" scale="75" fitToHeight="0" orientation="portrait" r:id="rId1"/>
  <headerFooter>
    <oddFooter>&amp;L&amp;"Calibri Light,Regular"&amp;10&amp;D&amp;C&amp;"Calibri Light,Regular"&amp;10GABINETE DE PROGRAMAS DE APOIO À HABITAÇÃO&amp;R&amp;"Calibri Light,Regular"&amp;10&amp;P/&amp;N</oddFooter>
  </headerFooter>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SH!$U$2:$U$4</xm:f>
          </x14:formula1>
          <xm:sqref>I9:I27</xm:sqref>
        </x14:dataValidation>
        <x14:dataValidation type="list" allowBlank="1" showInputMessage="1" showErrorMessage="1">
          <x14:formula1>
            <xm:f>'C:\Users\Margarida\IHRU\1D Gestao Modelos e Plataforma\[1D_RequisitosLegais_2021 03 30.xlsx]Aux'!#REF!</xm:f>
          </x14:formula1>
          <xm:sqref>A9:A27 E9:F27</xm:sqref>
        </x14:dataValidation>
        <x14:dataValidation type="list" allowBlank="1" showInputMessage="1" showErrorMessage="1">
          <x14:formula1>
            <xm:f>SH!$W$2:$W$9</xm:f>
          </x14:formula1>
          <xm:sqref>D9:D27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126"/>
  <sheetViews>
    <sheetView topLeftCell="P1" workbookViewId="0">
      <selection activeCell="J20" sqref="J20"/>
    </sheetView>
  </sheetViews>
  <sheetFormatPr defaultRowHeight="14.5"/>
  <cols>
    <col min="1" max="1" width="5" bestFit="1" customWidth="1"/>
    <col min="2" max="2" width="10.1796875" bestFit="1" customWidth="1"/>
    <col min="3" max="3" width="12.54296875" bestFit="1" customWidth="1"/>
    <col min="4" max="4" width="28.54296875" bestFit="1" customWidth="1"/>
    <col min="5" max="5" width="47.54296875" bestFit="1" customWidth="1"/>
    <col min="6" max="6" width="11.54296875" bestFit="1" customWidth="1"/>
    <col min="7" max="7" width="14.1796875" bestFit="1" customWidth="1"/>
    <col min="8" max="8" width="4.54296875" bestFit="1" customWidth="1"/>
    <col min="9" max="9" width="8" bestFit="1" customWidth="1"/>
    <col min="10" max="10" width="58.1796875" bestFit="1" customWidth="1"/>
    <col min="11" max="11" width="10.453125" bestFit="1" customWidth="1"/>
    <col min="12" max="12" width="62" bestFit="1" customWidth="1"/>
    <col min="13" max="13" width="6.54296875" bestFit="1" customWidth="1"/>
    <col min="14" max="14" width="14.1796875" bestFit="1" customWidth="1"/>
    <col min="15" max="15" width="63.453125" bestFit="1" customWidth="1"/>
    <col min="16" max="16" width="44" bestFit="1" customWidth="1"/>
    <col min="17" max="17" width="16.81640625" bestFit="1" customWidth="1"/>
    <col min="18" max="18" width="45.81640625" bestFit="1" customWidth="1"/>
    <col min="19" max="19" width="4.81640625" bestFit="1" customWidth="1"/>
    <col min="20" max="20" width="5" bestFit="1" customWidth="1"/>
    <col min="22" max="22" width="19.81640625" bestFit="1" customWidth="1"/>
    <col min="23" max="23" width="8.81640625" bestFit="1" customWidth="1"/>
    <col min="25" max="25" width="7.81640625" bestFit="1" customWidth="1"/>
    <col min="26" max="26" width="19.81640625" bestFit="1" customWidth="1"/>
    <col min="27" max="27" width="7.81640625" bestFit="1" customWidth="1"/>
    <col min="29" max="31" width="10.1796875" bestFit="1" customWidth="1"/>
    <col min="32" max="32" width="6" bestFit="1" customWidth="1"/>
    <col min="34" max="34" width="5.453125" bestFit="1" customWidth="1"/>
    <col min="35" max="35" width="4.453125" bestFit="1" customWidth="1"/>
    <col min="36" max="36" width="7.81640625" bestFit="1" customWidth="1"/>
    <col min="37" max="37" width="115.1796875" bestFit="1" customWidth="1"/>
    <col min="38" max="38" width="8.54296875" bestFit="1" customWidth="1"/>
    <col min="40" max="40" width="4" bestFit="1" customWidth="1"/>
    <col min="41" max="41" width="37.54296875" bestFit="1" customWidth="1"/>
    <col min="43" max="43" width="37" bestFit="1" customWidth="1"/>
    <col min="45" max="45" width="24" bestFit="1" customWidth="1"/>
    <col min="47" max="47" width="99.1796875" bestFit="1" customWidth="1"/>
    <col min="48" max="48" width="11.1796875" bestFit="1" customWidth="1"/>
    <col min="49" max="49" width="21.1796875" bestFit="1" customWidth="1"/>
    <col min="50" max="50" width="20" bestFit="1" customWidth="1"/>
    <col min="51" max="51" width="51.54296875" bestFit="1" customWidth="1"/>
    <col min="52" max="52" width="29.81640625" bestFit="1" customWidth="1"/>
    <col min="53" max="53" width="16.1796875" bestFit="1" customWidth="1"/>
    <col min="54" max="54" width="7.81640625" bestFit="1" customWidth="1"/>
  </cols>
  <sheetData>
    <row r="1" spans="1:54">
      <c r="A1" s="162"/>
      <c r="B1" s="162"/>
      <c r="C1" s="162"/>
      <c r="D1" s="162"/>
      <c r="E1" s="162"/>
      <c r="F1" s="162"/>
      <c r="G1" s="162"/>
      <c r="H1" s="162"/>
      <c r="I1" s="192" t="s">
        <v>1962</v>
      </c>
      <c r="J1" s="192" t="s">
        <v>1963</v>
      </c>
      <c r="K1" s="162"/>
      <c r="L1" s="162"/>
      <c r="M1" s="162"/>
      <c r="N1" s="162"/>
      <c r="O1" s="166" t="s">
        <v>1964</v>
      </c>
      <c r="P1" s="162"/>
      <c r="Q1" s="162"/>
      <c r="R1" s="162"/>
      <c r="S1" s="162"/>
      <c r="T1" s="162"/>
      <c r="U1" s="162"/>
      <c r="V1" s="162"/>
      <c r="W1" s="162"/>
      <c r="X1" s="162"/>
      <c r="Y1" s="162"/>
      <c r="Z1" s="162"/>
      <c r="AA1" s="162"/>
      <c r="AB1" s="162"/>
      <c r="AC1" s="162"/>
      <c r="AD1" s="162"/>
      <c r="AE1" s="162"/>
      <c r="AF1" s="162"/>
      <c r="AG1" s="162"/>
      <c r="AH1" s="185" t="s">
        <v>1965</v>
      </c>
      <c r="AI1" s="188"/>
      <c r="AJ1" s="188"/>
      <c r="AK1" s="182" t="s">
        <v>1966</v>
      </c>
      <c r="AL1" s="185" t="s">
        <v>1967</v>
      </c>
      <c r="AM1" s="162"/>
      <c r="AN1" s="193">
        <v>13</v>
      </c>
      <c r="AO1" s="190" t="s">
        <v>977</v>
      </c>
      <c r="AP1" s="162"/>
      <c r="AQ1" s="162"/>
      <c r="AR1" s="162"/>
      <c r="AS1" s="162"/>
      <c r="AT1" s="162"/>
      <c r="AU1" s="197" t="s">
        <v>1968</v>
      </c>
      <c r="AV1" s="162" t="s">
        <v>1969</v>
      </c>
      <c r="AW1" s="162"/>
      <c r="AX1" s="162" t="s">
        <v>1970</v>
      </c>
      <c r="AY1" s="162" t="s">
        <v>1971</v>
      </c>
      <c r="AZ1" s="162" t="s">
        <v>1972</v>
      </c>
      <c r="BA1" s="162" t="s">
        <v>1973</v>
      </c>
      <c r="BB1" s="162"/>
    </row>
    <row r="2" spans="1:54">
      <c r="A2" s="180" t="s">
        <v>1974</v>
      </c>
      <c r="B2" s="164" t="s">
        <v>5</v>
      </c>
      <c r="C2" s="164" t="s">
        <v>1975</v>
      </c>
      <c r="D2" s="164" t="s">
        <v>1976</v>
      </c>
      <c r="E2" s="164" t="s">
        <v>1977</v>
      </c>
      <c r="F2" s="165" t="s">
        <v>1057</v>
      </c>
      <c r="G2" s="164" t="s">
        <v>1978</v>
      </c>
      <c r="H2" s="164" t="s">
        <v>1067</v>
      </c>
      <c r="I2" s="195">
        <v>438.81</v>
      </c>
      <c r="J2" s="195">
        <v>211.79</v>
      </c>
      <c r="K2" s="196">
        <v>44292</v>
      </c>
      <c r="L2" s="164" t="s">
        <v>1979</v>
      </c>
      <c r="M2" s="165" t="s">
        <v>1980</v>
      </c>
      <c r="N2" s="165" t="s">
        <v>1978</v>
      </c>
      <c r="O2" s="164" t="s">
        <v>1981</v>
      </c>
      <c r="P2" s="164" t="s">
        <v>1982</v>
      </c>
      <c r="Q2" s="164" t="s">
        <v>0</v>
      </c>
      <c r="R2" s="173" t="s">
        <v>1</v>
      </c>
      <c r="S2" s="174"/>
      <c r="T2" s="174">
        <v>101</v>
      </c>
      <c r="U2" s="162"/>
      <c r="V2" s="164" t="s">
        <v>1</v>
      </c>
      <c r="W2" s="164" t="s">
        <v>1</v>
      </c>
      <c r="X2" s="162"/>
      <c r="Y2" s="165"/>
      <c r="Z2" s="191" t="s">
        <v>1</v>
      </c>
      <c r="AA2" s="165"/>
      <c r="AB2" s="162"/>
      <c r="AC2" s="171">
        <v>65</v>
      </c>
      <c r="AD2" s="167">
        <v>44292</v>
      </c>
      <c r="AE2" s="167">
        <v>19809</v>
      </c>
      <c r="AF2" s="168"/>
      <c r="AG2" s="162"/>
      <c r="AH2" s="165" t="s">
        <v>961</v>
      </c>
      <c r="AI2" s="189">
        <v>1</v>
      </c>
      <c r="AJ2" s="189" t="s">
        <v>1983</v>
      </c>
      <c r="AK2" s="183" t="s">
        <v>1984</v>
      </c>
      <c r="AL2" s="186" t="s">
        <v>1985</v>
      </c>
      <c r="AM2" s="162"/>
      <c r="AN2" s="164">
        <v>570</v>
      </c>
      <c r="AO2" s="178" t="s">
        <v>39</v>
      </c>
      <c r="AP2" s="162"/>
      <c r="AQ2" s="178" t="s">
        <v>1986</v>
      </c>
      <c r="AR2" s="162"/>
      <c r="AS2" s="178" t="s">
        <v>1987</v>
      </c>
      <c r="AT2" s="162"/>
      <c r="AU2" s="178" t="s">
        <v>1988</v>
      </c>
      <c r="AV2" s="162" t="s">
        <v>1989</v>
      </c>
      <c r="AW2" s="162"/>
      <c r="AX2" s="162" t="s">
        <v>1990</v>
      </c>
      <c r="AY2" s="162" t="s">
        <v>1991</v>
      </c>
      <c r="AZ2" s="162"/>
      <c r="BA2" s="162"/>
      <c r="BB2" s="162"/>
    </row>
    <row r="3" spans="1:54">
      <c r="A3" s="180" t="s">
        <v>1992</v>
      </c>
      <c r="B3" s="164" t="s">
        <v>4</v>
      </c>
      <c r="C3" s="164" t="s">
        <v>1993</v>
      </c>
      <c r="D3" s="164" t="s">
        <v>1994</v>
      </c>
      <c r="E3" s="164" t="s">
        <v>1995</v>
      </c>
      <c r="F3" s="165" t="s">
        <v>1058</v>
      </c>
      <c r="G3" s="164" t="s">
        <v>1996</v>
      </c>
      <c r="H3" s="164" t="s">
        <v>1066</v>
      </c>
      <c r="I3" s="162"/>
      <c r="J3" s="162"/>
      <c r="K3" s="162"/>
      <c r="L3" s="164" t="s">
        <v>1997</v>
      </c>
      <c r="M3" s="165" t="s">
        <v>1998</v>
      </c>
      <c r="N3" s="165" t="s">
        <v>1996</v>
      </c>
      <c r="O3" s="162"/>
      <c r="P3" s="164" t="s">
        <v>1999</v>
      </c>
      <c r="Q3" s="164" t="s">
        <v>2000</v>
      </c>
      <c r="R3" s="176" t="s">
        <v>39</v>
      </c>
      <c r="S3" s="177" t="s">
        <v>2001</v>
      </c>
      <c r="T3" s="177" t="s">
        <v>977</v>
      </c>
      <c r="U3" s="162"/>
      <c r="V3" s="164" t="s">
        <v>18</v>
      </c>
      <c r="W3" s="164" t="s">
        <v>18</v>
      </c>
      <c r="X3" s="162"/>
      <c r="Y3" s="165"/>
      <c r="Z3" s="165">
        <v>42.170999999999999</v>
      </c>
      <c r="AA3" s="165"/>
      <c r="AB3" s="162"/>
      <c r="AC3" s="171"/>
      <c r="AD3" s="169">
        <v>44292</v>
      </c>
      <c r="AE3" s="169">
        <v>19809</v>
      </c>
      <c r="AF3" s="170">
        <v>24483</v>
      </c>
      <c r="AG3" s="162"/>
      <c r="AH3" s="165" t="s">
        <v>961</v>
      </c>
      <c r="AI3" s="189">
        <v>2</v>
      </c>
      <c r="AJ3" s="189" t="s">
        <v>2002</v>
      </c>
      <c r="AK3" s="184" t="s">
        <v>2003</v>
      </c>
      <c r="AL3" s="187" t="s">
        <v>2004</v>
      </c>
      <c r="AM3" s="162"/>
      <c r="AN3" s="164">
        <v>571</v>
      </c>
      <c r="AO3" s="178" t="s">
        <v>2005</v>
      </c>
      <c r="AP3" s="162"/>
      <c r="AQ3" s="178" t="s">
        <v>2006</v>
      </c>
      <c r="AR3" s="162"/>
      <c r="AS3" s="178" t="s">
        <v>2007</v>
      </c>
      <c r="AT3" s="162"/>
      <c r="AU3" s="178" t="s">
        <v>2008</v>
      </c>
      <c r="AV3" s="162" t="s">
        <v>2009</v>
      </c>
      <c r="AW3" s="162"/>
      <c r="AX3" s="162">
        <v>1</v>
      </c>
      <c r="AY3" s="162" t="s">
        <v>2010</v>
      </c>
      <c r="AZ3" s="162"/>
      <c r="BA3" s="206">
        <v>0</v>
      </c>
      <c r="BB3" s="162"/>
    </row>
    <row r="4" spans="1:54">
      <c r="A4" s="180" t="s">
        <v>2011</v>
      </c>
      <c r="B4" s="162"/>
      <c r="C4" s="164" t="s">
        <v>2012</v>
      </c>
      <c r="D4" s="164" t="s">
        <v>2013</v>
      </c>
      <c r="E4" s="164" t="s">
        <v>2014</v>
      </c>
      <c r="F4" s="165" t="s">
        <v>1059</v>
      </c>
      <c r="G4" s="164" t="s">
        <v>2015</v>
      </c>
      <c r="H4" s="162"/>
      <c r="I4" s="162"/>
      <c r="J4" s="162"/>
      <c r="K4" s="162"/>
      <c r="L4" s="164" t="s">
        <v>2016</v>
      </c>
      <c r="M4" s="165" t="s">
        <v>2017</v>
      </c>
      <c r="N4" s="165" t="s">
        <v>1996</v>
      </c>
      <c r="O4" s="166" t="s">
        <v>2018</v>
      </c>
      <c r="P4" s="164" t="s">
        <v>2019</v>
      </c>
      <c r="Q4" s="162"/>
      <c r="R4" s="176" t="s">
        <v>2</v>
      </c>
      <c r="S4" s="177" t="s">
        <v>2001</v>
      </c>
      <c r="T4" s="177">
        <v>1701</v>
      </c>
      <c r="U4" s="162"/>
      <c r="V4" s="164" t="s">
        <v>2020</v>
      </c>
      <c r="W4" s="164" t="s">
        <v>2021</v>
      </c>
      <c r="X4" s="162"/>
      <c r="Y4" s="165">
        <v>-8.8840000000000003</v>
      </c>
      <c r="Z4" s="165"/>
      <c r="AA4" s="165">
        <v>-6.1849999999999996</v>
      </c>
      <c r="AB4" s="162"/>
      <c r="AC4" s="171"/>
      <c r="AD4" s="171"/>
      <c r="AE4" s="168"/>
      <c r="AF4" s="168"/>
      <c r="AG4" s="162"/>
      <c r="AH4" s="165" t="s">
        <v>961</v>
      </c>
      <c r="AI4" s="189">
        <v>3</v>
      </c>
      <c r="AJ4" s="189" t="s">
        <v>2022</v>
      </c>
      <c r="AK4" s="183" t="s">
        <v>2023</v>
      </c>
      <c r="AL4" s="186" t="s">
        <v>2024</v>
      </c>
      <c r="AM4" s="162"/>
      <c r="AN4" s="164">
        <v>572</v>
      </c>
      <c r="AO4" s="178" t="s">
        <v>2025</v>
      </c>
      <c r="AP4" s="162"/>
      <c r="AQ4" s="194">
        <v>217231779</v>
      </c>
      <c r="AR4" s="162"/>
      <c r="AS4" s="178" t="s">
        <v>2026</v>
      </c>
      <c r="AT4" s="162"/>
      <c r="AU4" s="178" t="s">
        <v>2027</v>
      </c>
      <c r="AV4" s="162" t="s">
        <v>2028</v>
      </c>
      <c r="AW4" s="162"/>
      <c r="AX4" s="162">
        <v>2</v>
      </c>
      <c r="AY4" s="162" t="s">
        <v>2029</v>
      </c>
      <c r="AZ4" s="162"/>
      <c r="BA4" s="206" t="s">
        <v>361</v>
      </c>
      <c r="BB4" s="162"/>
    </row>
    <row r="5" spans="1:54">
      <c r="A5" s="180" t="s">
        <v>2030</v>
      </c>
      <c r="B5" s="162"/>
      <c r="C5" s="164" t="s">
        <v>2031</v>
      </c>
      <c r="D5" s="162"/>
      <c r="E5" s="164" t="s">
        <v>2032</v>
      </c>
      <c r="F5" s="165" t="s">
        <v>1060</v>
      </c>
      <c r="G5" s="164" t="s">
        <v>2033</v>
      </c>
      <c r="H5" s="162"/>
      <c r="I5" s="162"/>
      <c r="J5" s="162"/>
      <c r="K5" s="162"/>
      <c r="L5" s="164" t="s">
        <v>2034</v>
      </c>
      <c r="M5" s="165" t="s">
        <v>2035</v>
      </c>
      <c r="N5" s="165" t="s">
        <v>1996</v>
      </c>
      <c r="O5" s="164" t="s">
        <v>1981</v>
      </c>
      <c r="P5" s="162"/>
      <c r="Q5" s="164" t="s">
        <v>0</v>
      </c>
      <c r="R5" s="176" t="s">
        <v>58</v>
      </c>
      <c r="S5" s="177" t="s">
        <v>2001</v>
      </c>
      <c r="T5" s="177">
        <v>1301</v>
      </c>
      <c r="U5" s="162"/>
      <c r="V5" s="164" t="s">
        <v>25</v>
      </c>
      <c r="W5" s="164" t="s">
        <v>25</v>
      </c>
      <c r="X5" s="162"/>
      <c r="Y5" s="165"/>
      <c r="Z5" s="165">
        <v>40.901000000000003</v>
      </c>
      <c r="AA5" s="165"/>
      <c r="AB5" s="162"/>
      <c r="AC5" s="171">
        <v>25</v>
      </c>
      <c r="AD5" s="167">
        <v>44292</v>
      </c>
      <c r="AE5" s="167">
        <v>34419</v>
      </c>
      <c r="AF5" s="168"/>
      <c r="AG5" s="162"/>
      <c r="AH5" s="165" t="s">
        <v>961</v>
      </c>
      <c r="AI5" s="189">
        <v>4</v>
      </c>
      <c r="AJ5" s="189" t="s">
        <v>2036</v>
      </c>
      <c r="AK5" s="184" t="s">
        <v>2037</v>
      </c>
      <c r="AL5" s="187" t="s">
        <v>2038</v>
      </c>
      <c r="AM5" s="162"/>
      <c r="AN5" s="164">
        <v>573</v>
      </c>
      <c r="AO5" s="178" t="s">
        <v>2039</v>
      </c>
      <c r="AP5" s="162"/>
      <c r="AQ5" s="162"/>
      <c r="AR5" s="162"/>
      <c r="AS5" s="162"/>
      <c r="AT5" s="162"/>
      <c r="AU5" s="194" t="s">
        <v>2040</v>
      </c>
      <c r="AV5" s="162" t="s">
        <v>2041</v>
      </c>
      <c r="AW5" s="162"/>
      <c r="AX5" s="162">
        <v>3</v>
      </c>
      <c r="AY5" s="162" t="s">
        <v>2042</v>
      </c>
      <c r="AZ5" s="162">
        <v>1</v>
      </c>
      <c r="BA5" s="206">
        <v>0</v>
      </c>
      <c r="BB5" s="162" t="s">
        <v>2043</v>
      </c>
    </row>
    <row r="6" spans="1:54">
      <c r="A6" s="180" t="s">
        <v>2044</v>
      </c>
      <c r="B6" s="162"/>
      <c r="C6" s="164" t="s">
        <v>2045</v>
      </c>
      <c r="D6" s="162"/>
      <c r="E6" s="164" t="s">
        <v>2046</v>
      </c>
      <c r="F6" s="165" t="s">
        <v>1061</v>
      </c>
      <c r="G6" s="162"/>
      <c r="H6" s="162"/>
      <c r="I6" s="162"/>
      <c r="J6" s="162"/>
      <c r="K6" s="162"/>
      <c r="L6" s="164" t="s">
        <v>2047</v>
      </c>
      <c r="M6" s="165" t="s">
        <v>2048</v>
      </c>
      <c r="N6" s="165" t="s">
        <v>2015</v>
      </c>
      <c r="O6" s="162"/>
      <c r="P6" s="162"/>
      <c r="Q6" s="162"/>
      <c r="R6" s="176" t="s">
        <v>60</v>
      </c>
      <c r="S6" s="177" t="s">
        <v>2001</v>
      </c>
      <c r="T6" s="177" t="s">
        <v>366</v>
      </c>
      <c r="U6" s="162"/>
      <c r="V6" s="164" t="s">
        <v>29</v>
      </c>
      <c r="W6" s="164" t="s">
        <v>29</v>
      </c>
      <c r="X6" s="162"/>
      <c r="Y6" s="162"/>
      <c r="Z6" s="162"/>
      <c r="AA6" s="162"/>
      <c r="AB6" s="162"/>
      <c r="AC6" s="171"/>
      <c r="AD6" s="169">
        <v>44292</v>
      </c>
      <c r="AE6" s="169">
        <v>34419</v>
      </c>
      <c r="AF6" s="170">
        <v>9873</v>
      </c>
      <c r="AG6" s="162"/>
      <c r="AH6" s="165" t="s">
        <v>961</v>
      </c>
      <c r="AI6" s="189">
        <v>5</v>
      </c>
      <c r="AJ6" s="189" t="s">
        <v>2049</v>
      </c>
      <c r="AK6" s="183" t="s">
        <v>2050</v>
      </c>
      <c r="AL6" s="186" t="s">
        <v>2051</v>
      </c>
      <c r="AM6" s="162"/>
      <c r="AN6" s="164">
        <v>574</v>
      </c>
      <c r="AO6" s="178" t="s">
        <v>2052</v>
      </c>
      <c r="AP6" s="162"/>
      <c r="AQ6" s="178" t="s">
        <v>2053</v>
      </c>
      <c r="AR6" s="162"/>
      <c r="AS6" s="162"/>
      <c r="AT6" s="162"/>
      <c r="AU6" s="178" t="s">
        <v>2054</v>
      </c>
      <c r="AV6" s="162" t="s">
        <v>2055</v>
      </c>
      <c r="AW6" s="162"/>
      <c r="AX6" s="162">
        <v>4</v>
      </c>
      <c r="AY6" s="162" t="s">
        <v>361</v>
      </c>
      <c r="AZ6" s="162">
        <v>0</v>
      </c>
      <c r="BA6" s="206" t="s">
        <v>361</v>
      </c>
      <c r="BB6" s="162" t="s">
        <v>361</v>
      </c>
    </row>
    <row r="7" spans="1:54">
      <c r="A7" s="180" t="s">
        <v>2056</v>
      </c>
      <c r="B7" s="162"/>
      <c r="C7" s="164" t="s">
        <v>2057</v>
      </c>
      <c r="D7" s="162"/>
      <c r="E7" s="164" t="s">
        <v>2058</v>
      </c>
      <c r="F7" s="165" t="s">
        <v>1062</v>
      </c>
      <c r="G7" s="162"/>
      <c r="H7" s="162"/>
      <c r="I7" s="162"/>
      <c r="J7" s="162"/>
      <c r="K7" s="162"/>
      <c r="L7" s="164" t="s">
        <v>2059</v>
      </c>
      <c r="M7" s="165" t="s">
        <v>2060</v>
      </c>
      <c r="N7" s="165" t="s">
        <v>2015</v>
      </c>
      <c r="O7" s="166" t="s">
        <v>2061</v>
      </c>
      <c r="P7" s="162"/>
      <c r="Q7" s="162"/>
      <c r="R7" s="176" t="s">
        <v>66</v>
      </c>
      <c r="S7" s="177" t="s">
        <v>2001</v>
      </c>
      <c r="T7" s="177">
        <v>1601</v>
      </c>
      <c r="U7" s="162"/>
      <c r="V7" s="164" t="s">
        <v>2062</v>
      </c>
      <c r="W7" s="164" t="s">
        <v>2062</v>
      </c>
      <c r="X7" s="162"/>
      <c r="Y7" s="162"/>
      <c r="Z7" s="162"/>
      <c r="AA7" s="162"/>
      <c r="AB7" s="162"/>
      <c r="AC7" s="171"/>
      <c r="AD7" s="171"/>
      <c r="AE7" s="168"/>
      <c r="AF7" s="168"/>
      <c r="AG7" s="162"/>
      <c r="AH7" s="165" t="s">
        <v>961</v>
      </c>
      <c r="AI7" s="189">
        <v>6</v>
      </c>
      <c r="AJ7" s="189" t="s">
        <v>2063</v>
      </c>
      <c r="AK7" s="184" t="s">
        <v>2064</v>
      </c>
      <c r="AL7" s="187" t="s">
        <v>2065</v>
      </c>
      <c r="AM7" s="162"/>
      <c r="AN7" s="164">
        <v>575</v>
      </c>
      <c r="AO7" s="178" t="s">
        <v>2066</v>
      </c>
      <c r="AP7" s="162"/>
      <c r="AQ7" s="178" t="s">
        <v>2067</v>
      </c>
      <c r="AR7" s="162"/>
      <c r="AS7" s="162"/>
      <c r="AT7" s="162"/>
      <c r="AU7" s="178" t="s">
        <v>2068</v>
      </c>
      <c r="AV7" s="162" t="s">
        <v>2069</v>
      </c>
      <c r="AW7" s="162"/>
      <c r="AX7" s="162">
        <v>5</v>
      </c>
      <c r="AY7" s="162" t="s">
        <v>361</v>
      </c>
      <c r="AZ7" s="162">
        <v>0</v>
      </c>
      <c r="BA7" s="206" t="s">
        <v>361</v>
      </c>
      <c r="BB7" s="162" t="s">
        <v>361</v>
      </c>
    </row>
    <row r="8" spans="1:54">
      <c r="A8" s="180" t="s">
        <v>2070</v>
      </c>
      <c r="B8" s="162"/>
      <c r="C8" s="162"/>
      <c r="D8" s="162"/>
      <c r="E8" s="164" t="s">
        <v>1909</v>
      </c>
      <c r="F8" s="165" t="s">
        <v>1063</v>
      </c>
      <c r="G8" s="162"/>
      <c r="H8" s="162"/>
      <c r="I8" s="162"/>
      <c r="J8" s="162"/>
      <c r="K8" s="162"/>
      <c r="L8" s="164" t="s">
        <v>1981</v>
      </c>
      <c r="M8" s="165" t="s">
        <v>2071</v>
      </c>
      <c r="N8" s="165" t="s">
        <v>2033</v>
      </c>
      <c r="O8" s="164" t="s">
        <v>2072</v>
      </c>
      <c r="P8" s="162"/>
      <c r="Q8" s="162"/>
      <c r="R8" s="176" t="s">
        <v>70</v>
      </c>
      <c r="S8" s="177" t="s">
        <v>2001</v>
      </c>
      <c r="T8" s="177">
        <v>1801</v>
      </c>
      <c r="U8" s="162"/>
      <c r="V8" s="164" t="s">
        <v>2073</v>
      </c>
      <c r="W8" s="164" t="s">
        <v>2073</v>
      </c>
      <c r="X8" s="162"/>
      <c r="Y8" s="165"/>
      <c r="Z8" s="179" t="s">
        <v>1</v>
      </c>
      <c r="AA8" s="165"/>
      <c r="AB8" s="162"/>
      <c r="AC8" s="171">
        <v>18</v>
      </c>
      <c r="AD8" s="167">
        <v>44292</v>
      </c>
      <c r="AE8" s="167">
        <v>36976</v>
      </c>
      <c r="AF8" s="168"/>
      <c r="AG8" s="162"/>
      <c r="AH8" s="165" t="s">
        <v>961</v>
      </c>
      <c r="AI8" s="189">
        <v>7</v>
      </c>
      <c r="AJ8" s="189" t="s">
        <v>2074</v>
      </c>
      <c r="AK8" s="183" t="s">
        <v>2075</v>
      </c>
      <c r="AL8" s="186" t="s">
        <v>2076</v>
      </c>
      <c r="AM8" s="162"/>
      <c r="AN8" s="164">
        <v>576</v>
      </c>
      <c r="AO8" s="178" t="s">
        <v>2077</v>
      </c>
      <c r="AP8" s="162"/>
      <c r="AQ8" s="194">
        <v>226079670</v>
      </c>
      <c r="AR8" s="162"/>
      <c r="AS8" s="162"/>
      <c r="AT8" s="162"/>
      <c r="AU8" s="194" t="s">
        <v>2078</v>
      </c>
      <c r="AV8" s="162" t="s">
        <v>2079</v>
      </c>
      <c r="AW8" s="162"/>
      <c r="AX8" s="162">
        <v>6</v>
      </c>
      <c r="AY8" s="162" t="s">
        <v>361</v>
      </c>
      <c r="AZ8" s="162">
        <v>0</v>
      </c>
      <c r="BA8" s="206" t="s">
        <v>361</v>
      </c>
      <c r="BB8" s="162" t="s">
        <v>361</v>
      </c>
    </row>
    <row r="9" spans="1:54">
      <c r="A9" s="180" t="s">
        <v>2080</v>
      </c>
      <c r="B9" s="162"/>
      <c r="C9" s="162"/>
      <c r="D9" s="162"/>
      <c r="E9" s="162"/>
      <c r="F9" s="165" t="s">
        <v>1064</v>
      </c>
      <c r="G9" s="162"/>
      <c r="H9" s="162"/>
      <c r="I9" s="162"/>
      <c r="J9" s="162"/>
      <c r="K9" s="162"/>
      <c r="L9" s="162"/>
      <c r="M9" s="162"/>
      <c r="N9" s="162"/>
      <c r="O9" s="162"/>
      <c r="P9" s="162"/>
      <c r="Q9" s="162"/>
      <c r="R9" s="176" t="s">
        <v>71</v>
      </c>
      <c r="S9" s="177" t="s">
        <v>2001</v>
      </c>
      <c r="T9" s="177" t="s">
        <v>1004</v>
      </c>
      <c r="U9" s="162"/>
      <c r="V9" s="162"/>
      <c r="W9" s="162"/>
      <c r="X9" s="162"/>
      <c r="Y9" s="165"/>
      <c r="Z9" s="165">
        <v>42.170999999999999</v>
      </c>
      <c r="AA9" s="165"/>
      <c r="AB9" s="162"/>
      <c r="AC9" s="162"/>
      <c r="AD9" s="169">
        <v>44292</v>
      </c>
      <c r="AE9" s="169">
        <v>36976</v>
      </c>
      <c r="AF9" s="170">
        <v>7316</v>
      </c>
      <c r="AG9" s="162"/>
      <c r="AH9" s="165" t="s">
        <v>961</v>
      </c>
      <c r="AI9" s="189">
        <v>8</v>
      </c>
      <c r="AJ9" s="189" t="s">
        <v>2081</v>
      </c>
      <c r="AK9" s="184" t="s">
        <v>2082</v>
      </c>
      <c r="AL9" s="187" t="s">
        <v>2083</v>
      </c>
      <c r="AM9" s="162"/>
      <c r="AN9" s="164">
        <v>577</v>
      </c>
      <c r="AO9" s="178" t="s">
        <v>2084</v>
      </c>
      <c r="AP9" s="162"/>
      <c r="AQ9" s="162"/>
      <c r="AR9" s="162"/>
      <c r="AS9" s="162"/>
      <c r="AT9" s="162"/>
      <c r="AU9" s="162"/>
      <c r="AV9" s="162"/>
      <c r="AW9" s="162"/>
      <c r="AX9" s="162">
        <v>7</v>
      </c>
      <c r="AY9" s="162" t="s">
        <v>361</v>
      </c>
      <c r="AZ9" s="162">
        <v>0</v>
      </c>
      <c r="BA9" s="206" t="s">
        <v>361</v>
      </c>
      <c r="BB9" s="162" t="s">
        <v>361</v>
      </c>
    </row>
    <row r="10" spans="1:54">
      <c r="A10" s="180" t="s">
        <v>2085</v>
      </c>
      <c r="B10" s="162"/>
      <c r="C10" s="162"/>
      <c r="D10" s="162"/>
      <c r="E10" s="162"/>
      <c r="F10" s="165" t="s">
        <v>2086</v>
      </c>
      <c r="G10" s="162"/>
      <c r="H10" s="162"/>
      <c r="I10" s="162"/>
      <c r="J10" s="162"/>
      <c r="K10" s="162"/>
      <c r="L10" s="162"/>
      <c r="M10" s="162"/>
      <c r="N10" s="162"/>
      <c r="O10" s="166" t="s">
        <v>2087</v>
      </c>
      <c r="P10" s="162"/>
      <c r="Q10" s="162"/>
      <c r="R10" s="176" t="s">
        <v>79</v>
      </c>
      <c r="S10" s="177" t="s">
        <v>2001</v>
      </c>
      <c r="T10" s="177">
        <v>1302</v>
      </c>
      <c r="U10" s="162"/>
      <c r="V10" s="162"/>
      <c r="W10" s="162"/>
      <c r="X10" s="162"/>
      <c r="Y10" s="165">
        <v>-8.8840000000000003</v>
      </c>
      <c r="Z10" s="165"/>
      <c r="AA10" s="165">
        <v>-6.1849999999999996</v>
      </c>
      <c r="AB10" s="162"/>
      <c r="AC10" s="162"/>
      <c r="AD10" s="162"/>
      <c r="AE10" s="162"/>
      <c r="AF10" s="162"/>
      <c r="AG10" s="162"/>
      <c r="AH10" s="165" t="s">
        <v>961</v>
      </c>
      <c r="AI10" s="189">
        <v>9</v>
      </c>
      <c r="AJ10" s="189" t="s">
        <v>2088</v>
      </c>
      <c r="AK10" s="183" t="s">
        <v>2089</v>
      </c>
      <c r="AL10" s="186" t="s">
        <v>2090</v>
      </c>
      <c r="AM10" s="162"/>
      <c r="AN10" s="164">
        <v>578</v>
      </c>
      <c r="AO10" s="178" t="s">
        <v>2091</v>
      </c>
      <c r="AP10" s="162"/>
      <c r="AQ10" s="162"/>
      <c r="AR10" s="162"/>
      <c r="AS10" s="162"/>
      <c r="AT10" s="162"/>
      <c r="AU10" s="197" t="s">
        <v>2092</v>
      </c>
      <c r="AV10" s="197"/>
      <c r="AW10" s="197"/>
      <c r="AX10" s="162">
        <v>8</v>
      </c>
      <c r="AY10" s="162" t="s">
        <v>361</v>
      </c>
      <c r="AZ10" s="162">
        <v>0</v>
      </c>
      <c r="BA10" s="206" t="s">
        <v>361</v>
      </c>
      <c r="BB10" s="162" t="s">
        <v>361</v>
      </c>
    </row>
    <row r="11" spans="1:54">
      <c r="A11" s="180" t="s">
        <v>2093</v>
      </c>
      <c r="B11" s="162"/>
      <c r="C11" s="162"/>
      <c r="D11" s="162"/>
      <c r="E11" s="162"/>
      <c r="F11" s="162"/>
      <c r="G11" s="162"/>
      <c r="H11" s="162"/>
      <c r="I11" s="162"/>
      <c r="J11" s="162"/>
      <c r="K11" s="162"/>
      <c r="L11" s="162"/>
      <c r="M11" s="162"/>
      <c r="N11" s="162"/>
      <c r="O11" s="164" t="s">
        <v>2072</v>
      </c>
      <c r="P11" s="162"/>
      <c r="Q11" s="162"/>
      <c r="R11" s="176" t="s">
        <v>80</v>
      </c>
      <c r="S11" s="177" t="s">
        <v>2001</v>
      </c>
      <c r="T11" s="177" t="s">
        <v>367</v>
      </c>
      <c r="U11" s="162"/>
      <c r="V11" s="162"/>
      <c r="W11" s="162"/>
      <c r="X11" s="162"/>
      <c r="Y11" s="165"/>
      <c r="Z11" s="165">
        <v>40.901000000000003</v>
      </c>
      <c r="AA11" s="165"/>
      <c r="AB11" s="162"/>
      <c r="AC11" s="162"/>
      <c r="AD11" s="162"/>
      <c r="AE11" s="162"/>
      <c r="AF11" s="162"/>
      <c r="AG11" s="162"/>
      <c r="AH11" s="165" t="s">
        <v>961</v>
      </c>
      <c r="AI11" s="189">
        <v>10</v>
      </c>
      <c r="AJ11" s="189" t="s">
        <v>2094</v>
      </c>
      <c r="AK11" s="184" t="s">
        <v>2095</v>
      </c>
      <c r="AL11" s="187" t="s">
        <v>2096</v>
      </c>
      <c r="AM11" s="162"/>
      <c r="AN11" s="164">
        <v>579</v>
      </c>
      <c r="AO11" s="178" t="s">
        <v>2097</v>
      </c>
      <c r="AP11" s="162"/>
      <c r="AQ11" s="162"/>
      <c r="AR11" s="162"/>
      <c r="AS11" s="162"/>
      <c r="AT11" s="162"/>
      <c r="AU11" s="178" t="s">
        <v>2098</v>
      </c>
      <c r="AV11" s="178"/>
      <c r="AW11" s="178"/>
      <c r="AX11" s="162">
        <v>9</v>
      </c>
      <c r="AY11" s="162" t="s">
        <v>361</v>
      </c>
      <c r="AZ11" s="162">
        <v>0</v>
      </c>
      <c r="BA11" s="206" t="s">
        <v>361</v>
      </c>
      <c r="BB11" s="162" t="s">
        <v>361</v>
      </c>
    </row>
    <row r="12" spans="1:54">
      <c r="A12" s="180" t="s">
        <v>2099</v>
      </c>
      <c r="B12" s="162"/>
      <c r="C12" s="162"/>
      <c r="D12" s="162"/>
      <c r="E12" s="162"/>
      <c r="F12" s="162"/>
      <c r="G12" s="162"/>
      <c r="H12" s="162"/>
      <c r="I12" s="162"/>
      <c r="J12" s="162"/>
      <c r="K12" s="162"/>
      <c r="L12" s="162"/>
      <c r="M12" s="162"/>
      <c r="N12" s="162"/>
      <c r="O12" s="162"/>
      <c r="P12" s="162"/>
      <c r="Q12" s="162"/>
      <c r="R12" s="176" t="s">
        <v>89</v>
      </c>
      <c r="S12" s="177" t="s">
        <v>2001</v>
      </c>
      <c r="T12" s="177">
        <v>1702</v>
      </c>
      <c r="U12" s="162"/>
      <c r="V12" s="162"/>
      <c r="W12" s="162"/>
      <c r="X12" s="162"/>
      <c r="Y12" s="162"/>
      <c r="Z12" s="162"/>
      <c r="AA12" s="162"/>
      <c r="AB12" s="162"/>
      <c r="AC12" s="167">
        <v>35000</v>
      </c>
      <c r="AD12" s="162"/>
      <c r="AE12" s="162" t="s">
        <v>2100</v>
      </c>
      <c r="AF12" s="162"/>
      <c r="AG12" s="162"/>
      <c r="AH12" s="165" t="s">
        <v>961</v>
      </c>
      <c r="AI12" s="189">
        <v>11</v>
      </c>
      <c r="AJ12" s="189" t="s">
        <v>2101</v>
      </c>
      <c r="AK12" s="183" t="s">
        <v>2102</v>
      </c>
      <c r="AL12" s="186" t="s">
        <v>2103</v>
      </c>
      <c r="AM12" s="162"/>
      <c r="AN12" s="164">
        <v>580</v>
      </c>
      <c r="AO12" s="178" t="s">
        <v>2104</v>
      </c>
      <c r="AP12" s="162"/>
      <c r="AQ12" s="162"/>
      <c r="AR12" s="162"/>
      <c r="AS12" s="162"/>
      <c r="AT12" s="162"/>
      <c r="AU12" s="178" t="s">
        <v>2105</v>
      </c>
      <c r="AV12" s="178"/>
      <c r="AW12" s="178"/>
      <c r="AX12" s="162">
        <v>10</v>
      </c>
      <c r="AY12" s="162" t="s">
        <v>361</v>
      </c>
      <c r="AZ12" s="162">
        <v>0</v>
      </c>
      <c r="BA12" s="206" t="s">
        <v>361</v>
      </c>
      <c r="BB12" s="162" t="s">
        <v>361</v>
      </c>
    </row>
    <row r="13" spans="1:54">
      <c r="A13" s="180" t="s">
        <v>2106</v>
      </c>
      <c r="B13" s="162"/>
      <c r="C13" s="162"/>
      <c r="D13" s="162"/>
      <c r="E13" s="162"/>
      <c r="F13" s="162"/>
      <c r="G13" s="162"/>
      <c r="H13" s="162"/>
      <c r="I13" s="162"/>
      <c r="J13" s="162"/>
      <c r="K13" s="162"/>
      <c r="L13" s="162"/>
      <c r="M13" s="162"/>
      <c r="N13" s="162"/>
      <c r="O13" s="166" t="s">
        <v>2107</v>
      </c>
      <c r="P13" s="162"/>
      <c r="Q13" s="162"/>
      <c r="R13" s="176" t="s">
        <v>91</v>
      </c>
      <c r="S13" s="177" t="s">
        <v>2001</v>
      </c>
      <c r="T13" s="177" t="s">
        <v>368</v>
      </c>
      <c r="U13" s="162"/>
      <c r="V13" s="162"/>
      <c r="W13" s="162"/>
      <c r="X13" s="162"/>
      <c r="Y13" s="165"/>
      <c r="Z13" s="179" t="s">
        <v>18</v>
      </c>
      <c r="AA13" s="165"/>
      <c r="AB13" s="162"/>
      <c r="AC13" s="169">
        <v>35000</v>
      </c>
      <c r="AD13" s="162"/>
      <c r="AE13" s="162"/>
      <c r="AF13" s="162"/>
      <c r="AG13" s="162"/>
      <c r="AH13" s="165" t="s">
        <v>960</v>
      </c>
      <c r="AI13" s="189">
        <v>12</v>
      </c>
      <c r="AJ13" s="189" t="s">
        <v>2108</v>
      </c>
      <c r="AK13" s="184" t="s">
        <v>2109</v>
      </c>
      <c r="AL13" s="187" t="s">
        <v>2110</v>
      </c>
      <c r="AM13" s="162"/>
      <c r="AN13" s="164">
        <v>581</v>
      </c>
      <c r="AO13" s="178" t="s">
        <v>2111</v>
      </c>
      <c r="AP13" s="162"/>
      <c r="AQ13" s="162"/>
      <c r="AR13" s="162"/>
      <c r="AS13" s="162"/>
      <c r="AT13" s="162"/>
      <c r="AU13" s="194" t="s">
        <v>2112</v>
      </c>
      <c r="AV13" s="194"/>
      <c r="AW13" s="194"/>
      <c r="AX13" s="162">
        <v>11</v>
      </c>
      <c r="AY13" s="162" t="s">
        <v>361</v>
      </c>
      <c r="AZ13" s="162">
        <v>0</v>
      </c>
      <c r="BA13" s="206" t="s">
        <v>361</v>
      </c>
      <c r="BB13" s="162" t="s">
        <v>361</v>
      </c>
    </row>
    <row r="14" spans="1:54">
      <c r="A14" s="180" t="s">
        <v>2113</v>
      </c>
      <c r="B14" s="162"/>
      <c r="C14" s="162"/>
      <c r="D14" s="162"/>
      <c r="E14" s="162"/>
      <c r="F14" s="162"/>
      <c r="G14" s="162"/>
      <c r="H14" s="162"/>
      <c r="I14" s="162"/>
      <c r="J14" s="162"/>
      <c r="K14" s="162"/>
      <c r="L14" s="162"/>
      <c r="M14" s="162"/>
      <c r="N14" s="162"/>
      <c r="O14" s="164" t="s">
        <v>2016</v>
      </c>
      <c r="P14" s="162"/>
      <c r="Q14" s="162"/>
      <c r="R14" s="176" t="s">
        <v>92</v>
      </c>
      <c r="S14" s="177" t="s">
        <v>2001</v>
      </c>
      <c r="T14" s="177" t="s">
        <v>976</v>
      </c>
      <c r="U14" s="162"/>
      <c r="V14" s="162"/>
      <c r="W14" s="162"/>
      <c r="X14" s="162"/>
      <c r="Y14" s="165"/>
      <c r="Z14" s="165">
        <v>41.140999999999998</v>
      </c>
      <c r="AA14" s="165"/>
      <c r="AB14" s="162"/>
      <c r="AC14" s="162"/>
      <c r="AD14" s="162"/>
      <c r="AE14" s="162"/>
      <c r="AF14" s="162"/>
      <c r="AG14" s="162"/>
      <c r="AH14" s="165" t="s">
        <v>960</v>
      </c>
      <c r="AI14" s="189">
        <v>13</v>
      </c>
      <c r="AJ14" s="189" t="s">
        <v>2114</v>
      </c>
      <c r="AK14" s="183" t="s">
        <v>2115</v>
      </c>
      <c r="AL14" s="186" t="s">
        <v>2116</v>
      </c>
      <c r="AM14" s="162"/>
      <c r="AN14" s="164">
        <v>582</v>
      </c>
      <c r="AO14" s="178" t="s">
        <v>361</v>
      </c>
      <c r="AP14" s="162"/>
      <c r="AQ14" s="162"/>
      <c r="AR14" s="162"/>
      <c r="AS14" s="162"/>
      <c r="AT14" s="162"/>
      <c r="AU14" s="178" t="s">
        <v>2117</v>
      </c>
      <c r="AV14" s="178"/>
      <c r="AW14" s="178"/>
      <c r="AX14" s="162">
        <v>12</v>
      </c>
      <c r="AY14" s="162" t="s">
        <v>361</v>
      </c>
      <c r="AZ14" s="162">
        <v>0</v>
      </c>
      <c r="BA14" s="206" t="s">
        <v>361</v>
      </c>
      <c r="BB14" s="162" t="s">
        <v>361</v>
      </c>
    </row>
    <row r="15" spans="1:54">
      <c r="A15" s="180" t="s">
        <v>2118</v>
      </c>
      <c r="B15" s="162"/>
      <c r="C15" s="162"/>
      <c r="D15" s="162"/>
      <c r="E15" s="162"/>
      <c r="F15" s="162"/>
      <c r="G15" s="162"/>
      <c r="H15" s="162"/>
      <c r="I15" s="162"/>
      <c r="J15" s="162"/>
      <c r="K15" s="162"/>
      <c r="L15" s="162"/>
      <c r="M15" s="162"/>
      <c r="N15" s="162"/>
      <c r="O15" s="164" t="s">
        <v>2034</v>
      </c>
      <c r="P15" s="162"/>
      <c r="Q15" s="162"/>
      <c r="R15" s="176" t="s">
        <v>93</v>
      </c>
      <c r="S15" s="177" t="s">
        <v>2001</v>
      </c>
      <c r="T15" s="177" t="s">
        <v>1020</v>
      </c>
      <c r="U15" s="162"/>
      <c r="V15" s="162"/>
      <c r="W15" s="162"/>
      <c r="X15" s="162"/>
      <c r="Y15" s="165">
        <v>-9.0809999999999995</v>
      </c>
      <c r="Z15" s="165"/>
      <c r="AA15" s="165">
        <v>-6.7809999999999997</v>
      </c>
      <c r="AB15" s="162"/>
      <c r="AC15" s="162"/>
      <c r="AD15" s="162"/>
      <c r="AE15" s="162"/>
      <c r="AF15" s="162"/>
      <c r="AG15" s="162"/>
      <c r="AH15" s="165" t="s">
        <v>960</v>
      </c>
      <c r="AI15" s="189">
        <v>14</v>
      </c>
      <c r="AJ15" s="189" t="s">
        <v>2119</v>
      </c>
      <c r="AK15" s="184" t="s">
        <v>2120</v>
      </c>
      <c r="AL15" s="187" t="s">
        <v>2121</v>
      </c>
      <c r="AM15" s="162"/>
      <c r="AN15" s="164">
        <v>583</v>
      </c>
      <c r="AO15" s="178" t="s">
        <v>361</v>
      </c>
      <c r="AP15" s="162"/>
      <c r="AQ15" s="162"/>
      <c r="AR15" s="162"/>
      <c r="AS15" s="162"/>
      <c r="AT15" s="162"/>
      <c r="AU15" s="178" t="s">
        <v>2122</v>
      </c>
      <c r="AV15" s="178"/>
      <c r="AW15" s="178"/>
      <c r="AX15" s="162">
        <v>13</v>
      </c>
      <c r="AY15" s="162" t="s">
        <v>361</v>
      </c>
      <c r="AZ15" s="162">
        <v>0</v>
      </c>
      <c r="BA15" s="206" t="s">
        <v>361</v>
      </c>
      <c r="BB15" s="162" t="s">
        <v>361</v>
      </c>
    </row>
    <row r="16" spans="1:54">
      <c r="A16" s="180" t="s">
        <v>2123</v>
      </c>
      <c r="B16" s="162"/>
      <c r="C16" s="162"/>
      <c r="D16" s="162"/>
      <c r="E16" s="162"/>
      <c r="F16" s="162"/>
      <c r="G16" s="162"/>
      <c r="H16" s="162"/>
      <c r="I16" s="162"/>
      <c r="J16" s="162"/>
      <c r="K16" s="162"/>
      <c r="L16" s="162"/>
      <c r="M16" s="162"/>
      <c r="N16" s="162"/>
      <c r="O16" s="162"/>
      <c r="P16" s="162"/>
      <c r="Q16" s="162"/>
      <c r="R16" s="176" t="s">
        <v>101</v>
      </c>
      <c r="S16" s="177" t="s">
        <v>2001</v>
      </c>
      <c r="T16" s="177">
        <v>1602</v>
      </c>
      <c r="U16" s="162"/>
      <c r="V16" s="162"/>
      <c r="W16" s="162"/>
      <c r="X16" s="162"/>
      <c r="Y16" s="165"/>
      <c r="Z16" s="165">
        <v>39.390999999999998</v>
      </c>
      <c r="AA16" s="165"/>
      <c r="AB16" s="162"/>
      <c r="AC16" s="162"/>
      <c r="AD16" s="162"/>
      <c r="AE16" s="162"/>
      <c r="AF16" s="162"/>
      <c r="AG16" s="162"/>
      <c r="AH16" s="165" t="s">
        <v>960</v>
      </c>
      <c r="AI16" s="189">
        <v>15</v>
      </c>
      <c r="AJ16" s="189" t="s">
        <v>2124</v>
      </c>
      <c r="AK16" s="183" t="s">
        <v>2125</v>
      </c>
      <c r="AL16" s="186" t="s">
        <v>2126</v>
      </c>
      <c r="AM16" s="162"/>
      <c r="AN16" s="164">
        <v>584</v>
      </c>
      <c r="AO16" s="178" t="s">
        <v>361</v>
      </c>
      <c r="AP16" s="162"/>
      <c r="AQ16" s="162"/>
      <c r="AR16" s="162"/>
      <c r="AS16" s="162"/>
      <c r="AT16" s="162"/>
      <c r="AU16" s="178" t="s">
        <v>2127</v>
      </c>
      <c r="AV16" s="194"/>
      <c r="AW16" s="194"/>
      <c r="AX16" s="162">
        <v>14</v>
      </c>
      <c r="AY16" s="162" t="s">
        <v>361</v>
      </c>
      <c r="AZ16" s="162">
        <v>0</v>
      </c>
      <c r="BA16" s="206" t="s">
        <v>361</v>
      </c>
      <c r="BB16" s="162" t="s">
        <v>361</v>
      </c>
    </row>
    <row r="17" spans="1:54">
      <c r="A17" s="180" t="s">
        <v>2128</v>
      </c>
      <c r="B17" s="162"/>
      <c r="C17" s="162"/>
      <c r="D17" s="162"/>
      <c r="E17" s="162"/>
      <c r="F17" s="162"/>
      <c r="G17" s="162"/>
      <c r="H17" s="162"/>
      <c r="I17" s="162"/>
      <c r="J17" s="162"/>
      <c r="K17" s="162"/>
      <c r="L17" s="162"/>
      <c r="M17" s="162"/>
      <c r="N17" s="162"/>
      <c r="O17" s="162"/>
      <c r="P17" s="162"/>
      <c r="Q17" s="162"/>
      <c r="R17" s="176" t="s">
        <v>104</v>
      </c>
      <c r="S17" s="177" t="s">
        <v>2001</v>
      </c>
      <c r="T17" s="177" t="s">
        <v>998</v>
      </c>
      <c r="U17" s="162"/>
      <c r="V17" s="162"/>
      <c r="W17" s="162"/>
      <c r="X17" s="162"/>
      <c r="Y17" s="162"/>
      <c r="Z17" s="162"/>
      <c r="AA17" s="162"/>
      <c r="AB17" s="162"/>
      <c r="AC17" s="162"/>
      <c r="AD17" s="162"/>
      <c r="AE17" s="162"/>
      <c r="AF17" s="162"/>
      <c r="AG17" s="162"/>
      <c r="AH17" s="165" t="s">
        <v>960</v>
      </c>
      <c r="AI17" s="189">
        <v>16</v>
      </c>
      <c r="AJ17" s="189" t="s">
        <v>2129</v>
      </c>
      <c r="AK17" s="184" t="s">
        <v>2130</v>
      </c>
      <c r="AL17" s="187" t="s">
        <v>2131</v>
      </c>
      <c r="AM17" s="162"/>
      <c r="AN17" s="164">
        <v>585</v>
      </c>
      <c r="AO17" s="178" t="s">
        <v>361</v>
      </c>
      <c r="AP17" s="162"/>
      <c r="AQ17" s="162"/>
      <c r="AR17" s="162"/>
      <c r="AS17" s="162"/>
      <c r="AT17" s="162"/>
      <c r="AU17" s="194" t="s">
        <v>2132</v>
      </c>
      <c r="AV17" s="197"/>
      <c r="AW17" s="197"/>
      <c r="AX17" s="162">
        <v>15</v>
      </c>
      <c r="AY17" s="162" t="s">
        <v>361</v>
      </c>
      <c r="AZ17" s="162">
        <v>0</v>
      </c>
      <c r="BA17" s="206" t="s">
        <v>361</v>
      </c>
      <c r="BB17" s="162" t="s">
        <v>361</v>
      </c>
    </row>
    <row r="18" spans="1:54">
      <c r="A18" s="180" t="s">
        <v>2133</v>
      </c>
      <c r="B18" s="162"/>
      <c r="C18" s="162"/>
      <c r="D18" s="162"/>
      <c r="E18" s="162"/>
      <c r="F18" s="162"/>
      <c r="G18" s="162"/>
      <c r="H18" s="162"/>
      <c r="I18" s="162"/>
      <c r="J18" s="162"/>
      <c r="K18" s="162"/>
      <c r="L18" s="162"/>
      <c r="M18" s="162"/>
      <c r="N18" s="162"/>
      <c r="O18" s="162"/>
      <c r="P18" s="162"/>
      <c r="Q18" s="162"/>
      <c r="R18" s="176" t="s">
        <v>111</v>
      </c>
      <c r="S18" s="177" t="s">
        <v>2001</v>
      </c>
      <c r="T18" s="177" t="s">
        <v>1021</v>
      </c>
      <c r="U18" s="162"/>
      <c r="V18" s="162"/>
      <c r="W18" s="162"/>
      <c r="X18" s="162"/>
      <c r="Y18" s="165"/>
      <c r="Z18" s="179" t="s">
        <v>2020</v>
      </c>
      <c r="AA18" s="165"/>
      <c r="AB18" s="162"/>
      <c r="AC18" s="162"/>
      <c r="AD18" s="162"/>
      <c r="AE18" s="162"/>
      <c r="AF18" s="162"/>
      <c r="AG18" s="162"/>
      <c r="AH18" s="165" t="s">
        <v>960</v>
      </c>
      <c r="AI18" s="189">
        <v>17</v>
      </c>
      <c r="AJ18" s="189" t="s">
        <v>2134</v>
      </c>
      <c r="AK18" s="183" t="s">
        <v>2135</v>
      </c>
      <c r="AL18" s="186" t="s">
        <v>2136</v>
      </c>
      <c r="AM18" s="162"/>
      <c r="AN18" s="164">
        <v>586</v>
      </c>
      <c r="AO18" s="178" t="s">
        <v>361</v>
      </c>
      <c r="AP18" s="162"/>
      <c r="AQ18" s="162"/>
      <c r="AR18" s="162"/>
      <c r="AS18" s="162"/>
      <c r="AT18" s="162"/>
      <c r="AU18" s="194"/>
      <c r="AV18" s="178"/>
      <c r="AW18" s="178"/>
      <c r="AX18" s="162">
        <v>16</v>
      </c>
      <c r="AY18" s="162" t="s">
        <v>361</v>
      </c>
      <c r="AZ18" s="162">
        <v>0</v>
      </c>
      <c r="BA18" s="206" t="s">
        <v>361</v>
      </c>
      <c r="BB18" s="162" t="s">
        <v>361</v>
      </c>
    </row>
    <row r="19" spans="1:54">
      <c r="A19" s="180" t="s">
        <v>2137</v>
      </c>
      <c r="B19" s="162"/>
      <c r="C19" s="162"/>
      <c r="D19" s="162"/>
      <c r="E19" s="162"/>
      <c r="F19" s="162"/>
      <c r="G19" s="162"/>
      <c r="H19" s="162"/>
      <c r="I19" s="162"/>
      <c r="J19" s="162"/>
      <c r="K19" s="162"/>
      <c r="L19" s="162"/>
      <c r="M19" s="162"/>
      <c r="N19" s="162"/>
      <c r="O19" s="162"/>
      <c r="P19" s="162"/>
      <c r="Q19" s="162"/>
      <c r="R19" s="176" t="s">
        <v>117</v>
      </c>
      <c r="S19" s="177" t="s">
        <v>2001</v>
      </c>
      <c r="T19" s="177" t="s">
        <v>1019</v>
      </c>
      <c r="U19" s="162"/>
      <c r="V19" s="162"/>
      <c r="W19" s="162"/>
      <c r="X19" s="162"/>
      <c r="Y19" s="165"/>
      <c r="Z19" s="165">
        <v>39.744999999999997</v>
      </c>
      <c r="AA19" s="165"/>
      <c r="AB19" s="162"/>
      <c r="AC19" s="162"/>
      <c r="AD19" s="162"/>
      <c r="AE19" s="162"/>
      <c r="AF19" s="162"/>
      <c r="AG19" s="162"/>
      <c r="AH19" s="165" t="s">
        <v>959</v>
      </c>
      <c r="AI19" s="189">
        <v>18</v>
      </c>
      <c r="AJ19" s="189" t="s">
        <v>2138</v>
      </c>
      <c r="AK19" s="184" t="s">
        <v>2139</v>
      </c>
      <c r="AL19" s="187" t="s">
        <v>2140</v>
      </c>
      <c r="AM19" s="162"/>
      <c r="AN19" s="164">
        <v>587</v>
      </c>
      <c r="AO19" s="178" t="s">
        <v>361</v>
      </c>
      <c r="AP19" s="162"/>
      <c r="AQ19" s="162"/>
      <c r="AR19" s="162"/>
      <c r="AS19" s="162"/>
      <c r="AT19" s="162"/>
      <c r="AU19" s="162"/>
      <c r="AV19" s="162"/>
      <c r="AW19" s="162"/>
      <c r="AX19" s="162">
        <v>17</v>
      </c>
      <c r="AY19" s="162" t="s">
        <v>361</v>
      </c>
      <c r="AZ19" s="162">
        <v>0</v>
      </c>
      <c r="BA19" s="206" t="s">
        <v>361</v>
      </c>
      <c r="BB19" s="162" t="s">
        <v>361</v>
      </c>
    </row>
    <row r="20" spans="1:54">
      <c r="A20" s="180" t="s">
        <v>2141</v>
      </c>
      <c r="B20" s="162"/>
      <c r="C20" s="162"/>
      <c r="D20" s="162"/>
      <c r="E20" s="162"/>
      <c r="F20" s="162"/>
      <c r="G20" s="162"/>
      <c r="H20" s="162"/>
      <c r="I20" s="162"/>
      <c r="J20" s="162"/>
      <c r="K20" s="162"/>
      <c r="L20" s="162"/>
      <c r="M20" s="162"/>
      <c r="N20" s="162"/>
      <c r="O20" s="162"/>
      <c r="P20" s="162"/>
      <c r="Q20" s="162"/>
      <c r="R20" s="176" t="s">
        <v>119</v>
      </c>
      <c r="S20" s="177" t="s">
        <v>2001</v>
      </c>
      <c r="T20" s="177">
        <v>1703</v>
      </c>
      <c r="U20" s="162"/>
      <c r="V20" s="162"/>
      <c r="W20" s="162"/>
      <c r="X20" s="162"/>
      <c r="Y20" s="165">
        <v>-9.5009999999999994</v>
      </c>
      <c r="Z20" s="165"/>
      <c r="AA20" s="165">
        <v>-7.7409999999999997</v>
      </c>
      <c r="AB20" s="162"/>
      <c r="AC20" s="162"/>
      <c r="AD20" s="162"/>
      <c r="AE20" s="162"/>
      <c r="AF20" s="162"/>
      <c r="AG20" s="162"/>
      <c r="AH20" s="165" t="s">
        <v>959</v>
      </c>
      <c r="AI20" s="189">
        <v>19</v>
      </c>
      <c r="AJ20" s="189" t="s">
        <v>2142</v>
      </c>
      <c r="AK20" s="183" t="s">
        <v>2143</v>
      </c>
      <c r="AL20" s="186" t="s">
        <v>2144</v>
      </c>
      <c r="AM20" s="162"/>
      <c r="AN20" s="164">
        <v>588</v>
      </c>
      <c r="AO20" s="178" t="s">
        <v>361</v>
      </c>
      <c r="AP20" s="162"/>
      <c r="AQ20" s="162"/>
      <c r="AR20" s="162"/>
      <c r="AS20" s="162"/>
      <c r="AT20" s="162"/>
      <c r="AU20" s="197" t="s">
        <v>2145</v>
      </c>
      <c r="AV20" s="194" t="s">
        <v>2146</v>
      </c>
      <c r="AW20" s="194" t="s">
        <v>2147</v>
      </c>
      <c r="AX20" s="162">
        <v>18</v>
      </c>
      <c r="AY20" s="162" t="s">
        <v>361</v>
      </c>
      <c r="AZ20" s="162">
        <v>0</v>
      </c>
      <c r="BA20" s="206" t="s">
        <v>361</v>
      </c>
      <c r="BB20" s="162" t="s">
        <v>361</v>
      </c>
    </row>
    <row r="21" spans="1:54">
      <c r="A21" s="181" t="s">
        <v>2148</v>
      </c>
      <c r="B21" s="162"/>
      <c r="C21" s="162"/>
      <c r="D21" s="162"/>
      <c r="E21" s="162"/>
      <c r="F21" s="162"/>
      <c r="G21" s="162"/>
      <c r="H21" s="162"/>
      <c r="I21" s="162"/>
      <c r="J21" s="162"/>
      <c r="K21" s="162"/>
      <c r="L21" s="162"/>
      <c r="M21" s="162"/>
      <c r="N21" s="162"/>
      <c r="O21" s="162"/>
      <c r="P21" s="162"/>
      <c r="Q21" s="162"/>
      <c r="R21" s="176" t="s">
        <v>120</v>
      </c>
      <c r="S21" s="177" t="s">
        <v>2001</v>
      </c>
      <c r="T21" s="177">
        <v>1804</v>
      </c>
      <c r="U21" s="162"/>
      <c r="V21" s="162"/>
      <c r="W21" s="162"/>
      <c r="X21" s="162"/>
      <c r="Y21" s="165"/>
      <c r="Z21" s="165">
        <v>38.408999999999999</v>
      </c>
      <c r="AA21" s="165"/>
      <c r="AB21" s="162"/>
      <c r="AC21" s="162"/>
      <c r="AD21" s="162"/>
      <c r="AE21" s="162"/>
      <c r="AF21" s="162"/>
      <c r="AG21" s="162"/>
      <c r="AH21" s="165" t="s">
        <v>959</v>
      </c>
      <c r="AI21" s="189">
        <v>20</v>
      </c>
      <c r="AJ21" s="189" t="s">
        <v>2149</v>
      </c>
      <c r="AK21" s="184" t="s">
        <v>196</v>
      </c>
      <c r="AL21" s="187" t="s">
        <v>2150</v>
      </c>
      <c r="AM21" s="162"/>
      <c r="AN21" s="164">
        <v>589</v>
      </c>
      <c r="AO21" s="178" t="s">
        <v>361</v>
      </c>
      <c r="AP21" s="162"/>
      <c r="AQ21" s="162"/>
      <c r="AR21" s="162"/>
      <c r="AS21" s="162"/>
      <c r="AT21" s="162"/>
      <c r="AU21" s="178" t="s">
        <v>1</v>
      </c>
      <c r="AV21" s="198">
        <v>0.06</v>
      </c>
      <c r="AW21" s="198">
        <v>0.23</v>
      </c>
      <c r="AX21" s="162">
        <v>19</v>
      </c>
      <c r="AY21" s="162" t="s">
        <v>361</v>
      </c>
      <c r="AZ21" s="162">
        <v>0</v>
      </c>
      <c r="BA21" s="206" t="s">
        <v>361</v>
      </c>
      <c r="BB21" s="162" t="s">
        <v>361</v>
      </c>
    </row>
    <row r="22" spans="1:54">
      <c r="A22" s="180" t="s">
        <v>2151</v>
      </c>
      <c r="B22" s="162"/>
      <c r="C22" s="162"/>
      <c r="D22" s="162"/>
      <c r="E22" s="162"/>
      <c r="F22" s="162"/>
      <c r="G22" s="162"/>
      <c r="H22" s="162"/>
      <c r="I22" s="162"/>
      <c r="J22" s="162"/>
      <c r="K22" s="162"/>
      <c r="L22" s="162"/>
      <c r="M22" s="162"/>
      <c r="N22" s="162"/>
      <c r="O22" s="162"/>
      <c r="P22" s="162"/>
      <c r="Q22" s="162"/>
      <c r="R22" s="176" t="s">
        <v>131</v>
      </c>
      <c r="S22" s="177" t="s">
        <v>2001</v>
      </c>
      <c r="T22" s="177" t="s">
        <v>1032</v>
      </c>
      <c r="U22" s="162"/>
      <c r="V22" s="162"/>
      <c r="W22" s="162"/>
      <c r="X22" s="162"/>
      <c r="Y22" s="162"/>
      <c r="Z22" s="162"/>
      <c r="AA22" s="162"/>
      <c r="AB22" s="162"/>
      <c r="AC22" s="162"/>
      <c r="AD22" s="162"/>
      <c r="AE22" s="162"/>
      <c r="AF22" s="162"/>
      <c r="AG22" s="162"/>
      <c r="AH22" s="165" t="s">
        <v>959</v>
      </c>
      <c r="AI22" s="189">
        <v>21</v>
      </c>
      <c r="AJ22" s="189" t="s">
        <v>2152</v>
      </c>
      <c r="AK22" s="183" t="s">
        <v>2153</v>
      </c>
      <c r="AL22" s="186" t="s">
        <v>2154</v>
      </c>
      <c r="AM22" s="162"/>
      <c r="AN22" s="164">
        <v>590</v>
      </c>
      <c r="AO22" s="178" t="s">
        <v>361</v>
      </c>
      <c r="AP22" s="162"/>
      <c r="AQ22" s="162"/>
      <c r="AR22" s="162"/>
      <c r="AS22" s="162"/>
      <c r="AT22" s="162"/>
      <c r="AU22" s="178" t="s">
        <v>18</v>
      </c>
      <c r="AV22" s="198">
        <v>0.06</v>
      </c>
      <c r="AW22" s="198">
        <v>0.23</v>
      </c>
      <c r="AX22" s="162">
        <v>20</v>
      </c>
      <c r="AY22" s="162" t="s">
        <v>361</v>
      </c>
      <c r="AZ22" s="162">
        <v>0</v>
      </c>
      <c r="BA22" s="206" t="s">
        <v>361</v>
      </c>
      <c r="BB22" s="162" t="s">
        <v>361</v>
      </c>
    </row>
    <row r="23" spans="1:54">
      <c r="A23" s="180" t="s">
        <v>2155</v>
      </c>
      <c r="B23" s="162"/>
      <c r="C23" s="162"/>
      <c r="D23" s="162"/>
      <c r="E23" s="162"/>
      <c r="F23" s="162"/>
      <c r="G23" s="162"/>
      <c r="H23" s="162"/>
      <c r="I23" s="162"/>
      <c r="J23" s="162"/>
      <c r="K23" s="162"/>
      <c r="L23" s="162"/>
      <c r="M23" s="162"/>
      <c r="N23" s="162"/>
      <c r="O23" s="162"/>
      <c r="P23" s="162"/>
      <c r="Q23" s="162"/>
      <c r="R23" s="176" t="s">
        <v>132</v>
      </c>
      <c r="S23" s="177" t="s">
        <v>2001</v>
      </c>
      <c r="T23" s="177" t="s">
        <v>369</v>
      </c>
      <c r="U23" s="162"/>
      <c r="V23" s="162"/>
      <c r="W23" s="162"/>
      <c r="X23" s="162"/>
      <c r="Y23" s="165"/>
      <c r="Z23" s="179" t="s">
        <v>25</v>
      </c>
      <c r="AA23" s="165"/>
      <c r="AB23" s="162"/>
      <c r="AC23" s="162"/>
      <c r="AD23" s="162"/>
      <c r="AE23" s="162"/>
      <c r="AF23" s="162"/>
      <c r="AG23" s="162"/>
      <c r="AH23" s="165" t="s">
        <v>959</v>
      </c>
      <c r="AI23" s="189">
        <v>22</v>
      </c>
      <c r="AJ23" s="189" t="s">
        <v>2156</v>
      </c>
      <c r="AK23" s="184" t="s">
        <v>2157</v>
      </c>
      <c r="AL23" s="187" t="s">
        <v>2158</v>
      </c>
      <c r="AM23" s="162"/>
      <c r="AN23" s="164">
        <v>591</v>
      </c>
      <c r="AO23" s="178" t="s">
        <v>361</v>
      </c>
      <c r="AP23" s="162"/>
      <c r="AQ23" s="162"/>
      <c r="AR23" s="162"/>
      <c r="AS23" s="162"/>
      <c r="AT23" s="162"/>
      <c r="AU23" s="194" t="s">
        <v>2020</v>
      </c>
      <c r="AV23" s="198">
        <v>0.06</v>
      </c>
      <c r="AW23" s="198">
        <v>0.23</v>
      </c>
      <c r="AX23" s="162">
        <v>21</v>
      </c>
      <c r="AY23" s="162" t="s">
        <v>361</v>
      </c>
      <c r="AZ23" s="162">
        <v>0</v>
      </c>
      <c r="BA23" s="206" t="s">
        <v>361</v>
      </c>
      <c r="BB23" s="162" t="s">
        <v>361</v>
      </c>
    </row>
    <row r="24" spans="1:54">
      <c r="A24" s="180" t="s">
        <v>2159</v>
      </c>
      <c r="B24" s="162"/>
      <c r="C24" s="162"/>
      <c r="D24" s="162"/>
      <c r="E24" s="162"/>
      <c r="F24" s="162"/>
      <c r="G24" s="162"/>
      <c r="H24" s="162"/>
      <c r="I24" s="162"/>
      <c r="J24" s="162"/>
      <c r="K24" s="162"/>
      <c r="L24" s="162"/>
      <c r="M24" s="162"/>
      <c r="N24" s="162"/>
      <c r="O24" s="162"/>
      <c r="P24" s="162"/>
      <c r="Q24" s="162"/>
      <c r="R24" s="176" t="s">
        <v>136</v>
      </c>
      <c r="S24" s="177" t="s">
        <v>2001</v>
      </c>
      <c r="T24" s="177" t="s">
        <v>1042</v>
      </c>
      <c r="U24" s="162"/>
      <c r="V24" s="162"/>
      <c r="W24" s="162"/>
      <c r="X24" s="162"/>
      <c r="Y24" s="165"/>
      <c r="Z24" s="165">
        <v>39.670999999999999</v>
      </c>
      <c r="AA24" s="165"/>
      <c r="AB24" s="162"/>
      <c r="AC24" s="162"/>
      <c r="AD24" s="162"/>
      <c r="AE24" s="162"/>
      <c r="AF24" s="162"/>
      <c r="AG24" s="162"/>
      <c r="AH24" s="165" t="s">
        <v>959</v>
      </c>
      <c r="AI24" s="189">
        <v>23</v>
      </c>
      <c r="AJ24" s="189" t="s">
        <v>2160</v>
      </c>
      <c r="AK24" s="183" t="s">
        <v>2161</v>
      </c>
      <c r="AL24" s="186" t="s">
        <v>2162</v>
      </c>
      <c r="AM24" s="162"/>
      <c r="AN24" s="164">
        <v>592</v>
      </c>
      <c r="AO24" s="178" t="s">
        <v>361</v>
      </c>
      <c r="AP24" s="162"/>
      <c r="AQ24" s="162"/>
      <c r="AR24" s="162"/>
      <c r="AS24" s="162"/>
      <c r="AT24" s="162"/>
      <c r="AU24" s="178" t="s">
        <v>25</v>
      </c>
      <c r="AV24" s="198">
        <v>0.06</v>
      </c>
      <c r="AW24" s="198">
        <v>0.23</v>
      </c>
      <c r="AX24" s="162">
        <v>22</v>
      </c>
      <c r="AY24" s="162" t="s">
        <v>361</v>
      </c>
      <c r="AZ24" s="162">
        <v>0</v>
      </c>
      <c r="BA24" s="206" t="s">
        <v>361</v>
      </c>
      <c r="BB24" s="162" t="s">
        <v>361</v>
      </c>
    </row>
    <row r="25" spans="1:54">
      <c r="A25" s="180" t="s">
        <v>2163</v>
      </c>
      <c r="B25" s="162"/>
      <c r="C25" s="162"/>
      <c r="D25" s="162"/>
      <c r="E25" s="162"/>
      <c r="F25" s="162"/>
      <c r="G25" s="162"/>
      <c r="H25" s="162"/>
      <c r="I25" s="162"/>
      <c r="J25" s="162"/>
      <c r="K25" s="162"/>
      <c r="L25" s="162"/>
      <c r="M25" s="162"/>
      <c r="N25" s="162"/>
      <c r="O25" s="162"/>
      <c r="P25" s="162"/>
      <c r="Q25" s="162"/>
      <c r="R25" s="176" t="s">
        <v>138</v>
      </c>
      <c r="S25" s="177" t="s">
        <v>2001</v>
      </c>
      <c r="T25" s="177">
        <v>1303</v>
      </c>
      <c r="U25" s="162"/>
      <c r="V25" s="162"/>
      <c r="W25" s="162"/>
      <c r="X25" s="162"/>
      <c r="Y25" s="165">
        <v>-8.8879999999999999</v>
      </c>
      <c r="Z25" s="165"/>
      <c r="AA25" s="165">
        <v>-6.9349999999999996</v>
      </c>
      <c r="AB25" s="162"/>
      <c r="AC25" s="162"/>
      <c r="AD25" s="162"/>
      <c r="AE25" s="162"/>
      <c r="AF25" s="162"/>
      <c r="AG25" s="162"/>
      <c r="AH25" s="165" t="s">
        <v>959</v>
      </c>
      <c r="AI25" s="189">
        <v>24</v>
      </c>
      <c r="AJ25" s="189" t="s">
        <v>2164</v>
      </c>
      <c r="AK25" s="184" t="s">
        <v>2165</v>
      </c>
      <c r="AL25" s="187" t="s">
        <v>2166</v>
      </c>
      <c r="AM25" s="162"/>
      <c r="AN25" s="164">
        <v>593</v>
      </c>
      <c r="AO25" s="178" t="s">
        <v>361</v>
      </c>
      <c r="AP25" s="162"/>
      <c r="AQ25" s="162"/>
      <c r="AR25" s="162"/>
      <c r="AS25" s="162"/>
      <c r="AT25" s="162"/>
      <c r="AU25" s="178" t="s">
        <v>29</v>
      </c>
      <c r="AV25" s="198">
        <v>0.06</v>
      </c>
      <c r="AW25" s="198">
        <v>0.23</v>
      </c>
      <c r="AX25" s="162">
        <v>23</v>
      </c>
      <c r="AY25" s="162" t="s">
        <v>361</v>
      </c>
      <c r="AZ25" s="162">
        <v>0</v>
      </c>
      <c r="BA25" s="206" t="s">
        <v>361</v>
      </c>
      <c r="BB25" s="162" t="s">
        <v>361</v>
      </c>
    </row>
    <row r="26" spans="1:54">
      <c r="A26" s="180" t="s">
        <v>2167</v>
      </c>
      <c r="B26" s="162"/>
      <c r="C26" s="162"/>
      <c r="D26" s="162"/>
      <c r="E26" s="162"/>
      <c r="F26" s="162"/>
      <c r="G26" s="162"/>
      <c r="H26" s="162"/>
      <c r="I26" s="162"/>
      <c r="J26" s="162"/>
      <c r="K26" s="162"/>
      <c r="L26" s="162"/>
      <c r="M26" s="162"/>
      <c r="N26" s="162"/>
      <c r="O26" s="168"/>
      <c r="P26" s="162"/>
      <c r="Q26" s="162"/>
      <c r="R26" s="176" t="s">
        <v>145</v>
      </c>
      <c r="S26" s="177" t="s">
        <v>2001</v>
      </c>
      <c r="T26" s="177" t="s">
        <v>997</v>
      </c>
      <c r="U26" s="162"/>
      <c r="V26" s="162"/>
      <c r="W26" s="162"/>
      <c r="X26" s="162"/>
      <c r="Y26" s="165"/>
      <c r="Z26" s="165">
        <v>37.319000000000003</v>
      </c>
      <c r="AA26" s="165"/>
      <c r="AB26" s="162"/>
      <c r="AC26" s="162"/>
      <c r="AD26" s="162"/>
      <c r="AE26" s="162"/>
      <c r="AF26" s="162"/>
      <c r="AG26" s="162"/>
      <c r="AH26" s="165" t="s">
        <v>959</v>
      </c>
      <c r="AI26" s="189">
        <v>25</v>
      </c>
      <c r="AJ26" s="189" t="s">
        <v>2168</v>
      </c>
      <c r="AK26" s="183" t="s">
        <v>2169</v>
      </c>
      <c r="AL26" s="186" t="s">
        <v>2170</v>
      </c>
      <c r="AM26" s="162"/>
      <c r="AN26" s="164">
        <v>594</v>
      </c>
      <c r="AO26" s="178" t="s">
        <v>361</v>
      </c>
      <c r="AP26" s="162"/>
      <c r="AQ26" s="162"/>
      <c r="AR26" s="162"/>
      <c r="AS26" s="162"/>
      <c r="AT26" s="162"/>
      <c r="AU26" s="178" t="s">
        <v>2062</v>
      </c>
      <c r="AV26" s="198"/>
      <c r="AW26" s="198"/>
      <c r="AX26" s="162">
        <v>24</v>
      </c>
      <c r="AY26" s="162" t="s">
        <v>361</v>
      </c>
      <c r="AZ26" s="162">
        <v>0</v>
      </c>
      <c r="BA26" s="206" t="s">
        <v>361</v>
      </c>
      <c r="BB26" s="162" t="s">
        <v>361</v>
      </c>
    </row>
    <row r="27" spans="1:54">
      <c r="A27" s="180" t="s">
        <v>2171</v>
      </c>
      <c r="B27" s="162"/>
      <c r="C27" s="162"/>
      <c r="D27" s="162"/>
      <c r="E27" s="162"/>
      <c r="F27" s="162"/>
      <c r="G27" s="162"/>
      <c r="H27" s="162"/>
      <c r="I27" s="162"/>
      <c r="J27" s="162"/>
      <c r="K27" s="162"/>
      <c r="L27" s="162"/>
      <c r="M27" s="162"/>
      <c r="N27" s="162"/>
      <c r="O27" s="162"/>
      <c r="P27" s="162"/>
      <c r="Q27" s="162"/>
      <c r="R27" s="176" t="s">
        <v>152</v>
      </c>
      <c r="S27" s="177" t="s">
        <v>2001</v>
      </c>
      <c r="T27" s="177">
        <v>1304</v>
      </c>
      <c r="U27" s="162"/>
      <c r="V27" s="162"/>
      <c r="W27" s="162"/>
      <c r="X27" s="162"/>
      <c r="Y27" s="162"/>
      <c r="Z27" s="162"/>
      <c r="AA27" s="162"/>
      <c r="AB27" s="162"/>
      <c r="AC27" s="162"/>
      <c r="AD27" s="162"/>
      <c r="AE27" s="162"/>
      <c r="AF27" s="162"/>
      <c r="AG27" s="162"/>
      <c r="AH27" s="165" t="s">
        <v>959</v>
      </c>
      <c r="AI27" s="189">
        <v>26</v>
      </c>
      <c r="AJ27" s="189" t="s">
        <v>2172</v>
      </c>
      <c r="AK27" s="184" t="s">
        <v>2173</v>
      </c>
      <c r="AL27" s="187" t="s">
        <v>2174</v>
      </c>
      <c r="AM27" s="162"/>
      <c r="AN27" s="164">
        <v>595</v>
      </c>
      <c r="AO27" s="178" t="s">
        <v>361</v>
      </c>
      <c r="AP27" s="162"/>
      <c r="AQ27" s="162"/>
      <c r="AR27" s="162"/>
      <c r="AS27" s="162"/>
      <c r="AT27" s="162"/>
      <c r="AU27" s="194" t="s">
        <v>2073</v>
      </c>
      <c r="AV27" s="198"/>
      <c r="AW27" s="198"/>
      <c r="AX27" s="162">
        <v>25</v>
      </c>
      <c r="AY27" s="162" t="s">
        <v>361</v>
      </c>
      <c r="AZ27" s="162">
        <v>0</v>
      </c>
      <c r="BA27" s="206" t="s">
        <v>361</v>
      </c>
      <c r="BB27" s="162" t="s">
        <v>361</v>
      </c>
    </row>
    <row r="28" spans="1:54">
      <c r="A28" s="180" t="s">
        <v>2175</v>
      </c>
      <c r="B28" s="162"/>
      <c r="C28" s="162"/>
      <c r="D28" s="162"/>
      <c r="E28" s="162"/>
      <c r="F28" s="162"/>
      <c r="G28" s="163"/>
      <c r="H28" s="162"/>
      <c r="I28" s="162"/>
      <c r="J28" s="162"/>
      <c r="K28" s="162"/>
      <c r="L28" s="168"/>
      <c r="M28" s="168"/>
      <c r="N28" s="168"/>
      <c r="O28" s="162"/>
      <c r="P28" s="162"/>
      <c r="Q28" s="162"/>
      <c r="R28" s="176" t="s">
        <v>156</v>
      </c>
      <c r="S28" s="177" t="s">
        <v>2001</v>
      </c>
      <c r="T28" s="177" t="s">
        <v>1041</v>
      </c>
      <c r="U28" s="162"/>
      <c r="V28" s="162"/>
      <c r="W28" s="162"/>
      <c r="X28" s="162"/>
      <c r="Y28" s="165"/>
      <c r="Z28" s="179" t="s">
        <v>29</v>
      </c>
      <c r="AA28" s="165"/>
      <c r="AB28" s="162"/>
      <c r="AC28" s="162"/>
      <c r="AD28" s="162"/>
      <c r="AE28" s="162"/>
      <c r="AF28" s="162"/>
      <c r="AG28" s="162"/>
      <c r="AH28" s="165" t="s">
        <v>959</v>
      </c>
      <c r="AI28" s="189">
        <v>27</v>
      </c>
      <c r="AJ28" s="189" t="s">
        <v>2176</v>
      </c>
      <c r="AK28" s="183" t="s">
        <v>2177</v>
      </c>
      <c r="AL28" s="186" t="s">
        <v>2138</v>
      </c>
      <c r="AM28" s="162"/>
      <c r="AN28" s="164">
        <v>596</v>
      </c>
      <c r="AO28" s="178" t="s">
        <v>361</v>
      </c>
      <c r="AP28" s="162"/>
      <c r="AQ28" s="162"/>
      <c r="AR28" s="162"/>
      <c r="AS28" s="162"/>
      <c r="AT28" s="162"/>
      <c r="AU28" s="162"/>
      <c r="AV28" s="162"/>
      <c r="AW28" s="162"/>
      <c r="AX28" s="162">
        <v>26</v>
      </c>
      <c r="AY28" s="162" t="s">
        <v>361</v>
      </c>
      <c r="AZ28" s="162">
        <v>0</v>
      </c>
      <c r="BA28" s="206" t="s">
        <v>361</v>
      </c>
      <c r="BB28" s="162" t="s">
        <v>361</v>
      </c>
    </row>
    <row r="29" spans="1:54">
      <c r="A29" s="180" t="s">
        <v>2178</v>
      </c>
      <c r="B29" s="162"/>
      <c r="C29" s="162"/>
      <c r="D29" s="162"/>
      <c r="E29" s="162"/>
      <c r="F29" s="162"/>
      <c r="G29" s="162"/>
      <c r="H29" s="162"/>
      <c r="I29" s="162"/>
      <c r="J29" s="162"/>
      <c r="K29" s="162"/>
      <c r="L29" s="162"/>
      <c r="M29" s="162"/>
      <c r="N29" s="162"/>
      <c r="O29" s="162"/>
      <c r="P29" s="162"/>
      <c r="Q29" s="162"/>
      <c r="R29" s="176" t="s">
        <v>165</v>
      </c>
      <c r="S29" s="177" t="s">
        <v>2001</v>
      </c>
      <c r="T29" s="177">
        <v>1805</v>
      </c>
      <c r="U29" s="162"/>
      <c r="V29" s="162"/>
      <c r="W29" s="162"/>
      <c r="X29" s="162"/>
      <c r="Y29" s="165"/>
      <c r="Z29" s="165">
        <v>37.527999999999999</v>
      </c>
      <c r="AA29" s="165"/>
      <c r="AB29" s="162"/>
      <c r="AC29" s="162"/>
      <c r="AD29" s="162"/>
      <c r="AE29" s="162"/>
      <c r="AF29" s="162"/>
      <c r="AG29" s="162"/>
      <c r="AH29" s="165" t="s">
        <v>1004</v>
      </c>
      <c r="AI29" s="189">
        <v>28</v>
      </c>
      <c r="AJ29" s="189" t="s">
        <v>2179</v>
      </c>
      <c r="AK29" s="184" t="s">
        <v>1081</v>
      </c>
      <c r="AL29" s="187" t="s">
        <v>2180</v>
      </c>
      <c r="AM29" s="162"/>
      <c r="AN29" s="164">
        <v>597</v>
      </c>
      <c r="AO29" s="178" t="s">
        <v>361</v>
      </c>
      <c r="AP29" s="162"/>
      <c r="AQ29" s="162"/>
      <c r="AR29" s="162"/>
      <c r="AS29" s="162"/>
      <c r="AT29" s="162"/>
      <c r="AU29" s="197" t="s">
        <v>2181</v>
      </c>
      <c r="AV29" s="162"/>
      <c r="AW29" s="162"/>
      <c r="AX29" s="162">
        <v>27</v>
      </c>
      <c r="AY29" s="162" t="s">
        <v>361</v>
      </c>
      <c r="AZ29" s="162">
        <v>0</v>
      </c>
      <c r="BA29" s="206" t="s">
        <v>361</v>
      </c>
      <c r="BB29" s="162" t="s">
        <v>361</v>
      </c>
    </row>
    <row r="30" spans="1:54">
      <c r="A30" s="180" t="s">
        <v>2182</v>
      </c>
      <c r="B30" s="162"/>
      <c r="C30" s="162"/>
      <c r="D30" s="162"/>
      <c r="E30" s="162"/>
      <c r="F30" s="162"/>
      <c r="G30" s="162"/>
      <c r="H30" s="162"/>
      <c r="I30" s="162"/>
      <c r="J30" s="162"/>
      <c r="K30" s="162"/>
      <c r="L30" s="162"/>
      <c r="M30" s="162"/>
      <c r="N30" s="162"/>
      <c r="O30" s="162"/>
      <c r="P30" s="162"/>
      <c r="Q30" s="162"/>
      <c r="R30" s="176" t="s">
        <v>172</v>
      </c>
      <c r="S30" s="177" t="s">
        <v>2001</v>
      </c>
      <c r="T30" s="177">
        <v>1305</v>
      </c>
      <c r="U30" s="162"/>
      <c r="V30" s="162"/>
      <c r="W30" s="162"/>
      <c r="X30" s="162"/>
      <c r="Y30" s="165">
        <v>-8.9979999999999993</v>
      </c>
      <c r="Z30" s="165"/>
      <c r="AA30" s="165">
        <v>-7.4009999999999998</v>
      </c>
      <c r="AB30" s="162"/>
      <c r="AC30" s="162"/>
      <c r="AD30" s="162"/>
      <c r="AE30" s="162"/>
      <c r="AF30" s="162"/>
      <c r="AG30" s="162"/>
      <c r="AH30" s="165" t="s">
        <v>1004</v>
      </c>
      <c r="AI30" s="189">
        <v>29</v>
      </c>
      <c r="AJ30" s="189" t="s">
        <v>2183</v>
      </c>
      <c r="AK30" s="183" t="s">
        <v>1084</v>
      </c>
      <c r="AL30" s="186" t="s">
        <v>2184</v>
      </c>
      <c r="AM30" s="162"/>
      <c r="AN30" s="164">
        <v>598</v>
      </c>
      <c r="AO30" s="178" t="s">
        <v>361</v>
      </c>
      <c r="AP30" s="162"/>
      <c r="AQ30" s="162"/>
      <c r="AR30" s="162"/>
      <c r="AS30" s="162"/>
      <c r="AT30" s="162"/>
      <c r="AU30" s="178" t="s">
        <v>2185</v>
      </c>
      <c r="AV30" s="162"/>
      <c r="AW30" s="162"/>
      <c r="AX30" s="162">
        <v>28</v>
      </c>
      <c r="AY30" s="162" t="s">
        <v>361</v>
      </c>
      <c r="AZ30" s="162">
        <v>0</v>
      </c>
      <c r="BA30" s="206" t="s">
        <v>361</v>
      </c>
      <c r="BB30" s="162" t="s">
        <v>361</v>
      </c>
    </row>
    <row r="31" spans="1:54">
      <c r="A31" s="180" t="s">
        <v>2186</v>
      </c>
      <c r="B31" s="162"/>
      <c r="C31" s="162"/>
      <c r="D31" s="162"/>
      <c r="E31" s="162"/>
      <c r="F31" s="162"/>
      <c r="G31" s="162"/>
      <c r="H31" s="162"/>
      <c r="I31" s="162"/>
      <c r="J31" s="162"/>
      <c r="K31" s="162"/>
      <c r="L31" s="162"/>
      <c r="M31" s="162"/>
      <c r="N31" s="162"/>
      <c r="O31" s="162"/>
      <c r="P31" s="162"/>
      <c r="Q31" s="162"/>
      <c r="R31" s="176" t="s">
        <v>174</v>
      </c>
      <c r="S31" s="177" t="s">
        <v>2001</v>
      </c>
      <c r="T31" s="177" t="s">
        <v>975</v>
      </c>
      <c r="U31" s="162"/>
      <c r="V31" s="162"/>
      <c r="W31" s="162"/>
      <c r="X31" s="162"/>
      <c r="Y31" s="165"/>
      <c r="Z31" s="165">
        <v>36.954999999999998</v>
      </c>
      <c r="AA31" s="165"/>
      <c r="AB31" s="162"/>
      <c r="AC31" s="162"/>
      <c r="AD31" s="162"/>
      <c r="AE31" s="162"/>
      <c r="AF31" s="162"/>
      <c r="AG31" s="162"/>
      <c r="AH31" s="165" t="s">
        <v>1004</v>
      </c>
      <c r="AI31" s="189">
        <v>30</v>
      </c>
      <c r="AJ31" s="189" t="s">
        <v>2187</v>
      </c>
      <c r="AK31" s="184" t="s">
        <v>1086</v>
      </c>
      <c r="AL31" s="187" t="s">
        <v>2188</v>
      </c>
      <c r="AM31" s="162"/>
      <c r="AN31" s="164">
        <v>599</v>
      </c>
      <c r="AO31" s="178" t="s">
        <v>361</v>
      </c>
      <c r="AP31" s="162"/>
      <c r="AQ31" s="162"/>
      <c r="AR31" s="162"/>
      <c r="AS31" s="162"/>
      <c r="AT31" s="162"/>
      <c r="AU31" s="178" t="s">
        <v>2189</v>
      </c>
      <c r="AV31" s="162"/>
      <c r="AW31" s="162"/>
      <c r="AX31" s="162">
        <v>29</v>
      </c>
      <c r="AY31" s="162" t="s">
        <v>361</v>
      </c>
      <c r="AZ31" s="162">
        <v>0</v>
      </c>
      <c r="BA31" s="206" t="s">
        <v>361</v>
      </c>
      <c r="BB31" s="162" t="s">
        <v>361</v>
      </c>
    </row>
    <row r="32" spans="1:54">
      <c r="A32" s="180" t="s">
        <v>2190</v>
      </c>
      <c r="B32" s="162"/>
      <c r="C32" s="162"/>
      <c r="D32" s="162"/>
      <c r="E32" s="162"/>
      <c r="F32" s="162"/>
      <c r="G32" s="162"/>
      <c r="H32" s="162"/>
      <c r="I32" s="162"/>
      <c r="J32" s="162"/>
      <c r="K32" s="162"/>
      <c r="L32" s="162"/>
      <c r="M32" s="162"/>
      <c r="N32" s="162"/>
      <c r="O32" s="162"/>
      <c r="P32" s="162"/>
      <c r="Q32" s="162"/>
      <c r="R32" s="176" t="s">
        <v>178</v>
      </c>
      <c r="S32" s="177" t="s">
        <v>2191</v>
      </c>
      <c r="T32" s="177">
        <v>1306</v>
      </c>
      <c r="U32" s="162"/>
      <c r="V32" s="162"/>
      <c r="W32" s="162"/>
      <c r="X32" s="162"/>
      <c r="Y32" s="162"/>
      <c r="Z32" s="162"/>
      <c r="AA32" s="162"/>
      <c r="AB32" s="162"/>
      <c r="AC32" s="162"/>
      <c r="AD32" s="162"/>
      <c r="AE32" s="162"/>
      <c r="AF32" s="162"/>
      <c r="AG32" s="162"/>
      <c r="AH32" s="165" t="s">
        <v>1004</v>
      </c>
      <c r="AI32" s="189">
        <v>31</v>
      </c>
      <c r="AJ32" s="189" t="s">
        <v>2192</v>
      </c>
      <c r="AK32" s="183" t="s">
        <v>1088</v>
      </c>
      <c r="AL32" s="186" t="s">
        <v>2193</v>
      </c>
      <c r="AM32" s="162"/>
      <c r="AN32" s="164">
        <v>600</v>
      </c>
      <c r="AO32" s="178" t="s">
        <v>361</v>
      </c>
      <c r="AP32" s="162"/>
      <c r="AQ32" s="162"/>
      <c r="AR32" s="162"/>
      <c r="AS32" s="162"/>
      <c r="AT32" s="162"/>
      <c r="AU32" s="194" t="s">
        <v>2194</v>
      </c>
      <c r="AV32" s="162"/>
      <c r="AW32" s="162"/>
      <c r="AX32" s="162">
        <v>30</v>
      </c>
      <c r="AY32" s="162" t="s">
        <v>361</v>
      </c>
      <c r="AZ32" s="162">
        <v>0</v>
      </c>
      <c r="BA32" s="206" t="s">
        <v>361</v>
      </c>
      <c r="BB32" s="162" t="s">
        <v>361</v>
      </c>
    </row>
    <row r="33" spans="1:54">
      <c r="A33" s="180" t="s">
        <v>2195</v>
      </c>
      <c r="B33" s="162"/>
      <c r="C33" s="162"/>
      <c r="D33" s="162"/>
      <c r="E33" s="162"/>
      <c r="F33" s="162"/>
      <c r="G33" s="162"/>
      <c r="H33" s="162"/>
      <c r="I33" s="162"/>
      <c r="J33" s="162"/>
      <c r="K33" s="162"/>
      <c r="L33" s="162"/>
      <c r="M33" s="162"/>
      <c r="N33" s="162"/>
      <c r="O33" s="162"/>
      <c r="P33" s="162"/>
      <c r="Q33" s="162"/>
      <c r="R33" s="176" t="s">
        <v>181</v>
      </c>
      <c r="S33" s="177" t="s">
        <v>2001</v>
      </c>
      <c r="T33" s="177">
        <v>1307</v>
      </c>
      <c r="U33" s="162"/>
      <c r="V33" s="162"/>
      <c r="W33" s="162"/>
      <c r="X33" s="162"/>
      <c r="Y33" s="165"/>
      <c r="Z33" s="179" t="s">
        <v>2062</v>
      </c>
      <c r="AA33" s="165"/>
      <c r="AB33" s="162"/>
      <c r="AC33" s="162"/>
      <c r="AD33" s="162"/>
      <c r="AE33" s="162"/>
      <c r="AF33" s="162"/>
      <c r="AG33" s="162"/>
      <c r="AH33" s="165" t="s">
        <v>1004</v>
      </c>
      <c r="AI33" s="189">
        <v>32</v>
      </c>
      <c r="AJ33" s="189" t="s">
        <v>2196</v>
      </c>
      <c r="AK33" s="184" t="s">
        <v>1090</v>
      </c>
      <c r="AL33" s="187" t="s">
        <v>2197</v>
      </c>
      <c r="AM33" s="162"/>
      <c r="AN33" s="164">
        <v>601</v>
      </c>
      <c r="AO33" s="178" t="s">
        <v>361</v>
      </c>
      <c r="AP33" s="162"/>
      <c r="AQ33" s="162"/>
      <c r="AR33" s="162"/>
      <c r="AS33" s="162"/>
      <c r="AT33" s="162"/>
      <c r="AU33" s="178" t="s">
        <v>2198</v>
      </c>
      <c r="AV33" s="162"/>
      <c r="AW33" s="162"/>
      <c r="AX33" s="162">
        <v>31</v>
      </c>
      <c r="AY33" s="162" t="s">
        <v>361</v>
      </c>
      <c r="AZ33" s="162">
        <v>0</v>
      </c>
      <c r="BA33" s="206" t="s">
        <v>361</v>
      </c>
      <c r="BB33" s="162" t="s">
        <v>361</v>
      </c>
    </row>
    <row r="34" spans="1:54">
      <c r="A34" s="180" t="s">
        <v>2199</v>
      </c>
      <c r="B34" s="162"/>
      <c r="C34" s="162"/>
      <c r="D34" s="162"/>
      <c r="E34" s="162"/>
      <c r="F34" s="162"/>
      <c r="G34" s="162"/>
      <c r="H34" s="162"/>
      <c r="I34" s="162"/>
      <c r="J34" s="162"/>
      <c r="K34" s="162"/>
      <c r="L34" s="162"/>
      <c r="M34" s="162"/>
      <c r="N34" s="162"/>
      <c r="O34" s="162"/>
      <c r="P34" s="162"/>
      <c r="Q34" s="162"/>
      <c r="R34" s="176" t="s">
        <v>184</v>
      </c>
      <c r="S34" s="177" t="s">
        <v>2001</v>
      </c>
      <c r="T34" s="177">
        <v>1308</v>
      </c>
      <c r="U34" s="162"/>
      <c r="V34" s="162"/>
      <c r="W34" s="162"/>
      <c r="X34" s="162"/>
      <c r="Y34" s="165"/>
      <c r="Z34" s="165">
        <v>39.731000000000002</v>
      </c>
      <c r="AA34" s="165"/>
      <c r="AB34" s="162"/>
      <c r="AC34" s="162"/>
      <c r="AD34" s="162"/>
      <c r="AE34" s="162"/>
      <c r="AF34" s="162"/>
      <c r="AG34" s="162"/>
      <c r="AH34" s="165" t="s">
        <v>1004</v>
      </c>
      <c r="AI34" s="189">
        <v>33</v>
      </c>
      <c r="AJ34" s="189" t="s">
        <v>2200</v>
      </c>
      <c r="AK34" s="183" t="s">
        <v>1092</v>
      </c>
      <c r="AL34" s="186" t="s">
        <v>2201</v>
      </c>
      <c r="AM34" s="162"/>
      <c r="AN34" s="164">
        <v>602</v>
      </c>
      <c r="AO34" s="178" t="s">
        <v>361</v>
      </c>
      <c r="AP34" s="162"/>
      <c r="AQ34" s="162"/>
      <c r="AR34" s="162"/>
      <c r="AS34" s="162"/>
      <c r="AT34" s="162"/>
      <c r="AU34" s="162"/>
      <c r="AV34" s="162"/>
      <c r="AW34" s="162"/>
      <c r="AX34" s="162">
        <v>32</v>
      </c>
      <c r="AY34" s="162" t="s">
        <v>361</v>
      </c>
      <c r="AZ34" s="162">
        <v>0</v>
      </c>
      <c r="BA34" s="206" t="s">
        <v>361</v>
      </c>
      <c r="BB34" s="162" t="s">
        <v>361</v>
      </c>
    </row>
    <row r="35" spans="1:54">
      <c r="A35" s="180" t="s">
        <v>2202</v>
      </c>
      <c r="B35" s="162"/>
      <c r="C35" s="162"/>
      <c r="D35" s="162"/>
      <c r="E35" s="162"/>
      <c r="F35" s="162"/>
      <c r="G35" s="162"/>
      <c r="H35" s="162"/>
      <c r="I35" s="162"/>
      <c r="J35" s="162"/>
      <c r="K35" s="162"/>
      <c r="L35" s="162"/>
      <c r="M35" s="162"/>
      <c r="N35" s="162"/>
      <c r="O35" s="162"/>
      <c r="P35" s="162"/>
      <c r="Q35" s="162"/>
      <c r="R35" s="176" t="s">
        <v>187</v>
      </c>
      <c r="S35" s="177" t="s">
        <v>2001</v>
      </c>
      <c r="T35" s="177">
        <v>1603</v>
      </c>
      <c r="U35" s="162"/>
      <c r="V35" s="162"/>
      <c r="W35" s="162"/>
      <c r="X35" s="162"/>
      <c r="Y35" s="165">
        <v>-31.285</v>
      </c>
      <c r="Z35" s="165"/>
      <c r="AA35" s="165">
        <v>-25.010999999999999</v>
      </c>
      <c r="AB35" s="162"/>
      <c r="AC35" s="162"/>
      <c r="AD35" s="162"/>
      <c r="AE35" s="162"/>
      <c r="AF35" s="162"/>
      <c r="AG35" s="162"/>
      <c r="AH35" s="165" t="s">
        <v>1004</v>
      </c>
      <c r="AI35" s="189">
        <v>34</v>
      </c>
      <c r="AJ35" s="189" t="s">
        <v>2203</v>
      </c>
      <c r="AK35" s="184" t="s">
        <v>1094</v>
      </c>
      <c r="AL35" s="187" t="s">
        <v>2204</v>
      </c>
      <c r="AM35" s="162"/>
      <c r="AN35" s="164">
        <v>603</v>
      </c>
      <c r="AO35" s="178" t="s">
        <v>361</v>
      </c>
      <c r="AP35" s="162"/>
      <c r="AQ35" s="162"/>
      <c r="AR35" s="162"/>
      <c r="AS35" s="162"/>
      <c r="AT35" s="162"/>
      <c r="AU35" s="197" t="s">
        <v>2205</v>
      </c>
      <c r="AV35" s="162"/>
      <c r="AW35" s="162"/>
      <c r="AX35" s="162">
        <v>33</v>
      </c>
      <c r="AY35" s="162" t="s">
        <v>361</v>
      </c>
      <c r="AZ35" s="162">
        <v>0</v>
      </c>
      <c r="BA35" s="206" t="s">
        <v>361</v>
      </c>
      <c r="BB35" s="162" t="s">
        <v>361</v>
      </c>
    </row>
    <row r="36" spans="1:54">
      <c r="A36" s="180" t="s">
        <v>2206</v>
      </c>
      <c r="B36" s="162"/>
      <c r="C36" s="162"/>
      <c r="D36" s="162"/>
      <c r="E36" s="162"/>
      <c r="F36" s="162"/>
      <c r="G36" s="162"/>
      <c r="H36" s="162"/>
      <c r="I36" s="162"/>
      <c r="J36" s="162"/>
      <c r="K36" s="162"/>
      <c r="L36" s="162"/>
      <c r="M36" s="162"/>
      <c r="N36" s="162"/>
      <c r="O36" s="162"/>
      <c r="P36" s="162"/>
      <c r="Q36" s="162"/>
      <c r="R36" s="176" t="s">
        <v>189</v>
      </c>
      <c r="S36" s="177" t="s">
        <v>2001</v>
      </c>
      <c r="T36" s="177">
        <v>1704</v>
      </c>
      <c r="U36" s="162"/>
      <c r="V36" s="162"/>
      <c r="W36" s="162"/>
      <c r="X36" s="162"/>
      <c r="Y36" s="165"/>
      <c r="Z36" s="165">
        <v>36.927999999999997</v>
      </c>
      <c r="AA36" s="165"/>
      <c r="AB36" s="162"/>
      <c r="AC36" s="162"/>
      <c r="AD36" s="162"/>
      <c r="AE36" s="162"/>
      <c r="AF36" s="162"/>
      <c r="AG36" s="162"/>
      <c r="AH36" s="165" t="s">
        <v>1004</v>
      </c>
      <c r="AI36" s="189">
        <v>35</v>
      </c>
      <c r="AJ36" s="189" t="s">
        <v>2207</v>
      </c>
      <c r="AK36" s="183" t="s">
        <v>1096</v>
      </c>
      <c r="AL36" s="186" t="s">
        <v>2208</v>
      </c>
      <c r="AM36" s="162"/>
      <c r="AN36" s="164">
        <v>604</v>
      </c>
      <c r="AO36" s="178" t="s">
        <v>361</v>
      </c>
      <c r="AP36" s="162"/>
      <c r="AQ36" s="162"/>
      <c r="AR36" s="162"/>
      <c r="AS36" s="162"/>
      <c r="AT36" s="162"/>
      <c r="AU36" s="178" t="s">
        <v>1067</v>
      </c>
      <c r="AV36" s="162"/>
      <c r="AW36" s="162"/>
      <c r="AX36" s="162">
        <v>34</v>
      </c>
      <c r="AY36" s="162" t="s">
        <v>361</v>
      </c>
      <c r="AZ36" s="162">
        <v>0</v>
      </c>
      <c r="BA36" s="206" t="s">
        <v>361</v>
      </c>
      <c r="BB36" s="162" t="s">
        <v>361</v>
      </c>
    </row>
    <row r="37" spans="1:54">
      <c r="A37" s="180" t="s">
        <v>2209</v>
      </c>
      <c r="B37" s="162"/>
      <c r="C37" s="162"/>
      <c r="D37" s="162"/>
      <c r="E37" s="162"/>
      <c r="F37" s="162"/>
      <c r="G37" s="162"/>
      <c r="H37" s="162"/>
      <c r="I37" s="162"/>
      <c r="J37" s="162"/>
      <c r="K37" s="162"/>
      <c r="L37" s="162"/>
      <c r="M37" s="162"/>
      <c r="N37" s="162"/>
      <c r="O37" s="162"/>
      <c r="P37" s="162"/>
      <c r="Q37" s="162"/>
      <c r="R37" s="176" t="s">
        <v>192</v>
      </c>
      <c r="S37" s="177" t="s">
        <v>2001</v>
      </c>
      <c r="T37" s="177" t="s">
        <v>974</v>
      </c>
      <c r="U37" s="162"/>
      <c r="V37" s="162"/>
      <c r="W37" s="162"/>
      <c r="X37" s="162"/>
      <c r="Y37" s="162"/>
      <c r="Z37" s="162"/>
      <c r="AA37" s="162"/>
      <c r="AB37" s="162"/>
      <c r="AC37" s="162"/>
      <c r="AD37" s="162"/>
      <c r="AE37" s="162"/>
      <c r="AF37" s="162"/>
      <c r="AG37" s="162"/>
      <c r="AH37" s="165" t="s">
        <v>1004</v>
      </c>
      <c r="AI37" s="189">
        <v>36</v>
      </c>
      <c r="AJ37" s="189" t="s">
        <v>2210</v>
      </c>
      <c r="AK37" s="184" t="s">
        <v>1098</v>
      </c>
      <c r="AL37" s="187" t="s">
        <v>2211</v>
      </c>
      <c r="AM37" s="162"/>
      <c r="AN37" s="164">
        <v>605</v>
      </c>
      <c r="AO37" s="178" t="s">
        <v>361</v>
      </c>
      <c r="AP37" s="162"/>
      <c r="AQ37" s="162"/>
      <c r="AR37" s="162"/>
      <c r="AS37" s="162"/>
      <c r="AT37" s="162"/>
      <c r="AU37" s="178" t="s">
        <v>1066</v>
      </c>
      <c r="AV37" s="162"/>
      <c r="AW37" s="162"/>
      <c r="AX37" s="162">
        <v>35</v>
      </c>
      <c r="AY37" s="162" t="s">
        <v>361</v>
      </c>
      <c r="AZ37" s="162">
        <v>0</v>
      </c>
      <c r="BA37" s="206" t="s">
        <v>361</v>
      </c>
      <c r="BB37" s="162" t="s">
        <v>361</v>
      </c>
    </row>
    <row r="38" spans="1:54">
      <c r="A38" s="180" t="s">
        <v>2212</v>
      </c>
      <c r="B38" s="162"/>
      <c r="C38" s="162"/>
      <c r="D38" s="162"/>
      <c r="E38" s="162"/>
      <c r="F38" s="162"/>
      <c r="G38" s="162"/>
      <c r="H38" s="162"/>
      <c r="I38" s="162"/>
      <c r="J38" s="162"/>
      <c r="K38" s="162"/>
      <c r="L38" s="162"/>
      <c r="M38" s="162"/>
      <c r="N38" s="162"/>
      <c r="O38" s="162"/>
      <c r="P38" s="162"/>
      <c r="Q38" s="162"/>
      <c r="R38" s="176" t="s">
        <v>193</v>
      </c>
      <c r="S38" s="177" t="s">
        <v>2001</v>
      </c>
      <c r="T38" s="177" t="s">
        <v>973</v>
      </c>
      <c r="U38" s="162"/>
      <c r="V38" s="162"/>
      <c r="W38" s="162"/>
      <c r="X38" s="162"/>
      <c r="Y38" s="165"/>
      <c r="Z38" s="179" t="s">
        <v>2073</v>
      </c>
      <c r="AA38" s="165"/>
      <c r="AB38" s="162"/>
      <c r="AC38" s="162"/>
      <c r="AD38" s="162"/>
      <c r="AE38" s="162"/>
      <c r="AF38" s="162"/>
      <c r="AG38" s="162"/>
      <c r="AH38" s="165" t="s">
        <v>1004</v>
      </c>
      <c r="AI38" s="189">
        <v>37</v>
      </c>
      <c r="AJ38" s="189" t="s">
        <v>2213</v>
      </c>
      <c r="AK38" s="183" t="s">
        <v>1100</v>
      </c>
      <c r="AL38" s="186" t="s">
        <v>2214</v>
      </c>
      <c r="AM38" s="162"/>
      <c r="AN38" s="164">
        <v>606</v>
      </c>
      <c r="AO38" s="178" t="s">
        <v>361</v>
      </c>
      <c r="AP38" s="162"/>
      <c r="AQ38" s="162"/>
      <c r="AR38" s="162"/>
      <c r="AS38" s="162"/>
      <c r="AT38" s="162"/>
      <c r="AU38" s="162"/>
      <c r="AV38" s="162"/>
      <c r="AW38" s="162"/>
      <c r="AX38" s="162">
        <v>36</v>
      </c>
      <c r="AY38" s="162" t="s">
        <v>361</v>
      </c>
      <c r="AZ38" s="162">
        <v>0</v>
      </c>
      <c r="BA38" s="206" t="s">
        <v>361</v>
      </c>
      <c r="BB38" s="162" t="s">
        <v>361</v>
      </c>
    </row>
    <row r="39" spans="1:54">
      <c r="A39" s="180" t="s">
        <v>2215</v>
      </c>
      <c r="B39" s="162"/>
      <c r="C39" s="162"/>
      <c r="D39" s="162"/>
      <c r="E39" s="162"/>
      <c r="F39" s="162"/>
      <c r="G39" s="162"/>
      <c r="H39" s="162"/>
      <c r="I39" s="162"/>
      <c r="J39" s="162"/>
      <c r="K39" s="162"/>
      <c r="L39" s="162"/>
      <c r="M39" s="162"/>
      <c r="N39" s="162"/>
      <c r="O39" s="162"/>
      <c r="P39" s="162"/>
      <c r="Q39" s="162"/>
      <c r="R39" s="176" t="s">
        <v>194</v>
      </c>
      <c r="S39" s="177" t="s">
        <v>2001</v>
      </c>
      <c r="T39" s="177" t="s">
        <v>972</v>
      </c>
      <c r="U39" s="162"/>
      <c r="V39" s="162"/>
      <c r="W39" s="162"/>
      <c r="X39" s="162"/>
      <c r="Y39" s="165"/>
      <c r="Z39" s="165">
        <v>33.113999999999997</v>
      </c>
      <c r="AA39" s="165"/>
      <c r="AB39" s="162"/>
      <c r="AC39" s="162"/>
      <c r="AD39" s="162"/>
      <c r="AE39" s="162"/>
      <c r="AF39" s="162"/>
      <c r="AG39" s="162"/>
      <c r="AH39" s="165" t="s">
        <v>1004</v>
      </c>
      <c r="AI39" s="189">
        <v>38</v>
      </c>
      <c r="AJ39" s="189" t="s">
        <v>2216</v>
      </c>
      <c r="AK39" s="184" t="s">
        <v>1102</v>
      </c>
      <c r="AL39" s="187" t="s">
        <v>2217</v>
      </c>
      <c r="AM39" s="162"/>
      <c r="AN39" s="164">
        <v>607</v>
      </c>
      <c r="AO39" s="178" t="s">
        <v>361</v>
      </c>
      <c r="AP39" s="162"/>
      <c r="AQ39" s="162"/>
      <c r="AR39" s="162"/>
      <c r="AS39" s="162"/>
      <c r="AT39" s="162"/>
      <c r="AU39" s="197" t="s">
        <v>2218</v>
      </c>
      <c r="AV39" s="201"/>
      <c r="AW39" s="162"/>
      <c r="AX39" s="162">
        <v>37</v>
      </c>
      <c r="AY39" s="162" t="s">
        <v>361</v>
      </c>
      <c r="AZ39" s="162">
        <v>0</v>
      </c>
      <c r="BA39" s="206" t="s">
        <v>361</v>
      </c>
      <c r="BB39" s="162" t="s">
        <v>361</v>
      </c>
    </row>
    <row r="40" spans="1:54">
      <c r="A40" s="180" t="s">
        <v>2219</v>
      </c>
      <c r="B40" s="162"/>
      <c r="C40" s="162"/>
      <c r="D40" s="162"/>
      <c r="E40" s="162"/>
      <c r="F40" s="162"/>
      <c r="G40" s="162"/>
      <c r="H40" s="162"/>
      <c r="I40" s="162"/>
      <c r="J40" s="162"/>
      <c r="K40" s="162"/>
      <c r="L40" s="162"/>
      <c r="M40" s="162"/>
      <c r="N40" s="162"/>
      <c r="O40" s="162"/>
      <c r="P40" s="162"/>
      <c r="Q40" s="162"/>
      <c r="R40" s="176" t="s">
        <v>195</v>
      </c>
      <c r="S40" s="177" t="s">
        <v>2001</v>
      </c>
      <c r="T40" s="177">
        <v>1807</v>
      </c>
      <c r="U40" s="162"/>
      <c r="V40" s="162"/>
      <c r="W40" s="162"/>
      <c r="X40" s="162"/>
      <c r="Y40" s="165">
        <v>-17.268999999999998</v>
      </c>
      <c r="Z40" s="165"/>
      <c r="AA40" s="165">
        <v>-16.285</v>
      </c>
      <c r="AB40" s="162"/>
      <c r="AC40" s="162"/>
      <c r="AD40" s="162"/>
      <c r="AE40" s="162"/>
      <c r="AF40" s="162"/>
      <c r="AG40" s="162"/>
      <c r="AH40" s="165" t="s">
        <v>1004</v>
      </c>
      <c r="AI40" s="189">
        <v>39</v>
      </c>
      <c r="AJ40" s="189" t="s">
        <v>2220</v>
      </c>
      <c r="AK40" s="183" t="s">
        <v>1104</v>
      </c>
      <c r="AL40" s="186" t="s">
        <v>2221</v>
      </c>
      <c r="AM40" s="162"/>
      <c r="AN40" s="164">
        <v>608</v>
      </c>
      <c r="AO40" s="178" t="s">
        <v>361</v>
      </c>
      <c r="AP40" s="162"/>
      <c r="AQ40" s="162"/>
      <c r="AR40" s="162"/>
      <c r="AS40" s="162"/>
      <c r="AT40" s="162"/>
      <c r="AU40" s="204" t="s">
        <v>64</v>
      </c>
      <c r="AV40" s="201">
        <v>0.18</v>
      </c>
      <c r="AW40" s="162"/>
      <c r="AX40" s="162">
        <v>38</v>
      </c>
      <c r="AY40" s="162" t="s">
        <v>361</v>
      </c>
      <c r="AZ40" s="162">
        <v>0</v>
      </c>
      <c r="BA40" s="206" t="s">
        <v>361</v>
      </c>
      <c r="BB40" s="162" t="s">
        <v>361</v>
      </c>
    </row>
    <row r="41" spans="1:54">
      <c r="A41" s="180" t="s">
        <v>2222</v>
      </c>
      <c r="B41" s="162"/>
      <c r="C41" s="162"/>
      <c r="D41" s="162"/>
      <c r="E41" s="162"/>
      <c r="F41" s="162"/>
      <c r="G41" s="162"/>
      <c r="H41" s="162"/>
      <c r="I41" s="162"/>
      <c r="J41" s="162"/>
      <c r="K41" s="162"/>
      <c r="L41" s="162"/>
      <c r="M41" s="162"/>
      <c r="N41" s="162"/>
      <c r="O41" s="162"/>
      <c r="P41" s="162"/>
      <c r="Q41" s="162"/>
      <c r="R41" s="176" t="s">
        <v>197</v>
      </c>
      <c r="S41" s="177" t="s">
        <v>2001</v>
      </c>
      <c r="T41" s="177">
        <v>1604</v>
      </c>
      <c r="U41" s="162"/>
      <c r="V41" s="162"/>
      <c r="W41" s="162"/>
      <c r="X41" s="162"/>
      <c r="Y41" s="165"/>
      <c r="Z41" s="165">
        <v>32.631999999999998</v>
      </c>
      <c r="AA41" s="165"/>
      <c r="AB41" s="162"/>
      <c r="AC41" s="162"/>
      <c r="AD41" s="162"/>
      <c r="AE41" s="162"/>
      <c r="AF41" s="162"/>
      <c r="AG41" s="162"/>
      <c r="AH41" s="165" t="s">
        <v>1004</v>
      </c>
      <c r="AI41" s="189">
        <v>40</v>
      </c>
      <c r="AJ41" s="189" t="s">
        <v>2223</v>
      </c>
      <c r="AK41" s="184" t="s">
        <v>2224</v>
      </c>
      <c r="AL41" s="187" t="s">
        <v>2225</v>
      </c>
      <c r="AM41" s="162"/>
      <c r="AN41" s="164">
        <v>609</v>
      </c>
      <c r="AO41" s="178" t="s">
        <v>361</v>
      </c>
      <c r="AP41" s="162"/>
      <c r="AQ41" s="162"/>
      <c r="AR41" s="162"/>
      <c r="AS41" s="162"/>
      <c r="AT41" s="162"/>
      <c r="AU41" s="202" t="s">
        <v>2226</v>
      </c>
      <c r="AV41" s="201">
        <v>0.04</v>
      </c>
      <c r="AW41" s="162"/>
      <c r="AX41" s="162">
        <v>39</v>
      </c>
      <c r="AY41" s="162" t="s">
        <v>361</v>
      </c>
      <c r="AZ41" s="162">
        <v>0</v>
      </c>
      <c r="BA41" s="206" t="s">
        <v>361</v>
      </c>
      <c r="BB41" s="162" t="s">
        <v>361</v>
      </c>
    </row>
    <row r="42" spans="1:54">
      <c r="A42" s="180" t="s">
        <v>2227</v>
      </c>
      <c r="B42" s="162"/>
      <c r="C42" s="162"/>
      <c r="D42" s="162"/>
      <c r="E42" s="162"/>
      <c r="F42" s="162"/>
      <c r="G42" s="162"/>
      <c r="H42" s="162"/>
      <c r="I42" s="162"/>
      <c r="J42" s="162"/>
      <c r="K42" s="162"/>
      <c r="L42" s="162"/>
      <c r="M42" s="162"/>
      <c r="N42" s="162"/>
      <c r="O42" s="162"/>
      <c r="P42" s="162"/>
      <c r="Q42" s="162"/>
      <c r="R42" s="176" t="s">
        <v>199</v>
      </c>
      <c r="S42" s="177" t="s">
        <v>2001</v>
      </c>
      <c r="T42" s="177">
        <v>1705</v>
      </c>
      <c r="U42" s="162"/>
      <c r="V42" s="162"/>
      <c r="W42" s="162"/>
      <c r="X42" s="162"/>
      <c r="Y42" s="162"/>
      <c r="Z42" s="162"/>
      <c r="AA42" s="162"/>
      <c r="AB42" s="162"/>
      <c r="AC42" s="162"/>
      <c r="AD42" s="162"/>
      <c r="AE42" s="162"/>
      <c r="AF42" s="162"/>
      <c r="AG42" s="162"/>
      <c r="AH42" s="165" t="s">
        <v>1004</v>
      </c>
      <c r="AI42" s="189">
        <v>41</v>
      </c>
      <c r="AJ42" s="189" t="s">
        <v>2228</v>
      </c>
      <c r="AK42" s="183" t="s">
        <v>2229</v>
      </c>
      <c r="AL42" s="186" t="s">
        <v>2230</v>
      </c>
      <c r="AM42" s="162"/>
      <c r="AN42" s="164">
        <v>610</v>
      </c>
      <c r="AO42" s="178" t="s">
        <v>361</v>
      </c>
      <c r="AP42" s="162"/>
      <c r="AQ42" s="162"/>
      <c r="AR42" s="162"/>
      <c r="AS42" s="162"/>
      <c r="AT42" s="162"/>
      <c r="AU42" s="202" t="s">
        <v>2231</v>
      </c>
      <c r="AV42" s="201"/>
      <c r="AW42" s="162"/>
      <c r="AX42" s="162">
        <v>40</v>
      </c>
      <c r="AY42" s="162" t="s">
        <v>361</v>
      </c>
      <c r="AZ42" s="162">
        <v>0</v>
      </c>
      <c r="BA42" s="206" t="s">
        <v>361</v>
      </c>
      <c r="BB42" s="162" t="s">
        <v>361</v>
      </c>
    </row>
    <row r="43" spans="1:54">
      <c r="A43" s="180" t="s">
        <v>2232</v>
      </c>
      <c r="B43" s="162"/>
      <c r="C43" s="162"/>
      <c r="D43" s="162"/>
      <c r="E43" s="162"/>
      <c r="F43" s="162"/>
      <c r="G43" s="162"/>
      <c r="H43" s="162"/>
      <c r="I43" s="162"/>
      <c r="J43" s="162"/>
      <c r="K43" s="162"/>
      <c r="L43" s="162"/>
      <c r="M43" s="162"/>
      <c r="N43" s="162"/>
      <c r="O43" s="162"/>
      <c r="P43" s="162"/>
      <c r="Q43" s="162"/>
      <c r="R43" s="176" t="s">
        <v>201</v>
      </c>
      <c r="S43" s="177" t="s">
        <v>2001</v>
      </c>
      <c r="T43" s="177">
        <v>1706</v>
      </c>
      <c r="U43" s="162"/>
      <c r="V43" s="162"/>
      <c r="W43" s="162"/>
      <c r="X43" s="162"/>
      <c r="Y43" s="162"/>
      <c r="Z43" s="162"/>
      <c r="AA43" s="162"/>
      <c r="AB43" s="162"/>
      <c r="AC43" s="162"/>
      <c r="AD43" s="162"/>
      <c r="AE43" s="162"/>
      <c r="AF43" s="162"/>
      <c r="AG43" s="162"/>
      <c r="AH43" s="165" t="s">
        <v>1004</v>
      </c>
      <c r="AI43" s="189">
        <v>42</v>
      </c>
      <c r="AJ43" s="189" t="s">
        <v>2233</v>
      </c>
      <c r="AK43" s="184" t="s">
        <v>2234</v>
      </c>
      <c r="AL43" s="187" t="s">
        <v>2235</v>
      </c>
      <c r="AM43" s="162"/>
      <c r="AN43" s="164">
        <v>611</v>
      </c>
      <c r="AO43" s="178" t="s">
        <v>361</v>
      </c>
      <c r="AP43" s="162"/>
      <c r="AQ43" s="162"/>
      <c r="AR43" s="162"/>
      <c r="AS43" s="162"/>
      <c r="AT43" s="162"/>
      <c r="AU43" s="204" t="s">
        <v>99</v>
      </c>
      <c r="AV43" s="201"/>
      <c r="AW43" s="162"/>
      <c r="AX43" s="162">
        <v>41</v>
      </c>
      <c r="AY43" s="162" t="s">
        <v>361</v>
      </c>
      <c r="AZ43" s="162">
        <v>0</v>
      </c>
      <c r="BA43" s="206" t="s">
        <v>361</v>
      </c>
      <c r="BB43" s="162" t="s">
        <v>361</v>
      </c>
    </row>
    <row r="44" spans="1:54">
      <c r="A44" s="180" t="s">
        <v>2236</v>
      </c>
      <c r="B44" s="162"/>
      <c r="C44" s="162"/>
      <c r="D44" s="162"/>
      <c r="E44" s="162"/>
      <c r="F44" s="162"/>
      <c r="G44" s="162"/>
      <c r="H44" s="162"/>
      <c r="I44" s="162"/>
      <c r="J44" s="162"/>
      <c r="K44" s="162"/>
      <c r="L44" s="162"/>
      <c r="M44" s="162"/>
      <c r="N44" s="162"/>
      <c r="O44" s="162"/>
      <c r="P44" s="162"/>
      <c r="Q44" s="162"/>
      <c r="R44" s="176" t="s">
        <v>209</v>
      </c>
      <c r="S44" s="177" t="s">
        <v>2001</v>
      </c>
      <c r="T44" s="177">
        <v>1707</v>
      </c>
      <c r="U44" s="162"/>
      <c r="V44" s="162"/>
      <c r="W44" s="162"/>
      <c r="X44" s="162"/>
      <c r="Y44" s="162"/>
      <c r="Z44" s="162"/>
      <c r="AA44" s="162"/>
      <c r="AB44" s="162"/>
      <c r="AC44" s="162"/>
      <c r="AD44" s="162"/>
      <c r="AE44" s="162"/>
      <c r="AF44" s="162"/>
      <c r="AG44" s="162"/>
      <c r="AH44" s="165" t="s">
        <v>1004</v>
      </c>
      <c r="AI44" s="189">
        <v>43</v>
      </c>
      <c r="AJ44" s="189" t="s">
        <v>2237</v>
      </c>
      <c r="AK44" s="183" t="s">
        <v>2238</v>
      </c>
      <c r="AL44" s="186" t="s">
        <v>2239</v>
      </c>
      <c r="AM44" s="162"/>
      <c r="AN44" s="164">
        <v>612</v>
      </c>
      <c r="AO44" s="178" t="s">
        <v>361</v>
      </c>
      <c r="AP44" s="162"/>
      <c r="AQ44" s="162"/>
      <c r="AR44" s="162"/>
      <c r="AS44" s="162"/>
      <c r="AT44" s="162"/>
      <c r="AU44" s="202" t="s">
        <v>2226</v>
      </c>
      <c r="AV44" s="201">
        <v>0.22</v>
      </c>
      <c r="AW44" s="162"/>
      <c r="AX44" s="162">
        <v>42</v>
      </c>
      <c r="AY44" s="162" t="s">
        <v>361</v>
      </c>
      <c r="AZ44" s="162">
        <v>0</v>
      </c>
      <c r="BA44" s="206" t="s">
        <v>361</v>
      </c>
      <c r="BB44" s="162" t="s">
        <v>361</v>
      </c>
    </row>
    <row r="45" spans="1:54">
      <c r="A45" s="180" t="s">
        <v>2240</v>
      </c>
      <c r="B45" s="162"/>
      <c r="C45" s="162"/>
      <c r="D45" s="162"/>
      <c r="E45" s="162"/>
      <c r="F45" s="162"/>
      <c r="G45" s="162"/>
      <c r="H45" s="162"/>
      <c r="I45" s="162"/>
      <c r="J45" s="162"/>
      <c r="K45" s="162"/>
      <c r="L45" s="162"/>
      <c r="M45" s="162"/>
      <c r="N45" s="162"/>
      <c r="O45" s="162"/>
      <c r="P45" s="162"/>
      <c r="Q45" s="162"/>
      <c r="R45" s="176" t="s">
        <v>220</v>
      </c>
      <c r="S45" s="177" t="s">
        <v>2001</v>
      </c>
      <c r="T45" s="177" t="s">
        <v>1002</v>
      </c>
      <c r="U45" s="162"/>
      <c r="V45" s="162"/>
      <c r="W45" s="162"/>
      <c r="X45" s="162"/>
      <c r="Y45" s="162"/>
      <c r="Z45" s="162"/>
      <c r="AA45" s="162"/>
      <c r="AB45" s="162"/>
      <c r="AC45" s="162"/>
      <c r="AD45" s="162"/>
      <c r="AE45" s="162"/>
      <c r="AF45" s="162"/>
      <c r="AG45" s="162"/>
      <c r="AH45" s="165" t="s">
        <v>958</v>
      </c>
      <c r="AI45" s="189">
        <v>44</v>
      </c>
      <c r="AJ45" s="189" t="s">
        <v>2241</v>
      </c>
      <c r="AK45" s="184" t="s">
        <v>2242</v>
      </c>
      <c r="AL45" s="187" t="s">
        <v>2243</v>
      </c>
      <c r="AM45" s="162"/>
      <c r="AN45" s="164">
        <v>613</v>
      </c>
      <c r="AO45" s="178" t="s">
        <v>361</v>
      </c>
      <c r="AP45" s="162"/>
      <c r="AQ45" s="162"/>
      <c r="AR45" s="162"/>
      <c r="AS45" s="162"/>
      <c r="AT45" s="162"/>
      <c r="AU45" s="202" t="s">
        <v>2231</v>
      </c>
      <c r="AV45" s="201">
        <v>0.05</v>
      </c>
      <c r="AW45" s="162"/>
      <c r="AX45" s="162">
        <v>43</v>
      </c>
      <c r="AY45" s="162" t="s">
        <v>361</v>
      </c>
      <c r="AZ45" s="162">
        <v>0</v>
      </c>
      <c r="BA45" s="206" t="s">
        <v>361</v>
      </c>
      <c r="BB45" s="162" t="s">
        <v>361</v>
      </c>
    </row>
    <row r="46" spans="1:54">
      <c r="A46" s="180" t="s">
        <v>2244</v>
      </c>
      <c r="B46" s="162"/>
      <c r="C46" s="162"/>
      <c r="D46" s="162"/>
      <c r="E46" s="162"/>
      <c r="F46" s="162"/>
      <c r="G46" s="162"/>
      <c r="H46" s="162"/>
      <c r="I46" s="162"/>
      <c r="J46" s="162"/>
      <c r="K46" s="162"/>
      <c r="L46" s="162"/>
      <c r="M46" s="162"/>
      <c r="N46" s="162"/>
      <c r="O46" s="162"/>
      <c r="P46" s="162"/>
      <c r="Q46" s="162"/>
      <c r="R46" s="176" t="s">
        <v>227</v>
      </c>
      <c r="S46" s="177" t="s">
        <v>2001</v>
      </c>
      <c r="T46" s="177">
        <v>1309</v>
      </c>
      <c r="U46" s="162"/>
      <c r="V46" s="162"/>
      <c r="W46" s="162"/>
      <c r="X46" s="162"/>
      <c r="Y46" s="162"/>
      <c r="Z46" s="162"/>
      <c r="AA46" s="162"/>
      <c r="AB46" s="162"/>
      <c r="AC46" s="162"/>
      <c r="AD46" s="162"/>
      <c r="AE46" s="162"/>
      <c r="AF46" s="162"/>
      <c r="AG46" s="162"/>
      <c r="AH46" s="165" t="s">
        <v>958</v>
      </c>
      <c r="AI46" s="189">
        <v>45</v>
      </c>
      <c r="AJ46" s="189" t="s">
        <v>2245</v>
      </c>
      <c r="AK46" s="183" t="s">
        <v>2246</v>
      </c>
      <c r="AL46" s="186" t="s">
        <v>2247</v>
      </c>
      <c r="AM46" s="162"/>
      <c r="AN46" s="164">
        <v>614</v>
      </c>
      <c r="AO46" s="178" t="s">
        <v>361</v>
      </c>
      <c r="AP46" s="162"/>
      <c r="AQ46" s="162"/>
      <c r="AR46" s="162"/>
      <c r="AS46" s="162"/>
      <c r="AT46" s="162"/>
      <c r="AU46" s="204" t="s">
        <v>17</v>
      </c>
      <c r="AV46" s="201"/>
      <c r="AW46" s="162"/>
      <c r="AX46" s="162">
        <v>44</v>
      </c>
      <c r="AY46" s="162" t="s">
        <v>361</v>
      </c>
      <c r="AZ46" s="162">
        <v>0</v>
      </c>
      <c r="BA46" s="206" t="s">
        <v>361</v>
      </c>
      <c r="BB46" s="162" t="s">
        <v>361</v>
      </c>
    </row>
    <row r="47" spans="1:54">
      <c r="A47" s="180" t="s">
        <v>2248</v>
      </c>
      <c r="B47" s="162"/>
      <c r="C47" s="162"/>
      <c r="D47" s="162"/>
      <c r="E47" s="162"/>
      <c r="F47" s="162"/>
      <c r="G47" s="162"/>
      <c r="H47" s="162"/>
      <c r="I47" s="162"/>
      <c r="J47" s="162"/>
      <c r="K47" s="162"/>
      <c r="L47" s="162"/>
      <c r="M47" s="162"/>
      <c r="N47" s="162"/>
      <c r="O47" s="162"/>
      <c r="P47" s="162"/>
      <c r="Q47" s="162"/>
      <c r="R47" s="176" t="s">
        <v>230</v>
      </c>
      <c r="S47" s="177" t="s">
        <v>2001</v>
      </c>
      <c r="T47" s="177">
        <v>1310</v>
      </c>
      <c r="U47" s="162"/>
      <c r="V47" s="162"/>
      <c r="W47" s="162"/>
      <c r="X47" s="162"/>
      <c r="Y47" s="162"/>
      <c r="Z47" s="162"/>
      <c r="AA47" s="162"/>
      <c r="AB47" s="162"/>
      <c r="AC47" s="162"/>
      <c r="AD47" s="162"/>
      <c r="AE47" s="162"/>
      <c r="AF47" s="162"/>
      <c r="AG47" s="162"/>
      <c r="AH47" s="165" t="s">
        <v>958</v>
      </c>
      <c r="AI47" s="189">
        <v>46</v>
      </c>
      <c r="AJ47" s="189" t="s">
        <v>2249</v>
      </c>
      <c r="AK47" s="184" t="s">
        <v>2250</v>
      </c>
      <c r="AL47" s="187" t="s">
        <v>2251</v>
      </c>
      <c r="AM47" s="162"/>
      <c r="AN47" s="164">
        <v>615</v>
      </c>
      <c r="AO47" s="178" t="s">
        <v>361</v>
      </c>
      <c r="AP47" s="162"/>
      <c r="AQ47" s="162"/>
      <c r="AR47" s="162"/>
      <c r="AS47" s="162"/>
      <c r="AT47" s="162"/>
      <c r="AU47" s="202" t="s">
        <v>2226</v>
      </c>
      <c r="AV47" s="201">
        <v>0.23</v>
      </c>
      <c r="AW47" s="162"/>
      <c r="AX47" s="162">
        <v>45</v>
      </c>
      <c r="AY47" s="162" t="s">
        <v>361</v>
      </c>
      <c r="AZ47" s="162">
        <v>0</v>
      </c>
      <c r="BA47" s="206" t="s">
        <v>361</v>
      </c>
      <c r="BB47" s="162" t="s">
        <v>361</v>
      </c>
    </row>
    <row r="48" spans="1:54">
      <c r="A48" s="180" t="s">
        <v>2252</v>
      </c>
      <c r="B48" s="162"/>
      <c r="C48" s="162"/>
      <c r="D48" s="162"/>
      <c r="E48" s="162"/>
      <c r="F48" s="162"/>
      <c r="G48" s="162"/>
      <c r="H48" s="162"/>
      <c r="I48" s="162"/>
      <c r="J48" s="162"/>
      <c r="K48" s="162"/>
      <c r="L48" s="162"/>
      <c r="M48" s="162"/>
      <c r="N48" s="162"/>
      <c r="O48" s="162"/>
      <c r="P48" s="162"/>
      <c r="Q48" s="162"/>
      <c r="R48" s="176" t="s">
        <v>231</v>
      </c>
      <c r="S48" s="177" t="s">
        <v>2001</v>
      </c>
      <c r="T48" s="177">
        <v>1605</v>
      </c>
      <c r="U48" s="162"/>
      <c r="V48" s="162"/>
      <c r="W48" s="162"/>
      <c r="X48" s="162"/>
      <c r="Y48" s="162"/>
      <c r="Z48" s="162"/>
      <c r="AA48" s="162"/>
      <c r="AB48" s="162"/>
      <c r="AC48" s="162"/>
      <c r="AD48" s="162"/>
      <c r="AE48" s="162"/>
      <c r="AF48" s="162"/>
      <c r="AG48" s="162"/>
      <c r="AH48" s="165" t="s">
        <v>958</v>
      </c>
      <c r="AI48" s="189">
        <v>47</v>
      </c>
      <c r="AJ48" s="189" t="s">
        <v>2253</v>
      </c>
      <c r="AK48" s="183" t="s">
        <v>2254</v>
      </c>
      <c r="AL48" s="186" t="s">
        <v>2255</v>
      </c>
      <c r="AM48" s="162"/>
      <c r="AN48" s="164">
        <v>616</v>
      </c>
      <c r="AO48" s="178" t="s">
        <v>361</v>
      </c>
      <c r="AP48" s="162"/>
      <c r="AQ48" s="162"/>
      <c r="AR48" s="162"/>
      <c r="AS48" s="162"/>
      <c r="AT48" s="162"/>
      <c r="AU48" s="202" t="s">
        <v>2231</v>
      </c>
      <c r="AV48" s="201">
        <v>0.06</v>
      </c>
      <c r="AW48" s="162"/>
      <c r="AX48" s="162">
        <v>46</v>
      </c>
      <c r="AY48" s="162" t="s">
        <v>361</v>
      </c>
      <c r="AZ48" s="162">
        <v>0</v>
      </c>
      <c r="BA48" s="206" t="s">
        <v>361</v>
      </c>
      <c r="BB48" s="162" t="s">
        <v>361</v>
      </c>
    </row>
    <row r="49" spans="1:54">
      <c r="A49" s="180" t="s">
        <v>2256</v>
      </c>
      <c r="B49" s="162"/>
      <c r="C49" s="162"/>
      <c r="D49" s="162"/>
      <c r="E49" s="162"/>
      <c r="F49" s="162"/>
      <c r="G49" s="162"/>
      <c r="H49" s="162"/>
      <c r="I49" s="162"/>
      <c r="J49" s="162"/>
      <c r="K49" s="162"/>
      <c r="L49" s="162"/>
      <c r="M49" s="162"/>
      <c r="N49" s="162"/>
      <c r="O49" s="162"/>
      <c r="P49" s="162"/>
      <c r="Q49" s="162"/>
      <c r="R49" s="176" t="s">
        <v>234</v>
      </c>
      <c r="S49" s="177" t="s">
        <v>2001</v>
      </c>
      <c r="T49" s="177">
        <v>1311</v>
      </c>
      <c r="U49" s="162"/>
      <c r="V49" s="162"/>
      <c r="W49" s="162"/>
      <c r="X49" s="162"/>
      <c r="Y49" s="162"/>
      <c r="Z49" s="162"/>
      <c r="AA49" s="162"/>
      <c r="AB49" s="162"/>
      <c r="AC49" s="162"/>
      <c r="AD49" s="162"/>
      <c r="AE49" s="162"/>
      <c r="AF49" s="162"/>
      <c r="AG49" s="162"/>
      <c r="AH49" s="165" t="s">
        <v>958</v>
      </c>
      <c r="AI49" s="189">
        <v>48</v>
      </c>
      <c r="AJ49" s="189" t="s">
        <v>2257</v>
      </c>
      <c r="AK49" s="184" t="s">
        <v>2258</v>
      </c>
      <c r="AL49" s="187" t="s">
        <v>2259</v>
      </c>
      <c r="AM49" s="162"/>
      <c r="AN49" s="164">
        <v>617</v>
      </c>
      <c r="AO49" s="178" t="s">
        <v>361</v>
      </c>
      <c r="AP49" s="162"/>
      <c r="AQ49" s="162"/>
      <c r="AR49" s="162"/>
      <c r="AS49" s="162"/>
      <c r="AT49" s="162"/>
      <c r="AU49" s="203" t="s">
        <v>2260</v>
      </c>
      <c r="AV49" s="162"/>
      <c r="AW49" s="162"/>
      <c r="AX49" s="162">
        <v>47</v>
      </c>
      <c r="AY49" s="162" t="s">
        <v>361</v>
      </c>
      <c r="AZ49" s="162">
        <v>0</v>
      </c>
      <c r="BA49" s="206" t="s">
        <v>361</v>
      </c>
      <c r="BB49" s="162" t="s">
        <v>361</v>
      </c>
    </row>
    <row r="50" spans="1:54">
      <c r="A50" s="180" t="s">
        <v>2261</v>
      </c>
      <c r="B50" s="162"/>
      <c r="C50" s="162"/>
      <c r="D50" s="162"/>
      <c r="E50" s="162"/>
      <c r="F50" s="162"/>
      <c r="G50" s="162"/>
      <c r="H50" s="162"/>
      <c r="I50" s="162"/>
      <c r="J50" s="162"/>
      <c r="K50" s="162"/>
      <c r="L50" s="162"/>
      <c r="M50" s="162"/>
      <c r="N50" s="162"/>
      <c r="O50" s="162"/>
      <c r="P50" s="162"/>
      <c r="Q50" s="162"/>
      <c r="R50" s="176" t="s">
        <v>237</v>
      </c>
      <c r="S50" s="177" t="s">
        <v>2001</v>
      </c>
      <c r="T50" s="177">
        <v>1812</v>
      </c>
      <c r="U50" s="162"/>
      <c r="V50" s="162"/>
      <c r="W50" s="162"/>
      <c r="X50" s="162"/>
      <c r="Y50" s="162"/>
      <c r="Z50" s="162"/>
      <c r="AA50" s="162"/>
      <c r="AB50" s="162"/>
      <c r="AC50" s="162"/>
      <c r="AD50" s="162"/>
      <c r="AE50" s="162"/>
      <c r="AF50" s="162"/>
      <c r="AG50" s="162"/>
      <c r="AH50" s="165" t="s">
        <v>958</v>
      </c>
      <c r="AI50" s="189">
        <v>49</v>
      </c>
      <c r="AJ50" s="189" t="s">
        <v>2262</v>
      </c>
      <c r="AK50" s="183" t="s">
        <v>2263</v>
      </c>
      <c r="AL50" s="186" t="s">
        <v>2264</v>
      </c>
      <c r="AM50" s="162"/>
      <c r="AN50" s="164">
        <v>618</v>
      </c>
      <c r="AO50" s="178" t="s">
        <v>361</v>
      </c>
      <c r="AP50" s="162"/>
      <c r="AQ50" s="162"/>
      <c r="AR50" s="162"/>
      <c r="AS50" s="162"/>
      <c r="AT50" s="162"/>
      <c r="AU50" s="202" t="s">
        <v>2226</v>
      </c>
      <c r="AV50" s="201">
        <v>0.23</v>
      </c>
      <c r="AW50" s="162"/>
      <c r="AX50" s="162">
        <v>48</v>
      </c>
      <c r="AY50" s="162" t="s">
        <v>361</v>
      </c>
      <c r="AZ50" s="162">
        <v>0</v>
      </c>
      <c r="BA50" s="206" t="s">
        <v>361</v>
      </c>
      <c r="BB50" s="162" t="s">
        <v>361</v>
      </c>
    </row>
    <row r="51" spans="1:54">
      <c r="A51" s="180" t="s">
        <v>2265</v>
      </c>
      <c r="B51" s="162"/>
      <c r="C51" s="162"/>
      <c r="D51" s="162"/>
      <c r="E51" s="162"/>
      <c r="F51" s="162"/>
      <c r="G51" s="162"/>
      <c r="H51" s="162"/>
      <c r="I51" s="162"/>
      <c r="J51" s="162"/>
      <c r="K51" s="162"/>
      <c r="L51" s="162"/>
      <c r="M51" s="162"/>
      <c r="N51" s="162"/>
      <c r="O51" s="162"/>
      <c r="P51" s="162"/>
      <c r="Q51" s="162"/>
      <c r="R51" s="176" t="s">
        <v>240</v>
      </c>
      <c r="S51" s="177" t="s">
        <v>2001</v>
      </c>
      <c r="T51" s="177">
        <v>1708</v>
      </c>
      <c r="U51" s="162"/>
      <c r="V51" s="162"/>
      <c r="W51" s="162"/>
      <c r="X51" s="162"/>
      <c r="Y51" s="162"/>
      <c r="Z51" s="162"/>
      <c r="AA51" s="162"/>
      <c r="AB51" s="162"/>
      <c r="AC51" s="162"/>
      <c r="AD51" s="162"/>
      <c r="AE51" s="162"/>
      <c r="AF51" s="162"/>
      <c r="AG51" s="162"/>
      <c r="AH51" s="165" t="s">
        <v>958</v>
      </c>
      <c r="AI51" s="189">
        <v>50</v>
      </c>
      <c r="AJ51" s="189" t="s">
        <v>2266</v>
      </c>
      <c r="AK51" s="184" t="s">
        <v>2267</v>
      </c>
      <c r="AL51" s="187" t="s">
        <v>2268</v>
      </c>
      <c r="AM51" s="162"/>
      <c r="AN51" s="164">
        <v>619</v>
      </c>
      <c r="AO51" s="178" t="s">
        <v>361</v>
      </c>
      <c r="AP51" s="162"/>
      <c r="AQ51" s="162"/>
      <c r="AR51" s="162"/>
      <c r="AS51" s="162"/>
      <c r="AT51" s="162"/>
      <c r="AU51" s="202" t="s">
        <v>2231</v>
      </c>
      <c r="AV51" s="201">
        <v>0.06</v>
      </c>
      <c r="AW51" s="162"/>
      <c r="AX51" s="162">
        <v>49</v>
      </c>
      <c r="AY51" s="162" t="s">
        <v>361</v>
      </c>
      <c r="AZ51" s="162">
        <v>0</v>
      </c>
      <c r="BA51" s="206" t="s">
        <v>361</v>
      </c>
      <c r="BB51" s="162" t="s">
        <v>361</v>
      </c>
    </row>
    <row r="52" spans="1:54">
      <c r="A52" s="180" t="s">
        <v>2269</v>
      </c>
      <c r="B52" s="162"/>
      <c r="C52" s="162"/>
      <c r="D52" s="162"/>
      <c r="E52" s="162"/>
      <c r="F52" s="162"/>
      <c r="G52" s="162"/>
      <c r="H52" s="162"/>
      <c r="I52" s="162"/>
      <c r="J52" s="162"/>
      <c r="K52" s="162"/>
      <c r="L52" s="162"/>
      <c r="M52" s="162"/>
      <c r="N52" s="162"/>
      <c r="O52" s="162"/>
      <c r="P52" s="162"/>
      <c r="Q52" s="162"/>
      <c r="R52" s="176" t="s">
        <v>245</v>
      </c>
      <c r="S52" s="177" t="s">
        <v>2001</v>
      </c>
      <c r="T52" s="177">
        <v>1606</v>
      </c>
      <c r="U52" s="162"/>
      <c r="V52" s="162"/>
      <c r="W52" s="162"/>
      <c r="X52" s="162"/>
      <c r="Y52" s="162"/>
      <c r="Z52" s="162"/>
      <c r="AA52" s="162"/>
      <c r="AB52" s="162"/>
      <c r="AC52" s="162"/>
      <c r="AD52" s="162"/>
      <c r="AE52" s="162"/>
      <c r="AF52" s="162"/>
      <c r="AG52" s="162"/>
      <c r="AH52" s="165" t="s">
        <v>958</v>
      </c>
      <c r="AI52" s="189">
        <v>51</v>
      </c>
      <c r="AJ52" s="189" t="s">
        <v>2270</v>
      </c>
      <c r="AK52" s="183" t="s">
        <v>2271</v>
      </c>
      <c r="AL52" s="186" t="s">
        <v>2272</v>
      </c>
      <c r="AM52" s="162"/>
      <c r="AN52" s="164">
        <v>620</v>
      </c>
      <c r="AO52" s="178" t="s">
        <v>361</v>
      </c>
      <c r="AP52" s="162"/>
      <c r="AQ52" s="162"/>
      <c r="AR52" s="162"/>
      <c r="AS52" s="162"/>
      <c r="AT52" s="162"/>
      <c r="AU52" s="162"/>
      <c r="AV52" s="162"/>
      <c r="AW52" s="162"/>
      <c r="AX52" s="162">
        <v>50</v>
      </c>
      <c r="AY52" s="162" t="s">
        <v>361</v>
      </c>
      <c r="AZ52" s="162">
        <v>0</v>
      </c>
      <c r="BA52" s="206" t="s">
        <v>361</v>
      </c>
      <c r="BB52" s="162" t="s">
        <v>361</v>
      </c>
    </row>
    <row r="53" spans="1:54">
      <c r="A53" s="180" t="s">
        <v>2273</v>
      </c>
      <c r="B53" s="162"/>
      <c r="C53" s="162"/>
      <c r="D53" s="162"/>
      <c r="E53" s="162"/>
      <c r="F53" s="162"/>
      <c r="G53" s="162"/>
      <c r="H53" s="162"/>
      <c r="I53" s="162"/>
      <c r="J53" s="162"/>
      <c r="K53" s="162"/>
      <c r="L53" s="162"/>
      <c r="M53" s="162"/>
      <c r="N53" s="162"/>
      <c r="O53" s="162"/>
      <c r="P53" s="162"/>
      <c r="Q53" s="162"/>
      <c r="R53" s="176" t="s">
        <v>246</v>
      </c>
      <c r="S53" s="177" t="s">
        <v>2001</v>
      </c>
      <c r="T53" s="177">
        <v>1607</v>
      </c>
      <c r="U53" s="162"/>
      <c r="V53" s="162"/>
      <c r="W53" s="162"/>
      <c r="X53" s="162"/>
      <c r="Y53" s="162"/>
      <c r="Z53" s="162"/>
      <c r="AA53" s="162"/>
      <c r="AB53" s="162"/>
      <c r="AC53" s="162"/>
      <c r="AD53" s="162"/>
      <c r="AE53" s="162"/>
      <c r="AF53" s="162"/>
      <c r="AG53" s="162"/>
      <c r="AH53" s="165" t="s">
        <v>958</v>
      </c>
      <c r="AI53" s="189">
        <v>52</v>
      </c>
      <c r="AJ53" s="189" t="s">
        <v>2274</v>
      </c>
      <c r="AK53" s="184" t="s">
        <v>2275</v>
      </c>
      <c r="AL53" s="187" t="s">
        <v>2276</v>
      </c>
      <c r="AM53" s="162"/>
      <c r="AN53" s="164">
        <v>621</v>
      </c>
      <c r="AO53" s="178" t="s">
        <v>361</v>
      </c>
      <c r="AP53" s="162"/>
      <c r="AQ53" s="162"/>
      <c r="AR53" s="162"/>
      <c r="AS53" s="162"/>
      <c r="AT53" s="162"/>
      <c r="AU53" s="197" t="s">
        <v>2277</v>
      </c>
      <c r="AV53" s="162"/>
      <c r="AW53" s="162"/>
      <c r="AX53" s="162">
        <v>51</v>
      </c>
      <c r="AY53" s="162" t="s">
        <v>361</v>
      </c>
      <c r="AZ53" s="162">
        <v>0</v>
      </c>
      <c r="BA53" s="206" t="s">
        <v>361</v>
      </c>
      <c r="BB53" s="162" t="s">
        <v>361</v>
      </c>
    </row>
    <row r="54" spans="1:54">
      <c r="A54" s="180" t="s">
        <v>2278</v>
      </c>
      <c r="B54" s="162"/>
      <c r="C54" s="162"/>
      <c r="D54" s="162"/>
      <c r="E54" s="162"/>
      <c r="F54" s="162"/>
      <c r="G54" s="162"/>
      <c r="H54" s="162"/>
      <c r="I54" s="162"/>
      <c r="J54" s="162"/>
      <c r="K54" s="162"/>
      <c r="L54" s="162"/>
      <c r="M54" s="162"/>
      <c r="N54" s="162"/>
      <c r="O54" s="162"/>
      <c r="P54" s="162"/>
      <c r="Q54" s="162"/>
      <c r="R54" s="176" t="s">
        <v>251</v>
      </c>
      <c r="S54" s="177" t="s">
        <v>2279</v>
      </c>
      <c r="T54" s="177">
        <v>1312</v>
      </c>
      <c r="U54" s="162"/>
      <c r="V54" s="162"/>
      <c r="W54" s="162"/>
      <c r="X54" s="162"/>
      <c r="Y54" s="162"/>
      <c r="Z54" s="162"/>
      <c r="AA54" s="162"/>
      <c r="AB54" s="162"/>
      <c r="AC54" s="162"/>
      <c r="AD54" s="162"/>
      <c r="AE54" s="162"/>
      <c r="AF54" s="162"/>
      <c r="AG54" s="162"/>
      <c r="AH54" s="165" t="s">
        <v>958</v>
      </c>
      <c r="AI54" s="189">
        <v>53</v>
      </c>
      <c r="AJ54" s="189" t="s">
        <v>2280</v>
      </c>
      <c r="AK54" s="183" t="s">
        <v>2281</v>
      </c>
      <c r="AL54" s="186" t="s">
        <v>2282</v>
      </c>
      <c r="AM54" s="162"/>
      <c r="AN54" s="164">
        <v>622</v>
      </c>
      <c r="AO54" s="178" t="s">
        <v>361</v>
      </c>
      <c r="AP54" s="162"/>
      <c r="AQ54" s="162"/>
      <c r="AR54" s="162"/>
      <c r="AS54" s="162"/>
      <c r="AT54" s="162"/>
      <c r="AU54" s="202" t="s">
        <v>1858</v>
      </c>
      <c r="AV54" s="162">
        <v>710</v>
      </c>
      <c r="AW54" s="162"/>
      <c r="AX54" s="162">
        <v>52</v>
      </c>
      <c r="AY54" s="162" t="s">
        <v>361</v>
      </c>
      <c r="AZ54" s="162">
        <v>0</v>
      </c>
      <c r="BA54" s="206" t="s">
        <v>361</v>
      </c>
      <c r="BB54" s="162" t="s">
        <v>361</v>
      </c>
    </row>
    <row r="55" spans="1:54">
      <c r="A55" s="180" t="s">
        <v>2283</v>
      </c>
      <c r="B55" s="162"/>
      <c r="C55" s="162"/>
      <c r="D55" s="162"/>
      <c r="E55" s="162"/>
      <c r="F55" s="162"/>
      <c r="G55" s="162"/>
      <c r="H55" s="162"/>
      <c r="I55" s="162"/>
      <c r="J55" s="162"/>
      <c r="K55" s="162"/>
      <c r="L55" s="162"/>
      <c r="M55" s="162"/>
      <c r="N55" s="162"/>
      <c r="O55" s="162"/>
      <c r="P55" s="162"/>
      <c r="Q55" s="162"/>
      <c r="R55" s="176" t="s">
        <v>255</v>
      </c>
      <c r="S55" s="177" t="s">
        <v>2191</v>
      </c>
      <c r="T55" s="177" t="s">
        <v>1040</v>
      </c>
      <c r="U55" s="162"/>
      <c r="V55" s="162"/>
      <c r="W55" s="162"/>
      <c r="X55" s="162"/>
      <c r="Y55" s="162"/>
      <c r="Z55" s="162"/>
      <c r="AA55" s="162"/>
      <c r="AB55" s="162"/>
      <c r="AC55" s="162"/>
      <c r="AD55" s="162"/>
      <c r="AE55" s="162"/>
      <c r="AF55" s="162"/>
      <c r="AG55" s="162"/>
      <c r="AH55" s="165" t="s">
        <v>1021</v>
      </c>
      <c r="AI55" s="189">
        <v>54</v>
      </c>
      <c r="AJ55" s="189" t="s">
        <v>2284</v>
      </c>
      <c r="AK55" s="184" t="s">
        <v>1129</v>
      </c>
      <c r="AL55" s="187" t="s">
        <v>2285</v>
      </c>
      <c r="AM55" s="162"/>
      <c r="AN55" s="164">
        <v>623</v>
      </c>
      <c r="AO55" s="178" t="s">
        <v>361</v>
      </c>
      <c r="AP55" s="162"/>
      <c r="AQ55" s="162"/>
      <c r="AR55" s="162"/>
      <c r="AS55" s="162"/>
      <c r="AT55" s="162"/>
      <c r="AU55" s="202" t="s">
        <v>1848</v>
      </c>
      <c r="AV55" s="162">
        <v>153.27000000000001</v>
      </c>
      <c r="AW55" s="162"/>
      <c r="AX55" s="162">
        <v>53</v>
      </c>
      <c r="AY55" s="162" t="s">
        <v>361</v>
      </c>
      <c r="AZ55" s="162">
        <v>0</v>
      </c>
      <c r="BA55" s="206" t="s">
        <v>361</v>
      </c>
      <c r="BB55" s="162" t="s">
        <v>361</v>
      </c>
    </row>
    <row r="56" spans="1:54">
      <c r="A56" s="180" t="s">
        <v>2286</v>
      </c>
      <c r="B56" s="162"/>
      <c r="C56" s="162"/>
      <c r="D56" s="162"/>
      <c r="E56" s="162"/>
      <c r="F56" s="162"/>
      <c r="G56" s="162"/>
      <c r="H56" s="162"/>
      <c r="I56" s="162"/>
      <c r="J56" s="162"/>
      <c r="K56" s="162"/>
      <c r="L56" s="162"/>
      <c r="M56" s="162"/>
      <c r="N56" s="162"/>
      <c r="O56" s="162"/>
      <c r="P56" s="162"/>
      <c r="Q56" s="162"/>
      <c r="R56" s="176" t="s">
        <v>256</v>
      </c>
      <c r="S56" s="177" t="s">
        <v>2191</v>
      </c>
      <c r="T56" s="177">
        <v>1313</v>
      </c>
      <c r="U56" s="162"/>
      <c r="V56" s="162"/>
      <c r="W56" s="162"/>
      <c r="X56" s="162"/>
      <c r="Y56" s="162"/>
      <c r="Z56" s="162"/>
      <c r="AA56" s="162"/>
      <c r="AB56" s="162"/>
      <c r="AC56" s="162"/>
      <c r="AD56" s="162"/>
      <c r="AE56" s="162"/>
      <c r="AF56" s="162"/>
      <c r="AG56" s="162"/>
      <c r="AH56" s="165" t="s">
        <v>1021</v>
      </c>
      <c r="AI56" s="189">
        <v>55</v>
      </c>
      <c r="AJ56" s="189" t="s">
        <v>2287</v>
      </c>
      <c r="AK56" s="183" t="s">
        <v>2288</v>
      </c>
      <c r="AL56" s="186" t="s">
        <v>2289</v>
      </c>
      <c r="AM56" s="162"/>
      <c r="AN56" s="164">
        <v>624</v>
      </c>
      <c r="AO56" s="178" t="s">
        <v>361</v>
      </c>
      <c r="AP56" s="162"/>
      <c r="AQ56" s="162"/>
      <c r="AR56" s="162"/>
      <c r="AS56" s="162"/>
      <c r="AT56" s="162"/>
      <c r="AU56" s="162"/>
      <c r="AV56" s="162"/>
      <c r="AW56" s="162"/>
      <c r="AX56" s="162">
        <v>54</v>
      </c>
      <c r="AY56" s="162" t="s">
        <v>361</v>
      </c>
      <c r="AZ56" s="162">
        <v>0</v>
      </c>
      <c r="BA56" s="206" t="s">
        <v>361</v>
      </c>
      <c r="BB56" s="162" t="s">
        <v>361</v>
      </c>
    </row>
    <row r="57" spans="1:54">
      <c r="A57" s="180" t="s">
        <v>2290</v>
      </c>
      <c r="B57" s="162"/>
      <c r="C57" s="162"/>
      <c r="D57" s="162"/>
      <c r="E57" s="162"/>
      <c r="F57" s="162"/>
      <c r="G57" s="162"/>
      <c r="H57" s="162"/>
      <c r="I57" s="162"/>
      <c r="J57" s="162"/>
      <c r="K57" s="162"/>
      <c r="L57" s="162"/>
      <c r="M57" s="162"/>
      <c r="N57" s="162"/>
      <c r="O57" s="162"/>
      <c r="P57" s="162"/>
      <c r="Q57" s="162"/>
      <c r="R57" s="176" t="s">
        <v>261</v>
      </c>
      <c r="S57" s="177" t="s">
        <v>2001</v>
      </c>
      <c r="T57" s="177">
        <v>1813</v>
      </c>
      <c r="U57" s="162"/>
      <c r="V57" s="162"/>
      <c r="W57" s="162"/>
      <c r="X57" s="162"/>
      <c r="Y57" s="162"/>
      <c r="Z57" s="162"/>
      <c r="AA57" s="162"/>
      <c r="AB57" s="162"/>
      <c r="AC57" s="162"/>
      <c r="AD57" s="162"/>
      <c r="AE57" s="162"/>
      <c r="AF57" s="162"/>
      <c r="AG57" s="162"/>
      <c r="AH57" s="165" t="s">
        <v>1021</v>
      </c>
      <c r="AI57" s="189">
        <v>56</v>
      </c>
      <c r="AJ57" s="189" t="s">
        <v>2291</v>
      </c>
      <c r="AK57" s="184" t="s">
        <v>2292</v>
      </c>
      <c r="AL57" s="187" t="s">
        <v>2293</v>
      </c>
      <c r="AM57" s="162"/>
      <c r="AN57" s="164">
        <v>625</v>
      </c>
      <c r="AO57" s="178" t="s">
        <v>361</v>
      </c>
      <c r="AP57" s="162"/>
      <c r="AQ57" s="162"/>
      <c r="AR57" s="162"/>
      <c r="AS57" s="162"/>
      <c r="AT57" s="162"/>
      <c r="AU57" s="202" t="s">
        <v>2294</v>
      </c>
      <c r="AV57" s="162">
        <v>1</v>
      </c>
      <c r="AW57" s="162"/>
      <c r="AX57" s="162">
        <v>55</v>
      </c>
      <c r="AY57" s="162" t="s">
        <v>361</v>
      </c>
      <c r="AZ57" s="162">
        <v>0</v>
      </c>
      <c r="BA57" s="206" t="s">
        <v>361</v>
      </c>
      <c r="BB57" s="162" t="s">
        <v>361</v>
      </c>
    </row>
    <row r="58" spans="1:54">
      <c r="A58" s="180" t="s">
        <v>2295</v>
      </c>
      <c r="B58" s="162"/>
      <c r="C58" s="162"/>
      <c r="D58" s="162"/>
      <c r="E58" s="162"/>
      <c r="F58" s="162"/>
      <c r="G58" s="162"/>
      <c r="H58" s="162"/>
      <c r="I58" s="162"/>
      <c r="J58" s="162"/>
      <c r="K58" s="162"/>
      <c r="L58" s="162"/>
      <c r="M58" s="162"/>
      <c r="N58" s="162"/>
      <c r="O58" s="162"/>
      <c r="P58" s="162"/>
      <c r="Q58" s="162"/>
      <c r="R58" s="176" t="s">
        <v>263</v>
      </c>
      <c r="S58" s="177" t="s">
        <v>2001</v>
      </c>
      <c r="T58" s="177">
        <v>1709</v>
      </c>
      <c r="U58" s="162"/>
      <c r="V58" s="162"/>
      <c r="W58" s="162"/>
      <c r="X58" s="162"/>
      <c r="Y58" s="162"/>
      <c r="Z58" s="162"/>
      <c r="AA58" s="162"/>
      <c r="AB58" s="162"/>
      <c r="AC58" s="162"/>
      <c r="AD58" s="162"/>
      <c r="AE58" s="162"/>
      <c r="AF58" s="162"/>
      <c r="AG58" s="162"/>
      <c r="AH58" s="165" t="s">
        <v>1021</v>
      </c>
      <c r="AI58" s="189">
        <v>57</v>
      </c>
      <c r="AJ58" s="189" t="s">
        <v>2296</v>
      </c>
      <c r="AK58" s="183" t="s">
        <v>2297</v>
      </c>
      <c r="AL58" s="186" t="s">
        <v>2298</v>
      </c>
      <c r="AM58" s="162"/>
      <c r="AN58" s="164">
        <v>626</v>
      </c>
      <c r="AO58" s="178" t="s">
        <v>361</v>
      </c>
      <c r="AP58" s="162"/>
      <c r="AQ58" s="162"/>
      <c r="AR58" s="162"/>
      <c r="AS58" s="162"/>
      <c r="AT58" s="162"/>
      <c r="AU58" s="162"/>
      <c r="AV58" s="162">
        <v>2</v>
      </c>
      <c r="AW58" s="162"/>
      <c r="AX58" s="162">
        <v>56</v>
      </c>
      <c r="AY58" s="162" t="s">
        <v>361</v>
      </c>
      <c r="AZ58" s="162">
        <v>0</v>
      </c>
      <c r="BA58" s="206" t="s">
        <v>361</v>
      </c>
      <c r="BB58" s="162" t="s">
        <v>361</v>
      </c>
    </row>
    <row r="59" spans="1:54">
      <c r="A59" s="180" t="s">
        <v>2299</v>
      </c>
      <c r="B59" s="162"/>
      <c r="C59" s="162"/>
      <c r="D59" s="162"/>
      <c r="E59" s="162"/>
      <c r="F59" s="162"/>
      <c r="G59" s="162"/>
      <c r="H59" s="162"/>
      <c r="I59" s="162"/>
      <c r="J59" s="162"/>
      <c r="K59" s="162"/>
      <c r="L59" s="162"/>
      <c r="M59" s="162"/>
      <c r="N59" s="162"/>
      <c r="O59" s="162"/>
      <c r="P59" s="162"/>
      <c r="Q59" s="162"/>
      <c r="R59" s="176" t="s">
        <v>266</v>
      </c>
      <c r="S59" s="177" t="s">
        <v>2001</v>
      </c>
      <c r="T59" s="177">
        <v>1710</v>
      </c>
      <c r="U59" s="162"/>
      <c r="V59" s="162"/>
      <c r="W59" s="162"/>
      <c r="X59" s="162"/>
      <c r="Y59" s="162"/>
      <c r="Z59" s="162"/>
      <c r="AA59" s="162"/>
      <c r="AB59" s="162"/>
      <c r="AC59" s="162"/>
      <c r="AD59" s="162"/>
      <c r="AE59" s="162"/>
      <c r="AF59" s="162"/>
      <c r="AG59" s="162"/>
      <c r="AH59" s="165" t="s">
        <v>1021</v>
      </c>
      <c r="AI59" s="189">
        <v>58</v>
      </c>
      <c r="AJ59" s="189" t="s">
        <v>2300</v>
      </c>
      <c r="AK59" s="184" t="s">
        <v>2301</v>
      </c>
      <c r="AL59" s="187" t="s">
        <v>2302</v>
      </c>
      <c r="AM59" s="162"/>
      <c r="AN59" s="164">
        <v>627</v>
      </c>
      <c r="AO59" s="178" t="s">
        <v>361</v>
      </c>
      <c r="AP59" s="162"/>
      <c r="AQ59" s="162"/>
      <c r="AR59" s="162"/>
      <c r="AS59" s="162"/>
      <c r="AT59" s="162"/>
      <c r="AU59" s="162"/>
      <c r="AV59" s="162">
        <v>3</v>
      </c>
      <c r="AW59" s="162"/>
      <c r="AX59" s="162">
        <v>57</v>
      </c>
      <c r="AY59" s="162" t="s">
        <v>361</v>
      </c>
      <c r="AZ59" s="162">
        <v>0</v>
      </c>
      <c r="BA59" s="206" t="s">
        <v>361</v>
      </c>
      <c r="BB59" s="162" t="s">
        <v>361</v>
      </c>
    </row>
    <row r="60" spans="1:54">
      <c r="A60" s="180" t="s">
        <v>2303</v>
      </c>
      <c r="B60" s="162"/>
      <c r="C60" s="162"/>
      <c r="D60" s="162"/>
      <c r="E60" s="162"/>
      <c r="F60" s="162"/>
      <c r="G60" s="162"/>
      <c r="H60" s="162"/>
      <c r="I60" s="162"/>
      <c r="J60" s="162"/>
      <c r="K60" s="162"/>
      <c r="L60" s="162"/>
      <c r="M60" s="162"/>
      <c r="N60" s="162"/>
      <c r="O60" s="162"/>
      <c r="P60" s="162"/>
      <c r="Q60" s="162"/>
      <c r="R60" s="176" t="s">
        <v>273</v>
      </c>
      <c r="S60" s="177" t="s">
        <v>2001</v>
      </c>
      <c r="T60" s="177" t="s">
        <v>1003</v>
      </c>
      <c r="U60" s="162"/>
      <c r="V60" s="162"/>
      <c r="W60" s="162"/>
      <c r="X60" s="162"/>
      <c r="Y60" s="162"/>
      <c r="Z60" s="162"/>
      <c r="AA60" s="162"/>
      <c r="AB60" s="162"/>
      <c r="AC60" s="162"/>
      <c r="AD60" s="162"/>
      <c r="AE60" s="162"/>
      <c r="AF60" s="162"/>
      <c r="AG60" s="162"/>
      <c r="AH60" s="165" t="s">
        <v>1021</v>
      </c>
      <c r="AI60" s="189">
        <v>59</v>
      </c>
      <c r="AJ60" s="189" t="s">
        <v>2304</v>
      </c>
      <c r="AK60" s="183" t="s">
        <v>2305</v>
      </c>
      <c r="AL60" s="186" t="s">
        <v>2306</v>
      </c>
      <c r="AM60" s="162"/>
      <c r="AN60" s="164">
        <v>628</v>
      </c>
      <c r="AO60" s="178" t="s">
        <v>361</v>
      </c>
      <c r="AP60" s="162"/>
      <c r="AQ60" s="162"/>
      <c r="AR60" s="162"/>
      <c r="AS60" s="162"/>
      <c r="AT60" s="162"/>
      <c r="AU60" s="162"/>
      <c r="AV60" s="162">
        <v>4</v>
      </c>
      <c r="AW60" s="162"/>
      <c r="AX60" s="162">
        <v>58</v>
      </c>
      <c r="AY60" s="162" t="s">
        <v>361</v>
      </c>
      <c r="AZ60" s="162">
        <v>0</v>
      </c>
      <c r="BA60" s="206" t="s">
        <v>361</v>
      </c>
      <c r="BB60" s="162" t="s">
        <v>361</v>
      </c>
    </row>
    <row r="61" spans="1:54">
      <c r="A61" s="180" t="s">
        <v>2307</v>
      </c>
      <c r="B61" s="162"/>
      <c r="C61" s="162"/>
      <c r="D61" s="162"/>
      <c r="E61" s="162"/>
      <c r="F61" s="162"/>
      <c r="G61" s="162"/>
      <c r="H61" s="162"/>
      <c r="I61" s="162"/>
      <c r="J61" s="162"/>
      <c r="K61" s="162"/>
      <c r="L61" s="162"/>
      <c r="M61" s="162"/>
      <c r="N61" s="162"/>
      <c r="O61" s="162"/>
      <c r="P61" s="162"/>
      <c r="Q61" s="162"/>
      <c r="R61" s="176" t="s">
        <v>274</v>
      </c>
      <c r="S61" s="177" t="s">
        <v>2001</v>
      </c>
      <c r="T61" s="177">
        <v>1711</v>
      </c>
      <c r="U61" s="162"/>
      <c r="V61" s="162"/>
      <c r="W61" s="162"/>
      <c r="X61" s="162"/>
      <c r="Y61" s="162"/>
      <c r="Z61" s="162"/>
      <c r="AA61" s="162"/>
      <c r="AB61" s="162"/>
      <c r="AC61" s="162"/>
      <c r="AD61" s="162"/>
      <c r="AE61" s="162"/>
      <c r="AF61" s="162"/>
      <c r="AG61" s="162"/>
      <c r="AH61" s="165" t="s">
        <v>1032</v>
      </c>
      <c r="AI61" s="189">
        <v>60</v>
      </c>
      <c r="AJ61" s="189" t="s">
        <v>2308</v>
      </c>
      <c r="AK61" s="184" t="s">
        <v>131</v>
      </c>
      <c r="AL61" s="187" t="s">
        <v>2309</v>
      </c>
      <c r="AM61" s="162"/>
      <c r="AN61" s="164">
        <v>629</v>
      </c>
      <c r="AO61" s="178" t="s">
        <v>361</v>
      </c>
      <c r="AP61" s="162"/>
      <c r="AQ61" s="162"/>
      <c r="AR61" s="162"/>
      <c r="AS61" s="162"/>
      <c r="AT61" s="162"/>
      <c r="AU61" s="162"/>
      <c r="AV61" s="162">
        <v>5</v>
      </c>
      <c r="AW61" s="162"/>
      <c r="AX61" s="162">
        <v>59</v>
      </c>
      <c r="AY61" s="162" t="s">
        <v>361</v>
      </c>
      <c r="AZ61" s="162">
        <v>0</v>
      </c>
      <c r="BA61" s="206" t="s">
        <v>361</v>
      </c>
      <c r="BB61" s="162" t="s">
        <v>361</v>
      </c>
    </row>
    <row r="62" spans="1:54">
      <c r="A62" s="180" t="s">
        <v>2310</v>
      </c>
      <c r="B62" s="162"/>
      <c r="C62" s="162"/>
      <c r="D62" s="162"/>
      <c r="E62" s="162"/>
      <c r="F62" s="162"/>
      <c r="G62" s="162"/>
      <c r="H62" s="162"/>
      <c r="I62" s="162"/>
      <c r="J62" s="162"/>
      <c r="K62" s="162"/>
      <c r="L62" s="162"/>
      <c r="M62" s="162"/>
      <c r="N62" s="162"/>
      <c r="O62" s="162"/>
      <c r="P62" s="162"/>
      <c r="Q62" s="162"/>
      <c r="R62" s="176" t="s">
        <v>278</v>
      </c>
      <c r="S62" s="177" t="s">
        <v>2001</v>
      </c>
      <c r="T62" s="177">
        <v>1314</v>
      </c>
      <c r="U62" s="162"/>
      <c r="V62" s="162"/>
      <c r="W62" s="162"/>
      <c r="X62" s="162"/>
      <c r="Y62" s="162"/>
      <c r="Z62" s="162"/>
      <c r="AA62" s="162"/>
      <c r="AB62" s="162"/>
      <c r="AC62" s="162"/>
      <c r="AD62" s="162"/>
      <c r="AE62" s="162"/>
      <c r="AF62" s="162"/>
      <c r="AG62" s="162"/>
      <c r="AH62" s="165" t="s">
        <v>1032</v>
      </c>
      <c r="AI62" s="189">
        <v>61</v>
      </c>
      <c r="AJ62" s="189" t="s">
        <v>2311</v>
      </c>
      <c r="AK62" s="183" t="s">
        <v>1115</v>
      </c>
      <c r="AL62" s="187" t="s">
        <v>2312</v>
      </c>
      <c r="AM62" s="162"/>
      <c r="AN62" s="164">
        <v>630</v>
      </c>
      <c r="AO62" s="178" t="s">
        <v>361</v>
      </c>
      <c r="AP62" s="162"/>
      <c r="AQ62" s="162"/>
      <c r="AR62" s="162"/>
      <c r="AS62" s="162"/>
      <c r="AT62" s="162"/>
      <c r="AU62" s="162"/>
      <c r="AV62" s="162">
        <v>6</v>
      </c>
      <c r="AW62" s="162"/>
      <c r="AX62" s="162">
        <v>60</v>
      </c>
      <c r="AY62" s="162" t="s">
        <v>361</v>
      </c>
      <c r="AZ62" s="162">
        <v>0</v>
      </c>
      <c r="BA62" s="206" t="s">
        <v>361</v>
      </c>
      <c r="BB62" s="162" t="s">
        <v>361</v>
      </c>
    </row>
    <row r="63" spans="1:54">
      <c r="A63" s="180" t="s">
        <v>2313</v>
      </c>
      <c r="B63" s="162"/>
      <c r="C63" s="162"/>
      <c r="D63" s="162"/>
      <c r="E63" s="162"/>
      <c r="F63" s="162"/>
      <c r="G63" s="162"/>
      <c r="H63" s="162"/>
      <c r="I63" s="162"/>
      <c r="J63" s="162"/>
      <c r="K63" s="162"/>
      <c r="L63" s="162"/>
      <c r="M63" s="162"/>
      <c r="N63" s="162"/>
      <c r="O63" s="162"/>
      <c r="P63" s="162"/>
      <c r="Q63" s="162"/>
      <c r="R63" s="176" t="s">
        <v>280</v>
      </c>
      <c r="S63" s="177" t="s">
        <v>2001</v>
      </c>
      <c r="T63" s="177" t="s">
        <v>1001</v>
      </c>
      <c r="U63" s="162"/>
      <c r="V63" s="162"/>
      <c r="W63" s="162"/>
      <c r="X63" s="162"/>
      <c r="Y63" s="162"/>
      <c r="Z63" s="162"/>
      <c r="AA63" s="162"/>
      <c r="AB63" s="162"/>
      <c r="AC63" s="162"/>
      <c r="AD63" s="162"/>
      <c r="AE63" s="162"/>
      <c r="AF63" s="162"/>
      <c r="AG63" s="162"/>
      <c r="AH63" s="165" t="s">
        <v>1032</v>
      </c>
      <c r="AI63" s="189">
        <v>62</v>
      </c>
      <c r="AJ63" s="189" t="s">
        <v>2314</v>
      </c>
      <c r="AK63" s="184" t="s">
        <v>1117</v>
      </c>
      <c r="AL63" s="187" t="s">
        <v>2315</v>
      </c>
      <c r="AM63" s="162"/>
      <c r="AN63" s="162"/>
      <c r="AO63" s="172"/>
      <c r="AP63" s="162"/>
      <c r="AQ63" s="162"/>
      <c r="AR63" s="162"/>
      <c r="AS63" s="162"/>
      <c r="AT63" s="162"/>
      <c r="AU63" s="162"/>
      <c r="AV63" s="162">
        <v>7</v>
      </c>
      <c r="AW63" s="162"/>
      <c r="AX63" s="162">
        <v>61</v>
      </c>
      <c r="AY63" s="162" t="s">
        <v>361</v>
      </c>
      <c r="AZ63" s="162">
        <v>0</v>
      </c>
      <c r="BA63" s="206" t="s">
        <v>361</v>
      </c>
      <c r="BB63" s="162" t="s">
        <v>361</v>
      </c>
    </row>
    <row r="64" spans="1:54">
      <c r="A64" s="180" t="s">
        <v>2316</v>
      </c>
      <c r="B64" s="162"/>
      <c r="C64" s="162"/>
      <c r="D64" s="162"/>
      <c r="E64" s="162"/>
      <c r="F64" s="162"/>
      <c r="G64" s="162"/>
      <c r="H64" s="162"/>
      <c r="I64" s="162"/>
      <c r="J64" s="162"/>
      <c r="K64" s="162"/>
      <c r="L64" s="162"/>
      <c r="M64" s="162"/>
      <c r="N64" s="162"/>
      <c r="O64" s="162"/>
      <c r="P64" s="162"/>
      <c r="Q64" s="162"/>
      <c r="R64" s="176" t="s">
        <v>281</v>
      </c>
      <c r="S64" s="177" t="s">
        <v>2001</v>
      </c>
      <c r="T64" s="177">
        <v>1815</v>
      </c>
      <c r="U64" s="162"/>
      <c r="V64" s="162"/>
      <c r="W64" s="162"/>
      <c r="X64" s="162"/>
      <c r="Y64" s="162"/>
      <c r="Z64" s="162"/>
      <c r="AA64" s="162"/>
      <c r="AB64" s="162"/>
      <c r="AC64" s="162"/>
      <c r="AD64" s="162"/>
      <c r="AE64" s="162"/>
      <c r="AF64" s="162"/>
      <c r="AG64" s="162"/>
      <c r="AH64" s="165" t="s">
        <v>1032</v>
      </c>
      <c r="AI64" s="189">
        <v>63</v>
      </c>
      <c r="AJ64" s="189" t="s">
        <v>2317</v>
      </c>
      <c r="AK64" s="183" t="s">
        <v>2318</v>
      </c>
      <c r="AL64" s="186" t="s">
        <v>2319</v>
      </c>
      <c r="AM64" s="162"/>
      <c r="AN64" s="162"/>
      <c r="AO64" s="172"/>
      <c r="AP64" s="162"/>
      <c r="AQ64" s="162"/>
      <c r="AR64" s="162"/>
      <c r="AS64" s="162"/>
      <c r="AT64" s="162"/>
      <c r="AU64" s="162"/>
      <c r="AV64" s="162">
        <v>8</v>
      </c>
      <c r="AW64" s="162"/>
      <c r="AX64" s="162">
        <v>62</v>
      </c>
      <c r="AY64" s="162" t="s">
        <v>361</v>
      </c>
      <c r="AZ64" s="162">
        <v>0</v>
      </c>
      <c r="BA64" s="206" t="s">
        <v>361</v>
      </c>
      <c r="BB64" s="162" t="s">
        <v>361</v>
      </c>
    </row>
    <row r="65" spans="1:54">
      <c r="A65" s="180" t="s">
        <v>2320</v>
      </c>
      <c r="B65" s="162"/>
      <c r="C65" s="162"/>
      <c r="D65" s="162"/>
      <c r="E65" s="162"/>
      <c r="F65" s="162"/>
      <c r="G65" s="162"/>
      <c r="H65" s="162"/>
      <c r="I65" s="162"/>
      <c r="J65" s="162"/>
      <c r="K65" s="162"/>
      <c r="L65" s="162"/>
      <c r="M65" s="162"/>
      <c r="N65" s="162"/>
      <c r="O65" s="162"/>
      <c r="P65" s="162"/>
      <c r="Q65" s="162"/>
      <c r="R65" s="176" t="s">
        <v>289</v>
      </c>
      <c r="S65" s="177" t="s">
        <v>2001</v>
      </c>
      <c r="T65" s="177">
        <v>1818</v>
      </c>
      <c r="U65" s="162"/>
      <c r="V65" s="162"/>
      <c r="W65" s="162"/>
      <c r="X65" s="162"/>
      <c r="Y65" s="162"/>
      <c r="Z65" s="162"/>
      <c r="AA65" s="162"/>
      <c r="AB65" s="162"/>
      <c r="AC65" s="162"/>
      <c r="AD65" s="162"/>
      <c r="AE65" s="162"/>
      <c r="AF65" s="162"/>
      <c r="AG65" s="162"/>
      <c r="AH65" s="165" t="s">
        <v>957</v>
      </c>
      <c r="AI65" s="189">
        <v>64</v>
      </c>
      <c r="AJ65" s="189" t="s">
        <v>2321</v>
      </c>
      <c r="AK65" s="184" t="s">
        <v>2322</v>
      </c>
      <c r="AL65" s="187" t="s">
        <v>2323</v>
      </c>
      <c r="AM65" s="162"/>
      <c r="AN65" s="162"/>
      <c r="AO65" s="172"/>
      <c r="AP65" s="162"/>
      <c r="AQ65" s="162"/>
      <c r="AR65" s="162"/>
      <c r="AS65" s="162"/>
      <c r="AT65" s="162"/>
      <c r="AU65" s="162"/>
      <c r="AV65" s="162">
        <v>9</v>
      </c>
      <c r="AW65" s="162"/>
      <c r="AX65" s="162">
        <v>63</v>
      </c>
      <c r="AY65" s="162" t="s">
        <v>361</v>
      </c>
      <c r="AZ65" s="162">
        <v>0</v>
      </c>
      <c r="BA65" s="206" t="s">
        <v>361</v>
      </c>
      <c r="BB65" s="162" t="s">
        <v>361</v>
      </c>
    </row>
    <row r="66" spans="1:54">
      <c r="A66" s="180" t="s">
        <v>2324</v>
      </c>
      <c r="B66" s="162"/>
      <c r="C66" s="162"/>
      <c r="D66" s="162"/>
      <c r="E66" s="162"/>
      <c r="F66" s="162"/>
      <c r="G66" s="162"/>
      <c r="H66" s="162"/>
      <c r="I66" s="162"/>
      <c r="J66" s="162"/>
      <c r="K66" s="162"/>
      <c r="L66" s="162"/>
      <c r="M66" s="162"/>
      <c r="N66" s="162"/>
      <c r="O66" s="162"/>
      <c r="P66" s="162"/>
      <c r="Q66" s="162"/>
      <c r="R66" s="176" t="s">
        <v>302</v>
      </c>
      <c r="S66" s="177" t="s">
        <v>2001</v>
      </c>
      <c r="T66" s="177">
        <v>1819</v>
      </c>
      <c r="U66" s="162"/>
      <c r="V66" s="162"/>
      <c r="W66" s="162"/>
      <c r="X66" s="162"/>
      <c r="Y66" s="162"/>
      <c r="Z66" s="162"/>
      <c r="AA66" s="162"/>
      <c r="AB66" s="162"/>
      <c r="AC66" s="162"/>
      <c r="AD66" s="162"/>
      <c r="AE66" s="162"/>
      <c r="AF66" s="162"/>
      <c r="AG66" s="162"/>
      <c r="AH66" s="165" t="s">
        <v>957</v>
      </c>
      <c r="AI66" s="189">
        <v>65</v>
      </c>
      <c r="AJ66" s="189" t="s">
        <v>2325</v>
      </c>
      <c r="AK66" s="183" t="s">
        <v>2326</v>
      </c>
      <c r="AL66" s="186" t="s">
        <v>2327</v>
      </c>
      <c r="AM66" s="162"/>
      <c r="AN66" s="162"/>
      <c r="AO66" s="162"/>
      <c r="AP66" s="162"/>
      <c r="AQ66" s="162"/>
      <c r="AR66" s="162"/>
      <c r="AS66" s="162"/>
      <c r="AT66" s="162"/>
      <c r="AU66" s="162"/>
      <c r="AV66" s="162">
        <v>10</v>
      </c>
      <c r="AW66" s="162"/>
      <c r="AX66" s="162">
        <v>64</v>
      </c>
      <c r="AY66" s="162" t="s">
        <v>361</v>
      </c>
      <c r="AZ66" s="162">
        <v>0</v>
      </c>
      <c r="BA66" s="206" t="s">
        <v>361</v>
      </c>
      <c r="BB66" s="162" t="s">
        <v>361</v>
      </c>
    </row>
    <row r="67" spans="1:54">
      <c r="A67" s="180" t="s">
        <v>2328</v>
      </c>
      <c r="B67" s="162"/>
      <c r="C67" s="162"/>
      <c r="D67" s="162"/>
      <c r="E67" s="162"/>
      <c r="F67" s="162"/>
      <c r="G67" s="162"/>
      <c r="H67" s="162"/>
      <c r="I67" s="162"/>
      <c r="J67" s="162"/>
      <c r="K67" s="162"/>
      <c r="L67" s="162"/>
      <c r="M67" s="162"/>
      <c r="N67" s="162"/>
      <c r="O67" s="162"/>
      <c r="P67" s="162"/>
      <c r="Q67" s="162"/>
      <c r="R67" s="176" t="s">
        <v>303</v>
      </c>
      <c r="S67" s="177" t="s">
        <v>2001</v>
      </c>
      <c r="T67" s="177">
        <v>1820</v>
      </c>
      <c r="U67" s="162"/>
      <c r="V67" s="162"/>
      <c r="W67" s="162"/>
      <c r="X67" s="162"/>
      <c r="Y67" s="162"/>
      <c r="Z67" s="162"/>
      <c r="AA67" s="162"/>
      <c r="AB67" s="162"/>
      <c r="AC67" s="162"/>
      <c r="AD67" s="162"/>
      <c r="AE67" s="162"/>
      <c r="AF67" s="162"/>
      <c r="AG67" s="162"/>
      <c r="AH67" s="165" t="s">
        <v>957</v>
      </c>
      <c r="AI67" s="189">
        <v>66</v>
      </c>
      <c r="AJ67" s="189" t="s">
        <v>2329</v>
      </c>
      <c r="AK67" s="184" t="s">
        <v>2330</v>
      </c>
      <c r="AL67" s="187" t="s">
        <v>2331</v>
      </c>
      <c r="AM67" s="162"/>
      <c r="AN67" s="162"/>
      <c r="AO67" s="162"/>
      <c r="AP67" s="162"/>
      <c r="AQ67" s="162"/>
      <c r="AR67" s="162"/>
      <c r="AS67" s="162"/>
      <c r="AT67" s="162"/>
      <c r="AU67" s="162"/>
      <c r="AV67" s="162">
        <v>11</v>
      </c>
      <c r="AW67" s="162"/>
      <c r="AX67" s="162">
        <v>65</v>
      </c>
      <c r="AY67" s="162" t="s">
        <v>361</v>
      </c>
      <c r="AZ67" s="162">
        <v>0</v>
      </c>
      <c r="BA67" s="206" t="s">
        <v>361</v>
      </c>
      <c r="BB67" s="162" t="s">
        <v>361</v>
      </c>
    </row>
    <row r="68" spans="1:54">
      <c r="A68" s="180" t="s">
        <v>2332</v>
      </c>
      <c r="B68" s="162"/>
      <c r="C68" s="162"/>
      <c r="D68" s="162"/>
      <c r="E68" s="162"/>
      <c r="F68" s="162"/>
      <c r="G68" s="162"/>
      <c r="H68" s="162"/>
      <c r="I68" s="162"/>
      <c r="J68" s="162"/>
      <c r="K68" s="162"/>
      <c r="L68" s="162"/>
      <c r="M68" s="162"/>
      <c r="N68" s="162"/>
      <c r="O68" s="162"/>
      <c r="P68" s="162"/>
      <c r="Q68" s="162"/>
      <c r="R68" s="176" t="s">
        <v>305</v>
      </c>
      <c r="S68" s="177" t="s">
        <v>2001</v>
      </c>
      <c r="T68" s="177" t="s">
        <v>370</v>
      </c>
      <c r="U68" s="162"/>
      <c r="V68" s="162"/>
      <c r="W68" s="162"/>
      <c r="X68" s="162"/>
      <c r="Y68" s="162"/>
      <c r="Z68" s="162"/>
      <c r="AA68" s="162"/>
      <c r="AB68" s="162"/>
      <c r="AC68" s="162"/>
      <c r="AD68" s="162"/>
      <c r="AE68" s="162"/>
      <c r="AF68" s="162"/>
      <c r="AG68" s="162"/>
      <c r="AH68" s="165" t="s">
        <v>957</v>
      </c>
      <c r="AI68" s="189">
        <v>67</v>
      </c>
      <c r="AJ68" s="189" t="s">
        <v>2333</v>
      </c>
      <c r="AK68" s="183" t="s">
        <v>2334</v>
      </c>
      <c r="AL68" s="186" t="s">
        <v>2335</v>
      </c>
      <c r="AM68" s="162"/>
      <c r="AN68" s="162"/>
      <c r="AO68" s="162"/>
      <c r="AP68" s="162"/>
      <c r="AQ68" s="162"/>
      <c r="AR68" s="162"/>
      <c r="AS68" s="162"/>
      <c r="AT68" s="162"/>
      <c r="AU68" s="162"/>
      <c r="AV68" s="162">
        <v>12</v>
      </c>
      <c r="AW68" s="162"/>
      <c r="AX68" s="162">
        <v>66</v>
      </c>
      <c r="AY68" s="162" t="s">
        <v>361</v>
      </c>
      <c r="AZ68" s="162">
        <v>0</v>
      </c>
      <c r="BA68" s="206" t="s">
        <v>361</v>
      </c>
      <c r="BB68" s="162" t="s">
        <v>361</v>
      </c>
    </row>
    <row r="69" spans="1:54">
      <c r="A69" s="180" t="s">
        <v>2336</v>
      </c>
      <c r="B69" s="162"/>
      <c r="C69" s="162"/>
      <c r="D69" s="162"/>
      <c r="E69" s="162"/>
      <c r="F69" s="162"/>
      <c r="G69" s="162"/>
      <c r="H69" s="162"/>
      <c r="I69" s="162"/>
      <c r="J69" s="162"/>
      <c r="K69" s="162"/>
      <c r="L69" s="162"/>
      <c r="M69" s="162"/>
      <c r="N69" s="162"/>
      <c r="O69" s="162"/>
      <c r="P69" s="162"/>
      <c r="Q69" s="162"/>
      <c r="R69" s="176" t="s">
        <v>308</v>
      </c>
      <c r="S69" s="177" t="s">
        <v>2001</v>
      </c>
      <c r="T69" s="177" t="s">
        <v>996</v>
      </c>
      <c r="U69" s="162"/>
      <c r="V69" s="162"/>
      <c r="W69" s="162"/>
      <c r="X69" s="162"/>
      <c r="Y69" s="162"/>
      <c r="Z69" s="162"/>
      <c r="AA69" s="162"/>
      <c r="AB69" s="162"/>
      <c r="AC69" s="162"/>
      <c r="AD69" s="162"/>
      <c r="AE69" s="162"/>
      <c r="AF69" s="162"/>
      <c r="AG69" s="162"/>
      <c r="AH69" s="165" t="s">
        <v>957</v>
      </c>
      <c r="AI69" s="189">
        <v>68</v>
      </c>
      <c r="AJ69" s="189" t="s">
        <v>2337</v>
      </c>
      <c r="AK69" s="184" t="s">
        <v>2338</v>
      </c>
      <c r="AL69" s="187" t="s">
        <v>2339</v>
      </c>
      <c r="AM69" s="162"/>
      <c r="AN69" s="162"/>
      <c r="AO69" s="162"/>
      <c r="AP69" s="162"/>
      <c r="AQ69" s="162"/>
      <c r="AR69" s="162"/>
      <c r="AS69" s="162"/>
      <c r="AT69" s="162"/>
      <c r="AU69" s="162"/>
      <c r="AV69" s="162">
        <v>13</v>
      </c>
      <c r="AW69" s="162"/>
      <c r="AX69" s="162">
        <v>67</v>
      </c>
      <c r="AY69" s="162" t="s">
        <v>361</v>
      </c>
      <c r="AZ69" s="162">
        <v>0</v>
      </c>
      <c r="BA69" s="206" t="s">
        <v>361</v>
      </c>
      <c r="BB69" s="162" t="s">
        <v>361</v>
      </c>
    </row>
    <row r="70" spans="1:54">
      <c r="A70" s="180" t="s">
        <v>2340</v>
      </c>
      <c r="B70" s="162"/>
      <c r="C70" s="162"/>
      <c r="D70" s="162"/>
      <c r="E70" s="162"/>
      <c r="F70" s="162"/>
      <c r="G70" s="162"/>
      <c r="H70" s="162"/>
      <c r="I70" s="162"/>
      <c r="J70" s="162"/>
      <c r="K70" s="162"/>
      <c r="L70" s="162"/>
      <c r="M70" s="162"/>
      <c r="N70" s="162"/>
      <c r="O70" s="162"/>
      <c r="P70" s="162"/>
      <c r="Q70" s="162"/>
      <c r="R70" s="176" t="s">
        <v>312</v>
      </c>
      <c r="S70" s="177" t="s">
        <v>2191</v>
      </c>
      <c r="T70" s="177">
        <v>1318</v>
      </c>
      <c r="U70" s="162"/>
      <c r="V70" s="162"/>
      <c r="W70" s="162"/>
      <c r="X70" s="162"/>
      <c r="Y70" s="162"/>
      <c r="Z70" s="162"/>
      <c r="AA70" s="162"/>
      <c r="AB70" s="162"/>
      <c r="AC70" s="162"/>
      <c r="AD70" s="162"/>
      <c r="AE70" s="162"/>
      <c r="AF70" s="162"/>
      <c r="AG70" s="162"/>
      <c r="AH70" s="165" t="s">
        <v>1003</v>
      </c>
      <c r="AI70" s="189">
        <v>69</v>
      </c>
      <c r="AJ70" s="189" t="s">
        <v>2341</v>
      </c>
      <c r="AK70" s="183" t="s">
        <v>1121</v>
      </c>
      <c r="AL70" s="186" t="s">
        <v>2342</v>
      </c>
      <c r="AM70" s="162"/>
      <c r="AN70" s="162"/>
      <c r="AO70" s="162"/>
      <c r="AP70" s="162"/>
      <c r="AQ70" s="162"/>
      <c r="AR70" s="162"/>
      <c r="AS70" s="162"/>
      <c r="AT70" s="162"/>
      <c r="AU70" s="162"/>
      <c r="AV70" s="162">
        <v>14</v>
      </c>
      <c r="AW70" s="162"/>
      <c r="AX70" s="162">
        <v>68</v>
      </c>
      <c r="AY70" s="162" t="s">
        <v>361</v>
      </c>
      <c r="AZ70" s="162">
        <v>0</v>
      </c>
      <c r="BA70" s="206" t="s">
        <v>361</v>
      </c>
      <c r="BB70" s="162" t="s">
        <v>361</v>
      </c>
    </row>
    <row r="71" spans="1:54">
      <c r="A71" s="180" t="s">
        <v>2343</v>
      </c>
      <c r="B71" s="162"/>
      <c r="C71" s="162"/>
      <c r="D71" s="162"/>
      <c r="E71" s="162"/>
      <c r="F71" s="162"/>
      <c r="G71" s="162"/>
      <c r="H71" s="162"/>
      <c r="I71" s="162"/>
      <c r="J71" s="162"/>
      <c r="K71" s="162"/>
      <c r="L71" s="162"/>
      <c r="M71" s="162"/>
      <c r="N71" s="162"/>
      <c r="O71" s="162"/>
      <c r="P71" s="162"/>
      <c r="Q71" s="162"/>
      <c r="R71" s="176" t="s">
        <v>314</v>
      </c>
      <c r="S71" s="177" t="s">
        <v>2001</v>
      </c>
      <c r="T71" s="177" t="s">
        <v>1000</v>
      </c>
      <c r="U71" s="162"/>
      <c r="V71" s="162"/>
      <c r="W71" s="162"/>
      <c r="X71" s="162"/>
      <c r="Y71" s="162"/>
      <c r="Z71" s="162"/>
      <c r="AA71" s="162"/>
      <c r="AB71" s="162"/>
      <c r="AC71" s="162"/>
      <c r="AD71" s="162"/>
      <c r="AE71" s="162"/>
      <c r="AF71" s="162"/>
      <c r="AG71" s="162"/>
      <c r="AH71" s="165" t="s">
        <v>1003</v>
      </c>
      <c r="AI71" s="189">
        <v>70</v>
      </c>
      <c r="AJ71" s="189" t="s">
        <v>2344</v>
      </c>
      <c r="AK71" s="184" t="s">
        <v>1123</v>
      </c>
      <c r="AL71" s="187" t="s">
        <v>2345</v>
      </c>
      <c r="AM71" s="162"/>
      <c r="AN71" s="162"/>
      <c r="AO71" s="162"/>
      <c r="AP71" s="162"/>
      <c r="AQ71" s="162"/>
      <c r="AR71" s="162"/>
      <c r="AS71" s="162"/>
      <c r="AT71" s="162"/>
      <c r="AU71" s="162"/>
      <c r="AV71" s="162">
        <v>15</v>
      </c>
      <c r="AW71" s="162"/>
      <c r="AX71" s="162">
        <v>69</v>
      </c>
      <c r="AY71" s="162" t="s">
        <v>361</v>
      </c>
      <c r="AZ71" s="162">
        <v>0</v>
      </c>
      <c r="BA71" s="206" t="s">
        <v>361</v>
      </c>
      <c r="BB71" s="162" t="s">
        <v>361</v>
      </c>
    </row>
    <row r="72" spans="1:54">
      <c r="A72" s="180" t="s">
        <v>2346</v>
      </c>
      <c r="B72" s="162"/>
      <c r="C72" s="162"/>
      <c r="D72" s="162"/>
      <c r="E72" s="162"/>
      <c r="F72" s="162"/>
      <c r="G72" s="162"/>
      <c r="H72" s="162"/>
      <c r="I72" s="162"/>
      <c r="J72" s="162"/>
      <c r="K72" s="162"/>
      <c r="L72" s="162"/>
      <c r="M72" s="162"/>
      <c r="N72" s="162"/>
      <c r="O72" s="162"/>
      <c r="P72" s="162"/>
      <c r="Q72" s="162"/>
      <c r="R72" s="176" t="s">
        <v>315</v>
      </c>
      <c r="S72" s="177" t="s">
        <v>2001</v>
      </c>
      <c r="T72" s="177">
        <v>1608</v>
      </c>
      <c r="U72" s="162"/>
      <c r="V72" s="162"/>
      <c r="W72" s="162"/>
      <c r="X72" s="162"/>
      <c r="Y72" s="162"/>
      <c r="Z72" s="162"/>
      <c r="AA72" s="162"/>
      <c r="AB72" s="162"/>
      <c r="AC72" s="162"/>
      <c r="AD72" s="162"/>
      <c r="AE72" s="162"/>
      <c r="AF72" s="162"/>
      <c r="AG72" s="162"/>
      <c r="AH72" s="165" t="s">
        <v>1003</v>
      </c>
      <c r="AI72" s="189">
        <v>71</v>
      </c>
      <c r="AJ72" s="189" t="s">
        <v>2347</v>
      </c>
      <c r="AK72" s="183" t="s">
        <v>1125</v>
      </c>
      <c r="AL72" s="186" t="s">
        <v>2348</v>
      </c>
      <c r="AM72" s="162"/>
      <c r="AN72" s="162"/>
      <c r="AO72" s="162"/>
      <c r="AP72" s="162"/>
      <c r="AQ72" s="162"/>
      <c r="AR72" s="162"/>
      <c r="AS72" s="162"/>
      <c r="AT72" s="162"/>
      <c r="AU72" s="162"/>
      <c r="AV72" s="162">
        <v>16</v>
      </c>
      <c r="AW72" s="162"/>
      <c r="AX72" s="162">
        <v>70</v>
      </c>
      <c r="AY72" s="162" t="s">
        <v>361</v>
      </c>
      <c r="AZ72" s="162">
        <v>0</v>
      </c>
      <c r="BA72" s="206" t="s">
        <v>361</v>
      </c>
      <c r="BB72" s="162" t="s">
        <v>361</v>
      </c>
    </row>
    <row r="73" spans="1:54">
      <c r="A73" s="180" t="s">
        <v>2349</v>
      </c>
      <c r="B73" s="162"/>
      <c r="C73" s="162"/>
      <c r="D73" s="162"/>
      <c r="E73" s="162"/>
      <c r="F73" s="162"/>
      <c r="G73" s="162"/>
      <c r="H73" s="162"/>
      <c r="I73" s="162"/>
      <c r="J73" s="162"/>
      <c r="K73" s="162"/>
      <c r="L73" s="162"/>
      <c r="M73" s="162"/>
      <c r="N73" s="162"/>
      <c r="O73" s="162"/>
      <c r="P73" s="162"/>
      <c r="Q73" s="162"/>
      <c r="R73" s="176" t="s">
        <v>316</v>
      </c>
      <c r="S73" s="177" t="s">
        <v>2001</v>
      </c>
      <c r="T73" s="177">
        <v>1315</v>
      </c>
      <c r="U73" s="162"/>
      <c r="V73" s="162"/>
      <c r="W73" s="162"/>
      <c r="X73" s="162"/>
      <c r="Y73" s="162"/>
      <c r="Z73" s="162"/>
      <c r="AA73" s="162"/>
      <c r="AB73" s="162"/>
      <c r="AC73" s="162"/>
      <c r="AD73" s="162"/>
      <c r="AE73" s="162"/>
      <c r="AF73" s="162"/>
      <c r="AG73" s="162"/>
      <c r="AH73" s="165" t="s">
        <v>1003</v>
      </c>
      <c r="AI73" s="189">
        <v>72</v>
      </c>
      <c r="AJ73" s="189" t="s">
        <v>2350</v>
      </c>
      <c r="AK73" s="184" t="s">
        <v>1127</v>
      </c>
      <c r="AL73" s="187" t="s">
        <v>2351</v>
      </c>
      <c r="AM73" s="162"/>
      <c r="AN73" s="162"/>
      <c r="AO73" s="162"/>
      <c r="AP73" s="162"/>
      <c r="AQ73" s="162"/>
      <c r="AR73" s="162"/>
      <c r="AS73" s="162"/>
      <c r="AT73" s="162"/>
      <c r="AU73" s="162"/>
      <c r="AV73" s="162">
        <v>17</v>
      </c>
      <c r="AW73" s="162"/>
      <c r="AX73" s="162">
        <v>71</v>
      </c>
      <c r="AY73" s="162" t="s">
        <v>361</v>
      </c>
      <c r="AZ73" s="162">
        <v>0</v>
      </c>
      <c r="BA73" s="206" t="s">
        <v>361</v>
      </c>
      <c r="BB73" s="162" t="s">
        <v>361</v>
      </c>
    </row>
    <row r="74" spans="1:54">
      <c r="A74" s="180" t="s">
        <v>2352</v>
      </c>
      <c r="B74" s="162"/>
      <c r="C74" s="162"/>
      <c r="D74" s="162"/>
      <c r="E74" s="162"/>
      <c r="F74" s="162"/>
      <c r="G74" s="162"/>
      <c r="H74" s="162"/>
      <c r="I74" s="162"/>
      <c r="J74" s="162"/>
      <c r="K74" s="162"/>
      <c r="L74" s="162"/>
      <c r="M74" s="162"/>
      <c r="N74" s="162"/>
      <c r="O74" s="162"/>
      <c r="P74" s="162"/>
      <c r="Q74" s="162"/>
      <c r="R74" s="176" t="s">
        <v>317</v>
      </c>
      <c r="S74" s="177" t="s">
        <v>2001</v>
      </c>
      <c r="T74" s="177">
        <v>1712</v>
      </c>
      <c r="U74" s="162"/>
      <c r="V74" s="162"/>
      <c r="W74" s="162"/>
      <c r="X74" s="162"/>
      <c r="Y74" s="162"/>
      <c r="Z74" s="162"/>
      <c r="AA74" s="162"/>
      <c r="AB74" s="162"/>
      <c r="AC74" s="162"/>
      <c r="AD74" s="162"/>
      <c r="AE74" s="162"/>
      <c r="AF74" s="162"/>
      <c r="AG74" s="162"/>
      <c r="AH74" s="165" t="s">
        <v>1003</v>
      </c>
      <c r="AI74" s="189">
        <v>73</v>
      </c>
      <c r="AJ74" s="189" t="s">
        <v>2353</v>
      </c>
      <c r="AK74" s="183" t="s">
        <v>1129</v>
      </c>
      <c r="AL74" s="186" t="s">
        <v>2354</v>
      </c>
      <c r="AM74" s="162"/>
      <c r="AN74" s="162"/>
      <c r="AO74" s="162"/>
      <c r="AP74" s="162"/>
      <c r="AQ74" s="162"/>
      <c r="AR74" s="162"/>
      <c r="AS74" s="162"/>
      <c r="AT74" s="162"/>
      <c r="AU74" s="162"/>
      <c r="AV74" s="162">
        <v>18</v>
      </c>
      <c r="AW74" s="162"/>
      <c r="AX74" s="162">
        <v>72</v>
      </c>
      <c r="AY74" s="162" t="s">
        <v>361</v>
      </c>
      <c r="AZ74" s="162">
        <v>0</v>
      </c>
      <c r="BA74" s="206" t="s">
        <v>361</v>
      </c>
      <c r="BB74" s="162" t="s">
        <v>361</v>
      </c>
    </row>
    <row r="75" spans="1:54">
      <c r="A75" s="180" t="s">
        <v>2355</v>
      </c>
      <c r="B75" s="162"/>
      <c r="C75" s="162"/>
      <c r="D75" s="162"/>
      <c r="E75" s="162"/>
      <c r="F75" s="162"/>
      <c r="G75" s="162"/>
      <c r="H75" s="162"/>
      <c r="I75" s="162"/>
      <c r="J75" s="162"/>
      <c r="K75" s="162"/>
      <c r="L75" s="162"/>
      <c r="M75" s="162"/>
      <c r="N75" s="162"/>
      <c r="O75" s="162"/>
      <c r="P75" s="162"/>
      <c r="Q75" s="162"/>
      <c r="R75" s="176" t="s">
        <v>321</v>
      </c>
      <c r="S75" s="177" t="s">
        <v>2001</v>
      </c>
      <c r="T75" s="177">
        <v>1609</v>
      </c>
      <c r="U75" s="162"/>
      <c r="V75" s="162"/>
      <c r="W75" s="162"/>
      <c r="X75" s="162"/>
      <c r="Y75" s="162"/>
      <c r="Z75" s="162"/>
      <c r="AA75" s="162"/>
      <c r="AB75" s="162"/>
      <c r="AC75" s="162"/>
      <c r="AD75" s="162"/>
      <c r="AE75" s="162"/>
      <c r="AF75" s="162"/>
      <c r="AG75" s="162"/>
      <c r="AH75" s="165" t="s">
        <v>1003</v>
      </c>
      <c r="AI75" s="189">
        <v>74</v>
      </c>
      <c r="AJ75" s="189" t="s">
        <v>2356</v>
      </c>
      <c r="AK75" s="184" t="s">
        <v>1131</v>
      </c>
      <c r="AL75" s="187" t="s">
        <v>2357</v>
      </c>
      <c r="AM75" s="162"/>
      <c r="AN75" s="162"/>
      <c r="AO75" s="162"/>
      <c r="AP75" s="162"/>
      <c r="AQ75" s="162"/>
      <c r="AR75" s="162"/>
      <c r="AS75" s="162"/>
      <c r="AT75" s="162"/>
      <c r="AU75" s="162"/>
      <c r="AV75" s="162">
        <v>19</v>
      </c>
      <c r="AW75" s="162"/>
      <c r="AX75" s="162">
        <v>73</v>
      </c>
      <c r="AY75" s="162" t="s">
        <v>361</v>
      </c>
      <c r="AZ75" s="162">
        <v>0</v>
      </c>
      <c r="BA75" s="206" t="s">
        <v>361</v>
      </c>
      <c r="BB75" s="162" t="s">
        <v>361</v>
      </c>
    </row>
    <row r="76" spans="1:54">
      <c r="A76" s="180" t="s">
        <v>2358</v>
      </c>
      <c r="B76" s="162"/>
      <c r="C76" s="162"/>
      <c r="D76" s="162"/>
      <c r="E76" s="162"/>
      <c r="F76" s="162"/>
      <c r="G76" s="162"/>
      <c r="H76" s="162"/>
      <c r="I76" s="162"/>
      <c r="J76" s="162"/>
      <c r="K76" s="162"/>
      <c r="L76" s="162"/>
      <c r="M76" s="162"/>
      <c r="N76" s="162"/>
      <c r="O76" s="162"/>
      <c r="P76" s="162"/>
      <c r="Q76" s="162"/>
      <c r="R76" s="176" t="s">
        <v>323</v>
      </c>
      <c r="S76" s="177" t="s">
        <v>2001</v>
      </c>
      <c r="T76" s="177" t="s">
        <v>1039</v>
      </c>
      <c r="U76" s="162"/>
      <c r="V76" s="162"/>
      <c r="W76" s="162"/>
      <c r="X76" s="162"/>
      <c r="Y76" s="162"/>
      <c r="Z76" s="162"/>
      <c r="AA76" s="162"/>
      <c r="AB76" s="162"/>
      <c r="AC76" s="162"/>
      <c r="AD76" s="162"/>
      <c r="AE76" s="162"/>
      <c r="AF76" s="162"/>
      <c r="AG76" s="162"/>
      <c r="AH76" s="165" t="s">
        <v>1003</v>
      </c>
      <c r="AI76" s="189">
        <v>75</v>
      </c>
      <c r="AJ76" s="189" t="s">
        <v>2359</v>
      </c>
      <c r="AK76" s="183" t="s">
        <v>1133</v>
      </c>
      <c r="AL76" s="186" t="s">
        <v>2360</v>
      </c>
      <c r="AM76" s="162"/>
      <c r="AN76" s="162"/>
      <c r="AO76" s="162"/>
      <c r="AP76" s="162"/>
      <c r="AQ76" s="162"/>
      <c r="AR76" s="162"/>
      <c r="AS76" s="162"/>
      <c r="AT76" s="162"/>
      <c r="AU76" s="162"/>
      <c r="AV76" s="162">
        <v>20</v>
      </c>
      <c r="AW76" s="162"/>
      <c r="AX76" s="162">
        <v>74</v>
      </c>
      <c r="AY76" s="162" t="s">
        <v>361</v>
      </c>
      <c r="AZ76" s="162">
        <v>0</v>
      </c>
      <c r="BA76" s="206" t="s">
        <v>361</v>
      </c>
      <c r="BB76" s="162" t="s">
        <v>361</v>
      </c>
    </row>
    <row r="77" spans="1:54">
      <c r="A77" s="180" t="s">
        <v>2361</v>
      </c>
      <c r="B77" s="162"/>
      <c r="C77" s="162"/>
      <c r="D77" s="162"/>
      <c r="E77" s="162"/>
      <c r="F77" s="162"/>
      <c r="G77" s="162"/>
      <c r="H77" s="162"/>
      <c r="I77" s="162"/>
      <c r="J77" s="162"/>
      <c r="K77" s="162"/>
      <c r="L77" s="162"/>
      <c r="M77" s="162"/>
      <c r="N77" s="162"/>
      <c r="O77" s="162"/>
      <c r="P77" s="162"/>
      <c r="Q77" s="162"/>
      <c r="R77" s="176" t="s">
        <v>327</v>
      </c>
      <c r="S77" s="177" t="s">
        <v>2001</v>
      </c>
      <c r="T77" s="177">
        <v>1316</v>
      </c>
      <c r="U77" s="162"/>
      <c r="V77" s="162"/>
      <c r="W77" s="162"/>
      <c r="X77" s="162"/>
      <c r="Y77" s="162"/>
      <c r="Z77" s="162"/>
      <c r="AA77" s="162"/>
      <c r="AB77" s="162"/>
      <c r="AC77" s="162"/>
      <c r="AD77" s="162"/>
      <c r="AE77" s="162"/>
      <c r="AF77" s="162"/>
      <c r="AG77" s="162"/>
      <c r="AH77" s="165" t="s">
        <v>1003</v>
      </c>
      <c r="AI77" s="189">
        <v>76</v>
      </c>
      <c r="AJ77" s="189" t="s">
        <v>2362</v>
      </c>
      <c r="AK77" s="184" t="s">
        <v>1135</v>
      </c>
      <c r="AL77" s="187" t="s">
        <v>2363</v>
      </c>
      <c r="AM77" s="162"/>
      <c r="AN77" s="162"/>
      <c r="AO77" s="162"/>
      <c r="AP77" s="162"/>
      <c r="AQ77" s="162"/>
      <c r="AR77" s="162"/>
      <c r="AS77" s="162"/>
      <c r="AT77" s="162"/>
      <c r="AU77" s="162"/>
      <c r="AV77" s="162">
        <v>21</v>
      </c>
      <c r="AW77" s="162"/>
      <c r="AX77" s="162">
        <v>75</v>
      </c>
      <c r="AY77" s="162" t="s">
        <v>361</v>
      </c>
      <c r="AZ77" s="162">
        <v>0</v>
      </c>
      <c r="BA77" s="206" t="s">
        <v>361</v>
      </c>
      <c r="BB77" s="162" t="s">
        <v>361</v>
      </c>
    </row>
    <row r="78" spans="1:54">
      <c r="A78" s="180" t="s">
        <v>2364</v>
      </c>
      <c r="B78" s="162"/>
      <c r="C78" s="162"/>
      <c r="D78" s="162"/>
      <c r="E78" s="162"/>
      <c r="F78" s="162"/>
      <c r="G78" s="162"/>
      <c r="H78" s="162"/>
      <c r="I78" s="162"/>
      <c r="J78" s="162"/>
      <c r="K78" s="162"/>
      <c r="L78" s="162"/>
      <c r="M78" s="162"/>
      <c r="N78" s="162"/>
      <c r="O78" s="162"/>
      <c r="P78" s="162"/>
      <c r="Q78" s="162"/>
      <c r="R78" s="176" t="s">
        <v>329</v>
      </c>
      <c r="S78" s="177" t="s">
        <v>2001</v>
      </c>
      <c r="T78" s="177" t="s">
        <v>995</v>
      </c>
      <c r="U78" s="162"/>
      <c r="V78" s="162"/>
      <c r="W78" s="162"/>
      <c r="X78" s="162"/>
      <c r="Y78" s="162"/>
      <c r="Z78" s="162"/>
      <c r="AA78" s="162"/>
      <c r="AB78" s="162"/>
      <c r="AC78" s="162"/>
      <c r="AD78" s="162"/>
      <c r="AE78" s="162"/>
      <c r="AF78" s="162"/>
      <c r="AG78" s="162"/>
      <c r="AH78" s="165" t="s">
        <v>1003</v>
      </c>
      <c r="AI78" s="189">
        <v>77</v>
      </c>
      <c r="AJ78" s="189" t="s">
        <v>2365</v>
      </c>
      <c r="AK78" s="183" t="s">
        <v>1137</v>
      </c>
      <c r="AL78" s="186" t="s">
        <v>2366</v>
      </c>
      <c r="AM78" s="162"/>
      <c r="AN78" s="162"/>
      <c r="AO78" s="162"/>
      <c r="AP78" s="162"/>
      <c r="AQ78" s="162"/>
      <c r="AR78" s="162"/>
      <c r="AS78" s="162"/>
      <c r="AT78" s="162"/>
      <c r="AU78" s="162"/>
      <c r="AV78" s="162">
        <v>22</v>
      </c>
      <c r="AW78" s="162"/>
      <c r="AX78" s="162">
        <v>76</v>
      </c>
      <c r="AY78" s="162" t="s">
        <v>361</v>
      </c>
      <c r="AZ78" s="162">
        <v>0</v>
      </c>
      <c r="BA78" s="206" t="s">
        <v>361</v>
      </c>
      <c r="BB78" s="162" t="s">
        <v>361</v>
      </c>
    </row>
    <row r="79" spans="1:54">
      <c r="A79" s="180" t="s">
        <v>2367</v>
      </c>
      <c r="B79" s="162"/>
      <c r="C79" s="162"/>
      <c r="D79" s="162"/>
      <c r="E79" s="162"/>
      <c r="F79" s="162"/>
      <c r="G79" s="162"/>
      <c r="H79" s="162"/>
      <c r="I79" s="162"/>
      <c r="J79" s="162"/>
      <c r="K79" s="162"/>
      <c r="L79" s="162"/>
      <c r="M79" s="162"/>
      <c r="N79" s="162"/>
      <c r="O79" s="162"/>
      <c r="P79" s="162"/>
      <c r="Q79" s="162"/>
      <c r="R79" s="176" t="s">
        <v>333</v>
      </c>
      <c r="S79" s="177" t="s">
        <v>2001</v>
      </c>
      <c r="T79" s="177">
        <v>1610</v>
      </c>
      <c r="U79" s="162"/>
      <c r="V79" s="162"/>
      <c r="W79" s="162"/>
      <c r="X79" s="162"/>
      <c r="Y79" s="162"/>
      <c r="Z79" s="162"/>
      <c r="AA79" s="162"/>
      <c r="AB79" s="162"/>
      <c r="AC79" s="162"/>
      <c r="AD79" s="162"/>
      <c r="AE79" s="162"/>
      <c r="AF79" s="162"/>
      <c r="AG79" s="162"/>
      <c r="AH79" s="165" t="s">
        <v>1003</v>
      </c>
      <c r="AI79" s="189">
        <v>78</v>
      </c>
      <c r="AJ79" s="189" t="s">
        <v>2368</v>
      </c>
      <c r="AK79" s="184" t="s">
        <v>1139</v>
      </c>
      <c r="AL79" s="187" t="s">
        <v>2369</v>
      </c>
      <c r="AM79" s="162"/>
      <c r="AN79" s="162"/>
      <c r="AO79" s="162"/>
      <c r="AP79" s="162"/>
      <c r="AQ79" s="162"/>
      <c r="AR79" s="162"/>
      <c r="AS79" s="162"/>
      <c r="AT79" s="162"/>
      <c r="AU79" s="162"/>
      <c r="AV79" s="162">
        <v>23</v>
      </c>
      <c r="AW79" s="162"/>
      <c r="AX79" s="162">
        <v>77</v>
      </c>
      <c r="AY79" s="162" t="s">
        <v>361</v>
      </c>
      <c r="AZ79" s="162">
        <v>0</v>
      </c>
      <c r="BA79" s="206" t="s">
        <v>361</v>
      </c>
      <c r="BB79" s="162" t="s">
        <v>361</v>
      </c>
    </row>
    <row r="80" spans="1:54">
      <c r="A80" s="180" t="s">
        <v>2370</v>
      </c>
      <c r="B80" s="162"/>
      <c r="C80" s="162"/>
      <c r="D80" s="162"/>
      <c r="E80" s="162"/>
      <c r="F80" s="162"/>
      <c r="G80" s="162"/>
      <c r="H80" s="162"/>
      <c r="I80" s="162"/>
      <c r="J80" s="162"/>
      <c r="K80" s="162"/>
      <c r="L80" s="162"/>
      <c r="M80" s="162"/>
      <c r="N80" s="162"/>
      <c r="O80" s="162"/>
      <c r="P80" s="162"/>
      <c r="Q80" s="162"/>
      <c r="R80" s="176" t="s">
        <v>334</v>
      </c>
      <c r="S80" s="177" t="s">
        <v>2001</v>
      </c>
      <c r="T80" s="177" t="s">
        <v>1038</v>
      </c>
      <c r="U80" s="162"/>
      <c r="V80" s="162"/>
      <c r="W80" s="162"/>
      <c r="X80" s="162"/>
      <c r="Y80" s="162"/>
      <c r="Z80" s="162"/>
      <c r="AA80" s="162"/>
      <c r="AB80" s="162"/>
      <c r="AC80" s="162"/>
      <c r="AD80" s="162"/>
      <c r="AE80" s="162"/>
      <c r="AF80" s="162"/>
      <c r="AG80" s="162"/>
      <c r="AH80" s="165" t="s">
        <v>1003</v>
      </c>
      <c r="AI80" s="189">
        <v>79</v>
      </c>
      <c r="AJ80" s="189" t="s">
        <v>2371</v>
      </c>
      <c r="AK80" s="183" t="s">
        <v>1141</v>
      </c>
      <c r="AL80" s="186" t="s">
        <v>2372</v>
      </c>
      <c r="AM80" s="162"/>
      <c r="AN80" s="162"/>
      <c r="AO80" s="162"/>
      <c r="AP80" s="162"/>
      <c r="AQ80" s="162"/>
      <c r="AR80" s="162"/>
      <c r="AS80" s="162"/>
      <c r="AT80" s="162"/>
      <c r="AU80" s="162"/>
      <c r="AV80" s="162">
        <v>24</v>
      </c>
      <c r="AW80" s="162"/>
      <c r="AX80" s="162">
        <v>78</v>
      </c>
      <c r="AY80" s="162" t="s">
        <v>361</v>
      </c>
      <c r="AZ80" s="162">
        <v>0</v>
      </c>
      <c r="BA80" s="206" t="s">
        <v>361</v>
      </c>
      <c r="BB80" s="162" t="s">
        <v>361</v>
      </c>
    </row>
    <row r="81" spans="1:54">
      <c r="A81" s="180" t="s">
        <v>2373</v>
      </c>
      <c r="B81" s="162"/>
      <c r="C81" s="162"/>
      <c r="D81" s="162"/>
      <c r="E81" s="162"/>
      <c r="F81" s="162"/>
      <c r="G81" s="162"/>
      <c r="H81" s="162"/>
      <c r="I81" s="162"/>
      <c r="J81" s="162"/>
      <c r="K81" s="162"/>
      <c r="L81" s="162"/>
      <c r="M81" s="162"/>
      <c r="N81" s="162"/>
      <c r="O81" s="162"/>
      <c r="P81" s="162"/>
      <c r="Q81" s="162"/>
      <c r="R81" s="176" t="s">
        <v>335</v>
      </c>
      <c r="S81" s="177" t="s">
        <v>2001</v>
      </c>
      <c r="T81" s="177" t="s">
        <v>994</v>
      </c>
      <c r="U81" s="162"/>
      <c r="V81" s="162"/>
      <c r="W81" s="162"/>
      <c r="X81" s="162"/>
      <c r="Y81" s="162"/>
      <c r="Z81" s="162"/>
      <c r="AA81" s="162"/>
      <c r="AB81" s="162"/>
      <c r="AC81" s="162"/>
      <c r="AD81" s="162"/>
      <c r="AE81" s="162"/>
      <c r="AF81" s="162"/>
      <c r="AG81" s="162"/>
      <c r="AH81" s="165" t="s">
        <v>1003</v>
      </c>
      <c r="AI81" s="189">
        <v>80</v>
      </c>
      <c r="AJ81" s="189" t="s">
        <v>2374</v>
      </c>
      <c r="AK81" s="184" t="s">
        <v>1143</v>
      </c>
      <c r="AL81" s="187" t="s">
        <v>2375</v>
      </c>
      <c r="AM81" s="162"/>
      <c r="AN81" s="162"/>
      <c r="AO81" s="162"/>
      <c r="AP81" s="162"/>
      <c r="AQ81" s="162"/>
      <c r="AR81" s="162"/>
      <c r="AS81" s="162"/>
      <c r="AT81" s="162"/>
      <c r="AU81" s="162"/>
      <c r="AV81" s="162">
        <v>25</v>
      </c>
      <c r="AW81" s="162"/>
      <c r="AX81" s="162">
        <v>79</v>
      </c>
      <c r="AY81" s="162" t="s">
        <v>361</v>
      </c>
      <c r="AZ81" s="162">
        <v>0</v>
      </c>
      <c r="BA81" s="206" t="s">
        <v>361</v>
      </c>
      <c r="BB81" s="162" t="s">
        <v>361</v>
      </c>
    </row>
    <row r="82" spans="1:54">
      <c r="A82" s="180" t="s">
        <v>2376</v>
      </c>
      <c r="B82" s="162"/>
      <c r="C82" s="162"/>
      <c r="D82" s="162"/>
      <c r="E82" s="162"/>
      <c r="F82" s="162"/>
      <c r="G82" s="162"/>
      <c r="H82" s="162"/>
      <c r="I82" s="162"/>
      <c r="J82" s="162"/>
      <c r="K82" s="162"/>
      <c r="L82" s="162"/>
      <c r="M82" s="162"/>
      <c r="N82" s="162"/>
      <c r="O82" s="162"/>
      <c r="P82" s="162"/>
      <c r="Q82" s="162"/>
      <c r="R82" s="176" t="s">
        <v>336</v>
      </c>
      <c r="S82" s="177" t="s">
        <v>2001</v>
      </c>
      <c r="T82" s="177">
        <v>1317</v>
      </c>
      <c r="U82" s="162"/>
      <c r="V82" s="162"/>
      <c r="W82" s="162"/>
      <c r="X82" s="162"/>
      <c r="Y82" s="162"/>
      <c r="Z82" s="162"/>
      <c r="AA82" s="162"/>
      <c r="AB82" s="162"/>
      <c r="AC82" s="162"/>
      <c r="AD82" s="162"/>
      <c r="AE82" s="162"/>
      <c r="AF82" s="162"/>
      <c r="AG82" s="162"/>
      <c r="AH82" s="165" t="s">
        <v>1003</v>
      </c>
      <c r="AI82" s="189">
        <v>81</v>
      </c>
      <c r="AJ82" s="189" t="s">
        <v>2377</v>
      </c>
      <c r="AK82" s="183" t="s">
        <v>1145</v>
      </c>
      <c r="AL82" s="186" t="s">
        <v>2378</v>
      </c>
      <c r="AM82" s="162"/>
      <c r="AN82" s="162"/>
      <c r="AO82" s="162"/>
      <c r="AP82" s="162"/>
      <c r="AQ82" s="162"/>
      <c r="AR82" s="162"/>
      <c r="AS82" s="162"/>
      <c r="AT82" s="162"/>
      <c r="AU82" s="162"/>
      <c r="AV82" s="162">
        <v>26</v>
      </c>
      <c r="AW82" s="162"/>
      <c r="AX82" s="162">
        <v>80</v>
      </c>
      <c r="AY82" s="162" t="s">
        <v>361</v>
      </c>
      <c r="AZ82" s="162">
        <v>0</v>
      </c>
      <c r="BA82" s="206" t="s">
        <v>361</v>
      </c>
      <c r="BB82" s="162" t="s">
        <v>361</v>
      </c>
    </row>
    <row r="83" spans="1:54">
      <c r="A83" s="180" t="s">
        <v>2379</v>
      </c>
      <c r="B83" s="162"/>
      <c r="C83" s="162"/>
      <c r="D83" s="162"/>
      <c r="E83" s="162"/>
      <c r="F83" s="162"/>
      <c r="G83" s="162"/>
      <c r="H83" s="162"/>
      <c r="I83" s="162"/>
      <c r="J83" s="162"/>
      <c r="K83" s="162"/>
      <c r="L83" s="162"/>
      <c r="M83" s="162"/>
      <c r="N83" s="162"/>
      <c r="O83" s="162"/>
      <c r="P83" s="162"/>
      <c r="Q83" s="162"/>
      <c r="R83" s="176" t="s">
        <v>339</v>
      </c>
      <c r="S83" s="177" t="s">
        <v>2001</v>
      </c>
      <c r="T83" s="177">
        <v>1713</v>
      </c>
      <c r="U83" s="162"/>
      <c r="V83" s="162"/>
      <c r="W83" s="162"/>
      <c r="X83" s="162"/>
      <c r="Y83" s="162"/>
      <c r="Z83" s="162"/>
      <c r="AA83" s="162"/>
      <c r="AB83" s="162"/>
      <c r="AC83" s="162"/>
      <c r="AD83" s="162"/>
      <c r="AE83" s="162"/>
      <c r="AF83" s="162"/>
      <c r="AG83" s="162"/>
      <c r="AH83" s="165" t="s">
        <v>1003</v>
      </c>
      <c r="AI83" s="189">
        <v>82</v>
      </c>
      <c r="AJ83" s="189" t="s">
        <v>2380</v>
      </c>
      <c r="AK83" s="184" t="s">
        <v>1147</v>
      </c>
      <c r="AL83" s="187" t="s">
        <v>2381</v>
      </c>
      <c r="AM83" s="162"/>
      <c r="AN83" s="162"/>
      <c r="AO83" s="162"/>
      <c r="AP83" s="162"/>
      <c r="AQ83" s="162"/>
      <c r="AR83" s="162"/>
      <c r="AS83" s="162"/>
      <c r="AT83" s="162"/>
      <c r="AU83" s="162"/>
      <c r="AV83" s="162">
        <v>27</v>
      </c>
      <c r="AW83" s="162"/>
      <c r="AX83" s="162">
        <v>81</v>
      </c>
      <c r="AY83" s="162" t="s">
        <v>361</v>
      </c>
      <c r="AZ83" s="162">
        <v>0</v>
      </c>
      <c r="BA83" s="206" t="s">
        <v>361</v>
      </c>
      <c r="BB83" s="162" t="s">
        <v>361</v>
      </c>
    </row>
    <row r="84" spans="1:54">
      <c r="A84" s="180" t="s">
        <v>2382</v>
      </c>
      <c r="B84" s="162"/>
      <c r="C84" s="162"/>
      <c r="D84" s="162"/>
      <c r="E84" s="162"/>
      <c r="F84" s="162"/>
      <c r="G84" s="162"/>
      <c r="H84" s="162"/>
      <c r="I84" s="162"/>
      <c r="J84" s="162"/>
      <c r="K84" s="162"/>
      <c r="L84" s="162"/>
      <c r="M84" s="162"/>
      <c r="N84" s="162"/>
      <c r="O84" s="162"/>
      <c r="P84" s="162"/>
      <c r="Q84" s="162"/>
      <c r="R84" s="176" t="s">
        <v>340</v>
      </c>
      <c r="S84" s="177" t="s">
        <v>2001</v>
      </c>
      <c r="T84" s="177">
        <v>1714</v>
      </c>
      <c r="U84" s="162"/>
      <c r="V84" s="162"/>
      <c r="W84" s="162"/>
      <c r="X84" s="162"/>
      <c r="Y84" s="162"/>
      <c r="Z84" s="162"/>
      <c r="AA84" s="162"/>
      <c r="AB84" s="162"/>
      <c r="AC84" s="162"/>
      <c r="AD84" s="162"/>
      <c r="AE84" s="162"/>
      <c r="AF84" s="162"/>
      <c r="AG84" s="162"/>
      <c r="AH84" s="165" t="s">
        <v>1003</v>
      </c>
      <c r="AI84" s="189">
        <v>83</v>
      </c>
      <c r="AJ84" s="189" t="s">
        <v>2383</v>
      </c>
      <c r="AK84" s="183" t="s">
        <v>1149</v>
      </c>
      <c r="AL84" s="186" t="s">
        <v>2384</v>
      </c>
      <c r="AM84" s="162"/>
      <c r="AN84" s="162"/>
      <c r="AO84" s="162"/>
      <c r="AP84" s="162"/>
      <c r="AQ84" s="162"/>
      <c r="AR84" s="162"/>
      <c r="AS84" s="162"/>
      <c r="AT84" s="162"/>
      <c r="AU84" s="162"/>
      <c r="AV84" s="162">
        <v>28</v>
      </c>
      <c r="AW84" s="162"/>
      <c r="AX84" s="162">
        <v>82</v>
      </c>
      <c r="AY84" s="162" t="s">
        <v>361</v>
      </c>
      <c r="AZ84" s="162">
        <v>0</v>
      </c>
      <c r="BA84" s="206" t="s">
        <v>361</v>
      </c>
      <c r="BB84" s="162" t="s">
        <v>361</v>
      </c>
    </row>
    <row r="85" spans="1:54">
      <c r="A85" s="180" t="s">
        <v>2385</v>
      </c>
      <c r="B85" s="162"/>
      <c r="C85" s="162"/>
      <c r="D85" s="162"/>
      <c r="E85" s="162"/>
      <c r="F85" s="162"/>
      <c r="G85" s="162"/>
      <c r="H85" s="162"/>
      <c r="I85" s="162"/>
      <c r="J85" s="162"/>
      <c r="K85" s="162"/>
      <c r="L85" s="162"/>
      <c r="M85" s="162"/>
      <c r="N85" s="162"/>
      <c r="O85" s="162"/>
      <c r="P85" s="162"/>
      <c r="Q85" s="162"/>
      <c r="R85" s="176" t="s">
        <v>343</v>
      </c>
      <c r="S85" s="177" t="s">
        <v>2001</v>
      </c>
      <c r="T85" s="177" t="s">
        <v>371</v>
      </c>
      <c r="U85" s="162"/>
      <c r="V85" s="162"/>
      <c r="W85" s="162"/>
      <c r="X85" s="162"/>
      <c r="Y85" s="162"/>
      <c r="Z85" s="162"/>
      <c r="AA85" s="162"/>
      <c r="AB85" s="162"/>
      <c r="AC85" s="162"/>
      <c r="AD85" s="162"/>
      <c r="AE85" s="162"/>
      <c r="AF85" s="162"/>
      <c r="AG85" s="162"/>
      <c r="AH85" s="165" t="s">
        <v>1003</v>
      </c>
      <c r="AI85" s="189">
        <v>84</v>
      </c>
      <c r="AJ85" s="189" t="s">
        <v>2386</v>
      </c>
      <c r="AK85" s="184" t="s">
        <v>1151</v>
      </c>
      <c r="AL85" s="187" t="s">
        <v>2387</v>
      </c>
      <c r="AM85" s="162"/>
      <c r="AN85" s="162"/>
      <c r="AO85" s="162"/>
      <c r="AP85" s="162"/>
      <c r="AQ85" s="162"/>
      <c r="AR85" s="162"/>
      <c r="AS85" s="162"/>
      <c r="AT85" s="162"/>
      <c r="AU85" s="162"/>
      <c r="AV85" s="162">
        <v>29</v>
      </c>
      <c r="AW85" s="162"/>
      <c r="AX85" s="162">
        <v>83</v>
      </c>
      <c r="AY85" s="162" t="s">
        <v>361</v>
      </c>
      <c r="AZ85" s="162">
        <v>0</v>
      </c>
      <c r="BA85" s="206" t="s">
        <v>361</v>
      </c>
      <c r="BB85" s="162" t="s">
        <v>361</v>
      </c>
    </row>
    <row r="86" spans="1:54">
      <c r="A86" s="180" t="s">
        <v>2388</v>
      </c>
      <c r="B86" s="162"/>
      <c r="C86" s="162"/>
      <c r="D86" s="162"/>
      <c r="E86" s="162"/>
      <c r="F86" s="162"/>
      <c r="G86" s="162"/>
      <c r="H86" s="162"/>
      <c r="I86" s="162"/>
      <c r="J86" s="162"/>
      <c r="K86" s="162"/>
      <c r="L86" s="162"/>
      <c r="M86" s="162"/>
      <c r="N86" s="162"/>
      <c r="O86" s="162"/>
      <c r="P86" s="162"/>
      <c r="Q86" s="162"/>
      <c r="R86" s="176" t="s">
        <v>345</v>
      </c>
      <c r="S86" s="177" t="s">
        <v>2001</v>
      </c>
      <c r="T86" s="177" t="s">
        <v>971</v>
      </c>
      <c r="U86" s="162"/>
      <c r="V86" s="162"/>
      <c r="W86" s="162"/>
      <c r="X86" s="162"/>
      <c r="Y86" s="162"/>
      <c r="Z86" s="162"/>
      <c r="AA86" s="162"/>
      <c r="AB86" s="162"/>
      <c r="AC86" s="162"/>
      <c r="AD86" s="162"/>
      <c r="AE86" s="162"/>
      <c r="AF86" s="162"/>
      <c r="AG86" s="162"/>
      <c r="AH86" s="165" t="s">
        <v>1003</v>
      </c>
      <c r="AI86" s="189">
        <v>85</v>
      </c>
      <c r="AJ86" s="189" t="s">
        <v>2389</v>
      </c>
      <c r="AK86" s="183" t="s">
        <v>2390</v>
      </c>
      <c r="AL86" s="186" t="s">
        <v>2391</v>
      </c>
      <c r="AM86" s="162"/>
      <c r="AN86" s="162"/>
      <c r="AO86" s="162"/>
      <c r="AP86" s="162"/>
      <c r="AQ86" s="162"/>
      <c r="AR86" s="162"/>
      <c r="AS86" s="162"/>
      <c r="AT86" s="162"/>
      <c r="AU86" s="162"/>
      <c r="AV86" s="162">
        <v>30</v>
      </c>
      <c r="AW86" s="162"/>
      <c r="AX86" s="162">
        <v>84</v>
      </c>
      <c r="AY86" s="162" t="s">
        <v>361</v>
      </c>
      <c r="AZ86" s="162">
        <v>0</v>
      </c>
      <c r="BA86" s="206" t="s">
        <v>361</v>
      </c>
      <c r="BB86" s="162" t="s">
        <v>361</v>
      </c>
    </row>
    <row r="87" spans="1:54">
      <c r="A87" s="180" t="s">
        <v>2392</v>
      </c>
      <c r="B87" s="162"/>
      <c r="C87" s="162"/>
      <c r="D87" s="162"/>
      <c r="E87" s="162"/>
      <c r="F87" s="162"/>
      <c r="G87" s="162"/>
      <c r="H87" s="162"/>
      <c r="I87" s="162"/>
      <c r="J87" s="162"/>
      <c r="K87" s="162"/>
      <c r="L87" s="162"/>
      <c r="M87" s="162"/>
      <c r="N87" s="162"/>
      <c r="O87" s="162"/>
      <c r="P87" s="162"/>
      <c r="Q87" s="162"/>
      <c r="R87" s="176" t="s">
        <v>346</v>
      </c>
      <c r="S87" s="177" t="s">
        <v>2001</v>
      </c>
      <c r="T87" s="177" t="s">
        <v>970</v>
      </c>
      <c r="U87" s="162"/>
      <c r="V87" s="162"/>
      <c r="W87" s="162"/>
      <c r="X87" s="162"/>
      <c r="Y87" s="162"/>
      <c r="Z87" s="162"/>
      <c r="AA87" s="162"/>
      <c r="AB87" s="162"/>
      <c r="AC87" s="162"/>
      <c r="AD87" s="162"/>
      <c r="AE87" s="162"/>
      <c r="AF87" s="162"/>
      <c r="AG87" s="162"/>
      <c r="AH87" s="165" t="s">
        <v>1003</v>
      </c>
      <c r="AI87" s="189">
        <v>86</v>
      </c>
      <c r="AJ87" s="189" t="s">
        <v>2393</v>
      </c>
      <c r="AK87" s="184" t="s">
        <v>2394</v>
      </c>
      <c r="AL87" s="187" t="s">
        <v>2395</v>
      </c>
      <c r="AM87" s="162"/>
      <c r="AN87" s="162"/>
      <c r="AO87" s="162"/>
      <c r="AP87" s="162"/>
      <c r="AQ87" s="162"/>
      <c r="AR87" s="162"/>
      <c r="AS87" s="162"/>
      <c r="AT87" s="162"/>
      <c r="AU87" s="162"/>
      <c r="AV87" s="162">
        <v>31</v>
      </c>
      <c r="AW87" s="162"/>
      <c r="AX87" s="162">
        <v>85</v>
      </c>
      <c r="AY87" s="162" t="s">
        <v>361</v>
      </c>
      <c r="AZ87" s="162">
        <v>0</v>
      </c>
      <c r="BA87" s="206" t="s">
        <v>361</v>
      </c>
      <c r="BB87" s="162" t="s">
        <v>361</v>
      </c>
    </row>
    <row r="88" spans="1:54">
      <c r="A88" s="180" t="s">
        <v>2396</v>
      </c>
      <c r="B88" s="162"/>
      <c r="C88" s="162"/>
      <c r="D88" s="162"/>
      <c r="E88" s="162"/>
      <c r="F88" s="162"/>
      <c r="G88" s="162"/>
      <c r="H88" s="162"/>
      <c r="I88" s="162"/>
      <c r="J88" s="162"/>
      <c r="K88" s="162"/>
      <c r="L88" s="162"/>
      <c r="M88" s="162"/>
      <c r="N88" s="162"/>
      <c r="O88" s="162"/>
      <c r="P88" s="162"/>
      <c r="Q88" s="162"/>
      <c r="R88" s="176" t="s">
        <v>348</v>
      </c>
      <c r="S88" s="177" t="s">
        <v>2001</v>
      </c>
      <c r="T88" s="177" t="s">
        <v>1037</v>
      </c>
      <c r="U88" s="162"/>
      <c r="V88" s="162"/>
      <c r="W88" s="162"/>
      <c r="X88" s="162"/>
      <c r="Y88" s="162"/>
      <c r="Z88" s="162"/>
      <c r="AA88" s="162"/>
      <c r="AB88" s="162"/>
      <c r="AC88" s="162"/>
      <c r="AD88" s="162"/>
      <c r="AE88" s="162"/>
      <c r="AF88" s="162"/>
      <c r="AG88" s="162"/>
      <c r="AH88" s="165" t="s">
        <v>1003</v>
      </c>
      <c r="AI88" s="189">
        <v>87</v>
      </c>
      <c r="AJ88" s="189" t="s">
        <v>2397</v>
      </c>
      <c r="AK88" s="183" t="s">
        <v>2398</v>
      </c>
      <c r="AL88" s="186" t="s">
        <v>2399</v>
      </c>
      <c r="AM88" s="162"/>
      <c r="AN88" s="162"/>
      <c r="AO88" s="162"/>
      <c r="AP88" s="162"/>
      <c r="AQ88" s="162"/>
      <c r="AR88" s="162"/>
      <c r="AS88" s="162"/>
      <c r="AT88" s="162"/>
      <c r="AU88" s="162"/>
      <c r="AV88" s="162">
        <v>32</v>
      </c>
      <c r="AW88" s="162"/>
      <c r="AX88" s="162">
        <v>86</v>
      </c>
      <c r="AY88" s="162" t="s">
        <v>361</v>
      </c>
      <c r="AZ88" s="162">
        <v>0</v>
      </c>
      <c r="BA88" s="206" t="s">
        <v>361</v>
      </c>
      <c r="BB88" s="162" t="s">
        <v>361</v>
      </c>
    </row>
    <row r="89" spans="1:54">
      <c r="A89" s="180" t="s">
        <v>2400</v>
      </c>
      <c r="B89" s="162"/>
      <c r="C89" s="162"/>
      <c r="D89" s="162"/>
      <c r="E89" s="162"/>
      <c r="F89" s="162"/>
      <c r="G89" s="162"/>
      <c r="H89" s="162"/>
      <c r="I89" s="162"/>
      <c r="J89" s="162"/>
      <c r="K89" s="162"/>
      <c r="L89" s="162"/>
      <c r="M89" s="162"/>
      <c r="N89" s="162"/>
      <c r="O89" s="162"/>
      <c r="P89" s="162"/>
      <c r="Q89" s="162"/>
      <c r="R89" s="162"/>
      <c r="S89" s="163"/>
      <c r="T89" s="162"/>
      <c r="U89" s="162"/>
      <c r="V89" s="162"/>
      <c r="W89" s="162"/>
      <c r="X89" s="162"/>
      <c r="Y89" s="162"/>
      <c r="Z89" s="162"/>
      <c r="AA89" s="162"/>
      <c r="AB89" s="162"/>
      <c r="AC89" s="162"/>
      <c r="AD89" s="162"/>
      <c r="AE89" s="162"/>
      <c r="AF89" s="162"/>
      <c r="AG89" s="162"/>
      <c r="AH89" s="165" t="s">
        <v>1003</v>
      </c>
      <c r="AI89" s="189">
        <v>88</v>
      </c>
      <c r="AJ89" s="189" t="s">
        <v>2401</v>
      </c>
      <c r="AK89" s="184" t="s">
        <v>2402</v>
      </c>
      <c r="AL89" s="187" t="s">
        <v>2403</v>
      </c>
      <c r="AM89" s="162"/>
      <c r="AN89" s="162"/>
      <c r="AO89" s="162"/>
      <c r="AP89" s="162"/>
      <c r="AQ89" s="162"/>
      <c r="AR89" s="162"/>
      <c r="AS89" s="162"/>
      <c r="AT89" s="162"/>
      <c r="AU89" s="162"/>
      <c r="AV89" s="162">
        <v>33</v>
      </c>
      <c r="AW89" s="162"/>
      <c r="AX89" s="162">
        <v>87</v>
      </c>
      <c r="AY89" s="162" t="s">
        <v>361</v>
      </c>
      <c r="AZ89" s="162">
        <v>0</v>
      </c>
      <c r="BA89" s="206" t="s">
        <v>361</v>
      </c>
      <c r="BB89" s="162" t="s">
        <v>361</v>
      </c>
    </row>
    <row r="90" spans="1:54">
      <c r="A90" s="180" t="s">
        <v>2404</v>
      </c>
      <c r="B90" s="162"/>
      <c r="C90" s="162"/>
      <c r="D90" s="162"/>
      <c r="E90" s="162"/>
      <c r="F90" s="162"/>
      <c r="G90" s="162"/>
      <c r="H90" s="162"/>
      <c r="I90" s="162"/>
      <c r="J90" s="162"/>
      <c r="K90" s="162"/>
      <c r="L90" s="162"/>
      <c r="M90" s="162"/>
      <c r="N90" s="162"/>
      <c r="O90" s="162"/>
      <c r="P90" s="162"/>
      <c r="Q90" s="162"/>
      <c r="R90" s="173" t="s">
        <v>18</v>
      </c>
      <c r="S90" s="174"/>
      <c r="T90" s="174">
        <v>102</v>
      </c>
      <c r="U90" s="162"/>
      <c r="V90" s="162"/>
      <c r="W90" s="162"/>
      <c r="X90" s="162"/>
      <c r="Y90" s="162"/>
      <c r="Z90" s="162"/>
      <c r="AA90" s="162"/>
      <c r="AB90" s="162"/>
      <c r="AC90" s="162"/>
      <c r="AD90" s="162"/>
      <c r="AE90" s="162"/>
      <c r="AF90" s="162"/>
      <c r="AG90" s="162"/>
      <c r="AH90" s="165" t="s">
        <v>1003</v>
      </c>
      <c r="AI90" s="189">
        <v>89</v>
      </c>
      <c r="AJ90" s="189" t="s">
        <v>2405</v>
      </c>
      <c r="AK90" s="183" t="s">
        <v>2406</v>
      </c>
      <c r="AL90" s="186" t="s">
        <v>2407</v>
      </c>
      <c r="AM90" s="162"/>
      <c r="AN90" s="162"/>
      <c r="AO90" s="162"/>
      <c r="AP90" s="162"/>
      <c r="AQ90" s="162"/>
      <c r="AR90" s="162"/>
      <c r="AS90" s="162"/>
      <c r="AT90" s="162"/>
      <c r="AU90" s="162"/>
      <c r="AV90" s="162">
        <v>34</v>
      </c>
      <c r="AW90" s="162"/>
      <c r="AX90" s="162">
        <v>88</v>
      </c>
      <c r="AY90" s="162" t="s">
        <v>361</v>
      </c>
      <c r="AZ90" s="162">
        <v>0</v>
      </c>
      <c r="BA90" s="206" t="s">
        <v>361</v>
      </c>
      <c r="BB90" s="162" t="s">
        <v>361</v>
      </c>
    </row>
    <row r="91" spans="1:54">
      <c r="A91" s="180" t="s">
        <v>2408</v>
      </c>
      <c r="B91" s="162"/>
      <c r="C91" s="162"/>
      <c r="D91" s="162"/>
      <c r="E91" s="162"/>
      <c r="F91" s="162"/>
      <c r="G91" s="162"/>
      <c r="H91" s="162"/>
      <c r="I91" s="162"/>
      <c r="J91" s="162"/>
      <c r="K91" s="162"/>
      <c r="L91" s="162"/>
      <c r="M91" s="162"/>
      <c r="N91" s="162"/>
      <c r="O91" s="162"/>
      <c r="P91" s="162"/>
      <c r="Q91" s="162"/>
      <c r="R91" s="176" t="s">
        <v>20</v>
      </c>
      <c r="S91" s="177" t="s">
        <v>2001</v>
      </c>
      <c r="T91" s="177" t="s">
        <v>961</v>
      </c>
      <c r="U91" s="162"/>
      <c r="V91" s="162"/>
      <c r="W91" s="162"/>
      <c r="X91" s="162"/>
      <c r="Y91" s="162"/>
      <c r="Z91" s="162"/>
      <c r="AA91" s="162"/>
      <c r="AB91" s="162"/>
      <c r="AC91" s="162"/>
      <c r="AD91" s="162"/>
      <c r="AE91" s="162"/>
      <c r="AF91" s="162"/>
      <c r="AG91" s="162"/>
      <c r="AH91" s="165" t="s">
        <v>956</v>
      </c>
      <c r="AI91" s="189">
        <v>90</v>
      </c>
      <c r="AJ91" s="189" t="s">
        <v>2409</v>
      </c>
      <c r="AK91" s="184" t="s">
        <v>2410</v>
      </c>
      <c r="AL91" s="187" t="s">
        <v>2411</v>
      </c>
      <c r="AM91" s="162"/>
      <c r="AN91" s="162"/>
      <c r="AO91" s="162"/>
      <c r="AP91" s="162"/>
      <c r="AQ91" s="162"/>
      <c r="AR91" s="162"/>
      <c r="AS91" s="162"/>
      <c r="AT91" s="162"/>
      <c r="AU91" s="162"/>
      <c r="AV91" s="162">
        <v>35</v>
      </c>
      <c r="AW91" s="162"/>
      <c r="AX91" s="162">
        <v>89</v>
      </c>
      <c r="AY91" s="162" t="s">
        <v>361</v>
      </c>
      <c r="AZ91" s="162">
        <v>0</v>
      </c>
      <c r="BA91" s="206" t="s">
        <v>361</v>
      </c>
      <c r="BB91" s="162" t="s">
        <v>361</v>
      </c>
    </row>
    <row r="92" spans="1:54">
      <c r="A92" s="180" t="s">
        <v>2412</v>
      </c>
      <c r="B92" s="162"/>
      <c r="C92" s="162"/>
      <c r="D92" s="162"/>
      <c r="E92" s="162"/>
      <c r="F92" s="162"/>
      <c r="G92" s="162"/>
      <c r="H92" s="162"/>
      <c r="I92" s="162"/>
      <c r="J92" s="162"/>
      <c r="K92" s="162"/>
      <c r="L92" s="162"/>
      <c r="M92" s="162"/>
      <c r="N92" s="162"/>
      <c r="O92" s="162"/>
      <c r="P92" s="162"/>
      <c r="Q92" s="162"/>
      <c r="R92" s="176" t="s">
        <v>22</v>
      </c>
      <c r="S92" s="177" t="s">
        <v>2001</v>
      </c>
      <c r="T92" s="177" t="s">
        <v>914</v>
      </c>
      <c r="U92" s="162"/>
      <c r="V92" s="162"/>
      <c r="W92" s="162"/>
      <c r="X92" s="162"/>
      <c r="Y92" s="162"/>
      <c r="Z92" s="162"/>
      <c r="AA92" s="162"/>
      <c r="AB92" s="162"/>
      <c r="AC92" s="162"/>
      <c r="AD92" s="162"/>
      <c r="AE92" s="162"/>
      <c r="AF92" s="162"/>
      <c r="AG92" s="162"/>
      <c r="AH92" s="165" t="s">
        <v>956</v>
      </c>
      <c r="AI92" s="189">
        <v>91</v>
      </c>
      <c r="AJ92" s="189" t="s">
        <v>2413</v>
      </c>
      <c r="AK92" s="183" t="s">
        <v>2414</v>
      </c>
      <c r="AL92" s="186" t="s">
        <v>2415</v>
      </c>
      <c r="AM92" s="162"/>
      <c r="AN92" s="162"/>
      <c r="AO92" s="162"/>
      <c r="AP92" s="162"/>
      <c r="AQ92" s="162"/>
      <c r="AR92" s="162"/>
      <c r="AS92" s="162"/>
      <c r="AT92" s="162"/>
      <c r="AU92" s="162"/>
      <c r="AV92" s="162">
        <v>36</v>
      </c>
      <c r="AW92" s="162"/>
      <c r="AX92" s="162">
        <v>90</v>
      </c>
      <c r="AY92" s="162" t="s">
        <v>361</v>
      </c>
      <c r="AZ92" s="162">
        <v>0</v>
      </c>
      <c r="BA92" s="206" t="s">
        <v>361</v>
      </c>
      <c r="BB92" s="162" t="s">
        <v>361</v>
      </c>
    </row>
    <row r="93" spans="1:54">
      <c r="A93" s="180" t="s">
        <v>2416</v>
      </c>
      <c r="B93" s="162"/>
      <c r="C93" s="162"/>
      <c r="D93" s="162"/>
      <c r="E93" s="162"/>
      <c r="F93" s="162"/>
      <c r="G93" s="162"/>
      <c r="H93" s="162"/>
      <c r="I93" s="162"/>
      <c r="J93" s="162"/>
      <c r="K93" s="162"/>
      <c r="L93" s="162"/>
      <c r="M93" s="162"/>
      <c r="N93" s="162"/>
      <c r="O93" s="162"/>
      <c r="P93" s="162"/>
      <c r="Q93" s="162"/>
      <c r="R93" s="176" t="s">
        <v>27</v>
      </c>
      <c r="S93" s="177" t="s">
        <v>2001</v>
      </c>
      <c r="T93" s="177" t="s">
        <v>960</v>
      </c>
      <c r="U93" s="162"/>
      <c r="V93" s="162"/>
      <c r="W93" s="162"/>
      <c r="X93" s="162"/>
      <c r="Y93" s="162"/>
      <c r="Z93" s="162"/>
      <c r="AA93" s="162"/>
      <c r="AB93" s="162"/>
      <c r="AC93" s="162"/>
      <c r="AD93" s="162"/>
      <c r="AE93" s="162"/>
      <c r="AF93" s="162"/>
      <c r="AG93" s="162"/>
      <c r="AH93" s="165" t="s">
        <v>956</v>
      </c>
      <c r="AI93" s="189">
        <v>92</v>
      </c>
      <c r="AJ93" s="189" t="s">
        <v>2417</v>
      </c>
      <c r="AK93" s="184" t="s">
        <v>2418</v>
      </c>
      <c r="AL93" s="187" t="s">
        <v>2419</v>
      </c>
      <c r="AM93" s="162"/>
      <c r="AN93" s="162"/>
      <c r="AO93" s="162"/>
      <c r="AP93" s="162"/>
      <c r="AQ93" s="162"/>
      <c r="AR93" s="162"/>
      <c r="AS93" s="162"/>
      <c r="AT93" s="162"/>
      <c r="AU93" s="162"/>
      <c r="AV93" s="162">
        <v>37</v>
      </c>
      <c r="AW93" s="162"/>
      <c r="AX93" s="162">
        <v>91</v>
      </c>
      <c r="AY93" s="162" t="s">
        <v>361</v>
      </c>
      <c r="AZ93" s="162">
        <v>0</v>
      </c>
      <c r="BA93" s="206" t="s">
        <v>361</v>
      </c>
      <c r="BB93" s="162" t="s">
        <v>361</v>
      </c>
    </row>
    <row r="94" spans="1:54">
      <c r="A94" s="180" t="s">
        <v>2420</v>
      </c>
      <c r="B94" s="162"/>
      <c r="C94" s="162"/>
      <c r="D94" s="162"/>
      <c r="E94" s="162"/>
      <c r="F94" s="162"/>
      <c r="G94" s="162"/>
      <c r="H94" s="162"/>
      <c r="I94" s="162"/>
      <c r="J94" s="162"/>
      <c r="K94" s="162"/>
      <c r="L94" s="162"/>
      <c r="M94" s="162"/>
      <c r="N94" s="162"/>
      <c r="O94" s="162"/>
      <c r="P94" s="162"/>
      <c r="Q94" s="162"/>
      <c r="R94" s="176" t="s">
        <v>46</v>
      </c>
      <c r="S94" s="177" t="s">
        <v>2001</v>
      </c>
      <c r="T94" s="177" t="s">
        <v>885</v>
      </c>
      <c r="U94" s="162"/>
      <c r="V94" s="162"/>
      <c r="W94" s="162"/>
      <c r="X94" s="162"/>
      <c r="Y94" s="162"/>
      <c r="Z94" s="162"/>
      <c r="AA94" s="162"/>
      <c r="AB94" s="162"/>
      <c r="AC94" s="162"/>
      <c r="AD94" s="162"/>
      <c r="AE94" s="162"/>
      <c r="AF94" s="162"/>
      <c r="AG94" s="162"/>
      <c r="AH94" s="165" t="s">
        <v>956</v>
      </c>
      <c r="AI94" s="189">
        <v>93</v>
      </c>
      <c r="AJ94" s="189" t="s">
        <v>2421</v>
      </c>
      <c r="AK94" s="183" t="s">
        <v>2422</v>
      </c>
      <c r="AL94" s="186" t="s">
        <v>2423</v>
      </c>
      <c r="AM94" s="162"/>
      <c r="AN94" s="162"/>
      <c r="AO94" s="162"/>
      <c r="AP94" s="162"/>
      <c r="AQ94" s="162"/>
      <c r="AR94" s="162"/>
      <c r="AS94" s="162"/>
      <c r="AT94" s="162"/>
      <c r="AU94" s="162"/>
      <c r="AV94" s="162">
        <v>38</v>
      </c>
      <c r="AW94" s="162"/>
      <c r="AX94" s="162">
        <v>92</v>
      </c>
      <c r="AY94" s="162" t="s">
        <v>361</v>
      </c>
      <c r="AZ94" s="162">
        <v>0</v>
      </c>
      <c r="BA94" s="206" t="s">
        <v>361</v>
      </c>
      <c r="BB94" s="162" t="s">
        <v>361</v>
      </c>
    </row>
    <row r="95" spans="1:54">
      <c r="A95" s="180" t="s">
        <v>2424</v>
      </c>
      <c r="B95" s="162"/>
      <c r="C95" s="162"/>
      <c r="D95" s="162"/>
      <c r="E95" s="162"/>
      <c r="F95" s="162"/>
      <c r="G95" s="162"/>
      <c r="H95" s="162"/>
      <c r="I95" s="162"/>
      <c r="J95" s="162"/>
      <c r="K95" s="162"/>
      <c r="L95" s="162"/>
      <c r="M95" s="162"/>
      <c r="N95" s="162"/>
      <c r="O95" s="162"/>
      <c r="P95" s="162"/>
      <c r="Q95" s="162"/>
      <c r="R95" s="176" t="s">
        <v>54</v>
      </c>
      <c r="S95" s="177" t="s">
        <v>2001</v>
      </c>
      <c r="T95" s="177">
        <v>1002</v>
      </c>
      <c r="U95" s="162"/>
      <c r="V95" s="162"/>
      <c r="W95" s="162"/>
      <c r="X95" s="162"/>
      <c r="Y95" s="162"/>
      <c r="Z95" s="162"/>
      <c r="AA95" s="162"/>
      <c r="AB95" s="162"/>
      <c r="AC95" s="162"/>
      <c r="AD95" s="162"/>
      <c r="AE95" s="162"/>
      <c r="AF95" s="162"/>
      <c r="AG95" s="162"/>
      <c r="AH95" s="165" t="s">
        <v>955</v>
      </c>
      <c r="AI95" s="189">
        <v>94</v>
      </c>
      <c r="AJ95" s="189" t="s">
        <v>2425</v>
      </c>
      <c r="AK95" s="184" t="s">
        <v>2426</v>
      </c>
      <c r="AL95" s="187" t="s">
        <v>2427</v>
      </c>
      <c r="AM95" s="162"/>
      <c r="AN95" s="162"/>
      <c r="AO95" s="162"/>
      <c r="AP95" s="162"/>
      <c r="AQ95" s="162"/>
      <c r="AR95" s="162"/>
      <c r="AS95" s="162"/>
      <c r="AT95" s="162"/>
      <c r="AU95" s="162"/>
      <c r="AV95" s="162">
        <v>39</v>
      </c>
      <c r="AW95" s="162"/>
      <c r="AX95" s="162">
        <v>93</v>
      </c>
      <c r="AY95" s="162" t="s">
        <v>361</v>
      </c>
      <c r="AZ95" s="162">
        <v>0</v>
      </c>
      <c r="BA95" s="206" t="s">
        <v>361</v>
      </c>
      <c r="BB95" s="162" t="s">
        <v>361</v>
      </c>
    </row>
    <row r="96" spans="1:54">
      <c r="A96" s="180" t="s">
        <v>2428</v>
      </c>
      <c r="B96" s="162"/>
      <c r="C96" s="162"/>
      <c r="D96" s="162"/>
      <c r="E96" s="162"/>
      <c r="F96" s="162"/>
      <c r="G96" s="162"/>
      <c r="H96" s="162"/>
      <c r="I96" s="162"/>
      <c r="J96" s="162"/>
      <c r="K96" s="162"/>
      <c r="L96" s="162"/>
      <c r="M96" s="162"/>
      <c r="N96" s="162"/>
      <c r="O96" s="162"/>
      <c r="P96" s="162"/>
      <c r="Q96" s="162"/>
      <c r="R96" s="176" t="s">
        <v>62</v>
      </c>
      <c r="S96" s="177" t="s">
        <v>2001</v>
      </c>
      <c r="T96" s="177" t="s">
        <v>959</v>
      </c>
      <c r="U96" s="162"/>
      <c r="V96" s="162"/>
      <c r="W96" s="162"/>
      <c r="X96" s="162"/>
      <c r="Y96" s="162"/>
      <c r="Z96" s="162"/>
      <c r="AA96" s="162"/>
      <c r="AB96" s="162"/>
      <c r="AC96" s="162"/>
      <c r="AD96" s="162"/>
      <c r="AE96" s="162"/>
      <c r="AF96" s="162"/>
      <c r="AG96" s="162"/>
      <c r="AH96" s="165" t="s">
        <v>955</v>
      </c>
      <c r="AI96" s="189">
        <v>95</v>
      </c>
      <c r="AJ96" s="189" t="s">
        <v>2429</v>
      </c>
      <c r="AK96" s="183" t="s">
        <v>2430</v>
      </c>
      <c r="AL96" s="186" t="s">
        <v>2431</v>
      </c>
      <c r="AM96" s="162"/>
      <c r="AN96" s="162"/>
      <c r="AO96" s="162"/>
      <c r="AP96" s="162"/>
      <c r="AQ96" s="162"/>
      <c r="AR96" s="162"/>
      <c r="AS96" s="162"/>
      <c r="AT96" s="162"/>
      <c r="AU96" s="162"/>
      <c r="AV96" s="205" t="s">
        <v>2432</v>
      </c>
      <c r="AW96" s="162"/>
      <c r="AX96" s="162">
        <v>94</v>
      </c>
      <c r="AY96" s="162" t="s">
        <v>361</v>
      </c>
      <c r="AZ96" s="162">
        <v>0</v>
      </c>
      <c r="BA96" s="206" t="s">
        <v>361</v>
      </c>
      <c r="BB96" s="162" t="s">
        <v>361</v>
      </c>
    </row>
    <row r="97" spans="1:54">
      <c r="A97" s="180" t="s">
        <v>2433</v>
      </c>
      <c r="B97" s="162"/>
      <c r="C97" s="162"/>
      <c r="D97" s="162"/>
      <c r="E97" s="162"/>
      <c r="F97" s="162"/>
      <c r="G97" s="162"/>
      <c r="H97" s="162"/>
      <c r="I97" s="162"/>
      <c r="J97" s="162"/>
      <c r="K97" s="162"/>
      <c r="L97" s="162"/>
      <c r="M97" s="162"/>
      <c r="N97" s="162"/>
      <c r="O97" s="162"/>
      <c r="P97" s="162"/>
      <c r="Q97" s="162"/>
      <c r="R97" s="176" t="s">
        <v>65</v>
      </c>
      <c r="S97" s="177" t="s">
        <v>2001</v>
      </c>
      <c r="T97" s="177">
        <v>1003</v>
      </c>
      <c r="U97" s="162"/>
      <c r="V97" s="162"/>
      <c r="W97" s="162"/>
      <c r="X97" s="162"/>
      <c r="Y97" s="162"/>
      <c r="Z97" s="162"/>
      <c r="AA97" s="162"/>
      <c r="AB97" s="162"/>
      <c r="AC97" s="162"/>
      <c r="AD97" s="162"/>
      <c r="AE97" s="162"/>
      <c r="AF97" s="162"/>
      <c r="AG97" s="162"/>
      <c r="AH97" s="165" t="s">
        <v>955</v>
      </c>
      <c r="AI97" s="189">
        <v>96</v>
      </c>
      <c r="AJ97" s="189" t="s">
        <v>2434</v>
      </c>
      <c r="AK97" s="184" t="s">
        <v>2435</v>
      </c>
      <c r="AL97" s="187" t="s">
        <v>2436</v>
      </c>
      <c r="AM97" s="162"/>
      <c r="AN97" s="162"/>
      <c r="AO97" s="162"/>
      <c r="AP97" s="162"/>
      <c r="AQ97" s="162"/>
      <c r="AR97" s="162"/>
      <c r="AS97" s="162"/>
      <c r="AT97" s="162"/>
      <c r="AU97" s="162"/>
      <c r="AV97" s="162"/>
      <c r="AW97" s="162"/>
      <c r="AX97" s="162">
        <v>95</v>
      </c>
      <c r="AY97" s="162" t="s">
        <v>361</v>
      </c>
      <c r="AZ97" s="162">
        <v>0</v>
      </c>
      <c r="BA97" s="206" t="s">
        <v>361</v>
      </c>
      <c r="BB97" s="162" t="s">
        <v>361</v>
      </c>
    </row>
    <row r="98" spans="1:54">
      <c r="A98" s="180" t="s">
        <v>2437</v>
      </c>
      <c r="B98" s="162"/>
      <c r="C98" s="162"/>
      <c r="D98" s="162"/>
      <c r="E98" s="162"/>
      <c r="F98" s="162"/>
      <c r="G98" s="162"/>
      <c r="H98" s="162"/>
      <c r="I98" s="162"/>
      <c r="J98" s="162"/>
      <c r="K98" s="162"/>
      <c r="L98" s="162"/>
      <c r="M98" s="162"/>
      <c r="N98" s="162"/>
      <c r="O98" s="162"/>
      <c r="P98" s="162"/>
      <c r="Q98" s="162"/>
      <c r="R98" s="176" t="s">
        <v>68</v>
      </c>
      <c r="S98" s="177" t="s">
        <v>2001</v>
      </c>
      <c r="T98" s="177" t="s">
        <v>930</v>
      </c>
      <c r="U98" s="162"/>
      <c r="V98" s="162"/>
      <c r="W98" s="162"/>
      <c r="X98" s="162"/>
      <c r="Y98" s="162"/>
      <c r="Z98" s="162"/>
      <c r="AA98" s="162"/>
      <c r="AB98" s="162"/>
      <c r="AC98" s="162"/>
      <c r="AD98" s="162"/>
      <c r="AE98" s="162"/>
      <c r="AF98" s="162"/>
      <c r="AG98" s="162"/>
      <c r="AH98" s="165" t="s">
        <v>955</v>
      </c>
      <c r="AI98" s="189">
        <v>97</v>
      </c>
      <c r="AJ98" s="189" t="s">
        <v>2438</v>
      </c>
      <c r="AK98" s="183" t="s">
        <v>2439</v>
      </c>
      <c r="AL98" s="186" t="s">
        <v>2440</v>
      </c>
      <c r="AM98" s="162"/>
      <c r="AN98" s="162"/>
      <c r="AO98" s="162"/>
      <c r="AP98" s="162"/>
      <c r="AQ98" s="162"/>
      <c r="AR98" s="162"/>
      <c r="AS98" s="162"/>
      <c r="AT98" s="162"/>
      <c r="AU98" s="162"/>
      <c r="AV98" s="162"/>
      <c r="AW98" s="162"/>
      <c r="AX98" s="162">
        <v>96</v>
      </c>
      <c r="AY98" s="162" t="s">
        <v>361</v>
      </c>
      <c r="AZ98" s="162">
        <v>0</v>
      </c>
      <c r="BA98" s="206" t="s">
        <v>361</v>
      </c>
      <c r="BB98" s="162" t="s">
        <v>361</v>
      </c>
    </row>
    <row r="99" spans="1:54">
      <c r="A99" s="180" t="s">
        <v>2441</v>
      </c>
      <c r="B99" s="162"/>
      <c r="C99" s="162"/>
      <c r="D99" s="162"/>
      <c r="E99" s="162"/>
      <c r="F99" s="162"/>
      <c r="G99" s="162"/>
      <c r="H99" s="162"/>
      <c r="I99" s="162"/>
      <c r="J99" s="162"/>
      <c r="K99" s="162"/>
      <c r="L99" s="162"/>
      <c r="M99" s="162"/>
      <c r="N99" s="162"/>
      <c r="O99" s="162"/>
      <c r="P99" s="162"/>
      <c r="Q99" s="162"/>
      <c r="R99" s="176" t="s">
        <v>76</v>
      </c>
      <c r="S99" s="177" t="s">
        <v>2001</v>
      </c>
      <c r="T99" s="177" t="s">
        <v>958</v>
      </c>
      <c r="U99" s="162"/>
      <c r="V99" s="162"/>
      <c r="W99" s="162"/>
      <c r="X99" s="162"/>
      <c r="Y99" s="162"/>
      <c r="Z99" s="162"/>
      <c r="AA99" s="162"/>
      <c r="AB99" s="162"/>
      <c r="AC99" s="162"/>
      <c r="AD99" s="162"/>
      <c r="AE99" s="162"/>
      <c r="AF99" s="162"/>
      <c r="AG99" s="162"/>
      <c r="AH99" s="165" t="s">
        <v>955</v>
      </c>
      <c r="AI99" s="189">
        <v>98</v>
      </c>
      <c r="AJ99" s="189" t="s">
        <v>2442</v>
      </c>
      <c r="AK99" s="184" t="s">
        <v>2443</v>
      </c>
      <c r="AL99" s="187" t="s">
        <v>2444</v>
      </c>
      <c r="AM99" s="162"/>
      <c r="AN99" s="162"/>
      <c r="AO99" s="162"/>
      <c r="AP99" s="162"/>
      <c r="AQ99" s="162"/>
      <c r="AR99" s="162"/>
      <c r="AS99" s="162"/>
      <c r="AT99" s="162"/>
      <c r="AU99" s="162"/>
      <c r="AV99" s="162"/>
      <c r="AW99" s="162"/>
      <c r="AX99" s="162">
        <v>97</v>
      </c>
      <c r="AY99" s="162" t="s">
        <v>361</v>
      </c>
      <c r="AZ99" s="162">
        <v>0</v>
      </c>
      <c r="BA99" s="206" t="s">
        <v>361</v>
      </c>
      <c r="BB99" s="162" t="s">
        <v>361</v>
      </c>
    </row>
    <row r="100" spans="1:54">
      <c r="A100" s="180" t="s">
        <v>2445</v>
      </c>
      <c r="B100" s="162"/>
      <c r="C100" s="162"/>
      <c r="D100" s="162"/>
      <c r="E100" s="162"/>
      <c r="F100" s="162"/>
      <c r="G100" s="162"/>
      <c r="H100" s="162"/>
      <c r="I100" s="162"/>
      <c r="J100" s="162"/>
      <c r="K100" s="162"/>
      <c r="L100" s="162"/>
      <c r="M100" s="162"/>
      <c r="N100" s="162"/>
      <c r="O100" s="162"/>
      <c r="P100" s="162"/>
      <c r="Q100" s="162"/>
      <c r="R100" s="176" t="s">
        <v>83</v>
      </c>
      <c r="S100" s="177" t="s">
        <v>2191</v>
      </c>
      <c r="T100" s="177">
        <v>1004</v>
      </c>
      <c r="U100" s="162"/>
      <c r="V100" s="162"/>
      <c r="W100" s="162"/>
      <c r="X100" s="162"/>
      <c r="Y100" s="162"/>
      <c r="Z100" s="162"/>
      <c r="AA100" s="162"/>
      <c r="AB100" s="162"/>
      <c r="AC100" s="162"/>
      <c r="AD100" s="162"/>
      <c r="AE100" s="162"/>
      <c r="AF100" s="162"/>
      <c r="AG100" s="162"/>
      <c r="AH100" s="165" t="s">
        <v>955</v>
      </c>
      <c r="AI100" s="189">
        <v>99</v>
      </c>
      <c r="AJ100" s="189" t="s">
        <v>2446</v>
      </c>
      <c r="AK100" s="183" t="s">
        <v>2447</v>
      </c>
      <c r="AL100" s="186" t="s">
        <v>2448</v>
      </c>
      <c r="AM100" s="162"/>
      <c r="AN100" s="162"/>
      <c r="AO100" s="162"/>
      <c r="AP100" s="162"/>
      <c r="AQ100" s="162"/>
      <c r="AR100" s="162"/>
      <c r="AS100" s="162"/>
      <c r="AT100" s="162"/>
      <c r="AU100" s="162"/>
      <c r="AV100" s="162"/>
      <c r="AW100" s="162"/>
      <c r="AX100" s="162">
        <v>98</v>
      </c>
      <c r="AY100" s="162" t="s">
        <v>361</v>
      </c>
      <c r="AZ100" s="162">
        <v>0</v>
      </c>
      <c r="BA100" s="206" t="s">
        <v>361</v>
      </c>
      <c r="BB100" s="162" t="s">
        <v>361</v>
      </c>
    </row>
    <row r="101" spans="1:54">
      <c r="A101" s="180" t="s">
        <v>2449</v>
      </c>
      <c r="B101" s="162"/>
      <c r="C101" s="162"/>
      <c r="D101" s="162"/>
      <c r="E101" s="162"/>
      <c r="F101" s="162"/>
      <c r="G101" s="162"/>
      <c r="H101" s="162"/>
      <c r="I101" s="162"/>
      <c r="J101" s="162"/>
      <c r="K101" s="162"/>
      <c r="L101" s="162"/>
      <c r="M101" s="162"/>
      <c r="N101" s="162"/>
      <c r="O101" s="162"/>
      <c r="P101" s="162"/>
      <c r="Q101" s="162"/>
      <c r="R101" s="176" t="s">
        <v>85</v>
      </c>
      <c r="S101" s="177" t="s">
        <v>2001</v>
      </c>
      <c r="T101" s="177" t="s">
        <v>868</v>
      </c>
      <c r="U101" s="162"/>
      <c r="V101" s="162"/>
      <c r="W101" s="162"/>
      <c r="X101" s="162"/>
      <c r="Y101" s="162"/>
      <c r="Z101" s="162"/>
      <c r="AA101" s="162"/>
      <c r="AB101" s="162"/>
      <c r="AC101" s="162"/>
      <c r="AD101" s="162"/>
      <c r="AE101" s="162"/>
      <c r="AF101" s="162"/>
      <c r="AG101" s="162"/>
      <c r="AH101" s="165" t="s">
        <v>954</v>
      </c>
      <c r="AI101" s="189">
        <v>100</v>
      </c>
      <c r="AJ101" s="189" t="s">
        <v>2450</v>
      </c>
      <c r="AK101" s="184" t="s">
        <v>2451</v>
      </c>
      <c r="AL101" s="187" t="s">
        <v>2452</v>
      </c>
      <c r="AM101" s="162"/>
      <c r="AN101" s="162"/>
      <c r="AO101" s="162"/>
      <c r="AP101" s="162"/>
      <c r="AQ101" s="162"/>
      <c r="AR101" s="162"/>
      <c r="AS101" s="162"/>
      <c r="AT101" s="162"/>
      <c r="AU101" s="162"/>
      <c r="AV101" s="162"/>
      <c r="AW101" s="162"/>
      <c r="AX101" s="162">
        <v>99</v>
      </c>
      <c r="AY101" s="162" t="s">
        <v>361</v>
      </c>
      <c r="AZ101" s="162">
        <v>0</v>
      </c>
      <c r="BA101" s="206" t="s">
        <v>361</v>
      </c>
      <c r="BB101" s="162" t="s">
        <v>361</v>
      </c>
    </row>
    <row r="102" spans="1:54">
      <c r="A102" s="180" t="s">
        <v>961</v>
      </c>
      <c r="B102" s="162"/>
      <c r="C102" s="162"/>
      <c r="D102" s="162"/>
      <c r="E102" s="162"/>
      <c r="F102" s="162"/>
      <c r="G102" s="162"/>
      <c r="H102" s="162"/>
      <c r="I102" s="162"/>
      <c r="J102" s="162"/>
      <c r="K102" s="162"/>
      <c r="L102" s="162"/>
      <c r="M102" s="162"/>
      <c r="N102" s="162"/>
      <c r="O102" s="162"/>
      <c r="P102" s="162"/>
      <c r="Q102" s="162"/>
      <c r="R102" s="176" t="s">
        <v>103</v>
      </c>
      <c r="S102" s="177" t="s">
        <v>2001</v>
      </c>
      <c r="T102" s="177" t="s">
        <v>947</v>
      </c>
      <c r="U102" s="162"/>
      <c r="V102" s="162"/>
      <c r="W102" s="162"/>
      <c r="X102" s="162"/>
      <c r="Y102" s="162"/>
      <c r="Z102" s="162"/>
      <c r="AA102" s="162"/>
      <c r="AB102" s="162"/>
      <c r="AC102" s="162"/>
      <c r="AD102" s="162"/>
      <c r="AE102" s="162"/>
      <c r="AF102" s="162"/>
      <c r="AG102" s="162"/>
      <c r="AH102" s="165" t="s">
        <v>954</v>
      </c>
      <c r="AI102" s="189">
        <v>101</v>
      </c>
      <c r="AJ102" s="189" t="s">
        <v>2453</v>
      </c>
      <c r="AK102" s="183" t="s">
        <v>2454</v>
      </c>
      <c r="AL102" s="186" t="s">
        <v>2455</v>
      </c>
      <c r="AM102" s="162"/>
      <c r="AN102" s="162"/>
      <c r="AO102" s="162"/>
      <c r="AP102" s="162"/>
      <c r="AQ102" s="162"/>
      <c r="AR102" s="162"/>
      <c r="AS102" s="162"/>
      <c r="AT102" s="162"/>
      <c r="AU102" s="162"/>
      <c r="AV102" s="162"/>
      <c r="AW102" s="162"/>
      <c r="AX102" s="162">
        <v>100</v>
      </c>
      <c r="AY102" s="162" t="s">
        <v>361</v>
      </c>
      <c r="AZ102" s="162">
        <v>0</v>
      </c>
      <c r="BA102" s="206" t="s">
        <v>361</v>
      </c>
      <c r="BB102" s="162" t="s">
        <v>361</v>
      </c>
    </row>
    <row r="103" spans="1:54">
      <c r="A103" s="180" t="s">
        <v>960</v>
      </c>
      <c r="B103" s="162"/>
      <c r="C103" s="162"/>
      <c r="D103" s="162"/>
      <c r="E103" s="162"/>
      <c r="F103" s="162"/>
      <c r="G103" s="162"/>
      <c r="H103" s="162"/>
      <c r="I103" s="162"/>
      <c r="J103" s="162"/>
      <c r="K103" s="162"/>
      <c r="L103" s="162"/>
      <c r="M103" s="162"/>
      <c r="N103" s="162"/>
      <c r="O103" s="162"/>
      <c r="P103" s="162"/>
      <c r="Q103" s="162"/>
      <c r="R103" s="176" t="s">
        <v>105</v>
      </c>
      <c r="S103" s="177" t="s">
        <v>2001</v>
      </c>
      <c r="T103" s="177">
        <v>1802</v>
      </c>
      <c r="U103" s="162"/>
      <c r="V103" s="162"/>
      <c r="W103" s="162"/>
      <c r="X103" s="162"/>
      <c r="Y103" s="162"/>
      <c r="Z103" s="162"/>
      <c r="AA103" s="162"/>
      <c r="AB103" s="162"/>
      <c r="AC103" s="162"/>
      <c r="AD103" s="162"/>
      <c r="AE103" s="162"/>
      <c r="AF103" s="162"/>
      <c r="AG103" s="162"/>
      <c r="AH103" s="165" t="s">
        <v>954</v>
      </c>
      <c r="AI103" s="189">
        <v>102</v>
      </c>
      <c r="AJ103" s="189" t="s">
        <v>2456</v>
      </c>
      <c r="AK103" s="184" t="s">
        <v>210</v>
      </c>
      <c r="AL103" s="187" t="s">
        <v>2457</v>
      </c>
      <c r="AM103" s="162"/>
      <c r="AN103" s="162"/>
      <c r="AO103" s="162"/>
      <c r="AP103" s="162"/>
      <c r="AQ103" s="162"/>
      <c r="AR103" s="162"/>
      <c r="AS103" s="162"/>
      <c r="AT103" s="162"/>
      <c r="AU103" s="162"/>
      <c r="AV103" s="162"/>
      <c r="AW103" s="162"/>
      <c r="AX103" s="162">
        <v>101</v>
      </c>
      <c r="AY103" s="162" t="s">
        <v>361</v>
      </c>
      <c r="AZ103" s="162">
        <v>0</v>
      </c>
      <c r="BA103" s="206" t="s">
        <v>361</v>
      </c>
      <c r="BB103" s="162" t="s">
        <v>361</v>
      </c>
    </row>
    <row r="104" spans="1:54">
      <c r="A104" s="180" t="s">
        <v>959</v>
      </c>
      <c r="B104" s="162"/>
      <c r="C104" s="162"/>
      <c r="D104" s="162"/>
      <c r="E104" s="162"/>
      <c r="F104" s="162"/>
      <c r="G104" s="162"/>
      <c r="H104" s="162"/>
      <c r="I104" s="162"/>
      <c r="J104" s="162"/>
      <c r="K104" s="162"/>
      <c r="L104" s="162"/>
      <c r="M104" s="162"/>
      <c r="N104" s="162"/>
      <c r="O104" s="162"/>
      <c r="P104" s="162"/>
      <c r="Q104" s="162"/>
      <c r="R104" s="176" t="s">
        <v>108</v>
      </c>
      <c r="S104" s="177" t="s">
        <v>2001</v>
      </c>
      <c r="T104" s="177">
        <v>1007</v>
      </c>
      <c r="U104" s="162"/>
      <c r="V104" s="162"/>
      <c r="W104" s="162"/>
      <c r="X104" s="162"/>
      <c r="Y104" s="162"/>
      <c r="Z104" s="162"/>
      <c r="AA104" s="162"/>
      <c r="AB104" s="162"/>
      <c r="AC104" s="162"/>
      <c r="AD104" s="162"/>
      <c r="AE104" s="162"/>
      <c r="AF104" s="162"/>
      <c r="AG104" s="162"/>
      <c r="AH104" s="165" t="s">
        <v>954</v>
      </c>
      <c r="AI104" s="189">
        <v>103</v>
      </c>
      <c r="AJ104" s="189" t="s">
        <v>2458</v>
      </c>
      <c r="AK104" s="183" t="s">
        <v>2459</v>
      </c>
      <c r="AL104" s="186" t="s">
        <v>2460</v>
      </c>
      <c r="AM104" s="162"/>
      <c r="AN104" s="162"/>
      <c r="AO104" s="162"/>
      <c r="AP104" s="162"/>
      <c r="AQ104" s="162"/>
      <c r="AR104" s="162"/>
      <c r="AS104" s="162"/>
      <c r="AT104" s="162"/>
      <c r="AU104" s="162"/>
      <c r="AV104" s="162"/>
      <c r="AW104" s="162"/>
      <c r="AX104" s="162">
        <v>102</v>
      </c>
      <c r="AY104" s="162" t="s">
        <v>361</v>
      </c>
      <c r="AZ104" s="162">
        <v>0</v>
      </c>
      <c r="BA104" s="206" t="s">
        <v>361</v>
      </c>
      <c r="BB104" s="162" t="s">
        <v>361</v>
      </c>
    </row>
    <row r="105" spans="1:54">
      <c r="A105" s="180" t="s">
        <v>1004</v>
      </c>
      <c r="B105" s="162"/>
      <c r="C105" s="162"/>
      <c r="D105" s="162"/>
      <c r="E105" s="162"/>
      <c r="F105" s="162"/>
      <c r="G105" s="162"/>
      <c r="H105" s="162"/>
      <c r="I105" s="162"/>
      <c r="J105" s="162"/>
      <c r="K105" s="162"/>
      <c r="L105" s="162"/>
      <c r="M105" s="162"/>
      <c r="N105" s="162"/>
      <c r="O105" s="162"/>
      <c r="P105" s="162"/>
      <c r="Q105" s="162"/>
      <c r="R105" s="176" t="s">
        <v>109</v>
      </c>
      <c r="S105" s="177" t="s">
        <v>2001</v>
      </c>
      <c r="T105" s="177" t="s">
        <v>874</v>
      </c>
      <c r="U105" s="162"/>
      <c r="V105" s="162"/>
      <c r="W105" s="162"/>
      <c r="X105" s="162"/>
      <c r="Y105" s="162"/>
      <c r="Z105" s="162"/>
      <c r="AA105" s="162"/>
      <c r="AB105" s="162"/>
      <c r="AC105" s="162"/>
      <c r="AD105" s="162"/>
      <c r="AE105" s="162"/>
      <c r="AF105" s="162"/>
      <c r="AG105" s="162"/>
      <c r="AH105" s="165" t="s">
        <v>1002</v>
      </c>
      <c r="AI105" s="189">
        <v>104</v>
      </c>
      <c r="AJ105" s="189" t="s">
        <v>2461</v>
      </c>
      <c r="AK105" s="184" t="s">
        <v>1163</v>
      </c>
      <c r="AL105" s="187" t="s">
        <v>2462</v>
      </c>
      <c r="AM105" s="162"/>
      <c r="AN105" s="162"/>
      <c r="AO105" s="162"/>
      <c r="AP105" s="162"/>
      <c r="AQ105" s="162"/>
      <c r="AR105" s="162"/>
      <c r="AS105" s="162"/>
      <c r="AT105" s="162"/>
      <c r="AU105" s="162"/>
      <c r="AV105" s="162"/>
      <c r="AW105" s="162"/>
      <c r="AX105" s="162">
        <v>103</v>
      </c>
      <c r="AY105" s="162" t="s">
        <v>361</v>
      </c>
      <c r="AZ105" s="162">
        <v>0</v>
      </c>
      <c r="BA105" s="206" t="s">
        <v>361</v>
      </c>
      <c r="BB105" s="162" t="s">
        <v>361</v>
      </c>
    </row>
    <row r="106" spans="1:54">
      <c r="A106" s="180" t="s">
        <v>958</v>
      </c>
      <c r="B106" s="162"/>
      <c r="C106" s="162"/>
      <c r="D106" s="162"/>
      <c r="E106" s="162"/>
      <c r="F106" s="162"/>
      <c r="G106" s="162"/>
      <c r="H106" s="162"/>
      <c r="I106" s="162"/>
      <c r="J106" s="162"/>
      <c r="K106" s="162"/>
      <c r="L106" s="162"/>
      <c r="M106" s="162"/>
      <c r="N106" s="162"/>
      <c r="O106" s="162"/>
      <c r="P106" s="162"/>
      <c r="Q106" s="162"/>
      <c r="R106" s="176" t="s">
        <v>113</v>
      </c>
      <c r="S106" s="177" t="s">
        <v>2001</v>
      </c>
      <c r="T106" s="177">
        <v>1803</v>
      </c>
      <c r="U106" s="162"/>
      <c r="V106" s="162"/>
      <c r="W106" s="162"/>
      <c r="X106" s="162"/>
      <c r="Y106" s="162"/>
      <c r="Z106" s="162"/>
      <c r="AA106" s="162"/>
      <c r="AB106" s="162"/>
      <c r="AC106" s="162"/>
      <c r="AD106" s="162"/>
      <c r="AE106" s="162"/>
      <c r="AF106" s="162"/>
      <c r="AG106" s="162"/>
      <c r="AH106" s="165" t="s">
        <v>1002</v>
      </c>
      <c r="AI106" s="189">
        <v>105</v>
      </c>
      <c r="AJ106" s="189" t="s">
        <v>2463</v>
      </c>
      <c r="AK106" s="183" t="s">
        <v>1165</v>
      </c>
      <c r="AL106" s="186" t="s">
        <v>2464</v>
      </c>
      <c r="AM106" s="162"/>
      <c r="AN106" s="162"/>
      <c r="AO106" s="162"/>
      <c r="AP106" s="162"/>
      <c r="AQ106" s="162"/>
      <c r="AR106" s="162"/>
      <c r="AS106" s="162"/>
      <c r="AT106" s="162"/>
      <c r="AU106" s="162"/>
      <c r="AV106" s="162"/>
      <c r="AW106" s="162"/>
      <c r="AX106" s="162">
        <v>104</v>
      </c>
      <c r="AY106" s="162" t="s">
        <v>361</v>
      </c>
      <c r="AZ106" s="162">
        <v>0</v>
      </c>
      <c r="BA106" s="206" t="s">
        <v>361</v>
      </c>
      <c r="BB106" s="162" t="s">
        <v>361</v>
      </c>
    </row>
    <row r="107" spans="1:54">
      <c r="A107" s="180" t="s">
        <v>1021</v>
      </c>
      <c r="B107" s="162"/>
      <c r="C107" s="162"/>
      <c r="D107" s="162"/>
      <c r="E107" s="162"/>
      <c r="F107" s="162"/>
      <c r="G107" s="162"/>
      <c r="H107" s="162"/>
      <c r="I107" s="162"/>
      <c r="J107" s="162"/>
      <c r="K107" s="162"/>
      <c r="L107" s="162"/>
      <c r="M107" s="162"/>
      <c r="N107" s="162"/>
      <c r="O107" s="162"/>
      <c r="P107" s="162"/>
      <c r="Q107" s="162"/>
      <c r="R107" s="176" t="s">
        <v>116</v>
      </c>
      <c r="S107" s="177" t="s">
        <v>2001</v>
      </c>
      <c r="T107" s="177" t="s">
        <v>884</v>
      </c>
      <c r="U107" s="162"/>
      <c r="V107" s="162"/>
      <c r="W107" s="162"/>
      <c r="X107" s="162"/>
      <c r="Y107" s="162"/>
      <c r="Z107" s="162"/>
      <c r="AA107" s="162"/>
      <c r="AB107" s="162"/>
      <c r="AC107" s="162"/>
      <c r="AD107" s="162"/>
      <c r="AE107" s="162"/>
      <c r="AF107" s="162"/>
      <c r="AG107" s="162"/>
      <c r="AH107" s="165" t="s">
        <v>1002</v>
      </c>
      <c r="AI107" s="189">
        <v>106</v>
      </c>
      <c r="AJ107" s="189" t="s">
        <v>2465</v>
      </c>
      <c r="AK107" s="184" t="s">
        <v>1167</v>
      </c>
      <c r="AL107" s="187" t="s">
        <v>2466</v>
      </c>
      <c r="AM107" s="162"/>
      <c r="AN107" s="162"/>
      <c r="AO107" s="162"/>
      <c r="AP107" s="162"/>
      <c r="AQ107" s="162"/>
      <c r="AR107" s="162"/>
      <c r="AS107" s="162"/>
      <c r="AT107" s="162"/>
      <c r="AU107" s="162"/>
      <c r="AV107" s="162"/>
      <c r="AW107" s="162"/>
      <c r="AX107" s="162">
        <v>105</v>
      </c>
      <c r="AY107" s="162" t="s">
        <v>361</v>
      </c>
      <c r="AZ107" s="162">
        <v>0</v>
      </c>
      <c r="BA107" s="206" t="s">
        <v>361</v>
      </c>
      <c r="BB107" s="162" t="s">
        <v>361</v>
      </c>
    </row>
    <row r="108" spans="1:54">
      <c r="A108" s="180" t="s">
        <v>1032</v>
      </c>
      <c r="B108" s="162"/>
      <c r="C108" s="162"/>
      <c r="D108" s="162"/>
      <c r="E108" s="162"/>
      <c r="F108" s="162"/>
      <c r="G108" s="162"/>
      <c r="H108" s="162"/>
      <c r="I108" s="162"/>
      <c r="J108" s="162"/>
      <c r="K108" s="162"/>
      <c r="L108" s="162"/>
      <c r="M108" s="162"/>
      <c r="N108" s="162"/>
      <c r="O108" s="162"/>
      <c r="P108" s="162"/>
      <c r="Q108" s="162"/>
      <c r="R108" s="176" t="s">
        <v>121</v>
      </c>
      <c r="S108" s="177" t="s">
        <v>2001</v>
      </c>
      <c r="T108" s="177" t="s">
        <v>946</v>
      </c>
      <c r="U108" s="162"/>
      <c r="V108" s="162"/>
      <c r="W108" s="162"/>
      <c r="X108" s="162"/>
      <c r="Y108" s="162"/>
      <c r="Z108" s="162"/>
      <c r="AA108" s="162"/>
      <c r="AB108" s="162"/>
      <c r="AC108" s="162"/>
      <c r="AD108" s="162"/>
      <c r="AE108" s="162"/>
      <c r="AF108" s="162"/>
      <c r="AG108" s="162"/>
      <c r="AH108" s="165" t="s">
        <v>1002</v>
      </c>
      <c r="AI108" s="189">
        <v>107</v>
      </c>
      <c r="AJ108" s="189" t="s">
        <v>2467</v>
      </c>
      <c r="AK108" s="183" t="s">
        <v>1169</v>
      </c>
      <c r="AL108" s="186" t="s">
        <v>2468</v>
      </c>
      <c r="AM108" s="162"/>
      <c r="AN108" s="162"/>
      <c r="AO108" s="162"/>
      <c r="AP108" s="162"/>
      <c r="AQ108" s="162"/>
      <c r="AR108" s="162"/>
      <c r="AS108" s="162"/>
      <c r="AT108" s="162"/>
      <c r="AU108" s="162"/>
      <c r="AV108" s="162"/>
      <c r="AW108" s="162"/>
      <c r="AX108" s="162">
        <v>106</v>
      </c>
      <c r="AY108" s="162" t="s">
        <v>361</v>
      </c>
      <c r="AZ108" s="162">
        <v>0</v>
      </c>
      <c r="BA108" s="206" t="s">
        <v>361</v>
      </c>
      <c r="BB108" s="162" t="s">
        <v>361</v>
      </c>
    </row>
    <row r="109" spans="1:54">
      <c r="A109" s="180" t="s">
        <v>957</v>
      </c>
      <c r="B109" s="162"/>
      <c r="C109" s="162"/>
      <c r="D109" s="162"/>
      <c r="E109" s="162"/>
      <c r="F109" s="162"/>
      <c r="G109" s="162"/>
      <c r="H109" s="162"/>
      <c r="I109" s="162"/>
      <c r="J109" s="162"/>
      <c r="K109" s="162"/>
      <c r="L109" s="162"/>
      <c r="M109" s="162"/>
      <c r="N109" s="162"/>
      <c r="O109" s="162"/>
      <c r="P109" s="162"/>
      <c r="Q109" s="162"/>
      <c r="R109" s="176" t="s">
        <v>122</v>
      </c>
      <c r="S109" s="177" t="s">
        <v>2001</v>
      </c>
      <c r="T109" s="177" t="s">
        <v>945</v>
      </c>
      <c r="U109" s="162"/>
      <c r="V109" s="162"/>
      <c r="W109" s="162"/>
      <c r="X109" s="162"/>
      <c r="Y109" s="162"/>
      <c r="Z109" s="162"/>
      <c r="AA109" s="162"/>
      <c r="AB109" s="162"/>
      <c r="AC109" s="162"/>
      <c r="AD109" s="162"/>
      <c r="AE109" s="162"/>
      <c r="AF109" s="162"/>
      <c r="AG109" s="162"/>
      <c r="AH109" s="165" t="s">
        <v>1002</v>
      </c>
      <c r="AI109" s="189">
        <v>108</v>
      </c>
      <c r="AJ109" s="189" t="s">
        <v>2469</v>
      </c>
      <c r="AK109" s="184" t="s">
        <v>1171</v>
      </c>
      <c r="AL109" s="187" t="s">
        <v>2470</v>
      </c>
      <c r="AM109" s="162"/>
      <c r="AN109" s="162"/>
      <c r="AO109" s="162"/>
      <c r="AP109" s="162"/>
      <c r="AQ109" s="162"/>
      <c r="AR109" s="162"/>
      <c r="AS109" s="162"/>
      <c r="AT109" s="162"/>
      <c r="AU109" s="162"/>
      <c r="AV109" s="162"/>
      <c r="AW109" s="162"/>
      <c r="AX109" s="162">
        <v>107</v>
      </c>
      <c r="AY109" s="162" t="s">
        <v>361</v>
      </c>
      <c r="AZ109" s="162">
        <v>0</v>
      </c>
      <c r="BA109" s="206" t="s">
        <v>361</v>
      </c>
      <c r="BB109" s="162" t="s">
        <v>361</v>
      </c>
    </row>
    <row r="110" spans="1:54">
      <c r="A110" s="180" t="s">
        <v>1003</v>
      </c>
      <c r="B110" s="162"/>
      <c r="C110" s="162"/>
      <c r="D110" s="162"/>
      <c r="E110" s="162"/>
      <c r="F110" s="162"/>
      <c r="G110" s="162"/>
      <c r="H110" s="162"/>
      <c r="I110" s="162"/>
      <c r="J110" s="162"/>
      <c r="K110" s="162"/>
      <c r="L110" s="162"/>
      <c r="M110" s="162"/>
      <c r="N110" s="162"/>
      <c r="O110" s="162"/>
      <c r="P110" s="162"/>
      <c r="Q110" s="162"/>
      <c r="R110" s="176" t="s">
        <v>126</v>
      </c>
      <c r="S110" s="177" t="s">
        <v>2191</v>
      </c>
      <c r="T110" s="177" t="s">
        <v>867</v>
      </c>
      <c r="U110" s="162"/>
      <c r="V110" s="162"/>
      <c r="W110" s="162"/>
      <c r="X110" s="162"/>
      <c r="Y110" s="162"/>
      <c r="Z110" s="162"/>
      <c r="AA110" s="162"/>
      <c r="AB110" s="162"/>
      <c r="AC110" s="162"/>
      <c r="AD110" s="162"/>
      <c r="AE110" s="162"/>
      <c r="AF110" s="162"/>
      <c r="AG110" s="162"/>
      <c r="AH110" s="165" t="s">
        <v>1002</v>
      </c>
      <c r="AI110" s="189">
        <v>109</v>
      </c>
      <c r="AJ110" s="189" t="s">
        <v>2471</v>
      </c>
      <c r="AK110" s="183" t="s">
        <v>1173</v>
      </c>
      <c r="AL110" s="186" t="s">
        <v>2472</v>
      </c>
      <c r="AM110" s="162"/>
      <c r="AN110" s="162"/>
      <c r="AO110" s="162"/>
      <c r="AP110" s="162"/>
      <c r="AQ110" s="162"/>
      <c r="AR110" s="162"/>
      <c r="AS110" s="162"/>
      <c r="AT110" s="162"/>
      <c r="AU110" s="162"/>
      <c r="AV110" s="162"/>
      <c r="AW110" s="162"/>
      <c r="AX110" s="162">
        <v>108</v>
      </c>
      <c r="AY110" s="162" t="s">
        <v>361</v>
      </c>
      <c r="AZ110" s="162">
        <v>0</v>
      </c>
      <c r="BA110" s="206" t="s">
        <v>361</v>
      </c>
      <c r="BB110" s="162" t="s">
        <v>361</v>
      </c>
    </row>
    <row r="111" spans="1:54">
      <c r="A111" s="180" t="s">
        <v>956</v>
      </c>
      <c r="B111" s="162"/>
      <c r="C111" s="162"/>
      <c r="D111" s="162"/>
      <c r="E111" s="162"/>
      <c r="F111" s="162"/>
      <c r="G111" s="162"/>
      <c r="H111" s="162"/>
      <c r="I111" s="162"/>
      <c r="J111" s="162"/>
      <c r="K111" s="162"/>
      <c r="L111" s="162"/>
      <c r="M111" s="162"/>
      <c r="N111" s="162"/>
      <c r="O111" s="162"/>
      <c r="P111" s="162"/>
      <c r="Q111" s="162"/>
      <c r="R111" s="176" t="s">
        <v>133</v>
      </c>
      <c r="S111" s="177" t="s">
        <v>2001</v>
      </c>
      <c r="T111" s="177" t="s">
        <v>957</v>
      </c>
      <c r="U111" s="162"/>
      <c r="V111" s="162"/>
      <c r="W111" s="162"/>
      <c r="X111" s="162"/>
      <c r="Y111" s="162"/>
      <c r="Z111" s="162"/>
      <c r="AA111" s="162"/>
      <c r="AB111" s="162"/>
      <c r="AC111" s="162"/>
      <c r="AD111" s="162"/>
      <c r="AE111" s="162"/>
      <c r="AF111" s="162"/>
      <c r="AG111" s="162"/>
      <c r="AH111" s="165" t="s">
        <v>1002</v>
      </c>
      <c r="AI111" s="189">
        <v>110</v>
      </c>
      <c r="AJ111" s="189" t="s">
        <v>2473</v>
      </c>
      <c r="AK111" s="184" t="s">
        <v>1175</v>
      </c>
      <c r="AL111" s="187" t="s">
        <v>2474</v>
      </c>
      <c r="AM111" s="162"/>
      <c r="AN111" s="162"/>
      <c r="AO111" s="162"/>
      <c r="AP111" s="162"/>
      <c r="AQ111" s="162"/>
      <c r="AR111" s="162"/>
      <c r="AS111" s="162"/>
      <c r="AT111" s="162"/>
      <c r="AU111" s="162"/>
      <c r="AV111" s="162"/>
      <c r="AW111" s="162"/>
      <c r="AX111" s="162">
        <v>109</v>
      </c>
      <c r="AY111" s="162" t="s">
        <v>361</v>
      </c>
      <c r="AZ111" s="162">
        <v>0</v>
      </c>
      <c r="BA111" s="206" t="s">
        <v>361</v>
      </c>
      <c r="BB111" s="162" t="s">
        <v>361</v>
      </c>
    </row>
    <row r="112" spans="1:54">
      <c r="A112" s="180" t="s">
        <v>955</v>
      </c>
      <c r="B112" s="162"/>
      <c r="C112" s="162"/>
      <c r="D112" s="162"/>
      <c r="E112" s="162"/>
      <c r="F112" s="162"/>
      <c r="G112" s="162"/>
      <c r="H112" s="162"/>
      <c r="I112" s="162"/>
      <c r="J112" s="162"/>
      <c r="K112" s="162"/>
      <c r="L112" s="162"/>
      <c r="M112" s="162"/>
      <c r="N112" s="162"/>
      <c r="O112" s="162"/>
      <c r="P112" s="162"/>
      <c r="Q112" s="162"/>
      <c r="R112" s="176" t="s">
        <v>141</v>
      </c>
      <c r="S112" s="177" t="s">
        <v>2191</v>
      </c>
      <c r="T112" s="177" t="s">
        <v>944</v>
      </c>
      <c r="U112" s="162"/>
      <c r="V112" s="162"/>
      <c r="W112" s="162"/>
      <c r="X112" s="162"/>
      <c r="Y112" s="162"/>
      <c r="Z112" s="162"/>
      <c r="AA112" s="162"/>
      <c r="AB112" s="162"/>
      <c r="AC112" s="162"/>
      <c r="AD112" s="162"/>
      <c r="AE112" s="162"/>
      <c r="AF112" s="162"/>
      <c r="AG112" s="162"/>
      <c r="AH112" s="165" t="s">
        <v>1002</v>
      </c>
      <c r="AI112" s="189">
        <v>111</v>
      </c>
      <c r="AJ112" s="189" t="s">
        <v>2475</v>
      </c>
      <c r="AK112" s="183" t="s">
        <v>1177</v>
      </c>
      <c r="AL112" s="186" t="s">
        <v>2476</v>
      </c>
      <c r="AM112" s="162"/>
      <c r="AN112" s="162"/>
      <c r="AO112" s="162"/>
      <c r="AP112" s="162"/>
      <c r="AQ112" s="162"/>
      <c r="AR112" s="162"/>
      <c r="AS112" s="162"/>
      <c r="AT112" s="162"/>
      <c r="AU112" s="162"/>
      <c r="AV112" s="162"/>
      <c r="AW112" s="162"/>
      <c r="AX112" s="162">
        <v>110</v>
      </c>
      <c r="AY112" s="162" t="s">
        <v>361</v>
      </c>
      <c r="AZ112" s="162">
        <v>0</v>
      </c>
      <c r="BA112" s="206" t="s">
        <v>361</v>
      </c>
      <c r="BB112" s="162" t="s">
        <v>361</v>
      </c>
    </row>
    <row r="113" spans="1:54">
      <c r="A113" s="180" t="s">
        <v>954</v>
      </c>
      <c r="B113" s="162"/>
      <c r="C113" s="162"/>
      <c r="D113" s="162"/>
      <c r="E113" s="162"/>
      <c r="F113" s="162"/>
      <c r="G113" s="162"/>
      <c r="H113" s="162"/>
      <c r="I113" s="162"/>
      <c r="J113" s="162"/>
      <c r="K113" s="162"/>
      <c r="L113" s="162"/>
      <c r="M113" s="162"/>
      <c r="N113" s="162"/>
      <c r="O113" s="162"/>
      <c r="P113" s="162"/>
      <c r="Q113" s="162"/>
      <c r="R113" s="176" t="s">
        <v>142</v>
      </c>
      <c r="S113" s="177" t="s">
        <v>2001</v>
      </c>
      <c r="T113" s="177" t="s">
        <v>883</v>
      </c>
      <c r="U113" s="162"/>
      <c r="V113" s="162"/>
      <c r="W113" s="162"/>
      <c r="X113" s="162"/>
      <c r="Y113" s="162"/>
      <c r="Z113" s="162"/>
      <c r="AA113" s="162"/>
      <c r="AB113" s="162"/>
      <c r="AC113" s="162"/>
      <c r="AD113" s="162"/>
      <c r="AE113" s="162"/>
      <c r="AF113" s="162"/>
      <c r="AG113" s="162"/>
      <c r="AH113" s="165" t="s">
        <v>1002</v>
      </c>
      <c r="AI113" s="189">
        <v>112</v>
      </c>
      <c r="AJ113" s="189" t="s">
        <v>2477</v>
      </c>
      <c r="AK113" s="184" t="s">
        <v>1179</v>
      </c>
      <c r="AL113" s="187" t="s">
        <v>2478</v>
      </c>
      <c r="AM113" s="162"/>
      <c r="AN113" s="162"/>
      <c r="AO113" s="162"/>
      <c r="AP113" s="162"/>
      <c r="AQ113" s="162"/>
      <c r="AR113" s="162"/>
      <c r="AS113" s="162"/>
      <c r="AT113" s="162"/>
      <c r="AU113" s="162"/>
      <c r="AV113" s="162"/>
      <c r="AW113" s="162"/>
      <c r="AX113" s="162">
        <v>111</v>
      </c>
      <c r="AY113" s="162" t="s">
        <v>361</v>
      </c>
      <c r="AZ113" s="162">
        <v>0</v>
      </c>
      <c r="BA113" s="206" t="s">
        <v>361</v>
      </c>
      <c r="BB113" s="162" t="s">
        <v>361</v>
      </c>
    </row>
    <row r="114" spans="1:54">
      <c r="A114" s="180" t="s">
        <v>1002</v>
      </c>
      <c r="B114" s="162"/>
      <c r="C114" s="162"/>
      <c r="D114" s="162"/>
      <c r="E114" s="162"/>
      <c r="F114" s="162"/>
      <c r="G114" s="162"/>
      <c r="H114" s="162"/>
      <c r="I114" s="162"/>
      <c r="J114" s="162"/>
      <c r="K114" s="162"/>
      <c r="L114" s="162"/>
      <c r="M114" s="162"/>
      <c r="N114" s="162"/>
      <c r="O114" s="162"/>
      <c r="P114" s="162"/>
      <c r="Q114" s="162"/>
      <c r="R114" s="176" t="s">
        <v>143</v>
      </c>
      <c r="S114" s="177" t="s">
        <v>2001</v>
      </c>
      <c r="T114" s="177">
        <v>1008</v>
      </c>
      <c r="U114" s="162"/>
      <c r="V114" s="162"/>
      <c r="W114" s="162"/>
      <c r="X114" s="162"/>
      <c r="Y114" s="162"/>
      <c r="Z114" s="162"/>
      <c r="AA114" s="162"/>
      <c r="AB114" s="162"/>
      <c r="AC114" s="162"/>
      <c r="AD114" s="162"/>
      <c r="AE114" s="162"/>
      <c r="AF114" s="162"/>
      <c r="AG114" s="162"/>
      <c r="AH114" s="165" t="s">
        <v>1002</v>
      </c>
      <c r="AI114" s="189">
        <v>113</v>
      </c>
      <c r="AJ114" s="189" t="s">
        <v>2479</v>
      </c>
      <c r="AK114" s="183" t="s">
        <v>2480</v>
      </c>
      <c r="AL114" s="186" t="s">
        <v>2481</v>
      </c>
      <c r="AM114" s="162"/>
      <c r="AN114" s="162"/>
      <c r="AO114" s="162"/>
      <c r="AP114" s="162"/>
      <c r="AQ114" s="162"/>
      <c r="AR114" s="162"/>
      <c r="AS114" s="162"/>
      <c r="AT114" s="162"/>
      <c r="AU114" s="162"/>
      <c r="AV114" s="162"/>
      <c r="AW114" s="162"/>
      <c r="AX114" s="162">
        <v>112</v>
      </c>
      <c r="AY114" s="162" t="s">
        <v>361</v>
      </c>
      <c r="AZ114" s="162">
        <v>0</v>
      </c>
      <c r="BA114" s="206" t="s">
        <v>361</v>
      </c>
      <c r="BB114" s="162" t="s">
        <v>361</v>
      </c>
    </row>
    <row r="115" spans="1:54">
      <c r="A115" s="180" t="s">
        <v>953</v>
      </c>
      <c r="B115" s="162"/>
      <c r="C115" s="162"/>
      <c r="D115" s="162"/>
      <c r="E115" s="162"/>
      <c r="F115" s="162"/>
      <c r="G115" s="162"/>
      <c r="H115" s="162"/>
      <c r="I115" s="162"/>
      <c r="J115" s="162"/>
      <c r="K115" s="162"/>
      <c r="L115" s="162"/>
      <c r="M115" s="162"/>
      <c r="N115" s="162"/>
      <c r="O115" s="162"/>
      <c r="P115" s="162"/>
      <c r="Q115" s="162"/>
      <c r="R115" s="176" t="s">
        <v>144</v>
      </c>
      <c r="S115" s="177" t="s">
        <v>2001</v>
      </c>
      <c r="T115" s="177" t="s">
        <v>890</v>
      </c>
      <c r="U115" s="162"/>
      <c r="V115" s="162"/>
      <c r="W115" s="162"/>
      <c r="X115" s="162"/>
      <c r="Y115" s="162"/>
      <c r="Z115" s="162"/>
      <c r="AA115" s="162"/>
      <c r="AB115" s="162"/>
      <c r="AC115" s="162"/>
      <c r="AD115" s="162"/>
      <c r="AE115" s="162"/>
      <c r="AF115" s="162"/>
      <c r="AG115" s="162"/>
      <c r="AH115" s="165" t="s">
        <v>1002</v>
      </c>
      <c r="AI115" s="189">
        <v>114</v>
      </c>
      <c r="AJ115" s="189" t="s">
        <v>2482</v>
      </c>
      <c r="AK115" s="184" t="s">
        <v>2483</v>
      </c>
      <c r="AL115" s="187" t="s">
        <v>2484</v>
      </c>
      <c r="AM115" s="162"/>
      <c r="AN115" s="162"/>
      <c r="AO115" s="162"/>
      <c r="AP115" s="162"/>
      <c r="AQ115" s="162"/>
      <c r="AR115" s="162"/>
      <c r="AS115" s="162"/>
      <c r="AT115" s="162"/>
      <c r="AU115" s="162"/>
      <c r="AV115" s="162"/>
      <c r="AW115" s="162"/>
      <c r="AX115" s="162">
        <v>113</v>
      </c>
      <c r="AY115" s="162" t="s">
        <v>361</v>
      </c>
      <c r="AZ115" s="162">
        <v>0</v>
      </c>
      <c r="BA115" s="206" t="s">
        <v>361</v>
      </c>
      <c r="BB115" s="162" t="s">
        <v>361</v>
      </c>
    </row>
    <row r="116" spans="1:54">
      <c r="A116" s="180" t="s">
        <v>952</v>
      </c>
      <c r="B116" s="162"/>
      <c r="C116" s="162"/>
      <c r="D116" s="162"/>
      <c r="E116" s="162"/>
      <c r="F116" s="162"/>
      <c r="G116" s="162"/>
      <c r="H116" s="162"/>
      <c r="I116" s="162"/>
      <c r="J116" s="162"/>
      <c r="K116" s="162"/>
      <c r="L116" s="162"/>
      <c r="M116" s="162"/>
      <c r="N116" s="162"/>
      <c r="O116" s="162"/>
      <c r="P116" s="162"/>
      <c r="Q116" s="162"/>
      <c r="R116" s="176" t="s">
        <v>148</v>
      </c>
      <c r="S116" s="177" t="s">
        <v>2279</v>
      </c>
      <c r="T116" s="177" t="s">
        <v>866</v>
      </c>
      <c r="U116" s="162"/>
      <c r="V116" s="162"/>
      <c r="W116" s="162"/>
      <c r="X116" s="162"/>
      <c r="Y116" s="162"/>
      <c r="Z116" s="162"/>
      <c r="AA116" s="162"/>
      <c r="AB116" s="162"/>
      <c r="AC116" s="162"/>
      <c r="AD116" s="162"/>
      <c r="AE116" s="162"/>
      <c r="AF116" s="162"/>
      <c r="AG116" s="162"/>
      <c r="AH116" s="165" t="s">
        <v>1002</v>
      </c>
      <c r="AI116" s="189">
        <v>115</v>
      </c>
      <c r="AJ116" s="189" t="s">
        <v>2485</v>
      </c>
      <c r="AK116" s="183" t="s">
        <v>2486</v>
      </c>
      <c r="AL116" s="186" t="s">
        <v>2487</v>
      </c>
      <c r="AM116" s="162"/>
      <c r="AN116" s="162"/>
      <c r="AO116" s="162"/>
      <c r="AP116" s="162"/>
      <c r="AQ116" s="162"/>
      <c r="AR116" s="162"/>
      <c r="AS116" s="162"/>
      <c r="AT116" s="162"/>
      <c r="AU116" s="162"/>
      <c r="AV116" s="162"/>
      <c r="AW116" s="162"/>
      <c r="AX116" s="162">
        <v>114</v>
      </c>
      <c r="AY116" s="162" t="s">
        <v>361</v>
      </c>
      <c r="AZ116" s="162">
        <v>0</v>
      </c>
      <c r="BA116" s="206" t="s">
        <v>361</v>
      </c>
      <c r="BB116" s="162" t="s">
        <v>361</v>
      </c>
    </row>
    <row r="117" spans="1:54">
      <c r="A117" s="180" t="s">
        <v>1001</v>
      </c>
      <c r="B117" s="162"/>
      <c r="C117" s="162"/>
      <c r="D117" s="162"/>
      <c r="E117" s="162"/>
      <c r="F117" s="162"/>
      <c r="G117" s="162"/>
      <c r="H117" s="162"/>
      <c r="I117" s="162"/>
      <c r="J117" s="162"/>
      <c r="K117" s="162"/>
      <c r="L117" s="162"/>
      <c r="M117" s="162"/>
      <c r="N117" s="162"/>
      <c r="O117" s="162"/>
      <c r="P117" s="162"/>
      <c r="Q117" s="162"/>
      <c r="R117" s="176" t="s">
        <v>150</v>
      </c>
      <c r="S117" s="177" t="s">
        <v>2001</v>
      </c>
      <c r="T117" s="177" t="s">
        <v>929</v>
      </c>
      <c r="U117" s="162"/>
      <c r="V117" s="162"/>
      <c r="W117" s="162"/>
      <c r="X117" s="162"/>
      <c r="Y117" s="162"/>
      <c r="Z117" s="162"/>
      <c r="AA117" s="162"/>
      <c r="AB117" s="162"/>
      <c r="AC117" s="162"/>
      <c r="AD117" s="162"/>
      <c r="AE117" s="162"/>
      <c r="AF117" s="162"/>
      <c r="AG117" s="162"/>
      <c r="AH117" s="165" t="s">
        <v>953</v>
      </c>
      <c r="AI117" s="189">
        <v>116</v>
      </c>
      <c r="AJ117" s="189" t="s">
        <v>2488</v>
      </c>
      <c r="AK117" s="184" t="s">
        <v>2489</v>
      </c>
      <c r="AL117" s="187" t="s">
        <v>2490</v>
      </c>
      <c r="AM117" s="162"/>
      <c r="AN117" s="162"/>
      <c r="AO117" s="162"/>
      <c r="AP117" s="162"/>
      <c r="AQ117" s="162"/>
      <c r="AR117" s="162"/>
      <c r="AS117" s="162"/>
      <c r="AT117" s="162"/>
      <c r="AU117" s="162"/>
      <c r="AV117" s="162"/>
      <c r="AW117" s="162"/>
      <c r="AX117" s="162">
        <v>115</v>
      </c>
      <c r="AY117" s="162" t="s">
        <v>361</v>
      </c>
      <c r="AZ117" s="162">
        <v>0</v>
      </c>
      <c r="BA117" s="206" t="s">
        <v>361</v>
      </c>
      <c r="BB117" s="162" t="s">
        <v>361</v>
      </c>
    </row>
    <row r="118" spans="1:54">
      <c r="A118" s="180" t="s">
        <v>951</v>
      </c>
      <c r="B118" s="162"/>
      <c r="C118" s="162"/>
      <c r="D118" s="162"/>
      <c r="E118" s="162"/>
      <c r="F118" s="162"/>
      <c r="G118" s="162"/>
      <c r="H118" s="162"/>
      <c r="I118" s="162"/>
      <c r="J118" s="162"/>
      <c r="K118" s="162"/>
      <c r="L118" s="162"/>
      <c r="M118" s="162"/>
      <c r="N118" s="162"/>
      <c r="O118" s="162"/>
      <c r="P118" s="162"/>
      <c r="Q118" s="162"/>
      <c r="R118" s="176" t="s">
        <v>153</v>
      </c>
      <c r="S118" s="177" t="s">
        <v>2001</v>
      </c>
      <c r="T118" s="177" t="s">
        <v>889</v>
      </c>
      <c r="U118" s="162"/>
      <c r="V118" s="162"/>
      <c r="W118" s="162"/>
      <c r="X118" s="162"/>
      <c r="Y118" s="162"/>
      <c r="Z118" s="162"/>
      <c r="AA118" s="162"/>
      <c r="AB118" s="162"/>
      <c r="AC118" s="162"/>
      <c r="AD118" s="162"/>
      <c r="AE118" s="162"/>
      <c r="AF118" s="162"/>
      <c r="AG118" s="162"/>
      <c r="AH118" s="165" t="s">
        <v>953</v>
      </c>
      <c r="AI118" s="189">
        <v>117</v>
      </c>
      <c r="AJ118" s="189" t="s">
        <v>2491</v>
      </c>
      <c r="AK118" s="183" t="s">
        <v>222</v>
      </c>
      <c r="AL118" s="186" t="s">
        <v>2492</v>
      </c>
      <c r="AM118" s="162"/>
      <c r="AN118" s="162"/>
      <c r="AO118" s="162"/>
      <c r="AP118" s="162"/>
      <c r="AQ118" s="162"/>
      <c r="AR118" s="162"/>
      <c r="AS118" s="162"/>
      <c r="AT118" s="162"/>
      <c r="AU118" s="162"/>
      <c r="AV118" s="162"/>
      <c r="AW118" s="162"/>
      <c r="AX118" s="162">
        <v>116</v>
      </c>
      <c r="AY118" s="162" t="s">
        <v>361</v>
      </c>
      <c r="AZ118" s="162">
        <v>0</v>
      </c>
      <c r="BA118" s="206" t="s">
        <v>361</v>
      </c>
      <c r="BB118" s="162" t="s">
        <v>361</v>
      </c>
    </row>
    <row r="119" spans="1:54">
      <c r="A119" s="180" t="s">
        <v>950</v>
      </c>
      <c r="B119" s="162"/>
      <c r="C119" s="162"/>
      <c r="D119" s="162"/>
      <c r="E119" s="162"/>
      <c r="F119" s="162"/>
      <c r="G119" s="162"/>
      <c r="H119" s="162"/>
      <c r="I119" s="162"/>
      <c r="J119" s="162"/>
      <c r="K119" s="162"/>
      <c r="L119" s="162"/>
      <c r="M119" s="162"/>
      <c r="N119" s="162"/>
      <c r="O119" s="162"/>
      <c r="P119" s="162"/>
      <c r="Q119" s="162"/>
      <c r="R119" s="176" t="s">
        <v>155</v>
      </c>
      <c r="S119" s="177" t="s">
        <v>2191</v>
      </c>
      <c r="T119" s="177" t="s">
        <v>882</v>
      </c>
      <c r="U119" s="162"/>
      <c r="V119" s="162"/>
      <c r="W119" s="162"/>
      <c r="X119" s="162"/>
      <c r="Y119" s="162"/>
      <c r="Z119" s="162"/>
      <c r="AA119" s="162"/>
      <c r="AB119" s="162"/>
      <c r="AC119" s="162"/>
      <c r="AD119" s="162"/>
      <c r="AE119" s="162"/>
      <c r="AF119" s="162"/>
      <c r="AG119" s="162"/>
      <c r="AH119" s="165" t="s">
        <v>953</v>
      </c>
      <c r="AI119" s="189">
        <v>118</v>
      </c>
      <c r="AJ119" s="189" t="s">
        <v>2493</v>
      </c>
      <c r="AK119" s="184" t="s">
        <v>2494</v>
      </c>
      <c r="AL119" s="187" t="s">
        <v>2495</v>
      </c>
      <c r="AM119" s="162"/>
      <c r="AN119" s="162"/>
      <c r="AO119" s="162"/>
      <c r="AP119" s="162"/>
      <c r="AQ119" s="162"/>
      <c r="AR119" s="162"/>
      <c r="AS119" s="162"/>
      <c r="AT119" s="162"/>
      <c r="AU119" s="162"/>
      <c r="AV119" s="162"/>
      <c r="AW119" s="162"/>
      <c r="AX119" s="162">
        <v>117</v>
      </c>
      <c r="AY119" s="162" t="s">
        <v>361</v>
      </c>
      <c r="AZ119" s="162">
        <v>0</v>
      </c>
      <c r="BA119" s="206" t="s">
        <v>361</v>
      </c>
      <c r="BB119" s="162" t="s">
        <v>361</v>
      </c>
    </row>
    <row r="120" spans="1:54">
      <c r="A120" s="180" t="s">
        <v>1000</v>
      </c>
      <c r="B120" s="162"/>
      <c r="C120" s="162"/>
      <c r="D120" s="162"/>
      <c r="E120" s="162"/>
      <c r="F120" s="162"/>
      <c r="G120" s="162"/>
      <c r="H120" s="162"/>
      <c r="I120" s="162"/>
      <c r="J120" s="162"/>
      <c r="K120" s="162"/>
      <c r="L120" s="162"/>
      <c r="M120" s="162"/>
      <c r="N120" s="162"/>
      <c r="O120" s="162"/>
      <c r="P120" s="162"/>
      <c r="Q120" s="162"/>
      <c r="R120" s="176" t="s">
        <v>158</v>
      </c>
      <c r="S120" s="177" t="s">
        <v>2001</v>
      </c>
      <c r="T120" s="177" t="s">
        <v>873</v>
      </c>
      <c r="U120" s="162"/>
      <c r="V120" s="162"/>
      <c r="W120" s="162"/>
      <c r="X120" s="162"/>
      <c r="Y120" s="162"/>
      <c r="Z120" s="162"/>
      <c r="AA120" s="162"/>
      <c r="AB120" s="162"/>
      <c r="AC120" s="162"/>
      <c r="AD120" s="162"/>
      <c r="AE120" s="162"/>
      <c r="AF120" s="162"/>
      <c r="AG120" s="162"/>
      <c r="AH120" s="165" t="s">
        <v>953</v>
      </c>
      <c r="AI120" s="189">
        <v>119</v>
      </c>
      <c r="AJ120" s="189" t="s">
        <v>2496</v>
      </c>
      <c r="AK120" s="183" t="s">
        <v>2497</v>
      </c>
      <c r="AL120" s="186" t="s">
        <v>2498</v>
      </c>
      <c r="AM120" s="162"/>
      <c r="AN120" s="162"/>
      <c r="AO120" s="162"/>
      <c r="AP120" s="162"/>
      <c r="AQ120" s="162"/>
      <c r="AR120" s="162"/>
      <c r="AS120" s="162"/>
      <c r="AT120" s="162"/>
      <c r="AU120" s="162"/>
      <c r="AV120" s="162"/>
      <c r="AW120" s="162"/>
      <c r="AX120" s="162">
        <v>118</v>
      </c>
      <c r="AY120" s="162" t="s">
        <v>361</v>
      </c>
      <c r="AZ120" s="162">
        <v>0</v>
      </c>
      <c r="BA120" s="206" t="s">
        <v>361</v>
      </c>
      <c r="BB120" s="162" t="s">
        <v>361</v>
      </c>
    </row>
    <row r="121" spans="1:54">
      <c r="A121" s="180" t="s">
        <v>2499</v>
      </c>
      <c r="B121" s="162"/>
      <c r="C121" s="162"/>
      <c r="D121" s="162"/>
      <c r="E121" s="162"/>
      <c r="F121" s="162"/>
      <c r="G121" s="162"/>
      <c r="H121" s="162"/>
      <c r="I121" s="162"/>
      <c r="J121" s="162"/>
      <c r="K121" s="162"/>
      <c r="L121" s="162"/>
      <c r="M121" s="162"/>
      <c r="N121" s="162"/>
      <c r="O121" s="162"/>
      <c r="P121" s="162"/>
      <c r="Q121" s="162"/>
      <c r="R121" s="176" t="s">
        <v>159</v>
      </c>
      <c r="S121" s="177" t="s">
        <v>2001</v>
      </c>
      <c r="T121" s="177" t="s">
        <v>956</v>
      </c>
      <c r="U121" s="162"/>
      <c r="V121" s="162"/>
      <c r="W121" s="162"/>
      <c r="X121" s="162"/>
      <c r="Y121" s="162"/>
      <c r="Z121" s="162"/>
      <c r="AA121" s="162"/>
      <c r="AB121" s="162"/>
      <c r="AC121" s="162"/>
      <c r="AD121" s="162"/>
      <c r="AE121" s="162"/>
      <c r="AF121" s="162"/>
      <c r="AG121" s="162"/>
      <c r="AH121" s="165" t="s">
        <v>952</v>
      </c>
      <c r="AI121" s="189">
        <v>120</v>
      </c>
      <c r="AJ121" s="189" t="s">
        <v>2500</v>
      </c>
      <c r="AK121" s="184" t="s">
        <v>2501</v>
      </c>
      <c r="AL121" s="187" t="s">
        <v>2502</v>
      </c>
      <c r="AM121" s="162"/>
      <c r="AN121" s="162"/>
      <c r="AO121" s="162"/>
      <c r="AP121" s="162"/>
      <c r="AQ121" s="162"/>
      <c r="AR121" s="162"/>
      <c r="AS121" s="162"/>
      <c r="AT121" s="162"/>
      <c r="AU121" s="162"/>
      <c r="AV121" s="162"/>
      <c r="AW121" s="162"/>
      <c r="AX121" s="162">
        <v>119</v>
      </c>
      <c r="AY121" s="162" t="s">
        <v>361</v>
      </c>
      <c r="AZ121" s="162">
        <v>0</v>
      </c>
      <c r="BA121" s="206" t="s">
        <v>361</v>
      </c>
      <c r="BB121" s="162" t="s">
        <v>361</v>
      </c>
    </row>
    <row r="122" spans="1:54">
      <c r="A122" s="180" t="s">
        <v>2503</v>
      </c>
      <c r="B122" s="162"/>
      <c r="C122" s="162"/>
      <c r="D122" s="162"/>
      <c r="E122" s="162"/>
      <c r="F122" s="162"/>
      <c r="G122" s="162"/>
      <c r="H122" s="162"/>
      <c r="I122" s="162"/>
      <c r="J122" s="162"/>
      <c r="K122" s="162"/>
      <c r="L122" s="162"/>
      <c r="M122" s="162"/>
      <c r="N122" s="162"/>
      <c r="O122" s="162"/>
      <c r="P122" s="162"/>
      <c r="Q122" s="162"/>
      <c r="R122" s="176" t="s">
        <v>166</v>
      </c>
      <c r="S122" s="177" t="s">
        <v>2001</v>
      </c>
      <c r="T122" s="177">
        <v>1009</v>
      </c>
      <c r="U122" s="162"/>
      <c r="V122" s="162"/>
      <c r="W122" s="162"/>
      <c r="X122" s="162"/>
      <c r="Y122" s="162"/>
      <c r="Z122" s="162"/>
      <c r="AA122" s="162"/>
      <c r="AB122" s="162"/>
      <c r="AC122" s="162"/>
      <c r="AD122" s="162"/>
      <c r="AE122" s="162"/>
      <c r="AF122" s="162"/>
      <c r="AG122" s="162"/>
      <c r="AH122" s="165" t="s">
        <v>952</v>
      </c>
      <c r="AI122" s="189">
        <v>121</v>
      </c>
      <c r="AJ122" s="189" t="s">
        <v>2504</v>
      </c>
      <c r="AK122" s="183" t="s">
        <v>2505</v>
      </c>
      <c r="AL122" s="186" t="s">
        <v>2506</v>
      </c>
      <c r="AM122" s="162"/>
      <c r="AN122" s="162"/>
      <c r="AO122" s="162"/>
      <c r="AP122" s="162"/>
      <c r="AQ122" s="162"/>
      <c r="AR122" s="162"/>
      <c r="AS122" s="162"/>
      <c r="AT122" s="162"/>
      <c r="AU122" s="162"/>
      <c r="AV122" s="162"/>
      <c r="AW122" s="162"/>
      <c r="AX122" s="162">
        <v>120</v>
      </c>
      <c r="AY122" s="162" t="s">
        <v>361</v>
      </c>
      <c r="AZ122" s="162">
        <v>0</v>
      </c>
      <c r="BA122" s="206" t="s">
        <v>361</v>
      </c>
      <c r="BB122" s="162" t="s">
        <v>361</v>
      </c>
    </row>
    <row r="123" spans="1:54">
      <c r="A123" s="180" t="s">
        <v>2507</v>
      </c>
      <c r="B123" s="162"/>
      <c r="C123" s="162"/>
      <c r="D123" s="162"/>
      <c r="E123" s="162"/>
      <c r="F123" s="162"/>
      <c r="G123" s="162"/>
      <c r="H123" s="162"/>
      <c r="I123" s="162"/>
      <c r="J123" s="162"/>
      <c r="K123" s="162"/>
      <c r="L123" s="162"/>
      <c r="M123" s="162"/>
      <c r="N123" s="162"/>
      <c r="O123" s="162"/>
      <c r="P123" s="162"/>
      <c r="Q123" s="162"/>
      <c r="R123" s="176" t="s">
        <v>171</v>
      </c>
      <c r="S123" s="177" t="s">
        <v>2191</v>
      </c>
      <c r="T123" s="177" t="s">
        <v>928</v>
      </c>
      <c r="U123" s="162"/>
      <c r="V123" s="162"/>
      <c r="W123" s="162"/>
      <c r="X123" s="162"/>
      <c r="Y123" s="162"/>
      <c r="Z123" s="162"/>
      <c r="AA123" s="162"/>
      <c r="AB123" s="162"/>
      <c r="AC123" s="162"/>
      <c r="AD123" s="162"/>
      <c r="AE123" s="162"/>
      <c r="AF123" s="162"/>
      <c r="AG123" s="162"/>
      <c r="AH123" s="165" t="s">
        <v>952</v>
      </c>
      <c r="AI123" s="189">
        <v>122</v>
      </c>
      <c r="AJ123" s="189" t="s">
        <v>2508</v>
      </c>
      <c r="AK123" s="184" t="s">
        <v>2509</v>
      </c>
      <c r="AL123" s="187" t="s">
        <v>2510</v>
      </c>
      <c r="AM123" s="162"/>
      <c r="AN123" s="162"/>
      <c r="AO123" s="162"/>
      <c r="AP123" s="162"/>
      <c r="AQ123" s="162"/>
      <c r="AR123" s="162"/>
      <c r="AS123" s="162"/>
      <c r="AT123" s="162"/>
      <c r="AU123" s="162"/>
      <c r="AV123" s="162"/>
      <c r="AW123" s="162"/>
      <c r="AX123" s="162">
        <v>121</v>
      </c>
      <c r="AY123" s="162" t="s">
        <v>361</v>
      </c>
      <c r="AZ123" s="162">
        <v>0</v>
      </c>
      <c r="BA123" s="206" t="s">
        <v>361</v>
      </c>
      <c r="BB123" s="162" t="s">
        <v>361</v>
      </c>
    </row>
    <row r="124" spans="1:54">
      <c r="A124" s="180" t="s">
        <v>2511</v>
      </c>
      <c r="B124" s="162"/>
      <c r="C124" s="162"/>
      <c r="D124" s="162"/>
      <c r="E124" s="162"/>
      <c r="F124" s="162"/>
      <c r="G124" s="162"/>
      <c r="H124" s="162"/>
      <c r="I124" s="162"/>
      <c r="J124" s="162"/>
      <c r="K124" s="162"/>
      <c r="L124" s="162"/>
      <c r="M124" s="162"/>
      <c r="N124" s="162"/>
      <c r="O124" s="162"/>
      <c r="P124" s="162"/>
      <c r="Q124" s="162"/>
      <c r="R124" s="176" t="s">
        <v>179</v>
      </c>
      <c r="S124" s="177" t="s">
        <v>2001</v>
      </c>
      <c r="T124" s="177">
        <v>1806</v>
      </c>
      <c r="U124" s="162"/>
      <c r="V124" s="162"/>
      <c r="W124" s="162"/>
      <c r="X124" s="162"/>
      <c r="Y124" s="162"/>
      <c r="Z124" s="162"/>
      <c r="AA124" s="162"/>
      <c r="AB124" s="162"/>
      <c r="AC124" s="162"/>
      <c r="AD124" s="162"/>
      <c r="AE124" s="162"/>
      <c r="AF124" s="162"/>
      <c r="AG124" s="162"/>
      <c r="AH124" s="165" t="s">
        <v>952</v>
      </c>
      <c r="AI124" s="189">
        <v>123</v>
      </c>
      <c r="AJ124" s="189" t="s">
        <v>2512</v>
      </c>
      <c r="AK124" s="183" t="s">
        <v>2513</v>
      </c>
      <c r="AL124" s="186" t="s">
        <v>2514</v>
      </c>
      <c r="AM124" s="162"/>
      <c r="AN124" s="162"/>
      <c r="AO124" s="162"/>
      <c r="AP124" s="162"/>
      <c r="AQ124" s="162"/>
      <c r="AR124" s="162"/>
      <c r="AS124" s="162"/>
      <c r="AT124" s="162"/>
      <c r="AU124" s="162"/>
      <c r="AV124" s="162"/>
      <c r="AW124" s="162"/>
      <c r="AX124" s="162">
        <v>122</v>
      </c>
      <c r="AY124" s="162" t="s">
        <v>361</v>
      </c>
      <c r="AZ124" s="162">
        <v>0</v>
      </c>
      <c r="BA124" s="206" t="s">
        <v>361</v>
      </c>
      <c r="BB124" s="162" t="s">
        <v>361</v>
      </c>
    </row>
    <row r="125" spans="1:54">
      <c r="A125" s="180" t="s">
        <v>2515</v>
      </c>
      <c r="B125" s="162"/>
      <c r="C125" s="162"/>
      <c r="D125" s="162"/>
      <c r="E125" s="162"/>
      <c r="F125" s="162"/>
      <c r="G125" s="162"/>
      <c r="H125" s="162"/>
      <c r="I125" s="162"/>
      <c r="J125" s="162"/>
      <c r="K125" s="162"/>
      <c r="L125" s="162"/>
      <c r="M125" s="162"/>
      <c r="N125" s="162"/>
      <c r="O125" s="162"/>
      <c r="P125" s="162"/>
      <c r="Q125" s="162"/>
      <c r="R125" s="176" t="s">
        <v>180</v>
      </c>
      <c r="S125" s="177" t="s">
        <v>2001</v>
      </c>
      <c r="T125" s="177" t="s">
        <v>881</v>
      </c>
      <c r="U125" s="162"/>
      <c r="V125" s="162"/>
      <c r="W125" s="162"/>
      <c r="X125" s="162"/>
      <c r="Y125" s="162"/>
      <c r="Z125" s="162"/>
      <c r="AA125" s="162"/>
      <c r="AB125" s="162"/>
      <c r="AC125" s="162"/>
      <c r="AD125" s="162"/>
      <c r="AE125" s="162"/>
      <c r="AF125" s="162"/>
      <c r="AG125" s="162"/>
      <c r="AH125" s="165" t="s">
        <v>952</v>
      </c>
      <c r="AI125" s="189">
        <v>124</v>
      </c>
      <c r="AJ125" s="189" t="s">
        <v>2516</v>
      </c>
      <c r="AK125" s="184" t="s">
        <v>2517</v>
      </c>
      <c r="AL125" s="187" t="s">
        <v>2518</v>
      </c>
      <c r="AM125" s="162"/>
      <c r="AN125" s="162"/>
      <c r="AO125" s="162"/>
      <c r="AP125" s="162"/>
      <c r="AQ125" s="162"/>
      <c r="AR125" s="162"/>
      <c r="AS125" s="162"/>
      <c r="AT125" s="162"/>
      <c r="AU125" s="162"/>
      <c r="AV125" s="162"/>
      <c r="AW125" s="162"/>
      <c r="AX125" s="162">
        <v>123</v>
      </c>
      <c r="AY125" s="162" t="s">
        <v>361</v>
      </c>
      <c r="AZ125" s="162">
        <v>0</v>
      </c>
      <c r="BA125" s="206" t="s">
        <v>361</v>
      </c>
      <c r="BB125" s="162" t="s">
        <v>361</v>
      </c>
    </row>
    <row r="126" spans="1:54">
      <c r="A126" s="180" t="s">
        <v>2519</v>
      </c>
      <c r="B126" s="162"/>
      <c r="C126" s="162"/>
      <c r="D126" s="162"/>
      <c r="E126" s="162"/>
      <c r="F126" s="162"/>
      <c r="G126" s="162"/>
      <c r="H126" s="162"/>
      <c r="I126" s="162"/>
      <c r="J126" s="162"/>
      <c r="K126" s="162"/>
      <c r="L126" s="162"/>
      <c r="M126" s="162"/>
      <c r="N126" s="162"/>
      <c r="O126" s="162"/>
      <c r="P126" s="162"/>
      <c r="Q126" s="162"/>
      <c r="R126" s="176" t="s">
        <v>182</v>
      </c>
      <c r="S126" s="177" t="s">
        <v>2191</v>
      </c>
      <c r="T126" s="177">
        <v>1010</v>
      </c>
      <c r="U126" s="162"/>
      <c r="V126" s="162"/>
      <c r="W126" s="162"/>
      <c r="X126" s="162"/>
      <c r="Y126" s="162"/>
      <c r="Z126" s="162"/>
      <c r="AA126" s="162"/>
      <c r="AB126" s="162"/>
      <c r="AC126" s="162"/>
      <c r="AD126" s="162"/>
      <c r="AE126" s="162"/>
      <c r="AF126" s="162"/>
      <c r="AG126" s="162"/>
      <c r="AH126" s="165" t="s">
        <v>1001</v>
      </c>
      <c r="AI126" s="189">
        <v>125</v>
      </c>
      <c r="AJ126" s="189" t="s">
        <v>2520</v>
      </c>
      <c r="AK126" s="183" t="s">
        <v>280</v>
      </c>
      <c r="AL126" s="186" t="s">
        <v>2521</v>
      </c>
      <c r="AM126" s="162"/>
      <c r="AN126" s="162"/>
      <c r="AO126" s="162"/>
      <c r="AP126" s="162"/>
      <c r="AQ126" s="162"/>
      <c r="AR126" s="162"/>
      <c r="AS126" s="162"/>
      <c r="AT126" s="162"/>
      <c r="AU126" s="162"/>
      <c r="AV126" s="162"/>
      <c r="AW126" s="162"/>
      <c r="AX126" s="162">
        <v>124</v>
      </c>
      <c r="AY126" s="162" t="s">
        <v>361</v>
      </c>
      <c r="AZ126" s="162">
        <v>0</v>
      </c>
      <c r="BA126" s="206" t="s">
        <v>361</v>
      </c>
      <c r="BB126" s="162" t="s">
        <v>361</v>
      </c>
    </row>
    <row r="127" spans="1:54">
      <c r="A127" s="180" t="s">
        <v>2522</v>
      </c>
      <c r="B127" s="162"/>
      <c r="C127" s="162"/>
      <c r="D127" s="162"/>
      <c r="E127" s="162"/>
      <c r="F127" s="162"/>
      <c r="G127" s="162"/>
      <c r="H127" s="162"/>
      <c r="I127" s="162"/>
      <c r="J127" s="162"/>
      <c r="K127" s="162"/>
      <c r="L127" s="162"/>
      <c r="M127" s="162"/>
      <c r="N127" s="162"/>
      <c r="O127" s="162"/>
      <c r="P127" s="162"/>
      <c r="Q127" s="162"/>
      <c r="R127" s="176" t="s">
        <v>185</v>
      </c>
      <c r="S127" s="177" t="s">
        <v>2191</v>
      </c>
      <c r="T127" s="177" t="s">
        <v>955</v>
      </c>
      <c r="U127" s="162"/>
      <c r="V127" s="162"/>
      <c r="W127" s="162"/>
      <c r="X127" s="162"/>
      <c r="Y127" s="162"/>
      <c r="Z127" s="162"/>
      <c r="AA127" s="162"/>
      <c r="AB127" s="162"/>
      <c r="AC127" s="162"/>
      <c r="AD127" s="162"/>
      <c r="AE127" s="162"/>
      <c r="AF127" s="162"/>
      <c r="AG127" s="162"/>
      <c r="AH127" s="165" t="s">
        <v>951</v>
      </c>
      <c r="AI127" s="189">
        <v>126</v>
      </c>
      <c r="AJ127" s="189" t="s">
        <v>2523</v>
      </c>
      <c r="AK127" s="184" t="s">
        <v>2524</v>
      </c>
      <c r="AL127" s="187" t="s">
        <v>2525</v>
      </c>
      <c r="AM127" s="162"/>
      <c r="AN127" s="162"/>
      <c r="AO127" s="162"/>
      <c r="AP127" s="162"/>
      <c r="AQ127" s="162"/>
      <c r="AR127" s="162"/>
      <c r="AS127" s="162"/>
      <c r="AT127" s="162"/>
      <c r="AU127" s="162"/>
      <c r="AV127" s="162"/>
      <c r="AW127" s="162"/>
      <c r="AX127" s="162">
        <v>125</v>
      </c>
      <c r="AY127" s="162" t="s">
        <v>361</v>
      </c>
      <c r="AZ127" s="162">
        <v>0</v>
      </c>
      <c r="BA127" s="206" t="s">
        <v>361</v>
      </c>
      <c r="BB127" s="162" t="s">
        <v>361</v>
      </c>
    </row>
    <row r="128" spans="1:54">
      <c r="A128" s="180" t="s">
        <v>2526</v>
      </c>
      <c r="B128" s="162"/>
      <c r="C128" s="162"/>
      <c r="D128" s="162"/>
      <c r="E128" s="162"/>
      <c r="F128" s="162"/>
      <c r="G128" s="162"/>
      <c r="H128" s="162"/>
      <c r="I128" s="162"/>
      <c r="J128" s="162"/>
      <c r="K128" s="162"/>
      <c r="L128" s="162"/>
      <c r="M128" s="162"/>
      <c r="N128" s="162"/>
      <c r="O128" s="162"/>
      <c r="P128" s="162"/>
      <c r="Q128" s="162"/>
      <c r="R128" s="176" t="s">
        <v>186</v>
      </c>
      <c r="S128" s="177" t="s">
        <v>2001</v>
      </c>
      <c r="T128" s="177" t="s">
        <v>880</v>
      </c>
      <c r="U128" s="162"/>
      <c r="V128" s="162"/>
      <c r="W128" s="162"/>
      <c r="X128" s="162"/>
      <c r="Y128" s="162"/>
      <c r="Z128" s="162"/>
      <c r="AA128" s="162"/>
      <c r="AB128" s="162"/>
      <c r="AC128" s="162"/>
      <c r="AD128" s="162"/>
      <c r="AE128" s="162"/>
      <c r="AF128" s="162"/>
      <c r="AG128" s="162"/>
      <c r="AH128" s="165" t="s">
        <v>951</v>
      </c>
      <c r="AI128" s="189">
        <v>127</v>
      </c>
      <c r="AJ128" s="189" t="s">
        <v>2527</v>
      </c>
      <c r="AK128" s="183" t="s">
        <v>2528</v>
      </c>
      <c r="AL128" s="186" t="s">
        <v>2529</v>
      </c>
      <c r="AM128" s="162"/>
      <c r="AN128" s="162"/>
      <c r="AO128" s="162"/>
      <c r="AP128" s="162"/>
      <c r="AQ128" s="162"/>
      <c r="AR128" s="162"/>
      <c r="AS128" s="162"/>
      <c r="AT128" s="162"/>
      <c r="AU128" s="162"/>
      <c r="AV128" s="162"/>
      <c r="AW128" s="162"/>
      <c r="AX128" s="162">
        <v>126</v>
      </c>
      <c r="AY128" s="162" t="s">
        <v>361</v>
      </c>
      <c r="AZ128" s="162">
        <v>0</v>
      </c>
      <c r="BA128" s="206" t="s">
        <v>361</v>
      </c>
      <c r="BB128" s="162" t="s">
        <v>361</v>
      </c>
    </row>
    <row r="129" spans="1:54">
      <c r="A129" s="180" t="s">
        <v>2530</v>
      </c>
      <c r="B129" s="162"/>
      <c r="C129" s="162"/>
      <c r="D129" s="162"/>
      <c r="E129" s="162"/>
      <c r="F129" s="162"/>
      <c r="G129" s="162"/>
      <c r="H129" s="162"/>
      <c r="I129" s="162"/>
      <c r="J129" s="162"/>
      <c r="K129" s="162"/>
      <c r="L129" s="162"/>
      <c r="M129" s="162"/>
      <c r="N129" s="162"/>
      <c r="O129" s="162"/>
      <c r="P129" s="162"/>
      <c r="Q129" s="162"/>
      <c r="R129" s="176" t="s">
        <v>190</v>
      </c>
      <c r="S129" s="177" t="s">
        <v>2001</v>
      </c>
      <c r="T129" s="177" t="s">
        <v>943</v>
      </c>
      <c r="U129" s="162"/>
      <c r="V129" s="162"/>
      <c r="W129" s="162"/>
      <c r="X129" s="162"/>
      <c r="Y129" s="162"/>
      <c r="Z129" s="162"/>
      <c r="AA129" s="162"/>
      <c r="AB129" s="162"/>
      <c r="AC129" s="162"/>
      <c r="AD129" s="162"/>
      <c r="AE129" s="162"/>
      <c r="AF129" s="162"/>
      <c r="AG129" s="162"/>
      <c r="AH129" s="165" t="s">
        <v>951</v>
      </c>
      <c r="AI129" s="189">
        <v>128</v>
      </c>
      <c r="AJ129" s="189" t="s">
        <v>2531</v>
      </c>
      <c r="AK129" s="184" t="s">
        <v>2532</v>
      </c>
      <c r="AL129" s="187" t="s">
        <v>2533</v>
      </c>
      <c r="AM129" s="162"/>
      <c r="AN129" s="162"/>
      <c r="AO129" s="162"/>
      <c r="AP129" s="162"/>
      <c r="AQ129" s="162"/>
      <c r="AR129" s="162"/>
      <c r="AS129" s="162"/>
      <c r="AT129" s="162"/>
      <c r="AU129" s="162"/>
      <c r="AV129" s="162"/>
      <c r="AW129" s="162"/>
      <c r="AX129" s="162">
        <v>127</v>
      </c>
      <c r="AY129" s="162" t="s">
        <v>361</v>
      </c>
      <c r="AZ129" s="162">
        <v>0</v>
      </c>
      <c r="BA129" s="206" t="s">
        <v>361</v>
      </c>
      <c r="BB129" s="162" t="s">
        <v>361</v>
      </c>
    </row>
    <row r="130" spans="1:54">
      <c r="A130" s="180" t="s">
        <v>2534</v>
      </c>
      <c r="B130" s="162"/>
      <c r="C130" s="162"/>
      <c r="D130" s="162"/>
      <c r="E130" s="162"/>
      <c r="F130" s="162"/>
      <c r="G130" s="162"/>
      <c r="H130" s="162"/>
      <c r="I130" s="162"/>
      <c r="J130" s="162"/>
      <c r="K130" s="162"/>
      <c r="L130" s="162"/>
      <c r="M130" s="162"/>
      <c r="N130" s="162"/>
      <c r="O130" s="162"/>
      <c r="P130" s="162"/>
      <c r="Q130" s="162"/>
      <c r="R130" s="176" t="s">
        <v>191</v>
      </c>
      <c r="S130" s="177" t="s">
        <v>2001</v>
      </c>
      <c r="T130" s="177" t="s">
        <v>927</v>
      </c>
      <c r="U130" s="162"/>
      <c r="V130" s="162"/>
      <c r="W130" s="162"/>
      <c r="X130" s="162"/>
      <c r="Y130" s="162"/>
      <c r="Z130" s="162"/>
      <c r="AA130" s="162"/>
      <c r="AB130" s="162"/>
      <c r="AC130" s="162"/>
      <c r="AD130" s="162"/>
      <c r="AE130" s="162"/>
      <c r="AF130" s="162"/>
      <c r="AG130" s="162"/>
      <c r="AH130" s="165" t="s">
        <v>951</v>
      </c>
      <c r="AI130" s="189">
        <v>129</v>
      </c>
      <c r="AJ130" s="189" t="s">
        <v>2535</v>
      </c>
      <c r="AK130" s="183" t="s">
        <v>294</v>
      </c>
      <c r="AL130" s="186" t="s">
        <v>2536</v>
      </c>
      <c r="AM130" s="162"/>
      <c r="AN130" s="162"/>
      <c r="AO130" s="162"/>
      <c r="AP130" s="162"/>
      <c r="AQ130" s="162"/>
      <c r="AR130" s="162"/>
      <c r="AS130" s="162"/>
      <c r="AT130" s="162"/>
      <c r="AU130" s="162"/>
      <c r="AV130" s="162"/>
      <c r="AW130" s="162"/>
      <c r="AX130" s="162">
        <v>128</v>
      </c>
      <c r="AY130" s="162" t="s">
        <v>361</v>
      </c>
      <c r="AZ130" s="162">
        <v>0</v>
      </c>
      <c r="BA130" s="206" t="s">
        <v>361</v>
      </c>
      <c r="BB130" s="162" t="s">
        <v>361</v>
      </c>
    </row>
    <row r="131" spans="1:54">
      <c r="A131" s="180" t="s">
        <v>2537</v>
      </c>
      <c r="B131" s="162"/>
      <c r="C131" s="162"/>
      <c r="D131" s="162"/>
      <c r="E131" s="162"/>
      <c r="F131" s="162"/>
      <c r="G131" s="162"/>
      <c r="H131" s="162"/>
      <c r="I131" s="162"/>
      <c r="J131" s="162"/>
      <c r="K131" s="162"/>
      <c r="L131" s="162"/>
      <c r="M131" s="162"/>
      <c r="N131" s="162"/>
      <c r="O131" s="162"/>
      <c r="P131" s="162"/>
      <c r="Q131" s="162"/>
      <c r="R131" s="176" t="s">
        <v>203</v>
      </c>
      <c r="S131" s="177" t="s">
        <v>2001</v>
      </c>
      <c r="T131" s="177" t="s">
        <v>942</v>
      </c>
      <c r="U131" s="162"/>
      <c r="V131" s="162"/>
      <c r="W131" s="162"/>
      <c r="X131" s="162"/>
      <c r="Y131" s="162"/>
      <c r="Z131" s="162"/>
      <c r="AA131" s="162"/>
      <c r="AB131" s="162"/>
      <c r="AC131" s="162"/>
      <c r="AD131" s="162"/>
      <c r="AE131" s="162"/>
      <c r="AF131" s="162"/>
      <c r="AG131" s="162"/>
      <c r="AH131" s="165" t="s">
        <v>951</v>
      </c>
      <c r="AI131" s="189">
        <v>130</v>
      </c>
      <c r="AJ131" s="189" t="s">
        <v>2538</v>
      </c>
      <c r="AK131" s="184" t="s">
        <v>2539</v>
      </c>
      <c r="AL131" s="187" t="s">
        <v>2540</v>
      </c>
      <c r="AM131" s="162"/>
      <c r="AN131" s="162"/>
      <c r="AO131" s="162"/>
      <c r="AP131" s="162"/>
      <c r="AQ131" s="162"/>
      <c r="AR131" s="162"/>
      <c r="AS131" s="162"/>
      <c r="AT131" s="162"/>
      <c r="AU131" s="162"/>
      <c r="AV131" s="162"/>
      <c r="AW131" s="162"/>
      <c r="AX131" s="162">
        <v>129</v>
      </c>
      <c r="AY131" s="162" t="s">
        <v>361</v>
      </c>
      <c r="AZ131" s="162">
        <v>0</v>
      </c>
      <c r="BA131" s="206" t="s">
        <v>361</v>
      </c>
      <c r="BB131" s="162" t="s">
        <v>361</v>
      </c>
    </row>
    <row r="132" spans="1:54">
      <c r="A132" s="180" t="s">
        <v>2541</v>
      </c>
      <c r="B132" s="162"/>
      <c r="C132" s="162"/>
      <c r="D132" s="162"/>
      <c r="E132" s="162"/>
      <c r="F132" s="162"/>
      <c r="G132" s="162"/>
      <c r="H132" s="162"/>
      <c r="I132" s="162"/>
      <c r="J132" s="162"/>
      <c r="K132" s="162"/>
      <c r="L132" s="162"/>
      <c r="M132" s="162"/>
      <c r="N132" s="162"/>
      <c r="O132" s="162"/>
      <c r="P132" s="162"/>
      <c r="Q132" s="162"/>
      <c r="R132" s="176" t="s">
        <v>206</v>
      </c>
      <c r="S132" s="177" t="s">
        <v>2001</v>
      </c>
      <c r="T132" s="177">
        <v>1808</v>
      </c>
      <c r="U132" s="162"/>
      <c r="V132" s="162"/>
      <c r="W132" s="162"/>
      <c r="X132" s="162"/>
      <c r="Y132" s="162"/>
      <c r="Z132" s="162"/>
      <c r="AA132" s="162"/>
      <c r="AB132" s="162"/>
      <c r="AC132" s="162"/>
      <c r="AD132" s="162"/>
      <c r="AE132" s="162"/>
      <c r="AF132" s="162"/>
      <c r="AG132" s="162"/>
      <c r="AH132" s="165" t="s">
        <v>951</v>
      </c>
      <c r="AI132" s="189">
        <v>131</v>
      </c>
      <c r="AJ132" s="189" t="s">
        <v>2542</v>
      </c>
      <c r="AK132" s="183" t="s">
        <v>2543</v>
      </c>
      <c r="AL132" s="186" t="s">
        <v>2544</v>
      </c>
      <c r="AM132" s="162"/>
      <c r="AN132" s="162"/>
      <c r="AO132" s="162"/>
      <c r="AP132" s="162"/>
      <c r="AQ132" s="162"/>
      <c r="AR132" s="162"/>
      <c r="AS132" s="162"/>
      <c r="AT132" s="162"/>
      <c r="AU132" s="162"/>
      <c r="AV132" s="162"/>
      <c r="AW132" s="162"/>
      <c r="AX132" s="162">
        <v>130</v>
      </c>
      <c r="AY132" s="162" t="s">
        <v>361</v>
      </c>
      <c r="AZ132" s="162">
        <v>0</v>
      </c>
      <c r="BA132" s="206" t="s">
        <v>361</v>
      </c>
      <c r="BB132" s="162" t="s">
        <v>361</v>
      </c>
    </row>
    <row r="133" spans="1:54">
      <c r="A133" s="180" t="s">
        <v>2545</v>
      </c>
      <c r="B133" s="162"/>
      <c r="C133" s="162"/>
      <c r="D133" s="162"/>
      <c r="E133" s="162"/>
      <c r="F133" s="162"/>
      <c r="G133" s="162"/>
      <c r="H133" s="162"/>
      <c r="I133" s="162"/>
      <c r="J133" s="162"/>
      <c r="K133" s="162"/>
      <c r="L133" s="162"/>
      <c r="M133" s="162"/>
      <c r="N133" s="162"/>
      <c r="O133" s="162"/>
      <c r="P133" s="162"/>
      <c r="Q133" s="162"/>
      <c r="R133" s="176" t="s">
        <v>210</v>
      </c>
      <c r="S133" s="177" t="s">
        <v>2001</v>
      </c>
      <c r="T133" s="177" t="s">
        <v>954</v>
      </c>
      <c r="U133" s="162"/>
      <c r="V133" s="162"/>
      <c r="W133" s="162"/>
      <c r="X133" s="162"/>
      <c r="Y133" s="162"/>
      <c r="Z133" s="162"/>
      <c r="AA133" s="162"/>
      <c r="AB133" s="162"/>
      <c r="AC133" s="162"/>
      <c r="AD133" s="162"/>
      <c r="AE133" s="162"/>
      <c r="AF133" s="162"/>
      <c r="AG133" s="162"/>
      <c r="AH133" s="165" t="s">
        <v>951</v>
      </c>
      <c r="AI133" s="189">
        <v>132</v>
      </c>
      <c r="AJ133" s="189" t="s">
        <v>2546</v>
      </c>
      <c r="AK133" s="184" t="s">
        <v>2547</v>
      </c>
      <c r="AL133" s="187" t="s">
        <v>2548</v>
      </c>
      <c r="AM133" s="162"/>
      <c r="AN133" s="162"/>
      <c r="AO133" s="162"/>
      <c r="AP133" s="162"/>
      <c r="AQ133" s="162"/>
      <c r="AR133" s="162"/>
      <c r="AS133" s="162"/>
      <c r="AT133" s="162"/>
      <c r="AU133" s="162"/>
      <c r="AV133" s="162"/>
      <c r="AW133" s="162"/>
      <c r="AX133" s="162">
        <v>131</v>
      </c>
      <c r="AY133" s="162" t="s">
        <v>361</v>
      </c>
      <c r="AZ133" s="162">
        <v>0</v>
      </c>
      <c r="BA133" s="206" t="s">
        <v>361</v>
      </c>
      <c r="BB133" s="162" t="s">
        <v>361</v>
      </c>
    </row>
    <row r="134" spans="1:54">
      <c r="A134" s="180" t="s">
        <v>2549</v>
      </c>
      <c r="B134" s="162"/>
      <c r="C134" s="162"/>
      <c r="D134" s="162"/>
      <c r="E134" s="162"/>
      <c r="F134" s="162"/>
      <c r="G134" s="162"/>
      <c r="H134" s="162"/>
      <c r="I134" s="162"/>
      <c r="J134" s="162"/>
      <c r="K134" s="162"/>
      <c r="L134" s="162"/>
      <c r="M134" s="162"/>
      <c r="N134" s="162"/>
      <c r="O134" s="162"/>
      <c r="P134" s="162"/>
      <c r="Q134" s="162"/>
      <c r="R134" s="176" t="s">
        <v>212</v>
      </c>
      <c r="S134" s="177" t="s">
        <v>2001</v>
      </c>
      <c r="T134" s="177">
        <v>1809</v>
      </c>
      <c r="U134" s="162"/>
      <c r="V134" s="162"/>
      <c r="W134" s="162"/>
      <c r="X134" s="162"/>
      <c r="Y134" s="162"/>
      <c r="Z134" s="162"/>
      <c r="AA134" s="162"/>
      <c r="AB134" s="162"/>
      <c r="AC134" s="162"/>
      <c r="AD134" s="162"/>
      <c r="AE134" s="162"/>
      <c r="AF134" s="162"/>
      <c r="AG134" s="162"/>
      <c r="AH134" s="165" t="s">
        <v>950</v>
      </c>
      <c r="AI134" s="189">
        <v>133</v>
      </c>
      <c r="AJ134" s="189" t="s">
        <v>2550</v>
      </c>
      <c r="AK134" s="183" t="s">
        <v>2551</v>
      </c>
      <c r="AL134" s="186" t="s">
        <v>2552</v>
      </c>
      <c r="AM134" s="162"/>
      <c r="AN134" s="162"/>
      <c r="AO134" s="162"/>
      <c r="AP134" s="162"/>
      <c r="AQ134" s="162"/>
      <c r="AR134" s="162"/>
      <c r="AS134" s="162"/>
      <c r="AT134" s="162"/>
      <c r="AU134" s="162"/>
      <c r="AV134" s="162"/>
      <c r="AW134" s="162"/>
      <c r="AX134" s="162">
        <v>132</v>
      </c>
      <c r="AY134" s="162" t="s">
        <v>361</v>
      </c>
      <c r="AZ134" s="162">
        <v>0</v>
      </c>
      <c r="BA134" s="206" t="s">
        <v>361</v>
      </c>
      <c r="BB134" s="162" t="s">
        <v>361</v>
      </c>
    </row>
    <row r="135" spans="1:54">
      <c r="A135" s="180" t="s">
        <v>2553</v>
      </c>
      <c r="B135" s="162"/>
      <c r="C135" s="162"/>
      <c r="D135" s="162"/>
      <c r="E135" s="162"/>
      <c r="F135" s="162"/>
      <c r="G135" s="162"/>
      <c r="H135" s="162"/>
      <c r="I135" s="162"/>
      <c r="J135" s="162"/>
      <c r="K135" s="162"/>
      <c r="L135" s="162"/>
      <c r="M135" s="162"/>
      <c r="N135" s="162"/>
      <c r="O135" s="162"/>
      <c r="P135" s="162"/>
      <c r="Q135" s="162"/>
      <c r="R135" s="176" t="s">
        <v>12</v>
      </c>
      <c r="S135" s="177" t="s">
        <v>2001</v>
      </c>
      <c r="T135" s="177" t="s">
        <v>897</v>
      </c>
      <c r="U135" s="162"/>
      <c r="V135" s="162"/>
      <c r="W135" s="162"/>
      <c r="X135" s="162"/>
      <c r="Y135" s="162"/>
      <c r="Z135" s="162"/>
      <c r="AA135" s="162"/>
      <c r="AB135" s="162"/>
      <c r="AC135" s="162"/>
      <c r="AD135" s="162"/>
      <c r="AE135" s="162"/>
      <c r="AF135" s="162"/>
      <c r="AG135" s="162"/>
      <c r="AH135" s="165" t="s">
        <v>950</v>
      </c>
      <c r="AI135" s="189">
        <v>134</v>
      </c>
      <c r="AJ135" s="189" t="s">
        <v>2554</v>
      </c>
      <c r="AK135" s="184" t="s">
        <v>2555</v>
      </c>
      <c r="AL135" s="187" t="s">
        <v>2556</v>
      </c>
      <c r="AM135" s="162"/>
      <c r="AN135" s="162"/>
      <c r="AO135" s="162"/>
      <c r="AP135" s="162"/>
      <c r="AQ135" s="162"/>
      <c r="AR135" s="162"/>
      <c r="AS135" s="162"/>
      <c r="AT135" s="162"/>
      <c r="AU135" s="162"/>
      <c r="AV135" s="162"/>
      <c r="AW135" s="162"/>
      <c r="AX135" s="162">
        <v>133</v>
      </c>
      <c r="AY135" s="162" t="s">
        <v>361</v>
      </c>
      <c r="AZ135" s="162">
        <v>0</v>
      </c>
      <c r="BA135" s="206" t="s">
        <v>361</v>
      </c>
      <c r="BB135" s="162" t="s">
        <v>361</v>
      </c>
    </row>
    <row r="136" spans="1:54">
      <c r="A136" s="180" t="s">
        <v>2557</v>
      </c>
      <c r="B136" s="162"/>
      <c r="C136" s="162"/>
      <c r="D136" s="162"/>
      <c r="E136" s="162"/>
      <c r="F136" s="162"/>
      <c r="G136" s="162"/>
      <c r="H136" s="162"/>
      <c r="I136" s="162"/>
      <c r="J136" s="162"/>
      <c r="K136" s="162"/>
      <c r="L136" s="162"/>
      <c r="M136" s="162"/>
      <c r="N136" s="162"/>
      <c r="O136" s="162"/>
      <c r="P136" s="162"/>
      <c r="Q136" s="162"/>
      <c r="R136" s="176" t="s">
        <v>221</v>
      </c>
      <c r="S136" s="177" t="s">
        <v>2001</v>
      </c>
      <c r="T136" s="177">
        <v>1810</v>
      </c>
      <c r="U136" s="162"/>
      <c r="V136" s="162"/>
      <c r="W136" s="162"/>
      <c r="X136" s="162"/>
      <c r="Y136" s="162"/>
      <c r="Z136" s="162"/>
      <c r="AA136" s="162"/>
      <c r="AB136" s="162"/>
      <c r="AC136" s="162"/>
      <c r="AD136" s="162"/>
      <c r="AE136" s="162"/>
      <c r="AF136" s="162"/>
      <c r="AG136" s="162"/>
      <c r="AH136" s="165" t="s">
        <v>950</v>
      </c>
      <c r="AI136" s="189">
        <v>135</v>
      </c>
      <c r="AJ136" s="189" t="s">
        <v>2558</v>
      </c>
      <c r="AK136" s="183" t="s">
        <v>2559</v>
      </c>
      <c r="AL136" s="186" t="s">
        <v>2560</v>
      </c>
      <c r="AM136" s="162"/>
      <c r="AN136" s="162"/>
      <c r="AO136" s="162"/>
      <c r="AP136" s="162"/>
      <c r="AQ136" s="162"/>
      <c r="AR136" s="162"/>
      <c r="AS136" s="162"/>
      <c r="AT136" s="162"/>
      <c r="AU136" s="162"/>
      <c r="AV136" s="162"/>
      <c r="AW136" s="162"/>
      <c r="AX136" s="162">
        <v>134</v>
      </c>
      <c r="AY136" s="162" t="s">
        <v>361</v>
      </c>
      <c r="AZ136" s="162">
        <v>0</v>
      </c>
      <c r="BA136" s="206" t="s">
        <v>361</v>
      </c>
      <c r="BB136" s="162" t="s">
        <v>361</v>
      </c>
    </row>
    <row r="137" spans="1:54">
      <c r="A137" s="180" t="s">
        <v>2561</v>
      </c>
      <c r="B137" s="162"/>
      <c r="C137" s="162"/>
      <c r="D137" s="162"/>
      <c r="E137" s="162"/>
      <c r="F137" s="162"/>
      <c r="G137" s="162"/>
      <c r="H137" s="162"/>
      <c r="I137" s="162"/>
      <c r="J137" s="162"/>
      <c r="K137" s="162"/>
      <c r="L137" s="162"/>
      <c r="M137" s="162"/>
      <c r="N137" s="162"/>
      <c r="O137" s="162"/>
      <c r="P137" s="162"/>
      <c r="Q137" s="162"/>
      <c r="R137" s="176" t="s">
        <v>222</v>
      </c>
      <c r="S137" s="177" t="s">
        <v>2001</v>
      </c>
      <c r="T137" s="177" t="s">
        <v>953</v>
      </c>
      <c r="U137" s="162"/>
      <c r="V137" s="162"/>
      <c r="W137" s="162"/>
      <c r="X137" s="162"/>
      <c r="Y137" s="162"/>
      <c r="Z137" s="162"/>
      <c r="AA137" s="162"/>
      <c r="AB137" s="162"/>
      <c r="AC137" s="162"/>
      <c r="AD137" s="162"/>
      <c r="AE137" s="162"/>
      <c r="AF137" s="162"/>
      <c r="AG137" s="162"/>
      <c r="AH137" s="165" t="s">
        <v>950</v>
      </c>
      <c r="AI137" s="189">
        <v>136</v>
      </c>
      <c r="AJ137" s="189" t="s">
        <v>2562</v>
      </c>
      <c r="AK137" s="184" t="s">
        <v>2563</v>
      </c>
      <c r="AL137" s="187" t="s">
        <v>2564</v>
      </c>
      <c r="AM137" s="162"/>
      <c r="AN137" s="162"/>
      <c r="AO137" s="162"/>
      <c r="AP137" s="162"/>
      <c r="AQ137" s="162"/>
      <c r="AR137" s="162"/>
      <c r="AS137" s="162"/>
      <c r="AT137" s="162"/>
      <c r="AU137" s="162"/>
      <c r="AV137" s="162"/>
      <c r="AW137" s="162"/>
      <c r="AX137" s="162">
        <v>135</v>
      </c>
      <c r="AY137" s="162" t="s">
        <v>361</v>
      </c>
      <c r="AZ137" s="162">
        <v>0</v>
      </c>
      <c r="BA137" s="206" t="s">
        <v>361</v>
      </c>
      <c r="BB137" s="162" t="s">
        <v>361</v>
      </c>
    </row>
    <row r="138" spans="1:54">
      <c r="A138" s="180" t="s">
        <v>2565</v>
      </c>
      <c r="B138" s="162"/>
      <c r="C138" s="162"/>
      <c r="D138" s="162"/>
      <c r="E138" s="162"/>
      <c r="F138" s="162"/>
      <c r="G138" s="162"/>
      <c r="H138" s="162"/>
      <c r="I138" s="162"/>
      <c r="J138" s="162"/>
      <c r="K138" s="162"/>
      <c r="L138" s="162"/>
      <c r="M138" s="162"/>
      <c r="N138" s="162"/>
      <c r="O138" s="162"/>
      <c r="P138" s="162"/>
      <c r="Q138" s="162"/>
      <c r="R138" s="176" t="s">
        <v>223</v>
      </c>
      <c r="S138" s="177" t="s">
        <v>2001</v>
      </c>
      <c r="T138" s="177" t="s">
        <v>926</v>
      </c>
      <c r="U138" s="162"/>
      <c r="V138" s="162"/>
      <c r="W138" s="162"/>
      <c r="X138" s="162"/>
      <c r="Y138" s="162"/>
      <c r="Z138" s="162"/>
      <c r="AA138" s="162"/>
      <c r="AB138" s="162"/>
      <c r="AC138" s="162"/>
      <c r="AD138" s="162"/>
      <c r="AE138" s="162"/>
      <c r="AF138" s="162"/>
      <c r="AG138" s="162"/>
      <c r="AH138" s="165" t="s">
        <v>950</v>
      </c>
      <c r="AI138" s="189">
        <v>137</v>
      </c>
      <c r="AJ138" s="189" t="s">
        <v>2566</v>
      </c>
      <c r="AK138" s="183" t="s">
        <v>2567</v>
      </c>
      <c r="AL138" s="186" t="s">
        <v>2568</v>
      </c>
      <c r="AM138" s="162"/>
      <c r="AN138" s="162"/>
      <c r="AO138" s="162"/>
      <c r="AP138" s="162"/>
      <c r="AQ138" s="162"/>
      <c r="AR138" s="162"/>
      <c r="AS138" s="162"/>
      <c r="AT138" s="162"/>
      <c r="AU138" s="162"/>
      <c r="AV138" s="162"/>
      <c r="AW138" s="162"/>
      <c r="AX138" s="162">
        <v>136</v>
      </c>
      <c r="AY138" s="162" t="s">
        <v>361</v>
      </c>
      <c r="AZ138" s="162">
        <v>0</v>
      </c>
      <c r="BA138" s="206" t="s">
        <v>361</v>
      </c>
      <c r="BB138" s="162" t="s">
        <v>361</v>
      </c>
    </row>
    <row r="139" spans="1:54">
      <c r="A139" s="180" t="s">
        <v>2569</v>
      </c>
      <c r="B139" s="162"/>
      <c r="C139" s="162"/>
      <c r="D139" s="162"/>
      <c r="E139" s="162"/>
      <c r="F139" s="162"/>
      <c r="G139" s="162"/>
      <c r="H139" s="162"/>
      <c r="I139" s="162"/>
      <c r="J139" s="162"/>
      <c r="K139" s="162"/>
      <c r="L139" s="162"/>
      <c r="M139" s="162"/>
      <c r="N139" s="162"/>
      <c r="O139" s="162"/>
      <c r="P139" s="162"/>
      <c r="Q139" s="162"/>
      <c r="R139" s="176" t="s">
        <v>226</v>
      </c>
      <c r="S139" s="177" t="s">
        <v>2001</v>
      </c>
      <c r="T139" s="177" t="s">
        <v>952</v>
      </c>
      <c r="U139" s="162"/>
      <c r="V139" s="162"/>
      <c r="W139" s="162"/>
      <c r="X139" s="162"/>
      <c r="Y139" s="162"/>
      <c r="Z139" s="162"/>
      <c r="AA139" s="162"/>
      <c r="AB139" s="162"/>
      <c r="AC139" s="162"/>
      <c r="AD139" s="162"/>
      <c r="AE139" s="162"/>
      <c r="AF139" s="162"/>
      <c r="AG139" s="162"/>
      <c r="AH139" s="165" t="s">
        <v>950</v>
      </c>
      <c r="AI139" s="189">
        <v>138</v>
      </c>
      <c r="AJ139" s="189" t="s">
        <v>2570</v>
      </c>
      <c r="AK139" s="184" t="s">
        <v>2571</v>
      </c>
      <c r="AL139" s="187" t="s">
        <v>2572</v>
      </c>
      <c r="AM139" s="162"/>
      <c r="AN139" s="162"/>
      <c r="AO139" s="162"/>
      <c r="AP139" s="162"/>
      <c r="AQ139" s="162"/>
      <c r="AR139" s="162"/>
      <c r="AS139" s="162"/>
      <c r="AT139" s="162"/>
      <c r="AU139" s="162"/>
      <c r="AV139" s="162"/>
      <c r="AW139" s="162"/>
      <c r="AX139" s="162">
        <v>137</v>
      </c>
      <c r="AY139" s="162" t="s">
        <v>361</v>
      </c>
      <c r="AZ139" s="162">
        <v>0</v>
      </c>
      <c r="BA139" s="206" t="s">
        <v>361</v>
      </c>
      <c r="BB139" s="162" t="s">
        <v>361</v>
      </c>
    </row>
    <row r="140" spans="1:54">
      <c r="A140" s="180" t="s">
        <v>2573</v>
      </c>
      <c r="B140" s="162"/>
      <c r="C140" s="162"/>
      <c r="D140" s="162"/>
      <c r="E140" s="162"/>
      <c r="F140" s="162"/>
      <c r="G140" s="162"/>
      <c r="H140" s="162"/>
      <c r="I140" s="162"/>
      <c r="J140" s="162"/>
      <c r="K140" s="162"/>
      <c r="L140" s="162"/>
      <c r="M140" s="162"/>
      <c r="N140" s="162"/>
      <c r="O140" s="162"/>
      <c r="P140" s="162"/>
      <c r="Q140" s="162"/>
      <c r="R140" s="176" t="s">
        <v>229</v>
      </c>
      <c r="S140" s="177" t="s">
        <v>2001</v>
      </c>
      <c r="T140" s="177" t="s">
        <v>925</v>
      </c>
      <c r="U140" s="162"/>
      <c r="V140" s="162"/>
      <c r="W140" s="162"/>
      <c r="X140" s="162"/>
      <c r="Y140" s="162"/>
      <c r="Z140" s="162"/>
      <c r="AA140" s="162"/>
      <c r="AB140" s="162"/>
      <c r="AC140" s="162"/>
      <c r="AD140" s="162"/>
      <c r="AE140" s="162"/>
      <c r="AF140" s="162"/>
      <c r="AG140" s="162"/>
      <c r="AH140" s="165" t="s">
        <v>950</v>
      </c>
      <c r="AI140" s="189">
        <v>139</v>
      </c>
      <c r="AJ140" s="189" t="s">
        <v>2574</v>
      </c>
      <c r="AK140" s="183" t="s">
        <v>2575</v>
      </c>
      <c r="AL140" s="186" t="s">
        <v>2576</v>
      </c>
      <c r="AM140" s="162"/>
      <c r="AN140" s="162"/>
      <c r="AO140" s="162"/>
      <c r="AP140" s="162"/>
      <c r="AQ140" s="162"/>
      <c r="AR140" s="162"/>
      <c r="AS140" s="162"/>
      <c r="AT140" s="162"/>
      <c r="AU140" s="162"/>
      <c r="AV140" s="162"/>
      <c r="AW140" s="162"/>
      <c r="AX140" s="162">
        <v>138</v>
      </c>
      <c r="AY140" s="162" t="s">
        <v>361</v>
      </c>
      <c r="AZ140" s="162">
        <v>0</v>
      </c>
      <c r="BA140" s="206" t="s">
        <v>361</v>
      </c>
      <c r="BB140" s="162" t="s">
        <v>361</v>
      </c>
    </row>
    <row r="141" spans="1:54">
      <c r="A141" s="180" t="s">
        <v>2577</v>
      </c>
      <c r="B141" s="162"/>
      <c r="C141" s="162"/>
      <c r="D141" s="162"/>
      <c r="E141" s="162"/>
      <c r="F141" s="162"/>
      <c r="G141" s="162"/>
      <c r="H141" s="162"/>
      <c r="I141" s="162"/>
      <c r="J141" s="162"/>
      <c r="K141" s="162"/>
      <c r="L141" s="162"/>
      <c r="M141" s="162"/>
      <c r="N141" s="162"/>
      <c r="O141" s="162"/>
      <c r="P141" s="162"/>
      <c r="Q141" s="162"/>
      <c r="R141" s="176" t="s">
        <v>232</v>
      </c>
      <c r="S141" s="177" t="s">
        <v>2001</v>
      </c>
      <c r="T141" s="177">
        <v>1013</v>
      </c>
      <c r="U141" s="162"/>
      <c r="V141" s="162"/>
      <c r="W141" s="162"/>
      <c r="X141" s="162"/>
      <c r="Y141" s="162"/>
      <c r="Z141" s="162"/>
      <c r="AA141" s="162"/>
      <c r="AB141" s="162"/>
      <c r="AC141" s="162"/>
      <c r="AD141" s="162"/>
      <c r="AE141" s="162"/>
      <c r="AF141" s="162"/>
      <c r="AG141" s="162"/>
      <c r="AH141" s="165" t="s">
        <v>950</v>
      </c>
      <c r="AI141" s="189">
        <v>140</v>
      </c>
      <c r="AJ141" s="189" t="s">
        <v>2578</v>
      </c>
      <c r="AK141" s="184" t="s">
        <v>2579</v>
      </c>
      <c r="AL141" s="187" t="s">
        <v>2580</v>
      </c>
      <c r="AM141" s="162"/>
      <c r="AN141" s="162"/>
      <c r="AO141" s="162"/>
      <c r="AP141" s="162"/>
      <c r="AQ141" s="162"/>
      <c r="AR141" s="162"/>
      <c r="AS141" s="162"/>
      <c r="AT141" s="162"/>
      <c r="AU141" s="162"/>
      <c r="AV141" s="162"/>
      <c r="AW141" s="162"/>
      <c r="AX141" s="162">
        <v>139</v>
      </c>
      <c r="AY141" s="162" t="s">
        <v>361</v>
      </c>
      <c r="AZ141" s="162">
        <v>0</v>
      </c>
      <c r="BA141" s="206" t="s">
        <v>361</v>
      </c>
      <c r="BB141" s="162" t="s">
        <v>361</v>
      </c>
    </row>
    <row r="142" spans="1:54">
      <c r="A142" s="180" t="s">
        <v>2581</v>
      </c>
      <c r="B142" s="162"/>
      <c r="C142" s="162"/>
      <c r="D142" s="162"/>
      <c r="E142" s="162"/>
      <c r="F142" s="162"/>
      <c r="G142" s="162"/>
      <c r="H142" s="162"/>
      <c r="I142" s="162"/>
      <c r="J142" s="162"/>
      <c r="K142" s="162"/>
      <c r="L142" s="162"/>
      <c r="M142" s="162"/>
      <c r="N142" s="162"/>
      <c r="O142" s="162"/>
      <c r="P142" s="162"/>
      <c r="Q142" s="162"/>
      <c r="R142" s="176" t="s">
        <v>233</v>
      </c>
      <c r="S142" s="177" t="s">
        <v>2001</v>
      </c>
      <c r="T142" s="177" t="s">
        <v>941</v>
      </c>
      <c r="U142" s="162"/>
      <c r="V142" s="162"/>
      <c r="W142" s="162"/>
      <c r="X142" s="162"/>
      <c r="Y142" s="162"/>
      <c r="Z142" s="162"/>
      <c r="AA142" s="162"/>
      <c r="AB142" s="162"/>
      <c r="AC142" s="162"/>
      <c r="AD142" s="162"/>
      <c r="AE142" s="162"/>
      <c r="AF142" s="162"/>
      <c r="AG142" s="162"/>
      <c r="AH142" s="165" t="s">
        <v>1000</v>
      </c>
      <c r="AI142" s="189">
        <v>141</v>
      </c>
      <c r="AJ142" s="189" t="s">
        <v>2582</v>
      </c>
      <c r="AK142" s="183" t="s">
        <v>1188</v>
      </c>
      <c r="AL142" s="186" t="s">
        <v>2583</v>
      </c>
      <c r="AM142" s="162"/>
      <c r="AN142" s="162"/>
      <c r="AO142" s="162"/>
      <c r="AP142" s="162"/>
      <c r="AQ142" s="162"/>
      <c r="AR142" s="162"/>
      <c r="AS142" s="162"/>
      <c r="AT142" s="162"/>
      <c r="AU142" s="162"/>
      <c r="AV142" s="162"/>
      <c r="AW142" s="162"/>
      <c r="AX142" s="162">
        <v>140</v>
      </c>
      <c r="AY142" s="162" t="s">
        <v>361</v>
      </c>
      <c r="AZ142" s="162">
        <v>0</v>
      </c>
      <c r="BA142" s="206" t="s">
        <v>361</v>
      </c>
      <c r="BB142" s="162" t="s">
        <v>361</v>
      </c>
    </row>
    <row r="143" spans="1:54">
      <c r="A143" s="180" t="s">
        <v>2584</v>
      </c>
      <c r="B143" s="162"/>
      <c r="C143" s="162"/>
      <c r="D143" s="162"/>
      <c r="E143" s="162"/>
      <c r="F143" s="162"/>
      <c r="G143" s="162"/>
      <c r="H143" s="162"/>
      <c r="I143" s="162"/>
      <c r="J143" s="162"/>
      <c r="K143" s="162"/>
      <c r="L143" s="162"/>
      <c r="M143" s="162"/>
      <c r="N143" s="162"/>
      <c r="O143" s="162"/>
      <c r="P143" s="162"/>
      <c r="Q143" s="162"/>
      <c r="R143" s="176" t="s">
        <v>235</v>
      </c>
      <c r="S143" s="177" t="s">
        <v>2001</v>
      </c>
      <c r="T143" s="177">
        <v>1811</v>
      </c>
      <c r="U143" s="162"/>
      <c r="V143" s="162"/>
      <c r="W143" s="162"/>
      <c r="X143" s="162"/>
      <c r="Y143" s="162"/>
      <c r="Z143" s="162"/>
      <c r="AA143" s="162"/>
      <c r="AB143" s="162"/>
      <c r="AC143" s="162"/>
      <c r="AD143" s="162"/>
      <c r="AE143" s="162"/>
      <c r="AF143" s="162"/>
      <c r="AG143" s="162"/>
      <c r="AH143" s="165" t="s">
        <v>1000</v>
      </c>
      <c r="AI143" s="189">
        <v>142</v>
      </c>
      <c r="AJ143" s="189" t="s">
        <v>2585</v>
      </c>
      <c r="AK143" s="184" t="s">
        <v>1190</v>
      </c>
      <c r="AL143" s="187" t="s">
        <v>2586</v>
      </c>
      <c r="AM143" s="162"/>
      <c r="AN143" s="162"/>
      <c r="AO143" s="162"/>
      <c r="AP143" s="162"/>
      <c r="AQ143" s="162"/>
      <c r="AR143" s="162"/>
      <c r="AS143" s="162"/>
      <c r="AT143" s="162"/>
      <c r="AU143" s="162"/>
      <c r="AV143" s="162"/>
      <c r="AW143" s="162"/>
      <c r="AX143" s="162">
        <v>141</v>
      </c>
      <c r="AY143" s="162" t="s">
        <v>361</v>
      </c>
      <c r="AZ143" s="162">
        <v>0</v>
      </c>
      <c r="BA143" s="206" t="s">
        <v>361</v>
      </c>
      <c r="BB143" s="162" t="s">
        <v>361</v>
      </c>
    </row>
    <row r="144" spans="1:54">
      <c r="A144" s="180" t="s">
        <v>2587</v>
      </c>
      <c r="B144" s="162"/>
      <c r="C144" s="162"/>
      <c r="D144" s="162"/>
      <c r="E144" s="162"/>
      <c r="F144" s="162"/>
      <c r="G144" s="162"/>
      <c r="H144" s="162"/>
      <c r="I144" s="162"/>
      <c r="J144" s="162"/>
      <c r="K144" s="162"/>
      <c r="L144" s="162"/>
      <c r="M144" s="162"/>
      <c r="N144" s="162"/>
      <c r="O144" s="162"/>
      <c r="P144" s="162"/>
      <c r="Q144" s="162"/>
      <c r="R144" s="176" t="s">
        <v>236</v>
      </c>
      <c r="S144" s="177" t="s">
        <v>2001</v>
      </c>
      <c r="T144" s="177" t="s">
        <v>872</v>
      </c>
      <c r="U144" s="162"/>
      <c r="V144" s="162"/>
      <c r="W144" s="162"/>
      <c r="X144" s="162"/>
      <c r="Y144" s="162"/>
      <c r="Z144" s="162"/>
      <c r="AA144" s="162"/>
      <c r="AB144" s="162"/>
      <c r="AC144" s="162"/>
      <c r="AD144" s="162"/>
      <c r="AE144" s="162"/>
      <c r="AF144" s="162"/>
      <c r="AG144" s="162"/>
      <c r="AH144" s="165" t="s">
        <v>1000</v>
      </c>
      <c r="AI144" s="189">
        <v>143</v>
      </c>
      <c r="AJ144" s="189" t="s">
        <v>2588</v>
      </c>
      <c r="AK144" s="183" t="s">
        <v>1192</v>
      </c>
      <c r="AL144" s="186" t="s">
        <v>2589</v>
      </c>
      <c r="AM144" s="162"/>
      <c r="AN144" s="162"/>
      <c r="AO144" s="162"/>
      <c r="AP144" s="162"/>
      <c r="AQ144" s="162"/>
      <c r="AR144" s="162"/>
      <c r="AS144" s="162"/>
      <c r="AT144" s="162"/>
      <c r="AU144" s="162"/>
      <c r="AV144" s="162"/>
      <c r="AW144" s="162"/>
      <c r="AX144" s="162">
        <v>142</v>
      </c>
      <c r="AY144" s="162" t="s">
        <v>361</v>
      </c>
      <c r="AZ144" s="162">
        <v>0</v>
      </c>
      <c r="BA144" s="206" t="s">
        <v>361</v>
      </c>
      <c r="BB144" s="162" t="s">
        <v>361</v>
      </c>
    </row>
    <row r="145" spans="1:54">
      <c r="A145" s="180" t="s">
        <v>2590</v>
      </c>
      <c r="B145" s="162"/>
      <c r="C145" s="162"/>
      <c r="D145" s="162"/>
      <c r="E145" s="162"/>
      <c r="F145" s="162"/>
      <c r="G145" s="162"/>
      <c r="H145" s="162"/>
      <c r="I145" s="162"/>
      <c r="J145" s="162"/>
      <c r="K145" s="162"/>
      <c r="L145" s="162"/>
      <c r="M145" s="162"/>
      <c r="N145" s="162"/>
      <c r="O145" s="162"/>
      <c r="P145" s="162"/>
      <c r="Q145" s="162"/>
      <c r="R145" s="176" t="s">
        <v>238</v>
      </c>
      <c r="S145" s="177" t="s">
        <v>2001</v>
      </c>
      <c r="T145" s="177" t="s">
        <v>924</v>
      </c>
      <c r="U145" s="162"/>
      <c r="V145" s="162"/>
      <c r="W145" s="162"/>
      <c r="X145" s="162"/>
      <c r="Y145" s="162"/>
      <c r="Z145" s="162"/>
      <c r="AA145" s="162"/>
      <c r="AB145" s="162"/>
      <c r="AC145" s="162"/>
      <c r="AD145" s="162"/>
      <c r="AE145" s="162"/>
      <c r="AF145" s="162"/>
      <c r="AG145" s="162"/>
      <c r="AH145" s="165" t="s">
        <v>1000</v>
      </c>
      <c r="AI145" s="189">
        <v>144</v>
      </c>
      <c r="AJ145" s="189" t="s">
        <v>2591</v>
      </c>
      <c r="AK145" s="184" t="s">
        <v>1353</v>
      </c>
      <c r="AL145" s="187" t="s">
        <v>2592</v>
      </c>
      <c r="AM145" s="162"/>
      <c r="AN145" s="162"/>
      <c r="AO145" s="162"/>
      <c r="AP145" s="162"/>
      <c r="AQ145" s="162"/>
      <c r="AR145" s="162"/>
      <c r="AS145" s="162"/>
      <c r="AT145" s="162"/>
      <c r="AU145" s="162"/>
      <c r="AV145" s="162"/>
      <c r="AW145" s="162"/>
      <c r="AX145" s="162">
        <v>143</v>
      </c>
      <c r="AY145" s="162" t="s">
        <v>361</v>
      </c>
      <c r="AZ145" s="162">
        <v>0</v>
      </c>
      <c r="BA145" s="206" t="s">
        <v>361</v>
      </c>
      <c r="BB145" s="162" t="s">
        <v>361</v>
      </c>
    </row>
    <row r="146" spans="1:54">
      <c r="A146" s="180" t="s">
        <v>2593</v>
      </c>
      <c r="B146" s="162"/>
      <c r="C146" s="162"/>
      <c r="D146" s="162"/>
      <c r="E146" s="162"/>
      <c r="F146" s="162"/>
      <c r="G146" s="162"/>
      <c r="H146" s="162"/>
      <c r="I146" s="162"/>
      <c r="J146" s="162"/>
      <c r="K146" s="162"/>
      <c r="L146" s="162"/>
      <c r="M146" s="162"/>
      <c r="N146" s="162"/>
      <c r="O146" s="162"/>
      <c r="P146" s="162"/>
      <c r="Q146" s="162"/>
      <c r="R146" s="176" t="s">
        <v>241</v>
      </c>
      <c r="S146" s="177" t="s">
        <v>2001</v>
      </c>
      <c r="T146" s="177" t="s">
        <v>879</v>
      </c>
      <c r="U146" s="162"/>
      <c r="V146" s="162"/>
      <c r="W146" s="162"/>
      <c r="X146" s="162"/>
      <c r="Y146" s="162"/>
      <c r="Z146" s="162"/>
      <c r="AA146" s="162"/>
      <c r="AB146" s="162"/>
      <c r="AC146" s="162"/>
      <c r="AD146" s="162"/>
      <c r="AE146" s="162"/>
      <c r="AF146" s="162"/>
      <c r="AG146" s="162"/>
      <c r="AH146" s="165" t="s">
        <v>1000</v>
      </c>
      <c r="AI146" s="189">
        <v>145</v>
      </c>
      <c r="AJ146" s="189" t="s">
        <v>2594</v>
      </c>
      <c r="AK146" s="183" t="s">
        <v>1195</v>
      </c>
      <c r="AL146" s="186" t="s">
        <v>2595</v>
      </c>
      <c r="AM146" s="162"/>
      <c r="AN146" s="162"/>
      <c r="AO146" s="162"/>
      <c r="AP146" s="162"/>
      <c r="AQ146" s="162"/>
      <c r="AR146" s="162"/>
      <c r="AS146" s="162"/>
      <c r="AT146" s="162"/>
      <c r="AU146" s="162"/>
      <c r="AV146" s="162"/>
      <c r="AW146" s="162"/>
      <c r="AX146" s="162">
        <v>144</v>
      </c>
      <c r="AY146" s="162" t="s">
        <v>361</v>
      </c>
      <c r="AZ146" s="162">
        <v>0</v>
      </c>
      <c r="BA146" s="206" t="s">
        <v>361</v>
      </c>
      <c r="BB146" s="162" t="s">
        <v>361</v>
      </c>
    </row>
    <row r="147" spans="1:54">
      <c r="A147" s="180" t="s">
        <v>2596</v>
      </c>
      <c r="B147" s="162"/>
      <c r="C147" s="162"/>
      <c r="D147" s="162"/>
      <c r="E147" s="162"/>
      <c r="F147" s="162"/>
      <c r="G147" s="162"/>
      <c r="H147" s="162"/>
      <c r="I147" s="162"/>
      <c r="J147" s="162"/>
      <c r="K147" s="162"/>
      <c r="L147" s="162"/>
      <c r="M147" s="162"/>
      <c r="N147" s="162"/>
      <c r="O147" s="162"/>
      <c r="P147" s="162"/>
      <c r="Q147" s="162"/>
      <c r="R147" s="176" t="s">
        <v>242</v>
      </c>
      <c r="S147" s="177" t="s">
        <v>2001</v>
      </c>
      <c r="T147" s="177">
        <v>1015</v>
      </c>
      <c r="U147" s="162"/>
      <c r="V147" s="162"/>
      <c r="W147" s="162"/>
      <c r="X147" s="162"/>
      <c r="Y147" s="162"/>
      <c r="Z147" s="162"/>
      <c r="AA147" s="162"/>
      <c r="AB147" s="162"/>
      <c r="AC147" s="162"/>
      <c r="AD147" s="162"/>
      <c r="AE147" s="162"/>
      <c r="AF147" s="162"/>
      <c r="AG147" s="162"/>
      <c r="AH147" s="165" t="s">
        <v>1000</v>
      </c>
      <c r="AI147" s="189">
        <v>146</v>
      </c>
      <c r="AJ147" s="189" t="s">
        <v>2597</v>
      </c>
      <c r="AK147" s="184" t="s">
        <v>1197</v>
      </c>
      <c r="AL147" s="187" t="s">
        <v>2598</v>
      </c>
      <c r="AM147" s="162"/>
      <c r="AN147" s="162"/>
      <c r="AO147" s="162"/>
      <c r="AP147" s="162"/>
      <c r="AQ147" s="162"/>
      <c r="AR147" s="162"/>
      <c r="AS147" s="162"/>
      <c r="AT147" s="162"/>
      <c r="AU147" s="162"/>
      <c r="AV147" s="162"/>
      <c r="AW147" s="162"/>
      <c r="AX147" s="162">
        <v>145</v>
      </c>
      <c r="AY147" s="162" t="s">
        <v>361</v>
      </c>
      <c r="AZ147" s="162">
        <v>0</v>
      </c>
      <c r="BA147" s="206" t="s">
        <v>361</v>
      </c>
      <c r="BB147" s="162" t="s">
        <v>361</v>
      </c>
    </row>
    <row r="148" spans="1:54">
      <c r="A148" s="180" t="s">
        <v>2599</v>
      </c>
      <c r="B148" s="162"/>
      <c r="C148" s="162"/>
      <c r="D148" s="162"/>
      <c r="E148" s="162"/>
      <c r="F148" s="162"/>
      <c r="G148" s="162"/>
      <c r="H148" s="162"/>
      <c r="I148" s="162"/>
      <c r="J148" s="162"/>
      <c r="K148" s="162"/>
      <c r="L148" s="162"/>
      <c r="M148" s="162"/>
      <c r="N148" s="162"/>
      <c r="O148" s="162"/>
      <c r="P148" s="162"/>
      <c r="Q148" s="162"/>
      <c r="R148" s="176" t="s">
        <v>252</v>
      </c>
      <c r="S148" s="177" t="s">
        <v>2001</v>
      </c>
      <c r="T148" s="177">
        <v>1016</v>
      </c>
      <c r="U148" s="162"/>
      <c r="V148" s="162"/>
      <c r="W148" s="162"/>
      <c r="X148" s="162"/>
      <c r="Y148" s="162"/>
      <c r="Z148" s="162"/>
      <c r="AA148" s="162"/>
      <c r="AB148" s="162"/>
      <c r="AC148" s="162"/>
      <c r="AD148" s="162"/>
      <c r="AE148" s="162"/>
      <c r="AF148" s="162"/>
      <c r="AG148" s="162"/>
      <c r="AH148" s="165" t="s">
        <v>1000</v>
      </c>
      <c r="AI148" s="189">
        <v>147</v>
      </c>
      <c r="AJ148" s="189" t="s">
        <v>2600</v>
      </c>
      <c r="AK148" s="183" t="s">
        <v>2601</v>
      </c>
      <c r="AL148" s="186" t="s">
        <v>2602</v>
      </c>
      <c r="AM148" s="162"/>
      <c r="AN148" s="162"/>
      <c r="AO148" s="162"/>
      <c r="AP148" s="162"/>
      <c r="AQ148" s="162"/>
      <c r="AR148" s="162"/>
      <c r="AS148" s="162"/>
      <c r="AT148" s="162"/>
      <c r="AU148" s="162"/>
      <c r="AV148" s="162"/>
      <c r="AW148" s="162"/>
      <c r="AX148" s="162">
        <v>146</v>
      </c>
      <c r="AY148" s="162" t="s">
        <v>361</v>
      </c>
      <c r="AZ148" s="162">
        <v>0</v>
      </c>
      <c r="BA148" s="206" t="s">
        <v>361</v>
      </c>
      <c r="BB148" s="162" t="s">
        <v>361</v>
      </c>
    </row>
    <row r="149" spans="1:54">
      <c r="A149" s="180" t="s">
        <v>2603</v>
      </c>
      <c r="B149" s="162"/>
      <c r="C149" s="162"/>
      <c r="D149" s="162"/>
      <c r="E149" s="162"/>
      <c r="F149" s="162"/>
      <c r="G149" s="162"/>
      <c r="H149" s="162"/>
      <c r="I149" s="162"/>
      <c r="J149" s="162"/>
      <c r="K149" s="162"/>
      <c r="L149" s="162"/>
      <c r="M149" s="162"/>
      <c r="N149" s="162"/>
      <c r="O149" s="162"/>
      <c r="P149" s="162"/>
      <c r="Q149" s="162"/>
      <c r="R149" s="176" t="s">
        <v>258</v>
      </c>
      <c r="S149" s="177" t="s">
        <v>2001</v>
      </c>
      <c r="T149" s="177" t="s">
        <v>896</v>
      </c>
      <c r="U149" s="162"/>
      <c r="V149" s="162"/>
      <c r="W149" s="162"/>
      <c r="X149" s="162"/>
      <c r="Y149" s="162"/>
      <c r="Z149" s="162"/>
      <c r="AA149" s="162"/>
      <c r="AB149" s="162"/>
      <c r="AC149" s="162"/>
      <c r="AD149" s="162"/>
      <c r="AE149" s="162"/>
      <c r="AF149" s="162"/>
      <c r="AG149" s="162"/>
      <c r="AH149" s="165" t="s">
        <v>783</v>
      </c>
      <c r="AI149" s="189">
        <v>148</v>
      </c>
      <c r="AJ149" s="189" t="s">
        <v>2604</v>
      </c>
      <c r="AK149" s="184" t="s">
        <v>2605</v>
      </c>
      <c r="AL149" s="187" t="s">
        <v>2606</v>
      </c>
      <c r="AM149" s="162"/>
      <c r="AN149" s="162"/>
      <c r="AO149" s="162"/>
      <c r="AP149" s="162"/>
      <c r="AQ149" s="162"/>
      <c r="AR149" s="162"/>
      <c r="AS149" s="162"/>
      <c r="AT149" s="162"/>
      <c r="AU149" s="162"/>
      <c r="AV149" s="162"/>
      <c r="AW149" s="162"/>
      <c r="AX149" s="162">
        <v>147</v>
      </c>
      <c r="AY149" s="162" t="s">
        <v>361</v>
      </c>
      <c r="AZ149" s="162">
        <v>0</v>
      </c>
      <c r="BA149" s="206" t="s">
        <v>361</v>
      </c>
      <c r="BB149" s="162" t="s">
        <v>361</v>
      </c>
    </row>
    <row r="150" spans="1:54">
      <c r="A150" s="180" t="s">
        <v>2607</v>
      </c>
      <c r="B150" s="162"/>
      <c r="C150" s="162"/>
      <c r="D150" s="162"/>
      <c r="E150" s="162"/>
      <c r="F150" s="162"/>
      <c r="G150" s="162"/>
      <c r="H150" s="162"/>
      <c r="I150" s="162"/>
      <c r="J150" s="162"/>
      <c r="K150" s="162"/>
      <c r="L150" s="162"/>
      <c r="M150" s="162"/>
      <c r="N150" s="162"/>
      <c r="O150" s="162"/>
      <c r="P150" s="162"/>
      <c r="Q150" s="162"/>
      <c r="R150" s="176" t="s">
        <v>267</v>
      </c>
      <c r="S150" s="177" t="s">
        <v>2279</v>
      </c>
      <c r="T150" s="177" t="s">
        <v>878</v>
      </c>
      <c r="U150" s="162"/>
      <c r="V150" s="162"/>
      <c r="W150" s="162"/>
      <c r="X150" s="162"/>
      <c r="Y150" s="162"/>
      <c r="Z150" s="162"/>
      <c r="AA150" s="162"/>
      <c r="AB150" s="162"/>
      <c r="AC150" s="162"/>
      <c r="AD150" s="162"/>
      <c r="AE150" s="162"/>
      <c r="AF150" s="162"/>
      <c r="AG150" s="162"/>
      <c r="AH150" s="165" t="s">
        <v>783</v>
      </c>
      <c r="AI150" s="189">
        <v>149</v>
      </c>
      <c r="AJ150" s="189" t="s">
        <v>2608</v>
      </c>
      <c r="AK150" s="183" t="s">
        <v>2609</v>
      </c>
      <c r="AL150" s="186" t="s">
        <v>2610</v>
      </c>
      <c r="AM150" s="162"/>
      <c r="AN150" s="162"/>
      <c r="AO150" s="162"/>
      <c r="AP150" s="162"/>
      <c r="AQ150" s="162"/>
      <c r="AR150" s="162"/>
      <c r="AS150" s="162"/>
      <c r="AT150" s="162"/>
      <c r="AU150" s="162"/>
      <c r="AV150" s="162"/>
      <c r="AW150" s="162"/>
      <c r="AX150" s="162">
        <v>148</v>
      </c>
      <c r="AY150" s="162" t="s">
        <v>361</v>
      </c>
      <c r="AZ150" s="162">
        <v>0</v>
      </c>
      <c r="BA150" s="206" t="s">
        <v>361</v>
      </c>
      <c r="BB150" s="162" t="s">
        <v>361</v>
      </c>
    </row>
    <row r="151" spans="1:54">
      <c r="A151" s="180" t="s">
        <v>2611</v>
      </c>
      <c r="B151" s="162"/>
      <c r="C151" s="162"/>
      <c r="D151" s="162"/>
      <c r="E151" s="162"/>
      <c r="F151" s="162"/>
      <c r="G151" s="162"/>
      <c r="H151" s="162"/>
      <c r="I151" s="162"/>
      <c r="J151" s="162"/>
      <c r="K151" s="162"/>
      <c r="L151" s="162"/>
      <c r="M151" s="162"/>
      <c r="N151" s="162"/>
      <c r="O151" s="162"/>
      <c r="P151" s="162"/>
      <c r="Q151" s="162"/>
      <c r="R151" s="176" t="s">
        <v>269</v>
      </c>
      <c r="S151" s="177" t="s">
        <v>2001</v>
      </c>
      <c r="T151" s="177">
        <v>1814</v>
      </c>
      <c r="U151" s="162"/>
      <c r="V151" s="162"/>
      <c r="W151" s="162"/>
      <c r="X151" s="162"/>
      <c r="Y151" s="162"/>
      <c r="Z151" s="162"/>
      <c r="AA151" s="162"/>
      <c r="AB151" s="162"/>
      <c r="AC151" s="162"/>
      <c r="AD151" s="162"/>
      <c r="AE151" s="162"/>
      <c r="AF151" s="162"/>
      <c r="AG151" s="162"/>
      <c r="AH151" s="165" t="s">
        <v>783</v>
      </c>
      <c r="AI151" s="189">
        <v>150</v>
      </c>
      <c r="AJ151" s="189" t="s">
        <v>2612</v>
      </c>
      <c r="AK151" s="184" t="s">
        <v>2613</v>
      </c>
      <c r="AL151" s="187" t="s">
        <v>2614</v>
      </c>
      <c r="AM151" s="162"/>
      <c r="AN151" s="162"/>
      <c r="AO151" s="162"/>
      <c r="AP151" s="162"/>
      <c r="AQ151" s="162"/>
      <c r="AR151" s="162"/>
      <c r="AS151" s="162"/>
      <c r="AT151" s="162"/>
      <c r="AU151" s="162"/>
      <c r="AV151" s="162"/>
      <c r="AW151" s="162"/>
      <c r="AX151" s="162">
        <v>149</v>
      </c>
      <c r="AY151" s="162" t="s">
        <v>361</v>
      </c>
      <c r="AZ151" s="162">
        <v>0</v>
      </c>
      <c r="BA151" s="206" t="s">
        <v>361</v>
      </c>
      <c r="BB151" s="162" t="s">
        <v>361</v>
      </c>
    </row>
    <row r="152" spans="1:54">
      <c r="A152" s="180" t="s">
        <v>2615</v>
      </c>
      <c r="B152" s="162"/>
      <c r="C152" s="162"/>
      <c r="D152" s="162"/>
      <c r="E152" s="162"/>
      <c r="F152" s="162"/>
      <c r="G152" s="162"/>
      <c r="H152" s="162"/>
      <c r="I152" s="162"/>
      <c r="J152" s="162"/>
      <c r="K152" s="162"/>
      <c r="L152" s="162"/>
      <c r="M152" s="162"/>
      <c r="N152" s="162"/>
      <c r="O152" s="162"/>
      <c r="P152" s="162"/>
      <c r="Q152" s="162"/>
      <c r="R152" s="176" t="s">
        <v>282</v>
      </c>
      <c r="S152" s="177" t="s">
        <v>2001</v>
      </c>
      <c r="T152" s="177">
        <v>1816</v>
      </c>
      <c r="U152" s="162"/>
      <c r="V152" s="162"/>
      <c r="W152" s="162"/>
      <c r="X152" s="162"/>
      <c r="Y152" s="162"/>
      <c r="Z152" s="162"/>
      <c r="AA152" s="162"/>
      <c r="AB152" s="162"/>
      <c r="AC152" s="162"/>
      <c r="AD152" s="162"/>
      <c r="AE152" s="162"/>
      <c r="AF152" s="162"/>
      <c r="AG152" s="162"/>
      <c r="AH152" s="165" t="s">
        <v>783</v>
      </c>
      <c r="AI152" s="189">
        <v>151</v>
      </c>
      <c r="AJ152" s="189" t="s">
        <v>2616</v>
      </c>
      <c r="AK152" s="183" t="s">
        <v>2617</v>
      </c>
      <c r="AL152" s="186" t="s">
        <v>2618</v>
      </c>
      <c r="AM152" s="162"/>
      <c r="AN152" s="162"/>
      <c r="AO152" s="162"/>
      <c r="AP152" s="162"/>
      <c r="AQ152" s="162"/>
      <c r="AR152" s="162"/>
      <c r="AS152" s="162"/>
      <c r="AT152" s="162"/>
      <c r="AU152" s="162"/>
      <c r="AV152" s="162"/>
      <c r="AW152" s="162"/>
      <c r="AX152" s="162">
        <v>150</v>
      </c>
      <c r="AY152" s="162" t="s">
        <v>361</v>
      </c>
      <c r="AZ152" s="162">
        <v>0</v>
      </c>
      <c r="BA152" s="206" t="s">
        <v>361</v>
      </c>
      <c r="BB152" s="162" t="s">
        <v>361</v>
      </c>
    </row>
    <row r="153" spans="1:54">
      <c r="A153" s="180" t="s">
        <v>2619</v>
      </c>
      <c r="B153" s="162"/>
      <c r="C153" s="162"/>
      <c r="D153" s="162"/>
      <c r="E153" s="162"/>
      <c r="F153" s="162"/>
      <c r="G153" s="162"/>
      <c r="H153" s="162"/>
      <c r="I153" s="162"/>
      <c r="J153" s="162"/>
      <c r="K153" s="162"/>
      <c r="L153" s="162"/>
      <c r="M153" s="162"/>
      <c r="N153" s="162"/>
      <c r="O153" s="162"/>
      <c r="P153" s="162"/>
      <c r="Q153" s="162"/>
      <c r="R153" s="176" t="s">
        <v>286</v>
      </c>
      <c r="S153" s="177" t="s">
        <v>2001</v>
      </c>
      <c r="T153" s="177">
        <v>1817</v>
      </c>
      <c r="U153" s="162"/>
      <c r="V153" s="162"/>
      <c r="W153" s="162"/>
      <c r="X153" s="162"/>
      <c r="Y153" s="162"/>
      <c r="Z153" s="162"/>
      <c r="AA153" s="162"/>
      <c r="AB153" s="162"/>
      <c r="AC153" s="162"/>
      <c r="AD153" s="162"/>
      <c r="AE153" s="162"/>
      <c r="AF153" s="162"/>
      <c r="AG153" s="162"/>
      <c r="AH153" s="165" t="s">
        <v>782</v>
      </c>
      <c r="AI153" s="189">
        <v>152</v>
      </c>
      <c r="AJ153" s="189" t="s">
        <v>2620</v>
      </c>
      <c r="AK153" s="184" t="s">
        <v>2621</v>
      </c>
      <c r="AL153" s="187" t="s">
        <v>2622</v>
      </c>
      <c r="AM153" s="162"/>
      <c r="AN153" s="162"/>
      <c r="AO153" s="162"/>
      <c r="AP153" s="162"/>
      <c r="AQ153" s="162"/>
      <c r="AR153" s="162"/>
      <c r="AS153" s="162"/>
      <c r="AT153" s="162"/>
      <c r="AU153" s="162"/>
      <c r="AV153" s="162"/>
      <c r="AW153" s="162"/>
      <c r="AX153" s="162">
        <v>151</v>
      </c>
      <c r="AY153" s="162" t="s">
        <v>361</v>
      </c>
      <c r="AZ153" s="162">
        <v>0</v>
      </c>
      <c r="BA153" s="206" t="s">
        <v>361</v>
      </c>
      <c r="BB153" s="162" t="s">
        <v>361</v>
      </c>
    </row>
    <row r="154" spans="1:54">
      <c r="A154" s="180" t="s">
        <v>2623</v>
      </c>
      <c r="B154" s="162"/>
      <c r="C154" s="162"/>
      <c r="D154" s="162"/>
      <c r="E154" s="162"/>
      <c r="F154" s="162"/>
      <c r="G154" s="162"/>
      <c r="H154" s="162"/>
      <c r="I154" s="162"/>
      <c r="J154" s="162"/>
      <c r="K154" s="162"/>
      <c r="L154" s="162"/>
      <c r="M154" s="162"/>
      <c r="N154" s="162"/>
      <c r="O154" s="162"/>
      <c r="P154" s="162"/>
      <c r="Q154" s="162"/>
      <c r="R154" s="176" t="s">
        <v>287</v>
      </c>
      <c r="S154" s="177" t="s">
        <v>2001</v>
      </c>
      <c r="T154" s="177" t="s">
        <v>888</v>
      </c>
      <c r="U154" s="162"/>
      <c r="V154" s="162"/>
      <c r="W154" s="162"/>
      <c r="X154" s="162"/>
      <c r="Y154" s="162"/>
      <c r="Z154" s="162"/>
      <c r="AA154" s="162"/>
      <c r="AB154" s="162"/>
      <c r="AC154" s="162"/>
      <c r="AD154" s="162"/>
      <c r="AE154" s="162"/>
      <c r="AF154" s="162"/>
      <c r="AG154" s="162"/>
      <c r="AH154" s="165" t="s">
        <v>782</v>
      </c>
      <c r="AI154" s="189">
        <v>153</v>
      </c>
      <c r="AJ154" s="189" t="s">
        <v>2624</v>
      </c>
      <c r="AK154" s="183" t="s">
        <v>270</v>
      </c>
      <c r="AL154" s="186" t="s">
        <v>2625</v>
      </c>
      <c r="AM154" s="162"/>
      <c r="AN154" s="162"/>
      <c r="AO154" s="162"/>
      <c r="AP154" s="162"/>
      <c r="AQ154" s="162"/>
      <c r="AR154" s="162"/>
      <c r="AS154" s="162"/>
      <c r="AT154" s="162"/>
      <c r="AU154" s="162"/>
      <c r="AV154" s="162"/>
      <c r="AW154" s="162"/>
      <c r="AX154" s="162">
        <v>152</v>
      </c>
      <c r="AY154" s="162" t="s">
        <v>361</v>
      </c>
      <c r="AZ154" s="162">
        <v>0</v>
      </c>
      <c r="BA154" s="206" t="s">
        <v>361</v>
      </c>
      <c r="BB154" s="162" t="s">
        <v>361</v>
      </c>
    </row>
    <row r="155" spans="1:54">
      <c r="A155" s="180" t="s">
        <v>2626</v>
      </c>
      <c r="B155" s="162"/>
      <c r="C155" s="162"/>
      <c r="D155" s="162"/>
      <c r="E155" s="162"/>
      <c r="F155" s="162"/>
      <c r="G155" s="162"/>
      <c r="H155" s="162"/>
      <c r="I155" s="162"/>
      <c r="J155" s="162"/>
      <c r="K155" s="162"/>
      <c r="L155" s="162"/>
      <c r="M155" s="162"/>
      <c r="N155" s="162"/>
      <c r="O155" s="162"/>
      <c r="P155" s="162"/>
      <c r="Q155" s="162"/>
      <c r="R155" s="176" t="s">
        <v>291</v>
      </c>
      <c r="S155" s="177" t="s">
        <v>2001</v>
      </c>
      <c r="T155" s="177" t="s">
        <v>895</v>
      </c>
      <c r="U155" s="162"/>
      <c r="V155" s="162"/>
      <c r="W155" s="162"/>
      <c r="X155" s="162"/>
      <c r="Y155" s="162"/>
      <c r="Z155" s="162"/>
      <c r="AA155" s="162"/>
      <c r="AB155" s="162"/>
      <c r="AC155" s="162"/>
      <c r="AD155" s="162"/>
      <c r="AE155" s="162"/>
      <c r="AF155" s="162"/>
      <c r="AG155" s="162"/>
      <c r="AH155" s="165" t="s">
        <v>782</v>
      </c>
      <c r="AI155" s="189">
        <v>154</v>
      </c>
      <c r="AJ155" s="189" t="s">
        <v>2627</v>
      </c>
      <c r="AK155" s="184" t="s">
        <v>2628</v>
      </c>
      <c r="AL155" s="187" t="s">
        <v>2629</v>
      </c>
      <c r="AM155" s="162"/>
      <c r="AN155" s="162"/>
      <c r="AO155" s="162"/>
      <c r="AP155" s="162"/>
      <c r="AQ155" s="162"/>
      <c r="AR155" s="162"/>
      <c r="AS155" s="162"/>
      <c r="AT155" s="162"/>
      <c r="AU155" s="162"/>
      <c r="AV155" s="162"/>
      <c r="AW155" s="162"/>
      <c r="AX155" s="162">
        <v>153</v>
      </c>
      <c r="AY155" s="162" t="s">
        <v>361</v>
      </c>
      <c r="AZ155" s="162">
        <v>0</v>
      </c>
      <c r="BA155" s="206" t="s">
        <v>361</v>
      </c>
      <c r="BB155" s="162" t="s">
        <v>361</v>
      </c>
    </row>
    <row r="156" spans="1:54">
      <c r="A156" s="180" t="s">
        <v>2630</v>
      </c>
      <c r="B156" s="162"/>
      <c r="C156" s="162"/>
      <c r="D156" s="162"/>
      <c r="E156" s="162"/>
      <c r="F156" s="162"/>
      <c r="G156" s="162"/>
      <c r="H156" s="162"/>
      <c r="I156" s="162"/>
      <c r="J156" s="162"/>
      <c r="K156" s="162"/>
      <c r="L156" s="162"/>
      <c r="M156" s="162"/>
      <c r="N156" s="162"/>
      <c r="O156" s="162"/>
      <c r="P156" s="162"/>
      <c r="Q156" s="162"/>
      <c r="R156" s="176" t="s">
        <v>294</v>
      </c>
      <c r="S156" s="177" t="s">
        <v>2001</v>
      </c>
      <c r="T156" s="177" t="s">
        <v>951</v>
      </c>
      <c r="U156" s="162"/>
      <c r="V156" s="162"/>
      <c r="W156" s="162"/>
      <c r="X156" s="162"/>
      <c r="Y156" s="162"/>
      <c r="Z156" s="162"/>
      <c r="AA156" s="162"/>
      <c r="AB156" s="162"/>
      <c r="AC156" s="162"/>
      <c r="AD156" s="162"/>
      <c r="AE156" s="162"/>
      <c r="AF156" s="162"/>
      <c r="AG156" s="162"/>
      <c r="AH156" s="165" t="s">
        <v>782</v>
      </c>
      <c r="AI156" s="189">
        <v>155</v>
      </c>
      <c r="AJ156" s="189" t="s">
        <v>2631</v>
      </c>
      <c r="AK156" s="183" t="s">
        <v>2632</v>
      </c>
      <c r="AL156" s="186" t="s">
        <v>2633</v>
      </c>
      <c r="AM156" s="162"/>
      <c r="AN156" s="162"/>
      <c r="AO156" s="162"/>
      <c r="AP156" s="162"/>
      <c r="AQ156" s="162"/>
      <c r="AR156" s="162"/>
      <c r="AS156" s="162"/>
      <c r="AT156" s="162"/>
      <c r="AU156" s="162"/>
      <c r="AV156" s="162"/>
      <c r="AW156" s="162"/>
      <c r="AX156" s="162">
        <v>154</v>
      </c>
      <c r="AY156" s="162" t="s">
        <v>361</v>
      </c>
      <c r="AZ156" s="162">
        <v>0</v>
      </c>
      <c r="BA156" s="206" t="s">
        <v>361</v>
      </c>
      <c r="BB156" s="162" t="s">
        <v>361</v>
      </c>
    </row>
    <row r="157" spans="1:54">
      <c r="A157" s="180" t="s">
        <v>2634</v>
      </c>
      <c r="B157" s="162"/>
      <c r="C157" s="162"/>
      <c r="D157" s="162"/>
      <c r="E157" s="162"/>
      <c r="F157" s="162"/>
      <c r="G157" s="162"/>
      <c r="H157" s="162"/>
      <c r="I157" s="162"/>
      <c r="J157" s="162"/>
      <c r="K157" s="162"/>
      <c r="L157" s="162"/>
      <c r="M157" s="162"/>
      <c r="N157" s="162"/>
      <c r="O157" s="162"/>
      <c r="P157" s="162"/>
      <c r="Q157" s="162"/>
      <c r="R157" s="176" t="s">
        <v>299</v>
      </c>
      <c r="S157" s="177" t="s">
        <v>2001</v>
      </c>
      <c r="T157" s="177" t="s">
        <v>940</v>
      </c>
      <c r="U157" s="162"/>
      <c r="V157" s="162"/>
      <c r="W157" s="162"/>
      <c r="X157" s="162"/>
      <c r="Y157" s="162"/>
      <c r="Z157" s="162"/>
      <c r="AA157" s="162"/>
      <c r="AB157" s="162"/>
      <c r="AC157" s="162"/>
      <c r="AD157" s="162"/>
      <c r="AE157" s="162"/>
      <c r="AF157" s="162"/>
      <c r="AG157" s="162"/>
      <c r="AH157" s="165" t="s">
        <v>782</v>
      </c>
      <c r="AI157" s="189">
        <v>156</v>
      </c>
      <c r="AJ157" s="189" t="s">
        <v>2635</v>
      </c>
      <c r="AK157" s="184" t="s">
        <v>2636</v>
      </c>
      <c r="AL157" s="187" t="s">
        <v>2637</v>
      </c>
      <c r="AM157" s="162"/>
      <c r="AN157" s="162"/>
      <c r="AO157" s="162"/>
      <c r="AP157" s="162"/>
      <c r="AQ157" s="162"/>
      <c r="AR157" s="162"/>
      <c r="AS157" s="162"/>
      <c r="AT157" s="162"/>
      <c r="AU157" s="162"/>
      <c r="AV157" s="162"/>
      <c r="AW157" s="162"/>
      <c r="AX157" s="162">
        <v>155</v>
      </c>
      <c r="AY157" s="162" t="s">
        <v>361</v>
      </c>
      <c r="AZ157" s="162">
        <v>0</v>
      </c>
      <c r="BA157" s="206" t="s">
        <v>361</v>
      </c>
      <c r="BB157" s="162" t="s">
        <v>361</v>
      </c>
    </row>
    <row r="158" spans="1:54">
      <c r="A158" s="180" t="s">
        <v>2638</v>
      </c>
      <c r="B158" s="162"/>
      <c r="C158" s="162"/>
      <c r="D158" s="162"/>
      <c r="E158" s="162"/>
      <c r="F158" s="162"/>
      <c r="G158" s="162"/>
      <c r="H158" s="162"/>
      <c r="I158" s="162"/>
      <c r="J158" s="162"/>
      <c r="K158" s="162"/>
      <c r="L158" s="162"/>
      <c r="M158" s="162"/>
      <c r="N158" s="162"/>
      <c r="O158" s="162"/>
      <c r="P158" s="162"/>
      <c r="Q158" s="162"/>
      <c r="R158" s="176" t="s">
        <v>301</v>
      </c>
      <c r="S158" s="177" t="s">
        <v>2001</v>
      </c>
      <c r="T158" s="177" t="s">
        <v>923</v>
      </c>
      <c r="U158" s="162"/>
      <c r="V158" s="162"/>
      <c r="W158" s="162"/>
      <c r="X158" s="162"/>
      <c r="Y158" s="162"/>
      <c r="Z158" s="162"/>
      <c r="AA158" s="162"/>
      <c r="AB158" s="162"/>
      <c r="AC158" s="162"/>
      <c r="AD158" s="162"/>
      <c r="AE158" s="162"/>
      <c r="AF158" s="162"/>
      <c r="AG158" s="162"/>
      <c r="AH158" s="165" t="s">
        <v>782</v>
      </c>
      <c r="AI158" s="189">
        <v>157</v>
      </c>
      <c r="AJ158" s="189" t="s">
        <v>2639</v>
      </c>
      <c r="AK158" s="183" t="s">
        <v>2640</v>
      </c>
      <c r="AL158" s="186" t="s">
        <v>2641</v>
      </c>
      <c r="AM158" s="162"/>
      <c r="AN158" s="162"/>
      <c r="AO158" s="162"/>
      <c r="AP158" s="162"/>
      <c r="AQ158" s="162"/>
      <c r="AR158" s="162"/>
      <c r="AS158" s="162"/>
      <c r="AT158" s="162"/>
      <c r="AU158" s="162"/>
      <c r="AV158" s="162"/>
      <c r="AW158" s="162"/>
      <c r="AX158" s="162">
        <v>156</v>
      </c>
      <c r="AY158" s="162" t="s">
        <v>361</v>
      </c>
      <c r="AZ158" s="162">
        <v>0</v>
      </c>
      <c r="BA158" s="206" t="s">
        <v>361</v>
      </c>
      <c r="BB158" s="162" t="s">
        <v>361</v>
      </c>
    </row>
    <row r="159" spans="1:54">
      <c r="A159" s="180" t="s">
        <v>2642</v>
      </c>
      <c r="B159" s="162"/>
      <c r="C159" s="162"/>
      <c r="D159" s="162"/>
      <c r="E159" s="162"/>
      <c r="F159" s="162"/>
      <c r="G159" s="162"/>
      <c r="H159" s="162"/>
      <c r="I159" s="162"/>
      <c r="J159" s="162"/>
      <c r="K159" s="162"/>
      <c r="L159" s="162"/>
      <c r="M159" s="162"/>
      <c r="N159" s="162"/>
      <c r="O159" s="162"/>
      <c r="P159" s="162"/>
      <c r="Q159" s="162"/>
      <c r="R159" s="176" t="s">
        <v>307</v>
      </c>
      <c r="S159" s="177" t="s">
        <v>2001</v>
      </c>
      <c r="T159" s="177">
        <v>1821</v>
      </c>
      <c r="U159" s="162"/>
      <c r="V159" s="162"/>
      <c r="W159" s="162"/>
      <c r="X159" s="162"/>
      <c r="Y159" s="162"/>
      <c r="Z159" s="162"/>
      <c r="AA159" s="162"/>
      <c r="AB159" s="162"/>
      <c r="AC159" s="162"/>
      <c r="AD159" s="162"/>
      <c r="AE159" s="162"/>
      <c r="AF159" s="162"/>
      <c r="AG159" s="162"/>
      <c r="AH159" s="165" t="s">
        <v>781</v>
      </c>
      <c r="AI159" s="189">
        <v>158</v>
      </c>
      <c r="AJ159" s="189" t="s">
        <v>2643</v>
      </c>
      <c r="AK159" s="184" t="s">
        <v>56</v>
      </c>
      <c r="AL159" s="187" t="s">
        <v>2644</v>
      </c>
      <c r="AM159" s="162"/>
      <c r="AN159" s="162"/>
      <c r="AO159" s="162"/>
      <c r="AP159" s="162"/>
      <c r="AQ159" s="162"/>
      <c r="AR159" s="162"/>
      <c r="AS159" s="162"/>
      <c r="AT159" s="162"/>
      <c r="AU159" s="162"/>
      <c r="AV159" s="162"/>
      <c r="AW159" s="162"/>
      <c r="AX159" s="162">
        <v>157</v>
      </c>
      <c r="AY159" s="162" t="s">
        <v>361</v>
      </c>
      <c r="AZ159" s="162">
        <v>0</v>
      </c>
      <c r="BA159" s="206" t="s">
        <v>361</v>
      </c>
      <c r="BB159" s="162" t="s">
        <v>361</v>
      </c>
    </row>
    <row r="160" spans="1:54">
      <c r="A160" s="180" t="s">
        <v>2645</v>
      </c>
      <c r="B160" s="162"/>
      <c r="C160" s="162"/>
      <c r="D160" s="162"/>
      <c r="E160" s="162"/>
      <c r="F160" s="162"/>
      <c r="G160" s="162"/>
      <c r="H160" s="162"/>
      <c r="I160" s="162"/>
      <c r="J160" s="162"/>
      <c r="K160" s="162"/>
      <c r="L160" s="162"/>
      <c r="M160" s="162"/>
      <c r="N160" s="162"/>
      <c r="O160" s="162"/>
      <c r="P160" s="162"/>
      <c r="Q160" s="162"/>
      <c r="R160" s="176" t="s">
        <v>311</v>
      </c>
      <c r="S160" s="177" t="s">
        <v>2001</v>
      </c>
      <c r="T160" s="177" t="s">
        <v>877</v>
      </c>
      <c r="U160" s="162"/>
      <c r="V160" s="162"/>
      <c r="W160" s="162"/>
      <c r="X160" s="162"/>
      <c r="Y160" s="162"/>
      <c r="Z160" s="162"/>
      <c r="AA160" s="162"/>
      <c r="AB160" s="162"/>
      <c r="AC160" s="162"/>
      <c r="AD160" s="162"/>
      <c r="AE160" s="162"/>
      <c r="AF160" s="162"/>
      <c r="AG160" s="162"/>
      <c r="AH160" s="165" t="s">
        <v>781</v>
      </c>
      <c r="AI160" s="189">
        <v>159</v>
      </c>
      <c r="AJ160" s="189" t="s">
        <v>2646</v>
      </c>
      <c r="AK160" s="183" t="s">
        <v>2647</v>
      </c>
      <c r="AL160" s="186" t="s">
        <v>2648</v>
      </c>
      <c r="AM160" s="162"/>
      <c r="AN160" s="162"/>
      <c r="AO160" s="162"/>
      <c r="AP160" s="162"/>
      <c r="AQ160" s="162"/>
      <c r="AR160" s="162"/>
      <c r="AS160" s="162"/>
      <c r="AT160" s="162"/>
      <c r="AU160" s="162"/>
      <c r="AV160" s="162"/>
      <c r="AW160" s="162"/>
      <c r="AX160" s="162">
        <v>158</v>
      </c>
      <c r="AY160" s="162" t="s">
        <v>361</v>
      </c>
      <c r="AZ160" s="162">
        <v>0</v>
      </c>
      <c r="BA160" s="206" t="s">
        <v>361</v>
      </c>
      <c r="BB160" s="162" t="s">
        <v>361</v>
      </c>
    </row>
    <row r="161" spans="1:54">
      <c r="A161" s="180" t="s">
        <v>2649</v>
      </c>
      <c r="B161" s="162"/>
      <c r="C161" s="162"/>
      <c r="D161" s="162"/>
      <c r="E161" s="162"/>
      <c r="F161" s="162"/>
      <c r="G161" s="162"/>
      <c r="H161" s="162"/>
      <c r="I161" s="162"/>
      <c r="J161" s="162"/>
      <c r="K161" s="162"/>
      <c r="L161" s="162"/>
      <c r="M161" s="162"/>
      <c r="N161" s="162"/>
      <c r="O161" s="162"/>
      <c r="P161" s="162"/>
      <c r="Q161" s="162"/>
      <c r="R161" s="176" t="s">
        <v>313</v>
      </c>
      <c r="S161" s="177" t="s">
        <v>2001</v>
      </c>
      <c r="T161" s="177" t="s">
        <v>950</v>
      </c>
      <c r="U161" s="162"/>
      <c r="V161" s="162"/>
      <c r="W161" s="162"/>
      <c r="X161" s="162"/>
      <c r="Y161" s="162"/>
      <c r="Z161" s="162"/>
      <c r="AA161" s="162"/>
      <c r="AB161" s="162"/>
      <c r="AC161" s="162"/>
      <c r="AD161" s="162"/>
      <c r="AE161" s="162"/>
      <c r="AF161" s="162"/>
      <c r="AG161" s="162"/>
      <c r="AH161" s="165" t="s">
        <v>780</v>
      </c>
      <c r="AI161" s="189">
        <v>160</v>
      </c>
      <c r="AJ161" s="189" t="s">
        <v>2650</v>
      </c>
      <c r="AK161" s="184" t="s">
        <v>81</v>
      </c>
      <c r="AL161" s="187" t="s">
        <v>2651</v>
      </c>
      <c r="AM161" s="162"/>
      <c r="AN161" s="162"/>
      <c r="AO161" s="162"/>
      <c r="AP161" s="162"/>
      <c r="AQ161" s="162"/>
      <c r="AR161" s="162"/>
      <c r="AS161" s="162"/>
      <c r="AT161" s="162"/>
      <c r="AU161" s="162"/>
      <c r="AV161" s="162"/>
      <c r="AW161" s="162"/>
      <c r="AX161" s="162">
        <v>159</v>
      </c>
      <c r="AY161" s="162" t="s">
        <v>361</v>
      </c>
      <c r="AZ161" s="162">
        <v>0</v>
      </c>
      <c r="BA161" s="206" t="s">
        <v>361</v>
      </c>
      <c r="BB161" s="162" t="s">
        <v>361</v>
      </c>
    </row>
    <row r="162" spans="1:54">
      <c r="A162" s="180" t="s">
        <v>2652</v>
      </c>
      <c r="B162" s="162"/>
      <c r="C162" s="162"/>
      <c r="D162" s="162"/>
      <c r="E162" s="162"/>
      <c r="F162" s="162"/>
      <c r="G162" s="162"/>
      <c r="H162" s="162"/>
      <c r="I162" s="162"/>
      <c r="J162" s="162"/>
      <c r="K162" s="162"/>
      <c r="L162" s="162"/>
      <c r="M162" s="162"/>
      <c r="N162" s="162"/>
      <c r="O162" s="162"/>
      <c r="P162" s="162"/>
      <c r="Q162" s="162"/>
      <c r="R162" s="176" t="s">
        <v>325</v>
      </c>
      <c r="S162" s="177" t="s">
        <v>2001</v>
      </c>
      <c r="T162" s="177" t="s">
        <v>894</v>
      </c>
      <c r="U162" s="162"/>
      <c r="V162" s="162"/>
      <c r="W162" s="162"/>
      <c r="X162" s="162"/>
      <c r="Y162" s="162"/>
      <c r="Z162" s="162"/>
      <c r="AA162" s="162"/>
      <c r="AB162" s="162"/>
      <c r="AC162" s="162"/>
      <c r="AD162" s="162"/>
      <c r="AE162" s="162"/>
      <c r="AF162" s="162"/>
      <c r="AG162" s="162"/>
      <c r="AH162" s="165" t="s">
        <v>779</v>
      </c>
      <c r="AI162" s="189">
        <v>161</v>
      </c>
      <c r="AJ162" s="189" t="s">
        <v>2653</v>
      </c>
      <c r="AK162" s="183" t="s">
        <v>2654</v>
      </c>
      <c r="AL162" s="186" t="s">
        <v>2655</v>
      </c>
      <c r="AM162" s="162"/>
      <c r="AN162" s="162"/>
      <c r="AO162" s="162"/>
      <c r="AP162" s="162"/>
      <c r="AQ162" s="162"/>
      <c r="AR162" s="162"/>
      <c r="AS162" s="162"/>
      <c r="AT162" s="162"/>
      <c r="AU162" s="162"/>
      <c r="AV162" s="162"/>
      <c r="AW162" s="162"/>
      <c r="AX162" s="162">
        <v>160</v>
      </c>
      <c r="AY162" s="162" t="s">
        <v>361</v>
      </c>
      <c r="AZ162" s="162">
        <v>0</v>
      </c>
      <c r="BA162" s="206" t="s">
        <v>361</v>
      </c>
      <c r="BB162" s="162" t="s">
        <v>361</v>
      </c>
    </row>
    <row r="163" spans="1:54">
      <c r="A163" s="180" t="s">
        <v>2656</v>
      </c>
      <c r="B163" s="162"/>
      <c r="C163" s="162"/>
      <c r="D163" s="162"/>
      <c r="E163" s="162"/>
      <c r="F163" s="162"/>
      <c r="G163" s="162"/>
      <c r="H163" s="162"/>
      <c r="I163" s="162"/>
      <c r="J163" s="162"/>
      <c r="K163" s="162"/>
      <c r="L163" s="162"/>
      <c r="M163" s="162"/>
      <c r="N163" s="162"/>
      <c r="O163" s="162"/>
      <c r="P163" s="162"/>
      <c r="Q163" s="162"/>
      <c r="R163" s="176" t="s">
        <v>337</v>
      </c>
      <c r="S163" s="177" t="s">
        <v>2001</v>
      </c>
      <c r="T163" s="177">
        <v>1822</v>
      </c>
      <c r="U163" s="162"/>
      <c r="V163" s="162"/>
      <c r="W163" s="162"/>
      <c r="X163" s="162"/>
      <c r="Y163" s="162"/>
      <c r="Z163" s="162"/>
      <c r="AA163" s="162"/>
      <c r="AB163" s="162"/>
      <c r="AC163" s="162"/>
      <c r="AD163" s="162"/>
      <c r="AE163" s="162"/>
      <c r="AF163" s="162"/>
      <c r="AG163" s="162"/>
      <c r="AH163" s="165" t="s">
        <v>779</v>
      </c>
      <c r="AI163" s="189">
        <v>162</v>
      </c>
      <c r="AJ163" s="189" t="s">
        <v>2657</v>
      </c>
      <c r="AK163" s="184" t="s">
        <v>2658</v>
      </c>
      <c r="AL163" s="187" t="s">
        <v>2659</v>
      </c>
      <c r="AM163" s="162"/>
      <c r="AN163" s="162"/>
      <c r="AO163" s="162"/>
      <c r="AP163" s="162"/>
      <c r="AQ163" s="162"/>
      <c r="AR163" s="162"/>
      <c r="AS163" s="162"/>
      <c r="AT163" s="162"/>
      <c r="AU163" s="162"/>
      <c r="AV163" s="162"/>
      <c r="AW163" s="162"/>
      <c r="AX163" s="162">
        <v>161</v>
      </c>
      <c r="AY163" s="162" t="s">
        <v>361</v>
      </c>
      <c r="AZ163" s="162">
        <v>0</v>
      </c>
      <c r="BA163" s="206" t="s">
        <v>361</v>
      </c>
      <c r="BB163" s="162" t="s">
        <v>361</v>
      </c>
    </row>
    <row r="164" spans="1:54">
      <c r="A164" s="180" t="s">
        <v>2660</v>
      </c>
      <c r="B164" s="162"/>
      <c r="C164" s="162"/>
      <c r="D164" s="162"/>
      <c r="E164" s="162"/>
      <c r="F164" s="162"/>
      <c r="G164" s="162"/>
      <c r="H164" s="162"/>
      <c r="I164" s="162"/>
      <c r="J164" s="162"/>
      <c r="K164" s="162"/>
      <c r="L164" s="162"/>
      <c r="M164" s="162"/>
      <c r="N164" s="162"/>
      <c r="O164" s="162"/>
      <c r="P164" s="162"/>
      <c r="Q164" s="162"/>
      <c r="R164" s="176" t="s">
        <v>338</v>
      </c>
      <c r="S164" s="177" t="s">
        <v>2001</v>
      </c>
      <c r="T164" s="177" t="s">
        <v>922</v>
      </c>
      <c r="U164" s="162"/>
      <c r="V164" s="162"/>
      <c r="W164" s="162"/>
      <c r="X164" s="162"/>
      <c r="Y164" s="162"/>
      <c r="Z164" s="162"/>
      <c r="AA164" s="162"/>
      <c r="AB164" s="162"/>
      <c r="AC164" s="162"/>
      <c r="AD164" s="162"/>
      <c r="AE164" s="162"/>
      <c r="AF164" s="162"/>
      <c r="AG164" s="162"/>
      <c r="AH164" s="165" t="s">
        <v>779</v>
      </c>
      <c r="AI164" s="189">
        <v>163</v>
      </c>
      <c r="AJ164" s="189" t="s">
        <v>2661</v>
      </c>
      <c r="AK164" s="183" t="s">
        <v>2662</v>
      </c>
      <c r="AL164" s="186" t="s">
        <v>2663</v>
      </c>
      <c r="AM164" s="162"/>
      <c r="AN164" s="162"/>
      <c r="AO164" s="162"/>
      <c r="AP164" s="162"/>
      <c r="AQ164" s="162"/>
      <c r="AR164" s="162"/>
      <c r="AS164" s="162"/>
      <c r="AT164" s="162"/>
      <c r="AU164" s="162"/>
      <c r="AV164" s="162"/>
      <c r="AW164" s="162"/>
      <c r="AX164" s="162">
        <v>162</v>
      </c>
      <c r="AY164" s="162" t="s">
        <v>361</v>
      </c>
      <c r="AZ164" s="162">
        <v>0</v>
      </c>
      <c r="BA164" s="206" t="s">
        <v>361</v>
      </c>
      <c r="BB164" s="162" t="s">
        <v>361</v>
      </c>
    </row>
    <row r="165" spans="1:54">
      <c r="A165" s="180" t="s">
        <v>2664</v>
      </c>
      <c r="B165" s="162"/>
      <c r="C165" s="162"/>
      <c r="D165" s="162"/>
      <c r="E165" s="162"/>
      <c r="F165" s="162"/>
      <c r="G165" s="162"/>
      <c r="H165" s="162"/>
      <c r="I165" s="162"/>
      <c r="J165" s="162"/>
      <c r="K165" s="162"/>
      <c r="L165" s="162"/>
      <c r="M165" s="162"/>
      <c r="N165" s="162"/>
      <c r="O165" s="162"/>
      <c r="P165" s="162"/>
      <c r="Q165" s="162"/>
      <c r="R165" s="176" t="s">
        <v>342</v>
      </c>
      <c r="S165" s="177" t="s">
        <v>2001</v>
      </c>
      <c r="T165" s="175" t="s">
        <v>871</v>
      </c>
      <c r="U165" s="162"/>
      <c r="V165" s="162"/>
      <c r="W165" s="162"/>
      <c r="X165" s="162"/>
      <c r="Y165" s="162"/>
      <c r="Z165" s="162"/>
      <c r="AA165" s="162"/>
      <c r="AB165" s="162"/>
      <c r="AC165" s="162"/>
      <c r="AD165" s="162"/>
      <c r="AE165" s="162"/>
      <c r="AF165" s="162"/>
      <c r="AG165" s="162"/>
      <c r="AH165" s="165" t="s">
        <v>779</v>
      </c>
      <c r="AI165" s="189">
        <v>164</v>
      </c>
      <c r="AJ165" s="189" t="s">
        <v>2665</v>
      </c>
      <c r="AK165" s="184" t="s">
        <v>2666</v>
      </c>
      <c r="AL165" s="187" t="s">
        <v>2667</v>
      </c>
      <c r="AM165" s="162"/>
      <c r="AN165" s="162"/>
      <c r="AO165" s="162"/>
      <c r="AP165" s="162"/>
      <c r="AQ165" s="162"/>
      <c r="AR165" s="162"/>
      <c r="AS165" s="162"/>
      <c r="AT165" s="162"/>
      <c r="AU165" s="162"/>
      <c r="AV165" s="162"/>
      <c r="AW165" s="162"/>
      <c r="AX165" s="162">
        <v>163</v>
      </c>
      <c r="AY165" s="162" t="s">
        <v>361</v>
      </c>
      <c r="AZ165" s="162">
        <v>0</v>
      </c>
      <c r="BA165" s="206" t="s">
        <v>361</v>
      </c>
      <c r="BB165" s="162" t="s">
        <v>361</v>
      </c>
    </row>
    <row r="166" spans="1:54">
      <c r="A166" s="180" t="s">
        <v>2668</v>
      </c>
      <c r="B166" s="162"/>
      <c r="C166" s="162"/>
      <c r="D166" s="162"/>
      <c r="E166" s="162"/>
      <c r="F166" s="162"/>
      <c r="G166" s="162"/>
      <c r="H166" s="162"/>
      <c r="I166" s="162"/>
      <c r="J166" s="162"/>
      <c r="K166" s="162"/>
      <c r="L166" s="162"/>
      <c r="M166" s="162"/>
      <c r="N166" s="162"/>
      <c r="O166" s="162"/>
      <c r="P166" s="162"/>
      <c r="Q166" s="162"/>
      <c r="R166" s="176" t="s">
        <v>347</v>
      </c>
      <c r="S166" s="177" t="s">
        <v>2001</v>
      </c>
      <c r="T166" s="177">
        <v>1823</v>
      </c>
      <c r="U166" s="162"/>
      <c r="V166" s="162"/>
      <c r="W166" s="162"/>
      <c r="X166" s="162"/>
      <c r="Y166" s="162"/>
      <c r="Z166" s="162"/>
      <c r="AA166" s="162"/>
      <c r="AB166" s="162"/>
      <c r="AC166" s="162"/>
      <c r="AD166" s="162"/>
      <c r="AE166" s="162"/>
      <c r="AF166" s="162"/>
      <c r="AG166" s="162"/>
      <c r="AH166" s="165" t="s">
        <v>779</v>
      </c>
      <c r="AI166" s="189">
        <v>165</v>
      </c>
      <c r="AJ166" s="189" t="s">
        <v>2669</v>
      </c>
      <c r="AK166" s="183" t="s">
        <v>2670</v>
      </c>
      <c r="AL166" s="186" t="s">
        <v>2671</v>
      </c>
      <c r="AM166" s="162"/>
      <c r="AN166" s="162"/>
      <c r="AO166" s="162"/>
      <c r="AP166" s="162"/>
      <c r="AQ166" s="162"/>
      <c r="AR166" s="162"/>
      <c r="AS166" s="162"/>
      <c r="AT166" s="162"/>
      <c r="AU166" s="162"/>
      <c r="AV166" s="162"/>
      <c r="AW166" s="162"/>
      <c r="AX166" s="162">
        <v>164</v>
      </c>
      <c r="AY166" s="162" t="s">
        <v>361</v>
      </c>
      <c r="AZ166" s="162">
        <v>0</v>
      </c>
      <c r="BA166" s="206" t="s">
        <v>361</v>
      </c>
      <c r="BB166" s="162" t="s">
        <v>361</v>
      </c>
    </row>
    <row r="167" spans="1:54">
      <c r="A167" s="180" t="s">
        <v>2672</v>
      </c>
      <c r="B167" s="162"/>
      <c r="C167" s="162"/>
      <c r="D167" s="162"/>
      <c r="E167" s="162"/>
      <c r="F167" s="162"/>
      <c r="G167" s="162"/>
      <c r="H167" s="162"/>
      <c r="I167" s="162"/>
      <c r="J167" s="162"/>
      <c r="K167" s="162"/>
      <c r="L167" s="162"/>
      <c r="M167" s="162"/>
      <c r="N167" s="162"/>
      <c r="O167" s="162"/>
      <c r="P167" s="162"/>
      <c r="Q167" s="162"/>
      <c r="R167" s="176" t="s">
        <v>349</v>
      </c>
      <c r="S167" s="177" t="s">
        <v>2001</v>
      </c>
      <c r="T167" s="177">
        <v>1824</v>
      </c>
      <c r="U167" s="162"/>
      <c r="V167" s="162"/>
      <c r="W167" s="162"/>
      <c r="X167" s="162"/>
      <c r="Y167" s="162"/>
      <c r="Z167" s="162"/>
      <c r="AA167" s="162"/>
      <c r="AB167" s="162"/>
      <c r="AC167" s="162"/>
      <c r="AD167" s="162"/>
      <c r="AE167" s="162"/>
      <c r="AF167" s="162"/>
      <c r="AG167" s="162"/>
      <c r="AH167" s="165" t="s">
        <v>779</v>
      </c>
      <c r="AI167" s="189">
        <v>166</v>
      </c>
      <c r="AJ167" s="189" t="s">
        <v>2673</v>
      </c>
      <c r="AK167" s="184" t="s">
        <v>2674</v>
      </c>
      <c r="AL167" s="187" t="s">
        <v>2675</v>
      </c>
      <c r="AM167" s="162"/>
      <c r="AN167" s="162"/>
      <c r="AO167" s="162"/>
      <c r="AP167" s="162"/>
      <c r="AQ167" s="162"/>
      <c r="AR167" s="162"/>
      <c r="AS167" s="162"/>
      <c r="AT167" s="162"/>
      <c r="AU167" s="162"/>
      <c r="AV167" s="162"/>
      <c r="AW167" s="162"/>
      <c r="AX167" s="162">
        <v>165</v>
      </c>
      <c r="AY167" s="162" t="s">
        <v>361</v>
      </c>
      <c r="AZ167" s="162">
        <v>0</v>
      </c>
      <c r="BA167" s="206" t="s">
        <v>361</v>
      </c>
      <c r="BB167" s="162" t="s">
        <v>361</v>
      </c>
    </row>
    <row r="168" spans="1:54">
      <c r="A168" s="180" t="s">
        <v>2676</v>
      </c>
      <c r="B168" s="162"/>
      <c r="C168" s="162"/>
      <c r="D168" s="162"/>
      <c r="E168" s="162"/>
      <c r="F168" s="162"/>
      <c r="G168" s="162"/>
      <c r="H168" s="162"/>
      <c r="I168" s="162"/>
      <c r="J168" s="162"/>
      <c r="K168" s="162"/>
      <c r="L168" s="162"/>
      <c r="M168" s="162"/>
      <c r="N168" s="162"/>
      <c r="O168" s="162"/>
      <c r="P168" s="162"/>
      <c r="Q168" s="162"/>
      <c r="R168" s="162"/>
      <c r="S168" s="163"/>
      <c r="T168" s="162"/>
      <c r="U168" s="162"/>
      <c r="V168" s="162"/>
      <c r="W168" s="162"/>
      <c r="X168" s="162"/>
      <c r="Y168" s="162"/>
      <c r="Z168" s="162"/>
      <c r="AA168" s="162"/>
      <c r="AB168" s="162"/>
      <c r="AC168" s="162"/>
      <c r="AD168" s="162"/>
      <c r="AE168" s="162"/>
      <c r="AF168" s="162"/>
      <c r="AG168" s="162"/>
      <c r="AH168" s="165" t="s">
        <v>779</v>
      </c>
      <c r="AI168" s="189">
        <v>167</v>
      </c>
      <c r="AJ168" s="189" t="s">
        <v>2677</v>
      </c>
      <c r="AK168" s="183" t="s">
        <v>2678</v>
      </c>
      <c r="AL168" s="186" t="s">
        <v>2679</v>
      </c>
      <c r="AM168" s="162"/>
      <c r="AN168" s="162"/>
      <c r="AO168" s="162"/>
      <c r="AP168" s="162"/>
      <c r="AQ168" s="162"/>
      <c r="AR168" s="162"/>
      <c r="AS168" s="162"/>
      <c r="AT168" s="162"/>
      <c r="AU168" s="162"/>
      <c r="AV168" s="162"/>
      <c r="AW168" s="162"/>
      <c r="AX168" s="162">
        <v>166</v>
      </c>
      <c r="AY168" s="162" t="s">
        <v>361</v>
      </c>
      <c r="AZ168" s="162">
        <v>0</v>
      </c>
      <c r="BA168" s="206" t="s">
        <v>361</v>
      </c>
      <c r="BB168" s="162" t="s">
        <v>361</v>
      </c>
    </row>
    <row r="169" spans="1:54">
      <c r="A169" s="180" t="s">
        <v>2680</v>
      </c>
      <c r="B169" s="162"/>
      <c r="C169" s="162"/>
      <c r="D169" s="162"/>
      <c r="E169" s="162"/>
      <c r="F169" s="162"/>
      <c r="G169" s="162"/>
      <c r="H169" s="162"/>
      <c r="I169" s="162"/>
      <c r="J169" s="162"/>
      <c r="K169" s="162"/>
      <c r="L169" s="162"/>
      <c r="M169" s="162"/>
      <c r="N169" s="162"/>
      <c r="O169" s="162"/>
      <c r="P169" s="162"/>
      <c r="Q169" s="162"/>
      <c r="R169" s="173" t="s">
        <v>2020</v>
      </c>
      <c r="S169" s="174"/>
      <c r="T169" s="174">
        <v>103</v>
      </c>
      <c r="U169" s="162"/>
      <c r="V169" s="162"/>
      <c r="W169" s="162"/>
      <c r="X169" s="162"/>
      <c r="Y169" s="162"/>
      <c r="Z169" s="162"/>
      <c r="AA169" s="162"/>
      <c r="AB169" s="162"/>
      <c r="AC169" s="162"/>
      <c r="AD169" s="162"/>
      <c r="AE169" s="162"/>
      <c r="AF169" s="162"/>
      <c r="AG169" s="162"/>
      <c r="AH169" s="165" t="s">
        <v>779</v>
      </c>
      <c r="AI169" s="189">
        <v>168</v>
      </c>
      <c r="AJ169" s="189" t="s">
        <v>2681</v>
      </c>
      <c r="AK169" s="184" t="s">
        <v>2682</v>
      </c>
      <c r="AL169" s="187" t="s">
        <v>2683</v>
      </c>
      <c r="AM169" s="162"/>
      <c r="AN169" s="162"/>
      <c r="AO169" s="162"/>
      <c r="AP169" s="162"/>
      <c r="AQ169" s="162"/>
      <c r="AR169" s="162"/>
      <c r="AS169" s="162"/>
      <c r="AT169" s="162"/>
      <c r="AU169" s="162"/>
      <c r="AV169" s="162"/>
      <c r="AW169" s="162"/>
      <c r="AX169" s="162">
        <v>167</v>
      </c>
      <c r="AY169" s="162" t="s">
        <v>361</v>
      </c>
      <c r="AZ169" s="162">
        <v>0</v>
      </c>
      <c r="BA169" s="206" t="s">
        <v>361</v>
      </c>
      <c r="BB169" s="162" t="s">
        <v>361</v>
      </c>
    </row>
    <row r="170" spans="1:54">
      <c r="A170" s="180" t="s">
        <v>2684</v>
      </c>
      <c r="B170" s="162"/>
      <c r="C170" s="162"/>
      <c r="D170" s="162"/>
      <c r="E170" s="162"/>
      <c r="F170" s="162"/>
      <c r="G170" s="162"/>
      <c r="H170" s="162"/>
      <c r="I170" s="162"/>
      <c r="J170" s="162"/>
      <c r="K170" s="162"/>
      <c r="L170" s="162"/>
      <c r="M170" s="162"/>
      <c r="N170" s="162"/>
      <c r="O170" s="162"/>
      <c r="P170" s="162"/>
      <c r="Q170" s="162"/>
      <c r="R170" s="176" t="s">
        <v>16</v>
      </c>
      <c r="S170" s="177" t="s">
        <v>2001</v>
      </c>
      <c r="T170" s="177">
        <v>1401</v>
      </c>
      <c r="U170" s="162"/>
      <c r="V170" s="162"/>
      <c r="W170" s="162"/>
      <c r="X170" s="162"/>
      <c r="Y170" s="162"/>
      <c r="Z170" s="162"/>
      <c r="AA170" s="162"/>
      <c r="AB170" s="162"/>
      <c r="AC170" s="162"/>
      <c r="AD170" s="162"/>
      <c r="AE170" s="162"/>
      <c r="AF170" s="162"/>
      <c r="AG170" s="162"/>
      <c r="AH170" s="165" t="s">
        <v>779</v>
      </c>
      <c r="AI170" s="189">
        <v>169</v>
      </c>
      <c r="AJ170" s="189" t="s">
        <v>2685</v>
      </c>
      <c r="AK170" s="183" t="s">
        <v>2686</v>
      </c>
      <c r="AL170" s="186" t="s">
        <v>2687</v>
      </c>
      <c r="AM170" s="162"/>
      <c r="AN170" s="162"/>
      <c r="AO170" s="162"/>
      <c r="AP170" s="162"/>
      <c r="AQ170" s="162"/>
      <c r="AR170" s="162"/>
      <c r="AS170" s="162"/>
      <c r="AT170" s="162"/>
      <c r="AU170" s="162"/>
      <c r="AV170" s="162"/>
      <c r="AW170" s="162"/>
      <c r="AX170" s="162">
        <v>168</v>
      </c>
      <c r="AY170" s="162" t="s">
        <v>361</v>
      </c>
      <c r="AZ170" s="162">
        <v>0</v>
      </c>
      <c r="BA170" s="206" t="s">
        <v>361</v>
      </c>
      <c r="BB170" s="162" t="s">
        <v>361</v>
      </c>
    </row>
    <row r="171" spans="1:54">
      <c r="A171" s="180" t="s">
        <v>2688</v>
      </c>
      <c r="B171" s="162"/>
      <c r="C171" s="162"/>
      <c r="D171" s="162"/>
      <c r="E171" s="162"/>
      <c r="F171" s="162"/>
      <c r="G171" s="162"/>
      <c r="H171" s="162"/>
      <c r="I171" s="162"/>
      <c r="J171" s="162"/>
      <c r="K171" s="162"/>
      <c r="L171" s="162"/>
      <c r="M171" s="162"/>
      <c r="N171" s="162"/>
      <c r="O171" s="162"/>
      <c r="P171" s="162"/>
      <c r="Q171" s="162"/>
      <c r="R171" s="176" t="s">
        <v>32</v>
      </c>
      <c r="S171" s="177" t="s">
        <v>2001</v>
      </c>
      <c r="T171" s="177">
        <v>1402</v>
      </c>
      <c r="U171" s="162"/>
      <c r="V171" s="162"/>
      <c r="W171" s="162"/>
      <c r="X171" s="162"/>
      <c r="Y171" s="162"/>
      <c r="Z171" s="162"/>
      <c r="AA171" s="162"/>
      <c r="AB171" s="162"/>
      <c r="AC171" s="162"/>
      <c r="AD171" s="162"/>
      <c r="AE171" s="162"/>
      <c r="AF171" s="162"/>
      <c r="AG171" s="162"/>
      <c r="AH171" s="165" t="s">
        <v>779</v>
      </c>
      <c r="AI171" s="189">
        <v>170</v>
      </c>
      <c r="AJ171" s="189" t="s">
        <v>2689</v>
      </c>
      <c r="AK171" s="184" t="s">
        <v>2690</v>
      </c>
      <c r="AL171" s="187" t="s">
        <v>2691</v>
      </c>
      <c r="AM171" s="162"/>
      <c r="AN171" s="162"/>
      <c r="AO171" s="162"/>
      <c r="AP171" s="162"/>
      <c r="AQ171" s="162"/>
      <c r="AR171" s="162"/>
      <c r="AS171" s="162"/>
      <c r="AT171" s="162"/>
      <c r="AU171" s="162"/>
      <c r="AV171" s="162"/>
      <c r="AW171" s="162"/>
      <c r="AX171" s="162">
        <v>169</v>
      </c>
      <c r="AY171" s="162" t="s">
        <v>361</v>
      </c>
      <c r="AZ171" s="162">
        <v>0</v>
      </c>
      <c r="BA171" s="206" t="s">
        <v>361</v>
      </c>
      <c r="BB171" s="162" t="s">
        <v>361</v>
      </c>
    </row>
    <row r="172" spans="1:54">
      <c r="A172" s="180" t="s">
        <v>2692</v>
      </c>
      <c r="B172" s="162"/>
      <c r="C172" s="162"/>
      <c r="D172" s="162"/>
      <c r="E172" s="162"/>
      <c r="F172" s="162"/>
      <c r="G172" s="162"/>
      <c r="H172" s="162"/>
      <c r="I172" s="162"/>
      <c r="J172" s="162"/>
      <c r="K172" s="162"/>
      <c r="L172" s="162"/>
      <c r="M172" s="162"/>
      <c r="N172" s="162"/>
      <c r="O172" s="162"/>
      <c r="P172" s="162"/>
      <c r="Q172" s="162"/>
      <c r="R172" s="176" t="s">
        <v>33</v>
      </c>
      <c r="S172" s="177" t="s">
        <v>2001</v>
      </c>
      <c r="T172" s="177">
        <v>1001</v>
      </c>
      <c r="U172" s="162"/>
      <c r="V172" s="162"/>
      <c r="W172" s="162"/>
      <c r="X172" s="162"/>
      <c r="Y172" s="162"/>
      <c r="Z172" s="162"/>
      <c r="AA172" s="162"/>
      <c r="AB172" s="162"/>
      <c r="AC172" s="162"/>
      <c r="AD172" s="162"/>
      <c r="AE172" s="162"/>
      <c r="AF172" s="162"/>
      <c r="AG172" s="162"/>
      <c r="AH172" s="165" t="s">
        <v>779</v>
      </c>
      <c r="AI172" s="189">
        <v>171</v>
      </c>
      <c r="AJ172" s="189" t="s">
        <v>2693</v>
      </c>
      <c r="AK172" s="183" t="s">
        <v>2694</v>
      </c>
      <c r="AL172" s="186" t="s">
        <v>2695</v>
      </c>
      <c r="AM172" s="162"/>
      <c r="AN172" s="162"/>
      <c r="AO172" s="162"/>
      <c r="AP172" s="162"/>
      <c r="AQ172" s="162"/>
      <c r="AR172" s="162"/>
      <c r="AS172" s="162"/>
      <c r="AT172" s="162"/>
      <c r="AU172" s="162"/>
      <c r="AV172" s="162"/>
      <c r="AW172" s="162"/>
      <c r="AX172" s="162">
        <v>170</v>
      </c>
      <c r="AY172" s="162" t="s">
        <v>361</v>
      </c>
      <c r="AZ172" s="162">
        <v>0</v>
      </c>
      <c r="BA172" s="206" t="s">
        <v>361</v>
      </c>
      <c r="BB172" s="162" t="s">
        <v>361</v>
      </c>
    </row>
    <row r="173" spans="1:54">
      <c r="A173" s="180" t="s">
        <v>2696</v>
      </c>
      <c r="B173" s="162"/>
      <c r="C173" s="162"/>
      <c r="D173" s="162"/>
      <c r="E173" s="162"/>
      <c r="F173" s="162"/>
      <c r="G173" s="162"/>
      <c r="H173" s="162"/>
      <c r="I173" s="162"/>
      <c r="J173" s="162"/>
      <c r="K173" s="162"/>
      <c r="L173" s="162"/>
      <c r="M173" s="162"/>
      <c r="N173" s="162"/>
      <c r="O173" s="162"/>
      <c r="P173" s="162"/>
      <c r="Q173" s="162"/>
      <c r="R173" s="176" t="s">
        <v>35</v>
      </c>
      <c r="S173" s="177" t="s">
        <v>2001</v>
      </c>
      <c r="T173" s="177">
        <v>1502</v>
      </c>
      <c r="U173" s="162"/>
      <c r="V173" s="162"/>
      <c r="W173" s="162"/>
      <c r="X173" s="162"/>
      <c r="Y173" s="162"/>
      <c r="Z173" s="162"/>
      <c r="AA173" s="162"/>
      <c r="AB173" s="162"/>
      <c r="AC173" s="162"/>
      <c r="AD173" s="162"/>
      <c r="AE173" s="162"/>
      <c r="AF173" s="162"/>
      <c r="AG173" s="162"/>
      <c r="AH173" s="165" t="s">
        <v>779</v>
      </c>
      <c r="AI173" s="189">
        <v>172</v>
      </c>
      <c r="AJ173" s="189" t="s">
        <v>2697</v>
      </c>
      <c r="AK173" s="184" t="s">
        <v>2698</v>
      </c>
      <c r="AL173" s="187" t="s">
        <v>2699</v>
      </c>
      <c r="AM173" s="162"/>
      <c r="AN173" s="162"/>
      <c r="AO173" s="162"/>
      <c r="AP173" s="162"/>
      <c r="AQ173" s="162"/>
      <c r="AR173" s="162"/>
      <c r="AS173" s="162"/>
      <c r="AT173" s="162"/>
      <c r="AU173" s="162"/>
      <c r="AV173" s="162"/>
      <c r="AW173" s="162"/>
      <c r="AX173" s="162">
        <v>171</v>
      </c>
      <c r="AY173" s="162" t="s">
        <v>361</v>
      </c>
      <c r="AZ173" s="162">
        <v>0</v>
      </c>
      <c r="BA173" s="206" t="s">
        <v>361</v>
      </c>
      <c r="BB173" s="162" t="s">
        <v>361</v>
      </c>
    </row>
    <row r="174" spans="1:54">
      <c r="A174" s="180" t="s">
        <v>2700</v>
      </c>
      <c r="B174" s="162"/>
      <c r="C174" s="162"/>
      <c r="D174" s="162"/>
      <c r="E174" s="162"/>
      <c r="F174" s="162"/>
      <c r="G174" s="162"/>
      <c r="H174" s="162"/>
      <c r="I174" s="162"/>
      <c r="J174" s="162"/>
      <c r="K174" s="162"/>
      <c r="L174" s="162"/>
      <c r="M174" s="162"/>
      <c r="N174" s="162"/>
      <c r="O174" s="162"/>
      <c r="P174" s="162"/>
      <c r="Q174" s="162"/>
      <c r="R174" s="176" t="s">
        <v>38</v>
      </c>
      <c r="S174" s="177" t="s">
        <v>2001</v>
      </c>
      <c r="T174" s="177">
        <v>1101</v>
      </c>
      <c r="U174" s="162"/>
      <c r="V174" s="162"/>
      <c r="W174" s="162"/>
      <c r="X174" s="162"/>
      <c r="Y174" s="162"/>
      <c r="Z174" s="162"/>
      <c r="AA174" s="162"/>
      <c r="AB174" s="162"/>
      <c r="AC174" s="162"/>
      <c r="AD174" s="162"/>
      <c r="AE174" s="162"/>
      <c r="AF174" s="162"/>
      <c r="AG174" s="162"/>
      <c r="AH174" s="165" t="s">
        <v>778</v>
      </c>
      <c r="AI174" s="189">
        <v>173</v>
      </c>
      <c r="AJ174" s="189" t="s">
        <v>2701</v>
      </c>
      <c r="AK174" s="183" t="s">
        <v>2702</v>
      </c>
      <c r="AL174" s="186" t="s">
        <v>2703</v>
      </c>
      <c r="AM174" s="162"/>
      <c r="AN174" s="162"/>
      <c r="AO174" s="162"/>
      <c r="AP174" s="162"/>
      <c r="AQ174" s="162"/>
      <c r="AR174" s="162"/>
      <c r="AS174" s="162"/>
      <c r="AT174" s="162"/>
      <c r="AU174" s="162"/>
      <c r="AV174" s="162"/>
      <c r="AW174" s="162"/>
      <c r="AX174" s="162">
        <v>172</v>
      </c>
      <c r="AY174" s="162" t="s">
        <v>361</v>
      </c>
      <c r="AZ174" s="162">
        <v>0</v>
      </c>
      <c r="BA174" s="206" t="s">
        <v>361</v>
      </c>
      <c r="BB174" s="162" t="s">
        <v>361</v>
      </c>
    </row>
    <row r="175" spans="1:54">
      <c r="A175" s="180" t="s">
        <v>2704</v>
      </c>
      <c r="B175" s="162"/>
      <c r="C175" s="162"/>
      <c r="D175" s="162"/>
      <c r="E175" s="162"/>
      <c r="F175" s="162"/>
      <c r="G175" s="162"/>
      <c r="H175" s="162"/>
      <c r="I175" s="162"/>
      <c r="J175" s="162"/>
      <c r="K175" s="162"/>
      <c r="L175" s="162"/>
      <c r="M175" s="162"/>
      <c r="N175" s="162"/>
      <c r="O175" s="162"/>
      <c r="P175" s="162"/>
      <c r="Q175" s="162"/>
      <c r="R175" s="176" t="s">
        <v>45</v>
      </c>
      <c r="S175" s="177" t="s">
        <v>2001</v>
      </c>
      <c r="T175" s="177">
        <v>1503</v>
      </c>
      <c r="U175" s="162"/>
      <c r="V175" s="162"/>
      <c r="W175" s="162"/>
      <c r="X175" s="162"/>
      <c r="Y175" s="162"/>
      <c r="Z175" s="162"/>
      <c r="AA175" s="162"/>
      <c r="AB175" s="162"/>
      <c r="AC175" s="162"/>
      <c r="AD175" s="162"/>
      <c r="AE175" s="162"/>
      <c r="AF175" s="162"/>
      <c r="AG175" s="162"/>
      <c r="AH175" s="165" t="s">
        <v>778</v>
      </c>
      <c r="AI175" s="189">
        <v>174</v>
      </c>
      <c r="AJ175" s="189" t="s">
        <v>2705</v>
      </c>
      <c r="AK175" s="184" t="s">
        <v>2706</v>
      </c>
      <c r="AL175" s="187" t="s">
        <v>2707</v>
      </c>
      <c r="AM175" s="162"/>
      <c r="AN175" s="162"/>
      <c r="AO175" s="162"/>
      <c r="AP175" s="162"/>
      <c r="AQ175" s="162"/>
      <c r="AR175" s="162"/>
      <c r="AS175" s="162"/>
      <c r="AT175" s="162"/>
      <c r="AU175" s="162"/>
      <c r="AV175" s="162"/>
      <c r="AW175" s="162"/>
      <c r="AX175" s="162">
        <v>173</v>
      </c>
      <c r="AY175" s="162" t="s">
        <v>361</v>
      </c>
      <c r="AZ175" s="162">
        <v>0</v>
      </c>
      <c r="BA175" s="206" t="s">
        <v>361</v>
      </c>
      <c r="BB175" s="162" t="s">
        <v>361</v>
      </c>
    </row>
    <row r="176" spans="1:54">
      <c r="A176" s="180" t="s">
        <v>2708</v>
      </c>
      <c r="B176" s="162"/>
      <c r="C176" s="162"/>
      <c r="D176" s="162"/>
      <c r="E176" s="162"/>
      <c r="F176" s="162"/>
      <c r="G176" s="162"/>
      <c r="H176" s="162"/>
      <c r="I176" s="162"/>
      <c r="J176" s="162"/>
      <c r="K176" s="162"/>
      <c r="L176" s="162"/>
      <c r="M176" s="162"/>
      <c r="N176" s="162"/>
      <c r="O176" s="162"/>
      <c r="P176" s="162"/>
      <c r="Q176" s="162"/>
      <c r="R176" s="176" t="s">
        <v>48</v>
      </c>
      <c r="S176" s="177" t="s">
        <v>2001</v>
      </c>
      <c r="T176" s="177">
        <v>1403</v>
      </c>
      <c r="U176" s="162"/>
      <c r="V176" s="162"/>
      <c r="W176" s="162"/>
      <c r="X176" s="162"/>
      <c r="Y176" s="162"/>
      <c r="Z176" s="162"/>
      <c r="AA176" s="162"/>
      <c r="AB176" s="162"/>
      <c r="AC176" s="162"/>
      <c r="AD176" s="162"/>
      <c r="AE176" s="162"/>
      <c r="AF176" s="162"/>
      <c r="AG176" s="162"/>
      <c r="AH176" s="165" t="s">
        <v>778</v>
      </c>
      <c r="AI176" s="189">
        <v>175</v>
      </c>
      <c r="AJ176" s="189" t="s">
        <v>2709</v>
      </c>
      <c r="AK176" s="183" t="s">
        <v>2710</v>
      </c>
      <c r="AL176" s="186" t="s">
        <v>2711</v>
      </c>
      <c r="AM176" s="162"/>
      <c r="AN176" s="162"/>
      <c r="AO176" s="162"/>
      <c r="AP176" s="162"/>
      <c r="AQ176" s="162"/>
      <c r="AR176" s="162"/>
      <c r="AS176" s="162"/>
      <c r="AT176" s="162"/>
      <c r="AU176" s="162"/>
      <c r="AV176" s="162"/>
      <c r="AW176" s="162"/>
      <c r="AX176" s="162">
        <v>174</v>
      </c>
      <c r="AY176" s="162" t="s">
        <v>361</v>
      </c>
      <c r="AZ176" s="162">
        <v>0</v>
      </c>
      <c r="BA176" s="206" t="s">
        <v>361</v>
      </c>
      <c r="BB176" s="162" t="s">
        <v>361</v>
      </c>
    </row>
    <row r="177" spans="1:54">
      <c r="A177" s="180" t="s">
        <v>2712</v>
      </c>
      <c r="B177" s="162"/>
      <c r="C177" s="162"/>
      <c r="D177" s="162"/>
      <c r="E177" s="162"/>
      <c r="F177" s="162"/>
      <c r="G177" s="162"/>
      <c r="H177" s="162"/>
      <c r="I177" s="162"/>
      <c r="J177" s="162"/>
      <c r="K177" s="162"/>
      <c r="L177" s="162"/>
      <c r="M177" s="162"/>
      <c r="N177" s="162"/>
      <c r="O177" s="162"/>
      <c r="P177" s="162"/>
      <c r="Q177" s="162"/>
      <c r="R177" s="176" t="s">
        <v>51</v>
      </c>
      <c r="S177" s="177" t="s">
        <v>2001</v>
      </c>
      <c r="T177" s="177">
        <v>1404</v>
      </c>
      <c r="U177" s="162"/>
      <c r="V177" s="162"/>
      <c r="W177" s="162"/>
      <c r="X177" s="162"/>
      <c r="Y177" s="162"/>
      <c r="Z177" s="162"/>
      <c r="AA177" s="162"/>
      <c r="AB177" s="162"/>
      <c r="AC177" s="162"/>
      <c r="AD177" s="162"/>
      <c r="AE177" s="162"/>
      <c r="AF177" s="162"/>
      <c r="AG177" s="162"/>
      <c r="AH177" s="165" t="s">
        <v>778</v>
      </c>
      <c r="AI177" s="189">
        <v>176</v>
      </c>
      <c r="AJ177" s="189" t="s">
        <v>2713</v>
      </c>
      <c r="AK177" s="184" t="s">
        <v>2714</v>
      </c>
      <c r="AL177" s="187" t="s">
        <v>2715</v>
      </c>
      <c r="AM177" s="162"/>
      <c r="AN177" s="162"/>
      <c r="AO177" s="162"/>
      <c r="AP177" s="162"/>
      <c r="AQ177" s="162"/>
      <c r="AR177" s="162"/>
      <c r="AS177" s="162"/>
      <c r="AT177" s="162"/>
      <c r="AU177" s="162"/>
      <c r="AV177" s="162"/>
      <c r="AW177" s="162"/>
      <c r="AX177" s="162">
        <v>175</v>
      </c>
      <c r="AY177" s="162" t="s">
        <v>361</v>
      </c>
      <c r="AZ177" s="162">
        <v>0</v>
      </c>
      <c r="BA177" s="206" t="s">
        <v>361</v>
      </c>
      <c r="BB177" s="162" t="s">
        <v>361</v>
      </c>
    </row>
    <row r="178" spans="1:54">
      <c r="A178" s="180" t="s">
        <v>2716</v>
      </c>
      <c r="B178" s="162"/>
      <c r="C178" s="162"/>
      <c r="D178" s="162"/>
      <c r="E178" s="162"/>
      <c r="F178" s="162"/>
      <c r="G178" s="162"/>
      <c r="H178" s="162"/>
      <c r="I178" s="162"/>
      <c r="J178" s="162"/>
      <c r="K178" s="162"/>
      <c r="L178" s="162"/>
      <c r="M178" s="162"/>
      <c r="N178" s="162"/>
      <c r="O178" s="162"/>
      <c r="P178" s="162"/>
      <c r="Q178" s="162"/>
      <c r="R178" s="176" t="s">
        <v>57</v>
      </c>
      <c r="S178" s="177" t="s">
        <v>2191</v>
      </c>
      <c r="T178" s="177">
        <v>1115</v>
      </c>
      <c r="U178" s="162"/>
      <c r="V178" s="162"/>
      <c r="W178" s="162"/>
      <c r="X178" s="162"/>
      <c r="Y178" s="162"/>
      <c r="Z178" s="162"/>
      <c r="AA178" s="162"/>
      <c r="AB178" s="162"/>
      <c r="AC178" s="162"/>
      <c r="AD178" s="162"/>
      <c r="AE178" s="162"/>
      <c r="AF178" s="162"/>
      <c r="AG178" s="162"/>
      <c r="AH178" s="165" t="s">
        <v>777</v>
      </c>
      <c r="AI178" s="189">
        <v>177</v>
      </c>
      <c r="AJ178" s="189" t="s">
        <v>2717</v>
      </c>
      <c r="AK178" s="183" t="s">
        <v>128</v>
      </c>
      <c r="AL178" s="186" t="s">
        <v>2718</v>
      </c>
      <c r="AM178" s="162"/>
      <c r="AN178" s="162"/>
      <c r="AO178" s="162"/>
      <c r="AP178" s="162"/>
      <c r="AQ178" s="162"/>
      <c r="AR178" s="162"/>
      <c r="AS178" s="162"/>
      <c r="AT178" s="162"/>
      <c r="AU178" s="162"/>
      <c r="AV178" s="162"/>
      <c r="AW178" s="162"/>
      <c r="AX178" s="162">
        <v>176</v>
      </c>
      <c r="AY178" s="162" t="s">
        <v>361</v>
      </c>
      <c r="AZ178" s="162">
        <v>0</v>
      </c>
      <c r="BA178" s="206" t="s">
        <v>361</v>
      </c>
      <c r="BB178" s="162" t="s">
        <v>361</v>
      </c>
    </row>
    <row r="179" spans="1:54">
      <c r="A179" s="180" t="s">
        <v>2719</v>
      </c>
      <c r="B179" s="162"/>
      <c r="C179" s="162"/>
      <c r="D179" s="162"/>
      <c r="E179" s="162"/>
      <c r="F179" s="162"/>
      <c r="G179" s="162"/>
      <c r="H179" s="162"/>
      <c r="I179" s="162"/>
      <c r="J179" s="162"/>
      <c r="K179" s="162"/>
      <c r="L179" s="162"/>
      <c r="M179" s="162"/>
      <c r="N179" s="162"/>
      <c r="O179" s="162"/>
      <c r="P179" s="162"/>
      <c r="Q179" s="162"/>
      <c r="R179" s="176" t="s">
        <v>75</v>
      </c>
      <c r="S179" s="177" t="s">
        <v>2001</v>
      </c>
      <c r="T179" s="177">
        <v>1102</v>
      </c>
      <c r="U179" s="162"/>
      <c r="V179" s="162"/>
      <c r="W179" s="162"/>
      <c r="X179" s="162"/>
      <c r="Y179" s="162"/>
      <c r="Z179" s="162"/>
      <c r="AA179" s="162"/>
      <c r="AB179" s="162"/>
      <c r="AC179" s="162"/>
      <c r="AD179" s="162"/>
      <c r="AE179" s="162"/>
      <c r="AF179" s="162"/>
      <c r="AG179" s="162"/>
      <c r="AH179" s="165" t="s">
        <v>777</v>
      </c>
      <c r="AI179" s="189">
        <v>178</v>
      </c>
      <c r="AJ179" s="189" t="s">
        <v>2720</v>
      </c>
      <c r="AK179" s="184" t="s">
        <v>2721</v>
      </c>
      <c r="AL179" s="187" t="s">
        <v>2722</v>
      </c>
      <c r="AM179" s="162"/>
      <c r="AN179" s="162"/>
      <c r="AO179" s="162"/>
      <c r="AP179" s="162"/>
      <c r="AQ179" s="162"/>
      <c r="AR179" s="162"/>
      <c r="AS179" s="162"/>
      <c r="AT179" s="162"/>
      <c r="AU179" s="162"/>
      <c r="AV179" s="162"/>
      <c r="AW179" s="162"/>
      <c r="AX179" s="162">
        <v>177</v>
      </c>
      <c r="AY179" s="162" t="s">
        <v>361</v>
      </c>
      <c r="AZ179" s="162">
        <v>0</v>
      </c>
      <c r="BA179" s="206" t="s">
        <v>361</v>
      </c>
      <c r="BB179" s="162" t="s">
        <v>361</v>
      </c>
    </row>
    <row r="180" spans="1:54">
      <c r="A180" s="180" t="s">
        <v>2723</v>
      </c>
      <c r="B180" s="162"/>
      <c r="C180" s="162"/>
      <c r="D180" s="162"/>
      <c r="E180" s="162"/>
      <c r="F180" s="162"/>
      <c r="G180" s="162"/>
      <c r="H180" s="162"/>
      <c r="I180" s="162"/>
      <c r="J180" s="162"/>
      <c r="K180" s="162"/>
      <c r="L180" s="162"/>
      <c r="M180" s="162"/>
      <c r="N180" s="162"/>
      <c r="O180" s="162"/>
      <c r="P180" s="162"/>
      <c r="Q180" s="162"/>
      <c r="R180" s="176" t="s">
        <v>78</v>
      </c>
      <c r="S180" s="177" t="s">
        <v>2191</v>
      </c>
      <c r="T180" s="177">
        <v>1103</v>
      </c>
      <c r="U180" s="162"/>
      <c r="V180" s="162"/>
      <c r="W180" s="162"/>
      <c r="X180" s="162"/>
      <c r="Y180" s="162"/>
      <c r="Z180" s="162"/>
      <c r="AA180" s="162"/>
      <c r="AB180" s="162"/>
      <c r="AC180" s="162"/>
      <c r="AD180" s="162"/>
      <c r="AE180" s="162"/>
      <c r="AF180" s="162"/>
      <c r="AG180" s="162"/>
      <c r="AH180" s="165" t="s">
        <v>777</v>
      </c>
      <c r="AI180" s="189">
        <v>179</v>
      </c>
      <c r="AJ180" s="189" t="s">
        <v>2724</v>
      </c>
      <c r="AK180" s="183" t="s">
        <v>2725</v>
      </c>
      <c r="AL180" s="186" t="s">
        <v>2726</v>
      </c>
      <c r="AM180" s="162"/>
      <c r="AN180" s="162"/>
      <c r="AO180" s="162"/>
      <c r="AP180" s="162"/>
      <c r="AQ180" s="162"/>
      <c r="AR180" s="162"/>
      <c r="AS180" s="162"/>
      <c r="AT180" s="162"/>
      <c r="AU180" s="162"/>
      <c r="AV180" s="162"/>
      <c r="AW180" s="162"/>
      <c r="AX180" s="162">
        <v>178</v>
      </c>
      <c r="AY180" s="162" t="s">
        <v>361</v>
      </c>
      <c r="AZ180" s="162">
        <v>0</v>
      </c>
      <c r="BA180" s="206" t="s">
        <v>361</v>
      </c>
      <c r="BB180" s="162" t="s">
        <v>361</v>
      </c>
    </row>
    <row r="181" spans="1:54">
      <c r="A181" s="180" t="s">
        <v>2727</v>
      </c>
      <c r="B181" s="162"/>
      <c r="C181" s="162"/>
      <c r="D181" s="162"/>
      <c r="E181" s="162"/>
      <c r="F181" s="162"/>
      <c r="G181" s="162"/>
      <c r="H181" s="162"/>
      <c r="I181" s="162"/>
      <c r="J181" s="162"/>
      <c r="K181" s="162"/>
      <c r="L181" s="162"/>
      <c r="M181" s="162"/>
      <c r="N181" s="162"/>
      <c r="O181" s="162"/>
      <c r="P181" s="162"/>
      <c r="Q181" s="162"/>
      <c r="R181" s="176" t="s">
        <v>82</v>
      </c>
      <c r="S181" s="177" t="s">
        <v>2279</v>
      </c>
      <c r="T181" s="177">
        <v>1504</v>
      </c>
      <c r="U181" s="162"/>
      <c r="V181" s="162"/>
      <c r="W181" s="162"/>
      <c r="X181" s="162"/>
      <c r="Y181" s="162"/>
      <c r="Z181" s="162"/>
      <c r="AA181" s="162"/>
      <c r="AB181" s="162"/>
      <c r="AC181" s="162"/>
      <c r="AD181" s="162"/>
      <c r="AE181" s="162"/>
      <c r="AF181" s="162"/>
      <c r="AG181" s="162"/>
      <c r="AH181" s="165" t="s">
        <v>777</v>
      </c>
      <c r="AI181" s="189">
        <v>180</v>
      </c>
      <c r="AJ181" s="189" t="s">
        <v>2728</v>
      </c>
      <c r="AK181" s="184" t="s">
        <v>2729</v>
      </c>
      <c r="AL181" s="187" t="s">
        <v>2730</v>
      </c>
      <c r="AM181" s="162"/>
      <c r="AN181" s="162"/>
      <c r="AO181" s="162"/>
      <c r="AP181" s="162"/>
      <c r="AQ181" s="162"/>
      <c r="AR181" s="162"/>
      <c r="AS181" s="162"/>
      <c r="AT181" s="162"/>
      <c r="AU181" s="162"/>
      <c r="AV181" s="162"/>
      <c r="AW181" s="162"/>
      <c r="AX181" s="162">
        <v>179</v>
      </c>
      <c r="AY181" s="162" t="s">
        <v>361</v>
      </c>
      <c r="AZ181" s="162">
        <v>0</v>
      </c>
      <c r="BA181" s="206" t="s">
        <v>361</v>
      </c>
      <c r="BB181" s="162" t="s">
        <v>361</v>
      </c>
    </row>
    <row r="182" spans="1:54">
      <c r="A182" s="180" t="s">
        <v>2731</v>
      </c>
      <c r="B182" s="162"/>
      <c r="C182" s="162"/>
      <c r="D182" s="162"/>
      <c r="E182" s="162"/>
      <c r="F182" s="162"/>
      <c r="G182" s="162"/>
      <c r="H182" s="162"/>
      <c r="I182" s="162"/>
      <c r="J182" s="162"/>
      <c r="K182" s="162"/>
      <c r="L182" s="162"/>
      <c r="M182" s="162"/>
      <c r="N182" s="162"/>
      <c r="O182" s="162"/>
      <c r="P182" s="162"/>
      <c r="Q182" s="162"/>
      <c r="R182" s="176" t="s">
        <v>86</v>
      </c>
      <c r="S182" s="177" t="s">
        <v>2001</v>
      </c>
      <c r="T182" s="177">
        <v>1405</v>
      </c>
      <c r="U182" s="162"/>
      <c r="V182" s="162"/>
      <c r="W182" s="162"/>
      <c r="X182" s="162"/>
      <c r="Y182" s="162"/>
      <c r="Z182" s="162"/>
      <c r="AA182" s="162"/>
      <c r="AB182" s="162"/>
      <c r="AC182" s="162"/>
      <c r="AD182" s="162"/>
      <c r="AE182" s="162"/>
      <c r="AF182" s="162"/>
      <c r="AG182" s="162"/>
      <c r="AH182" s="165" t="s">
        <v>776</v>
      </c>
      <c r="AI182" s="189">
        <v>181</v>
      </c>
      <c r="AJ182" s="189" t="s">
        <v>2732</v>
      </c>
      <c r="AK182" s="183" t="s">
        <v>2733</v>
      </c>
      <c r="AL182" s="186" t="s">
        <v>2734</v>
      </c>
      <c r="AM182" s="162"/>
      <c r="AN182" s="162"/>
      <c r="AO182" s="162"/>
      <c r="AP182" s="162"/>
      <c r="AQ182" s="162"/>
      <c r="AR182" s="162"/>
      <c r="AS182" s="162"/>
      <c r="AT182" s="162"/>
      <c r="AU182" s="162"/>
      <c r="AV182" s="162"/>
      <c r="AW182" s="162"/>
      <c r="AX182" s="162">
        <v>180</v>
      </c>
      <c r="AY182" s="162" t="s">
        <v>361</v>
      </c>
      <c r="AZ182" s="162">
        <v>0</v>
      </c>
      <c r="BA182" s="206" t="s">
        <v>361</v>
      </c>
      <c r="BB182" s="162" t="s">
        <v>361</v>
      </c>
    </row>
    <row r="183" spans="1:54">
      <c r="A183" s="180" t="s">
        <v>2735</v>
      </c>
      <c r="B183" s="162"/>
      <c r="C183" s="162"/>
      <c r="D183" s="162"/>
      <c r="E183" s="162"/>
      <c r="F183" s="162"/>
      <c r="G183" s="162"/>
      <c r="H183" s="162"/>
      <c r="I183" s="162"/>
      <c r="J183" s="162"/>
      <c r="K183" s="162"/>
      <c r="L183" s="162"/>
      <c r="M183" s="162"/>
      <c r="N183" s="162"/>
      <c r="O183" s="162"/>
      <c r="P183" s="162"/>
      <c r="Q183" s="162"/>
      <c r="R183" s="176" t="s">
        <v>87</v>
      </c>
      <c r="S183" s="177" t="s">
        <v>2279</v>
      </c>
      <c r="T183" s="177">
        <v>1005</v>
      </c>
      <c r="U183" s="162"/>
      <c r="V183" s="162"/>
      <c r="W183" s="162"/>
      <c r="X183" s="162"/>
      <c r="Y183" s="162"/>
      <c r="Z183" s="162"/>
      <c r="AA183" s="162"/>
      <c r="AB183" s="162"/>
      <c r="AC183" s="162"/>
      <c r="AD183" s="162"/>
      <c r="AE183" s="162"/>
      <c r="AF183" s="162"/>
      <c r="AG183" s="162"/>
      <c r="AH183" s="165" t="s">
        <v>776</v>
      </c>
      <c r="AI183" s="189">
        <v>182</v>
      </c>
      <c r="AJ183" s="189" t="s">
        <v>2736</v>
      </c>
      <c r="AK183" s="184" t="s">
        <v>217</v>
      </c>
      <c r="AL183" s="187" t="s">
        <v>2737</v>
      </c>
      <c r="AM183" s="162"/>
      <c r="AN183" s="162"/>
      <c r="AO183" s="162"/>
      <c r="AP183" s="162"/>
      <c r="AQ183" s="162"/>
      <c r="AR183" s="162"/>
      <c r="AS183" s="162"/>
      <c r="AT183" s="162"/>
      <c r="AU183" s="162"/>
      <c r="AV183" s="162"/>
      <c r="AW183" s="162"/>
      <c r="AX183" s="162">
        <v>181</v>
      </c>
      <c r="AY183" s="162" t="s">
        <v>361</v>
      </c>
      <c r="AZ183" s="162">
        <v>0</v>
      </c>
      <c r="BA183" s="206" t="s">
        <v>361</v>
      </c>
      <c r="BB183" s="162" t="s">
        <v>361</v>
      </c>
    </row>
    <row r="184" spans="1:54">
      <c r="A184" s="180" t="s">
        <v>2738</v>
      </c>
      <c r="B184" s="162"/>
      <c r="C184" s="162"/>
      <c r="D184" s="162"/>
      <c r="E184" s="162"/>
      <c r="F184" s="162"/>
      <c r="G184" s="162"/>
      <c r="H184" s="162"/>
      <c r="I184" s="162"/>
      <c r="J184" s="162"/>
      <c r="K184" s="162"/>
      <c r="L184" s="162"/>
      <c r="M184" s="162"/>
      <c r="N184" s="162"/>
      <c r="O184" s="162"/>
      <c r="P184" s="162"/>
      <c r="Q184" s="162"/>
      <c r="R184" s="176" t="s">
        <v>95</v>
      </c>
      <c r="S184" s="177" t="s">
        <v>2279</v>
      </c>
      <c r="T184" s="177">
        <v>1104</v>
      </c>
      <c r="U184" s="162"/>
      <c r="V184" s="162"/>
      <c r="W184" s="162"/>
      <c r="X184" s="162"/>
      <c r="Y184" s="162"/>
      <c r="Z184" s="162"/>
      <c r="AA184" s="162"/>
      <c r="AB184" s="162"/>
      <c r="AC184" s="162"/>
      <c r="AD184" s="162"/>
      <c r="AE184" s="162"/>
      <c r="AF184" s="162"/>
      <c r="AG184" s="162"/>
      <c r="AH184" s="165" t="s">
        <v>776</v>
      </c>
      <c r="AI184" s="189">
        <v>183</v>
      </c>
      <c r="AJ184" s="189" t="s">
        <v>2739</v>
      </c>
      <c r="AK184" s="183" t="s">
        <v>2740</v>
      </c>
      <c r="AL184" s="186" t="s">
        <v>2741</v>
      </c>
      <c r="AM184" s="162"/>
      <c r="AN184" s="162"/>
      <c r="AO184" s="162"/>
      <c r="AP184" s="162"/>
      <c r="AQ184" s="162"/>
      <c r="AR184" s="162"/>
      <c r="AS184" s="162"/>
      <c r="AT184" s="162"/>
      <c r="AU184" s="162"/>
      <c r="AV184" s="162"/>
      <c r="AW184" s="162"/>
      <c r="AX184" s="162">
        <v>182</v>
      </c>
      <c r="AY184" s="162" t="s">
        <v>361</v>
      </c>
      <c r="AZ184" s="162">
        <v>0</v>
      </c>
      <c r="BA184" s="206" t="s">
        <v>361</v>
      </c>
      <c r="BB184" s="162" t="s">
        <v>361</v>
      </c>
    </row>
    <row r="185" spans="1:54">
      <c r="A185" s="180" t="s">
        <v>2742</v>
      </c>
      <c r="B185" s="162"/>
      <c r="C185" s="162"/>
      <c r="D185" s="162"/>
      <c r="E185" s="162"/>
      <c r="F185" s="162"/>
      <c r="G185" s="162"/>
      <c r="H185" s="162"/>
      <c r="I185" s="162"/>
      <c r="J185" s="162"/>
      <c r="K185" s="162"/>
      <c r="L185" s="162"/>
      <c r="M185" s="162"/>
      <c r="N185" s="162"/>
      <c r="O185" s="162"/>
      <c r="P185" s="162"/>
      <c r="Q185" s="162"/>
      <c r="R185" s="176" t="s">
        <v>96</v>
      </c>
      <c r="S185" s="177" t="s">
        <v>2743</v>
      </c>
      <c r="T185" s="177">
        <v>1006</v>
      </c>
      <c r="U185" s="162"/>
      <c r="V185" s="162"/>
      <c r="W185" s="162"/>
      <c r="X185" s="162"/>
      <c r="Y185" s="162"/>
      <c r="Z185" s="162"/>
      <c r="AA185" s="162"/>
      <c r="AB185" s="162"/>
      <c r="AC185" s="162"/>
      <c r="AD185" s="162"/>
      <c r="AE185" s="162"/>
      <c r="AF185" s="162"/>
      <c r="AG185" s="162"/>
      <c r="AH185" s="165" t="s">
        <v>776</v>
      </c>
      <c r="AI185" s="189">
        <v>184</v>
      </c>
      <c r="AJ185" s="189" t="s">
        <v>2744</v>
      </c>
      <c r="AK185" s="184" t="s">
        <v>2745</v>
      </c>
      <c r="AL185" s="187" t="s">
        <v>2746</v>
      </c>
      <c r="AM185" s="162"/>
      <c r="AN185" s="162"/>
      <c r="AO185" s="162"/>
      <c r="AP185" s="162"/>
      <c r="AQ185" s="162"/>
      <c r="AR185" s="162"/>
      <c r="AS185" s="162"/>
      <c r="AT185" s="162"/>
      <c r="AU185" s="162"/>
      <c r="AV185" s="162"/>
      <c r="AW185" s="162"/>
      <c r="AX185" s="162">
        <v>183</v>
      </c>
      <c r="AY185" s="162" t="s">
        <v>361</v>
      </c>
      <c r="AZ185" s="162">
        <v>0</v>
      </c>
      <c r="BA185" s="206" t="s">
        <v>361</v>
      </c>
      <c r="BB185" s="162" t="s">
        <v>361</v>
      </c>
    </row>
    <row r="186" spans="1:54">
      <c r="A186" s="180" t="s">
        <v>2747</v>
      </c>
      <c r="B186" s="162"/>
      <c r="C186" s="162"/>
      <c r="D186" s="162"/>
      <c r="E186" s="162"/>
      <c r="F186" s="162"/>
      <c r="G186" s="162"/>
      <c r="H186" s="162"/>
      <c r="I186" s="162"/>
      <c r="J186" s="162"/>
      <c r="K186" s="162"/>
      <c r="L186" s="162"/>
      <c r="M186" s="162"/>
      <c r="N186" s="162"/>
      <c r="O186" s="162"/>
      <c r="P186" s="162"/>
      <c r="Q186" s="162"/>
      <c r="R186" s="176" t="s">
        <v>106</v>
      </c>
      <c r="S186" s="177" t="s">
        <v>2279</v>
      </c>
      <c r="T186" s="177">
        <v>1406</v>
      </c>
      <c r="U186" s="162"/>
      <c r="V186" s="162"/>
      <c r="W186" s="162"/>
      <c r="X186" s="162"/>
      <c r="Y186" s="162"/>
      <c r="Z186" s="162"/>
      <c r="AA186" s="162"/>
      <c r="AB186" s="162"/>
      <c r="AC186" s="162"/>
      <c r="AD186" s="162"/>
      <c r="AE186" s="162"/>
      <c r="AF186" s="162"/>
      <c r="AG186" s="162"/>
      <c r="AH186" s="165" t="s">
        <v>775</v>
      </c>
      <c r="AI186" s="189">
        <v>185</v>
      </c>
      <c r="AJ186" s="189" t="s">
        <v>2748</v>
      </c>
      <c r="AK186" s="183" t="s">
        <v>2749</v>
      </c>
      <c r="AL186" s="186" t="s">
        <v>2750</v>
      </c>
      <c r="AM186" s="162"/>
      <c r="AN186" s="162"/>
      <c r="AO186" s="162"/>
      <c r="AP186" s="162"/>
      <c r="AQ186" s="162"/>
      <c r="AR186" s="162"/>
      <c r="AS186" s="162"/>
      <c r="AT186" s="162"/>
      <c r="AU186" s="162"/>
      <c r="AV186" s="162"/>
      <c r="AW186" s="162"/>
      <c r="AX186" s="162">
        <v>184</v>
      </c>
      <c r="AY186" s="162" t="s">
        <v>361</v>
      </c>
      <c r="AZ186" s="162">
        <v>0</v>
      </c>
      <c r="BA186" s="206" t="s">
        <v>361</v>
      </c>
      <c r="BB186" s="162" t="s">
        <v>361</v>
      </c>
    </row>
    <row r="187" spans="1:54">
      <c r="A187" s="180" t="s">
        <v>2751</v>
      </c>
      <c r="B187" s="162"/>
      <c r="C187" s="162"/>
      <c r="D187" s="162"/>
      <c r="E187" s="162"/>
      <c r="F187" s="162"/>
      <c r="G187" s="162"/>
      <c r="H187" s="162"/>
      <c r="I187" s="162"/>
      <c r="J187" s="162"/>
      <c r="K187" s="162"/>
      <c r="L187" s="162"/>
      <c r="M187" s="162"/>
      <c r="N187" s="162"/>
      <c r="O187" s="162"/>
      <c r="P187" s="162"/>
      <c r="Q187" s="162"/>
      <c r="R187" s="176" t="s">
        <v>107</v>
      </c>
      <c r="S187" s="177" t="s">
        <v>2001</v>
      </c>
      <c r="T187" s="177">
        <v>1105</v>
      </c>
      <c r="U187" s="162"/>
      <c r="V187" s="162"/>
      <c r="W187" s="162"/>
      <c r="X187" s="162"/>
      <c r="Y187" s="162"/>
      <c r="Z187" s="162"/>
      <c r="AA187" s="162"/>
      <c r="AB187" s="162"/>
      <c r="AC187" s="162"/>
      <c r="AD187" s="162"/>
      <c r="AE187" s="162"/>
      <c r="AF187" s="162"/>
      <c r="AG187" s="162"/>
      <c r="AH187" s="165" t="s">
        <v>775</v>
      </c>
      <c r="AI187" s="189">
        <v>186</v>
      </c>
      <c r="AJ187" s="189" t="s">
        <v>2752</v>
      </c>
      <c r="AK187" s="184" t="s">
        <v>2753</v>
      </c>
      <c r="AL187" s="187" t="s">
        <v>2754</v>
      </c>
      <c r="AM187" s="162"/>
      <c r="AN187" s="162"/>
      <c r="AO187" s="162"/>
      <c r="AP187" s="162"/>
      <c r="AQ187" s="162"/>
      <c r="AR187" s="162"/>
      <c r="AS187" s="162"/>
      <c r="AT187" s="162"/>
      <c r="AU187" s="162"/>
      <c r="AV187" s="162"/>
      <c r="AW187" s="162"/>
      <c r="AX187" s="162">
        <v>185</v>
      </c>
      <c r="AY187" s="162" t="s">
        <v>361</v>
      </c>
      <c r="AZ187" s="162">
        <v>0</v>
      </c>
      <c r="BA187" s="206" t="s">
        <v>361</v>
      </c>
      <c r="BB187" s="162" t="s">
        <v>361</v>
      </c>
    </row>
    <row r="188" spans="1:54">
      <c r="A188" s="180" t="s">
        <v>2755</v>
      </c>
      <c r="B188" s="162"/>
      <c r="C188" s="162"/>
      <c r="D188" s="162"/>
      <c r="E188" s="162"/>
      <c r="F188" s="162"/>
      <c r="G188" s="162"/>
      <c r="H188" s="162"/>
      <c r="I188" s="162"/>
      <c r="J188" s="162"/>
      <c r="K188" s="162"/>
      <c r="L188" s="162"/>
      <c r="M188" s="162"/>
      <c r="N188" s="162"/>
      <c r="O188" s="162"/>
      <c r="P188" s="162"/>
      <c r="Q188" s="162"/>
      <c r="R188" s="176" t="s">
        <v>118</v>
      </c>
      <c r="S188" s="177" t="s">
        <v>2191</v>
      </c>
      <c r="T188" s="177">
        <v>1407</v>
      </c>
      <c r="U188" s="162"/>
      <c r="V188" s="162"/>
      <c r="W188" s="162"/>
      <c r="X188" s="162"/>
      <c r="Y188" s="162"/>
      <c r="Z188" s="162"/>
      <c r="AA188" s="162"/>
      <c r="AB188" s="162"/>
      <c r="AC188" s="162"/>
      <c r="AD188" s="162"/>
      <c r="AE188" s="162"/>
      <c r="AF188" s="162"/>
      <c r="AG188" s="162"/>
      <c r="AH188" s="165" t="s">
        <v>775</v>
      </c>
      <c r="AI188" s="189">
        <v>187</v>
      </c>
      <c r="AJ188" s="189" t="s">
        <v>2756</v>
      </c>
      <c r="AK188" s="183" t="s">
        <v>2757</v>
      </c>
      <c r="AL188" s="186" t="s">
        <v>2758</v>
      </c>
      <c r="AM188" s="162"/>
      <c r="AN188" s="162"/>
      <c r="AO188" s="162"/>
      <c r="AP188" s="162"/>
      <c r="AQ188" s="162"/>
      <c r="AR188" s="162"/>
      <c r="AS188" s="162"/>
      <c r="AT188" s="162"/>
      <c r="AU188" s="162"/>
      <c r="AV188" s="162"/>
      <c r="AW188" s="162"/>
      <c r="AX188" s="162">
        <v>186</v>
      </c>
      <c r="AY188" s="162" t="s">
        <v>361</v>
      </c>
      <c r="AZ188" s="162">
        <v>0</v>
      </c>
      <c r="BA188" s="206" t="s">
        <v>361</v>
      </c>
      <c r="BB188" s="162" t="s">
        <v>361</v>
      </c>
    </row>
    <row r="189" spans="1:54">
      <c r="A189" s="180" t="s">
        <v>2759</v>
      </c>
      <c r="B189" s="162"/>
      <c r="C189" s="162"/>
      <c r="D189" s="162"/>
      <c r="E189" s="162"/>
      <c r="F189" s="162"/>
      <c r="G189" s="162"/>
      <c r="H189" s="162"/>
      <c r="I189" s="162"/>
      <c r="J189" s="162"/>
      <c r="K189" s="162"/>
      <c r="L189" s="162"/>
      <c r="M189" s="162"/>
      <c r="N189" s="162"/>
      <c r="O189" s="162"/>
      <c r="P189" s="162"/>
      <c r="Q189" s="162"/>
      <c r="R189" s="176" t="s">
        <v>123</v>
      </c>
      <c r="S189" s="177" t="s">
        <v>2001</v>
      </c>
      <c r="T189" s="177">
        <v>1408</v>
      </c>
      <c r="U189" s="162"/>
      <c r="V189" s="162"/>
      <c r="W189" s="162"/>
      <c r="X189" s="162"/>
      <c r="Y189" s="162"/>
      <c r="Z189" s="162"/>
      <c r="AA189" s="162"/>
      <c r="AB189" s="162"/>
      <c r="AC189" s="162"/>
      <c r="AD189" s="162"/>
      <c r="AE189" s="162"/>
      <c r="AF189" s="162"/>
      <c r="AG189" s="162"/>
      <c r="AH189" s="165" t="s">
        <v>775</v>
      </c>
      <c r="AI189" s="189">
        <v>188</v>
      </c>
      <c r="AJ189" s="189" t="s">
        <v>2760</v>
      </c>
      <c r="AK189" s="184" t="s">
        <v>188</v>
      </c>
      <c r="AL189" s="187" t="s">
        <v>2761</v>
      </c>
      <c r="AM189" s="162"/>
      <c r="AN189" s="162"/>
      <c r="AO189" s="162"/>
      <c r="AP189" s="162"/>
      <c r="AQ189" s="162"/>
      <c r="AR189" s="162"/>
      <c r="AS189" s="162"/>
      <c r="AT189" s="162"/>
      <c r="AU189" s="162"/>
      <c r="AV189" s="162"/>
      <c r="AW189" s="162"/>
      <c r="AX189" s="162">
        <v>187</v>
      </c>
      <c r="AY189" s="162" t="s">
        <v>361</v>
      </c>
      <c r="AZ189" s="162">
        <v>0</v>
      </c>
      <c r="BA189" s="206" t="s">
        <v>361</v>
      </c>
      <c r="BB189" s="162" t="s">
        <v>361</v>
      </c>
    </row>
    <row r="190" spans="1:54">
      <c r="A190" s="180" t="s">
        <v>2762</v>
      </c>
      <c r="B190" s="162"/>
      <c r="C190" s="162"/>
      <c r="D190" s="162"/>
      <c r="E190" s="162"/>
      <c r="F190" s="162"/>
      <c r="G190" s="162"/>
      <c r="H190" s="162"/>
      <c r="I190" s="162"/>
      <c r="J190" s="162"/>
      <c r="K190" s="162"/>
      <c r="L190" s="162"/>
      <c r="M190" s="162"/>
      <c r="N190" s="162"/>
      <c r="O190" s="162"/>
      <c r="P190" s="162"/>
      <c r="Q190" s="162"/>
      <c r="R190" s="176" t="s">
        <v>124</v>
      </c>
      <c r="S190" s="177" t="s">
        <v>2001</v>
      </c>
      <c r="T190" s="177">
        <v>1409</v>
      </c>
      <c r="U190" s="162"/>
      <c r="V190" s="162"/>
      <c r="W190" s="162"/>
      <c r="X190" s="162"/>
      <c r="Y190" s="162"/>
      <c r="Z190" s="162"/>
      <c r="AA190" s="162"/>
      <c r="AB190" s="162"/>
      <c r="AC190" s="162"/>
      <c r="AD190" s="162"/>
      <c r="AE190" s="162"/>
      <c r="AF190" s="162"/>
      <c r="AG190" s="162"/>
      <c r="AH190" s="165" t="s">
        <v>775</v>
      </c>
      <c r="AI190" s="189">
        <v>189</v>
      </c>
      <c r="AJ190" s="189" t="s">
        <v>2763</v>
      </c>
      <c r="AK190" s="183" t="s">
        <v>2764</v>
      </c>
      <c r="AL190" s="186" t="s">
        <v>2765</v>
      </c>
      <c r="AM190" s="162"/>
      <c r="AN190" s="162"/>
      <c r="AO190" s="162"/>
      <c r="AP190" s="162"/>
      <c r="AQ190" s="162"/>
      <c r="AR190" s="162"/>
      <c r="AS190" s="162"/>
      <c r="AT190" s="162"/>
      <c r="AU190" s="162"/>
      <c r="AV190" s="162"/>
      <c r="AW190" s="162"/>
      <c r="AX190" s="162">
        <v>188</v>
      </c>
      <c r="AY190" s="162" t="s">
        <v>361</v>
      </c>
      <c r="AZ190" s="162">
        <v>0</v>
      </c>
      <c r="BA190" s="206" t="s">
        <v>361</v>
      </c>
      <c r="BB190" s="162" t="s">
        <v>361</v>
      </c>
    </row>
    <row r="191" spans="1:54">
      <c r="A191" s="180" t="s">
        <v>2766</v>
      </c>
      <c r="B191" s="162"/>
      <c r="C191" s="162"/>
      <c r="D191" s="162"/>
      <c r="E191" s="162"/>
      <c r="F191" s="162"/>
      <c r="G191" s="162"/>
      <c r="H191" s="162"/>
      <c r="I191" s="162"/>
      <c r="J191" s="162"/>
      <c r="K191" s="162"/>
      <c r="L191" s="162"/>
      <c r="M191" s="162"/>
      <c r="N191" s="162"/>
      <c r="O191" s="162"/>
      <c r="P191" s="162"/>
      <c r="Q191" s="162"/>
      <c r="R191" s="176" t="s">
        <v>130</v>
      </c>
      <c r="S191" s="177" t="s">
        <v>2279</v>
      </c>
      <c r="T191" s="177">
        <v>1410</v>
      </c>
      <c r="U191" s="162"/>
      <c r="V191" s="162"/>
      <c r="W191" s="162"/>
      <c r="X191" s="162"/>
      <c r="Y191" s="162"/>
      <c r="Z191" s="162"/>
      <c r="AA191" s="162"/>
      <c r="AB191" s="162"/>
      <c r="AC191" s="162"/>
      <c r="AD191" s="162"/>
      <c r="AE191" s="162"/>
      <c r="AF191" s="162"/>
      <c r="AG191" s="162"/>
      <c r="AH191" s="165" t="s">
        <v>775</v>
      </c>
      <c r="AI191" s="189">
        <v>190</v>
      </c>
      <c r="AJ191" s="189" t="s">
        <v>2767</v>
      </c>
      <c r="AK191" s="184" t="s">
        <v>2768</v>
      </c>
      <c r="AL191" s="187" t="s">
        <v>2769</v>
      </c>
      <c r="AM191" s="162"/>
      <c r="AN191" s="162"/>
      <c r="AO191" s="162"/>
      <c r="AP191" s="162"/>
      <c r="AQ191" s="162"/>
      <c r="AR191" s="162"/>
      <c r="AS191" s="162"/>
      <c r="AT191" s="162"/>
      <c r="AU191" s="162"/>
      <c r="AV191" s="162"/>
      <c r="AW191" s="162"/>
      <c r="AX191" s="162">
        <v>189</v>
      </c>
      <c r="AY191" s="162" t="s">
        <v>361</v>
      </c>
      <c r="AZ191" s="162">
        <v>0</v>
      </c>
      <c r="BA191" s="206" t="s">
        <v>361</v>
      </c>
      <c r="BB191" s="162" t="s">
        <v>361</v>
      </c>
    </row>
    <row r="192" spans="1:54">
      <c r="A192" s="180" t="s">
        <v>2770</v>
      </c>
      <c r="B192" s="162"/>
      <c r="C192" s="162"/>
      <c r="D192" s="162"/>
      <c r="E192" s="162"/>
      <c r="F192" s="162"/>
      <c r="G192" s="162"/>
      <c r="H192" s="162"/>
      <c r="I192" s="162"/>
      <c r="J192" s="162"/>
      <c r="K192" s="162"/>
      <c r="L192" s="162"/>
      <c r="M192" s="162"/>
      <c r="N192" s="162"/>
      <c r="O192" s="162"/>
      <c r="P192" s="162"/>
      <c r="Q192" s="162"/>
      <c r="R192" s="176" t="s">
        <v>140</v>
      </c>
      <c r="S192" s="177" t="s">
        <v>2001</v>
      </c>
      <c r="T192" s="177">
        <v>1411</v>
      </c>
      <c r="U192" s="162"/>
      <c r="V192" s="162"/>
      <c r="W192" s="162"/>
      <c r="X192" s="162"/>
      <c r="Y192" s="162"/>
      <c r="Z192" s="162"/>
      <c r="AA192" s="162"/>
      <c r="AB192" s="162"/>
      <c r="AC192" s="162"/>
      <c r="AD192" s="162"/>
      <c r="AE192" s="162"/>
      <c r="AF192" s="162"/>
      <c r="AG192" s="162"/>
      <c r="AH192" s="165" t="s">
        <v>775</v>
      </c>
      <c r="AI192" s="189">
        <v>191</v>
      </c>
      <c r="AJ192" s="189" t="s">
        <v>2771</v>
      </c>
      <c r="AK192" s="183" t="s">
        <v>2772</v>
      </c>
      <c r="AL192" s="186" t="s">
        <v>2773</v>
      </c>
      <c r="AM192" s="162"/>
      <c r="AN192" s="162"/>
      <c r="AO192" s="162"/>
      <c r="AP192" s="162"/>
      <c r="AQ192" s="162"/>
      <c r="AR192" s="162"/>
      <c r="AS192" s="162"/>
      <c r="AT192" s="162"/>
      <c r="AU192" s="162"/>
      <c r="AV192" s="162"/>
      <c r="AW192" s="162"/>
      <c r="AX192" s="162">
        <v>190</v>
      </c>
      <c r="AY192" s="162" t="s">
        <v>361</v>
      </c>
      <c r="AZ192" s="162">
        <v>0</v>
      </c>
      <c r="BA192" s="206" t="s">
        <v>361</v>
      </c>
      <c r="BB192" s="162" t="s">
        <v>361</v>
      </c>
    </row>
    <row r="193" spans="1:54">
      <c r="A193" s="180" t="s">
        <v>2774</v>
      </c>
      <c r="B193" s="162"/>
      <c r="C193" s="162"/>
      <c r="D193" s="162"/>
      <c r="E193" s="162"/>
      <c r="F193" s="162"/>
      <c r="G193" s="162"/>
      <c r="H193" s="162"/>
      <c r="I193" s="162"/>
      <c r="J193" s="162"/>
      <c r="K193" s="162"/>
      <c r="L193" s="162"/>
      <c r="M193" s="162"/>
      <c r="N193" s="162"/>
      <c r="O193" s="162"/>
      <c r="P193" s="162"/>
      <c r="Q193" s="162"/>
      <c r="R193" s="176" t="s">
        <v>151</v>
      </c>
      <c r="S193" s="177" t="s">
        <v>2191</v>
      </c>
      <c r="T193" s="177">
        <v>1412</v>
      </c>
      <c r="U193" s="162"/>
      <c r="V193" s="162"/>
      <c r="W193" s="162"/>
      <c r="X193" s="162"/>
      <c r="Y193" s="162"/>
      <c r="Z193" s="162"/>
      <c r="AA193" s="162"/>
      <c r="AB193" s="162"/>
      <c r="AC193" s="162"/>
      <c r="AD193" s="162"/>
      <c r="AE193" s="162"/>
      <c r="AF193" s="162"/>
      <c r="AG193" s="162"/>
      <c r="AH193" s="165" t="s">
        <v>774</v>
      </c>
      <c r="AI193" s="189">
        <v>192</v>
      </c>
      <c r="AJ193" s="189" t="s">
        <v>2775</v>
      </c>
      <c r="AK193" s="184" t="s">
        <v>2776</v>
      </c>
      <c r="AL193" s="187" t="s">
        <v>2777</v>
      </c>
      <c r="AM193" s="162"/>
      <c r="AN193" s="162"/>
      <c r="AO193" s="162"/>
      <c r="AP193" s="162"/>
      <c r="AQ193" s="162"/>
      <c r="AR193" s="162"/>
      <c r="AS193" s="162"/>
      <c r="AT193" s="162"/>
      <c r="AU193" s="162"/>
      <c r="AV193" s="162"/>
      <c r="AW193" s="162"/>
      <c r="AX193" s="162">
        <v>191</v>
      </c>
      <c r="AY193" s="162" t="s">
        <v>361</v>
      </c>
      <c r="AZ193" s="162">
        <v>0</v>
      </c>
      <c r="BA193" s="206" t="s">
        <v>361</v>
      </c>
      <c r="BB193" s="162" t="s">
        <v>361</v>
      </c>
    </row>
    <row r="194" spans="1:54">
      <c r="A194" s="180" t="s">
        <v>2778</v>
      </c>
      <c r="B194" s="162"/>
      <c r="C194" s="162"/>
      <c r="D194" s="162"/>
      <c r="E194" s="162"/>
      <c r="F194" s="162"/>
      <c r="G194" s="162"/>
      <c r="H194" s="162"/>
      <c r="I194" s="162"/>
      <c r="J194" s="162"/>
      <c r="K194" s="162"/>
      <c r="L194" s="162"/>
      <c r="M194" s="162"/>
      <c r="N194" s="162"/>
      <c r="O194" s="162"/>
      <c r="P194" s="162"/>
      <c r="Q194" s="162"/>
      <c r="R194" s="176" t="s">
        <v>167</v>
      </c>
      <c r="S194" s="177" t="s">
        <v>2001</v>
      </c>
      <c r="T194" s="177">
        <v>1106</v>
      </c>
      <c r="U194" s="162"/>
      <c r="V194" s="162"/>
      <c r="W194" s="162"/>
      <c r="X194" s="162"/>
      <c r="Y194" s="162"/>
      <c r="Z194" s="162"/>
      <c r="AA194" s="162"/>
      <c r="AB194" s="162"/>
      <c r="AC194" s="162"/>
      <c r="AD194" s="162"/>
      <c r="AE194" s="162"/>
      <c r="AF194" s="162"/>
      <c r="AG194" s="162"/>
      <c r="AH194" s="165" t="s">
        <v>774</v>
      </c>
      <c r="AI194" s="189">
        <v>193</v>
      </c>
      <c r="AJ194" s="189" t="s">
        <v>2779</v>
      </c>
      <c r="AK194" s="183" t="s">
        <v>2780</v>
      </c>
      <c r="AL194" s="186" t="s">
        <v>2781</v>
      </c>
      <c r="AM194" s="162"/>
      <c r="AN194" s="162"/>
      <c r="AO194" s="162"/>
      <c r="AP194" s="162"/>
      <c r="AQ194" s="162"/>
      <c r="AR194" s="162"/>
      <c r="AS194" s="162"/>
      <c r="AT194" s="162"/>
      <c r="AU194" s="162"/>
      <c r="AV194" s="162"/>
      <c r="AW194" s="162"/>
      <c r="AX194" s="162">
        <v>192</v>
      </c>
      <c r="AY194" s="162" t="s">
        <v>361</v>
      </c>
      <c r="AZ194" s="162">
        <v>0</v>
      </c>
      <c r="BA194" s="206" t="s">
        <v>361</v>
      </c>
      <c r="BB194" s="162" t="s">
        <v>361</v>
      </c>
    </row>
    <row r="195" spans="1:54">
      <c r="A195" s="180" t="s">
        <v>2782</v>
      </c>
      <c r="B195" s="162"/>
      <c r="C195" s="162"/>
      <c r="D195" s="162"/>
      <c r="E195" s="162"/>
      <c r="F195" s="162"/>
      <c r="G195" s="162"/>
      <c r="H195" s="162"/>
      <c r="I195" s="162"/>
      <c r="J195" s="162"/>
      <c r="K195" s="162"/>
      <c r="L195" s="162"/>
      <c r="M195" s="162"/>
      <c r="N195" s="162"/>
      <c r="O195" s="162"/>
      <c r="P195" s="162"/>
      <c r="Q195" s="162"/>
      <c r="R195" s="176" t="s">
        <v>169</v>
      </c>
      <c r="S195" s="177" t="s">
        <v>2001</v>
      </c>
      <c r="T195" s="177">
        <v>1107</v>
      </c>
      <c r="U195" s="162"/>
      <c r="V195" s="162"/>
      <c r="W195" s="162"/>
      <c r="X195" s="162"/>
      <c r="Y195" s="162"/>
      <c r="Z195" s="162"/>
      <c r="AA195" s="162"/>
      <c r="AB195" s="162"/>
      <c r="AC195" s="162"/>
      <c r="AD195" s="162"/>
      <c r="AE195" s="162"/>
      <c r="AF195" s="162"/>
      <c r="AG195" s="162"/>
      <c r="AH195" s="165" t="s">
        <v>774</v>
      </c>
      <c r="AI195" s="189">
        <v>194</v>
      </c>
      <c r="AJ195" s="189" t="s">
        <v>2783</v>
      </c>
      <c r="AK195" s="184" t="s">
        <v>2784</v>
      </c>
      <c r="AL195" s="187" t="s">
        <v>2785</v>
      </c>
      <c r="AM195" s="162"/>
      <c r="AN195" s="162"/>
      <c r="AO195" s="162"/>
      <c r="AP195" s="162"/>
      <c r="AQ195" s="162"/>
      <c r="AR195" s="162"/>
      <c r="AS195" s="162"/>
      <c r="AT195" s="162"/>
      <c r="AU195" s="162"/>
      <c r="AV195" s="162"/>
      <c r="AW195" s="162"/>
      <c r="AX195" s="162">
        <v>193</v>
      </c>
      <c r="AY195" s="162" t="s">
        <v>361</v>
      </c>
      <c r="AZ195" s="162">
        <v>0</v>
      </c>
      <c r="BA195" s="206" t="s">
        <v>361</v>
      </c>
      <c r="BB195" s="162" t="s">
        <v>361</v>
      </c>
    </row>
    <row r="196" spans="1:54">
      <c r="A196" s="180" t="s">
        <v>2786</v>
      </c>
      <c r="B196" s="162"/>
      <c r="C196" s="162"/>
      <c r="D196" s="162"/>
      <c r="E196" s="162"/>
      <c r="F196" s="162"/>
      <c r="G196" s="162"/>
      <c r="H196" s="162"/>
      <c r="I196" s="162"/>
      <c r="J196" s="162"/>
      <c r="K196" s="162"/>
      <c r="L196" s="162"/>
      <c r="M196" s="162"/>
      <c r="N196" s="162"/>
      <c r="O196" s="162"/>
      <c r="P196" s="162"/>
      <c r="Q196" s="162"/>
      <c r="R196" s="176" t="s">
        <v>170</v>
      </c>
      <c r="S196" s="177" t="s">
        <v>2191</v>
      </c>
      <c r="T196" s="177">
        <v>1108</v>
      </c>
      <c r="U196" s="162"/>
      <c r="V196" s="162"/>
      <c r="W196" s="162"/>
      <c r="X196" s="162"/>
      <c r="Y196" s="162"/>
      <c r="Z196" s="162"/>
      <c r="AA196" s="162"/>
      <c r="AB196" s="162"/>
      <c r="AC196" s="162"/>
      <c r="AD196" s="162"/>
      <c r="AE196" s="162"/>
      <c r="AF196" s="162"/>
      <c r="AG196" s="162"/>
      <c r="AH196" s="165" t="s">
        <v>774</v>
      </c>
      <c r="AI196" s="189">
        <v>195</v>
      </c>
      <c r="AJ196" s="189" t="s">
        <v>2787</v>
      </c>
      <c r="AK196" s="183" t="s">
        <v>2788</v>
      </c>
      <c r="AL196" s="186" t="s">
        <v>2789</v>
      </c>
      <c r="AM196" s="162"/>
      <c r="AN196" s="162"/>
      <c r="AO196" s="162"/>
      <c r="AP196" s="162"/>
      <c r="AQ196" s="162"/>
      <c r="AR196" s="162"/>
      <c r="AS196" s="162"/>
      <c r="AT196" s="162"/>
      <c r="AU196" s="162"/>
      <c r="AV196" s="162"/>
      <c r="AW196" s="162"/>
      <c r="AX196" s="162">
        <v>194</v>
      </c>
      <c r="AY196" s="162" t="s">
        <v>361</v>
      </c>
      <c r="AZ196" s="162">
        <v>0</v>
      </c>
      <c r="BA196" s="206" t="s">
        <v>361</v>
      </c>
      <c r="BB196" s="162" t="s">
        <v>361</v>
      </c>
    </row>
    <row r="197" spans="1:54">
      <c r="A197" s="180" t="s">
        <v>2790</v>
      </c>
      <c r="B197" s="162"/>
      <c r="C197" s="162"/>
      <c r="D197" s="162"/>
      <c r="E197" s="162"/>
      <c r="F197" s="162"/>
      <c r="G197" s="162"/>
      <c r="H197" s="162"/>
      <c r="I197" s="162"/>
      <c r="J197" s="162"/>
      <c r="K197" s="162"/>
      <c r="L197" s="162"/>
      <c r="M197" s="162"/>
      <c r="N197" s="162"/>
      <c r="O197" s="162"/>
      <c r="P197" s="162"/>
      <c r="Q197" s="162"/>
      <c r="R197" s="176" t="s">
        <v>173</v>
      </c>
      <c r="S197" s="177" t="s">
        <v>2001</v>
      </c>
      <c r="T197" s="177">
        <v>1413</v>
      </c>
      <c r="U197" s="162"/>
      <c r="V197" s="162"/>
      <c r="W197" s="162"/>
      <c r="X197" s="162"/>
      <c r="Y197" s="162"/>
      <c r="Z197" s="162"/>
      <c r="AA197" s="162"/>
      <c r="AB197" s="162"/>
      <c r="AC197" s="162"/>
      <c r="AD197" s="162"/>
      <c r="AE197" s="162"/>
      <c r="AF197" s="162"/>
      <c r="AG197" s="162"/>
      <c r="AH197" s="165" t="s">
        <v>774</v>
      </c>
      <c r="AI197" s="189">
        <v>196</v>
      </c>
      <c r="AJ197" s="189" t="s">
        <v>2791</v>
      </c>
      <c r="AK197" s="184" t="s">
        <v>2792</v>
      </c>
      <c r="AL197" s="187" t="s">
        <v>2793</v>
      </c>
      <c r="AM197" s="162"/>
      <c r="AN197" s="162"/>
      <c r="AO197" s="162"/>
      <c r="AP197" s="162"/>
      <c r="AQ197" s="162"/>
      <c r="AR197" s="162"/>
      <c r="AS197" s="162"/>
      <c r="AT197" s="162"/>
      <c r="AU197" s="162"/>
      <c r="AV197" s="162"/>
      <c r="AW197" s="162"/>
      <c r="AX197" s="162">
        <v>195</v>
      </c>
      <c r="AY197" s="162" t="s">
        <v>361</v>
      </c>
      <c r="AZ197" s="162">
        <v>0</v>
      </c>
      <c r="BA197" s="206" t="s">
        <v>361</v>
      </c>
      <c r="BB197" s="162" t="s">
        <v>361</v>
      </c>
    </row>
    <row r="198" spans="1:54">
      <c r="A198" s="180" t="s">
        <v>2794</v>
      </c>
      <c r="B198" s="162"/>
      <c r="C198" s="162"/>
      <c r="D198" s="162"/>
      <c r="E198" s="162"/>
      <c r="F198" s="162"/>
      <c r="G198" s="162"/>
      <c r="H198" s="162"/>
      <c r="I198" s="162"/>
      <c r="J198" s="162"/>
      <c r="K198" s="162"/>
      <c r="L198" s="162"/>
      <c r="M198" s="162"/>
      <c r="N198" s="162"/>
      <c r="O198" s="162"/>
      <c r="P198" s="162"/>
      <c r="Q198" s="162"/>
      <c r="R198" s="176" t="s">
        <v>177</v>
      </c>
      <c r="S198" s="177" t="s">
        <v>2001</v>
      </c>
      <c r="T198" s="177">
        <v>1109</v>
      </c>
      <c r="U198" s="162"/>
      <c r="V198" s="162"/>
      <c r="W198" s="162"/>
      <c r="X198" s="162"/>
      <c r="Y198" s="162"/>
      <c r="Z198" s="162"/>
      <c r="AA198" s="162"/>
      <c r="AB198" s="162"/>
      <c r="AC198" s="162"/>
      <c r="AD198" s="162"/>
      <c r="AE198" s="162"/>
      <c r="AF198" s="162"/>
      <c r="AG198" s="162"/>
      <c r="AH198" s="165" t="s">
        <v>820</v>
      </c>
      <c r="AI198" s="189">
        <v>197</v>
      </c>
      <c r="AJ198" s="189" t="s">
        <v>2795</v>
      </c>
      <c r="AK198" s="183" t="s">
        <v>2796</v>
      </c>
      <c r="AL198" s="186" t="s">
        <v>2797</v>
      </c>
      <c r="AM198" s="162"/>
      <c r="AN198" s="162"/>
      <c r="AO198" s="162"/>
      <c r="AP198" s="162"/>
      <c r="AQ198" s="162"/>
      <c r="AR198" s="162"/>
      <c r="AS198" s="162"/>
      <c r="AT198" s="162"/>
      <c r="AU198" s="162"/>
      <c r="AV198" s="162"/>
      <c r="AW198" s="162"/>
      <c r="AX198" s="162">
        <v>196</v>
      </c>
      <c r="AY198" s="162" t="s">
        <v>361</v>
      </c>
      <c r="AZ198" s="162">
        <v>0</v>
      </c>
      <c r="BA198" s="206" t="s">
        <v>361</v>
      </c>
      <c r="BB198" s="162" t="s">
        <v>361</v>
      </c>
    </row>
    <row r="199" spans="1:54">
      <c r="A199" s="180" t="s">
        <v>2798</v>
      </c>
      <c r="B199" s="162"/>
      <c r="C199" s="162"/>
      <c r="D199" s="162"/>
      <c r="E199" s="162"/>
      <c r="F199" s="162"/>
      <c r="G199" s="162"/>
      <c r="H199" s="162"/>
      <c r="I199" s="162"/>
      <c r="J199" s="162"/>
      <c r="K199" s="162"/>
      <c r="L199" s="162"/>
      <c r="M199" s="162"/>
      <c r="N199" s="162"/>
      <c r="O199" s="162"/>
      <c r="P199" s="162"/>
      <c r="Q199" s="162"/>
      <c r="R199" s="176" t="s">
        <v>196</v>
      </c>
      <c r="S199" s="177" t="s">
        <v>2191</v>
      </c>
      <c r="T199" s="177">
        <v>1506</v>
      </c>
      <c r="U199" s="162"/>
      <c r="V199" s="162"/>
      <c r="W199" s="162"/>
      <c r="X199" s="162"/>
      <c r="Y199" s="162"/>
      <c r="Z199" s="162"/>
      <c r="AA199" s="162"/>
      <c r="AB199" s="162"/>
      <c r="AC199" s="162"/>
      <c r="AD199" s="162"/>
      <c r="AE199" s="162"/>
      <c r="AF199" s="162"/>
      <c r="AG199" s="162"/>
      <c r="AH199" s="165" t="s">
        <v>820</v>
      </c>
      <c r="AI199" s="189">
        <v>198</v>
      </c>
      <c r="AJ199" s="189" t="s">
        <v>2799</v>
      </c>
      <c r="AK199" s="184" t="s">
        <v>2800</v>
      </c>
      <c r="AL199" s="187" t="s">
        <v>2801</v>
      </c>
      <c r="AM199" s="162"/>
      <c r="AN199" s="162"/>
      <c r="AO199" s="162"/>
      <c r="AP199" s="162"/>
      <c r="AQ199" s="162"/>
      <c r="AR199" s="162"/>
      <c r="AS199" s="162"/>
      <c r="AT199" s="162"/>
      <c r="AU199" s="162"/>
      <c r="AV199" s="162"/>
      <c r="AW199" s="162"/>
      <c r="AX199" s="162">
        <v>197</v>
      </c>
      <c r="AY199" s="162" t="s">
        <v>361</v>
      </c>
      <c r="AZ199" s="162">
        <v>0</v>
      </c>
      <c r="BA199" s="206" t="s">
        <v>361</v>
      </c>
      <c r="BB199" s="162" t="s">
        <v>361</v>
      </c>
    </row>
    <row r="200" spans="1:54">
      <c r="A200" s="180" t="s">
        <v>2802</v>
      </c>
      <c r="B200" s="162"/>
      <c r="C200" s="162"/>
      <c r="D200" s="162"/>
      <c r="E200" s="162"/>
      <c r="F200" s="162"/>
      <c r="G200" s="162"/>
      <c r="H200" s="162"/>
      <c r="I200" s="162"/>
      <c r="J200" s="162"/>
      <c r="K200" s="162"/>
      <c r="L200" s="162"/>
      <c r="M200" s="162"/>
      <c r="N200" s="162"/>
      <c r="O200" s="162"/>
      <c r="P200" s="162"/>
      <c r="Q200" s="162"/>
      <c r="R200" s="176" t="s">
        <v>204</v>
      </c>
      <c r="S200" s="177" t="s">
        <v>2279</v>
      </c>
      <c r="T200" s="177">
        <v>1507</v>
      </c>
      <c r="U200" s="162"/>
      <c r="V200" s="162"/>
      <c r="W200" s="162"/>
      <c r="X200" s="162"/>
      <c r="Y200" s="162"/>
      <c r="Z200" s="162"/>
      <c r="AA200" s="162"/>
      <c r="AB200" s="162"/>
      <c r="AC200" s="162"/>
      <c r="AD200" s="162"/>
      <c r="AE200" s="162"/>
      <c r="AF200" s="162"/>
      <c r="AG200" s="162"/>
      <c r="AH200" s="165" t="s">
        <v>820</v>
      </c>
      <c r="AI200" s="189">
        <v>199</v>
      </c>
      <c r="AJ200" s="189" t="s">
        <v>2803</v>
      </c>
      <c r="AK200" s="183" t="s">
        <v>2804</v>
      </c>
      <c r="AL200" s="186" t="s">
        <v>2805</v>
      </c>
      <c r="AM200" s="162"/>
      <c r="AN200" s="162"/>
      <c r="AO200" s="162"/>
      <c r="AP200" s="162"/>
      <c r="AQ200" s="162"/>
      <c r="AR200" s="162"/>
      <c r="AS200" s="162"/>
      <c r="AT200" s="162"/>
      <c r="AU200" s="162"/>
      <c r="AV200" s="162"/>
      <c r="AW200" s="162"/>
      <c r="AX200" s="162">
        <v>198</v>
      </c>
      <c r="AY200" s="162" t="s">
        <v>361</v>
      </c>
      <c r="AZ200" s="162">
        <v>0</v>
      </c>
      <c r="BA200" s="206" t="s">
        <v>361</v>
      </c>
      <c r="BB200" s="162" t="s">
        <v>361</v>
      </c>
    </row>
    <row r="201" spans="1:54">
      <c r="A201" s="180" t="s">
        <v>2806</v>
      </c>
      <c r="B201" s="162"/>
      <c r="C201" s="162"/>
      <c r="D201" s="162"/>
      <c r="E201" s="162"/>
      <c r="F201" s="162"/>
      <c r="G201" s="162"/>
      <c r="H201" s="162"/>
      <c r="I201" s="162"/>
      <c r="J201" s="162"/>
      <c r="K201" s="162"/>
      <c r="L201" s="162"/>
      <c r="M201" s="162"/>
      <c r="N201" s="162"/>
      <c r="O201" s="162"/>
      <c r="P201" s="162"/>
      <c r="Q201" s="162"/>
      <c r="R201" s="176" t="s">
        <v>211</v>
      </c>
      <c r="S201" s="177" t="s">
        <v>2191</v>
      </c>
      <c r="T201" s="177">
        <v>1011</v>
      </c>
      <c r="U201" s="162"/>
      <c r="V201" s="162"/>
      <c r="W201" s="162"/>
      <c r="X201" s="162"/>
      <c r="Y201" s="162"/>
      <c r="Z201" s="162"/>
      <c r="AA201" s="162"/>
      <c r="AB201" s="162"/>
      <c r="AC201" s="162"/>
      <c r="AD201" s="162"/>
      <c r="AE201" s="162"/>
      <c r="AF201" s="162"/>
      <c r="AG201" s="162"/>
      <c r="AH201" s="165" t="s">
        <v>820</v>
      </c>
      <c r="AI201" s="189">
        <v>200</v>
      </c>
      <c r="AJ201" s="189" t="s">
        <v>2807</v>
      </c>
      <c r="AK201" s="184" t="s">
        <v>2808</v>
      </c>
      <c r="AL201" s="187" t="s">
        <v>2809</v>
      </c>
      <c r="AM201" s="162"/>
      <c r="AN201" s="162"/>
      <c r="AO201" s="162"/>
      <c r="AP201" s="162"/>
      <c r="AQ201" s="162"/>
      <c r="AR201" s="162"/>
      <c r="AS201" s="162"/>
      <c r="AT201" s="162"/>
      <c r="AU201" s="162"/>
      <c r="AV201" s="162"/>
      <c r="AW201" s="162"/>
      <c r="AX201" s="162">
        <v>199</v>
      </c>
      <c r="AY201" s="162" t="s">
        <v>361</v>
      </c>
      <c r="AZ201" s="162">
        <v>0</v>
      </c>
      <c r="BA201" s="206" t="s">
        <v>361</v>
      </c>
      <c r="BB201" s="162" t="s">
        <v>361</v>
      </c>
    </row>
    <row r="202" spans="1:54">
      <c r="A202" s="180" t="s">
        <v>783</v>
      </c>
      <c r="B202" s="162"/>
      <c r="C202" s="162"/>
      <c r="D202" s="162"/>
      <c r="E202" s="162"/>
      <c r="F202" s="162"/>
      <c r="G202" s="162"/>
      <c r="H202" s="162"/>
      <c r="I202" s="162"/>
      <c r="J202" s="162"/>
      <c r="K202" s="162"/>
      <c r="L202" s="162"/>
      <c r="M202" s="162"/>
      <c r="N202" s="162"/>
      <c r="O202" s="162"/>
      <c r="P202" s="162"/>
      <c r="Q202" s="162"/>
      <c r="R202" s="176" t="s">
        <v>215</v>
      </c>
      <c r="S202" s="177" t="s">
        <v>2001</v>
      </c>
      <c r="T202" s="177">
        <v>1012</v>
      </c>
      <c r="U202" s="162"/>
      <c r="V202" s="162"/>
      <c r="W202" s="162"/>
      <c r="X202" s="162"/>
      <c r="Y202" s="162"/>
      <c r="Z202" s="162"/>
      <c r="AA202" s="162"/>
      <c r="AB202" s="162"/>
      <c r="AC202" s="162"/>
      <c r="AD202" s="162"/>
      <c r="AE202" s="162"/>
      <c r="AF202" s="162"/>
      <c r="AG202" s="162"/>
      <c r="AH202" s="165" t="s">
        <v>820</v>
      </c>
      <c r="AI202" s="189">
        <v>201</v>
      </c>
      <c r="AJ202" s="189" t="s">
        <v>2810</v>
      </c>
      <c r="AK202" s="183" t="s">
        <v>2811</v>
      </c>
      <c r="AL202" s="186" t="s">
        <v>2812</v>
      </c>
      <c r="AM202" s="162"/>
      <c r="AN202" s="162"/>
      <c r="AO202" s="162"/>
      <c r="AP202" s="162"/>
      <c r="AQ202" s="162"/>
      <c r="AR202" s="162"/>
      <c r="AS202" s="162"/>
      <c r="AT202" s="162"/>
      <c r="AU202" s="162"/>
      <c r="AV202" s="162"/>
      <c r="AW202" s="162"/>
      <c r="AX202" s="162">
        <v>200</v>
      </c>
      <c r="AY202" s="162" t="s">
        <v>361</v>
      </c>
      <c r="AZ202" s="162">
        <v>0</v>
      </c>
      <c r="BA202" s="206" t="s">
        <v>361</v>
      </c>
      <c r="BB202" s="162" t="s">
        <v>361</v>
      </c>
    </row>
    <row r="203" spans="1:54">
      <c r="A203" s="180" t="s">
        <v>782</v>
      </c>
      <c r="B203" s="162"/>
      <c r="C203" s="162"/>
      <c r="D203" s="162"/>
      <c r="E203" s="162"/>
      <c r="F203" s="162"/>
      <c r="G203" s="162"/>
      <c r="H203" s="162"/>
      <c r="I203" s="162"/>
      <c r="J203" s="162"/>
      <c r="K203" s="162"/>
      <c r="L203" s="162"/>
      <c r="M203" s="162"/>
      <c r="N203" s="162"/>
      <c r="O203" s="162"/>
      <c r="P203" s="162"/>
      <c r="Q203" s="162"/>
      <c r="R203" s="176" t="s">
        <v>217</v>
      </c>
      <c r="S203" s="177" t="s">
        <v>2001</v>
      </c>
      <c r="T203" s="177">
        <v>1116</v>
      </c>
      <c r="U203" s="162"/>
      <c r="V203" s="162"/>
      <c r="W203" s="162"/>
      <c r="X203" s="162"/>
      <c r="Y203" s="162"/>
      <c r="Z203" s="162"/>
      <c r="AA203" s="162"/>
      <c r="AB203" s="162"/>
      <c r="AC203" s="162"/>
      <c r="AD203" s="162"/>
      <c r="AE203" s="162"/>
      <c r="AF203" s="162"/>
      <c r="AG203" s="162"/>
      <c r="AH203" s="165" t="s">
        <v>820</v>
      </c>
      <c r="AI203" s="189">
        <v>202</v>
      </c>
      <c r="AJ203" s="189" t="s">
        <v>2813</v>
      </c>
      <c r="AK203" s="184" t="s">
        <v>2814</v>
      </c>
      <c r="AL203" s="187" t="s">
        <v>2815</v>
      </c>
      <c r="AM203" s="162"/>
      <c r="AN203" s="162"/>
      <c r="AO203" s="162"/>
      <c r="AP203" s="162"/>
      <c r="AQ203" s="162"/>
      <c r="AR203" s="162"/>
      <c r="AS203" s="162"/>
      <c r="AT203" s="162"/>
      <c r="AU203" s="162"/>
      <c r="AV203" s="162"/>
      <c r="AW203" s="162"/>
      <c r="AX203" s="162">
        <v>201</v>
      </c>
      <c r="AY203" s="162" t="s">
        <v>361</v>
      </c>
      <c r="AZ203" s="162">
        <v>0</v>
      </c>
      <c r="BA203" s="206" t="s">
        <v>361</v>
      </c>
      <c r="BB203" s="162" t="s">
        <v>361</v>
      </c>
    </row>
    <row r="204" spans="1:54">
      <c r="A204" s="180" t="s">
        <v>781</v>
      </c>
      <c r="B204" s="162"/>
      <c r="C204" s="162"/>
      <c r="D204" s="162"/>
      <c r="E204" s="162"/>
      <c r="F204" s="162"/>
      <c r="G204" s="162"/>
      <c r="H204" s="162"/>
      <c r="I204" s="162"/>
      <c r="J204" s="162"/>
      <c r="K204" s="162"/>
      <c r="L204" s="162"/>
      <c r="M204" s="162"/>
      <c r="N204" s="162"/>
      <c r="O204" s="162"/>
      <c r="P204" s="162"/>
      <c r="Q204" s="162"/>
      <c r="R204" s="176" t="s">
        <v>218</v>
      </c>
      <c r="S204" s="177" t="s">
        <v>2001</v>
      </c>
      <c r="T204" s="177">
        <v>1110</v>
      </c>
      <c r="U204" s="162"/>
      <c r="V204" s="162"/>
      <c r="W204" s="162"/>
      <c r="X204" s="162"/>
      <c r="Y204" s="162"/>
      <c r="Z204" s="162"/>
      <c r="AA204" s="162"/>
      <c r="AB204" s="162"/>
      <c r="AC204" s="162"/>
      <c r="AD204" s="162"/>
      <c r="AE204" s="162"/>
      <c r="AF204" s="162"/>
      <c r="AG204" s="162"/>
      <c r="AH204" s="165" t="s">
        <v>820</v>
      </c>
      <c r="AI204" s="189">
        <v>203</v>
      </c>
      <c r="AJ204" s="189" t="s">
        <v>2816</v>
      </c>
      <c r="AK204" s="183" t="s">
        <v>2817</v>
      </c>
      <c r="AL204" s="186" t="s">
        <v>2818</v>
      </c>
      <c r="AM204" s="162"/>
      <c r="AN204" s="162"/>
      <c r="AO204" s="162"/>
      <c r="AP204" s="162"/>
      <c r="AQ204" s="162"/>
      <c r="AR204" s="162"/>
      <c r="AS204" s="162"/>
      <c r="AT204" s="162"/>
      <c r="AU204" s="162"/>
      <c r="AV204" s="162"/>
      <c r="AW204" s="162"/>
      <c r="AX204" s="162">
        <v>202</v>
      </c>
      <c r="AY204" s="162" t="s">
        <v>361</v>
      </c>
      <c r="AZ204" s="162">
        <v>0</v>
      </c>
      <c r="BA204" s="206" t="s">
        <v>361</v>
      </c>
      <c r="BB204" s="162" t="s">
        <v>361</v>
      </c>
    </row>
    <row r="205" spans="1:54">
      <c r="A205" s="180" t="s">
        <v>780</v>
      </c>
      <c r="B205" s="162"/>
      <c r="C205" s="162"/>
      <c r="D205" s="162"/>
      <c r="E205" s="162"/>
      <c r="F205" s="162"/>
      <c r="G205" s="162"/>
      <c r="H205" s="162"/>
      <c r="I205" s="162"/>
      <c r="J205" s="162"/>
      <c r="K205" s="162"/>
      <c r="L205" s="162"/>
      <c r="M205" s="162"/>
      <c r="N205" s="162"/>
      <c r="O205" s="162"/>
      <c r="P205" s="162"/>
      <c r="Q205" s="162"/>
      <c r="R205" s="176" t="s">
        <v>224</v>
      </c>
      <c r="S205" s="177" t="s">
        <v>2001</v>
      </c>
      <c r="T205" s="177">
        <v>1421</v>
      </c>
      <c r="U205" s="162"/>
      <c r="V205" s="162"/>
      <c r="W205" s="162"/>
      <c r="X205" s="162"/>
      <c r="Y205" s="162"/>
      <c r="Z205" s="162"/>
      <c r="AA205" s="162"/>
      <c r="AB205" s="162"/>
      <c r="AC205" s="162"/>
      <c r="AD205" s="162"/>
      <c r="AE205" s="162"/>
      <c r="AF205" s="162"/>
      <c r="AG205" s="162"/>
      <c r="AH205" s="165" t="s">
        <v>820</v>
      </c>
      <c r="AI205" s="189">
        <v>204</v>
      </c>
      <c r="AJ205" s="189" t="s">
        <v>2819</v>
      </c>
      <c r="AK205" s="184" t="s">
        <v>2820</v>
      </c>
      <c r="AL205" s="187" t="s">
        <v>2821</v>
      </c>
      <c r="AM205" s="162"/>
      <c r="AN205" s="162"/>
      <c r="AO205" s="162"/>
      <c r="AP205" s="162"/>
      <c r="AQ205" s="162"/>
      <c r="AR205" s="162"/>
      <c r="AS205" s="162"/>
      <c r="AT205" s="162"/>
      <c r="AU205" s="162"/>
      <c r="AV205" s="162"/>
      <c r="AW205" s="162"/>
      <c r="AX205" s="162">
        <v>203</v>
      </c>
      <c r="AY205" s="162" t="s">
        <v>361</v>
      </c>
      <c r="AZ205" s="162">
        <v>0</v>
      </c>
      <c r="BA205" s="206" t="s">
        <v>361</v>
      </c>
      <c r="BB205" s="162" t="s">
        <v>361</v>
      </c>
    </row>
    <row r="206" spans="1:54">
      <c r="A206" s="180" t="s">
        <v>779</v>
      </c>
      <c r="B206" s="162"/>
      <c r="C206" s="162"/>
      <c r="D206" s="162"/>
      <c r="E206" s="162"/>
      <c r="F206" s="162"/>
      <c r="G206" s="162"/>
      <c r="H206" s="162"/>
      <c r="I206" s="162"/>
      <c r="J206" s="162"/>
      <c r="K206" s="162"/>
      <c r="L206" s="162"/>
      <c r="M206" s="162"/>
      <c r="N206" s="162"/>
      <c r="O206" s="162"/>
      <c r="P206" s="162"/>
      <c r="Q206" s="162"/>
      <c r="R206" s="176" t="s">
        <v>228</v>
      </c>
      <c r="S206" s="177" t="s">
        <v>2001</v>
      </c>
      <c r="T206" s="177">
        <v>1508</v>
      </c>
      <c r="U206" s="162"/>
      <c r="V206" s="162"/>
      <c r="W206" s="162"/>
      <c r="X206" s="162"/>
      <c r="Y206" s="162"/>
      <c r="Z206" s="162"/>
      <c r="AA206" s="162"/>
      <c r="AB206" s="162"/>
      <c r="AC206" s="162"/>
      <c r="AD206" s="162"/>
      <c r="AE206" s="162"/>
      <c r="AF206" s="162"/>
      <c r="AG206" s="162"/>
      <c r="AH206" s="165" t="s">
        <v>820</v>
      </c>
      <c r="AI206" s="189">
        <v>205</v>
      </c>
      <c r="AJ206" s="189" t="s">
        <v>2822</v>
      </c>
      <c r="AK206" s="183" t="s">
        <v>2823</v>
      </c>
      <c r="AL206" s="186" t="s">
        <v>2824</v>
      </c>
      <c r="AM206" s="162"/>
      <c r="AN206" s="162"/>
      <c r="AO206" s="162"/>
      <c r="AP206" s="162"/>
      <c r="AQ206" s="162"/>
      <c r="AR206" s="162"/>
      <c r="AS206" s="162"/>
      <c r="AT206" s="162"/>
      <c r="AU206" s="162"/>
      <c r="AV206" s="162"/>
      <c r="AW206" s="162"/>
      <c r="AX206" s="162">
        <v>204</v>
      </c>
      <c r="AY206" s="162" t="s">
        <v>361</v>
      </c>
      <c r="AZ206" s="162">
        <v>0</v>
      </c>
      <c r="BA206" s="206" t="s">
        <v>361</v>
      </c>
      <c r="BB206" s="162" t="s">
        <v>361</v>
      </c>
    </row>
    <row r="207" spans="1:54">
      <c r="A207" s="180" t="s">
        <v>778</v>
      </c>
      <c r="B207" s="162"/>
      <c r="C207" s="162"/>
      <c r="D207" s="162"/>
      <c r="E207" s="162"/>
      <c r="F207" s="162"/>
      <c r="G207" s="162"/>
      <c r="H207" s="162"/>
      <c r="I207" s="162"/>
      <c r="J207" s="162"/>
      <c r="K207" s="162"/>
      <c r="L207" s="162"/>
      <c r="M207" s="162"/>
      <c r="N207" s="162"/>
      <c r="O207" s="162"/>
      <c r="P207" s="162"/>
      <c r="Q207" s="162"/>
      <c r="R207" s="176" t="s">
        <v>239</v>
      </c>
      <c r="S207" s="177" t="s">
        <v>2001</v>
      </c>
      <c r="T207" s="177">
        <v>1014</v>
      </c>
      <c r="U207" s="162"/>
      <c r="V207" s="162"/>
      <c r="W207" s="162"/>
      <c r="X207" s="162"/>
      <c r="Y207" s="162"/>
      <c r="Z207" s="162"/>
      <c r="AA207" s="162"/>
      <c r="AB207" s="162"/>
      <c r="AC207" s="162"/>
      <c r="AD207" s="162"/>
      <c r="AE207" s="162"/>
      <c r="AF207" s="162"/>
      <c r="AG207" s="162"/>
      <c r="AH207" s="165" t="s">
        <v>820</v>
      </c>
      <c r="AI207" s="189">
        <v>206</v>
      </c>
      <c r="AJ207" s="189" t="s">
        <v>2825</v>
      </c>
      <c r="AK207" s="184" t="s">
        <v>2826</v>
      </c>
      <c r="AL207" s="187" t="s">
        <v>2827</v>
      </c>
      <c r="AM207" s="162"/>
      <c r="AN207" s="162"/>
      <c r="AO207" s="162"/>
      <c r="AP207" s="162"/>
      <c r="AQ207" s="162"/>
      <c r="AR207" s="162"/>
      <c r="AS207" s="162"/>
      <c r="AT207" s="162"/>
      <c r="AU207" s="162"/>
      <c r="AV207" s="162"/>
      <c r="AW207" s="162"/>
      <c r="AX207" s="162">
        <v>205</v>
      </c>
      <c r="AY207" s="162" t="s">
        <v>361</v>
      </c>
      <c r="AZ207" s="162">
        <v>0</v>
      </c>
      <c r="BA207" s="206" t="s">
        <v>361</v>
      </c>
      <c r="BB207" s="162" t="s">
        <v>361</v>
      </c>
    </row>
    <row r="208" spans="1:54">
      <c r="A208" s="180" t="s">
        <v>777</v>
      </c>
      <c r="B208" s="162"/>
      <c r="C208" s="162"/>
      <c r="D208" s="162"/>
      <c r="E208" s="162"/>
      <c r="F208" s="162"/>
      <c r="G208" s="162"/>
      <c r="H208" s="162"/>
      <c r="I208" s="162"/>
      <c r="J208" s="162"/>
      <c r="K208" s="162"/>
      <c r="L208" s="162"/>
      <c r="M208" s="162"/>
      <c r="N208" s="162"/>
      <c r="O208" s="162"/>
      <c r="P208" s="162"/>
      <c r="Q208" s="162"/>
      <c r="R208" s="176" t="s">
        <v>265</v>
      </c>
      <c r="S208" s="177" t="s">
        <v>2001</v>
      </c>
      <c r="T208" s="177">
        <v>1414</v>
      </c>
      <c r="U208" s="162"/>
      <c r="V208" s="162"/>
      <c r="W208" s="162"/>
      <c r="X208" s="162"/>
      <c r="Y208" s="162"/>
      <c r="Z208" s="162"/>
      <c r="AA208" s="162"/>
      <c r="AB208" s="162"/>
      <c r="AC208" s="162"/>
      <c r="AD208" s="162"/>
      <c r="AE208" s="162"/>
      <c r="AF208" s="162"/>
      <c r="AG208" s="162"/>
      <c r="AH208" s="165" t="s">
        <v>820</v>
      </c>
      <c r="AI208" s="189">
        <v>207</v>
      </c>
      <c r="AJ208" s="189" t="s">
        <v>2828</v>
      </c>
      <c r="AK208" s="183" t="s">
        <v>2829</v>
      </c>
      <c r="AL208" s="186" t="s">
        <v>2830</v>
      </c>
      <c r="AM208" s="162"/>
      <c r="AN208" s="162"/>
      <c r="AO208" s="162"/>
      <c r="AP208" s="162"/>
      <c r="AQ208" s="162"/>
      <c r="AR208" s="162"/>
      <c r="AS208" s="162"/>
      <c r="AT208" s="162"/>
      <c r="AU208" s="162"/>
      <c r="AV208" s="162"/>
      <c r="AW208" s="162"/>
      <c r="AX208" s="162">
        <v>206</v>
      </c>
      <c r="AY208" s="162" t="s">
        <v>361</v>
      </c>
      <c r="AZ208" s="162">
        <v>0</v>
      </c>
      <c r="BA208" s="206" t="s">
        <v>361</v>
      </c>
      <c r="BB208" s="162" t="s">
        <v>361</v>
      </c>
    </row>
    <row r="209" spans="1:54">
      <c r="A209" s="180" t="s">
        <v>776</v>
      </c>
      <c r="B209" s="162"/>
      <c r="C209" s="162"/>
      <c r="D209" s="162"/>
      <c r="E209" s="162"/>
      <c r="F209" s="162"/>
      <c r="G209" s="162"/>
      <c r="H209" s="162"/>
      <c r="I209" s="162"/>
      <c r="J209" s="162"/>
      <c r="K209" s="162"/>
      <c r="L209" s="162"/>
      <c r="M209" s="162"/>
      <c r="N209" s="162"/>
      <c r="O209" s="162"/>
      <c r="P209" s="162"/>
      <c r="Q209" s="162"/>
      <c r="R209" s="176" t="s">
        <v>268</v>
      </c>
      <c r="S209" s="177" t="s">
        <v>2001</v>
      </c>
      <c r="T209" s="177">
        <v>1415</v>
      </c>
      <c r="U209" s="162"/>
      <c r="V209" s="162"/>
      <c r="W209" s="162"/>
      <c r="X209" s="162"/>
      <c r="Y209" s="162"/>
      <c r="Z209" s="162"/>
      <c r="AA209" s="162"/>
      <c r="AB209" s="162"/>
      <c r="AC209" s="162"/>
      <c r="AD209" s="162"/>
      <c r="AE209" s="162"/>
      <c r="AF209" s="162"/>
      <c r="AG209" s="162"/>
      <c r="AH209" s="165" t="s">
        <v>820</v>
      </c>
      <c r="AI209" s="189">
        <v>208</v>
      </c>
      <c r="AJ209" s="189" t="s">
        <v>2831</v>
      </c>
      <c r="AK209" s="184" t="s">
        <v>2832</v>
      </c>
      <c r="AL209" s="187" t="s">
        <v>2833</v>
      </c>
      <c r="AM209" s="162"/>
      <c r="AN209" s="162"/>
      <c r="AO209" s="162"/>
      <c r="AP209" s="162"/>
      <c r="AQ209" s="162"/>
      <c r="AR209" s="162"/>
      <c r="AS209" s="162"/>
      <c r="AT209" s="162"/>
      <c r="AU209" s="162"/>
      <c r="AV209" s="162"/>
      <c r="AW209" s="162"/>
      <c r="AX209" s="162">
        <v>207</v>
      </c>
      <c r="AY209" s="162" t="s">
        <v>361</v>
      </c>
      <c r="AZ209" s="162">
        <v>0</v>
      </c>
      <c r="BA209" s="206" t="s">
        <v>361</v>
      </c>
      <c r="BB209" s="162" t="s">
        <v>361</v>
      </c>
    </row>
    <row r="210" spans="1:54">
      <c r="A210" s="180" t="s">
        <v>775</v>
      </c>
      <c r="B210" s="162"/>
      <c r="C210" s="162"/>
      <c r="D210" s="162"/>
      <c r="E210" s="162"/>
      <c r="F210" s="162"/>
      <c r="G210" s="162"/>
      <c r="H210" s="162"/>
      <c r="I210" s="162"/>
      <c r="J210" s="162"/>
      <c r="K210" s="162"/>
      <c r="L210" s="162"/>
      <c r="M210" s="162"/>
      <c r="N210" s="162"/>
      <c r="O210" s="162"/>
      <c r="P210" s="162"/>
      <c r="Q210" s="162"/>
      <c r="R210" s="176" t="s">
        <v>276</v>
      </c>
      <c r="S210" s="177" t="s">
        <v>2001</v>
      </c>
      <c r="T210" s="177">
        <v>1416</v>
      </c>
      <c r="U210" s="162"/>
      <c r="V210" s="162"/>
      <c r="W210" s="162"/>
      <c r="X210" s="162"/>
      <c r="Y210" s="162"/>
      <c r="Z210" s="162"/>
      <c r="AA210" s="162"/>
      <c r="AB210" s="162"/>
      <c r="AC210" s="162"/>
      <c r="AD210" s="162"/>
      <c r="AE210" s="162"/>
      <c r="AF210" s="162"/>
      <c r="AG210" s="162"/>
      <c r="AH210" s="165" t="s">
        <v>820</v>
      </c>
      <c r="AI210" s="189">
        <v>209</v>
      </c>
      <c r="AJ210" s="189" t="s">
        <v>2834</v>
      </c>
      <c r="AK210" s="183" t="s">
        <v>2835</v>
      </c>
      <c r="AL210" s="186" t="s">
        <v>2836</v>
      </c>
      <c r="AM210" s="162"/>
      <c r="AN210" s="162"/>
      <c r="AO210" s="162"/>
      <c r="AP210" s="162"/>
      <c r="AQ210" s="162"/>
      <c r="AR210" s="162"/>
      <c r="AS210" s="162"/>
      <c r="AT210" s="162"/>
      <c r="AU210" s="162"/>
      <c r="AV210" s="162"/>
      <c r="AW210" s="162"/>
      <c r="AX210" s="162">
        <v>208</v>
      </c>
      <c r="AY210" s="162" t="s">
        <v>361</v>
      </c>
      <c r="AZ210" s="162">
        <v>0</v>
      </c>
      <c r="BA210" s="206" t="s">
        <v>361</v>
      </c>
      <c r="BB210" s="162" t="s">
        <v>361</v>
      </c>
    </row>
    <row r="211" spans="1:54">
      <c r="A211" s="180" t="s">
        <v>774</v>
      </c>
      <c r="B211" s="162"/>
      <c r="C211" s="162"/>
      <c r="D211" s="162"/>
      <c r="E211" s="162"/>
      <c r="F211" s="162"/>
      <c r="G211" s="162"/>
      <c r="H211" s="162"/>
      <c r="I211" s="162"/>
      <c r="J211" s="162"/>
      <c r="K211" s="162"/>
      <c r="L211" s="162"/>
      <c r="M211" s="162"/>
      <c r="N211" s="162"/>
      <c r="O211" s="162"/>
      <c r="P211" s="162"/>
      <c r="Q211" s="162"/>
      <c r="R211" s="176" t="s">
        <v>285</v>
      </c>
      <c r="S211" s="177" t="s">
        <v>2279</v>
      </c>
      <c r="T211" s="177">
        <v>1417</v>
      </c>
      <c r="U211" s="162"/>
      <c r="V211" s="162"/>
      <c r="W211" s="162"/>
      <c r="X211" s="162"/>
      <c r="Y211" s="162"/>
      <c r="Z211" s="162"/>
      <c r="AA211" s="162"/>
      <c r="AB211" s="162"/>
      <c r="AC211" s="162"/>
      <c r="AD211" s="162"/>
      <c r="AE211" s="162"/>
      <c r="AF211" s="162"/>
      <c r="AG211" s="162"/>
      <c r="AH211" s="165" t="s">
        <v>773</v>
      </c>
      <c r="AI211" s="189">
        <v>210</v>
      </c>
      <c r="AJ211" s="189" t="s">
        <v>2837</v>
      </c>
      <c r="AK211" s="184" t="s">
        <v>225</v>
      </c>
      <c r="AL211" s="187" t="s">
        <v>2838</v>
      </c>
      <c r="AM211" s="162"/>
      <c r="AN211" s="162"/>
      <c r="AO211" s="162"/>
      <c r="AP211" s="162"/>
      <c r="AQ211" s="162"/>
      <c r="AR211" s="162"/>
      <c r="AS211" s="162"/>
      <c r="AT211" s="162"/>
      <c r="AU211" s="162"/>
      <c r="AV211" s="162"/>
      <c r="AW211" s="162"/>
      <c r="AX211" s="162">
        <v>209</v>
      </c>
      <c r="AY211" s="162" t="s">
        <v>361</v>
      </c>
      <c r="AZ211" s="162">
        <v>0</v>
      </c>
      <c r="BA211" s="206" t="s">
        <v>361</v>
      </c>
      <c r="BB211" s="162" t="s">
        <v>361</v>
      </c>
    </row>
    <row r="212" spans="1:54">
      <c r="A212" s="180" t="s">
        <v>820</v>
      </c>
      <c r="B212" s="162"/>
      <c r="C212" s="162"/>
      <c r="D212" s="162"/>
      <c r="E212" s="162"/>
      <c r="F212" s="162"/>
      <c r="G212" s="162"/>
      <c r="H212" s="162"/>
      <c r="I212" s="162"/>
      <c r="J212" s="162"/>
      <c r="K212" s="162"/>
      <c r="L212" s="162"/>
      <c r="M212" s="162"/>
      <c r="N212" s="162"/>
      <c r="O212" s="162"/>
      <c r="P212" s="162"/>
      <c r="Q212" s="162"/>
      <c r="R212" s="176" t="s">
        <v>288</v>
      </c>
      <c r="S212" s="177" t="s">
        <v>2279</v>
      </c>
      <c r="T212" s="177">
        <v>1510</v>
      </c>
      <c r="U212" s="162"/>
      <c r="V212" s="162"/>
      <c r="W212" s="162"/>
      <c r="X212" s="162"/>
      <c r="Y212" s="162"/>
      <c r="Z212" s="162"/>
      <c r="AA212" s="162"/>
      <c r="AB212" s="162"/>
      <c r="AC212" s="162"/>
      <c r="AD212" s="162"/>
      <c r="AE212" s="162"/>
      <c r="AF212" s="162"/>
      <c r="AG212" s="162"/>
      <c r="AH212" s="165" t="s">
        <v>773</v>
      </c>
      <c r="AI212" s="189">
        <v>211</v>
      </c>
      <c r="AJ212" s="189" t="s">
        <v>2839</v>
      </c>
      <c r="AK212" s="183" t="s">
        <v>2840</v>
      </c>
      <c r="AL212" s="186" t="s">
        <v>2841</v>
      </c>
      <c r="AM212" s="162"/>
      <c r="AN212" s="162"/>
      <c r="AO212" s="162"/>
      <c r="AP212" s="162"/>
      <c r="AQ212" s="162"/>
      <c r="AR212" s="162"/>
      <c r="AS212" s="162"/>
      <c r="AT212" s="162"/>
      <c r="AU212" s="162"/>
      <c r="AV212" s="162"/>
      <c r="AW212" s="162"/>
      <c r="AX212" s="162">
        <v>210</v>
      </c>
      <c r="AY212" s="162" t="s">
        <v>361</v>
      </c>
      <c r="AZ212" s="162">
        <v>0</v>
      </c>
      <c r="BA212" s="206" t="s">
        <v>361</v>
      </c>
      <c r="BB212" s="162" t="s">
        <v>361</v>
      </c>
    </row>
    <row r="213" spans="1:54">
      <c r="A213" s="180" t="s">
        <v>773</v>
      </c>
      <c r="B213" s="162"/>
      <c r="C213" s="162"/>
      <c r="D213" s="162"/>
      <c r="E213" s="162"/>
      <c r="F213" s="162"/>
      <c r="G213" s="162"/>
      <c r="H213" s="162"/>
      <c r="I213" s="162"/>
      <c r="J213" s="162"/>
      <c r="K213" s="162"/>
      <c r="L213" s="162"/>
      <c r="M213" s="162"/>
      <c r="N213" s="162"/>
      <c r="O213" s="162"/>
      <c r="P213" s="162"/>
      <c r="Q213" s="162"/>
      <c r="R213" s="176" t="s">
        <v>292</v>
      </c>
      <c r="S213" s="177" t="s">
        <v>2001</v>
      </c>
      <c r="T213" s="177">
        <v>1511</v>
      </c>
      <c r="U213" s="162"/>
      <c r="V213" s="162"/>
      <c r="W213" s="162"/>
      <c r="X213" s="162"/>
      <c r="Y213" s="162"/>
      <c r="Z213" s="162"/>
      <c r="AA213" s="162"/>
      <c r="AB213" s="162"/>
      <c r="AC213" s="162"/>
      <c r="AD213" s="162"/>
      <c r="AE213" s="162"/>
      <c r="AF213" s="162"/>
      <c r="AG213" s="162"/>
      <c r="AH213" s="165" t="s">
        <v>773</v>
      </c>
      <c r="AI213" s="189">
        <v>212</v>
      </c>
      <c r="AJ213" s="189" t="s">
        <v>2842</v>
      </c>
      <c r="AK213" s="184" t="s">
        <v>2843</v>
      </c>
      <c r="AL213" s="187" t="s">
        <v>2844</v>
      </c>
      <c r="AM213" s="162"/>
      <c r="AN213" s="162"/>
      <c r="AO213" s="162"/>
      <c r="AP213" s="162"/>
      <c r="AQ213" s="162"/>
      <c r="AR213" s="162"/>
      <c r="AS213" s="162"/>
      <c r="AT213" s="162"/>
      <c r="AU213" s="162"/>
      <c r="AV213" s="162"/>
      <c r="AW213" s="162"/>
      <c r="AX213" s="162">
        <v>211</v>
      </c>
      <c r="AY213" s="162" t="s">
        <v>361</v>
      </c>
      <c r="AZ213" s="162">
        <v>0</v>
      </c>
      <c r="BA213" s="206" t="s">
        <v>361</v>
      </c>
      <c r="BB213" s="162" t="s">
        <v>361</v>
      </c>
    </row>
    <row r="214" spans="1:54">
      <c r="A214" s="180" t="s">
        <v>772</v>
      </c>
      <c r="B214" s="162"/>
      <c r="C214" s="162"/>
      <c r="D214" s="162"/>
      <c r="E214" s="162"/>
      <c r="F214" s="162"/>
      <c r="G214" s="162"/>
      <c r="H214" s="162"/>
      <c r="I214" s="162"/>
      <c r="J214" s="162"/>
      <c r="K214" s="162"/>
      <c r="L214" s="162"/>
      <c r="M214" s="162"/>
      <c r="N214" s="162"/>
      <c r="O214" s="162"/>
      <c r="P214" s="162"/>
      <c r="Q214" s="162"/>
      <c r="R214" s="176" t="s">
        <v>293</v>
      </c>
      <c r="S214" s="177" t="s">
        <v>2001</v>
      </c>
      <c r="T214" s="177">
        <v>1512</v>
      </c>
      <c r="U214" s="162"/>
      <c r="V214" s="162"/>
      <c r="W214" s="162"/>
      <c r="X214" s="162"/>
      <c r="Y214" s="162"/>
      <c r="Z214" s="162"/>
      <c r="AA214" s="162"/>
      <c r="AB214" s="162"/>
      <c r="AC214" s="162"/>
      <c r="AD214" s="162"/>
      <c r="AE214" s="162"/>
      <c r="AF214" s="162"/>
      <c r="AG214" s="162"/>
      <c r="AH214" s="165" t="s">
        <v>773</v>
      </c>
      <c r="AI214" s="189">
        <v>213</v>
      </c>
      <c r="AJ214" s="189" t="s">
        <v>2845</v>
      </c>
      <c r="AK214" s="183" t="s">
        <v>2846</v>
      </c>
      <c r="AL214" s="186" t="s">
        <v>2847</v>
      </c>
      <c r="AM214" s="162"/>
      <c r="AN214" s="162"/>
      <c r="AO214" s="162"/>
      <c r="AP214" s="162"/>
      <c r="AQ214" s="162"/>
      <c r="AR214" s="162"/>
      <c r="AS214" s="162"/>
      <c r="AT214" s="162"/>
      <c r="AU214" s="162"/>
      <c r="AV214" s="162"/>
      <c r="AW214" s="162"/>
      <c r="AX214" s="162">
        <v>212</v>
      </c>
      <c r="AY214" s="162" t="s">
        <v>361</v>
      </c>
      <c r="AZ214" s="162">
        <v>0</v>
      </c>
      <c r="BA214" s="206" t="s">
        <v>361</v>
      </c>
      <c r="BB214" s="162" t="s">
        <v>361</v>
      </c>
    </row>
    <row r="215" spans="1:54">
      <c r="A215" s="180" t="s">
        <v>771</v>
      </c>
      <c r="B215" s="162"/>
      <c r="C215" s="162"/>
      <c r="D215" s="162"/>
      <c r="E215" s="162"/>
      <c r="F215" s="162"/>
      <c r="G215" s="162"/>
      <c r="H215" s="162"/>
      <c r="I215" s="162"/>
      <c r="J215" s="162"/>
      <c r="K215" s="162"/>
      <c r="L215" s="162"/>
      <c r="M215" s="162"/>
      <c r="N215" s="162"/>
      <c r="O215" s="162"/>
      <c r="P215" s="162"/>
      <c r="Q215" s="162"/>
      <c r="R215" s="176" t="s">
        <v>297</v>
      </c>
      <c r="S215" s="177" t="s">
        <v>2001</v>
      </c>
      <c r="T215" s="177">
        <v>1111</v>
      </c>
      <c r="U215" s="162"/>
      <c r="V215" s="162"/>
      <c r="W215" s="162"/>
      <c r="X215" s="162"/>
      <c r="Y215" s="162"/>
      <c r="Z215" s="162"/>
      <c r="AA215" s="162"/>
      <c r="AB215" s="162"/>
      <c r="AC215" s="162"/>
      <c r="AD215" s="162"/>
      <c r="AE215" s="162"/>
      <c r="AF215" s="162"/>
      <c r="AG215" s="162"/>
      <c r="AH215" s="165" t="s">
        <v>772</v>
      </c>
      <c r="AI215" s="189">
        <v>214</v>
      </c>
      <c r="AJ215" s="189" t="s">
        <v>2848</v>
      </c>
      <c r="AK215" s="184" t="s">
        <v>2849</v>
      </c>
      <c r="AL215" s="187" t="s">
        <v>2850</v>
      </c>
      <c r="AM215" s="162"/>
      <c r="AN215" s="162"/>
      <c r="AO215" s="162"/>
      <c r="AP215" s="162"/>
      <c r="AQ215" s="162"/>
      <c r="AR215" s="162"/>
      <c r="AS215" s="162"/>
      <c r="AT215" s="162"/>
      <c r="AU215" s="162"/>
      <c r="AV215" s="162"/>
      <c r="AW215" s="162"/>
      <c r="AX215" s="162">
        <v>213</v>
      </c>
      <c r="AY215" s="162" t="s">
        <v>361</v>
      </c>
      <c r="AZ215" s="162">
        <v>0</v>
      </c>
      <c r="BA215" s="206" t="s">
        <v>361</v>
      </c>
      <c r="BB215" s="162" t="s">
        <v>361</v>
      </c>
    </row>
    <row r="216" spans="1:54">
      <c r="A216" s="180" t="s">
        <v>2851</v>
      </c>
      <c r="B216" s="162"/>
      <c r="C216" s="162"/>
      <c r="D216" s="162"/>
      <c r="E216" s="162"/>
      <c r="F216" s="162"/>
      <c r="G216" s="162"/>
      <c r="H216" s="162"/>
      <c r="I216" s="162"/>
      <c r="J216" s="162"/>
      <c r="K216" s="162"/>
      <c r="L216" s="162"/>
      <c r="M216" s="162"/>
      <c r="N216" s="162"/>
      <c r="O216" s="162"/>
      <c r="P216" s="162"/>
      <c r="Q216" s="162"/>
      <c r="R216" s="176" t="s">
        <v>298</v>
      </c>
      <c r="S216" s="177" t="s">
        <v>2001</v>
      </c>
      <c r="T216" s="177">
        <v>1112</v>
      </c>
      <c r="U216" s="162"/>
      <c r="V216" s="162"/>
      <c r="W216" s="162"/>
      <c r="X216" s="162"/>
      <c r="Y216" s="162"/>
      <c r="Z216" s="162"/>
      <c r="AA216" s="162"/>
      <c r="AB216" s="162"/>
      <c r="AC216" s="162"/>
      <c r="AD216" s="162"/>
      <c r="AE216" s="162"/>
      <c r="AF216" s="162"/>
      <c r="AG216" s="162"/>
      <c r="AH216" s="165" t="s">
        <v>772</v>
      </c>
      <c r="AI216" s="189">
        <v>215</v>
      </c>
      <c r="AJ216" s="189" t="s">
        <v>2852</v>
      </c>
      <c r="AK216" s="183" t="s">
        <v>2853</v>
      </c>
      <c r="AL216" s="186" t="s">
        <v>2854</v>
      </c>
      <c r="AM216" s="162"/>
      <c r="AN216" s="162"/>
      <c r="AO216" s="162"/>
      <c r="AP216" s="162"/>
      <c r="AQ216" s="162"/>
      <c r="AR216" s="162"/>
      <c r="AS216" s="162"/>
      <c r="AT216" s="162"/>
      <c r="AU216" s="162"/>
      <c r="AV216" s="162"/>
      <c r="AW216" s="162"/>
      <c r="AX216" s="162">
        <v>214</v>
      </c>
      <c r="AY216" s="162" t="s">
        <v>361</v>
      </c>
      <c r="AZ216" s="162">
        <v>0</v>
      </c>
      <c r="BA216" s="206" t="s">
        <v>361</v>
      </c>
      <c r="BB216" s="162" t="s">
        <v>361</v>
      </c>
    </row>
    <row r="217" spans="1:54">
      <c r="A217" s="180" t="s">
        <v>2855</v>
      </c>
      <c r="B217" s="162"/>
      <c r="C217" s="162"/>
      <c r="D217" s="162"/>
      <c r="E217" s="162"/>
      <c r="F217" s="162"/>
      <c r="G217" s="162"/>
      <c r="H217" s="162"/>
      <c r="I217" s="162"/>
      <c r="J217" s="162"/>
      <c r="K217" s="162"/>
      <c r="L217" s="162"/>
      <c r="M217" s="162"/>
      <c r="N217" s="162"/>
      <c r="O217" s="162"/>
      <c r="P217" s="162"/>
      <c r="Q217" s="162"/>
      <c r="R217" s="176" t="s">
        <v>306</v>
      </c>
      <c r="S217" s="177" t="s">
        <v>2001</v>
      </c>
      <c r="T217" s="177">
        <v>1418</v>
      </c>
      <c r="U217" s="162"/>
      <c r="V217" s="162"/>
      <c r="W217" s="162"/>
      <c r="X217" s="162"/>
      <c r="Y217" s="162"/>
      <c r="Z217" s="162"/>
      <c r="AA217" s="162"/>
      <c r="AB217" s="162"/>
      <c r="AC217" s="162"/>
      <c r="AD217" s="162"/>
      <c r="AE217" s="162"/>
      <c r="AF217" s="162"/>
      <c r="AG217" s="162"/>
      <c r="AH217" s="165" t="s">
        <v>772</v>
      </c>
      <c r="AI217" s="189">
        <v>216</v>
      </c>
      <c r="AJ217" s="189" t="s">
        <v>2856</v>
      </c>
      <c r="AK217" s="184" t="s">
        <v>2857</v>
      </c>
      <c r="AL217" s="187" t="s">
        <v>2858</v>
      </c>
      <c r="AM217" s="162"/>
      <c r="AN217" s="162"/>
      <c r="AO217" s="162"/>
      <c r="AP217" s="162"/>
      <c r="AQ217" s="162"/>
      <c r="AR217" s="162"/>
      <c r="AS217" s="162"/>
      <c r="AT217" s="162"/>
      <c r="AU217" s="162"/>
      <c r="AV217" s="162"/>
      <c r="AW217" s="162"/>
      <c r="AX217" s="162">
        <v>215</v>
      </c>
      <c r="AY217" s="162" t="s">
        <v>361</v>
      </c>
      <c r="AZ217" s="162">
        <v>0</v>
      </c>
      <c r="BA217" s="206" t="s">
        <v>361</v>
      </c>
      <c r="BB217" s="162" t="s">
        <v>361</v>
      </c>
    </row>
    <row r="218" spans="1:54">
      <c r="A218" s="180" t="s">
        <v>2859</v>
      </c>
      <c r="B218" s="162"/>
      <c r="C218" s="162"/>
      <c r="D218" s="162"/>
      <c r="E218" s="162"/>
      <c r="F218" s="162"/>
      <c r="G218" s="162"/>
      <c r="H218" s="162"/>
      <c r="I218" s="162"/>
      <c r="J218" s="162"/>
      <c r="K218" s="162"/>
      <c r="L218" s="162"/>
      <c r="M218" s="162"/>
      <c r="N218" s="162"/>
      <c r="O218" s="162"/>
      <c r="P218" s="162"/>
      <c r="Q218" s="162"/>
      <c r="R218" s="176" t="s">
        <v>309</v>
      </c>
      <c r="S218" s="177" t="s">
        <v>2001</v>
      </c>
      <c r="T218" s="177">
        <v>1419</v>
      </c>
      <c r="U218" s="162"/>
      <c r="V218" s="162"/>
      <c r="W218" s="162"/>
      <c r="X218" s="162"/>
      <c r="Y218" s="162"/>
      <c r="Z218" s="162"/>
      <c r="AA218" s="162"/>
      <c r="AB218" s="162"/>
      <c r="AC218" s="162"/>
      <c r="AD218" s="162"/>
      <c r="AE218" s="162"/>
      <c r="AF218" s="162"/>
      <c r="AG218" s="162"/>
      <c r="AH218" s="165" t="s">
        <v>772</v>
      </c>
      <c r="AI218" s="189">
        <v>217</v>
      </c>
      <c r="AJ218" s="189" t="s">
        <v>2860</v>
      </c>
      <c r="AK218" s="183" t="s">
        <v>2861</v>
      </c>
      <c r="AL218" s="186" t="s">
        <v>2862</v>
      </c>
      <c r="AM218" s="162"/>
      <c r="AN218" s="162"/>
      <c r="AO218" s="162"/>
      <c r="AP218" s="162"/>
      <c r="AQ218" s="162"/>
      <c r="AR218" s="162"/>
      <c r="AS218" s="162"/>
      <c r="AT218" s="162"/>
      <c r="AU218" s="162"/>
      <c r="AV218" s="162"/>
      <c r="AW218" s="162"/>
      <c r="AX218" s="162">
        <v>216</v>
      </c>
      <c r="AY218" s="162" t="s">
        <v>361</v>
      </c>
      <c r="AZ218" s="162">
        <v>0</v>
      </c>
      <c r="BA218" s="206" t="s">
        <v>361</v>
      </c>
      <c r="BB218" s="162" t="s">
        <v>361</v>
      </c>
    </row>
    <row r="219" spans="1:54">
      <c r="A219" s="180" t="s">
        <v>2863</v>
      </c>
      <c r="B219" s="162"/>
      <c r="C219" s="162"/>
      <c r="D219" s="162"/>
      <c r="E219" s="162"/>
      <c r="F219" s="162"/>
      <c r="G219" s="162"/>
      <c r="H219" s="162"/>
      <c r="I219" s="162"/>
      <c r="J219" s="162"/>
      <c r="K219" s="162"/>
      <c r="L219" s="162"/>
      <c r="M219" s="162"/>
      <c r="N219" s="162"/>
      <c r="O219" s="162"/>
      <c r="P219" s="162"/>
      <c r="Q219" s="162"/>
      <c r="R219" s="176" t="s">
        <v>310</v>
      </c>
      <c r="S219" s="177" t="s">
        <v>2001</v>
      </c>
      <c r="T219" s="177">
        <v>1113</v>
      </c>
      <c r="U219" s="162"/>
      <c r="V219" s="162"/>
      <c r="W219" s="162"/>
      <c r="X219" s="162"/>
      <c r="Y219" s="162"/>
      <c r="Z219" s="162"/>
      <c r="AA219" s="162"/>
      <c r="AB219" s="162"/>
      <c r="AC219" s="162"/>
      <c r="AD219" s="162"/>
      <c r="AE219" s="162"/>
      <c r="AF219" s="162"/>
      <c r="AG219" s="162"/>
      <c r="AH219" s="165" t="s">
        <v>772</v>
      </c>
      <c r="AI219" s="189">
        <v>218</v>
      </c>
      <c r="AJ219" s="189" t="s">
        <v>2864</v>
      </c>
      <c r="AK219" s="184" t="s">
        <v>2865</v>
      </c>
      <c r="AL219" s="187" t="s">
        <v>2866</v>
      </c>
      <c r="AM219" s="162"/>
      <c r="AN219" s="162"/>
      <c r="AO219" s="162"/>
      <c r="AP219" s="162"/>
      <c r="AQ219" s="162"/>
      <c r="AR219" s="162"/>
      <c r="AS219" s="162"/>
      <c r="AT219" s="162"/>
      <c r="AU219" s="162"/>
      <c r="AV219" s="162"/>
      <c r="AW219" s="162"/>
      <c r="AX219" s="162">
        <v>217</v>
      </c>
      <c r="AY219" s="162" t="s">
        <v>361</v>
      </c>
      <c r="AZ219" s="162">
        <v>0</v>
      </c>
      <c r="BA219" s="206" t="s">
        <v>361</v>
      </c>
      <c r="BB219" s="162" t="s">
        <v>361</v>
      </c>
    </row>
    <row r="220" spans="1:54">
      <c r="A220" s="180" t="s">
        <v>2867</v>
      </c>
      <c r="B220" s="162"/>
      <c r="C220" s="162"/>
      <c r="D220" s="162"/>
      <c r="E220" s="162"/>
      <c r="F220" s="162"/>
      <c r="G220" s="162"/>
      <c r="H220" s="162"/>
      <c r="I220" s="162"/>
      <c r="J220" s="162"/>
      <c r="K220" s="162"/>
      <c r="L220" s="162"/>
      <c r="M220" s="162"/>
      <c r="N220" s="162"/>
      <c r="O220" s="162"/>
      <c r="P220" s="162"/>
      <c r="Q220" s="162"/>
      <c r="R220" s="176" t="s">
        <v>330</v>
      </c>
      <c r="S220" s="177" t="s">
        <v>2001</v>
      </c>
      <c r="T220" s="177">
        <v>1114</v>
      </c>
      <c r="U220" s="162"/>
      <c r="V220" s="162"/>
      <c r="W220" s="162"/>
      <c r="X220" s="162"/>
      <c r="Y220" s="162"/>
      <c r="Z220" s="162"/>
      <c r="AA220" s="162"/>
      <c r="AB220" s="162"/>
      <c r="AC220" s="162"/>
      <c r="AD220" s="162"/>
      <c r="AE220" s="162"/>
      <c r="AF220" s="162"/>
      <c r="AG220" s="162"/>
      <c r="AH220" s="165" t="s">
        <v>771</v>
      </c>
      <c r="AI220" s="189">
        <v>219</v>
      </c>
      <c r="AJ220" s="189" t="s">
        <v>2868</v>
      </c>
      <c r="AK220" s="183" t="s">
        <v>2869</v>
      </c>
      <c r="AL220" s="186" t="s">
        <v>2870</v>
      </c>
      <c r="AM220" s="162"/>
      <c r="AN220" s="162"/>
      <c r="AO220" s="162"/>
      <c r="AP220" s="162"/>
      <c r="AQ220" s="162"/>
      <c r="AR220" s="162"/>
      <c r="AS220" s="162"/>
      <c r="AT220" s="162"/>
      <c r="AU220" s="162"/>
      <c r="AV220" s="162"/>
      <c r="AW220" s="162"/>
      <c r="AX220" s="162">
        <v>218</v>
      </c>
      <c r="AY220" s="162" t="s">
        <v>361</v>
      </c>
      <c r="AZ220" s="162">
        <v>0</v>
      </c>
      <c r="BA220" s="206" t="s">
        <v>361</v>
      </c>
      <c r="BB220" s="162" t="s">
        <v>361</v>
      </c>
    </row>
    <row r="221" spans="1:54">
      <c r="A221" s="180" t="s">
        <v>2871</v>
      </c>
      <c r="B221" s="162"/>
      <c r="C221" s="162"/>
      <c r="D221" s="162"/>
      <c r="E221" s="162"/>
      <c r="F221" s="162"/>
      <c r="G221" s="162"/>
      <c r="H221" s="162"/>
      <c r="I221" s="162"/>
      <c r="J221" s="162"/>
      <c r="K221" s="162"/>
      <c r="L221" s="162"/>
      <c r="M221" s="162"/>
      <c r="N221" s="162"/>
      <c r="O221" s="162"/>
      <c r="P221" s="162"/>
      <c r="Q221" s="162"/>
      <c r="R221" s="176" t="s">
        <v>332</v>
      </c>
      <c r="S221" s="177" t="s">
        <v>2001</v>
      </c>
      <c r="T221" s="177">
        <v>1420</v>
      </c>
      <c r="U221" s="162"/>
      <c r="V221" s="162"/>
      <c r="W221" s="162"/>
      <c r="X221" s="162"/>
      <c r="Y221" s="162"/>
      <c r="Z221" s="162"/>
      <c r="AA221" s="162"/>
      <c r="AB221" s="162"/>
      <c r="AC221" s="162"/>
      <c r="AD221" s="162"/>
      <c r="AE221" s="162"/>
      <c r="AF221" s="162"/>
      <c r="AG221" s="162"/>
      <c r="AH221" s="165" t="s">
        <v>771</v>
      </c>
      <c r="AI221" s="189">
        <v>220</v>
      </c>
      <c r="AJ221" s="189" t="s">
        <v>2872</v>
      </c>
      <c r="AK221" s="184" t="s">
        <v>2873</v>
      </c>
      <c r="AL221" s="187" t="s">
        <v>2874</v>
      </c>
      <c r="AM221" s="162"/>
      <c r="AN221" s="162"/>
      <c r="AO221" s="162"/>
      <c r="AP221" s="162"/>
      <c r="AQ221" s="162"/>
      <c r="AR221" s="162"/>
      <c r="AS221" s="162"/>
      <c r="AT221" s="162"/>
      <c r="AU221" s="162"/>
      <c r="AV221" s="162"/>
      <c r="AW221" s="162"/>
      <c r="AX221" s="162">
        <v>219</v>
      </c>
      <c r="AY221" s="162" t="s">
        <v>361</v>
      </c>
      <c r="AZ221" s="162">
        <v>0</v>
      </c>
      <c r="BA221" s="206" t="s">
        <v>361</v>
      </c>
      <c r="BB221" s="162" t="s">
        <v>361</v>
      </c>
    </row>
    <row r="222" spans="1:54">
      <c r="A222" s="180" t="s">
        <v>2875</v>
      </c>
      <c r="B222" s="162"/>
      <c r="C222" s="162"/>
      <c r="D222" s="162"/>
      <c r="E222" s="162"/>
      <c r="F222" s="162"/>
      <c r="G222" s="162"/>
      <c r="H222" s="162"/>
      <c r="I222" s="162"/>
      <c r="J222" s="162"/>
      <c r="K222" s="162"/>
      <c r="L222" s="162"/>
      <c r="M222" s="162"/>
      <c r="N222" s="162"/>
      <c r="O222" s="162"/>
      <c r="P222" s="162"/>
      <c r="Q222" s="162"/>
      <c r="R222" s="162"/>
      <c r="S222" s="162"/>
      <c r="T222" s="162"/>
      <c r="U222" s="162"/>
      <c r="V222" s="162"/>
      <c r="W222" s="162"/>
      <c r="X222" s="162"/>
      <c r="Y222" s="162"/>
      <c r="Z222" s="162"/>
      <c r="AA222" s="162"/>
      <c r="AB222" s="162"/>
      <c r="AC222" s="162"/>
      <c r="AD222" s="162"/>
      <c r="AE222" s="162"/>
      <c r="AF222" s="162"/>
      <c r="AG222" s="162"/>
      <c r="AH222" s="165" t="s">
        <v>771</v>
      </c>
      <c r="AI222" s="189">
        <v>221</v>
      </c>
      <c r="AJ222" s="189" t="s">
        <v>2876</v>
      </c>
      <c r="AK222" s="183" t="s">
        <v>322</v>
      </c>
      <c r="AL222" s="186" t="s">
        <v>2877</v>
      </c>
      <c r="AM222" s="162"/>
      <c r="AN222" s="162"/>
      <c r="AO222" s="162"/>
      <c r="AP222" s="162"/>
      <c r="AQ222" s="162"/>
      <c r="AR222" s="162"/>
      <c r="AS222" s="162"/>
      <c r="AT222" s="162"/>
      <c r="AU222" s="162"/>
      <c r="AV222" s="162"/>
      <c r="AW222" s="162"/>
      <c r="AX222" s="162">
        <v>220</v>
      </c>
      <c r="AY222" s="162" t="s">
        <v>361</v>
      </c>
      <c r="AZ222" s="162">
        <v>0</v>
      </c>
      <c r="BA222" s="206" t="s">
        <v>361</v>
      </c>
      <c r="BB222" s="162" t="s">
        <v>361</v>
      </c>
    </row>
    <row r="223" spans="1:54">
      <c r="A223" s="180" t="s">
        <v>2878</v>
      </c>
      <c r="B223" s="162"/>
      <c r="C223" s="162"/>
      <c r="D223" s="162"/>
      <c r="E223" s="162"/>
      <c r="F223" s="162"/>
      <c r="G223" s="162"/>
      <c r="H223" s="162"/>
      <c r="I223" s="162"/>
      <c r="J223" s="162"/>
      <c r="K223" s="162"/>
      <c r="L223" s="162"/>
      <c r="M223" s="162"/>
      <c r="N223" s="162"/>
      <c r="O223" s="162"/>
      <c r="P223" s="162"/>
      <c r="Q223" s="162"/>
      <c r="R223" s="173" t="s">
        <v>25</v>
      </c>
      <c r="S223" s="174"/>
      <c r="T223" s="174">
        <v>104</v>
      </c>
      <c r="U223" s="162"/>
      <c r="V223" s="162"/>
      <c r="W223" s="162"/>
      <c r="X223" s="162"/>
      <c r="Y223" s="162"/>
      <c r="Z223" s="162"/>
      <c r="AA223" s="162"/>
      <c r="AB223" s="162"/>
      <c r="AC223" s="162"/>
      <c r="AD223" s="162"/>
      <c r="AE223" s="162"/>
      <c r="AF223" s="162"/>
      <c r="AG223" s="162"/>
      <c r="AH223" s="165" t="s">
        <v>771</v>
      </c>
      <c r="AI223" s="189">
        <v>222</v>
      </c>
      <c r="AJ223" s="189" t="s">
        <v>2879</v>
      </c>
      <c r="AK223" s="184" t="s">
        <v>2880</v>
      </c>
      <c r="AL223" s="187" t="s">
        <v>2881</v>
      </c>
      <c r="AM223" s="162"/>
      <c r="AN223" s="162"/>
      <c r="AO223" s="162"/>
      <c r="AP223" s="162"/>
      <c r="AQ223" s="162"/>
      <c r="AR223" s="162"/>
      <c r="AS223" s="162"/>
      <c r="AT223" s="162"/>
      <c r="AU223" s="162"/>
      <c r="AV223" s="162"/>
      <c r="AW223" s="162"/>
      <c r="AX223" s="162">
        <v>221</v>
      </c>
      <c r="AY223" s="162" t="s">
        <v>361</v>
      </c>
      <c r="AZ223" s="162">
        <v>0</v>
      </c>
      <c r="BA223" s="206" t="s">
        <v>361</v>
      </c>
      <c r="BB223" s="162" t="s">
        <v>361</v>
      </c>
    </row>
    <row r="224" spans="1:54">
      <c r="A224" s="180" t="s">
        <v>2882</v>
      </c>
      <c r="B224" s="162"/>
      <c r="C224" s="162"/>
      <c r="D224" s="162"/>
      <c r="E224" s="162"/>
      <c r="F224" s="162"/>
      <c r="G224" s="162"/>
      <c r="H224" s="162"/>
      <c r="I224" s="162"/>
      <c r="J224" s="162"/>
      <c r="K224" s="162"/>
      <c r="L224" s="162"/>
      <c r="M224" s="162"/>
      <c r="N224" s="162"/>
      <c r="O224" s="162"/>
      <c r="P224" s="162"/>
      <c r="Q224" s="162"/>
      <c r="R224" s="176" t="s">
        <v>30</v>
      </c>
      <c r="S224" s="177" t="s">
        <v>2001</v>
      </c>
      <c r="T224" s="177">
        <v>1501</v>
      </c>
      <c r="U224" s="162"/>
      <c r="V224" s="162"/>
      <c r="W224" s="162"/>
      <c r="X224" s="162"/>
      <c r="Y224" s="162"/>
      <c r="Z224" s="162"/>
      <c r="AA224" s="162"/>
      <c r="AB224" s="162"/>
      <c r="AC224" s="162"/>
      <c r="AD224" s="162"/>
      <c r="AE224" s="162"/>
      <c r="AF224" s="162"/>
      <c r="AG224" s="162"/>
      <c r="AH224" s="165" t="s">
        <v>366</v>
      </c>
      <c r="AI224" s="189">
        <v>223</v>
      </c>
      <c r="AJ224" s="189" t="s">
        <v>2883</v>
      </c>
      <c r="AK224" s="183" t="s">
        <v>2884</v>
      </c>
      <c r="AL224" s="186" t="s">
        <v>2885</v>
      </c>
      <c r="AM224" s="162"/>
      <c r="AN224" s="162"/>
      <c r="AO224" s="162"/>
      <c r="AP224" s="162"/>
      <c r="AQ224" s="162"/>
      <c r="AR224" s="162"/>
      <c r="AS224" s="162"/>
      <c r="AT224" s="162"/>
      <c r="AU224" s="162"/>
      <c r="AV224" s="162"/>
      <c r="AW224" s="162"/>
      <c r="AX224" s="162">
        <v>222</v>
      </c>
      <c r="AY224" s="162" t="s">
        <v>361</v>
      </c>
      <c r="AZ224" s="162">
        <v>0</v>
      </c>
      <c r="BA224" s="206" t="s">
        <v>361</v>
      </c>
      <c r="BB224" s="162" t="s">
        <v>361</v>
      </c>
    </row>
    <row r="225" spans="1:54">
      <c r="A225" s="180" t="s">
        <v>2886</v>
      </c>
      <c r="B225" s="162"/>
      <c r="C225" s="162"/>
      <c r="D225" s="162"/>
      <c r="E225" s="162"/>
      <c r="F225" s="162"/>
      <c r="G225" s="162"/>
      <c r="H225" s="162"/>
      <c r="I225" s="162"/>
      <c r="J225" s="162"/>
      <c r="K225" s="162"/>
      <c r="L225" s="162"/>
      <c r="M225" s="162"/>
      <c r="N225" s="162"/>
      <c r="O225" s="162"/>
      <c r="P225" s="162"/>
      <c r="Q225" s="162"/>
      <c r="R225" s="176" t="s">
        <v>24</v>
      </c>
      <c r="S225" s="177" t="s">
        <v>2279</v>
      </c>
      <c r="T225" s="177" t="s">
        <v>798</v>
      </c>
      <c r="U225" s="162"/>
      <c r="V225" s="162"/>
      <c r="W225" s="162"/>
      <c r="X225" s="162"/>
      <c r="Y225" s="162"/>
      <c r="Z225" s="162"/>
      <c r="AA225" s="162"/>
      <c r="AB225" s="162"/>
      <c r="AC225" s="162"/>
      <c r="AD225" s="162"/>
      <c r="AE225" s="162"/>
      <c r="AF225" s="162"/>
      <c r="AG225" s="162"/>
      <c r="AH225" s="165" t="s">
        <v>366</v>
      </c>
      <c r="AI225" s="189">
        <v>224</v>
      </c>
      <c r="AJ225" s="189" t="s">
        <v>2887</v>
      </c>
      <c r="AK225" s="184" t="s">
        <v>2888</v>
      </c>
      <c r="AL225" s="187" t="s">
        <v>2889</v>
      </c>
      <c r="AM225" s="162"/>
      <c r="AN225" s="162"/>
      <c r="AO225" s="162"/>
      <c r="AP225" s="162"/>
      <c r="AQ225" s="162"/>
      <c r="AR225" s="162"/>
      <c r="AS225" s="162"/>
      <c r="AT225" s="162"/>
      <c r="AU225" s="162"/>
      <c r="AV225" s="162"/>
      <c r="AW225" s="162"/>
      <c r="AX225" s="162">
        <v>223</v>
      </c>
      <c r="AY225" s="162" t="s">
        <v>361</v>
      </c>
      <c r="AZ225" s="162">
        <v>0</v>
      </c>
      <c r="BA225" s="206" t="s">
        <v>361</v>
      </c>
      <c r="BB225" s="162" t="s">
        <v>361</v>
      </c>
    </row>
    <row r="226" spans="1:54">
      <c r="A226" s="180" t="s">
        <v>2890</v>
      </c>
      <c r="B226" s="162"/>
      <c r="C226" s="162"/>
      <c r="D226" s="162"/>
      <c r="E226" s="162"/>
      <c r="F226" s="162"/>
      <c r="G226" s="162"/>
      <c r="H226" s="162"/>
      <c r="I226" s="162"/>
      <c r="J226" s="162"/>
      <c r="K226" s="162"/>
      <c r="L226" s="162"/>
      <c r="M226" s="162"/>
      <c r="N226" s="162"/>
      <c r="O226" s="162"/>
      <c r="P226" s="162"/>
      <c r="Q226" s="162"/>
      <c r="R226" s="176" t="s">
        <v>43</v>
      </c>
      <c r="S226" s="177" t="s">
        <v>2001</v>
      </c>
      <c r="T226" s="177" t="s">
        <v>783</v>
      </c>
      <c r="U226" s="162"/>
      <c r="V226" s="162"/>
      <c r="W226" s="162"/>
      <c r="X226" s="162"/>
      <c r="Y226" s="162"/>
      <c r="Z226" s="162"/>
      <c r="AA226" s="162"/>
      <c r="AB226" s="162"/>
      <c r="AC226" s="162"/>
      <c r="AD226" s="162"/>
      <c r="AE226" s="162"/>
      <c r="AF226" s="162"/>
      <c r="AG226" s="162"/>
      <c r="AH226" s="165" t="s">
        <v>366</v>
      </c>
      <c r="AI226" s="189">
        <v>225</v>
      </c>
      <c r="AJ226" s="189" t="s">
        <v>2891</v>
      </c>
      <c r="AK226" s="183" t="s">
        <v>2892</v>
      </c>
      <c r="AL226" s="186" t="s">
        <v>2893</v>
      </c>
      <c r="AM226" s="162"/>
      <c r="AN226" s="162"/>
      <c r="AO226" s="162"/>
      <c r="AP226" s="162"/>
      <c r="AQ226" s="162"/>
      <c r="AR226" s="162"/>
      <c r="AS226" s="162"/>
      <c r="AT226" s="162"/>
      <c r="AU226" s="162"/>
      <c r="AV226" s="162"/>
      <c r="AW226" s="162"/>
      <c r="AX226" s="162">
        <v>224</v>
      </c>
      <c r="AY226" s="162" t="s">
        <v>361</v>
      </c>
      <c r="AZ226" s="162">
        <v>0</v>
      </c>
      <c r="BA226" s="206" t="s">
        <v>361</v>
      </c>
      <c r="BB226" s="162" t="s">
        <v>361</v>
      </c>
    </row>
    <row r="227" spans="1:54">
      <c r="A227" s="180" t="s">
        <v>2894</v>
      </c>
      <c r="B227" s="162"/>
      <c r="C227" s="162"/>
      <c r="D227" s="162"/>
      <c r="E227" s="162"/>
      <c r="F227" s="162"/>
      <c r="G227" s="162"/>
      <c r="H227" s="162"/>
      <c r="I227" s="162"/>
      <c r="J227" s="162"/>
      <c r="K227" s="162"/>
      <c r="L227" s="162"/>
      <c r="M227" s="162"/>
      <c r="N227" s="162"/>
      <c r="O227" s="162"/>
      <c r="P227" s="162"/>
      <c r="Q227" s="162"/>
      <c r="R227" s="176" t="s">
        <v>50</v>
      </c>
      <c r="S227" s="177" t="s">
        <v>2001</v>
      </c>
      <c r="T227" s="177" t="s">
        <v>782</v>
      </c>
      <c r="U227" s="162"/>
      <c r="V227" s="162"/>
      <c r="W227" s="162"/>
      <c r="X227" s="162"/>
      <c r="Y227" s="162"/>
      <c r="Z227" s="162"/>
      <c r="AA227" s="162"/>
      <c r="AB227" s="162"/>
      <c r="AC227" s="162"/>
      <c r="AD227" s="162"/>
      <c r="AE227" s="162"/>
      <c r="AF227" s="162"/>
      <c r="AG227" s="162"/>
      <c r="AH227" s="165" t="s">
        <v>366</v>
      </c>
      <c r="AI227" s="189">
        <v>226</v>
      </c>
      <c r="AJ227" s="189" t="s">
        <v>2895</v>
      </c>
      <c r="AK227" s="184" t="s">
        <v>2896</v>
      </c>
      <c r="AL227" s="187" t="s">
        <v>2897</v>
      </c>
      <c r="AM227" s="162"/>
      <c r="AN227" s="162"/>
      <c r="AO227" s="162"/>
      <c r="AP227" s="162"/>
      <c r="AQ227" s="162"/>
      <c r="AR227" s="162"/>
      <c r="AS227" s="162"/>
      <c r="AT227" s="162"/>
      <c r="AU227" s="162"/>
      <c r="AV227" s="162"/>
      <c r="AW227" s="162"/>
      <c r="AX227" s="162">
        <v>225</v>
      </c>
      <c r="AY227" s="162" t="s">
        <v>361</v>
      </c>
      <c r="AZ227" s="162">
        <v>0</v>
      </c>
      <c r="BA227" s="206" t="s">
        <v>361</v>
      </c>
      <c r="BB227" s="162" t="s">
        <v>361</v>
      </c>
    </row>
    <row r="228" spans="1:54">
      <c r="A228" s="180" t="s">
        <v>2898</v>
      </c>
      <c r="B228" s="162"/>
      <c r="C228" s="162"/>
      <c r="D228" s="162"/>
      <c r="E228" s="162"/>
      <c r="F228" s="162"/>
      <c r="G228" s="162"/>
      <c r="H228" s="162"/>
      <c r="I228" s="162"/>
      <c r="J228" s="162"/>
      <c r="K228" s="162"/>
      <c r="L228" s="162"/>
      <c r="M228" s="162"/>
      <c r="N228" s="162"/>
      <c r="O228" s="162"/>
      <c r="P228" s="162"/>
      <c r="Q228" s="162"/>
      <c r="R228" s="176" t="s">
        <v>52</v>
      </c>
      <c r="S228" s="177" t="s">
        <v>2001</v>
      </c>
      <c r="T228" s="177">
        <v>1201</v>
      </c>
      <c r="U228" s="162"/>
      <c r="V228" s="162"/>
      <c r="W228" s="162"/>
      <c r="X228" s="162"/>
      <c r="Y228" s="162"/>
      <c r="Z228" s="162"/>
      <c r="AA228" s="162"/>
      <c r="AB228" s="162"/>
      <c r="AC228" s="162"/>
      <c r="AD228" s="162"/>
      <c r="AE228" s="162"/>
      <c r="AF228" s="162"/>
      <c r="AG228" s="162"/>
      <c r="AH228" s="165" t="s">
        <v>366</v>
      </c>
      <c r="AI228" s="189">
        <v>227</v>
      </c>
      <c r="AJ228" s="189" t="s">
        <v>2899</v>
      </c>
      <c r="AK228" s="183" t="s">
        <v>2900</v>
      </c>
      <c r="AL228" s="186" t="s">
        <v>2901</v>
      </c>
      <c r="AM228" s="162"/>
      <c r="AN228" s="162"/>
      <c r="AO228" s="162"/>
      <c r="AP228" s="162"/>
      <c r="AQ228" s="162"/>
      <c r="AR228" s="162"/>
      <c r="AS228" s="162"/>
      <c r="AT228" s="162"/>
      <c r="AU228" s="162"/>
      <c r="AV228" s="162"/>
      <c r="AW228" s="162"/>
      <c r="AX228" s="162">
        <v>226</v>
      </c>
      <c r="AY228" s="162" t="s">
        <v>361</v>
      </c>
      <c r="AZ228" s="162">
        <v>0</v>
      </c>
      <c r="BA228" s="206" t="s">
        <v>361</v>
      </c>
      <c r="BB228" s="162" t="s">
        <v>361</v>
      </c>
    </row>
    <row r="229" spans="1:54">
      <c r="A229" s="180" t="s">
        <v>2902</v>
      </c>
      <c r="B229" s="162"/>
      <c r="C229" s="162"/>
      <c r="D229" s="162"/>
      <c r="E229" s="162"/>
      <c r="F229" s="162"/>
      <c r="G229" s="162"/>
      <c r="H229" s="162"/>
      <c r="I229" s="162"/>
      <c r="J229" s="162"/>
      <c r="K229" s="162"/>
      <c r="L229" s="162"/>
      <c r="M229" s="162"/>
      <c r="N229" s="162"/>
      <c r="O229" s="162"/>
      <c r="P229" s="162"/>
      <c r="Q229" s="162"/>
      <c r="R229" s="176" t="s">
        <v>56</v>
      </c>
      <c r="S229" s="177" t="s">
        <v>2279</v>
      </c>
      <c r="T229" s="177" t="s">
        <v>781</v>
      </c>
      <c r="U229" s="162"/>
      <c r="V229" s="162"/>
      <c r="W229" s="162"/>
      <c r="X229" s="162"/>
      <c r="Y229" s="162"/>
      <c r="Z229" s="162"/>
      <c r="AA229" s="162"/>
      <c r="AB229" s="162"/>
      <c r="AC229" s="162"/>
      <c r="AD229" s="162"/>
      <c r="AE229" s="162"/>
      <c r="AF229" s="162"/>
      <c r="AG229" s="162"/>
      <c r="AH229" s="165" t="s">
        <v>366</v>
      </c>
      <c r="AI229" s="189">
        <v>228</v>
      </c>
      <c r="AJ229" s="189" t="s">
        <v>2903</v>
      </c>
      <c r="AK229" s="184" t="s">
        <v>2904</v>
      </c>
      <c r="AL229" s="187" t="s">
        <v>2905</v>
      </c>
      <c r="AM229" s="162"/>
      <c r="AN229" s="162"/>
      <c r="AO229" s="162"/>
      <c r="AP229" s="162"/>
      <c r="AQ229" s="162"/>
      <c r="AR229" s="162"/>
      <c r="AS229" s="162"/>
      <c r="AT229" s="162"/>
      <c r="AU229" s="162"/>
      <c r="AV229" s="162"/>
      <c r="AW229" s="162"/>
      <c r="AX229" s="162">
        <v>227</v>
      </c>
      <c r="AY229" s="162" t="s">
        <v>361</v>
      </c>
      <c r="AZ229" s="162">
        <v>0</v>
      </c>
      <c r="BA229" s="206" t="s">
        <v>361</v>
      </c>
      <c r="BB229" s="162" t="s">
        <v>361</v>
      </c>
    </row>
    <row r="230" spans="1:54">
      <c r="A230" s="180" t="s">
        <v>2906</v>
      </c>
      <c r="B230" s="162"/>
      <c r="C230" s="162"/>
      <c r="D230" s="162"/>
      <c r="E230" s="162"/>
      <c r="F230" s="162"/>
      <c r="G230" s="162"/>
      <c r="H230" s="162"/>
      <c r="I230" s="162"/>
      <c r="J230" s="162"/>
      <c r="K230" s="162"/>
      <c r="L230" s="162"/>
      <c r="M230" s="162"/>
      <c r="N230" s="162"/>
      <c r="O230" s="162"/>
      <c r="P230" s="162"/>
      <c r="Q230" s="162"/>
      <c r="R230" s="176" t="s">
        <v>73</v>
      </c>
      <c r="S230" s="177" t="s">
        <v>2001</v>
      </c>
      <c r="T230" s="177" t="s">
        <v>797</v>
      </c>
      <c r="U230" s="162"/>
      <c r="V230" s="162"/>
      <c r="W230" s="162"/>
      <c r="X230" s="162"/>
      <c r="Y230" s="162"/>
      <c r="Z230" s="162"/>
      <c r="AA230" s="162"/>
      <c r="AB230" s="162"/>
      <c r="AC230" s="162"/>
      <c r="AD230" s="162"/>
      <c r="AE230" s="162"/>
      <c r="AF230" s="162"/>
      <c r="AG230" s="162"/>
      <c r="AH230" s="165" t="s">
        <v>366</v>
      </c>
      <c r="AI230" s="189">
        <v>229</v>
      </c>
      <c r="AJ230" s="189" t="s">
        <v>2907</v>
      </c>
      <c r="AK230" s="183" t="s">
        <v>2908</v>
      </c>
      <c r="AL230" s="186" t="s">
        <v>2909</v>
      </c>
      <c r="AM230" s="162"/>
      <c r="AN230" s="162"/>
      <c r="AO230" s="162"/>
      <c r="AP230" s="162"/>
      <c r="AQ230" s="162"/>
      <c r="AR230" s="162"/>
      <c r="AS230" s="162"/>
      <c r="AT230" s="162"/>
      <c r="AU230" s="162"/>
      <c r="AV230" s="162"/>
      <c r="AW230" s="162"/>
      <c r="AX230" s="162">
        <v>228</v>
      </c>
      <c r="AY230" s="162" t="s">
        <v>361</v>
      </c>
      <c r="AZ230" s="162">
        <v>0</v>
      </c>
      <c r="BA230" s="206" t="s">
        <v>361</v>
      </c>
      <c r="BB230" s="162" t="s">
        <v>361</v>
      </c>
    </row>
    <row r="231" spans="1:54">
      <c r="A231" s="180" t="s">
        <v>2910</v>
      </c>
      <c r="B231" s="162"/>
      <c r="C231" s="162"/>
      <c r="D231" s="162"/>
      <c r="E231" s="162"/>
      <c r="F231" s="162"/>
      <c r="G231" s="162"/>
      <c r="H231" s="162"/>
      <c r="I231" s="162"/>
      <c r="J231" s="162"/>
      <c r="K231" s="162"/>
      <c r="L231" s="162"/>
      <c r="M231" s="162"/>
      <c r="N231" s="162"/>
      <c r="O231" s="162"/>
      <c r="P231" s="162"/>
      <c r="Q231" s="162"/>
      <c r="R231" s="176" t="s">
        <v>74</v>
      </c>
      <c r="S231" s="177" t="s">
        <v>2001</v>
      </c>
      <c r="T231" s="177">
        <v>1202</v>
      </c>
      <c r="U231" s="162"/>
      <c r="V231" s="162"/>
      <c r="W231" s="162"/>
      <c r="X231" s="162"/>
      <c r="Y231" s="162"/>
      <c r="Z231" s="162"/>
      <c r="AA231" s="162"/>
      <c r="AB231" s="162"/>
      <c r="AC231" s="162"/>
      <c r="AD231" s="162"/>
      <c r="AE231" s="162"/>
      <c r="AF231" s="162"/>
      <c r="AG231" s="162"/>
      <c r="AH231" s="165" t="s">
        <v>366</v>
      </c>
      <c r="AI231" s="189">
        <v>230</v>
      </c>
      <c r="AJ231" s="189" t="s">
        <v>2911</v>
      </c>
      <c r="AK231" s="184" t="s">
        <v>2912</v>
      </c>
      <c r="AL231" s="187" t="s">
        <v>2913</v>
      </c>
      <c r="AM231" s="162"/>
      <c r="AN231" s="162"/>
      <c r="AO231" s="162"/>
      <c r="AP231" s="162"/>
      <c r="AQ231" s="162"/>
      <c r="AR231" s="162"/>
      <c r="AS231" s="162"/>
      <c r="AT231" s="162"/>
      <c r="AU231" s="162"/>
      <c r="AV231" s="162"/>
      <c r="AW231" s="162"/>
      <c r="AX231" s="162">
        <v>229</v>
      </c>
      <c r="AY231" s="162" t="s">
        <v>361</v>
      </c>
      <c r="AZ231" s="162">
        <v>0</v>
      </c>
      <c r="BA231" s="206" t="s">
        <v>361</v>
      </c>
      <c r="BB231" s="162" t="s">
        <v>361</v>
      </c>
    </row>
    <row r="232" spans="1:54">
      <c r="A232" s="180" t="s">
        <v>2914</v>
      </c>
      <c r="B232" s="162"/>
      <c r="C232" s="162"/>
      <c r="D232" s="162"/>
      <c r="E232" s="162"/>
      <c r="F232" s="162"/>
      <c r="G232" s="162"/>
      <c r="H232" s="162"/>
      <c r="I232" s="162"/>
      <c r="J232" s="162"/>
      <c r="K232" s="162"/>
      <c r="L232" s="162"/>
      <c r="M232" s="162"/>
      <c r="N232" s="162"/>
      <c r="O232" s="162"/>
      <c r="P232" s="162"/>
      <c r="Q232" s="162"/>
      <c r="R232" s="176" t="s">
        <v>77</v>
      </c>
      <c r="S232" s="177" t="s">
        <v>2001</v>
      </c>
      <c r="T232" s="177">
        <v>1203</v>
      </c>
      <c r="U232" s="162"/>
      <c r="V232" s="162"/>
      <c r="W232" s="162"/>
      <c r="X232" s="162"/>
      <c r="Y232" s="162"/>
      <c r="Z232" s="162"/>
      <c r="AA232" s="162"/>
      <c r="AB232" s="162"/>
      <c r="AC232" s="162"/>
      <c r="AD232" s="162"/>
      <c r="AE232" s="162"/>
      <c r="AF232" s="162"/>
      <c r="AG232" s="162"/>
      <c r="AH232" s="165" t="s">
        <v>366</v>
      </c>
      <c r="AI232" s="189">
        <v>231</v>
      </c>
      <c r="AJ232" s="189" t="s">
        <v>2915</v>
      </c>
      <c r="AK232" s="183" t="s">
        <v>2916</v>
      </c>
      <c r="AL232" s="186" t="s">
        <v>2917</v>
      </c>
      <c r="AM232" s="162"/>
      <c r="AN232" s="162"/>
      <c r="AO232" s="162"/>
      <c r="AP232" s="162"/>
      <c r="AQ232" s="162"/>
      <c r="AR232" s="162"/>
      <c r="AS232" s="162"/>
      <c r="AT232" s="162"/>
      <c r="AU232" s="162"/>
      <c r="AV232" s="162"/>
      <c r="AW232" s="162"/>
      <c r="AX232" s="162">
        <v>230</v>
      </c>
      <c r="AY232" s="162" t="s">
        <v>361</v>
      </c>
      <c r="AZ232" s="162">
        <v>0</v>
      </c>
      <c r="BA232" s="206" t="s">
        <v>361</v>
      </c>
      <c r="BB232" s="162" t="s">
        <v>361</v>
      </c>
    </row>
    <row r="233" spans="1:54">
      <c r="A233" s="180" t="s">
        <v>2918</v>
      </c>
      <c r="B233" s="162"/>
      <c r="C233" s="162"/>
      <c r="D233" s="162"/>
      <c r="E233" s="162"/>
      <c r="F233" s="162"/>
      <c r="G233" s="162"/>
      <c r="H233" s="162"/>
      <c r="I233" s="162"/>
      <c r="J233" s="162"/>
      <c r="K233" s="162"/>
      <c r="L233" s="162"/>
      <c r="M233" s="162"/>
      <c r="N233" s="162"/>
      <c r="O233" s="162"/>
      <c r="P233" s="162"/>
      <c r="Q233" s="162"/>
      <c r="R233" s="176" t="s">
        <v>81</v>
      </c>
      <c r="S233" s="177" t="s">
        <v>2001</v>
      </c>
      <c r="T233" s="177" t="s">
        <v>780</v>
      </c>
      <c r="U233" s="162"/>
      <c r="V233" s="162"/>
      <c r="W233" s="162"/>
      <c r="X233" s="162"/>
      <c r="Y233" s="162"/>
      <c r="Z233" s="162"/>
      <c r="AA233" s="162"/>
      <c r="AB233" s="162"/>
      <c r="AC233" s="162"/>
      <c r="AD233" s="162"/>
      <c r="AE233" s="162"/>
      <c r="AF233" s="162"/>
      <c r="AG233" s="162"/>
      <c r="AH233" s="165" t="s">
        <v>366</v>
      </c>
      <c r="AI233" s="189">
        <v>232</v>
      </c>
      <c r="AJ233" s="189" t="s">
        <v>2919</v>
      </c>
      <c r="AK233" s="184" t="s">
        <v>2920</v>
      </c>
      <c r="AL233" s="187" t="s">
        <v>2921</v>
      </c>
      <c r="AM233" s="162"/>
      <c r="AN233" s="162"/>
      <c r="AO233" s="162"/>
      <c r="AP233" s="162"/>
      <c r="AQ233" s="162"/>
      <c r="AR233" s="162"/>
      <c r="AS233" s="162"/>
      <c r="AT233" s="162"/>
      <c r="AU233" s="162"/>
      <c r="AV233" s="162"/>
      <c r="AW233" s="162"/>
      <c r="AX233" s="162">
        <v>231</v>
      </c>
      <c r="AY233" s="162" t="s">
        <v>361</v>
      </c>
      <c r="AZ233" s="162">
        <v>0</v>
      </c>
      <c r="BA233" s="206" t="s">
        <v>361</v>
      </c>
      <c r="BB233" s="162" t="s">
        <v>361</v>
      </c>
    </row>
    <row r="234" spans="1:54">
      <c r="A234" s="180" t="s">
        <v>2922</v>
      </c>
      <c r="B234" s="162"/>
      <c r="C234" s="162"/>
      <c r="D234" s="162"/>
      <c r="E234" s="162"/>
      <c r="F234" s="162"/>
      <c r="G234" s="162"/>
      <c r="H234" s="162"/>
      <c r="I234" s="162"/>
      <c r="J234" s="162"/>
      <c r="K234" s="162"/>
      <c r="L234" s="162"/>
      <c r="M234" s="162"/>
      <c r="N234" s="162"/>
      <c r="O234" s="162"/>
      <c r="P234" s="162"/>
      <c r="Q234" s="162"/>
      <c r="R234" s="176" t="s">
        <v>84</v>
      </c>
      <c r="S234" s="177" t="s">
        <v>2001</v>
      </c>
      <c r="T234" s="177" t="s">
        <v>779</v>
      </c>
      <c r="U234" s="162"/>
      <c r="V234" s="162"/>
      <c r="W234" s="162"/>
      <c r="X234" s="162"/>
      <c r="Y234" s="162"/>
      <c r="Z234" s="162"/>
      <c r="AA234" s="162"/>
      <c r="AB234" s="162"/>
      <c r="AC234" s="162"/>
      <c r="AD234" s="162"/>
      <c r="AE234" s="162"/>
      <c r="AF234" s="162"/>
      <c r="AG234" s="162"/>
      <c r="AH234" s="165" t="s">
        <v>366</v>
      </c>
      <c r="AI234" s="189">
        <v>233</v>
      </c>
      <c r="AJ234" s="189" t="s">
        <v>2923</v>
      </c>
      <c r="AK234" s="183" t="s">
        <v>2924</v>
      </c>
      <c r="AL234" s="186" t="s">
        <v>2925</v>
      </c>
      <c r="AM234" s="162"/>
      <c r="AN234" s="162"/>
      <c r="AO234" s="162"/>
      <c r="AP234" s="162"/>
      <c r="AQ234" s="162"/>
      <c r="AR234" s="162"/>
      <c r="AS234" s="162"/>
      <c r="AT234" s="162"/>
      <c r="AU234" s="162"/>
      <c r="AV234" s="162"/>
      <c r="AW234" s="162"/>
      <c r="AX234" s="162">
        <v>232</v>
      </c>
      <c r="AY234" s="162" t="s">
        <v>361</v>
      </c>
      <c r="AZ234" s="162">
        <v>0</v>
      </c>
      <c r="BA234" s="206" t="s">
        <v>361</v>
      </c>
      <c r="BB234" s="162" t="s">
        <v>361</v>
      </c>
    </row>
    <row r="235" spans="1:54">
      <c r="A235" s="180" t="s">
        <v>2926</v>
      </c>
      <c r="B235" s="162"/>
      <c r="C235" s="162"/>
      <c r="D235" s="162"/>
      <c r="E235" s="162"/>
      <c r="F235" s="162"/>
      <c r="G235" s="162"/>
      <c r="H235" s="162"/>
      <c r="I235" s="162"/>
      <c r="J235" s="162"/>
      <c r="K235" s="162"/>
      <c r="L235" s="162"/>
      <c r="M235" s="162"/>
      <c r="N235" s="162"/>
      <c r="O235" s="162"/>
      <c r="P235" s="162"/>
      <c r="Q235" s="162"/>
      <c r="R235" s="176" t="s">
        <v>88</v>
      </c>
      <c r="S235" s="177" t="s">
        <v>2001</v>
      </c>
      <c r="T235" s="177" t="s">
        <v>796</v>
      </c>
      <c r="U235" s="162"/>
      <c r="V235" s="162"/>
      <c r="W235" s="162"/>
      <c r="X235" s="162"/>
      <c r="Y235" s="162"/>
      <c r="Z235" s="162"/>
      <c r="AA235" s="162"/>
      <c r="AB235" s="162"/>
      <c r="AC235" s="162"/>
      <c r="AD235" s="162"/>
      <c r="AE235" s="162"/>
      <c r="AF235" s="162"/>
      <c r="AG235" s="162"/>
      <c r="AH235" s="165" t="s">
        <v>366</v>
      </c>
      <c r="AI235" s="189">
        <v>234</v>
      </c>
      <c r="AJ235" s="189" t="s">
        <v>2927</v>
      </c>
      <c r="AK235" s="184" t="s">
        <v>2928</v>
      </c>
      <c r="AL235" s="187" t="s">
        <v>2929</v>
      </c>
      <c r="AM235" s="162"/>
      <c r="AN235" s="162"/>
      <c r="AO235" s="162"/>
      <c r="AP235" s="162"/>
      <c r="AQ235" s="162"/>
      <c r="AR235" s="162"/>
      <c r="AS235" s="162"/>
      <c r="AT235" s="162"/>
      <c r="AU235" s="162"/>
      <c r="AV235" s="162"/>
      <c r="AW235" s="162"/>
      <c r="AX235" s="162">
        <v>233</v>
      </c>
      <c r="AY235" s="162" t="s">
        <v>361</v>
      </c>
      <c r="AZ235" s="162">
        <v>0</v>
      </c>
      <c r="BA235" s="206" t="s">
        <v>361</v>
      </c>
      <c r="BB235" s="162" t="s">
        <v>361</v>
      </c>
    </row>
    <row r="236" spans="1:54">
      <c r="A236" s="180" t="s">
        <v>2930</v>
      </c>
      <c r="B236" s="162"/>
      <c r="C236" s="162"/>
      <c r="D236" s="162"/>
      <c r="E236" s="162"/>
      <c r="F236" s="162"/>
      <c r="G236" s="162"/>
      <c r="H236" s="162"/>
      <c r="I236" s="162"/>
      <c r="J236" s="162"/>
      <c r="K236" s="162"/>
      <c r="L236" s="162"/>
      <c r="M236" s="162"/>
      <c r="N236" s="162"/>
      <c r="O236" s="162"/>
      <c r="P236" s="162"/>
      <c r="Q236" s="162"/>
      <c r="R236" s="176" t="s">
        <v>102</v>
      </c>
      <c r="S236" s="177" t="s">
        <v>2001</v>
      </c>
      <c r="T236" s="177">
        <v>1204</v>
      </c>
      <c r="U236" s="162"/>
      <c r="V236" s="162"/>
      <c r="W236" s="162"/>
      <c r="X236" s="162"/>
      <c r="Y236" s="162"/>
      <c r="Z236" s="162"/>
      <c r="AA236" s="162"/>
      <c r="AB236" s="162"/>
      <c r="AC236" s="162"/>
      <c r="AD236" s="162"/>
      <c r="AE236" s="162"/>
      <c r="AF236" s="162"/>
      <c r="AG236" s="162"/>
      <c r="AH236" s="165" t="s">
        <v>366</v>
      </c>
      <c r="AI236" s="189">
        <v>235</v>
      </c>
      <c r="AJ236" s="189" t="s">
        <v>2931</v>
      </c>
      <c r="AK236" s="183" t="s">
        <v>2932</v>
      </c>
      <c r="AL236" s="186" t="s">
        <v>2933</v>
      </c>
      <c r="AM236" s="162"/>
      <c r="AN236" s="162"/>
      <c r="AO236" s="162"/>
      <c r="AP236" s="162"/>
      <c r="AQ236" s="162"/>
      <c r="AR236" s="162"/>
      <c r="AS236" s="162"/>
      <c r="AT236" s="162"/>
      <c r="AU236" s="162"/>
      <c r="AV236" s="162"/>
      <c r="AW236" s="162"/>
      <c r="AX236" s="162">
        <v>234</v>
      </c>
      <c r="AY236" s="162" t="s">
        <v>361</v>
      </c>
      <c r="AZ236" s="162">
        <v>0</v>
      </c>
      <c r="BA236" s="206" t="s">
        <v>361</v>
      </c>
      <c r="BB236" s="162" t="s">
        <v>361</v>
      </c>
    </row>
    <row r="237" spans="1:54">
      <c r="A237" s="180" t="s">
        <v>2934</v>
      </c>
      <c r="B237" s="162"/>
      <c r="C237" s="162"/>
      <c r="D237" s="162"/>
      <c r="E237" s="162"/>
      <c r="F237" s="162"/>
      <c r="G237" s="162"/>
      <c r="H237" s="162"/>
      <c r="I237" s="162"/>
      <c r="J237" s="162"/>
      <c r="K237" s="162"/>
      <c r="L237" s="162"/>
      <c r="M237" s="162"/>
      <c r="N237" s="162"/>
      <c r="O237" s="162"/>
      <c r="P237" s="162"/>
      <c r="Q237" s="162"/>
      <c r="R237" s="176" t="s">
        <v>112</v>
      </c>
      <c r="S237" s="177" t="s">
        <v>2001</v>
      </c>
      <c r="T237" s="177">
        <v>1205</v>
      </c>
      <c r="U237" s="162"/>
      <c r="V237" s="162"/>
      <c r="W237" s="162"/>
      <c r="X237" s="162"/>
      <c r="Y237" s="162"/>
      <c r="Z237" s="162"/>
      <c r="AA237" s="162"/>
      <c r="AB237" s="162"/>
      <c r="AC237" s="162"/>
      <c r="AD237" s="162"/>
      <c r="AE237" s="162"/>
      <c r="AF237" s="162"/>
      <c r="AG237" s="162"/>
      <c r="AH237" s="165" t="s">
        <v>366</v>
      </c>
      <c r="AI237" s="189">
        <v>236</v>
      </c>
      <c r="AJ237" s="189" t="s">
        <v>2935</v>
      </c>
      <c r="AK237" s="184" t="s">
        <v>2936</v>
      </c>
      <c r="AL237" s="187" t="s">
        <v>2937</v>
      </c>
      <c r="AM237" s="162"/>
      <c r="AN237" s="162"/>
      <c r="AO237" s="162"/>
      <c r="AP237" s="162"/>
      <c r="AQ237" s="162"/>
      <c r="AR237" s="162"/>
      <c r="AS237" s="162"/>
      <c r="AT237" s="162"/>
      <c r="AU237" s="162"/>
      <c r="AV237" s="162"/>
      <c r="AW237" s="162"/>
      <c r="AX237" s="162">
        <v>235</v>
      </c>
      <c r="AY237" s="162" t="s">
        <v>361</v>
      </c>
      <c r="AZ237" s="162">
        <v>0</v>
      </c>
      <c r="BA237" s="206" t="s">
        <v>361</v>
      </c>
      <c r="BB237" s="162" t="s">
        <v>361</v>
      </c>
    </row>
    <row r="238" spans="1:54">
      <c r="A238" s="180" t="s">
        <v>2938</v>
      </c>
      <c r="B238" s="162"/>
      <c r="C238" s="162"/>
      <c r="D238" s="162"/>
      <c r="E238" s="162"/>
      <c r="F238" s="162"/>
      <c r="G238" s="162"/>
      <c r="H238" s="162"/>
      <c r="I238" s="162"/>
      <c r="J238" s="162"/>
      <c r="K238" s="162"/>
      <c r="L238" s="162"/>
      <c r="M238" s="162"/>
      <c r="N238" s="162"/>
      <c r="O238" s="162"/>
      <c r="P238" s="162"/>
      <c r="Q238" s="162"/>
      <c r="R238" s="176" t="s">
        <v>115</v>
      </c>
      <c r="S238" s="177" t="s">
        <v>2001</v>
      </c>
      <c r="T238" s="177" t="s">
        <v>778</v>
      </c>
      <c r="U238" s="162"/>
      <c r="V238" s="162"/>
      <c r="W238" s="162"/>
      <c r="X238" s="162"/>
      <c r="Y238" s="162"/>
      <c r="Z238" s="162"/>
      <c r="AA238" s="162"/>
      <c r="AB238" s="162"/>
      <c r="AC238" s="162"/>
      <c r="AD238" s="162"/>
      <c r="AE238" s="162"/>
      <c r="AF238" s="162"/>
      <c r="AG238" s="162"/>
      <c r="AH238" s="165" t="s">
        <v>366</v>
      </c>
      <c r="AI238" s="189">
        <v>237</v>
      </c>
      <c r="AJ238" s="189" t="s">
        <v>2939</v>
      </c>
      <c r="AK238" s="183" t="s">
        <v>2940</v>
      </c>
      <c r="AL238" s="186" t="s">
        <v>2941</v>
      </c>
      <c r="AM238" s="162"/>
      <c r="AN238" s="162"/>
      <c r="AO238" s="162"/>
      <c r="AP238" s="162"/>
      <c r="AQ238" s="162"/>
      <c r="AR238" s="162"/>
      <c r="AS238" s="162"/>
      <c r="AT238" s="162"/>
      <c r="AU238" s="162"/>
      <c r="AV238" s="162"/>
      <c r="AW238" s="162"/>
      <c r="AX238" s="162">
        <v>236</v>
      </c>
      <c r="AY238" s="162" t="s">
        <v>361</v>
      </c>
      <c r="AZ238" s="162">
        <v>0</v>
      </c>
      <c r="BA238" s="206" t="s">
        <v>361</v>
      </c>
      <c r="BB238" s="162" t="s">
        <v>361</v>
      </c>
    </row>
    <row r="239" spans="1:54">
      <c r="A239" s="180" t="s">
        <v>2942</v>
      </c>
      <c r="B239" s="162"/>
      <c r="C239" s="162"/>
      <c r="D239" s="162"/>
      <c r="E239" s="162"/>
      <c r="F239" s="162"/>
      <c r="G239" s="162"/>
      <c r="H239" s="162"/>
      <c r="I239" s="162"/>
      <c r="J239" s="162"/>
      <c r="K239" s="162"/>
      <c r="L239" s="162"/>
      <c r="M239" s="162"/>
      <c r="N239" s="162"/>
      <c r="O239" s="162"/>
      <c r="P239" s="162"/>
      <c r="Q239" s="162"/>
      <c r="R239" s="176" t="s">
        <v>127</v>
      </c>
      <c r="S239" s="177" t="s">
        <v>2279</v>
      </c>
      <c r="T239" s="177">
        <v>1206</v>
      </c>
      <c r="U239" s="162"/>
      <c r="V239" s="162"/>
      <c r="W239" s="162"/>
      <c r="X239" s="162"/>
      <c r="Y239" s="162"/>
      <c r="Z239" s="162"/>
      <c r="AA239" s="162"/>
      <c r="AB239" s="162"/>
      <c r="AC239" s="162"/>
      <c r="AD239" s="162"/>
      <c r="AE239" s="162"/>
      <c r="AF239" s="162"/>
      <c r="AG239" s="162"/>
      <c r="AH239" s="165" t="s">
        <v>366</v>
      </c>
      <c r="AI239" s="189">
        <v>238</v>
      </c>
      <c r="AJ239" s="189" t="s">
        <v>2943</v>
      </c>
      <c r="AK239" s="184" t="s">
        <v>2944</v>
      </c>
      <c r="AL239" s="187" t="s">
        <v>2945</v>
      </c>
      <c r="AM239" s="162"/>
      <c r="AN239" s="162"/>
      <c r="AO239" s="162"/>
      <c r="AP239" s="162"/>
      <c r="AQ239" s="162"/>
      <c r="AR239" s="162"/>
      <c r="AS239" s="162"/>
      <c r="AT239" s="162"/>
      <c r="AU239" s="162"/>
      <c r="AV239" s="162"/>
      <c r="AW239" s="162"/>
      <c r="AX239" s="162">
        <v>237</v>
      </c>
      <c r="AY239" s="162" t="s">
        <v>361</v>
      </c>
      <c r="AZ239" s="162">
        <v>0</v>
      </c>
      <c r="BA239" s="206" t="s">
        <v>361</v>
      </c>
      <c r="BB239" s="162" t="s">
        <v>361</v>
      </c>
    </row>
    <row r="240" spans="1:54">
      <c r="A240" s="180" t="s">
        <v>2946</v>
      </c>
      <c r="B240" s="162"/>
      <c r="C240" s="162"/>
      <c r="D240" s="162"/>
      <c r="E240" s="162"/>
      <c r="F240" s="162"/>
      <c r="G240" s="162"/>
      <c r="H240" s="162"/>
      <c r="I240" s="162"/>
      <c r="J240" s="162"/>
      <c r="K240" s="162"/>
      <c r="L240" s="162"/>
      <c r="M240" s="162"/>
      <c r="N240" s="162"/>
      <c r="O240" s="162"/>
      <c r="P240" s="162"/>
      <c r="Q240" s="162"/>
      <c r="R240" s="176" t="s">
        <v>128</v>
      </c>
      <c r="S240" s="177" t="s">
        <v>2001</v>
      </c>
      <c r="T240" s="177" t="s">
        <v>777</v>
      </c>
      <c r="U240" s="162"/>
      <c r="V240" s="162"/>
      <c r="W240" s="162"/>
      <c r="X240" s="162"/>
      <c r="Y240" s="162"/>
      <c r="Z240" s="162"/>
      <c r="AA240" s="162"/>
      <c r="AB240" s="162"/>
      <c r="AC240" s="162"/>
      <c r="AD240" s="162"/>
      <c r="AE240" s="162"/>
      <c r="AF240" s="162"/>
      <c r="AG240" s="162"/>
      <c r="AH240" s="165" t="s">
        <v>367</v>
      </c>
      <c r="AI240" s="189">
        <v>239</v>
      </c>
      <c r="AJ240" s="189" t="s">
        <v>2947</v>
      </c>
      <c r="AK240" s="183" t="s">
        <v>2948</v>
      </c>
      <c r="AL240" s="186" t="s">
        <v>2949</v>
      </c>
      <c r="AM240" s="162"/>
      <c r="AN240" s="162"/>
      <c r="AO240" s="162"/>
      <c r="AP240" s="162"/>
      <c r="AQ240" s="162"/>
      <c r="AR240" s="162"/>
      <c r="AS240" s="162"/>
      <c r="AT240" s="162"/>
      <c r="AU240" s="162"/>
      <c r="AV240" s="162"/>
      <c r="AW240" s="162"/>
      <c r="AX240" s="162">
        <v>238</v>
      </c>
      <c r="AY240" s="162" t="s">
        <v>361</v>
      </c>
      <c r="AZ240" s="162">
        <v>0</v>
      </c>
      <c r="BA240" s="206" t="s">
        <v>361</v>
      </c>
      <c r="BB240" s="162" t="s">
        <v>361</v>
      </c>
    </row>
    <row r="241" spans="1:54">
      <c r="A241" s="180" t="s">
        <v>2950</v>
      </c>
      <c r="B241" s="162"/>
      <c r="C241" s="162"/>
      <c r="D241" s="162"/>
      <c r="E241" s="162"/>
      <c r="F241" s="162"/>
      <c r="G241" s="162"/>
      <c r="H241" s="162"/>
      <c r="I241" s="162"/>
      <c r="J241" s="162"/>
      <c r="K241" s="162"/>
      <c r="L241" s="162"/>
      <c r="M241" s="162"/>
      <c r="N241" s="162"/>
      <c r="O241" s="162"/>
      <c r="P241" s="162"/>
      <c r="Q241" s="162"/>
      <c r="R241" s="176" t="s">
        <v>129</v>
      </c>
      <c r="S241" s="177" t="s">
        <v>2001</v>
      </c>
      <c r="T241" s="177">
        <v>1207</v>
      </c>
      <c r="U241" s="162"/>
      <c r="V241" s="162"/>
      <c r="W241" s="162"/>
      <c r="X241" s="162"/>
      <c r="Y241" s="162"/>
      <c r="Z241" s="162"/>
      <c r="AA241" s="162"/>
      <c r="AB241" s="162"/>
      <c r="AC241" s="162"/>
      <c r="AD241" s="162"/>
      <c r="AE241" s="162"/>
      <c r="AF241" s="162"/>
      <c r="AG241" s="162"/>
      <c r="AH241" s="165" t="s">
        <v>367</v>
      </c>
      <c r="AI241" s="189">
        <v>240</v>
      </c>
      <c r="AJ241" s="189" t="s">
        <v>2951</v>
      </c>
      <c r="AK241" s="184" t="s">
        <v>2952</v>
      </c>
      <c r="AL241" s="187" t="s">
        <v>2953</v>
      </c>
      <c r="AM241" s="162"/>
      <c r="AN241" s="162"/>
      <c r="AO241" s="162"/>
      <c r="AP241" s="162"/>
      <c r="AQ241" s="162"/>
      <c r="AR241" s="162"/>
      <c r="AS241" s="162"/>
      <c r="AT241" s="162"/>
      <c r="AU241" s="162"/>
      <c r="AV241" s="162"/>
      <c r="AW241" s="162"/>
      <c r="AX241" s="162">
        <v>239</v>
      </c>
      <c r="AY241" s="162" t="s">
        <v>361</v>
      </c>
      <c r="AZ241" s="162">
        <v>0</v>
      </c>
      <c r="BA241" s="206" t="s">
        <v>361</v>
      </c>
      <c r="BB241" s="162" t="s">
        <v>361</v>
      </c>
    </row>
    <row r="242" spans="1:54">
      <c r="A242" s="180" t="s">
        <v>2954</v>
      </c>
      <c r="B242" s="162"/>
      <c r="C242" s="162"/>
      <c r="D242" s="162"/>
      <c r="E242" s="162"/>
      <c r="F242" s="162"/>
      <c r="G242" s="162"/>
      <c r="H242" s="162"/>
      <c r="I242" s="162"/>
      <c r="J242" s="162"/>
      <c r="K242" s="162"/>
      <c r="L242" s="162"/>
      <c r="M242" s="162"/>
      <c r="N242" s="162"/>
      <c r="O242" s="162"/>
      <c r="P242" s="162"/>
      <c r="Q242" s="162"/>
      <c r="R242" s="176" t="s">
        <v>134</v>
      </c>
      <c r="S242" s="177" t="s">
        <v>2001</v>
      </c>
      <c r="T242" s="177" t="s">
        <v>795</v>
      </c>
      <c r="U242" s="162"/>
      <c r="V242" s="162"/>
      <c r="W242" s="162"/>
      <c r="X242" s="162"/>
      <c r="Y242" s="162"/>
      <c r="Z242" s="162"/>
      <c r="AA242" s="162"/>
      <c r="AB242" s="162"/>
      <c r="AC242" s="162"/>
      <c r="AD242" s="162"/>
      <c r="AE242" s="162"/>
      <c r="AF242" s="162"/>
      <c r="AG242" s="162"/>
      <c r="AH242" s="165" t="s">
        <v>367</v>
      </c>
      <c r="AI242" s="189">
        <v>241</v>
      </c>
      <c r="AJ242" s="189" t="s">
        <v>2955</v>
      </c>
      <c r="AK242" s="183" t="s">
        <v>2956</v>
      </c>
      <c r="AL242" s="186" t="s">
        <v>2957</v>
      </c>
      <c r="AM242" s="162"/>
      <c r="AN242" s="162"/>
      <c r="AO242" s="162"/>
      <c r="AP242" s="162"/>
      <c r="AQ242" s="162"/>
      <c r="AR242" s="162"/>
      <c r="AS242" s="162"/>
      <c r="AT242" s="162"/>
      <c r="AU242" s="162"/>
      <c r="AV242" s="162"/>
      <c r="AW242" s="162"/>
      <c r="AX242" s="162">
        <v>240</v>
      </c>
      <c r="AY242" s="162" t="s">
        <v>361</v>
      </c>
      <c r="AZ242" s="162">
        <v>0</v>
      </c>
      <c r="BA242" s="206" t="s">
        <v>361</v>
      </c>
      <c r="BB242" s="162" t="s">
        <v>361</v>
      </c>
    </row>
    <row r="243" spans="1:54">
      <c r="A243" s="180" t="s">
        <v>2958</v>
      </c>
      <c r="B243" s="162"/>
      <c r="C243" s="162"/>
      <c r="D243" s="162"/>
      <c r="E243" s="162"/>
      <c r="F243" s="162"/>
      <c r="G243" s="162"/>
      <c r="H243" s="162"/>
      <c r="I243" s="162"/>
      <c r="J243" s="162"/>
      <c r="K243" s="162"/>
      <c r="L243" s="162"/>
      <c r="M243" s="162"/>
      <c r="N243" s="162"/>
      <c r="O243" s="162"/>
      <c r="P243" s="162"/>
      <c r="Q243" s="162"/>
      <c r="R243" s="176" t="s">
        <v>135</v>
      </c>
      <c r="S243" s="177" t="s">
        <v>2001</v>
      </c>
      <c r="T243" s="177" t="s">
        <v>794</v>
      </c>
      <c r="U243" s="162"/>
      <c r="V243" s="162"/>
      <c r="W243" s="162"/>
      <c r="X243" s="162"/>
      <c r="Y243" s="162"/>
      <c r="Z243" s="162"/>
      <c r="AA243" s="162"/>
      <c r="AB243" s="162"/>
      <c r="AC243" s="162"/>
      <c r="AD243" s="162"/>
      <c r="AE243" s="162"/>
      <c r="AF243" s="162"/>
      <c r="AG243" s="162"/>
      <c r="AH243" s="165" t="s">
        <v>367</v>
      </c>
      <c r="AI243" s="189">
        <v>242</v>
      </c>
      <c r="AJ243" s="189" t="s">
        <v>2959</v>
      </c>
      <c r="AK243" s="184" t="s">
        <v>2960</v>
      </c>
      <c r="AL243" s="187" t="s">
        <v>2961</v>
      </c>
      <c r="AM243" s="162"/>
      <c r="AN243" s="162"/>
      <c r="AO243" s="162"/>
      <c r="AP243" s="162"/>
      <c r="AQ243" s="162"/>
      <c r="AR243" s="162"/>
      <c r="AS243" s="162"/>
      <c r="AT243" s="162"/>
      <c r="AU243" s="162"/>
      <c r="AV243" s="162"/>
      <c r="AW243" s="162"/>
      <c r="AX243" s="162">
        <v>241</v>
      </c>
      <c r="AY243" s="162" t="s">
        <v>361</v>
      </c>
      <c r="AZ243" s="162">
        <v>0</v>
      </c>
      <c r="BA243" s="206" t="s">
        <v>361</v>
      </c>
      <c r="BB243" s="162" t="s">
        <v>361</v>
      </c>
    </row>
    <row r="244" spans="1:54">
      <c r="A244" s="180" t="s">
        <v>2962</v>
      </c>
      <c r="B244" s="162"/>
      <c r="C244" s="162"/>
      <c r="D244" s="162"/>
      <c r="E244" s="162"/>
      <c r="F244" s="162"/>
      <c r="G244" s="162"/>
      <c r="H244" s="162"/>
      <c r="I244" s="162"/>
      <c r="J244" s="162"/>
      <c r="K244" s="162"/>
      <c r="L244" s="162"/>
      <c r="M244" s="162"/>
      <c r="N244" s="162"/>
      <c r="O244" s="162"/>
      <c r="P244" s="162"/>
      <c r="Q244" s="162"/>
      <c r="R244" s="176" t="s">
        <v>139</v>
      </c>
      <c r="S244" s="177" t="s">
        <v>2001</v>
      </c>
      <c r="T244" s="177" t="s">
        <v>776</v>
      </c>
      <c r="U244" s="162"/>
      <c r="V244" s="162"/>
      <c r="W244" s="162"/>
      <c r="X244" s="162"/>
      <c r="Y244" s="162"/>
      <c r="Z244" s="162"/>
      <c r="AA244" s="162"/>
      <c r="AB244" s="162"/>
      <c r="AC244" s="162"/>
      <c r="AD244" s="162"/>
      <c r="AE244" s="162"/>
      <c r="AF244" s="162"/>
      <c r="AG244" s="162"/>
      <c r="AH244" s="165" t="s">
        <v>367</v>
      </c>
      <c r="AI244" s="189">
        <v>243</v>
      </c>
      <c r="AJ244" s="189" t="s">
        <v>2963</v>
      </c>
      <c r="AK244" s="183" t="s">
        <v>2964</v>
      </c>
      <c r="AL244" s="186" t="s">
        <v>2965</v>
      </c>
      <c r="AM244" s="162"/>
      <c r="AN244" s="162"/>
      <c r="AO244" s="162"/>
      <c r="AP244" s="162"/>
      <c r="AQ244" s="162"/>
      <c r="AR244" s="162"/>
      <c r="AS244" s="162"/>
      <c r="AT244" s="162"/>
      <c r="AU244" s="162"/>
      <c r="AV244" s="162"/>
      <c r="AW244" s="162"/>
      <c r="AX244" s="162">
        <v>242</v>
      </c>
      <c r="AY244" s="162" t="s">
        <v>361</v>
      </c>
      <c r="AZ244" s="162">
        <v>0</v>
      </c>
      <c r="BA244" s="206" t="s">
        <v>361</v>
      </c>
      <c r="BB244" s="162" t="s">
        <v>361</v>
      </c>
    </row>
    <row r="245" spans="1:54">
      <c r="A245" s="180" t="s">
        <v>2966</v>
      </c>
      <c r="B245" s="162"/>
      <c r="C245" s="162"/>
      <c r="D245" s="162"/>
      <c r="E245" s="162"/>
      <c r="F245" s="162"/>
      <c r="G245" s="162"/>
      <c r="H245" s="162"/>
      <c r="I245" s="162"/>
      <c r="J245" s="162"/>
      <c r="K245" s="162"/>
      <c r="L245" s="162"/>
      <c r="M245" s="162"/>
      <c r="N245" s="162"/>
      <c r="O245" s="162"/>
      <c r="P245" s="162"/>
      <c r="Q245" s="162"/>
      <c r="R245" s="176" t="s">
        <v>146</v>
      </c>
      <c r="S245" s="177" t="s">
        <v>2001</v>
      </c>
      <c r="T245" s="177">
        <v>1208</v>
      </c>
      <c r="U245" s="162"/>
      <c r="V245" s="162"/>
      <c r="W245" s="162"/>
      <c r="X245" s="162"/>
      <c r="Y245" s="162"/>
      <c r="Z245" s="162"/>
      <c r="AA245" s="162"/>
      <c r="AB245" s="162"/>
      <c r="AC245" s="162"/>
      <c r="AD245" s="162"/>
      <c r="AE245" s="162"/>
      <c r="AF245" s="162"/>
      <c r="AG245" s="162"/>
      <c r="AH245" s="165" t="s">
        <v>367</v>
      </c>
      <c r="AI245" s="189">
        <v>244</v>
      </c>
      <c r="AJ245" s="189" t="s">
        <v>2967</v>
      </c>
      <c r="AK245" s="184" t="s">
        <v>2968</v>
      </c>
      <c r="AL245" s="187" t="s">
        <v>2969</v>
      </c>
      <c r="AM245" s="162"/>
      <c r="AN245" s="162"/>
      <c r="AO245" s="162"/>
      <c r="AP245" s="162"/>
      <c r="AQ245" s="162"/>
      <c r="AR245" s="162"/>
      <c r="AS245" s="162"/>
      <c r="AT245" s="162"/>
      <c r="AU245" s="162"/>
      <c r="AV245" s="162"/>
      <c r="AW245" s="162"/>
      <c r="AX245" s="162">
        <v>243</v>
      </c>
      <c r="AY245" s="162" t="s">
        <v>361</v>
      </c>
      <c r="AZ245" s="162">
        <v>0</v>
      </c>
      <c r="BA245" s="206" t="s">
        <v>361</v>
      </c>
      <c r="BB245" s="162" t="s">
        <v>361</v>
      </c>
    </row>
    <row r="246" spans="1:54">
      <c r="A246" s="180" t="s">
        <v>2970</v>
      </c>
      <c r="B246" s="162"/>
      <c r="C246" s="162"/>
      <c r="D246" s="162"/>
      <c r="E246" s="162"/>
      <c r="F246" s="162"/>
      <c r="G246" s="162"/>
      <c r="H246" s="162"/>
      <c r="I246" s="162"/>
      <c r="J246" s="162"/>
      <c r="K246" s="162"/>
      <c r="L246" s="162"/>
      <c r="M246" s="162"/>
      <c r="N246" s="162"/>
      <c r="O246" s="162"/>
      <c r="P246" s="162"/>
      <c r="Q246" s="162"/>
      <c r="R246" s="176" t="s">
        <v>149</v>
      </c>
      <c r="S246" s="177" t="s">
        <v>2279</v>
      </c>
      <c r="T246" s="177">
        <v>1209</v>
      </c>
      <c r="U246" s="162"/>
      <c r="V246" s="162"/>
      <c r="W246" s="162"/>
      <c r="X246" s="162"/>
      <c r="Y246" s="162"/>
      <c r="Z246" s="162"/>
      <c r="AA246" s="162"/>
      <c r="AB246" s="162"/>
      <c r="AC246" s="162"/>
      <c r="AD246" s="162"/>
      <c r="AE246" s="162"/>
      <c r="AF246" s="162"/>
      <c r="AG246" s="162"/>
      <c r="AH246" s="165" t="s">
        <v>367</v>
      </c>
      <c r="AI246" s="189">
        <v>245</v>
      </c>
      <c r="AJ246" s="189" t="s">
        <v>2971</v>
      </c>
      <c r="AK246" s="183" t="s">
        <v>1382</v>
      </c>
      <c r="AL246" s="186" t="s">
        <v>2972</v>
      </c>
      <c r="AM246" s="162"/>
      <c r="AN246" s="162"/>
      <c r="AO246" s="162"/>
      <c r="AP246" s="162"/>
      <c r="AQ246" s="162"/>
      <c r="AR246" s="162"/>
      <c r="AS246" s="162"/>
      <c r="AT246" s="162"/>
      <c r="AU246" s="162"/>
      <c r="AV246" s="162"/>
      <c r="AW246" s="162"/>
      <c r="AX246" s="162">
        <v>244</v>
      </c>
      <c r="AY246" s="162" t="s">
        <v>361</v>
      </c>
      <c r="AZ246" s="162">
        <v>0</v>
      </c>
      <c r="BA246" s="206" t="s">
        <v>361</v>
      </c>
      <c r="BB246" s="162" t="s">
        <v>361</v>
      </c>
    </row>
    <row r="247" spans="1:54">
      <c r="A247" s="180" t="s">
        <v>2973</v>
      </c>
      <c r="B247" s="162"/>
      <c r="C247" s="162"/>
      <c r="D247" s="162"/>
      <c r="E247" s="162"/>
      <c r="F247" s="162"/>
      <c r="G247" s="162"/>
      <c r="H247" s="162"/>
      <c r="I247" s="162"/>
      <c r="J247" s="162"/>
      <c r="K247" s="162"/>
      <c r="L247" s="162"/>
      <c r="M247" s="162"/>
      <c r="N247" s="162"/>
      <c r="O247" s="162"/>
      <c r="P247" s="162"/>
      <c r="Q247" s="162"/>
      <c r="R247" s="176" t="s">
        <v>154</v>
      </c>
      <c r="S247" s="177" t="s">
        <v>2001</v>
      </c>
      <c r="T247" s="177">
        <v>1505</v>
      </c>
      <c r="U247" s="162"/>
      <c r="V247" s="162"/>
      <c r="W247" s="162"/>
      <c r="X247" s="162"/>
      <c r="Y247" s="162"/>
      <c r="Z247" s="162"/>
      <c r="AA247" s="162"/>
      <c r="AB247" s="162"/>
      <c r="AC247" s="162"/>
      <c r="AD247" s="162"/>
      <c r="AE247" s="162"/>
      <c r="AF247" s="162"/>
      <c r="AG247" s="162"/>
      <c r="AH247" s="165" t="s">
        <v>367</v>
      </c>
      <c r="AI247" s="189">
        <v>246</v>
      </c>
      <c r="AJ247" s="189" t="s">
        <v>2974</v>
      </c>
      <c r="AK247" s="184" t="s">
        <v>2975</v>
      </c>
      <c r="AL247" s="187" t="s">
        <v>2976</v>
      </c>
      <c r="AM247" s="162"/>
      <c r="AN247" s="162"/>
      <c r="AO247" s="162"/>
      <c r="AP247" s="162"/>
      <c r="AQ247" s="162"/>
      <c r="AR247" s="162"/>
      <c r="AS247" s="162"/>
      <c r="AT247" s="162"/>
      <c r="AU247" s="162"/>
      <c r="AV247" s="162"/>
      <c r="AW247" s="162"/>
      <c r="AX247" s="162">
        <v>245</v>
      </c>
      <c r="AY247" s="162" t="s">
        <v>361</v>
      </c>
      <c r="AZ247" s="162">
        <v>0</v>
      </c>
      <c r="BA247" s="206" t="s">
        <v>361</v>
      </c>
      <c r="BB247" s="162" t="s">
        <v>361</v>
      </c>
    </row>
    <row r="248" spans="1:54">
      <c r="A248" s="180" t="s">
        <v>2977</v>
      </c>
      <c r="B248" s="162"/>
      <c r="C248" s="162"/>
      <c r="D248" s="162"/>
      <c r="E248" s="162"/>
      <c r="F248" s="162"/>
      <c r="G248" s="162"/>
      <c r="H248" s="162"/>
      <c r="I248" s="162"/>
      <c r="J248" s="162"/>
      <c r="K248" s="162"/>
      <c r="L248" s="162"/>
      <c r="M248" s="162"/>
      <c r="N248" s="162"/>
      <c r="O248" s="162"/>
      <c r="P248" s="162"/>
      <c r="Q248" s="162"/>
      <c r="R248" s="176" t="s">
        <v>183</v>
      </c>
      <c r="S248" s="177" t="s">
        <v>2001</v>
      </c>
      <c r="T248" s="177">
        <v>1210</v>
      </c>
      <c r="U248" s="162"/>
      <c r="V248" s="162"/>
      <c r="W248" s="162"/>
      <c r="X248" s="162"/>
      <c r="Y248" s="162"/>
      <c r="Z248" s="162"/>
      <c r="AA248" s="162"/>
      <c r="AB248" s="162"/>
      <c r="AC248" s="162"/>
      <c r="AD248" s="162"/>
      <c r="AE248" s="162"/>
      <c r="AF248" s="162"/>
      <c r="AG248" s="162"/>
      <c r="AH248" s="165" t="s">
        <v>367</v>
      </c>
      <c r="AI248" s="189">
        <v>247</v>
      </c>
      <c r="AJ248" s="189" t="s">
        <v>2978</v>
      </c>
      <c r="AK248" s="183" t="s">
        <v>2979</v>
      </c>
      <c r="AL248" s="186" t="s">
        <v>2980</v>
      </c>
      <c r="AM248" s="162"/>
      <c r="AN248" s="162"/>
      <c r="AO248" s="162"/>
      <c r="AP248" s="162"/>
      <c r="AQ248" s="162"/>
      <c r="AR248" s="162"/>
      <c r="AS248" s="162"/>
      <c r="AT248" s="162"/>
      <c r="AU248" s="162"/>
      <c r="AV248" s="162"/>
      <c r="AW248" s="162"/>
      <c r="AX248" s="162">
        <v>246</v>
      </c>
      <c r="AY248" s="162" t="s">
        <v>361</v>
      </c>
      <c r="AZ248" s="162">
        <v>0</v>
      </c>
      <c r="BA248" s="206" t="s">
        <v>361</v>
      </c>
      <c r="BB248" s="162" t="s">
        <v>361</v>
      </c>
    </row>
    <row r="249" spans="1:54">
      <c r="A249" s="180" t="s">
        <v>2981</v>
      </c>
      <c r="B249" s="162"/>
      <c r="C249" s="162"/>
      <c r="D249" s="162"/>
      <c r="E249" s="162"/>
      <c r="F249" s="162"/>
      <c r="G249" s="162"/>
      <c r="H249" s="162"/>
      <c r="I249" s="162"/>
      <c r="J249" s="162"/>
      <c r="K249" s="162"/>
      <c r="L249" s="162"/>
      <c r="M249" s="162"/>
      <c r="N249" s="162"/>
      <c r="O249" s="162"/>
      <c r="P249" s="162"/>
      <c r="Q249" s="162"/>
      <c r="R249" s="176" t="s">
        <v>188</v>
      </c>
      <c r="S249" s="177" t="s">
        <v>2001</v>
      </c>
      <c r="T249" s="177" t="s">
        <v>775</v>
      </c>
      <c r="U249" s="162"/>
      <c r="V249" s="162"/>
      <c r="W249" s="162"/>
      <c r="X249" s="162"/>
      <c r="Y249" s="162"/>
      <c r="Z249" s="162"/>
      <c r="AA249" s="162"/>
      <c r="AB249" s="162"/>
      <c r="AC249" s="162"/>
      <c r="AD249" s="162"/>
      <c r="AE249" s="162"/>
      <c r="AF249" s="162"/>
      <c r="AG249" s="162"/>
      <c r="AH249" s="165" t="s">
        <v>367</v>
      </c>
      <c r="AI249" s="189">
        <v>248</v>
      </c>
      <c r="AJ249" s="189" t="s">
        <v>2982</v>
      </c>
      <c r="AK249" s="184" t="s">
        <v>2983</v>
      </c>
      <c r="AL249" s="187" t="s">
        <v>2984</v>
      </c>
      <c r="AM249" s="162"/>
      <c r="AN249" s="162"/>
      <c r="AO249" s="162"/>
      <c r="AP249" s="162"/>
      <c r="AQ249" s="162"/>
      <c r="AR249" s="162"/>
      <c r="AS249" s="162"/>
      <c r="AT249" s="162"/>
      <c r="AU249" s="162"/>
      <c r="AV249" s="162"/>
      <c r="AW249" s="162"/>
      <c r="AX249" s="162">
        <v>247</v>
      </c>
      <c r="AY249" s="162" t="s">
        <v>361</v>
      </c>
      <c r="AZ249" s="162">
        <v>0</v>
      </c>
      <c r="BA249" s="206" t="s">
        <v>361</v>
      </c>
      <c r="BB249" s="162" t="s">
        <v>361</v>
      </c>
    </row>
    <row r="250" spans="1:54">
      <c r="A250" s="180" t="s">
        <v>2985</v>
      </c>
      <c r="B250" s="162"/>
      <c r="C250" s="162"/>
      <c r="D250" s="162"/>
      <c r="E250" s="162"/>
      <c r="F250" s="162"/>
      <c r="G250" s="162"/>
      <c r="H250" s="162"/>
      <c r="I250" s="162"/>
      <c r="J250" s="162"/>
      <c r="K250" s="162"/>
      <c r="L250" s="162"/>
      <c r="M250" s="162"/>
      <c r="N250" s="162"/>
      <c r="O250" s="162"/>
      <c r="P250" s="162"/>
      <c r="Q250" s="162"/>
      <c r="R250" s="176" t="s">
        <v>200</v>
      </c>
      <c r="S250" s="177" t="s">
        <v>2001</v>
      </c>
      <c r="T250" s="177">
        <v>1211</v>
      </c>
      <c r="U250" s="162"/>
      <c r="V250" s="162"/>
      <c r="W250" s="162"/>
      <c r="X250" s="162"/>
      <c r="Y250" s="162"/>
      <c r="Z250" s="162"/>
      <c r="AA250" s="162"/>
      <c r="AB250" s="162"/>
      <c r="AC250" s="162"/>
      <c r="AD250" s="162"/>
      <c r="AE250" s="162"/>
      <c r="AF250" s="162"/>
      <c r="AG250" s="162"/>
      <c r="AH250" s="165" t="s">
        <v>367</v>
      </c>
      <c r="AI250" s="189">
        <v>249</v>
      </c>
      <c r="AJ250" s="189" t="s">
        <v>2986</v>
      </c>
      <c r="AK250" s="183" t="s">
        <v>2987</v>
      </c>
      <c r="AL250" s="186" t="s">
        <v>2988</v>
      </c>
      <c r="AM250" s="162"/>
      <c r="AN250" s="162"/>
      <c r="AO250" s="162"/>
      <c r="AP250" s="162"/>
      <c r="AQ250" s="162"/>
      <c r="AR250" s="162"/>
      <c r="AS250" s="162"/>
      <c r="AT250" s="162"/>
      <c r="AU250" s="162"/>
      <c r="AV250" s="162"/>
      <c r="AW250" s="162"/>
      <c r="AX250" s="162">
        <v>248</v>
      </c>
      <c r="AY250" s="162" t="s">
        <v>361</v>
      </c>
      <c r="AZ250" s="162">
        <v>0</v>
      </c>
      <c r="BA250" s="206" t="s">
        <v>361</v>
      </c>
      <c r="BB250" s="162" t="s">
        <v>361</v>
      </c>
    </row>
    <row r="251" spans="1:54">
      <c r="A251" s="180" t="s">
        <v>2989</v>
      </c>
      <c r="B251" s="162"/>
      <c r="C251" s="162"/>
      <c r="D251" s="162"/>
      <c r="E251" s="162"/>
      <c r="F251" s="162"/>
      <c r="G251" s="162"/>
      <c r="H251" s="162"/>
      <c r="I251" s="162"/>
      <c r="J251" s="162"/>
      <c r="K251" s="162"/>
      <c r="L251" s="162"/>
      <c r="M251" s="162"/>
      <c r="N251" s="162"/>
      <c r="O251" s="162"/>
      <c r="P251" s="162"/>
      <c r="Q251" s="162"/>
      <c r="R251" s="176" t="s">
        <v>202</v>
      </c>
      <c r="S251" s="177" t="s">
        <v>2001</v>
      </c>
      <c r="T251" s="177" t="s">
        <v>793</v>
      </c>
      <c r="U251" s="162"/>
      <c r="V251" s="162"/>
      <c r="W251" s="162"/>
      <c r="X251" s="162"/>
      <c r="Y251" s="162"/>
      <c r="Z251" s="162"/>
      <c r="AA251" s="162"/>
      <c r="AB251" s="162"/>
      <c r="AC251" s="162"/>
      <c r="AD251" s="162"/>
      <c r="AE251" s="162"/>
      <c r="AF251" s="162"/>
      <c r="AG251" s="162"/>
      <c r="AH251" s="165" t="s">
        <v>367</v>
      </c>
      <c r="AI251" s="189">
        <v>250</v>
      </c>
      <c r="AJ251" s="189" t="s">
        <v>2990</v>
      </c>
      <c r="AK251" s="184" t="s">
        <v>2991</v>
      </c>
      <c r="AL251" s="187" t="s">
        <v>2992</v>
      </c>
      <c r="AM251" s="162"/>
      <c r="AN251" s="162"/>
      <c r="AO251" s="162"/>
      <c r="AP251" s="162"/>
      <c r="AQ251" s="162"/>
      <c r="AR251" s="162"/>
      <c r="AS251" s="162"/>
      <c r="AT251" s="162"/>
      <c r="AU251" s="162"/>
      <c r="AV251" s="162"/>
      <c r="AW251" s="162"/>
      <c r="AX251" s="162">
        <v>249</v>
      </c>
      <c r="AY251" s="162" t="s">
        <v>361</v>
      </c>
      <c r="AZ251" s="162">
        <v>0</v>
      </c>
      <c r="BA251" s="206" t="s">
        <v>361</v>
      </c>
      <c r="BB251" s="162" t="s">
        <v>361</v>
      </c>
    </row>
    <row r="252" spans="1:54">
      <c r="A252" s="180" t="s">
        <v>2993</v>
      </c>
      <c r="B252" s="162"/>
      <c r="C252" s="162"/>
      <c r="D252" s="162"/>
      <c r="E252" s="162"/>
      <c r="F252" s="162"/>
      <c r="G252" s="162"/>
      <c r="H252" s="162"/>
      <c r="I252" s="162"/>
      <c r="J252" s="162"/>
      <c r="K252" s="162"/>
      <c r="L252" s="162"/>
      <c r="M252" s="162"/>
      <c r="N252" s="162"/>
      <c r="O252" s="162"/>
      <c r="P252" s="162"/>
      <c r="Q252" s="162"/>
      <c r="R252" s="176" t="s">
        <v>205</v>
      </c>
      <c r="S252" s="177" t="s">
        <v>2001</v>
      </c>
      <c r="T252" s="177" t="s">
        <v>814</v>
      </c>
      <c r="U252" s="162"/>
      <c r="V252" s="162"/>
      <c r="W252" s="162"/>
      <c r="X252" s="162"/>
      <c r="Y252" s="162"/>
      <c r="Z252" s="162"/>
      <c r="AA252" s="162"/>
      <c r="AB252" s="162"/>
      <c r="AC252" s="162"/>
      <c r="AD252" s="162"/>
      <c r="AE252" s="162"/>
      <c r="AF252" s="162"/>
      <c r="AG252" s="162"/>
      <c r="AH252" s="165" t="s">
        <v>367</v>
      </c>
      <c r="AI252" s="189">
        <v>251</v>
      </c>
      <c r="AJ252" s="189" t="s">
        <v>2994</v>
      </c>
      <c r="AK252" s="183" t="s">
        <v>2995</v>
      </c>
      <c r="AL252" s="186" t="s">
        <v>2996</v>
      </c>
      <c r="AM252" s="162"/>
      <c r="AN252" s="162"/>
      <c r="AO252" s="162"/>
      <c r="AP252" s="162"/>
      <c r="AQ252" s="162"/>
      <c r="AR252" s="162"/>
      <c r="AS252" s="162"/>
      <c r="AT252" s="162"/>
      <c r="AU252" s="162"/>
      <c r="AV252" s="162"/>
      <c r="AW252" s="162"/>
      <c r="AX252" s="162">
        <v>250</v>
      </c>
      <c r="AY252" s="162" t="s">
        <v>361</v>
      </c>
      <c r="AZ252" s="162">
        <v>0</v>
      </c>
      <c r="BA252" s="206" t="s">
        <v>361</v>
      </c>
      <c r="BB252" s="162" t="s">
        <v>361</v>
      </c>
    </row>
    <row r="253" spans="1:54">
      <c r="A253" s="180" t="s">
        <v>2997</v>
      </c>
      <c r="B253" s="162"/>
      <c r="C253" s="162"/>
      <c r="D253" s="162"/>
      <c r="E253" s="162"/>
      <c r="F253" s="162"/>
      <c r="G253" s="162"/>
      <c r="H253" s="162"/>
      <c r="I253" s="162"/>
      <c r="J253" s="162"/>
      <c r="K253" s="162"/>
      <c r="L253" s="162"/>
      <c r="M253" s="162"/>
      <c r="N253" s="162"/>
      <c r="O253" s="162"/>
      <c r="P253" s="162"/>
      <c r="Q253" s="162"/>
      <c r="R253" s="176" t="s">
        <v>207</v>
      </c>
      <c r="S253" s="177" t="s">
        <v>2001</v>
      </c>
      <c r="T253" s="177" t="s">
        <v>774</v>
      </c>
      <c r="U253" s="162"/>
      <c r="V253" s="162"/>
      <c r="W253" s="162"/>
      <c r="X253" s="162"/>
      <c r="Y253" s="162"/>
      <c r="Z253" s="162"/>
      <c r="AA253" s="162"/>
      <c r="AB253" s="162"/>
      <c r="AC253" s="162"/>
      <c r="AD253" s="162"/>
      <c r="AE253" s="162"/>
      <c r="AF253" s="162"/>
      <c r="AG253" s="162"/>
      <c r="AH253" s="165" t="s">
        <v>367</v>
      </c>
      <c r="AI253" s="189">
        <v>252</v>
      </c>
      <c r="AJ253" s="189" t="s">
        <v>2998</v>
      </c>
      <c r="AK253" s="184" t="s">
        <v>2999</v>
      </c>
      <c r="AL253" s="187" t="s">
        <v>3000</v>
      </c>
      <c r="AM253" s="162"/>
      <c r="AN253" s="162"/>
      <c r="AO253" s="162"/>
      <c r="AP253" s="162"/>
      <c r="AQ253" s="162"/>
      <c r="AR253" s="162"/>
      <c r="AS253" s="162"/>
      <c r="AT253" s="162"/>
      <c r="AU253" s="162"/>
      <c r="AV253" s="162"/>
      <c r="AW253" s="162"/>
      <c r="AX253" s="162">
        <v>251</v>
      </c>
      <c r="AY253" s="162" t="s">
        <v>361</v>
      </c>
      <c r="AZ253" s="162">
        <v>0</v>
      </c>
      <c r="BA253" s="206" t="s">
        <v>361</v>
      </c>
      <c r="BB253" s="162" t="s">
        <v>361</v>
      </c>
    </row>
    <row r="254" spans="1:54">
      <c r="A254" s="180" t="s">
        <v>3001</v>
      </c>
      <c r="B254" s="162"/>
      <c r="C254" s="162"/>
      <c r="D254" s="162"/>
      <c r="E254" s="162"/>
      <c r="F254" s="162"/>
      <c r="G254" s="162"/>
      <c r="H254" s="162"/>
      <c r="I254" s="162"/>
      <c r="J254" s="162"/>
      <c r="K254" s="162"/>
      <c r="L254" s="162"/>
      <c r="M254" s="162"/>
      <c r="N254" s="162"/>
      <c r="O254" s="162"/>
      <c r="P254" s="162"/>
      <c r="Q254" s="162"/>
      <c r="R254" s="176" t="s">
        <v>208</v>
      </c>
      <c r="S254" s="177" t="s">
        <v>2001</v>
      </c>
      <c r="T254" s="177" t="s">
        <v>792</v>
      </c>
      <c r="U254" s="162"/>
      <c r="V254" s="162"/>
      <c r="W254" s="162"/>
      <c r="X254" s="162"/>
      <c r="Y254" s="162"/>
      <c r="Z254" s="162"/>
      <c r="AA254" s="162"/>
      <c r="AB254" s="162"/>
      <c r="AC254" s="162"/>
      <c r="AD254" s="162"/>
      <c r="AE254" s="162"/>
      <c r="AF254" s="162"/>
      <c r="AG254" s="162"/>
      <c r="AH254" s="165" t="s">
        <v>367</v>
      </c>
      <c r="AI254" s="189">
        <v>253</v>
      </c>
      <c r="AJ254" s="189" t="s">
        <v>3002</v>
      </c>
      <c r="AK254" s="183" t="s">
        <v>3003</v>
      </c>
      <c r="AL254" s="186" t="s">
        <v>3004</v>
      </c>
      <c r="AM254" s="162"/>
      <c r="AN254" s="162"/>
      <c r="AO254" s="162"/>
      <c r="AP254" s="162"/>
      <c r="AQ254" s="162"/>
      <c r="AR254" s="162"/>
      <c r="AS254" s="162"/>
      <c r="AT254" s="162"/>
      <c r="AU254" s="162"/>
      <c r="AV254" s="162"/>
      <c r="AW254" s="162"/>
      <c r="AX254" s="162">
        <v>252</v>
      </c>
      <c r="AY254" s="162" t="s">
        <v>361</v>
      </c>
      <c r="AZ254" s="162">
        <v>0</v>
      </c>
      <c r="BA254" s="206" t="s">
        <v>361</v>
      </c>
      <c r="BB254" s="162" t="s">
        <v>361</v>
      </c>
    </row>
    <row r="255" spans="1:54">
      <c r="A255" s="180" t="s">
        <v>3005</v>
      </c>
      <c r="B255" s="162"/>
      <c r="C255" s="162"/>
      <c r="D255" s="162"/>
      <c r="E255" s="162"/>
      <c r="F255" s="162"/>
      <c r="G255" s="162"/>
      <c r="H255" s="162"/>
      <c r="I255" s="162"/>
      <c r="J255" s="162"/>
      <c r="K255" s="162"/>
      <c r="L255" s="162"/>
      <c r="M255" s="162"/>
      <c r="N255" s="162"/>
      <c r="O255" s="162"/>
      <c r="P255" s="162"/>
      <c r="Q255" s="162"/>
      <c r="R255" s="176" t="s">
        <v>213</v>
      </c>
      <c r="S255" s="177" t="s">
        <v>2001</v>
      </c>
      <c r="T255" s="177">
        <v>1212</v>
      </c>
      <c r="U255" s="162"/>
      <c r="V255" s="162"/>
      <c r="W255" s="162"/>
      <c r="X255" s="162"/>
      <c r="Y255" s="162"/>
      <c r="Z255" s="162"/>
      <c r="AA255" s="162"/>
      <c r="AB255" s="162"/>
      <c r="AC255" s="162"/>
      <c r="AD255" s="162"/>
      <c r="AE255" s="162"/>
      <c r="AF255" s="162"/>
      <c r="AG255" s="162"/>
      <c r="AH255" s="165" t="s">
        <v>367</v>
      </c>
      <c r="AI255" s="189">
        <v>254</v>
      </c>
      <c r="AJ255" s="189" t="s">
        <v>3006</v>
      </c>
      <c r="AK255" s="184" t="s">
        <v>3007</v>
      </c>
      <c r="AL255" s="187" t="s">
        <v>3008</v>
      </c>
      <c r="AM255" s="162"/>
      <c r="AN255" s="162"/>
      <c r="AO255" s="162"/>
      <c r="AP255" s="162"/>
      <c r="AQ255" s="162"/>
      <c r="AR255" s="162"/>
      <c r="AS255" s="162"/>
      <c r="AT255" s="162"/>
      <c r="AU255" s="162"/>
      <c r="AV255" s="162"/>
      <c r="AW255" s="162"/>
      <c r="AX255" s="162">
        <v>253</v>
      </c>
      <c r="AY255" s="162" t="s">
        <v>361</v>
      </c>
      <c r="AZ255" s="162">
        <v>0</v>
      </c>
      <c r="BA255" s="206" t="s">
        <v>361</v>
      </c>
      <c r="BB255" s="162" t="s">
        <v>361</v>
      </c>
    </row>
    <row r="256" spans="1:54">
      <c r="A256" s="180" t="s">
        <v>3009</v>
      </c>
      <c r="B256" s="162"/>
      <c r="C256" s="162"/>
      <c r="D256" s="162"/>
      <c r="E256" s="162"/>
      <c r="F256" s="162"/>
      <c r="G256" s="162"/>
      <c r="H256" s="162"/>
      <c r="I256" s="162"/>
      <c r="J256" s="162"/>
      <c r="K256" s="162"/>
      <c r="L256" s="162"/>
      <c r="M256" s="162"/>
      <c r="N256" s="162"/>
      <c r="O256" s="162"/>
      <c r="P256" s="162"/>
      <c r="Q256" s="162"/>
      <c r="R256" s="176" t="s">
        <v>216</v>
      </c>
      <c r="S256" s="177" t="s">
        <v>2001</v>
      </c>
      <c r="T256" s="177" t="s">
        <v>820</v>
      </c>
      <c r="U256" s="162"/>
      <c r="V256" s="162"/>
      <c r="W256" s="162"/>
      <c r="X256" s="162"/>
      <c r="Y256" s="162"/>
      <c r="Z256" s="162"/>
      <c r="AA256" s="162"/>
      <c r="AB256" s="162"/>
      <c r="AC256" s="162"/>
      <c r="AD256" s="162"/>
      <c r="AE256" s="162"/>
      <c r="AF256" s="162"/>
      <c r="AG256" s="162"/>
      <c r="AH256" s="165" t="s">
        <v>367</v>
      </c>
      <c r="AI256" s="189">
        <v>255</v>
      </c>
      <c r="AJ256" s="189" t="s">
        <v>3010</v>
      </c>
      <c r="AK256" s="183" t="s">
        <v>1253</v>
      </c>
      <c r="AL256" s="186" t="s">
        <v>3011</v>
      </c>
      <c r="AM256" s="162"/>
      <c r="AN256" s="162"/>
      <c r="AO256" s="162"/>
      <c r="AP256" s="162"/>
      <c r="AQ256" s="162"/>
      <c r="AR256" s="162"/>
      <c r="AS256" s="162"/>
      <c r="AT256" s="162"/>
      <c r="AU256" s="162"/>
      <c r="AV256" s="162"/>
      <c r="AW256" s="162"/>
      <c r="AX256" s="162">
        <v>254</v>
      </c>
      <c r="AY256" s="162" t="s">
        <v>361</v>
      </c>
      <c r="AZ256" s="162">
        <v>0</v>
      </c>
      <c r="BA256" s="206" t="s">
        <v>361</v>
      </c>
      <c r="BB256" s="162" t="s">
        <v>361</v>
      </c>
    </row>
    <row r="257" spans="1:54">
      <c r="A257" s="180" t="s">
        <v>3012</v>
      </c>
      <c r="B257" s="162"/>
      <c r="C257" s="162"/>
      <c r="D257" s="162"/>
      <c r="E257" s="162"/>
      <c r="F257" s="162"/>
      <c r="G257" s="162"/>
      <c r="H257" s="162"/>
      <c r="I257" s="162"/>
      <c r="J257" s="162"/>
      <c r="K257" s="162"/>
      <c r="L257" s="162"/>
      <c r="M257" s="162"/>
      <c r="N257" s="162"/>
      <c r="O257" s="162"/>
      <c r="P257" s="162"/>
      <c r="Q257" s="162"/>
      <c r="R257" s="176" t="s">
        <v>225</v>
      </c>
      <c r="S257" s="177" t="s">
        <v>2001</v>
      </c>
      <c r="T257" s="177" t="s">
        <v>773</v>
      </c>
      <c r="U257" s="162"/>
      <c r="V257" s="162"/>
      <c r="W257" s="162"/>
      <c r="X257" s="162"/>
      <c r="Y257" s="162"/>
      <c r="Z257" s="162"/>
      <c r="AA257" s="162"/>
      <c r="AB257" s="162"/>
      <c r="AC257" s="162"/>
      <c r="AD257" s="162"/>
      <c r="AE257" s="162"/>
      <c r="AF257" s="162"/>
      <c r="AG257" s="162"/>
      <c r="AH257" s="165" t="s">
        <v>367</v>
      </c>
      <c r="AI257" s="189">
        <v>256</v>
      </c>
      <c r="AJ257" s="189" t="s">
        <v>3013</v>
      </c>
      <c r="AK257" s="184" t="s">
        <v>3014</v>
      </c>
      <c r="AL257" s="187" t="s">
        <v>3015</v>
      </c>
      <c r="AM257" s="162"/>
      <c r="AN257" s="162"/>
      <c r="AO257" s="162"/>
      <c r="AP257" s="162"/>
      <c r="AQ257" s="162"/>
      <c r="AR257" s="162"/>
      <c r="AS257" s="162"/>
      <c r="AT257" s="162"/>
      <c r="AU257" s="162"/>
      <c r="AV257" s="162"/>
      <c r="AW257" s="162"/>
      <c r="AX257" s="162">
        <v>255</v>
      </c>
      <c r="AY257" s="162" t="s">
        <v>361</v>
      </c>
      <c r="AZ257" s="162">
        <v>0</v>
      </c>
      <c r="BA257" s="206" t="s">
        <v>361</v>
      </c>
      <c r="BB257" s="162" t="s">
        <v>361</v>
      </c>
    </row>
    <row r="258" spans="1:54">
      <c r="A258" s="180" t="s">
        <v>3016</v>
      </c>
      <c r="B258" s="162"/>
      <c r="C258" s="162"/>
      <c r="D258" s="162"/>
      <c r="E258" s="162"/>
      <c r="F258" s="162"/>
      <c r="G258" s="162"/>
      <c r="H258" s="162"/>
      <c r="I258" s="162"/>
      <c r="J258" s="162"/>
      <c r="K258" s="162"/>
      <c r="L258" s="162"/>
      <c r="M258" s="162"/>
      <c r="N258" s="162"/>
      <c r="O258" s="162"/>
      <c r="P258" s="162"/>
      <c r="Q258" s="162"/>
      <c r="R258" s="176" t="s">
        <v>247</v>
      </c>
      <c r="S258" s="177" t="s">
        <v>2001</v>
      </c>
      <c r="T258" s="177">
        <v>1213</v>
      </c>
      <c r="U258" s="162"/>
      <c r="V258" s="162"/>
      <c r="W258" s="162"/>
      <c r="X258" s="162"/>
      <c r="Y258" s="162"/>
      <c r="Z258" s="162"/>
      <c r="AA258" s="162"/>
      <c r="AB258" s="162"/>
      <c r="AC258" s="162"/>
      <c r="AD258" s="162"/>
      <c r="AE258" s="162"/>
      <c r="AF258" s="162"/>
      <c r="AG258" s="162"/>
      <c r="AH258" s="165" t="s">
        <v>367</v>
      </c>
      <c r="AI258" s="189">
        <v>257</v>
      </c>
      <c r="AJ258" s="189" t="s">
        <v>3017</v>
      </c>
      <c r="AK258" s="183" t="s">
        <v>3018</v>
      </c>
      <c r="AL258" s="186" t="s">
        <v>3019</v>
      </c>
      <c r="AM258" s="162"/>
      <c r="AN258" s="162"/>
      <c r="AO258" s="162"/>
      <c r="AP258" s="162"/>
      <c r="AQ258" s="162"/>
      <c r="AR258" s="162"/>
      <c r="AS258" s="162"/>
      <c r="AT258" s="162"/>
      <c r="AU258" s="162"/>
      <c r="AV258" s="162"/>
      <c r="AW258" s="162"/>
      <c r="AX258" s="162">
        <v>256</v>
      </c>
      <c r="AY258" s="162" t="s">
        <v>361</v>
      </c>
      <c r="AZ258" s="162">
        <v>0</v>
      </c>
      <c r="BA258" s="206" t="s">
        <v>361</v>
      </c>
      <c r="BB258" s="162" t="s">
        <v>361</v>
      </c>
    </row>
    <row r="259" spans="1:54">
      <c r="A259" s="180" t="s">
        <v>3020</v>
      </c>
      <c r="B259" s="162"/>
      <c r="C259" s="162"/>
      <c r="D259" s="162"/>
      <c r="E259" s="162"/>
      <c r="F259" s="162"/>
      <c r="G259" s="162"/>
      <c r="H259" s="162"/>
      <c r="I259" s="162"/>
      <c r="J259" s="162"/>
      <c r="K259" s="162"/>
      <c r="L259" s="162"/>
      <c r="M259" s="162"/>
      <c r="N259" s="162"/>
      <c r="O259" s="162"/>
      <c r="P259" s="162"/>
      <c r="Q259" s="162"/>
      <c r="R259" s="176" t="s">
        <v>248</v>
      </c>
      <c r="S259" s="177" t="s">
        <v>2001</v>
      </c>
      <c r="T259" s="177">
        <v>1214</v>
      </c>
      <c r="U259" s="162"/>
      <c r="V259" s="162"/>
      <c r="W259" s="162"/>
      <c r="X259" s="162"/>
      <c r="Y259" s="162"/>
      <c r="Z259" s="162"/>
      <c r="AA259" s="162"/>
      <c r="AB259" s="162"/>
      <c r="AC259" s="162"/>
      <c r="AD259" s="162"/>
      <c r="AE259" s="162"/>
      <c r="AF259" s="162"/>
      <c r="AG259" s="162"/>
      <c r="AH259" s="165" t="s">
        <v>367</v>
      </c>
      <c r="AI259" s="189">
        <v>258</v>
      </c>
      <c r="AJ259" s="189" t="s">
        <v>3021</v>
      </c>
      <c r="AK259" s="184" t="s">
        <v>3022</v>
      </c>
      <c r="AL259" s="187" t="s">
        <v>3023</v>
      </c>
      <c r="AM259" s="162"/>
      <c r="AN259" s="162"/>
      <c r="AO259" s="162"/>
      <c r="AP259" s="162"/>
      <c r="AQ259" s="162"/>
      <c r="AR259" s="162"/>
      <c r="AS259" s="162"/>
      <c r="AT259" s="162"/>
      <c r="AU259" s="162"/>
      <c r="AV259" s="162"/>
      <c r="AW259" s="162"/>
      <c r="AX259" s="162">
        <v>257</v>
      </c>
      <c r="AY259" s="162" t="s">
        <v>361</v>
      </c>
      <c r="AZ259" s="162">
        <v>0</v>
      </c>
      <c r="BA259" s="206" t="s">
        <v>361</v>
      </c>
      <c r="BB259" s="162" t="s">
        <v>361</v>
      </c>
    </row>
    <row r="260" spans="1:54">
      <c r="A260" s="180" t="s">
        <v>3024</v>
      </c>
      <c r="B260" s="162"/>
      <c r="C260" s="162"/>
      <c r="D260" s="162"/>
      <c r="E260" s="162"/>
      <c r="F260" s="162"/>
      <c r="G260" s="162"/>
      <c r="H260" s="162"/>
      <c r="I260" s="162"/>
      <c r="J260" s="162"/>
      <c r="K260" s="162"/>
      <c r="L260" s="162"/>
      <c r="M260" s="162"/>
      <c r="N260" s="162"/>
      <c r="O260" s="162"/>
      <c r="P260" s="162"/>
      <c r="Q260" s="162"/>
      <c r="R260" s="176" t="s">
        <v>249</v>
      </c>
      <c r="S260" s="177" t="s">
        <v>2001</v>
      </c>
      <c r="T260" s="177" t="s">
        <v>791</v>
      </c>
      <c r="U260" s="162"/>
      <c r="V260" s="162"/>
      <c r="W260" s="162"/>
      <c r="X260" s="162"/>
      <c r="Y260" s="162"/>
      <c r="Z260" s="162"/>
      <c r="AA260" s="162"/>
      <c r="AB260" s="162"/>
      <c r="AC260" s="162"/>
      <c r="AD260" s="162"/>
      <c r="AE260" s="162"/>
      <c r="AF260" s="162"/>
      <c r="AG260" s="162"/>
      <c r="AH260" s="165" t="s">
        <v>367</v>
      </c>
      <c r="AI260" s="189">
        <v>259</v>
      </c>
      <c r="AJ260" s="189" t="s">
        <v>3025</v>
      </c>
      <c r="AK260" s="183" t="s">
        <v>3026</v>
      </c>
      <c r="AL260" s="186" t="s">
        <v>3027</v>
      </c>
      <c r="AM260" s="162"/>
      <c r="AN260" s="162"/>
      <c r="AO260" s="162"/>
      <c r="AP260" s="162"/>
      <c r="AQ260" s="162"/>
      <c r="AR260" s="162"/>
      <c r="AS260" s="162"/>
      <c r="AT260" s="162"/>
      <c r="AU260" s="162"/>
      <c r="AV260" s="162"/>
      <c r="AW260" s="162"/>
      <c r="AX260" s="162">
        <v>258</v>
      </c>
      <c r="AY260" s="162" t="s">
        <v>361</v>
      </c>
      <c r="AZ260" s="162">
        <v>0</v>
      </c>
      <c r="BA260" s="206" t="s">
        <v>361</v>
      </c>
      <c r="BB260" s="162" t="s">
        <v>361</v>
      </c>
    </row>
    <row r="261" spans="1:54">
      <c r="A261" s="180" t="s">
        <v>3028</v>
      </c>
      <c r="B261" s="162"/>
      <c r="C261" s="162"/>
      <c r="D261" s="162"/>
      <c r="E261" s="162"/>
      <c r="F261" s="162"/>
      <c r="G261" s="162"/>
      <c r="H261" s="162"/>
      <c r="I261" s="162"/>
      <c r="J261" s="162"/>
      <c r="K261" s="162"/>
      <c r="L261" s="162"/>
      <c r="M261" s="162"/>
      <c r="N261" s="162"/>
      <c r="O261" s="162"/>
      <c r="P261" s="162"/>
      <c r="Q261" s="162"/>
      <c r="R261" s="176" t="s">
        <v>259</v>
      </c>
      <c r="S261" s="177" t="s">
        <v>2279</v>
      </c>
      <c r="T261" s="177" t="s">
        <v>790</v>
      </c>
      <c r="U261" s="162"/>
      <c r="V261" s="162"/>
      <c r="W261" s="162"/>
      <c r="X261" s="162"/>
      <c r="Y261" s="162"/>
      <c r="Z261" s="162"/>
      <c r="AA261" s="162"/>
      <c r="AB261" s="162"/>
      <c r="AC261" s="162"/>
      <c r="AD261" s="162"/>
      <c r="AE261" s="162"/>
      <c r="AF261" s="162"/>
      <c r="AG261" s="162"/>
      <c r="AH261" s="165" t="s">
        <v>367</v>
      </c>
      <c r="AI261" s="189">
        <v>260</v>
      </c>
      <c r="AJ261" s="189" t="s">
        <v>3029</v>
      </c>
      <c r="AK261" s="184" t="s">
        <v>3030</v>
      </c>
      <c r="AL261" s="187" t="s">
        <v>3031</v>
      </c>
      <c r="AM261" s="162"/>
      <c r="AN261" s="162"/>
      <c r="AO261" s="162"/>
      <c r="AP261" s="162"/>
      <c r="AQ261" s="162"/>
      <c r="AR261" s="162"/>
      <c r="AS261" s="162"/>
      <c r="AT261" s="162"/>
      <c r="AU261" s="162"/>
      <c r="AV261" s="162"/>
      <c r="AW261" s="162"/>
      <c r="AX261" s="162">
        <v>259</v>
      </c>
      <c r="AY261" s="162" t="s">
        <v>361</v>
      </c>
      <c r="AZ261" s="162">
        <v>0</v>
      </c>
      <c r="BA261" s="206" t="s">
        <v>361</v>
      </c>
      <c r="BB261" s="162" t="s">
        <v>361</v>
      </c>
    </row>
    <row r="262" spans="1:54">
      <c r="A262" s="180" t="s">
        <v>3032</v>
      </c>
      <c r="B262" s="162"/>
      <c r="C262" s="162"/>
      <c r="D262" s="162"/>
      <c r="E262" s="162"/>
      <c r="F262" s="162"/>
      <c r="G262" s="162"/>
      <c r="H262" s="162"/>
      <c r="I262" s="162"/>
      <c r="J262" s="162"/>
      <c r="K262" s="162"/>
      <c r="L262" s="162"/>
      <c r="M262" s="162"/>
      <c r="N262" s="162"/>
      <c r="O262" s="162"/>
      <c r="P262" s="162"/>
      <c r="Q262" s="162"/>
      <c r="R262" s="176" t="s">
        <v>260</v>
      </c>
      <c r="S262" s="177" t="s">
        <v>2001</v>
      </c>
      <c r="T262" s="177" t="s">
        <v>789</v>
      </c>
      <c r="U262" s="162"/>
      <c r="V262" s="162"/>
      <c r="W262" s="162"/>
      <c r="X262" s="162"/>
      <c r="Y262" s="162"/>
      <c r="Z262" s="162"/>
      <c r="AA262" s="162"/>
      <c r="AB262" s="162"/>
      <c r="AC262" s="162"/>
      <c r="AD262" s="162"/>
      <c r="AE262" s="162"/>
      <c r="AF262" s="162"/>
      <c r="AG262" s="162"/>
      <c r="AH262" s="165" t="s">
        <v>367</v>
      </c>
      <c r="AI262" s="189">
        <v>261</v>
      </c>
      <c r="AJ262" s="189" t="s">
        <v>3033</v>
      </c>
      <c r="AK262" s="183" t="s">
        <v>3034</v>
      </c>
      <c r="AL262" s="186" t="s">
        <v>3035</v>
      </c>
      <c r="AM262" s="162"/>
      <c r="AN262" s="162"/>
      <c r="AO262" s="162"/>
      <c r="AP262" s="162"/>
      <c r="AQ262" s="162"/>
      <c r="AR262" s="162"/>
      <c r="AS262" s="162"/>
      <c r="AT262" s="162"/>
      <c r="AU262" s="162"/>
      <c r="AV262" s="162"/>
      <c r="AW262" s="162"/>
      <c r="AX262" s="162">
        <v>260</v>
      </c>
      <c r="AY262" s="162" t="s">
        <v>361</v>
      </c>
      <c r="AZ262" s="162">
        <v>0</v>
      </c>
      <c r="BA262" s="206" t="s">
        <v>361</v>
      </c>
      <c r="BB262" s="162" t="s">
        <v>361</v>
      </c>
    </row>
    <row r="263" spans="1:54">
      <c r="A263" s="180" t="s">
        <v>3036</v>
      </c>
      <c r="B263" s="162"/>
      <c r="C263" s="162"/>
      <c r="D263" s="162"/>
      <c r="E263" s="162"/>
      <c r="F263" s="162"/>
      <c r="G263" s="162"/>
      <c r="H263" s="162"/>
      <c r="I263" s="162"/>
      <c r="J263" s="162"/>
      <c r="K263" s="162"/>
      <c r="L263" s="162"/>
      <c r="M263" s="162"/>
      <c r="N263" s="162"/>
      <c r="O263" s="162"/>
      <c r="P263" s="162"/>
      <c r="Q263" s="162"/>
      <c r="R263" s="176" t="s">
        <v>277</v>
      </c>
      <c r="S263" s="177" t="s">
        <v>2001</v>
      </c>
      <c r="T263" s="177">
        <v>1509</v>
      </c>
      <c r="U263" s="162"/>
      <c r="V263" s="162"/>
      <c r="W263" s="162"/>
      <c r="X263" s="162"/>
      <c r="Y263" s="162"/>
      <c r="Z263" s="162"/>
      <c r="AA263" s="162"/>
      <c r="AB263" s="162"/>
      <c r="AC263" s="162"/>
      <c r="AD263" s="162"/>
      <c r="AE263" s="162"/>
      <c r="AF263" s="162"/>
      <c r="AG263" s="162"/>
      <c r="AH263" s="165" t="s">
        <v>367</v>
      </c>
      <c r="AI263" s="189">
        <v>262</v>
      </c>
      <c r="AJ263" s="189" t="s">
        <v>3037</v>
      </c>
      <c r="AK263" s="184" t="s">
        <v>3038</v>
      </c>
      <c r="AL263" s="187" t="s">
        <v>3039</v>
      </c>
      <c r="AM263" s="162"/>
      <c r="AN263" s="162"/>
      <c r="AO263" s="162"/>
      <c r="AP263" s="162"/>
      <c r="AQ263" s="162"/>
      <c r="AR263" s="162"/>
      <c r="AS263" s="162"/>
      <c r="AT263" s="162"/>
      <c r="AU263" s="162"/>
      <c r="AV263" s="162"/>
      <c r="AW263" s="162"/>
      <c r="AX263" s="162">
        <v>261</v>
      </c>
      <c r="AY263" s="162" t="s">
        <v>361</v>
      </c>
      <c r="AZ263" s="162">
        <v>0</v>
      </c>
      <c r="BA263" s="206" t="s">
        <v>361</v>
      </c>
      <c r="BB263" s="162" t="s">
        <v>361</v>
      </c>
    </row>
    <row r="264" spans="1:54">
      <c r="A264" s="180" t="s">
        <v>3040</v>
      </c>
      <c r="B264" s="162"/>
      <c r="C264" s="162"/>
      <c r="D264" s="162"/>
      <c r="E264" s="162"/>
      <c r="F264" s="162"/>
      <c r="G264" s="162"/>
      <c r="H264" s="162"/>
      <c r="I264" s="162"/>
      <c r="J264" s="162"/>
      <c r="K264" s="162"/>
      <c r="L264" s="162"/>
      <c r="M264" s="162"/>
      <c r="N264" s="162"/>
      <c r="O264" s="162"/>
      <c r="P264" s="162"/>
      <c r="Q264" s="162"/>
      <c r="R264" s="176" t="s">
        <v>290</v>
      </c>
      <c r="S264" s="177" t="s">
        <v>2001</v>
      </c>
      <c r="T264" s="177" t="s">
        <v>772</v>
      </c>
      <c r="U264" s="162"/>
      <c r="V264" s="162"/>
      <c r="W264" s="162"/>
      <c r="X264" s="162"/>
      <c r="Y264" s="162"/>
      <c r="Z264" s="162"/>
      <c r="AA264" s="162"/>
      <c r="AB264" s="162"/>
      <c r="AC264" s="162"/>
      <c r="AD264" s="162"/>
      <c r="AE264" s="162"/>
      <c r="AF264" s="162"/>
      <c r="AG264" s="162"/>
      <c r="AH264" s="165" t="s">
        <v>367</v>
      </c>
      <c r="AI264" s="189">
        <v>263</v>
      </c>
      <c r="AJ264" s="189" t="s">
        <v>3041</v>
      </c>
      <c r="AK264" s="183" t="s">
        <v>3042</v>
      </c>
      <c r="AL264" s="186" t="s">
        <v>3043</v>
      </c>
      <c r="AM264" s="162"/>
      <c r="AN264" s="162"/>
      <c r="AO264" s="162"/>
      <c r="AP264" s="162"/>
      <c r="AQ264" s="162"/>
      <c r="AR264" s="162"/>
      <c r="AS264" s="162"/>
      <c r="AT264" s="162"/>
      <c r="AU264" s="162"/>
      <c r="AV264" s="162"/>
      <c r="AW264" s="162"/>
      <c r="AX264" s="162">
        <v>262</v>
      </c>
      <c r="AY264" s="162" t="s">
        <v>361</v>
      </c>
      <c r="AZ264" s="162">
        <v>0</v>
      </c>
      <c r="BA264" s="206" t="s">
        <v>361</v>
      </c>
      <c r="BB264" s="162" t="s">
        <v>361</v>
      </c>
    </row>
    <row r="265" spans="1:54">
      <c r="A265" s="180" t="s">
        <v>3044</v>
      </c>
      <c r="B265" s="162"/>
      <c r="C265" s="162"/>
      <c r="D265" s="162"/>
      <c r="E265" s="162"/>
      <c r="F265" s="162"/>
      <c r="G265" s="162"/>
      <c r="H265" s="162"/>
      <c r="I265" s="162"/>
      <c r="J265" s="162"/>
      <c r="K265" s="162"/>
      <c r="L265" s="162"/>
      <c r="M265" s="162"/>
      <c r="N265" s="162"/>
      <c r="O265" s="162"/>
      <c r="P265" s="162"/>
      <c r="Q265" s="162"/>
      <c r="R265" s="176" t="s">
        <v>296</v>
      </c>
      <c r="S265" s="177" t="s">
        <v>2001</v>
      </c>
      <c r="T265" s="177">
        <v>1513</v>
      </c>
      <c r="U265" s="162"/>
      <c r="V265" s="162"/>
      <c r="W265" s="162"/>
      <c r="X265" s="162"/>
      <c r="Y265" s="162"/>
      <c r="Z265" s="162"/>
      <c r="AA265" s="162"/>
      <c r="AB265" s="162"/>
      <c r="AC265" s="162"/>
      <c r="AD265" s="162"/>
      <c r="AE265" s="162"/>
      <c r="AF265" s="162"/>
      <c r="AG265" s="162"/>
      <c r="AH265" s="165" t="s">
        <v>367</v>
      </c>
      <c r="AI265" s="189">
        <v>264</v>
      </c>
      <c r="AJ265" s="189" t="s">
        <v>3045</v>
      </c>
      <c r="AK265" s="184" t="s">
        <v>3046</v>
      </c>
      <c r="AL265" s="187" t="s">
        <v>3047</v>
      </c>
      <c r="AM265" s="162"/>
      <c r="AN265" s="162"/>
      <c r="AO265" s="162"/>
      <c r="AP265" s="162"/>
      <c r="AQ265" s="162"/>
      <c r="AR265" s="162"/>
      <c r="AS265" s="162"/>
      <c r="AT265" s="162"/>
      <c r="AU265" s="162"/>
      <c r="AV265" s="162"/>
      <c r="AW265" s="162"/>
      <c r="AX265" s="162">
        <v>263</v>
      </c>
      <c r="AY265" s="162" t="s">
        <v>361</v>
      </c>
      <c r="AZ265" s="162">
        <v>0</v>
      </c>
      <c r="BA265" s="206" t="s">
        <v>361</v>
      </c>
      <c r="BB265" s="162" t="s">
        <v>361</v>
      </c>
    </row>
    <row r="266" spans="1:54">
      <c r="A266" s="180" t="s">
        <v>3048</v>
      </c>
      <c r="B266" s="162"/>
      <c r="C266" s="162"/>
      <c r="D266" s="162"/>
      <c r="E266" s="162"/>
      <c r="F266" s="162"/>
      <c r="G266" s="162"/>
      <c r="H266" s="162"/>
      <c r="I266" s="162"/>
      <c r="J266" s="162"/>
      <c r="K266" s="162"/>
      <c r="L266" s="162"/>
      <c r="M266" s="162"/>
      <c r="N266" s="162"/>
      <c r="O266" s="162"/>
      <c r="P266" s="162"/>
      <c r="Q266" s="162"/>
      <c r="R266" s="176" t="s">
        <v>300</v>
      </c>
      <c r="S266" s="177" t="s">
        <v>2001</v>
      </c>
      <c r="T266" s="177">
        <v>1215</v>
      </c>
      <c r="U266" s="162"/>
      <c r="V266" s="162"/>
      <c r="W266" s="162"/>
      <c r="X266" s="162"/>
      <c r="Y266" s="162"/>
      <c r="Z266" s="162"/>
      <c r="AA266" s="162"/>
      <c r="AB266" s="162"/>
      <c r="AC266" s="162"/>
      <c r="AD266" s="162"/>
      <c r="AE266" s="162"/>
      <c r="AF266" s="162"/>
      <c r="AG266" s="162"/>
      <c r="AH266" s="165" t="s">
        <v>367</v>
      </c>
      <c r="AI266" s="189">
        <v>265</v>
      </c>
      <c r="AJ266" s="189" t="s">
        <v>3049</v>
      </c>
      <c r="AK266" s="183" t="s">
        <v>3050</v>
      </c>
      <c r="AL266" s="186" t="s">
        <v>3051</v>
      </c>
      <c r="AM266" s="162"/>
      <c r="AN266" s="162"/>
      <c r="AO266" s="162"/>
      <c r="AP266" s="162"/>
      <c r="AQ266" s="162"/>
      <c r="AR266" s="162"/>
      <c r="AS266" s="162"/>
      <c r="AT266" s="162"/>
      <c r="AU266" s="162"/>
      <c r="AV266" s="162"/>
      <c r="AW266" s="162"/>
      <c r="AX266" s="162">
        <v>264</v>
      </c>
      <c r="AY266" s="162" t="s">
        <v>361</v>
      </c>
      <c r="AZ266" s="162">
        <v>0</v>
      </c>
      <c r="BA266" s="206" t="s">
        <v>361</v>
      </c>
      <c r="BB266" s="162" t="s">
        <v>361</v>
      </c>
    </row>
    <row r="267" spans="1:54">
      <c r="A267" s="180" t="s">
        <v>3052</v>
      </c>
      <c r="B267" s="162"/>
      <c r="C267" s="162"/>
      <c r="D267" s="162"/>
      <c r="E267" s="162"/>
      <c r="F267" s="162"/>
      <c r="G267" s="162"/>
      <c r="H267" s="162"/>
      <c r="I267" s="162"/>
      <c r="J267" s="162"/>
      <c r="K267" s="162"/>
      <c r="L267" s="162"/>
      <c r="M267" s="162"/>
      <c r="N267" s="162"/>
      <c r="O267" s="162"/>
      <c r="P267" s="162"/>
      <c r="Q267" s="162"/>
      <c r="R267" s="176" t="s">
        <v>319</v>
      </c>
      <c r="S267" s="177" t="s">
        <v>2001</v>
      </c>
      <c r="T267" s="177" t="s">
        <v>788</v>
      </c>
      <c r="U267" s="162"/>
      <c r="V267" s="162"/>
      <c r="W267" s="162"/>
      <c r="X267" s="162"/>
      <c r="Y267" s="162"/>
      <c r="Z267" s="162"/>
      <c r="AA267" s="162"/>
      <c r="AB267" s="162"/>
      <c r="AC267" s="162"/>
      <c r="AD267" s="162"/>
      <c r="AE267" s="162"/>
      <c r="AF267" s="162"/>
      <c r="AG267" s="162"/>
      <c r="AH267" s="165" t="s">
        <v>367</v>
      </c>
      <c r="AI267" s="189">
        <v>266</v>
      </c>
      <c r="AJ267" s="189" t="s">
        <v>3053</v>
      </c>
      <c r="AK267" s="184" t="s">
        <v>3054</v>
      </c>
      <c r="AL267" s="187" t="s">
        <v>3055</v>
      </c>
      <c r="AM267" s="162"/>
      <c r="AN267" s="162"/>
      <c r="AO267" s="162"/>
      <c r="AP267" s="162"/>
      <c r="AQ267" s="162"/>
      <c r="AR267" s="162"/>
      <c r="AS267" s="162"/>
      <c r="AT267" s="162"/>
      <c r="AU267" s="162"/>
      <c r="AV267" s="162"/>
      <c r="AW267" s="162"/>
      <c r="AX267" s="162">
        <v>265</v>
      </c>
      <c r="AY267" s="162" t="s">
        <v>361</v>
      </c>
      <c r="AZ267" s="162">
        <v>0</v>
      </c>
      <c r="BA267" s="206" t="s">
        <v>361</v>
      </c>
      <c r="BB267" s="162" t="s">
        <v>361</v>
      </c>
    </row>
    <row r="268" spans="1:54">
      <c r="A268" s="180" t="s">
        <v>3056</v>
      </c>
      <c r="B268" s="162"/>
      <c r="C268" s="162"/>
      <c r="D268" s="162"/>
      <c r="E268" s="162"/>
      <c r="F268" s="162"/>
      <c r="G268" s="162"/>
      <c r="H268" s="162"/>
      <c r="I268" s="162"/>
      <c r="J268" s="162"/>
      <c r="K268" s="162"/>
      <c r="L268" s="162"/>
      <c r="M268" s="162"/>
      <c r="N268" s="162"/>
      <c r="O268" s="162"/>
      <c r="P268" s="162"/>
      <c r="Q268" s="162"/>
      <c r="R268" s="176" t="s">
        <v>320</v>
      </c>
      <c r="S268" s="177" t="s">
        <v>2001</v>
      </c>
      <c r="T268" s="177" t="s">
        <v>787</v>
      </c>
      <c r="U268" s="162"/>
      <c r="V268" s="162"/>
      <c r="W268" s="162"/>
      <c r="X268" s="162"/>
      <c r="Y268" s="162"/>
      <c r="Z268" s="162"/>
      <c r="AA268" s="162"/>
      <c r="AB268" s="162"/>
      <c r="AC268" s="162"/>
      <c r="AD268" s="162"/>
      <c r="AE268" s="162"/>
      <c r="AF268" s="162"/>
      <c r="AG268" s="162"/>
      <c r="AH268" s="165" t="s">
        <v>367</v>
      </c>
      <c r="AI268" s="189">
        <v>267</v>
      </c>
      <c r="AJ268" s="189" t="s">
        <v>3057</v>
      </c>
      <c r="AK268" s="183" t="s">
        <v>3058</v>
      </c>
      <c r="AL268" s="186" t="s">
        <v>3059</v>
      </c>
      <c r="AM268" s="162"/>
      <c r="AN268" s="162"/>
      <c r="AO268" s="162"/>
      <c r="AP268" s="162"/>
      <c r="AQ268" s="162"/>
      <c r="AR268" s="162"/>
      <c r="AS268" s="162"/>
      <c r="AT268" s="162"/>
      <c r="AU268" s="162"/>
      <c r="AV268" s="162"/>
      <c r="AW268" s="162"/>
      <c r="AX268" s="162">
        <v>266</v>
      </c>
      <c r="AY268" s="162" t="s">
        <v>361</v>
      </c>
      <c r="AZ268" s="162">
        <v>0</v>
      </c>
      <c r="BA268" s="206" t="s">
        <v>361</v>
      </c>
      <c r="BB268" s="162" t="s">
        <v>361</v>
      </c>
    </row>
    <row r="269" spans="1:54">
      <c r="A269" s="180" t="s">
        <v>3060</v>
      </c>
      <c r="B269" s="162"/>
      <c r="C269" s="162"/>
      <c r="D269" s="162"/>
      <c r="E269" s="162"/>
      <c r="F269" s="162"/>
      <c r="G269" s="162"/>
      <c r="H269" s="162"/>
      <c r="I269" s="162"/>
      <c r="J269" s="162"/>
      <c r="K269" s="162"/>
      <c r="L269" s="162"/>
      <c r="M269" s="162"/>
      <c r="N269" s="162"/>
      <c r="O269" s="162"/>
      <c r="P269" s="162"/>
      <c r="Q269" s="162"/>
      <c r="R269" s="176" t="s">
        <v>322</v>
      </c>
      <c r="S269" s="177" t="s">
        <v>2001</v>
      </c>
      <c r="T269" s="177" t="s">
        <v>771</v>
      </c>
      <c r="U269" s="162"/>
      <c r="V269" s="162"/>
      <c r="W269" s="162"/>
      <c r="X269" s="162"/>
      <c r="Y269" s="162"/>
      <c r="Z269" s="162"/>
      <c r="AA269" s="162"/>
      <c r="AB269" s="162"/>
      <c r="AC269" s="162"/>
      <c r="AD269" s="162"/>
      <c r="AE269" s="162"/>
      <c r="AF269" s="162"/>
      <c r="AG269" s="162"/>
      <c r="AH269" s="165" t="s">
        <v>367</v>
      </c>
      <c r="AI269" s="189">
        <v>268</v>
      </c>
      <c r="AJ269" s="189" t="s">
        <v>3061</v>
      </c>
      <c r="AK269" s="184" t="s">
        <v>3062</v>
      </c>
      <c r="AL269" s="187" t="s">
        <v>3063</v>
      </c>
      <c r="AM269" s="162"/>
      <c r="AN269" s="162"/>
      <c r="AO269" s="162"/>
      <c r="AP269" s="162"/>
      <c r="AQ269" s="162"/>
      <c r="AR269" s="162"/>
      <c r="AS269" s="162"/>
      <c r="AT269" s="162"/>
      <c r="AU269" s="162"/>
      <c r="AV269" s="162"/>
      <c r="AW269" s="162"/>
      <c r="AX269" s="162">
        <v>267</v>
      </c>
      <c r="AY269" s="162" t="s">
        <v>361</v>
      </c>
      <c r="AZ269" s="162">
        <v>0</v>
      </c>
      <c r="BA269" s="206" t="s">
        <v>361</v>
      </c>
      <c r="BB269" s="162" t="s">
        <v>361</v>
      </c>
    </row>
    <row r="270" spans="1:54">
      <c r="A270" s="180" t="s">
        <v>3064</v>
      </c>
      <c r="B270" s="162"/>
      <c r="C270" s="162"/>
      <c r="D270" s="162"/>
      <c r="E270" s="162"/>
      <c r="F270" s="162"/>
      <c r="G270" s="162"/>
      <c r="H270" s="162"/>
      <c r="I270" s="162"/>
      <c r="J270" s="162"/>
      <c r="K270" s="162"/>
      <c r="L270" s="162"/>
      <c r="M270" s="162"/>
      <c r="N270" s="162"/>
      <c r="O270" s="162"/>
      <c r="P270" s="162"/>
      <c r="Q270" s="162"/>
      <c r="R270" s="176" t="s">
        <v>344</v>
      </c>
      <c r="S270" s="177" t="s">
        <v>2001</v>
      </c>
      <c r="T270" s="177" t="s">
        <v>786</v>
      </c>
      <c r="U270" s="162"/>
      <c r="V270" s="162"/>
      <c r="W270" s="162"/>
      <c r="X270" s="162"/>
      <c r="Y270" s="162"/>
      <c r="Z270" s="162"/>
      <c r="AA270" s="162"/>
      <c r="AB270" s="162"/>
      <c r="AC270" s="162"/>
      <c r="AD270" s="162"/>
      <c r="AE270" s="162"/>
      <c r="AF270" s="162"/>
      <c r="AG270" s="162"/>
      <c r="AH270" s="165" t="s">
        <v>367</v>
      </c>
      <c r="AI270" s="189">
        <v>269</v>
      </c>
      <c r="AJ270" s="189" t="s">
        <v>3065</v>
      </c>
      <c r="AK270" s="183" t="s">
        <v>3066</v>
      </c>
      <c r="AL270" s="186" t="s">
        <v>3067</v>
      </c>
      <c r="AM270" s="162"/>
      <c r="AN270" s="162"/>
      <c r="AO270" s="162"/>
      <c r="AP270" s="162"/>
      <c r="AQ270" s="162"/>
      <c r="AR270" s="162"/>
      <c r="AS270" s="162"/>
      <c r="AT270" s="162"/>
      <c r="AU270" s="162"/>
      <c r="AV270" s="162"/>
      <c r="AW270" s="162"/>
      <c r="AX270" s="162">
        <v>268</v>
      </c>
      <c r="AY270" s="162" t="s">
        <v>361</v>
      </c>
      <c r="AZ270" s="162">
        <v>0</v>
      </c>
      <c r="BA270" s="206" t="s">
        <v>361</v>
      </c>
      <c r="BB270" s="162" t="s">
        <v>361</v>
      </c>
    </row>
    <row r="271" spans="1:54">
      <c r="A271" s="180" t="s">
        <v>3068</v>
      </c>
      <c r="B271" s="162"/>
      <c r="C271" s="162"/>
      <c r="D271" s="162"/>
      <c r="E271" s="162"/>
      <c r="F271" s="162"/>
      <c r="G271" s="162"/>
      <c r="H271" s="162"/>
      <c r="I271" s="162"/>
      <c r="J271" s="162"/>
      <c r="K271" s="162"/>
      <c r="L271" s="162"/>
      <c r="M271" s="162"/>
      <c r="N271" s="162"/>
      <c r="O271" s="162"/>
      <c r="P271" s="162"/>
      <c r="Q271" s="162"/>
      <c r="R271" s="162"/>
      <c r="S271" s="162"/>
      <c r="T271" s="162"/>
      <c r="U271" s="162"/>
      <c r="V271" s="162"/>
      <c r="W271" s="162"/>
      <c r="X271" s="162"/>
      <c r="Y271" s="162"/>
      <c r="Z271" s="162"/>
      <c r="AA271" s="162"/>
      <c r="AB271" s="162"/>
      <c r="AC271" s="162"/>
      <c r="AD271" s="162"/>
      <c r="AE271" s="162"/>
      <c r="AF271" s="162"/>
      <c r="AG271" s="162"/>
      <c r="AH271" s="165" t="s">
        <v>367</v>
      </c>
      <c r="AI271" s="189">
        <v>270</v>
      </c>
      <c r="AJ271" s="189" t="s">
        <v>3069</v>
      </c>
      <c r="AK271" s="184" t="s">
        <v>3070</v>
      </c>
      <c r="AL271" s="187" t="s">
        <v>3071</v>
      </c>
      <c r="AM271" s="162"/>
      <c r="AN271" s="162"/>
      <c r="AO271" s="162"/>
      <c r="AP271" s="162"/>
      <c r="AQ271" s="162"/>
      <c r="AR271" s="162"/>
      <c r="AS271" s="162"/>
      <c r="AT271" s="162"/>
      <c r="AU271" s="162"/>
      <c r="AV271" s="162"/>
      <c r="AW271" s="162"/>
      <c r="AX271" s="162">
        <v>269</v>
      </c>
      <c r="AY271" s="162" t="s">
        <v>361</v>
      </c>
      <c r="AZ271" s="162">
        <v>0</v>
      </c>
      <c r="BA271" s="206" t="s">
        <v>361</v>
      </c>
      <c r="BB271" s="162" t="s">
        <v>361</v>
      </c>
    </row>
    <row r="272" spans="1:54">
      <c r="A272" s="180" t="s">
        <v>3072</v>
      </c>
      <c r="B272" s="162"/>
      <c r="C272" s="162"/>
      <c r="D272" s="162"/>
      <c r="E272" s="162"/>
      <c r="F272" s="162"/>
      <c r="G272" s="162"/>
      <c r="H272" s="162"/>
      <c r="I272" s="162"/>
      <c r="J272" s="162"/>
      <c r="K272" s="162"/>
      <c r="L272" s="162"/>
      <c r="M272" s="162"/>
      <c r="N272" s="162"/>
      <c r="O272" s="162"/>
      <c r="P272" s="162"/>
      <c r="Q272" s="162"/>
      <c r="R272" s="173" t="s">
        <v>29</v>
      </c>
      <c r="S272" s="174"/>
      <c r="T272" s="174">
        <v>105</v>
      </c>
      <c r="U272" s="162"/>
      <c r="V272" s="162"/>
      <c r="W272" s="162"/>
      <c r="X272" s="162"/>
      <c r="Y272" s="162"/>
      <c r="Z272" s="162"/>
      <c r="AA272" s="162"/>
      <c r="AB272" s="162"/>
      <c r="AC272" s="162"/>
      <c r="AD272" s="162"/>
      <c r="AE272" s="162"/>
      <c r="AF272" s="162"/>
      <c r="AG272" s="162"/>
      <c r="AH272" s="165" t="s">
        <v>367</v>
      </c>
      <c r="AI272" s="189">
        <v>271</v>
      </c>
      <c r="AJ272" s="189" t="s">
        <v>3073</v>
      </c>
      <c r="AK272" s="183" t="s">
        <v>3074</v>
      </c>
      <c r="AL272" s="186" t="s">
        <v>3075</v>
      </c>
      <c r="AM272" s="162"/>
      <c r="AN272" s="162"/>
      <c r="AO272" s="162"/>
      <c r="AP272" s="162"/>
      <c r="AQ272" s="162"/>
      <c r="AR272" s="162"/>
      <c r="AS272" s="162"/>
      <c r="AT272" s="162"/>
      <c r="AU272" s="162"/>
      <c r="AV272" s="162"/>
      <c r="AW272" s="162"/>
      <c r="AX272" s="162">
        <v>270</v>
      </c>
      <c r="AY272" s="162" t="s">
        <v>361</v>
      </c>
      <c r="AZ272" s="162">
        <v>0</v>
      </c>
      <c r="BA272" s="206" t="s">
        <v>361</v>
      </c>
      <c r="BB272" s="162" t="s">
        <v>361</v>
      </c>
    </row>
    <row r="273" spans="1:54">
      <c r="A273" s="180" t="s">
        <v>3076</v>
      </c>
      <c r="B273" s="162"/>
      <c r="C273" s="162"/>
      <c r="D273" s="162"/>
      <c r="E273" s="162"/>
      <c r="F273" s="162"/>
      <c r="G273" s="162"/>
      <c r="H273" s="162"/>
      <c r="I273" s="162"/>
      <c r="J273" s="162"/>
      <c r="K273" s="162"/>
      <c r="L273" s="162"/>
      <c r="M273" s="162"/>
      <c r="N273" s="162"/>
      <c r="O273" s="162"/>
      <c r="P273" s="162"/>
      <c r="Q273" s="162"/>
      <c r="R273" s="176" t="s">
        <v>28</v>
      </c>
      <c r="S273" s="177" t="s">
        <v>2001</v>
      </c>
      <c r="T273" s="177" t="s">
        <v>759</v>
      </c>
      <c r="U273" s="162"/>
      <c r="V273" s="162"/>
      <c r="W273" s="162"/>
      <c r="X273" s="162"/>
      <c r="Y273" s="162"/>
      <c r="Z273" s="162"/>
      <c r="AA273" s="162"/>
      <c r="AB273" s="162"/>
      <c r="AC273" s="162"/>
      <c r="AD273" s="162"/>
      <c r="AE273" s="162"/>
      <c r="AF273" s="162"/>
      <c r="AG273" s="162"/>
      <c r="AH273" s="165" t="s">
        <v>367</v>
      </c>
      <c r="AI273" s="189">
        <v>272</v>
      </c>
      <c r="AJ273" s="189" t="s">
        <v>3077</v>
      </c>
      <c r="AK273" s="184" t="s">
        <v>3078</v>
      </c>
      <c r="AL273" s="187" t="s">
        <v>3079</v>
      </c>
      <c r="AM273" s="162"/>
      <c r="AN273" s="162"/>
      <c r="AO273" s="162"/>
      <c r="AP273" s="162"/>
      <c r="AQ273" s="162"/>
      <c r="AR273" s="162"/>
      <c r="AS273" s="162"/>
      <c r="AT273" s="162"/>
      <c r="AU273" s="162"/>
      <c r="AV273" s="162"/>
      <c r="AW273" s="162"/>
      <c r="AX273" s="162">
        <v>271</v>
      </c>
      <c r="AY273" s="162" t="s">
        <v>361</v>
      </c>
      <c r="AZ273" s="162">
        <v>0</v>
      </c>
      <c r="BA273" s="206" t="s">
        <v>361</v>
      </c>
      <c r="BB273" s="162" t="s">
        <v>361</v>
      </c>
    </row>
    <row r="274" spans="1:54">
      <c r="A274" s="180" t="s">
        <v>3080</v>
      </c>
      <c r="B274" s="162"/>
      <c r="C274" s="162"/>
      <c r="D274" s="162"/>
      <c r="E274" s="162"/>
      <c r="F274" s="162"/>
      <c r="G274" s="162"/>
      <c r="H274" s="162"/>
      <c r="I274" s="162"/>
      <c r="J274" s="162"/>
      <c r="K274" s="162"/>
      <c r="L274" s="162"/>
      <c r="M274" s="162"/>
      <c r="N274" s="162"/>
      <c r="O274" s="162"/>
      <c r="P274" s="162"/>
      <c r="Q274" s="162"/>
      <c r="R274" s="176" t="s">
        <v>37</v>
      </c>
      <c r="S274" s="177" t="s">
        <v>2001</v>
      </c>
      <c r="T274" s="177" t="s">
        <v>758</v>
      </c>
      <c r="U274" s="162"/>
      <c r="V274" s="162"/>
      <c r="W274" s="162"/>
      <c r="X274" s="162"/>
      <c r="Y274" s="162"/>
      <c r="Z274" s="162"/>
      <c r="AA274" s="162"/>
      <c r="AB274" s="162"/>
      <c r="AC274" s="162"/>
      <c r="AD274" s="162"/>
      <c r="AE274" s="162"/>
      <c r="AF274" s="162"/>
      <c r="AG274" s="162"/>
      <c r="AH274" s="165" t="s">
        <v>367</v>
      </c>
      <c r="AI274" s="189">
        <v>273</v>
      </c>
      <c r="AJ274" s="189" t="s">
        <v>3081</v>
      </c>
      <c r="AK274" s="183" t="s">
        <v>1318</v>
      </c>
      <c r="AL274" s="186" t="s">
        <v>3082</v>
      </c>
      <c r="AM274" s="162"/>
      <c r="AN274" s="162"/>
      <c r="AO274" s="162"/>
      <c r="AP274" s="162"/>
      <c r="AQ274" s="162"/>
      <c r="AR274" s="162"/>
      <c r="AS274" s="162"/>
      <c r="AT274" s="162"/>
      <c r="AU274" s="162"/>
      <c r="AV274" s="162"/>
      <c r="AW274" s="162"/>
      <c r="AX274" s="162">
        <v>272</v>
      </c>
      <c r="AY274" s="162" t="s">
        <v>361</v>
      </c>
      <c r="AZ274" s="162">
        <v>0</v>
      </c>
      <c r="BA274" s="206" t="s">
        <v>361</v>
      </c>
      <c r="BB274" s="162" t="s">
        <v>361</v>
      </c>
    </row>
    <row r="275" spans="1:54">
      <c r="A275" s="180" t="s">
        <v>3083</v>
      </c>
      <c r="B275" s="162"/>
      <c r="C275" s="162"/>
      <c r="D275" s="162"/>
      <c r="E275" s="162"/>
      <c r="F275" s="162"/>
      <c r="G275" s="162"/>
      <c r="H275" s="162"/>
      <c r="I275" s="162"/>
      <c r="J275" s="162"/>
      <c r="K275" s="162"/>
      <c r="L275" s="162"/>
      <c r="M275" s="162"/>
      <c r="N275" s="162"/>
      <c r="O275" s="162"/>
      <c r="P275" s="162"/>
      <c r="Q275" s="162"/>
      <c r="R275" s="176" t="s">
        <v>42</v>
      </c>
      <c r="S275" s="177" t="s">
        <v>2001</v>
      </c>
      <c r="T275" s="177" t="s">
        <v>757</v>
      </c>
      <c r="U275" s="162"/>
      <c r="V275" s="162"/>
      <c r="W275" s="162"/>
      <c r="X275" s="162"/>
      <c r="Y275" s="162"/>
      <c r="Z275" s="162"/>
      <c r="AA275" s="162"/>
      <c r="AB275" s="162"/>
      <c r="AC275" s="162"/>
      <c r="AD275" s="162"/>
      <c r="AE275" s="162"/>
      <c r="AF275" s="162"/>
      <c r="AG275" s="162"/>
      <c r="AH275" s="165" t="s">
        <v>367</v>
      </c>
      <c r="AI275" s="189">
        <v>274</v>
      </c>
      <c r="AJ275" s="189" t="s">
        <v>3084</v>
      </c>
      <c r="AK275" s="184" t="s">
        <v>3085</v>
      </c>
      <c r="AL275" s="187" t="s">
        <v>3086</v>
      </c>
      <c r="AM275" s="162"/>
      <c r="AN275" s="162"/>
      <c r="AO275" s="162"/>
      <c r="AP275" s="162"/>
      <c r="AQ275" s="162"/>
      <c r="AR275" s="162"/>
      <c r="AS275" s="162"/>
      <c r="AT275" s="162"/>
      <c r="AU275" s="162"/>
      <c r="AV275" s="162"/>
      <c r="AW275" s="162"/>
      <c r="AX275" s="162">
        <v>273</v>
      </c>
      <c r="AY275" s="162" t="s">
        <v>361</v>
      </c>
      <c r="AZ275" s="162">
        <v>0</v>
      </c>
      <c r="BA275" s="206" t="s">
        <v>361</v>
      </c>
      <c r="BB275" s="162" t="s">
        <v>361</v>
      </c>
    </row>
    <row r="276" spans="1:54">
      <c r="A276" s="180" t="s">
        <v>3087</v>
      </c>
      <c r="B276" s="162"/>
      <c r="C276" s="162"/>
      <c r="D276" s="162"/>
      <c r="E276" s="162"/>
      <c r="F276" s="162"/>
      <c r="G276" s="162"/>
      <c r="H276" s="162"/>
      <c r="I276" s="162"/>
      <c r="J276" s="162"/>
      <c r="K276" s="162"/>
      <c r="L276" s="162"/>
      <c r="M276" s="162"/>
      <c r="N276" s="162"/>
      <c r="O276" s="162"/>
      <c r="P276" s="162"/>
      <c r="Q276" s="162"/>
      <c r="R276" s="176" t="s">
        <v>114</v>
      </c>
      <c r="S276" s="177" t="s">
        <v>2001</v>
      </c>
      <c r="T276" s="177" t="s">
        <v>756</v>
      </c>
      <c r="U276" s="162"/>
      <c r="V276" s="162"/>
      <c r="W276" s="162"/>
      <c r="X276" s="162"/>
      <c r="Y276" s="162"/>
      <c r="Z276" s="162"/>
      <c r="AA276" s="162"/>
      <c r="AB276" s="162"/>
      <c r="AC276" s="162"/>
      <c r="AD276" s="162"/>
      <c r="AE276" s="162"/>
      <c r="AF276" s="162"/>
      <c r="AG276" s="162"/>
      <c r="AH276" s="165" t="s">
        <v>367</v>
      </c>
      <c r="AI276" s="189">
        <v>275</v>
      </c>
      <c r="AJ276" s="189" t="s">
        <v>3088</v>
      </c>
      <c r="AK276" s="183" t="s">
        <v>3089</v>
      </c>
      <c r="AL276" s="186" t="s">
        <v>3090</v>
      </c>
      <c r="AM276" s="162"/>
      <c r="AN276" s="162"/>
      <c r="AO276" s="162"/>
      <c r="AP276" s="162"/>
      <c r="AQ276" s="162"/>
      <c r="AR276" s="162"/>
      <c r="AS276" s="162"/>
      <c r="AT276" s="162"/>
      <c r="AU276" s="162"/>
      <c r="AV276" s="162"/>
      <c r="AW276" s="162"/>
      <c r="AX276" s="162">
        <v>274</v>
      </c>
      <c r="AY276" s="162" t="s">
        <v>361</v>
      </c>
      <c r="AZ276" s="162">
        <v>0</v>
      </c>
      <c r="BA276" s="206" t="s">
        <v>361</v>
      </c>
      <c r="BB276" s="162" t="s">
        <v>361</v>
      </c>
    </row>
    <row r="277" spans="1:54">
      <c r="A277" s="180" t="s">
        <v>3091</v>
      </c>
      <c r="B277" s="162"/>
      <c r="C277" s="162"/>
      <c r="D277" s="162"/>
      <c r="E277" s="162"/>
      <c r="F277" s="162"/>
      <c r="G277" s="162"/>
      <c r="H277" s="162"/>
      <c r="I277" s="162"/>
      <c r="J277" s="162"/>
      <c r="K277" s="162"/>
      <c r="L277" s="162"/>
      <c r="M277" s="162"/>
      <c r="N277" s="162"/>
      <c r="O277" s="162"/>
      <c r="P277" s="162"/>
      <c r="Q277" s="162"/>
      <c r="R277" s="176" t="s">
        <v>137</v>
      </c>
      <c r="S277" s="177" t="s">
        <v>2001</v>
      </c>
      <c r="T277" s="177" t="s">
        <v>755</v>
      </c>
      <c r="U277" s="162"/>
      <c r="V277" s="162"/>
      <c r="W277" s="162"/>
      <c r="X277" s="162"/>
      <c r="Y277" s="162"/>
      <c r="Z277" s="162"/>
      <c r="AA277" s="162"/>
      <c r="AB277" s="162"/>
      <c r="AC277" s="162"/>
      <c r="AD277" s="162"/>
      <c r="AE277" s="162"/>
      <c r="AF277" s="162"/>
      <c r="AG277" s="162"/>
      <c r="AH277" s="165" t="s">
        <v>367</v>
      </c>
      <c r="AI277" s="189">
        <v>276</v>
      </c>
      <c r="AJ277" s="189" t="s">
        <v>3092</v>
      </c>
      <c r="AK277" s="184" t="s">
        <v>3093</v>
      </c>
      <c r="AL277" s="187" t="s">
        <v>3094</v>
      </c>
      <c r="AM277" s="162"/>
      <c r="AN277" s="162"/>
      <c r="AO277" s="162"/>
      <c r="AP277" s="162"/>
      <c r="AQ277" s="162"/>
      <c r="AR277" s="162"/>
      <c r="AS277" s="162"/>
      <c r="AT277" s="162"/>
      <c r="AU277" s="162"/>
      <c r="AV277" s="162"/>
      <c r="AW277" s="162"/>
      <c r="AX277" s="162">
        <v>275</v>
      </c>
      <c r="AY277" s="162" t="s">
        <v>361</v>
      </c>
      <c r="AZ277" s="162">
        <v>0</v>
      </c>
      <c r="BA277" s="206" t="s">
        <v>361</v>
      </c>
      <c r="BB277" s="162" t="s">
        <v>361</v>
      </c>
    </row>
    <row r="278" spans="1:54">
      <c r="A278" s="180" t="s">
        <v>3095</v>
      </c>
      <c r="B278" s="162"/>
      <c r="C278" s="162"/>
      <c r="D278" s="162"/>
      <c r="E278" s="162"/>
      <c r="F278" s="162"/>
      <c r="G278" s="162"/>
      <c r="H278" s="162"/>
      <c r="I278" s="162"/>
      <c r="J278" s="162"/>
      <c r="K278" s="162"/>
      <c r="L278" s="162"/>
      <c r="M278" s="162"/>
      <c r="N278" s="162"/>
      <c r="O278" s="162"/>
      <c r="P278" s="162"/>
      <c r="Q278" s="162"/>
      <c r="R278" s="176" t="s">
        <v>160</v>
      </c>
      <c r="S278" s="177" t="s">
        <v>2001</v>
      </c>
      <c r="T278" s="177" t="s">
        <v>754</v>
      </c>
      <c r="U278" s="162"/>
      <c r="V278" s="162"/>
      <c r="W278" s="162"/>
      <c r="X278" s="162"/>
      <c r="Y278" s="162"/>
      <c r="Z278" s="162"/>
      <c r="AA278" s="162"/>
      <c r="AB278" s="162"/>
      <c r="AC278" s="162"/>
      <c r="AD278" s="162"/>
      <c r="AE278" s="162"/>
      <c r="AF278" s="162"/>
      <c r="AG278" s="162"/>
      <c r="AH278" s="165" t="s">
        <v>367</v>
      </c>
      <c r="AI278" s="189">
        <v>277</v>
      </c>
      <c r="AJ278" s="189" t="s">
        <v>3096</v>
      </c>
      <c r="AK278" s="183" t="s">
        <v>3097</v>
      </c>
      <c r="AL278" s="186" t="s">
        <v>3098</v>
      </c>
      <c r="AM278" s="162"/>
      <c r="AN278" s="162"/>
      <c r="AO278" s="162"/>
      <c r="AP278" s="162"/>
      <c r="AQ278" s="162"/>
      <c r="AR278" s="162"/>
      <c r="AS278" s="162"/>
      <c r="AT278" s="162"/>
      <c r="AU278" s="162"/>
      <c r="AV278" s="162"/>
      <c r="AW278" s="162"/>
      <c r="AX278" s="162">
        <v>276</v>
      </c>
      <c r="AY278" s="162" t="s">
        <v>361</v>
      </c>
      <c r="AZ278" s="162">
        <v>0</v>
      </c>
      <c r="BA278" s="206" t="s">
        <v>361</v>
      </c>
      <c r="BB278" s="162" t="s">
        <v>361</v>
      </c>
    </row>
    <row r="279" spans="1:54">
      <c r="A279" s="180" t="s">
        <v>3099</v>
      </c>
      <c r="B279" s="162"/>
      <c r="C279" s="162"/>
      <c r="D279" s="162"/>
      <c r="E279" s="162"/>
      <c r="F279" s="162"/>
      <c r="G279" s="162"/>
      <c r="H279" s="162"/>
      <c r="I279" s="162"/>
      <c r="J279" s="162"/>
      <c r="K279" s="162"/>
      <c r="L279" s="162"/>
      <c r="M279" s="162"/>
      <c r="N279" s="162"/>
      <c r="O279" s="162"/>
      <c r="P279" s="162"/>
      <c r="Q279" s="162"/>
      <c r="R279" s="176" t="s">
        <v>162</v>
      </c>
      <c r="S279" s="177" t="s">
        <v>2001</v>
      </c>
      <c r="T279" s="177" t="s">
        <v>753</v>
      </c>
      <c r="U279" s="162"/>
      <c r="V279" s="162"/>
      <c r="W279" s="162"/>
      <c r="X279" s="162"/>
      <c r="Y279" s="162"/>
      <c r="Z279" s="162"/>
      <c r="AA279" s="162"/>
      <c r="AB279" s="162"/>
      <c r="AC279" s="162"/>
      <c r="AD279" s="162"/>
      <c r="AE279" s="162"/>
      <c r="AF279" s="162"/>
      <c r="AG279" s="162"/>
      <c r="AH279" s="165" t="s">
        <v>367</v>
      </c>
      <c r="AI279" s="189">
        <v>278</v>
      </c>
      <c r="AJ279" s="189" t="s">
        <v>3100</v>
      </c>
      <c r="AK279" s="184" t="s">
        <v>3101</v>
      </c>
      <c r="AL279" s="187" t="s">
        <v>3102</v>
      </c>
      <c r="AM279" s="162"/>
      <c r="AN279" s="162"/>
      <c r="AO279" s="162"/>
      <c r="AP279" s="162"/>
      <c r="AQ279" s="162"/>
      <c r="AR279" s="162"/>
      <c r="AS279" s="162"/>
      <c r="AT279" s="162"/>
      <c r="AU279" s="162"/>
      <c r="AV279" s="162"/>
      <c r="AW279" s="162"/>
      <c r="AX279" s="162">
        <v>277</v>
      </c>
      <c r="AY279" s="162" t="s">
        <v>361</v>
      </c>
      <c r="AZ279" s="162">
        <v>0</v>
      </c>
      <c r="BA279" s="206" t="s">
        <v>361</v>
      </c>
      <c r="BB279" s="162" t="s">
        <v>361</v>
      </c>
    </row>
    <row r="280" spans="1:54">
      <c r="A280" s="180" t="s">
        <v>3103</v>
      </c>
      <c r="B280" s="162"/>
      <c r="C280" s="162"/>
      <c r="D280" s="162"/>
      <c r="E280" s="162"/>
      <c r="F280" s="162"/>
      <c r="G280" s="162"/>
      <c r="H280" s="162"/>
      <c r="I280" s="162"/>
      <c r="J280" s="162"/>
      <c r="K280" s="162"/>
      <c r="L280" s="162"/>
      <c r="M280" s="162"/>
      <c r="N280" s="162"/>
      <c r="O280" s="162"/>
      <c r="P280" s="162"/>
      <c r="Q280" s="162"/>
      <c r="R280" s="176" t="s">
        <v>168</v>
      </c>
      <c r="S280" s="177" t="s">
        <v>2001</v>
      </c>
      <c r="T280" s="177" t="s">
        <v>752</v>
      </c>
      <c r="U280" s="162"/>
      <c r="V280" s="162"/>
      <c r="W280" s="162"/>
      <c r="X280" s="162"/>
      <c r="Y280" s="162"/>
      <c r="Z280" s="162"/>
      <c r="AA280" s="162"/>
      <c r="AB280" s="162"/>
      <c r="AC280" s="162"/>
      <c r="AD280" s="162"/>
      <c r="AE280" s="162"/>
      <c r="AF280" s="162"/>
      <c r="AG280" s="162"/>
      <c r="AH280" s="165" t="s">
        <v>367</v>
      </c>
      <c r="AI280" s="189">
        <v>279</v>
      </c>
      <c r="AJ280" s="189" t="s">
        <v>3104</v>
      </c>
      <c r="AK280" s="183" t="s">
        <v>3105</v>
      </c>
      <c r="AL280" s="186" t="s">
        <v>3106</v>
      </c>
      <c r="AM280" s="162"/>
      <c r="AN280" s="162"/>
      <c r="AO280" s="162"/>
      <c r="AP280" s="162"/>
      <c r="AQ280" s="162"/>
      <c r="AR280" s="162"/>
      <c r="AS280" s="162"/>
      <c r="AT280" s="162"/>
      <c r="AU280" s="162"/>
      <c r="AV280" s="162"/>
      <c r="AW280" s="162"/>
      <c r="AX280" s="162">
        <v>278</v>
      </c>
      <c r="AY280" s="162" t="s">
        <v>361</v>
      </c>
      <c r="AZ280" s="162">
        <v>0</v>
      </c>
      <c r="BA280" s="206" t="s">
        <v>361</v>
      </c>
      <c r="BB280" s="162" t="s">
        <v>361</v>
      </c>
    </row>
    <row r="281" spans="1:54">
      <c r="A281" s="180" t="s">
        <v>3107</v>
      </c>
      <c r="B281" s="162"/>
      <c r="C281" s="162"/>
      <c r="D281" s="162"/>
      <c r="E281" s="162"/>
      <c r="F281" s="162"/>
      <c r="G281" s="162"/>
      <c r="H281" s="162"/>
      <c r="I281" s="162"/>
      <c r="J281" s="162"/>
      <c r="K281" s="162"/>
      <c r="L281" s="162"/>
      <c r="M281" s="162"/>
      <c r="N281" s="162"/>
      <c r="O281" s="162"/>
      <c r="P281" s="162"/>
      <c r="Q281" s="162"/>
      <c r="R281" s="176" t="s">
        <v>198</v>
      </c>
      <c r="S281" s="177" t="s">
        <v>2001</v>
      </c>
      <c r="T281" s="177" t="s">
        <v>751</v>
      </c>
      <c r="U281" s="162"/>
      <c r="V281" s="162"/>
      <c r="W281" s="162"/>
      <c r="X281" s="162"/>
      <c r="Y281" s="162"/>
      <c r="Z281" s="162"/>
      <c r="AA281" s="162"/>
      <c r="AB281" s="162"/>
      <c r="AC281" s="162"/>
      <c r="AD281" s="162"/>
      <c r="AE281" s="162"/>
      <c r="AF281" s="162"/>
      <c r="AG281" s="162"/>
      <c r="AH281" s="165" t="s">
        <v>367</v>
      </c>
      <c r="AI281" s="189">
        <v>280</v>
      </c>
      <c r="AJ281" s="189" t="s">
        <v>3108</v>
      </c>
      <c r="AK281" s="184" t="s">
        <v>1104</v>
      </c>
      <c r="AL281" s="187" t="s">
        <v>3109</v>
      </c>
      <c r="AM281" s="162"/>
      <c r="AN281" s="162"/>
      <c r="AO281" s="162"/>
      <c r="AP281" s="162"/>
      <c r="AQ281" s="162"/>
      <c r="AR281" s="162"/>
      <c r="AS281" s="162"/>
      <c r="AT281" s="162"/>
      <c r="AU281" s="162"/>
      <c r="AV281" s="162"/>
      <c r="AW281" s="162"/>
      <c r="AX281" s="162">
        <v>279</v>
      </c>
      <c r="AY281" s="162" t="s">
        <v>361</v>
      </c>
      <c r="AZ281" s="162">
        <v>0</v>
      </c>
      <c r="BA281" s="206" t="s">
        <v>361</v>
      </c>
      <c r="BB281" s="162" t="s">
        <v>361</v>
      </c>
    </row>
    <row r="282" spans="1:54">
      <c r="A282" s="180" t="s">
        <v>3110</v>
      </c>
      <c r="B282" s="162"/>
      <c r="C282" s="162"/>
      <c r="D282" s="162"/>
      <c r="E282" s="162"/>
      <c r="F282" s="162"/>
      <c r="G282" s="162"/>
      <c r="H282" s="162"/>
      <c r="I282" s="162"/>
      <c r="J282" s="162"/>
      <c r="K282" s="162"/>
      <c r="L282" s="162"/>
      <c r="M282" s="162"/>
      <c r="N282" s="162"/>
      <c r="O282" s="162"/>
      <c r="P282" s="162"/>
      <c r="Q282" s="162"/>
      <c r="R282" s="176" t="s">
        <v>219</v>
      </c>
      <c r="S282" s="177" t="s">
        <v>2001</v>
      </c>
      <c r="T282" s="177" t="s">
        <v>750</v>
      </c>
      <c r="U282" s="162"/>
      <c r="V282" s="162"/>
      <c r="W282" s="162"/>
      <c r="X282" s="162"/>
      <c r="Y282" s="162"/>
      <c r="Z282" s="162"/>
      <c r="AA282" s="162"/>
      <c r="AB282" s="162"/>
      <c r="AC282" s="162"/>
      <c r="AD282" s="162"/>
      <c r="AE282" s="162"/>
      <c r="AF282" s="162"/>
      <c r="AG282" s="162"/>
      <c r="AH282" s="165" t="s">
        <v>367</v>
      </c>
      <c r="AI282" s="189">
        <v>281</v>
      </c>
      <c r="AJ282" s="189" t="s">
        <v>3111</v>
      </c>
      <c r="AK282" s="183" t="s">
        <v>3112</v>
      </c>
      <c r="AL282" s="186" t="s">
        <v>3113</v>
      </c>
      <c r="AM282" s="162"/>
      <c r="AN282" s="162"/>
      <c r="AO282" s="162"/>
      <c r="AP282" s="162"/>
      <c r="AQ282" s="162"/>
      <c r="AR282" s="162"/>
      <c r="AS282" s="162"/>
      <c r="AT282" s="162"/>
      <c r="AU282" s="162"/>
      <c r="AV282" s="162"/>
      <c r="AW282" s="162"/>
      <c r="AX282" s="162">
        <v>280</v>
      </c>
      <c r="AY282" s="162" t="s">
        <v>361</v>
      </c>
      <c r="AZ282" s="162">
        <v>0</v>
      </c>
      <c r="BA282" s="206" t="s">
        <v>361</v>
      </c>
      <c r="BB282" s="162" t="s">
        <v>361</v>
      </c>
    </row>
    <row r="283" spans="1:54">
      <c r="A283" s="180" t="s">
        <v>3114</v>
      </c>
      <c r="B283" s="162"/>
      <c r="C283" s="162"/>
      <c r="D283" s="162"/>
      <c r="E283" s="162"/>
      <c r="F283" s="162"/>
      <c r="G283" s="162"/>
      <c r="H283" s="162"/>
      <c r="I283" s="162"/>
      <c r="J283" s="162"/>
      <c r="K283" s="162"/>
      <c r="L283" s="162"/>
      <c r="M283" s="162"/>
      <c r="N283" s="162"/>
      <c r="O283" s="162"/>
      <c r="P283" s="162"/>
      <c r="Q283" s="162"/>
      <c r="R283" s="176" t="s">
        <v>250</v>
      </c>
      <c r="S283" s="177" t="s">
        <v>2001</v>
      </c>
      <c r="T283" s="177" t="s">
        <v>749</v>
      </c>
      <c r="U283" s="162"/>
      <c r="V283" s="162"/>
      <c r="W283" s="162"/>
      <c r="X283" s="162"/>
      <c r="Y283" s="162"/>
      <c r="Z283" s="162"/>
      <c r="AA283" s="162"/>
      <c r="AB283" s="162"/>
      <c r="AC283" s="162"/>
      <c r="AD283" s="162"/>
      <c r="AE283" s="162"/>
      <c r="AF283" s="162"/>
      <c r="AG283" s="162"/>
      <c r="AH283" s="165" t="s">
        <v>367</v>
      </c>
      <c r="AI283" s="189">
        <v>282</v>
      </c>
      <c r="AJ283" s="189" t="s">
        <v>3115</v>
      </c>
      <c r="AK283" s="184" t="s">
        <v>3116</v>
      </c>
      <c r="AL283" s="187" t="s">
        <v>3117</v>
      </c>
      <c r="AM283" s="162"/>
      <c r="AN283" s="162"/>
      <c r="AO283" s="162"/>
      <c r="AP283" s="162"/>
      <c r="AQ283" s="162"/>
      <c r="AR283" s="162"/>
      <c r="AS283" s="162"/>
      <c r="AT283" s="162"/>
      <c r="AU283" s="162"/>
      <c r="AV283" s="162"/>
      <c r="AW283" s="162"/>
      <c r="AX283" s="162">
        <v>281</v>
      </c>
      <c r="AY283" s="162" t="s">
        <v>361</v>
      </c>
      <c r="AZ283" s="162">
        <v>0</v>
      </c>
      <c r="BA283" s="206" t="s">
        <v>361</v>
      </c>
      <c r="BB283" s="162" t="s">
        <v>361</v>
      </c>
    </row>
    <row r="284" spans="1:54">
      <c r="A284" s="180" t="s">
        <v>3118</v>
      </c>
      <c r="B284" s="162"/>
      <c r="C284" s="162"/>
      <c r="D284" s="162"/>
      <c r="E284" s="162"/>
      <c r="F284" s="162"/>
      <c r="G284" s="162"/>
      <c r="H284" s="162"/>
      <c r="I284" s="162"/>
      <c r="J284" s="162"/>
      <c r="K284" s="162"/>
      <c r="L284" s="162"/>
      <c r="M284" s="162"/>
      <c r="N284" s="162"/>
      <c r="O284" s="162"/>
      <c r="P284" s="162"/>
      <c r="Q284" s="162"/>
      <c r="R284" s="176" t="s">
        <v>279</v>
      </c>
      <c r="S284" s="177" t="s">
        <v>2001</v>
      </c>
      <c r="T284" s="177" t="s">
        <v>748</v>
      </c>
      <c r="U284" s="162"/>
      <c r="V284" s="162"/>
      <c r="W284" s="162"/>
      <c r="X284" s="162"/>
      <c r="Y284" s="162"/>
      <c r="Z284" s="162"/>
      <c r="AA284" s="162"/>
      <c r="AB284" s="162"/>
      <c r="AC284" s="162"/>
      <c r="AD284" s="162"/>
      <c r="AE284" s="162"/>
      <c r="AF284" s="162"/>
      <c r="AG284" s="162"/>
      <c r="AH284" s="165" t="s">
        <v>367</v>
      </c>
      <c r="AI284" s="189">
        <v>283</v>
      </c>
      <c r="AJ284" s="189" t="s">
        <v>3119</v>
      </c>
      <c r="AK284" s="183" t="s">
        <v>3120</v>
      </c>
      <c r="AL284" s="186" t="s">
        <v>3121</v>
      </c>
      <c r="AM284" s="162"/>
      <c r="AN284" s="162"/>
      <c r="AO284" s="162"/>
      <c r="AP284" s="162"/>
      <c r="AQ284" s="162"/>
      <c r="AR284" s="162"/>
      <c r="AS284" s="162"/>
      <c r="AT284" s="162"/>
      <c r="AU284" s="162"/>
      <c r="AV284" s="162"/>
      <c r="AW284" s="162"/>
      <c r="AX284" s="162">
        <v>282</v>
      </c>
      <c r="AY284" s="162" t="s">
        <v>361</v>
      </c>
      <c r="AZ284" s="162">
        <v>0</v>
      </c>
      <c r="BA284" s="206" t="s">
        <v>361</v>
      </c>
      <c r="BB284" s="162" t="s">
        <v>361</v>
      </c>
    </row>
    <row r="285" spans="1:54">
      <c r="A285" s="180" t="s">
        <v>3122</v>
      </c>
      <c r="B285" s="162"/>
      <c r="C285" s="162"/>
      <c r="D285" s="162"/>
      <c r="E285" s="162"/>
      <c r="F285" s="162"/>
      <c r="G285" s="162"/>
      <c r="H285" s="162"/>
      <c r="I285" s="162"/>
      <c r="J285" s="162"/>
      <c r="K285" s="162"/>
      <c r="L285" s="162"/>
      <c r="M285" s="162"/>
      <c r="N285" s="162"/>
      <c r="O285" s="162"/>
      <c r="P285" s="162"/>
      <c r="Q285" s="162"/>
      <c r="R285" s="176" t="s">
        <v>295</v>
      </c>
      <c r="S285" s="177" t="s">
        <v>2001</v>
      </c>
      <c r="T285" s="177" t="s">
        <v>747</v>
      </c>
      <c r="U285" s="162"/>
      <c r="V285" s="162"/>
      <c r="W285" s="162"/>
      <c r="X285" s="162"/>
      <c r="Y285" s="162"/>
      <c r="Z285" s="162"/>
      <c r="AA285" s="162"/>
      <c r="AB285" s="162"/>
      <c r="AC285" s="162"/>
      <c r="AD285" s="162"/>
      <c r="AE285" s="162"/>
      <c r="AF285" s="162"/>
      <c r="AG285" s="162"/>
      <c r="AH285" s="165" t="s">
        <v>367</v>
      </c>
      <c r="AI285" s="189">
        <v>284</v>
      </c>
      <c r="AJ285" s="189" t="s">
        <v>3123</v>
      </c>
      <c r="AK285" s="184" t="s">
        <v>3124</v>
      </c>
      <c r="AL285" s="187" t="s">
        <v>3125</v>
      </c>
      <c r="AM285" s="162"/>
      <c r="AN285" s="162"/>
      <c r="AO285" s="162"/>
      <c r="AP285" s="162"/>
      <c r="AQ285" s="162"/>
      <c r="AR285" s="162"/>
      <c r="AS285" s="162"/>
      <c r="AT285" s="162"/>
      <c r="AU285" s="162"/>
      <c r="AV285" s="162"/>
      <c r="AW285" s="162"/>
      <c r="AX285" s="162">
        <v>283</v>
      </c>
      <c r="AY285" s="162" t="s">
        <v>361</v>
      </c>
      <c r="AZ285" s="162">
        <v>0</v>
      </c>
      <c r="BA285" s="206" t="s">
        <v>361</v>
      </c>
      <c r="BB285" s="162" t="s">
        <v>361</v>
      </c>
    </row>
    <row r="286" spans="1:54">
      <c r="A286" s="180" t="s">
        <v>3126</v>
      </c>
      <c r="B286" s="162"/>
      <c r="C286" s="162"/>
      <c r="D286" s="162"/>
      <c r="E286" s="162"/>
      <c r="F286" s="162"/>
      <c r="G286" s="162"/>
      <c r="H286" s="162"/>
      <c r="I286" s="162"/>
      <c r="J286" s="162"/>
      <c r="K286" s="162"/>
      <c r="L286" s="162"/>
      <c r="M286" s="162"/>
      <c r="N286" s="162"/>
      <c r="O286" s="162"/>
      <c r="P286" s="162"/>
      <c r="Q286" s="162"/>
      <c r="R286" s="176" t="s">
        <v>304</v>
      </c>
      <c r="S286" s="177" t="s">
        <v>2001</v>
      </c>
      <c r="T286" s="177" t="s">
        <v>746</v>
      </c>
      <c r="U286" s="162"/>
      <c r="V286" s="162"/>
      <c r="W286" s="162"/>
      <c r="X286" s="162"/>
      <c r="Y286" s="162"/>
      <c r="Z286" s="162"/>
      <c r="AA286" s="162"/>
      <c r="AB286" s="162"/>
      <c r="AC286" s="162"/>
      <c r="AD286" s="162"/>
      <c r="AE286" s="162"/>
      <c r="AF286" s="162"/>
      <c r="AG286" s="162"/>
      <c r="AH286" s="165" t="s">
        <v>367</v>
      </c>
      <c r="AI286" s="189">
        <v>285</v>
      </c>
      <c r="AJ286" s="189" t="s">
        <v>3127</v>
      </c>
      <c r="AK286" s="183" t="s">
        <v>3128</v>
      </c>
      <c r="AL286" s="186" t="s">
        <v>3129</v>
      </c>
      <c r="AM286" s="162"/>
      <c r="AN286" s="162"/>
      <c r="AO286" s="162"/>
      <c r="AP286" s="162"/>
      <c r="AQ286" s="162"/>
      <c r="AR286" s="162"/>
      <c r="AS286" s="162"/>
      <c r="AT286" s="162"/>
      <c r="AU286" s="162"/>
      <c r="AV286" s="162"/>
      <c r="AW286" s="162"/>
      <c r="AX286" s="162">
        <v>284</v>
      </c>
      <c r="AY286" s="162" t="s">
        <v>361</v>
      </c>
      <c r="AZ286" s="162">
        <v>0</v>
      </c>
      <c r="BA286" s="206" t="s">
        <v>361</v>
      </c>
      <c r="BB286" s="162" t="s">
        <v>361</v>
      </c>
    </row>
    <row r="287" spans="1:54">
      <c r="A287" s="180" t="s">
        <v>3130</v>
      </c>
      <c r="B287" s="162"/>
      <c r="C287" s="162"/>
      <c r="D287" s="162"/>
      <c r="E287" s="162"/>
      <c r="F287" s="162"/>
      <c r="G287" s="162"/>
      <c r="H287" s="162"/>
      <c r="I287" s="162"/>
      <c r="J287" s="162"/>
      <c r="K287" s="162"/>
      <c r="L287" s="162"/>
      <c r="M287" s="162"/>
      <c r="N287" s="162"/>
      <c r="O287" s="162"/>
      <c r="P287" s="162"/>
      <c r="Q287" s="162"/>
      <c r="R287" s="176" t="s">
        <v>326</v>
      </c>
      <c r="S287" s="177" t="s">
        <v>2001</v>
      </c>
      <c r="T287" s="177" t="s">
        <v>745</v>
      </c>
      <c r="U287" s="162"/>
      <c r="V287" s="162"/>
      <c r="W287" s="162"/>
      <c r="X287" s="162"/>
      <c r="Y287" s="162"/>
      <c r="Z287" s="162"/>
      <c r="AA287" s="162"/>
      <c r="AB287" s="162"/>
      <c r="AC287" s="162"/>
      <c r="AD287" s="162"/>
      <c r="AE287" s="162"/>
      <c r="AF287" s="162"/>
      <c r="AG287" s="162"/>
      <c r="AH287" s="165" t="s">
        <v>367</v>
      </c>
      <c r="AI287" s="189">
        <v>286</v>
      </c>
      <c r="AJ287" s="189" t="s">
        <v>3131</v>
      </c>
      <c r="AK287" s="184" t="s">
        <v>3132</v>
      </c>
      <c r="AL287" s="187" t="s">
        <v>3133</v>
      </c>
      <c r="AM287" s="162"/>
      <c r="AN287" s="162"/>
      <c r="AO287" s="162"/>
      <c r="AP287" s="162"/>
      <c r="AQ287" s="162"/>
      <c r="AR287" s="162"/>
      <c r="AS287" s="162"/>
      <c r="AT287" s="162"/>
      <c r="AU287" s="162"/>
      <c r="AV287" s="162"/>
      <c r="AW287" s="162"/>
      <c r="AX287" s="162">
        <v>285</v>
      </c>
      <c r="AY287" s="162" t="s">
        <v>361</v>
      </c>
      <c r="AZ287" s="162">
        <v>0</v>
      </c>
      <c r="BA287" s="206" t="s">
        <v>361</v>
      </c>
      <c r="BB287" s="162" t="s">
        <v>361</v>
      </c>
    </row>
    <row r="288" spans="1:54">
      <c r="A288" s="180" t="s">
        <v>3134</v>
      </c>
      <c r="B288" s="162"/>
      <c r="C288" s="162"/>
      <c r="D288" s="162"/>
      <c r="E288" s="162"/>
      <c r="F288" s="162"/>
      <c r="G288" s="162"/>
      <c r="H288" s="162"/>
      <c r="I288" s="162"/>
      <c r="J288" s="162"/>
      <c r="K288" s="162"/>
      <c r="L288" s="162"/>
      <c r="M288" s="162"/>
      <c r="N288" s="162"/>
      <c r="O288" s="162"/>
      <c r="P288" s="162"/>
      <c r="Q288" s="162"/>
      <c r="R288" s="176" t="s">
        <v>341</v>
      </c>
      <c r="S288" s="177" t="s">
        <v>2001</v>
      </c>
      <c r="T288" s="177" t="s">
        <v>744</v>
      </c>
      <c r="U288" s="162"/>
      <c r="V288" s="162"/>
      <c r="W288" s="162"/>
      <c r="X288" s="162"/>
      <c r="Y288" s="162"/>
      <c r="Z288" s="162"/>
      <c r="AA288" s="162"/>
      <c r="AB288" s="162"/>
      <c r="AC288" s="162"/>
      <c r="AD288" s="162"/>
      <c r="AE288" s="162"/>
      <c r="AF288" s="162"/>
      <c r="AG288" s="162"/>
      <c r="AH288" s="165" t="s">
        <v>367</v>
      </c>
      <c r="AI288" s="189">
        <v>287</v>
      </c>
      <c r="AJ288" s="189" t="s">
        <v>3135</v>
      </c>
      <c r="AK288" s="183" t="s">
        <v>3136</v>
      </c>
      <c r="AL288" s="186" t="s">
        <v>3137</v>
      </c>
      <c r="AM288" s="162"/>
      <c r="AN288" s="162"/>
      <c r="AO288" s="162"/>
      <c r="AP288" s="162"/>
      <c r="AQ288" s="162"/>
      <c r="AR288" s="162"/>
      <c r="AS288" s="162"/>
      <c r="AT288" s="162"/>
      <c r="AU288" s="162"/>
      <c r="AV288" s="162"/>
      <c r="AW288" s="162"/>
      <c r="AX288" s="162">
        <v>286</v>
      </c>
      <c r="AY288" s="162" t="s">
        <v>361</v>
      </c>
      <c r="AZ288" s="162">
        <v>0</v>
      </c>
      <c r="BA288" s="206" t="s">
        <v>361</v>
      </c>
      <c r="BB288" s="162" t="s">
        <v>361</v>
      </c>
    </row>
    <row r="289" spans="1:54">
      <c r="A289" s="180" t="s">
        <v>3138</v>
      </c>
      <c r="B289" s="162"/>
      <c r="C289" s="162"/>
      <c r="D289" s="162"/>
      <c r="E289" s="162"/>
      <c r="F289" s="162"/>
      <c r="G289" s="162"/>
      <c r="H289" s="162"/>
      <c r="I289" s="162"/>
      <c r="J289" s="162"/>
      <c r="K289" s="162"/>
      <c r="L289" s="162"/>
      <c r="M289" s="162"/>
      <c r="N289" s="162"/>
      <c r="O289" s="162"/>
      <c r="P289" s="162"/>
      <c r="Q289" s="162"/>
      <c r="R289" s="162"/>
      <c r="S289" s="163"/>
      <c r="T289" s="162"/>
      <c r="U289" s="162"/>
      <c r="V289" s="162"/>
      <c r="W289" s="162"/>
      <c r="X289" s="162"/>
      <c r="Y289" s="162"/>
      <c r="Z289" s="162"/>
      <c r="AA289" s="162"/>
      <c r="AB289" s="162"/>
      <c r="AC289" s="162"/>
      <c r="AD289" s="162"/>
      <c r="AE289" s="162"/>
      <c r="AF289" s="162"/>
      <c r="AG289" s="162"/>
      <c r="AH289" s="165" t="s">
        <v>367</v>
      </c>
      <c r="AI289" s="189">
        <v>288</v>
      </c>
      <c r="AJ289" s="189" t="s">
        <v>3139</v>
      </c>
      <c r="AK289" s="184" t="s">
        <v>3140</v>
      </c>
      <c r="AL289" s="187" t="s">
        <v>3141</v>
      </c>
      <c r="AM289" s="162"/>
      <c r="AN289" s="162"/>
      <c r="AO289" s="162"/>
      <c r="AP289" s="162"/>
      <c r="AQ289" s="162"/>
      <c r="AR289" s="162"/>
      <c r="AS289" s="162"/>
      <c r="AT289" s="162"/>
      <c r="AU289" s="162"/>
      <c r="AV289" s="162"/>
      <c r="AW289" s="162"/>
      <c r="AX289" s="162">
        <v>287</v>
      </c>
      <c r="AY289" s="162" t="s">
        <v>361</v>
      </c>
      <c r="AZ289" s="162">
        <v>0</v>
      </c>
      <c r="BA289" s="206" t="s">
        <v>361</v>
      </c>
      <c r="BB289" s="162" t="s">
        <v>361</v>
      </c>
    </row>
    <row r="290" spans="1:54">
      <c r="A290" s="180" t="s">
        <v>3142</v>
      </c>
      <c r="B290" s="162"/>
      <c r="C290" s="162"/>
      <c r="D290" s="162"/>
      <c r="E290" s="162"/>
      <c r="F290" s="162"/>
      <c r="G290" s="162"/>
      <c r="H290" s="162"/>
      <c r="I290" s="162"/>
      <c r="J290" s="162"/>
      <c r="K290" s="162"/>
      <c r="L290" s="162"/>
      <c r="M290" s="162"/>
      <c r="N290" s="162"/>
      <c r="O290" s="162"/>
      <c r="P290" s="162"/>
      <c r="Q290" s="162"/>
      <c r="R290" s="173" t="s">
        <v>2062</v>
      </c>
      <c r="S290" s="174"/>
      <c r="T290" s="174">
        <v>201</v>
      </c>
      <c r="U290" s="162"/>
      <c r="V290" s="162"/>
      <c r="W290" s="162"/>
      <c r="X290" s="162"/>
      <c r="Y290" s="162"/>
      <c r="Z290" s="162"/>
      <c r="AA290" s="162"/>
      <c r="AB290" s="162"/>
      <c r="AC290" s="162"/>
      <c r="AD290" s="162"/>
      <c r="AE290" s="162"/>
      <c r="AF290" s="162"/>
      <c r="AG290" s="162"/>
      <c r="AH290" s="165" t="s">
        <v>367</v>
      </c>
      <c r="AI290" s="189">
        <v>289</v>
      </c>
      <c r="AJ290" s="189" t="s">
        <v>3143</v>
      </c>
      <c r="AK290" s="183" t="s">
        <v>3144</v>
      </c>
      <c r="AL290" s="186" t="s">
        <v>3145</v>
      </c>
      <c r="AM290" s="162"/>
      <c r="AN290" s="162"/>
      <c r="AO290" s="162"/>
      <c r="AP290" s="162"/>
      <c r="AQ290" s="162"/>
      <c r="AR290" s="162"/>
      <c r="AS290" s="162"/>
      <c r="AT290" s="162"/>
      <c r="AU290" s="162"/>
      <c r="AV290" s="162"/>
      <c r="AW290" s="162"/>
      <c r="AX290" s="162">
        <v>288</v>
      </c>
      <c r="AY290" s="162" t="s">
        <v>361</v>
      </c>
      <c r="AZ290" s="162">
        <v>0</v>
      </c>
      <c r="BA290" s="206" t="s">
        <v>361</v>
      </c>
      <c r="BB290" s="162" t="s">
        <v>361</v>
      </c>
    </row>
    <row r="291" spans="1:54">
      <c r="A291" s="180" t="s">
        <v>3146</v>
      </c>
      <c r="B291" s="162"/>
      <c r="C291" s="162"/>
      <c r="D291" s="162"/>
      <c r="E291" s="162"/>
      <c r="F291" s="162"/>
      <c r="G291" s="162"/>
      <c r="H291" s="162"/>
      <c r="I291" s="162"/>
      <c r="J291" s="162"/>
      <c r="K291" s="162"/>
      <c r="L291" s="162"/>
      <c r="M291" s="162"/>
      <c r="N291" s="162"/>
      <c r="O291" s="162"/>
      <c r="P291" s="162"/>
      <c r="Q291" s="162"/>
      <c r="R291" s="176" t="s">
        <v>63</v>
      </c>
      <c r="S291" s="177" t="s">
        <v>2001</v>
      </c>
      <c r="T291" s="177">
        <v>4301</v>
      </c>
      <c r="U291" s="162"/>
      <c r="V291" s="162"/>
      <c r="W291" s="162"/>
      <c r="X291" s="162"/>
      <c r="Y291" s="162"/>
      <c r="Z291" s="162"/>
      <c r="AA291" s="162"/>
      <c r="AB291" s="162"/>
      <c r="AC291" s="162"/>
      <c r="AD291" s="162"/>
      <c r="AE291" s="162"/>
      <c r="AF291" s="162"/>
      <c r="AG291" s="162"/>
      <c r="AH291" s="165" t="s">
        <v>367</v>
      </c>
      <c r="AI291" s="189">
        <v>290</v>
      </c>
      <c r="AJ291" s="189" t="s">
        <v>3147</v>
      </c>
      <c r="AK291" s="184" t="s">
        <v>3148</v>
      </c>
      <c r="AL291" s="187" t="s">
        <v>3149</v>
      </c>
      <c r="AM291" s="162"/>
      <c r="AN291" s="162"/>
      <c r="AO291" s="162"/>
      <c r="AP291" s="162"/>
      <c r="AQ291" s="162"/>
      <c r="AR291" s="162"/>
      <c r="AS291" s="162"/>
      <c r="AT291" s="162"/>
      <c r="AU291" s="162"/>
      <c r="AV291" s="162"/>
      <c r="AW291" s="162"/>
      <c r="AX291" s="162">
        <v>289</v>
      </c>
      <c r="AY291" s="162" t="s">
        <v>361</v>
      </c>
      <c r="AZ291" s="162">
        <v>0</v>
      </c>
      <c r="BA291" s="206" t="s">
        <v>361</v>
      </c>
      <c r="BB291" s="162" t="s">
        <v>361</v>
      </c>
    </row>
    <row r="292" spans="1:54">
      <c r="A292" s="180" t="s">
        <v>3150</v>
      </c>
      <c r="B292" s="162"/>
      <c r="C292" s="162"/>
      <c r="D292" s="162"/>
      <c r="E292" s="162"/>
      <c r="F292" s="162"/>
      <c r="G292" s="162"/>
      <c r="H292" s="162"/>
      <c r="I292" s="162"/>
      <c r="J292" s="162"/>
      <c r="K292" s="162"/>
      <c r="L292" s="162"/>
      <c r="M292" s="162"/>
      <c r="N292" s="162"/>
      <c r="O292" s="162"/>
      <c r="P292" s="162"/>
      <c r="Q292" s="162"/>
      <c r="R292" s="176" t="s">
        <v>3151</v>
      </c>
      <c r="S292" s="177" t="s">
        <v>2191</v>
      </c>
      <c r="T292" s="177">
        <v>4501</v>
      </c>
      <c r="U292" s="162"/>
      <c r="V292" s="162"/>
      <c r="W292" s="162"/>
      <c r="X292" s="162"/>
      <c r="Y292" s="162"/>
      <c r="Z292" s="162"/>
      <c r="AA292" s="162"/>
      <c r="AB292" s="162"/>
      <c r="AC292" s="162"/>
      <c r="AD292" s="162"/>
      <c r="AE292" s="162"/>
      <c r="AF292" s="162"/>
      <c r="AG292" s="162"/>
      <c r="AH292" s="165" t="s">
        <v>367</v>
      </c>
      <c r="AI292" s="189">
        <v>291</v>
      </c>
      <c r="AJ292" s="189" t="s">
        <v>3152</v>
      </c>
      <c r="AK292" s="183" t="s">
        <v>3153</v>
      </c>
      <c r="AL292" s="186" t="s">
        <v>3154</v>
      </c>
      <c r="AM292" s="162"/>
      <c r="AN292" s="162"/>
      <c r="AO292" s="162"/>
      <c r="AP292" s="162"/>
      <c r="AQ292" s="162"/>
      <c r="AR292" s="162"/>
      <c r="AS292" s="162"/>
      <c r="AT292" s="162"/>
      <c r="AU292" s="162"/>
      <c r="AV292" s="162"/>
      <c r="AW292" s="162"/>
      <c r="AX292" s="162">
        <v>290</v>
      </c>
      <c r="AY292" s="162" t="s">
        <v>361</v>
      </c>
      <c r="AZ292" s="162">
        <v>0</v>
      </c>
      <c r="BA292" s="206" t="s">
        <v>361</v>
      </c>
      <c r="BB292" s="162" t="s">
        <v>361</v>
      </c>
    </row>
    <row r="293" spans="1:54">
      <c r="A293" s="180" t="s">
        <v>3155</v>
      </c>
      <c r="B293" s="162"/>
      <c r="C293" s="162"/>
      <c r="D293" s="162"/>
      <c r="E293" s="162"/>
      <c r="F293" s="162"/>
      <c r="G293" s="162"/>
      <c r="H293" s="162"/>
      <c r="I293" s="162"/>
      <c r="J293" s="162"/>
      <c r="K293" s="162"/>
      <c r="L293" s="162"/>
      <c r="M293" s="162"/>
      <c r="N293" s="162"/>
      <c r="O293" s="162"/>
      <c r="P293" s="162"/>
      <c r="Q293" s="162"/>
      <c r="R293" s="176" t="s">
        <v>125</v>
      </c>
      <c r="S293" s="177" t="s">
        <v>2279</v>
      </c>
      <c r="T293" s="177">
        <v>4901</v>
      </c>
      <c r="U293" s="162"/>
      <c r="V293" s="162"/>
      <c r="W293" s="162"/>
      <c r="X293" s="162"/>
      <c r="Y293" s="162"/>
      <c r="Z293" s="162"/>
      <c r="AA293" s="162"/>
      <c r="AB293" s="162"/>
      <c r="AC293" s="162"/>
      <c r="AD293" s="162"/>
      <c r="AE293" s="162"/>
      <c r="AF293" s="162"/>
      <c r="AG293" s="162"/>
      <c r="AH293" s="165" t="s">
        <v>367</v>
      </c>
      <c r="AI293" s="189">
        <v>292</v>
      </c>
      <c r="AJ293" s="189" t="s">
        <v>3156</v>
      </c>
      <c r="AK293" s="184" t="s">
        <v>3157</v>
      </c>
      <c r="AL293" s="187" t="s">
        <v>3158</v>
      </c>
      <c r="AM293" s="162"/>
      <c r="AN293" s="162"/>
      <c r="AO293" s="162"/>
      <c r="AP293" s="162"/>
      <c r="AQ293" s="162"/>
      <c r="AR293" s="162"/>
      <c r="AS293" s="162"/>
      <c r="AT293" s="162"/>
      <c r="AU293" s="162"/>
      <c r="AV293" s="162"/>
      <c r="AW293" s="162"/>
      <c r="AX293" s="162">
        <v>291</v>
      </c>
      <c r="AY293" s="162" t="s">
        <v>361</v>
      </c>
      <c r="AZ293" s="162">
        <v>0</v>
      </c>
      <c r="BA293" s="206" t="s">
        <v>361</v>
      </c>
      <c r="BB293" s="162" t="s">
        <v>361</v>
      </c>
    </row>
    <row r="294" spans="1:54">
      <c r="A294" s="180" t="s">
        <v>3159</v>
      </c>
      <c r="B294" s="162"/>
      <c r="C294" s="162"/>
      <c r="D294" s="162"/>
      <c r="E294" s="162"/>
      <c r="F294" s="162"/>
      <c r="G294" s="162"/>
      <c r="H294" s="162"/>
      <c r="I294" s="162"/>
      <c r="J294" s="162"/>
      <c r="K294" s="162"/>
      <c r="L294" s="162"/>
      <c r="M294" s="162"/>
      <c r="N294" s="162"/>
      <c r="O294" s="162"/>
      <c r="P294" s="162"/>
      <c r="Q294" s="162"/>
      <c r="R294" s="176" t="s">
        <v>157</v>
      </c>
      <c r="S294" s="177" t="s">
        <v>2191</v>
      </c>
      <c r="T294" s="177">
        <v>4701</v>
      </c>
      <c r="U294" s="162"/>
      <c r="V294" s="162"/>
      <c r="W294" s="162"/>
      <c r="X294" s="162"/>
      <c r="Y294" s="162"/>
      <c r="Z294" s="162"/>
      <c r="AA294" s="162"/>
      <c r="AB294" s="162"/>
      <c r="AC294" s="162"/>
      <c r="AD294" s="162"/>
      <c r="AE294" s="162"/>
      <c r="AF294" s="162"/>
      <c r="AG294" s="162"/>
      <c r="AH294" s="165" t="s">
        <v>367</v>
      </c>
      <c r="AI294" s="189">
        <v>293</v>
      </c>
      <c r="AJ294" s="189" t="s">
        <v>3160</v>
      </c>
      <c r="AK294" s="183" t="s">
        <v>3161</v>
      </c>
      <c r="AL294" s="186" t="s">
        <v>3162</v>
      </c>
      <c r="AM294" s="162"/>
      <c r="AN294" s="162"/>
      <c r="AO294" s="162"/>
      <c r="AP294" s="162"/>
      <c r="AQ294" s="162"/>
      <c r="AR294" s="162"/>
      <c r="AS294" s="162"/>
      <c r="AT294" s="162"/>
      <c r="AU294" s="162"/>
      <c r="AV294" s="162"/>
      <c r="AW294" s="162"/>
      <c r="AX294" s="162">
        <v>292</v>
      </c>
      <c r="AY294" s="162" t="s">
        <v>361</v>
      </c>
      <c r="AZ294" s="162">
        <v>0</v>
      </c>
      <c r="BA294" s="206" t="s">
        <v>361</v>
      </c>
      <c r="BB294" s="162" t="s">
        <v>361</v>
      </c>
    </row>
    <row r="295" spans="1:54">
      <c r="A295" s="180" t="s">
        <v>3163</v>
      </c>
      <c r="B295" s="162"/>
      <c r="C295" s="162"/>
      <c r="D295" s="162"/>
      <c r="E295" s="162"/>
      <c r="F295" s="162"/>
      <c r="G295" s="162"/>
      <c r="H295" s="162"/>
      <c r="I295" s="162"/>
      <c r="J295" s="162"/>
      <c r="K295" s="162"/>
      <c r="L295" s="162"/>
      <c r="M295" s="162"/>
      <c r="N295" s="162"/>
      <c r="O295" s="162"/>
      <c r="P295" s="162"/>
      <c r="Q295" s="162"/>
      <c r="R295" s="176" t="s">
        <v>3164</v>
      </c>
      <c r="S295" s="177" t="s">
        <v>2001</v>
      </c>
      <c r="T295" s="177">
        <v>4201</v>
      </c>
      <c r="U295" s="162"/>
      <c r="V295" s="162"/>
      <c r="W295" s="162"/>
      <c r="X295" s="162"/>
      <c r="Y295" s="162"/>
      <c r="Z295" s="162"/>
      <c r="AA295" s="162"/>
      <c r="AB295" s="162"/>
      <c r="AC295" s="162"/>
      <c r="AD295" s="162"/>
      <c r="AE295" s="162"/>
      <c r="AF295" s="162"/>
      <c r="AG295" s="162"/>
      <c r="AH295" s="165" t="s">
        <v>367</v>
      </c>
      <c r="AI295" s="189">
        <v>294</v>
      </c>
      <c r="AJ295" s="189" t="s">
        <v>3165</v>
      </c>
      <c r="AK295" s="184" t="s">
        <v>3166</v>
      </c>
      <c r="AL295" s="187" t="s">
        <v>3167</v>
      </c>
      <c r="AM295" s="162"/>
      <c r="AN295" s="162"/>
      <c r="AO295" s="162"/>
      <c r="AP295" s="162"/>
      <c r="AQ295" s="162"/>
      <c r="AR295" s="162"/>
      <c r="AS295" s="162"/>
      <c r="AT295" s="162"/>
      <c r="AU295" s="162"/>
      <c r="AV295" s="162"/>
      <c r="AW295" s="162"/>
      <c r="AX295" s="162">
        <v>293</v>
      </c>
      <c r="AY295" s="162" t="s">
        <v>361</v>
      </c>
      <c r="AZ295" s="162">
        <v>0</v>
      </c>
      <c r="BA295" s="206" t="s">
        <v>361</v>
      </c>
      <c r="BB295" s="162" t="s">
        <v>361</v>
      </c>
    </row>
    <row r="296" spans="1:54">
      <c r="A296" s="180" t="s">
        <v>3168</v>
      </c>
      <c r="B296" s="162"/>
      <c r="C296" s="162"/>
      <c r="D296" s="162"/>
      <c r="E296" s="162"/>
      <c r="F296" s="162"/>
      <c r="G296" s="162"/>
      <c r="H296" s="162"/>
      <c r="I296" s="162"/>
      <c r="J296" s="162"/>
      <c r="K296" s="162"/>
      <c r="L296" s="162"/>
      <c r="M296" s="162"/>
      <c r="N296" s="162"/>
      <c r="O296" s="162"/>
      <c r="P296" s="162"/>
      <c r="Q296" s="162"/>
      <c r="R296" s="176" t="s">
        <v>163</v>
      </c>
      <c r="S296" s="177" t="s">
        <v>2743</v>
      </c>
      <c r="T296" s="177">
        <v>4801</v>
      </c>
      <c r="U296" s="162"/>
      <c r="V296" s="162"/>
      <c r="W296" s="162"/>
      <c r="X296" s="162"/>
      <c r="Y296" s="162"/>
      <c r="Z296" s="162"/>
      <c r="AA296" s="162"/>
      <c r="AB296" s="162"/>
      <c r="AC296" s="162"/>
      <c r="AD296" s="162"/>
      <c r="AE296" s="162"/>
      <c r="AF296" s="162"/>
      <c r="AG296" s="162"/>
      <c r="AH296" s="165" t="s">
        <v>367</v>
      </c>
      <c r="AI296" s="189">
        <v>295</v>
      </c>
      <c r="AJ296" s="189" t="s">
        <v>3169</v>
      </c>
      <c r="AK296" s="183" t="s">
        <v>3170</v>
      </c>
      <c r="AL296" s="186" t="s">
        <v>3171</v>
      </c>
      <c r="AM296" s="162"/>
      <c r="AN296" s="162"/>
      <c r="AO296" s="162"/>
      <c r="AP296" s="162"/>
      <c r="AQ296" s="162"/>
      <c r="AR296" s="162"/>
      <c r="AS296" s="162"/>
      <c r="AT296" s="162"/>
      <c r="AU296" s="162"/>
      <c r="AV296" s="162"/>
      <c r="AW296" s="162"/>
      <c r="AX296" s="162">
        <v>294</v>
      </c>
      <c r="AY296" s="162" t="s">
        <v>361</v>
      </c>
      <c r="AZ296" s="162">
        <v>0</v>
      </c>
      <c r="BA296" s="206" t="s">
        <v>361</v>
      </c>
      <c r="BB296" s="162" t="s">
        <v>361</v>
      </c>
    </row>
    <row r="297" spans="1:54">
      <c r="A297" s="180" t="s">
        <v>3172</v>
      </c>
      <c r="B297" s="162"/>
      <c r="C297" s="162"/>
      <c r="D297" s="162"/>
      <c r="E297" s="162"/>
      <c r="F297" s="162"/>
      <c r="G297" s="162"/>
      <c r="H297" s="162"/>
      <c r="I297" s="162"/>
      <c r="J297" s="162"/>
      <c r="K297" s="162"/>
      <c r="L297" s="162"/>
      <c r="M297" s="162"/>
      <c r="N297" s="162"/>
      <c r="O297" s="162"/>
      <c r="P297" s="162"/>
      <c r="Q297" s="162"/>
      <c r="R297" s="176" t="s">
        <v>164</v>
      </c>
      <c r="S297" s="177" t="s">
        <v>2743</v>
      </c>
      <c r="T297" s="177">
        <v>4601</v>
      </c>
      <c r="U297" s="162"/>
      <c r="V297" s="162"/>
      <c r="W297" s="162"/>
      <c r="X297" s="162"/>
      <c r="Y297" s="162"/>
      <c r="Z297" s="162"/>
      <c r="AA297" s="162"/>
      <c r="AB297" s="162"/>
      <c r="AC297" s="162"/>
      <c r="AD297" s="162"/>
      <c r="AE297" s="162"/>
      <c r="AF297" s="162"/>
      <c r="AG297" s="162"/>
      <c r="AH297" s="165" t="s">
        <v>367</v>
      </c>
      <c r="AI297" s="189">
        <v>296</v>
      </c>
      <c r="AJ297" s="189" t="s">
        <v>3173</v>
      </c>
      <c r="AK297" s="184" t="s">
        <v>3174</v>
      </c>
      <c r="AL297" s="187" t="s">
        <v>3175</v>
      </c>
      <c r="AM297" s="162"/>
      <c r="AN297" s="162"/>
      <c r="AO297" s="162"/>
      <c r="AP297" s="162"/>
      <c r="AQ297" s="162"/>
      <c r="AR297" s="162"/>
      <c r="AS297" s="162"/>
      <c r="AT297" s="162"/>
      <c r="AU297" s="162"/>
      <c r="AV297" s="162"/>
      <c r="AW297" s="162"/>
      <c r="AX297" s="162">
        <v>295</v>
      </c>
      <c r="AY297" s="162" t="s">
        <v>361</v>
      </c>
      <c r="AZ297" s="162">
        <v>0</v>
      </c>
      <c r="BA297" s="206" t="s">
        <v>361</v>
      </c>
      <c r="BB297" s="162" t="s">
        <v>361</v>
      </c>
    </row>
    <row r="298" spans="1:54">
      <c r="A298" s="180" t="s">
        <v>3176</v>
      </c>
      <c r="B298" s="162"/>
      <c r="C298" s="162"/>
      <c r="D298" s="162"/>
      <c r="E298" s="162"/>
      <c r="F298" s="162"/>
      <c r="G298" s="162"/>
      <c r="H298" s="162"/>
      <c r="I298" s="162"/>
      <c r="J298" s="162"/>
      <c r="K298" s="162"/>
      <c r="L298" s="162"/>
      <c r="M298" s="162"/>
      <c r="N298" s="162"/>
      <c r="O298" s="162"/>
      <c r="P298" s="162"/>
      <c r="Q298" s="162"/>
      <c r="R298" s="176" t="s">
        <v>176</v>
      </c>
      <c r="S298" s="177" t="s">
        <v>2191</v>
      </c>
      <c r="T298" s="177">
        <v>4602</v>
      </c>
      <c r="U298" s="162"/>
      <c r="V298" s="162"/>
      <c r="W298" s="162"/>
      <c r="X298" s="162"/>
      <c r="Y298" s="162"/>
      <c r="Z298" s="162"/>
      <c r="AA298" s="162"/>
      <c r="AB298" s="162"/>
      <c r="AC298" s="162"/>
      <c r="AD298" s="162"/>
      <c r="AE298" s="162"/>
      <c r="AF298" s="162"/>
      <c r="AG298" s="162"/>
      <c r="AH298" s="165" t="s">
        <v>367</v>
      </c>
      <c r="AI298" s="189">
        <v>297</v>
      </c>
      <c r="AJ298" s="189" t="s">
        <v>3177</v>
      </c>
      <c r="AK298" s="183" t="s">
        <v>3178</v>
      </c>
      <c r="AL298" s="186" t="s">
        <v>3179</v>
      </c>
      <c r="AM298" s="162"/>
      <c r="AN298" s="162"/>
      <c r="AO298" s="162"/>
      <c r="AP298" s="162"/>
      <c r="AQ298" s="162"/>
      <c r="AR298" s="162"/>
      <c r="AS298" s="162"/>
      <c r="AT298" s="162"/>
      <c r="AU298" s="162"/>
      <c r="AV298" s="162"/>
      <c r="AW298" s="162"/>
      <c r="AX298" s="162">
        <v>296</v>
      </c>
      <c r="AY298" s="162" t="s">
        <v>361</v>
      </c>
      <c r="AZ298" s="162">
        <v>0</v>
      </c>
      <c r="BA298" s="206" t="s">
        <v>361</v>
      </c>
      <c r="BB298" s="162" t="s">
        <v>361</v>
      </c>
    </row>
    <row r="299" spans="1:54">
      <c r="A299" s="180" t="s">
        <v>3180</v>
      </c>
      <c r="B299" s="162"/>
      <c r="C299" s="162"/>
      <c r="D299" s="162"/>
      <c r="E299" s="162"/>
      <c r="F299" s="162"/>
      <c r="G299" s="162"/>
      <c r="H299" s="162"/>
      <c r="I299" s="162"/>
      <c r="J299" s="162"/>
      <c r="K299" s="162"/>
      <c r="L299" s="162"/>
      <c r="M299" s="162"/>
      <c r="N299" s="162"/>
      <c r="O299" s="162"/>
      <c r="P299" s="162"/>
      <c r="Q299" s="162"/>
      <c r="R299" s="176" t="s">
        <v>214</v>
      </c>
      <c r="S299" s="177" t="s">
        <v>2279</v>
      </c>
      <c r="T299" s="177">
        <v>4202</v>
      </c>
      <c r="U299" s="162"/>
      <c r="V299" s="162"/>
      <c r="W299" s="162"/>
      <c r="X299" s="162"/>
      <c r="Y299" s="162"/>
      <c r="Z299" s="162"/>
      <c r="AA299" s="162"/>
      <c r="AB299" s="162"/>
      <c r="AC299" s="162"/>
      <c r="AD299" s="162"/>
      <c r="AE299" s="162"/>
      <c r="AF299" s="162"/>
      <c r="AG299" s="162"/>
      <c r="AH299" s="165" t="s">
        <v>367</v>
      </c>
      <c r="AI299" s="189">
        <v>298</v>
      </c>
      <c r="AJ299" s="189" t="s">
        <v>3181</v>
      </c>
      <c r="AK299" s="184" t="s">
        <v>3182</v>
      </c>
      <c r="AL299" s="187" t="s">
        <v>3183</v>
      </c>
      <c r="AM299" s="162"/>
      <c r="AN299" s="162"/>
      <c r="AO299" s="162"/>
      <c r="AP299" s="162"/>
      <c r="AQ299" s="162"/>
      <c r="AR299" s="162"/>
      <c r="AS299" s="162"/>
      <c r="AT299" s="162"/>
      <c r="AU299" s="162"/>
      <c r="AV299" s="162"/>
      <c r="AW299" s="162"/>
      <c r="AX299" s="162">
        <v>297</v>
      </c>
      <c r="AY299" s="162" t="s">
        <v>361</v>
      </c>
      <c r="AZ299" s="162">
        <v>0</v>
      </c>
      <c r="BA299" s="206" t="s">
        <v>361</v>
      </c>
      <c r="BB299" s="162" t="s">
        <v>361</v>
      </c>
    </row>
    <row r="300" spans="1:54">
      <c r="A300" s="180" t="s">
        <v>3184</v>
      </c>
      <c r="B300" s="162"/>
      <c r="C300" s="162"/>
      <c r="D300" s="162"/>
      <c r="E300" s="162"/>
      <c r="F300" s="162"/>
      <c r="G300" s="162"/>
      <c r="H300" s="162"/>
      <c r="I300" s="162"/>
      <c r="J300" s="162"/>
      <c r="K300" s="162"/>
      <c r="L300" s="162"/>
      <c r="M300" s="162"/>
      <c r="N300" s="162"/>
      <c r="O300" s="162"/>
      <c r="P300" s="162"/>
      <c r="Q300" s="162"/>
      <c r="R300" s="176" t="s">
        <v>243</v>
      </c>
      <c r="S300" s="177" t="s">
        <v>2001</v>
      </c>
      <c r="T300" s="177">
        <v>4203</v>
      </c>
      <c r="U300" s="162"/>
      <c r="V300" s="162"/>
      <c r="W300" s="162"/>
      <c r="X300" s="162"/>
      <c r="Y300" s="162"/>
      <c r="Z300" s="162"/>
      <c r="AA300" s="162"/>
      <c r="AB300" s="162"/>
      <c r="AC300" s="162"/>
      <c r="AD300" s="162"/>
      <c r="AE300" s="162"/>
      <c r="AF300" s="162"/>
      <c r="AG300" s="162"/>
      <c r="AH300" s="165" t="s">
        <v>367</v>
      </c>
      <c r="AI300" s="189">
        <v>299</v>
      </c>
      <c r="AJ300" s="189" t="s">
        <v>3185</v>
      </c>
      <c r="AK300" s="183" t="s">
        <v>3186</v>
      </c>
      <c r="AL300" s="186" t="s">
        <v>3187</v>
      </c>
      <c r="AM300" s="162"/>
      <c r="AN300" s="162"/>
      <c r="AO300" s="162"/>
      <c r="AP300" s="162"/>
      <c r="AQ300" s="162"/>
      <c r="AR300" s="162"/>
      <c r="AS300" s="162"/>
      <c r="AT300" s="162"/>
      <c r="AU300" s="162"/>
      <c r="AV300" s="162"/>
      <c r="AW300" s="162"/>
      <c r="AX300" s="162">
        <v>298</v>
      </c>
      <c r="AY300" s="162" t="s">
        <v>361</v>
      </c>
      <c r="AZ300" s="162">
        <v>0</v>
      </c>
      <c r="BA300" s="206" t="s">
        <v>361</v>
      </c>
      <c r="BB300" s="162" t="s">
        <v>361</v>
      </c>
    </row>
    <row r="301" spans="1:54">
      <c r="A301" s="180" t="s">
        <v>3188</v>
      </c>
      <c r="B301" s="162"/>
      <c r="C301" s="162"/>
      <c r="D301" s="162"/>
      <c r="E301" s="162"/>
      <c r="F301" s="162"/>
      <c r="G301" s="162"/>
      <c r="H301" s="162"/>
      <c r="I301" s="162"/>
      <c r="J301" s="162"/>
      <c r="K301" s="162"/>
      <c r="L301" s="162"/>
      <c r="M301" s="162"/>
      <c r="N301" s="162"/>
      <c r="O301" s="162"/>
      <c r="P301" s="162"/>
      <c r="Q301" s="162"/>
      <c r="R301" s="176" t="s">
        <v>257</v>
      </c>
      <c r="S301" s="177" t="s">
        <v>2191</v>
      </c>
      <c r="T301" s="177">
        <v>4204</v>
      </c>
      <c r="U301" s="162"/>
      <c r="V301" s="162"/>
      <c r="W301" s="162"/>
      <c r="X301" s="162"/>
      <c r="Y301" s="162"/>
      <c r="Z301" s="162"/>
      <c r="AA301" s="162"/>
      <c r="AB301" s="162"/>
      <c r="AC301" s="162"/>
      <c r="AD301" s="162"/>
      <c r="AE301" s="162"/>
      <c r="AF301" s="162"/>
      <c r="AG301" s="162"/>
      <c r="AH301" s="165" t="s">
        <v>368</v>
      </c>
      <c r="AI301" s="189">
        <v>300</v>
      </c>
      <c r="AJ301" s="189" t="s">
        <v>3189</v>
      </c>
      <c r="AK301" s="184" t="s">
        <v>3190</v>
      </c>
      <c r="AL301" s="187" t="s">
        <v>3191</v>
      </c>
      <c r="AM301" s="162"/>
      <c r="AN301" s="162"/>
      <c r="AO301" s="162"/>
      <c r="AP301" s="162"/>
      <c r="AQ301" s="162"/>
      <c r="AR301" s="162"/>
      <c r="AS301" s="162"/>
      <c r="AT301" s="162"/>
      <c r="AU301" s="162"/>
      <c r="AV301" s="162"/>
      <c r="AW301" s="162"/>
      <c r="AX301" s="162">
        <v>299</v>
      </c>
      <c r="AY301" s="162" t="s">
        <v>361</v>
      </c>
      <c r="AZ301" s="162">
        <v>0</v>
      </c>
      <c r="BA301" s="206" t="s">
        <v>361</v>
      </c>
      <c r="BB301" s="162" t="s">
        <v>361</v>
      </c>
    </row>
    <row r="302" spans="1:54">
      <c r="A302" s="180" t="s">
        <v>366</v>
      </c>
      <c r="B302" s="162"/>
      <c r="C302" s="162"/>
      <c r="D302" s="162"/>
      <c r="E302" s="162"/>
      <c r="F302" s="162"/>
      <c r="G302" s="162"/>
      <c r="H302" s="162"/>
      <c r="I302" s="162"/>
      <c r="J302" s="162"/>
      <c r="K302" s="162"/>
      <c r="L302" s="162"/>
      <c r="M302" s="162"/>
      <c r="N302" s="162"/>
      <c r="O302" s="162"/>
      <c r="P302" s="162"/>
      <c r="Q302" s="162"/>
      <c r="R302" s="176" t="s">
        <v>3192</v>
      </c>
      <c r="S302" s="177" t="s">
        <v>2191</v>
      </c>
      <c r="T302" s="177">
        <v>4302</v>
      </c>
      <c r="U302" s="162"/>
      <c r="V302" s="162"/>
      <c r="W302" s="162"/>
      <c r="X302" s="162"/>
      <c r="Y302" s="162"/>
      <c r="Z302" s="162"/>
      <c r="AA302" s="162"/>
      <c r="AB302" s="162"/>
      <c r="AC302" s="162"/>
      <c r="AD302" s="162"/>
      <c r="AE302" s="162"/>
      <c r="AF302" s="162"/>
      <c r="AG302" s="162"/>
      <c r="AH302" s="165" t="s">
        <v>368</v>
      </c>
      <c r="AI302" s="189">
        <v>301</v>
      </c>
      <c r="AJ302" s="189" t="s">
        <v>3193</v>
      </c>
      <c r="AK302" s="183" t="s">
        <v>131</v>
      </c>
      <c r="AL302" s="186" t="s">
        <v>3194</v>
      </c>
      <c r="AM302" s="162"/>
      <c r="AN302" s="162"/>
      <c r="AO302" s="162"/>
      <c r="AP302" s="162"/>
      <c r="AQ302" s="162"/>
      <c r="AR302" s="162"/>
      <c r="AS302" s="162"/>
      <c r="AT302" s="162"/>
      <c r="AU302" s="162"/>
      <c r="AV302" s="162"/>
      <c r="AW302" s="162"/>
      <c r="AX302" s="162">
        <v>300</v>
      </c>
      <c r="AY302" s="162" t="s">
        <v>361</v>
      </c>
      <c r="AZ302" s="162">
        <v>0</v>
      </c>
      <c r="BA302" s="206" t="s">
        <v>361</v>
      </c>
      <c r="BB302" s="162" t="s">
        <v>361</v>
      </c>
    </row>
    <row r="303" spans="1:54">
      <c r="A303" s="180" t="s">
        <v>367</v>
      </c>
      <c r="B303" s="162"/>
      <c r="C303" s="162"/>
      <c r="D303" s="162"/>
      <c r="E303" s="162"/>
      <c r="F303" s="162"/>
      <c r="G303" s="162"/>
      <c r="H303" s="162"/>
      <c r="I303" s="162"/>
      <c r="J303" s="162"/>
      <c r="K303" s="162"/>
      <c r="L303" s="162"/>
      <c r="M303" s="162"/>
      <c r="N303" s="162"/>
      <c r="O303" s="162"/>
      <c r="P303" s="162"/>
      <c r="Q303" s="162"/>
      <c r="R303" s="176" t="s">
        <v>264</v>
      </c>
      <c r="S303" s="177" t="s">
        <v>2191</v>
      </c>
      <c r="T303" s="177">
        <v>4205</v>
      </c>
      <c r="U303" s="162"/>
      <c r="V303" s="162"/>
      <c r="W303" s="162"/>
      <c r="X303" s="162"/>
      <c r="Y303" s="162"/>
      <c r="Z303" s="162"/>
      <c r="AA303" s="162"/>
      <c r="AB303" s="162"/>
      <c r="AC303" s="162"/>
      <c r="AD303" s="162"/>
      <c r="AE303" s="162"/>
      <c r="AF303" s="162"/>
      <c r="AG303" s="162"/>
      <c r="AH303" s="165" t="s">
        <v>368</v>
      </c>
      <c r="AI303" s="189">
        <v>302</v>
      </c>
      <c r="AJ303" s="189" t="s">
        <v>3195</v>
      </c>
      <c r="AK303" s="184" t="s">
        <v>3196</v>
      </c>
      <c r="AL303" s="187" t="s">
        <v>3197</v>
      </c>
      <c r="AM303" s="162"/>
      <c r="AN303" s="162"/>
      <c r="AO303" s="162"/>
      <c r="AP303" s="162"/>
      <c r="AQ303" s="162"/>
      <c r="AR303" s="162"/>
      <c r="AS303" s="162"/>
      <c r="AT303" s="162"/>
      <c r="AU303" s="162"/>
      <c r="AV303" s="162"/>
      <c r="AW303" s="162"/>
      <c r="AX303" s="162">
        <v>301</v>
      </c>
      <c r="AY303" s="162" t="s">
        <v>361</v>
      </c>
      <c r="AZ303" s="162">
        <v>0</v>
      </c>
      <c r="BA303" s="206" t="s">
        <v>361</v>
      </c>
      <c r="BB303" s="162" t="s">
        <v>361</v>
      </c>
    </row>
    <row r="304" spans="1:54">
      <c r="A304" s="180" t="s">
        <v>368</v>
      </c>
      <c r="B304" s="162"/>
      <c r="C304" s="162"/>
      <c r="D304" s="162"/>
      <c r="E304" s="162"/>
      <c r="F304" s="162"/>
      <c r="G304" s="162"/>
      <c r="H304" s="162"/>
      <c r="I304" s="162"/>
      <c r="J304" s="162"/>
      <c r="K304" s="162"/>
      <c r="L304" s="162"/>
      <c r="M304" s="162"/>
      <c r="N304" s="162"/>
      <c r="O304" s="162"/>
      <c r="P304" s="162"/>
      <c r="Q304" s="162"/>
      <c r="R304" s="176" t="s">
        <v>271</v>
      </c>
      <c r="S304" s="177" t="s">
        <v>2001</v>
      </c>
      <c r="T304" s="177">
        <v>4401</v>
      </c>
      <c r="U304" s="162"/>
      <c r="V304" s="162"/>
      <c r="W304" s="162"/>
      <c r="X304" s="162"/>
      <c r="Y304" s="162"/>
      <c r="Z304" s="162"/>
      <c r="AA304" s="162"/>
      <c r="AB304" s="162"/>
      <c r="AC304" s="162"/>
      <c r="AD304" s="162"/>
      <c r="AE304" s="162"/>
      <c r="AF304" s="162"/>
      <c r="AG304" s="162"/>
      <c r="AH304" s="165" t="s">
        <v>368</v>
      </c>
      <c r="AI304" s="189">
        <v>303</v>
      </c>
      <c r="AJ304" s="189" t="s">
        <v>3198</v>
      </c>
      <c r="AK304" s="183" t="s">
        <v>3199</v>
      </c>
      <c r="AL304" s="186" t="s">
        <v>3200</v>
      </c>
      <c r="AM304" s="162"/>
      <c r="AN304" s="162"/>
      <c r="AO304" s="162"/>
      <c r="AP304" s="162"/>
      <c r="AQ304" s="162"/>
      <c r="AR304" s="162"/>
      <c r="AS304" s="162"/>
      <c r="AT304" s="162"/>
      <c r="AU304" s="162"/>
      <c r="AV304" s="162"/>
      <c r="AW304" s="162"/>
      <c r="AX304" s="162">
        <v>302</v>
      </c>
      <c r="AY304" s="162" t="s">
        <v>361</v>
      </c>
      <c r="AZ304" s="162">
        <v>0</v>
      </c>
      <c r="BA304" s="206" t="s">
        <v>361</v>
      </c>
      <c r="BB304" s="162" t="s">
        <v>361</v>
      </c>
    </row>
    <row r="305" spans="1:54">
      <c r="A305" s="180" t="s">
        <v>1020</v>
      </c>
      <c r="B305" s="162"/>
      <c r="C305" s="162"/>
      <c r="D305" s="162"/>
      <c r="E305" s="162"/>
      <c r="F305" s="162"/>
      <c r="G305" s="162"/>
      <c r="H305" s="162"/>
      <c r="I305" s="162"/>
      <c r="J305" s="162"/>
      <c r="K305" s="162"/>
      <c r="L305" s="162"/>
      <c r="M305" s="162"/>
      <c r="N305" s="162"/>
      <c r="O305" s="162"/>
      <c r="P305" s="162"/>
      <c r="Q305" s="162"/>
      <c r="R305" s="176" t="s">
        <v>272</v>
      </c>
      <c r="S305" s="177" t="s">
        <v>2001</v>
      </c>
      <c r="T305" s="177">
        <v>4802</v>
      </c>
      <c r="U305" s="162"/>
      <c r="V305" s="162"/>
      <c r="W305" s="162"/>
      <c r="X305" s="162"/>
      <c r="Y305" s="162"/>
      <c r="Z305" s="162"/>
      <c r="AA305" s="162"/>
      <c r="AB305" s="162"/>
      <c r="AC305" s="162"/>
      <c r="AD305" s="162"/>
      <c r="AE305" s="162"/>
      <c r="AF305" s="162"/>
      <c r="AG305" s="162"/>
      <c r="AH305" s="165" t="s">
        <v>368</v>
      </c>
      <c r="AI305" s="189">
        <v>304</v>
      </c>
      <c r="AJ305" s="189" t="s">
        <v>3201</v>
      </c>
      <c r="AK305" s="184" t="s">
        <v>3202</v>
      </c>
      <c r="AL305" s="187" t="s">
        <v>3203</v>
      </c>
      <c r="AM305" s="162"/>
      <c r="AN305" s="162"/>
      <c r="AO305" s="162"/>
      <c r="AP305" s="162"/>
      <c r="AQ305" s="162"/>
      <c r="AR305" s="162"/>
      <c r="AS305" s="162"/>
      <c r="AT305" s="162"/>
      <c r="AU305" s="162"/>
      <c r="AV305" s="162"/>
      <c r="AW305" s="162"/>
      <c r="AX305" s="162">
        <v>303</v>
      </c>
      <c r="AY305" s="162" t="s">
        <v>361</v>
      </c>
      <c r="AZ305" s="162">
        <v>0</v>
      </c>
      <c r="BA305" s="206" t="s">
        <v>361</v>
      </c>
      <c r="BB305" s="162" t="s">
        <v>361</v>
      </c>
    </row>
    <row r="306" spans="1:54">
      <c r="A306" s="180" t="s">
        <v>1019</v>
      </c>
      <c r="B306" s="162"/>
      <c r="C306" s="162"/>
      <c r="D306" s="162"/>
      <c r="E306" s="162"/>
      <c r="F306" s="162"/>
      <c r="G306" s="162"/>
      <c r="H306" s="162"/>
      <c r="I306" s="162"/>
      <c r="J306" s="162"/>
      <c r="K306" s="162"/>
      <c r="L306" s="162"/>
      <c r="M306" s="162"/>
      <c r="N306" s="162"/>
      <c r="O306" s="162"/>
      <c r="P306" s="162"/>
      <c r="Q306" s="162"/>
      <c r="R306" s="176" t="s">
        <v>283</v>
      </c>
      <c r="S306" s="177" t="s">
        <v>2001</v>
      </c>
      <c r="T306" s="177">
        <v>4603</v>
      </c>
      <c r="U306" s="162"/>
      <c r="V306" s="162"/>
      <c r="W306" s="162"/>
      <c r="X306" s="162"/>
      <c r="Y306" s="162"/>
      <c r="Z306" s="162"/>
      <c r="AA306" s="162"/>
      <c r="AB306" s="162"/>
      <c r="AC306" s="162"/>
      <c r="AD306" s="162"/>
      <c r="AE306" s="162"/>
      <c r="AF306" s="162"/>
      <c r="AG306" s="162"/>
      <c r="AH306" s="165" t="s">
        <v>368</v>
      </c>
      <c r="AI306" s="189">
        <v>305</v>
      </c>
      <c r="AJ306" s="189" t="s">
        <v>3204</v>
      </c>
      <c r="AK306" s="183" t="s">
        <v>3205</v>
      </c>
      <c r="AL306" s="186" t="s">
        <v>3206</v>
      </c>
      <c r="AM306" s="162"/>
      <c r="AN306" s="162"/>
      <c r="AO306" s="162"/>
      <c r="AP306" s="162"/>
      <c r="AQ306" s="162"/>
      <c r="AR306" s="162"/>
      <c r="AS306" s="162"/>
      <c r="AT306" s="162"/>
      <c r="AU306" s="162"/>
      <c r="AV306" s="162"/>
      <c r="AW306" s="162"/>
      <c r="AX306" s="162">
        <v>304</v>
      </c>
      <c r="AY306" s="162" t="s">
        <v>361</v>
      </c>
      <c r="AZ306" s="162">
        <v>0</v>
      </c>
      <c r="BA306" s="206" t="s">
        <v>361</v>
      </c>
      <c r="BB306" s="162" t="s">
        <v>361</v>
      </c>
    </row>
    <row r="307" spans="1:54">
      <c r="A307" s="180" t="s">
        <v>369</v>
      </c>
      <c r="B307" s="162"/>
      <c r="C307" s="162"/>
      <c r="D307" s="162"/>
      <c r="E307" s="162"/>
      <c r="F307" s="162"/>
      <c r="G307" s="162"/>
      <c r="H307" s="162"/>
      <c r="I307" s="162"/>
      <c r="J307" s="162"/>
      <c r="K307" s="162"/>
      <c r="L307" s="162"/>
      <c r="M307" s="162"/>
      <c r="N307" s="162"/>
      <c r="O307" s="162"/>
      <c r="P307" s="162"/>
      <c r="Q307" s="162"/>
      <c r="R307" s="176" t="s">
        <v>318</v>
      </c>
      <c r="S307" s="177" t="s">
        <v>2743</v>
      </c>
      <c r="T307" s="177">
        <v>4502</v>
      </c>
      <c r="U307" s="162"/>
      <c r="V307" s="162"/>
      <c r="W307" s="162"/>
      <c r="X307" s="162"/>
      <c r="Y307" s="162"/>
      <c r="Z307" s="162"/>
      <c r="AA307" s="162"/>
      <c r="AB307" s="162"/>
      <c r="AC307" s="162"/>
      <c r="AD307" s="162"/>
      <c r="AE307" s="162"/>
      <c r="AF307" s="162"/>
      <c r="AG307" s="162"/>
      <c r="AH307" s="165" t="s">
        <v>368</v>
      </c>
      <c r="AI307" s="189">
        <v>306</v>
      </c>
      <c r="AJ307" s="189" t="s">
        <v>3207</v>
      </c>
      <c r="AK307" s="184" t="s">
        <v>3208</v>
      </c>
      <c r="AL307" s="187" t="s">
        <v>3209</v>
      </c>
      <c r="AM307" s="162"/>
      <c r="AN307" s="162"/>
      <c r="AO307" s="162"/>
      <c r="AP307" s="162"/>
      <c r="AQ307" s="162"/>
      <c r="AR307" s="162"/>
      <c r="AS307" s="162"/>
      <c r="AT307" s="162"/>
      <c r="AU307" s="162"/>
      <c r="AV307" s="162"/>
      <c r="AW307" s="162"/>
      <c r="AX307" s="162">
        <v>305</v>
      </c>
      <c r="AY307" s="162" t="s">
        <v>361</v>
      </c>
      <c r="AZ307" s="162">
        <v>0</v>
      </c>
      <c r="BA307" s="206" t="s">
        <v>361</v>
      </c>
      <c r="BB307" s="162" t="s">
        <v>361</v>
      </c>
    </row>
    <row r="308" spans="1:54">
      <c r="A308" s="180" t="s">
        <v>1042</v>
      </c>
      <c r="B308" s="162"/>
      <c r="C308" s="162"/>
      <c r="D308" s="162"/>
      <c r="E308" s="162"/>
      <c r="F308" s="162"/>
      <c r="G308" s="162"/>
      <c r="H308" s="162"/>
      <c r="I308" s="162"/>
      <c r="J308" s="162"/>
      <c r="K308" s="162"/>
      <c r="L308" s="162"/>
      <c r="M308" s="162"/>
      <c r="N308" s="162"/>
      <c r="O308" s="162"/>
      <c r="P308" s="162"/>
      <c r="Q308" s="162"/>
      <c r="R308" s="176" t="s">
        <v>328</v>
      </c>
      <c r="S308" s="177" t="s">
        <v>2001</v>
      </c>
      <c r="T308" s="177">
        <v>4101</v>
      </c>
      <c r="U308" s="162"/>
      <c r="V308" s="162"/>
      <c r="W308" s="162"/>
      <c r="X308" s="162"/>
      <c r="Y308" s="162"/>
      <c r="Z308" s="162"/>
      <c r="AA308" s="162"/>
      <c r="AB308" s="162"/>
      <c r="AC308" s="162"/>
      <c r="AD308" s="162"/>
      <c r="AE308" s="162"/>
      <c r="AF308" s="162"/>
      <c r="AG308" s="162"/>
      <c r="AH308" s="165" t="s">
        <v>368</v>
      </c>
      <c r="AI308" s="189">
        <v>307</v>
      </c>
      <c r="AJ308" s="189" t="s">
        <v>3210</v>
      </c>
      <c r="AK308" s="183" t="s">
        <v>3211</v>
      </c>
      <c r="AL308" s="186" t="s">
        <v>3212</v>
      </c>
      <c r="AM308" s="162"/>
      <c r="AN308" s="162"/>
      <c r="AO308" s="162"/>
      <c r="AP308" s="162"/>
      <c r="AQ308" s="162"/>
      <c r="AR308" s="162"/>
      <c r="AS308" s="162"/>
      <c r="AT308" s="162"/>
      <c r="AU308" s="162"/>
      <c r="AV308" s="162"/>
      <c r="AW308" s="162"/>
      <c r="AX308" s="162">
        <v>306</v>
      </c>
      <c r="AY308" s="162" t="s">
        <v>361</v>
      </c>
      <c r="AZ308" s="162">
        <v>0</v>
      </c>
      <c r="BA308" s="206" t="s">
        <v>361</v>
      </c>
      <c r="BB308" s="162" t="s">
        <v>361</v>
      </c>
    </row>
    <row r="309" spans="1:54">
      <c r="A309" s="180" t="s">
        <v>1041</v>
      </c>
      <c r="B309" s="162"/>
      <c r="C309" s="162"/>
      <c r="D309" s="162"/>
      <c r="E309" s="162"/>
      <c r="F309" s="162"/>
      <c r="G309" s="162"/>
      <c r="H309" s="162"/>
      <c r="I309" s="162"/>
      <c r="J309" s="162"/>
      <c r="K309" s="162"/>
      <c r="L309" s="162"/>
      <c r="M309" s="162"/>
      <c r="N309" s="162"/>
      <c r="O309" s="162"/>
      <c r="P309" s="162"/>
      <c r="Q309" s="162"/>
      <c r="R309" s="176" t="s">
        <v>331</v>
      </c>
      <c r="S309" s="177" t="s">
        <v>2001</v>
      </c>
      <c r="T309" s="177">
        <v>4206</v>
      </c>
      <c r="U309" s="162"/>
      <c r="V309" s="162"/>
      <c r="W309" s="162"/>
      <c r="X309" s="162"/>
      <c r="Y309" s="162"/>
      <c r="Z309" s="162"/>
      <c r="AA309" s="162"/>
      <c r="AB309" s="162"/>
      <c r="AC309" s="162"/>
      <c r="AD309" s="162"/>
      <c r="AE309" s="162"/>
      <c r="AF309" s="162"/>
      <c r="AG309" s="162"/>
      <c r="AH309" s="165" t="s">
        <v>368</v>
      </c>
      <c r="AI309" s="189">
        <v>308</v>
      </c>
      <c r="AJ309" s="189" t="s">
        <v>3213</v>
      </c>
      <c r="AK309" s="184" t="s">
        <v>3214</v>
      </c>
      <c r="AL309" s="187" t="s">
        <v>3215</v>
      </c>
      <c r="AM309" s="162"/>
      <c r="AN309" s="162"/>
      <c r="AO309" s="162"/>
      <c r="AP309" s="162"/>
      <c r="AQ309" s="162"/>
      <c r="AR309" s="162"/>
      <c r="AS309" s="162"/>
      <c r="AT309" s="162"/>
      <c r="AU309" s="162"/>
      <c r="AV309" s="162"/>
      <c r="AW309" s="162"/>
      <c r="AX309" s="162">
        <v>307</v>
      </c>
      <c r="AY309" s="162" t="s">
        <v>361</v>
      </c>
      <c r="AZ309" s="162">
        <v>0</v>
      </c>
      <c r="BA309" s="206" t="s">
        <v>361</v>
      </c>
      <c r="BB309" s="162" t="s">
        <v>361</v>
      </c>
    </row>
    <row r="310" spans="1:54">
      <c r="A310" s="180" t="s">
        <v>1040</v>
      </c>
      <c r="B310" s="162"/>
      <c r="C310" s="162"/>
      <c r="D310" s="162"/>
      <c r="E310" s="162"/>
      <c r="F310" s="162"/>
      <c r="G310" s="162"/>
      <c r="H310" s="162"/>
      <c r="I310" s="162"/>
      <c r="J310" s="162"/>
      <c r="K310" s="162"/>
      <c r="L310" s="162"/>
      <c r="M310" s="162"/>
      <c r="N310" s="162"/>
      <c r="O310" s="162"/>
      <c r="P310" s="162"/>
      <c r="Q310" s="162"/>
      <c r="R310" s="162"/>
      <c r="S310" s="163"/>
      <c r="T310" s="162"/>
      <c r="U310" s="162"/>
      <c r="V310" s="162"/>
      <c r="W310" s="162"/>
      <c r="X310" s="162"/>
      <c r="Y310" s="162"/>
      <c r="Z310" s="162"/>
      <c r="AA310" s="162"/>
      <c r="AB310" s="162"/>
      <c r="AC310" s="162"/>
      <c r="AD310" s="162"/>
      <c r="AE310" s="162"/>
      <c r="AF310" s="162"/>
      <c r="AG310" s="162"/>
      <c r="AH310" s="165" t="s">
        <v>368</v>
      </c>
      <c r="AI310" s="189">
        <v>309</v>
      </c>
      <c r="AJ310" s="189" t="s">
        <v>3216</v>
      </c>
      <c r="AK310" s="183" t="s">
        <v>3217</v>
      </c>
      <c r="AL310" s="186" t="s">
        <v>3218</v>
      </c>
      <c r="AM310" s="162"/>
      <c r="AN310" s="162"/>
      <c r="AO310" s="162"/>
      <c r="AP310" s="162"/>
      <c r="AQ310" s="162"/>
      <c r="AR310" s="162"/>
      <c r="AS310" s="162"/>
      <c r="AT310" s="162"/>
      <c r="AU310" s="162"/>
      <c r="AV310" s="162"/>
      <c r="AW310" s="162"/>
      <c r="AX310" s="162">
        <v>308</v>
      </c>
      <c r="AY310" s="162" t="s">
        <v>361</v>
      </c>
      <c r="AZ310" s="162">
        <v>0</v>
      </c>
      <c r="BA310" s="206" t="s">
        <v>361</v>
      </c>
      <c r="BB310" s="162" t="s">
        <v>361</v>
      </c>
    </row>
    <row r="311" spans="1:54">
      <c r="A311" s="180" t="s">
        <v>370</v>
      </c>
      <c r="B311" s="162"/>
      <c r="C311" s="162"/>
      <c r="D311" s="162"/>
      <c r="E311" s="162"/>
      <c r="F311" s="162"/>
      <c r="G311" s="162"/>
      <c r="H311" s="162"/>
      <c r="I311" s="162"/>
      <c r="J311" s="162"/>
      <c r="K311" s="162"/>
      <c r="L311" s="162"/>
      <c r="M311" s="162"/>
      <c r="N311" s="162"/>
      <c r="O311" s="162"/>
      <c r="P311" s="162"/>
      <c r="Q311" s="162"/>
      <c r="R311" s="173" t="s">
        <v>2073</v>
      </c>
      <c r="S311" s="174"/>
      <c r="T311" s="174">
        <v>301</v>
      </c>
      <c r="U311" s="162"/>
      <c r="V311" s="162"/>
      <c r="W311" s="162"/>
      <c r="X311" s="162"/>
      <c r="Y311" s="162"/>
      <c r="Z311" s="162"/>
      <c r="AA311" s="162"/>
      <c r="AB311" s="162"/>
      <c r="AC311" s="162"/>
      <c r="AD311" s="162"/>
      <c r="AE311" s="162"/>
      <c r="AF311" s="162"/>
      <c r="AG311" s="162"/>
      <c r="AH311" s="165" t="s">
        <v>368</v>
      </c>
      <c r="AI311" s="189">
        <v>310</v>
      </c>
      <c r="AJ311" s="189" t="s">
        <v>3219</v>
      </c>
      <c r="AK311" s="184" t="s">
        <v>3220</v>
      </c>
      <c r="AL311" s="187" t="s">
        <v>3221</v>
      </c>
      <c r="AM311" s="162"/>
      <c r="AN311" s="162"/>
      <c r="AO311" s="162"/>
      <c r="AP311" s="162"/>
      <c r="AQ311" s="162"/>
      <c r="AR311" s="162"/>
      <c r="AS311" s="162"/>
      <c r="AT311" s="162"/>
      <c r="AU311" s="162"/>
      <c r="AV311" s="162"/>
      <c r="AW311" s="162"/>
      <c r="AX311" s="162">
        <v>309</v>
      </c>
      <c r="AY311" s="162" t="s">
        <v>361</v>
      </c>
      <c r="AZ311" s="162">
        <v>0</v>
      </c>
      <c r="BA311" s="206" t="s">
        <v>361</v>
      </c>
      <c r="BB311" s="162" t="s">
        <v>361</v>
      </c>
    </row>
    <row r="312" spans="1:54">
      <c r="A312" s="180" t="s">
        <v>1039</v>
      </c>
      <c r="B312" s="162"/>
      <c r="C312" s="162"/>
      <c r="D312" s="162"/>
      <c r="E312" s="162"/>
      <c r="F312" s="162"/>
      <c r="G312" s="162"/>
      <c r="H312" s="162"/>
      <c r="I312" s="162"/>
      <c r="J312" s="162"/>
      <c r="K312" s="162"/>
      <c r="L312" s="162"/>
      <c r="M312" s="162"/>
      <c r="N312" s="162"/>
      <c r="O312" s="162"/>
      <c r="P312" s="162"/>
      <c r="Q312" s="162"/>
      <c r="R312" s="176" t="s">
        <v>3222</v>
      </c>
      <c r="S312" s="177" t="s">
        <v>2001</v>
      </c>
      <c r="T312" s="177">
        <v>3101</v>
      </c>
      <c r="U312" s="162"/>
      <c r="V312" s="162"/>
      <c r="W312" s="162"/>
      <c r="X312" s="162"/>
      <c r="Y312" s="162"/>
      <c r="Z312" s="162"/>
      <c r="AA312" s="162"/>
      <c r="AB312" s="162"/>
      <c r="AC312" s="162"/>
      <c r="AD312" s="162"/>
      <c r="AE312" s="162"/>
      <c r="AF312" s="162"/>
      <c r="AG312" s="162"/>
      <c r="AH312" s="165" t="s">
        <v>368</v>
      </c>
      <c r="AI312" s="189">
        <v>311</v>
      </c>
      <c r="AJ312" s="189" t="s">
        <v>3223</v>
      </c>
      <c r="AK312" s="183" t="s">
        <v>3224</v>
      </c>
      <c r="AL312" s="186" t="s">
        <v>3225</v>
      </c>
      <c r="AM312" s="162"/>
      <c r="AN312" s="162"/>
      <c r="AO312" s="162"/>
      <c r="AP312" s="162"/>
      <c r="AQ312" s="162"/>
      <c r="AR312" s="162"/>
      <c r="AS312" s="162"/>
      <c r="AT312" s="162"/>
      <c r="AU312" s="162"/>
      <c r="AV312" s="162"/>
      <c r="AW312" s="162"/>
      <c r="AX312" s="162">
        <v>310</v>
      </c>
      <c r="AY312" s="162" t="s">
        <v>361</v>
      </c>
      <c r="AZ312" s="162">
        <v>0</v>
      </c>
      <c r="BA312" s="206" t="s">
        <v>361</v>
      </c>
      <c r="BB312" s="162" t="s">
        <v>361</v>
      </c>
    </row>
    <row r="313" spans="1:54">
      <c r="A313" s="180" t="s">
        <v>1038</v>
      </c>
      <c r="B313" s="162"/>
      <c r="C313" s="162"/>
      <c r="D313" s="162"/>
      <c r="E313" s="162"/>
      <c r="F313" s="162"/>
      <c r="G313" s="162"/>
      <c r="H313" s="162"/>
      <c r="I313" s="162"/>
      <c r="J313" s="162"/>
      <c r="K313" s="162"/>
      <c r="L313" s="162"/>
      <c r="M313" s="162"/>
      <c r="N313" s="162"/>
      <c r="O313" s="162"/>
      <c r="P313" s="162"/>
      <c r="Q313" s="162"/>
      <c r="R313" s="176" t="s">
        <v>100</v>
      </c>
      <c r="S313" s="177" t="s">
        <v>2001</v>
      </c>
      <c r="T313" s="177">
        <v>3102</v>
      </c>
      <c r="U313" s="162"/>
      <c r="V313" s="162"/>
      <c r="W313" s="162"/>
      <c r="X313" s="162"/>
      <c r="Y313" s="162"/>
      <c r="Z313" s="162"/>
      <c r="AA313" s="162"/>
      <c r="AB313" s="162"/>
      <c r="AC313" s="162"/>
      <c r="AD313" s="162"/>
      <c r="AE313" s="162"/>
      <c r="AF313" s="162"/>
      <c r="AG313" s="162"/>
      <c r="AH313" s="165" t="s">
        <v>368</v>
      </c>
      <c r="AI313" s="189">
        <v>312</v>
      </c>
      <c r="AJ313" s="189" t="s">
        <v>3226</v>
      </c>
      <c r="AK313" s="184" t="s">
        <v>3227</v>
      </c>
      <c r="AL313" s="187" t="s">
        <v>3228</v>
      </c>
      <c r="AM313" s="162"/>
      <c r="AN313" s="162"/>
      <c r="AO313" s="162"/>
      <c r="AP313" s="162"/>
      <c r="AQ313" s="162"/>
      <c r="AR313" s="162"/>
      <c r="AS313" s="162"/>
      <c r="AT313" s="162"/>
      <c r="AU313" s="162"/>
      <c r="AV313" s="162"/>
      <c r="AW313" s="162"/>
      <c r="AX313" s="162">
        <v>311</v>
      </c>
      <c r="AY313" s="162" t="s">
        <v>361</v>
      </c>
      <c r="AZ313" s="162">
        <v>0</v>
      </c>
      <c r="BA313" s="206" t="s">
        <v>361</v>
      </c>
      <c r="BB313" s="162" t="s">
        <v>361</v>
      </c>
    </row>
    <row r="314" spans="1:54">
      <c r="A314" s="180" t="s">
        <v>371</v>
      </c>
      <c r="B314" s="162"/>
      <c r="C314" s="162"/>
      <c r="D314" s="162"/>
      <c r="E314" s="162"/>
      <c r="F314" s="162"/>
      <c r="G314" s="162"/>
      <c r="H314" s="162"/>
      <c r="I314" s="162"/>
      <c r="J314" s="162"/>
      <c r="K314" s="162"/>
      <c r="L314" s="162"/>
      <c r="M314" s="162"/>
      <c r="N314" s="162"/>
      <c r="O314" s="162"/>
      <c r="P314" s="162"/>
      <c r="Q314" s="162"/>
      <c r="R314" s="176" t="s">
        <v>147</v>
      </c>
      <c r="S314" s="177" t="s">
        <v>2001</v>
      </c>
      <c r="T314" s="177">
        <v>3103</v>
      </c>
      <c r="U314" s="162"/>
      <c r="V314" s="162"/>
      <c r="W314" s="162"/>
      <c r="X314" s="162"/>
      <c r="Y314" s="162"/>
      <c r="Z314" s="162"/>
      <c r="AA314" s="162"/>
      <c r="AB314" s="162"/>
      <c r="AC314" s="162"/>
      <c r="AD314" s="162"/>
      <c r="AE314" s="162"/>
      <c r="AF314" s="162"/>
      <c r="AG314" s="162"/>
      <c r="AH314" s="165" t="s">
        <v>368</v>
      </c>
      <c r="AI314" s="189">
        <v>313</v>
      </c>
      <c r="AJ314" s="189" t="s">
        <v>3229</v>
      </c>
      <c r="AK314" s="183" t="s">
        <v>3230</v>
      </c>
      <c r="AL314" s="186" t="s">
        <v>3231</v>
      </c>
      <c r="AM314" s="162"/>
      <c r="AN314" s="162"/>
      <c r="AO314" s="162"/>
      <c r="AP314" s="162"/>
      <c r="AQ314" s="162"/>
      <c r="AR314" s="162"/>
      <c r="AS314" s="162"/>
      <c r="AT314" s="162"/>
      <c r="AU314" s="162"/>
      <c r="AV314" s="162"/>
      <c r="AW314" s="162"/>
      <c r="AX314" s="162">
        <v>312</v>
      </c>
      <c r="AY314" s="162" t="s">
        <v>361</v>
      </c>
      <c r="AZ314" s="162">
        <v>0</v>
      </c>
      <c r="BA314" s="206" t="s">
        <v>361</v>
      </c>
      <c r="BB314" s="162" t="s">
        <v>361</v>
      </c>
    </row>
    <row r="315" spans="1:54">
      <c r="A315" s="180" t="s">
        <v>1037</v>
      </c>
      <c r="B315" s="162"/>
      <c r="C315" s="162"/>
      <c r="D315" s="162"/>
      <c r="E315" s="162"/>
      <c r="F315" s="162"/>
      <c r="G315" s="162"/>
      <c r="H315" s="162"/>
      <c r="I315" s="162"/>
      <c r="J315" s="162"/>
      <c r="K315" s="162"/>
      <c r="L315" s="162"/>
      <c r="M315" s="162"/>
      <c r="N315" s="162"/>
      <c r="O315" s="162"/>
      <c r="P315" s="162"/>
      <c r="Q315" s="162"/>
      <c r="R315" s="176" t="s">
        <v>175</v>
      </c>
      <c r="S315" s="177" t="s">
        <v>2001</v>
      </c>
      <c r="T315" s="177">
        <v>3104</v>
      </c>
      <c r="U315" s="162"/>
      <c r="V315" s="162"/>
      <c r="W315" s="162"/>
      <c r="X315" s="162"/>
      <c r="Y315" s="162"/>
      <c r="Z315" s="162"/>
      <c r="AA315" s="162"/>
      <c r="AB315" s="162"/>
      <c r="AC315" s="162"/>
      <c r="AD315" s="162"/>
      <c r="AE315" s="162"/>
      <c r="AF315" s="162"/>
      <c r="AG315" s="162"/>
      <c r="AH315" s="165" t="s">
        <v>368</v>
      </c>
      <c r="AI315" s="189">
        <v>314</v>
      </c>
      <c r="AJ315" s="189" t="s">
        <v>3232</v>
      </c>
      <c r="AK315" s="184" t="s">
        <v>3233</v>
      </c>
      <c r="AL315" s="187" t="s">
        <v>3234</v>
      </c>
      <c r="AM315" s="162"/>
      <c r="AN315" s="162"/>
      <c r="AO315" s="162"/>
      <c r="AP315" s="162"/>
      <c r="AQ315" s="162"/>
      <c r="AR315" s="162"/>
      <c r="AS315" s="162"/>
      <c r="AT315" s="162"/>
      <c r="AU315" s="162"/>
      <c r="AV315" s="162"/>
      <c r="AW315" s="162"/>
      <c r="AX315" s="162">
        <v>313</v>
      </c>
      <c r="AY315" s="162" t="s">
        <v>361</v>
      </c>
      <c r="AZ315" s="162">
        <v>0</v>
      </c>
      <c r="BA315" s="206" t="s">
        <v>361</v>
      </c>
      <c r="BB315" s="162" t="s">
        <v>361</v>
      </c>
    </row>
    <row r="316" spans="1:54">
      <c r="A316" s="180" t="s">
        <v>3235</v>
      </c>
      <c r="B316" s="162"/>
      <c r="C316" s="162"/>
      <c r="D316" s="162"/>
      <c r="E316" s="162"/>
      <c r="F316" s="162"/>
      <c r="G316" s="162"/>
      <c r="H316" s="162"/>
      <c r="I316" s="162"/>
      <c r="J316" s="162"/>
      <c r="K316" s="162"/>
      <c r="L316" s="162"/>
      <c r="M316" s="162"/>
      <c r="N316" s="162"/>
      <c r="O316" s="162"/>
      <c r="P316" s="162"/>
      <c r="Q316" s="162"/>
      <c r="R316" s="176" t="s">
        <v>244</v>
      </c>
      <c r="S316" s="177" t="s">
        <v>2001</v>
      </c>
      <c r="T316" s="177">
        <v>3105</v>
      </c>
      <c r="U316" s="162"/>
      <c r="V316" s="162"/>
      <c r="W316" s="162"/>
      <c r="X316" s="162"/>
      <c r="Y316" s="162"/>
      <c r="Z316" s="162"/>
      <c r="AA316" s="162"/>
      <c r="AB316" s="162"/>
      <c r="AC316" s="162"/>
      <c r="AD316" s="162"/>
      <c r="AE316" s="162"/>
      <c r="AF316" s="162"/>
      <c r="AG316" s="162"/>
      <c r="AH316" s="165" t="s">
        <v>368</v>
      </c>
      <c r="AI316" s="189">
        <v>315</v>
      </c>
      <c r="AJ316" s="189" t="s">
        <v>3236</v>
      </c>
      <c r="AK316" s="183" t="s">
        <v>3237</v>
      </c>
      <c r="AL316" s="186" t="s">
        <v>3238</v>
      </c>
      <c r="AM316" s="162"/>
      <c r="AN316" s="162"/>
      <c r="AO316" s="162"/>
      <c r="AP316" s="162"/>
      <c r="AQ316" s="162"/>
      <c r="AR316" s="162"/>
      <c r="AS316" s="162"/>
      <c r="AT316" s="162"/>
      <c r="AU316" s="162"/>
      <c r="AV316" s="162"/>
      <c r="AW316" s="162"/>
      <c r="AX316" s="162">
        <v>314</v>
      </c>
      <c r="AY316" s="162" t="s">
        <v>361</v>
      </c>
      <c r="AZ316" s="162">
        <v>0</v>
      </c>
      <c r="BA316" s="206" t="s">
        <v>361</v>
      </c>
      <c r="BB316" s="162" t="s">
        <v>361</v>
      </c>
    </row>
    <row r="317" spans="1:54">
      <c r="A317" s="180" t="s">
        <v>3239</v>
      </c>
      <c r="B317" s="162"/>
      <c r="C317" s="162"/>
      <c r="D317" s="162"/>
      <c r="E317" s="162"/>
      <c r="F317" s="162"/>
      <c r="G317" s="162"/>
      <c r="H317" s="162"/>
      <c r="I317" s="162"/>
      <c r="J317" s="162"/>
      <c r="K317" s="162"/>
      <c r="L317" s="162"/>
      <c r="M317" s="162"/>
      <c r="N317" s="162"/>
      <c r="O317" s="162"/>
      <c r="P317" s="162"/>
      <c r="Q317" s="162"/>
      <c r="R317" s="176" t="s">
        <v>253</v>
      </c>
      <c r="S317" s="177" t="s">
        <v>2001</v>
      </c>
      <c r="T317" s="177">
        <v>3106</v>
      </c>
      <c r="U317" s="162"/>
      <c r="V317" s="162"/>
      <c r="W317" s="162"/>
      <c r="X317" s="162"/>
      <c r="Y317" s="162"/>
      <c r="Z317" s="162"/>
      <c r="AA317" s="162"/>
      <c r="AB317" s="162"/>
      <c r="AC317" s="162"/>
      <c r="AD317" s="162"/>
      <c r="AE317" s="162"/>
      <c r="AF317" s="162"/>
      <c r="AG317" s="162"/>
      <c r="AH317" s="165" t="s">
        <v>368</v>
      </c>
      <c r="AI317" s="189">
        <v>316</v>
      </c>
      <c r="AJ317" s="189" t="s">
        <v>3240</v>
      </c>
      <c r="AK317" s="184" t="s">
        <v>3241</v>
      </c>
      <c r="AL317" s="187" t="s">
        <v>3242</v>
      </c>
      <c r="AM317" s="162"/>
      <c r="AN317" s="162"/>
      <c r="AO317" s="162"/>
      <c r="AP317" s="162"/>
      <c r="AQ317" s="162"/>
      <c r="AR317" s="162"/>
      <c r="AS317" s="162"/>
      <c r="AT317" s="162"/>
      <c r="AU317" s="162"/>
      <c r="AV317" s="162"/>
      <c r="AW317" s="162"/>
      <c r="AX317" s="162">
        <v>315</v>
      </c>
      <c r="AY317" s="162" t="s">
        <v>361</v>
      </c>
      <c r="AZ317" s="162">
        <v>0</v>
      </c>
      <c r="BA317" s="206" t="s">
        <v>361</v>
      </c>
      <c r="BB317" s="162" t="s">
        <v>361</v>
      </c>
    </row>
    <row r="318" spans="1:54">
      <c r="A318" s="180" t="s">
        <v>3243</v>
      </c>
      <c r="B318" s="162"/>
      <c r="C318" s="162"/>
      <c r="D318" s="162"/>
      <c r="E318" s="162"/>
      <c r="F318" s="162"/>
      <c r="G318" s="162"/>
      <c r="H318" s="162"/>
      <c r="I318" s="162"/>
      <c r="J318" s="162"/>
      <c r="K318" s="162"/>
      <c r="L318" s="162"/>
      <c r="M318" s="162"/>
      <c r="N318" s="162"/>
      <c r="O318" s="162"/>
      <c r="P318" s="162"/>
      <c r="Q318" s="162"/>
      <c r="R318" s="176" t="s">
        <v>254</v>
      </c>
      <c r="S318" s="177" t="s">
        <v>2001</v>
      </c>
      <c r="T318" s="177">
        <v>3201</v>
      </c>
      <c r="U318" s="162"/>
      <c r="V318" s="162"/>
      <c r="W318" s="162"/>
      <c r="X318" s="162"/>
      <c r="Y318" s="162"/>
      <c r="Z318" s="162"/>
      <c r="AA318" s="162"/>
      <c r="AB318" s="162"/>
      <c r="AC318" s="162"/>
      <c r="AD318" s="162"/>
      <c r="AE318" s="162"/>
      <c r="AF318" s="162"/>
      <c r="AG318" s="162"/>
      <c r="AH318" s="165" t="s">
        <v>368</v>
      </c>
      <c r="AI318" s="189">
        <v>317</v>
      </c>
      <c r="AJ318" s="189" t="s">
        <v>3244</v>
      </c>
      <c r="AK318" s="183" t="s">
        <v>3245</v>
      </c>
      <c r="AL318" s="186" t="s">
        <v>3246</v>
      </c>
      <c r="AM318" s="162"/>
      <c r="AN318" s="162"/>
      <c r="AO318" s="162"/>
      <c r="AP318" s="162"/>
      <c r="AQ318" s="162"/>
      <c r="AR318" s="162"/>
      <c r="AS318" s="162"/>
      <c r="AT318" s="162"/>
      <c r="AU318" s="162"/>
      <c r="AV318" s="162"/>
      <c r="AW318" s="162"/>
      <c r="AX318" s="162">
        <v>316</v>
      </c>
      <c r="AY318" s="162" t="s">
        <v>361</v>
      </c>
      <c r="AZ318" s="162">
        <v>0</v>
      </c>
      <c r="BA318" s="206" t="s">
        <v>361</v>
      </c>
      <c r="BB318" s="162" t="s">
        <v>361</v>
      </c>
    </row>
    <row r="319" spans="1:54">
      <c r="A319" s="180" t="s">
        <v>3247</v>
      </c>
      <c r="B319" s="162"/>
      <c r="C319" s="162"/>
      <c r="D319" s="162"/>
      <c r="E319" s="162"/>
      <c r="F319" s="162"/>
      <c r="G319" s="162"/>
      <c r="H319" s="162"/>
      <c r="I319" s="162"/>
      <c r="J319" s="162"/>
      <c r="K319" s="162"/>
      <c r="L319" s="162"/>
      <c r="M319" s="162"/>
      <c r="N319" s="162"/>
      <c r="O319" s="162"/>
      <c r="P319" s="162"/>
      <c r="Q319" s="162"/>
      <c r="R319" s="176" t="s">
        <v>262</v>
      </c>
      <c r="S319" s="177" t="s">
        <v>2001</v>
      </c>
      <c r="T319" s="177">
        <v>3107</v>
      </c>
      <c r="U319" s="162"/>
      <c r="V319" s="162"/>
      <c r="W319" s="162"/>
      <c r="X319" s="162"/>
      <c r="Y319" s="162"/>
      <c r="Z319" s="162"/>
      <c r="AA319" s="162"/>
      <c r="AB319" s="162"/>
      <c r="AC319" s="162"/>
      <c r="AD319" s="162"/>
      <c r="AE319" s="162"/>
      <c r="AF319" s="162"/>
      <c r="AG319" s="162"/>
      <c r="AH319" s="165" t="s">
        <v>368</v>
      </c>
      <c r="AI319" s="189">
        <v>318</v>
      </c>
      <c r="AJ319" s="189" t="s">
        <v>3248</v>
      </c>
      <c r="AK319" s="184" t="s">
        <v>3249</v>
      </c>
      <c r="AL319" s="187" t="s">
        <v>3250</v>
      </c>
      <c r="AM319" s="162"/>
      <c r="AN319" s="162"/>
      <c r="AO319" s="162"/>
      <c r="AP319" s="162"/>
      <c r="AQ319" s="162"/>
      <c r="AR319" s="162"/>
      <c r="AS319" s="162"/>
      <c r="AT319" s="162"/>
      <c r="AU319" s="162"/>
      <c r="AV319" s="162"/>
      <c r="AW319" s="162"/>
      <c r="AX319" s="162">
        <v>317</v>
      </c>
      <c r="AY319" s="162" t="s">
        <v>361</v>
      </c>
      <c r="AZ319" s="162">
        <v>0</v>
      </c>
      <c r="BA319" s="206" t="s">
        <v>361</v>
      </c>
      <c r="BB319" s="162" t="s">
        <v>361</v>
      </c>
    </row>
    <row r="320" spans="1:54">
      <c r="A320" s="180" t="s">
        <v>3251</v>
      </c>
      <c r="B320" s="162"/>
      <c r="C320" s="162"/>
      <c r="D320" s="162"/>
      <c r="E320" s="162"/>
      <c r="F320" s="162"/>
      <c r="G320" s="162"/>
      <c r="H320" s="162"/>
      <c r="I320" s="162"/>
      <c r="J320" s="162"/>
      <c r="K320" s="162"/>
      <c r="L320" s="162"/>
      <c r="M320" s="162"/>
      <c r="N320" s="162"/>
      <c r="O320" s="162"/>
      <c r="P320" s="162"/>
      <c r="Q320" s="162"/>
      <c r="R320" s="176" t="s">
        <v>270</v>
      </c>
      <c r="S320" s="177" t="s">
        <v>2001</v>
      </c>
      <c r="T320" s="177">
        <v>3108</v>
      </c>
      <c r="U320" s="162"/>
      <c r="V320" s="162"/>
      <c r="W320" s="162"/>
      <c r="X320" s="162"/>
      <c r="Y320" s="162"/>
      <c r="Z320" s="162"/>
      <c r="AA320" s="162"/>
      <c r="AB320" s="162"/>
      <c r="AC320" s="162"/>
      <c r="AD320" s="162"/>
      <c r="AE320" s="162"/>
      <c r="AF320" s="162"/>
      <c r="AG320" s="162"/>
      <c r="AH320" s="165" t="s">
        <v>368</v>
      </c>
      <c r="AI320" s="189">
        <v>319</v>
      </c>
      <c r="AJ320" s="189" t="s">
        <v>3252</v>
      </c>
      <c r="AK320" s="183" t="s">
        <v>3253</v>
      </c>
      <c r="AL320" s="186" t="s">
        <v>3254</v>
      </c>
      <c r="AM320" s="162"/>
      <c r="AN320" s="162"/>
      <c r="AO320" s="162"/>
      <c r="AP320" s="162"/>
      <c r="AQ320" s="162"/>
      <c r="AR320" s="162"/>
      <c r="AS320" s="162"/>
      <c r="AT320" s="162"/>
      <c r="AU320" s="162"/>
      <c r="AV320" s="162"/>
      <c r="AW320" s="162"/>
      <c r="AX320" s="162">
        <v>318</v>
      </c>
      <c r="AY320" s="162" t="s">
        <v>361</v>
      </c>
      <c r="AZ320" s="162">
        <v>0</v>
      </c>
      <c r="BA320" s="206" t="s">
        <v>361</v>
      </c>
      <c r="BB320" s="162" t="s">
        <v>361</v>
      </c>
    </row>
    <row r="321" spans="1:54">
      <c r="A321" s="180" t="s">
        <v>3255</v>
      </c>
      <c r="B321" s="162"/>
      <c r="C321" s="162"/>
      <c r="D321" s="162"/>
      <c r="E321" s="162"/>
      <c r="F321" s="162"/>
      <c r="G321" s="162"/>
      <c r="H321" s="162"/>
      <c r="I321" s="162"/>
      <c r="J321" s="162"/>
      <c r="K321" s="162"/>
      <c r="L321" s="162"/>
      <c r="M321" s="162"/>
      <c r="N321" s="162"/>
      <c r="O321" s="162"/>
      <c r="P321" s="162"/>
      <c r="Q321" s="162"/>
      <c r="R321" s="176" t="s">
        <v>275</v>
      </c>
      <c r="S321" s="177" t="s">
        <v>2001</v>
      </c>
      <c r="T321" s="177">
        <v>3109</v>
      </c>
      <c r="U321" s="162"/>
      <c r="V321" s="162"/>
      <c r="W321" s="162"/>
      <c r="X321" s="162"/>
      <c r="Y321" s="162"/>
      <c r="Z321" s="162"/>
      <c r="AA321" s="162"/>
      <c r="AB321" s="162"/>
      <c r="AC321" s="162"/>
      <c r="AD321" s="162"/>
      <c r="AE321" s="162"/>
      <c r="AF321" s="162"/>
      <c r="AG321" s="162"/>
      <c r="AH321" s="165" t="s">
        <v>368</v>
      </c>
      <c r="AI321" s="189">
        <v>320</v>
      </c>
      <c r="AJ321" s="189" t="s">
        <v>3256</v>
      </c>
      <c r="AK321" s="184" t="s">
        <v>3257</v>
      </c>
      <c r="AL321" s="187" t="s">
        <v>3258</v>
      </c>
      <c r="AM321" s="162"/>
      <c r="AN321" s="162"/>
      <c r="AO321" s="162"/>
      <c r="AP321" s="162"/>
      <c r="AQ321" s="162"/>
      <c r="AR321" s="162"/>
      <c r="AS321" s="162"/>
      <c r="AT321" s="162"/>
      <c r="AU321" s="162"/>
      <c r="AV321" s="162"/>
      <c r="AW321" s="162"/>
      <c r="AX321" s="162">
        <v>319</v>
      </c>
      <c r="AY321" s="162" t="s">
        <v>361</v>
      </c>
      <c r="AZ321" s="162">
        <v>0</v>
      </c>
      <c r="BA321" s="206" t="s">
        <v>361</v>
      </c>
      <c r="BB321" s="162" t="s">
        <v>361</v>
      </c>
    </row>
    <row r="322" spans="1:54">
      <c r="A322" s="180" t="s">
        <v>3259</v>
      </c>
      <c r="B322" s="162"/>
      <c r="C322" s="162"/>
      <c r="D322" s="162"/>
      <c r="E322" s="162"/>
      <c r="F322" s="162"/>
      <c r="G322" s="162"/>
      <c r="H322" s="162"/>
      <c r="I322" s="162"/>
      <c r="J322" s="162"/>
      <c r="K322" s="162"/>
      <c r="L322" s="162"/>
      <c r="M322" s="162"/>
      <c r="N322" s="162"/>
      <c r="O322" s="162"/>
      <c r="P322" s="162"/>
      <c r="Q322" s="162"/>
      <c r="R322" s="176" t="s">
        <v>284</v>
      </c>
      <c r="S322" s="177" t="s">
        <v>2001</v>
      </c>
      <c r="T322" s="177">
        <v>3110</v>
      </c>
      <c r="U322" s="162"/>
      <c r="V322" s="162"/>
      <c r="W322" s="162"/>
      <c r="X322" s="162"/>
      <c r="Y322" s="162"/>
      <c r="Z322" s="162"/>
      <c r="AA322" s="162"/>
      <c r="AB322" s="162"/>
      <c r="AC322" s="162"/>
      <c r="AD322" s="162"/>
      <c r="AE322" s="162"/>
      <c r="AF322" s="162"/>
      <c r="AG322" s="162"/>
      <c r="AH322" s="165" t="s">
        <v>368</v>
      </c>
      <c r="AI322" s="189">
        <v>321</v>
      </c>
      <c r="AJ322" s="189" t="s">
        <v>3260</v>
      </c>
      <c r="AK322" s="183" t="s">
        <v>3261</v>
      </c>
      <c r="AL322" s="186" t="s">
        <v>3262</v>
      </c>
      <c r="AM322" s="162"/>
      <c r="AN322" s="162"/>
      <c r="AO322" s="162"/>
      <c r="AP322" s="162"/>
      <c r="AQ322" s="162"/>
      <c r="AR322" s="162"/>
      <c r="AS322" s="162"/>
      <c r="AT322" s="162"/>
      <c r="AU322" s="162"/>
      <c r="AV322" s="162"/>
      <c r="AW322" s="162"/>
      <c r="AX322" s="162">
        <v>320</v>
      </c>
      <c r="AY322" s="162" t="s">
        <v>361</v>
      </c>
      <c r="AZ322" s="162">
        <v>0</v>
      </c>
      <c r="BA322" s="206" t="s">
        <v>361</v>
      </c>
      <c r="BB322" s="162" t="s">
        <v>361</v>
      </c>
    </row>
    <row r="323" spans="1:54">
      <c r="A323" s="180" t="s">
        <v>3263</v>
      </c>
      <c r="B323" s="162"/>
      <c r="C323" s="162"/>
      <c r="D323" s="162"/>
      <c r="E323" s="162"/>
      <c r="F323" s="162"/>
      <c r="G323" s="162"/>
      <c r="H323" s="162"/>
      <c r="I323" s="162"/>
      <c r="J323" s="162"/>
      <c r="K323" s="162"/>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5" t="s">
        <v>368</v>
      </c>
      <c r="AI323" s="189">
        <v>322</v>
      </c>
      <c r="AJ323" s="189" t="s">
        <v>3264</v>
      </c>
      <c r="AK323" s="184" t="s">
        <v>3265</v>
      </c>
      <c r="AL323" s="187" t="s">
        <v>3266</v>
      </c>
      <c r="AM323" s="162"/>
      <c r="AN323" s="162"/>
      <c r="AO323" s="162"/>
      <c r="AP323" s="162"/>
      <c r="AQ323" s="162"/>
      <c r="AR323" s="162"/>
      <c r="AS323" s="162"/>
      <c r="AT323" s="162"/>
      <c r="AU323" s="162"/>
      <c r="AV323" s="162"/>
      <c r="AW323" s="162"/>
      <c r="AX323" s="162">
        <v>321</v>
      </c>
      <c r="AY323" s="162" t="s">
        <v>361</v>
      </c>
      <c r="AZ323" s="162">
        <v>0</v>
      </c>
      <c r="BA323" s="206" t="s">
        <v>361</v>
      </c>
      <c r="BB323" s="162" t="s">
        <v>361</v>
      </c>
    </row>
    <row r="324" spans="1:54">
      <c r="A324" s="180" t="s">
        <v>3267</v>
      </c>
      <c r="B324" s="162"/>
      <c r="C324" s="162"/>
      <c r="D324" s="162"/>
      <c r="E324" s="162"/>
      <c r="F324" s="162"/>
      <c r="G324" s="162"/>
      <c r="H324" s="162"/>
      <c r="I324" s="162"/>
      <c r="J324" s="162"/>
      <c r="K324" s="162"/>
      <c r="L324" s="162"/>
      <c r="M324" s="162"/>
      <c r="N324" s="162"/>
      <c r="O324" s="162"/>
      <c r="P324" s="162"/>
      <c r="Q324" s="162"/>
      <c r="R324" s="173" t="s">
        <v>3268</v>
      </c>
      <c r="S324" s="174"/>
      <c r="T324" s="174"/>
      <c r="U324" s="162"/>
      <c r="V324" s="162"/>
      <c r="W324" s="162"/>
      <c r="X324" s="162"/>
      <c r="Y324" s="162"/>
      <c r="Z324" s="162"/>
      <c r="AA324" s="162"/>
      <c r="AB324" s="162"/>
      <c r="AC324" s="162"/>
      <c r="AD324" s="162"/>
      <c r="AE324" s="162"/>
      <c r="AF324" s="162"/>
      <c r="AG324" s="162"/>
      <c r="AH324" s="165" t="s">
        <v>368</v>
      </c>
      <c r="AI324" s="189">
        <v>323</v>
      </c>
      <c r="AJ324" s="189" t="s">
        <v>3269</v>
      </c>
      <c r="AK324" s="183" t="s">
        <v>3270</v>
      </c>
      <c r="AL324" s="186" t="s">
        <v>3271</v>
      </c>
      <c r="AM324" s="162"/>
      <c r="AN324" s="162"/>
      <c r="AO324" s="162"/>
      <c r="AP324" s="162"/>
      <c r="AQ324" s="162"/>
      <c r="AR324" s="162"/>
      <c r="AS324" s="162"/>
      <c r="AT324" s="162"/>
      <c r="AU324" s="162"/>
      <c r="AV324" s="162"/>
      <c r="AW324" s="162"/>
      <c r="AX324" s="162">
        <v>322</v>
      </c>
      <c r="AY324" s="162" t="s">
        <v>361</v>
      </c>
      <c r="AZ324" s="162">
        <v>0</v>
      </c>
      <c r="BA324" s="206" t="s">
        <v>361</v>
      </c>
      <c r="BB324" s="162" t="s">
        <v>361</v>
      </c>
    </row>
    <row r="325" spans="1:54">
      <c r="A325" s="180" t="s">
        <v>3272</v>
      </c>
      <c r="B325" s="162"/>
      <c r="C325" s="162"/>
      <c r="D325" s="162"/>
      <c r="E325" s="162"/>
      <c r="F325" s="162"/>
      <c r="G325" s="162"/>
      <c r="H325" s="162"/>
      <c r="I325" s="162"/>
      <c r="J325" s="162"/>
      <c r="K325" s="162"/>
      <c r="L325" s="162"/>
      <c r="M325" s="162"/>
      <c r="N325" s="162"/>
      <c r="O325" s="162"/>
      <c r="P325" s="162"/>
      <c r="Q325" s="162"/>
      <c r="R325" s="176" t="s">
        <v>3273</v>
      </c>
      <c r="S325" s="177"/>
      <c r="T325" s="177" t="s">
        <v>3274</v>
      </c>
      <c r="U325" s="162"/>
      <c r="V325" s="162"/>
      <c r="W325" s="162"/>
      <c r="X325" s="162"/>
      <c r="Y325" s="162"/>
      <c r="Z325" s="162"/>
      <c r="AA325" s="162"/>
      <c r="AB325" s="162"/>
      <c r="AC325" s="162"/>
      <c r="AD325" s="162"/>
      <c r="AE325" s="162"/>
      <c r="AF325" s="162"/>
      <c r="AG325" s="162"/>
      <c r="AH325" s="165" t="s">
        <v>368</v>
      </c>
      <c r="AI325" s="189">
        <v>324</v>
      </c>
      <c r="AJ325" s="189" t="s">
        <v>3275</v>
      </c>
      <c r="AK325" s="184" t="s">
        <v>3276</v>
      </c>
      <c r="AL325" s="187" t="s">
        <v>3277</v>
      </c>
      <c r="AM325" s="162"/>
      <c r="AN325" s="162"/>
      <c r="AO325" s="162"/>
      <c r="AP325" s="162"/>
      <c r="AQ325" s="162"/>
      <c r="AR325" s="162"/>
      <c r="AS325" s="162"/>
      <c r="AT325" s="162"/>
      <c r="AU325" s="162"/>
      <c r="AV325" s="162"/>
      <c r="AW325" s="162"/>
      <c r="AX325" s="162">
        <v>323</v>
      </c>
      <c r="AY325" s="162" t="s">
        <v>361</v>
      </c>
      <c r="AZ325" s="162">
        <v>0</v>
      </c>
      <c r="BA325" s="206" t="s">
        <v>361</v>
      </c>
      <c r="BB325" s="162" t="s">
        <v>361</v>
      </c>
    </row>
    <row r="326" spans="1:54">
      <c r="A326" s="180" t="s">
        <v>3278</v>
      </c>
      <c r="B326" s="162"/>
      <c r="C326" s="162"/>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5" t="s">
        <v>368</v>
      </c>
      <c r="AI326" s="189">
        <v>325</v>
      </c>
      <c r="AJ326" s="189" t="s">
        <v>3279</v>
      </c>
      <c r="AK326" s="183" t="s">
        <v>3280</v>
      </c>
      <c r="AL326" s="186" t="s">
        <v>3281</v>
      </c>
      <c r="AM326" s="162"/>
      <c r="AN326" s="162"/>
      <c r="AO326" s="162"/>
      <c r="AP326" s="162"/>
      <c r="AQ326" s="162"/>
      <c r="AR326" s="162"/>
      <c r="AS326" s="162"/>
      <c r="AT326" s="162"/>
      <c r="AU326" s="162"/>
      <c r="AV326" s="162"/>
      <c r="AW326" s="162"/>
      <c r="AX326" s="162">
        <v>324</v>
      </c>
      <c r="AY326" s="162" t="s">
        <v>361</v>
      </c>
      <c r="AZ326" s="162">
        <v>0</v>
      </c>
      <c r="BA326" s="206" t="s">
        <v>361</v>
      </c>
      <c r="BB326" s="162" t="s">
        <v>361</v>
      </c>
    </row>
    <row r="327" spans="1:54">
      <c r="A327" s="180" t="s">
        <v>3282</v>
      </c>
      <c r="B327" s="162"/>
      <c r="C327" s="162"/>
      <c r="D327" s="162"/>
      <c r="E327" s="162"/>
      <c r="F327" s="162"/>
      <c r="G327" s="162"/>
      <c r="H327" s="162"/>
      <c r="I327" s="162"/>
      <c r="J327" s="162"/>
      <c r="K327" s="162"/>
      <c r="L327" s="162"/>
      <c r="M327" s="162"/>
      <c r="N327" s="162"/>
      <c r="O327" s="162"/>
      <c r="P327" s="162"/>
      <c r="Q327" s="162"/>
      <c r="R327" s="173" t="s">
        <v>3283</v>
      </c>
      <c r="S327" s="174"/>
      <c r="T327" s="174"/>
      <c r="U327" s="162"/>
      <c r="V327" s="162"/>
      <c r="W327" s="162"/>
      <c r="X327" s="162"/>
      <c r="Y327" s="162"/>
      <c r="Z327" s="162"/>
      <c r="AA327" s="162"/>
      <c r="AB327" s="162"/>
      <c r="AC327" s="162"/>
      <c r="AD327" s="162"/>
      <c r="AE327" s="162"/>
      <c r="AF327" s="162"/>
      <c r="AG327" s="162"/>
      <c r="AH327" s="165" t="s">
        <v>368</v>
      </c>
      <c r="AI327" s="189">
        <v>326</v>
      </c>
      <c r="AJ327" s="189" t="s">
        <v>3284</v>
      </c>
      <c r="AK327" s="184" t="s">
        <v>3285</v>
      </c>
      <c r="AL327" s="187" t="s">
        <v>3286</v>
      </c>
      <c r="AM327" s="162"/>
      <c r="AN327" s="162"/>
      <c r="AO327" s="162"/>
      <c r="AP327" s="162"/>
      <c r="AQ327" s="162"/>
      <c r="AR327" s="162"/>
      <c r="AS327" s="162"/>
      <c r="AT327" s="162"/>
      <c r="AU327" s="162"/>
      <c r="AV327" s="162"/>
      <c r="AW327" s="162"/>
      <c r="AX327" s="162">
        <v>325</v>
      </c>
      <c r="AY327" s="162" t="s">
        <v>361</v>
      </c>
      <c r="AZ327" s="162">
        <v>0</v>
      </c>
      <c r="BA327" s="206" t="s">
        <v>361</v>
      </c>
      <c r="BB327" s="162" t="s">
        <v>361</v>
      </c>
    </row>
    <row r="328" spans="1:54">
      <c r="A328" s="180" t="s">
        <v>3287</v>
      </c>
      <c r="B328" s="162"/>
      <c r="C328" s="162"/>
      <c r="D328" s="162"/>
      <c r="E328" s="162"/>
      <c r="F328" s="162"/>
      <c r="G328" s="162"/>
      <c r="H328" s="162"/>
      <c r="I328" s="162"/>
      <c r="J328" s="162"/>
      <c r="K328" s="162"/>
      <c r="L328" s="162"/>
      <c r="M328" s="162"/>
      <c r="N328" s="162"/>
      <c r="O328" s="162"/>
      <c r="P328" s="162"/>
      <c r="Q328" s="162"/>
      <c r="R328" s="176" t="s">
        <v>3288</v>
      </c>
      <c r="S328" s="177"/>
      <c r="T328" s="177" t="s">
        <v>3289</v>
      </c>
      <c r="U328" s="162"/>
      <c r="V328" s="162"/>
      <c r="W328" s="162"/>
      <c r="X328" s="162"/>
      <c r="Y328" s="162"/>
      <c r="Z328" s="162"/>
      <c r="AA328" s="162"/>
      <c r="AB328" s="162"/>
      <c r="AC328" s="162"/>
      <c r="AD328" s="162"/>
      <c r="AE328" s="162"/>
      <c r="AF328" s="162"/>
      <c r="AG328" s="162"/>
      <c r="AH328" s="165" t="s">
        <v>368</v>
      </c>
      <c r="AI328" s="189">
        <v>327</v>
      </c>
      <c r="AJ328" s="189" t="s">
        <v>3290</v>
      </c>
      <c r="AK328" s="183" t="s">
        <v>3291</v>
      </c>
      <c r="AL328" s="186" t="s">
        <v>3292</v>
      </c>
      <c r="AM328" s="162"/>
      <c r="AN328" s="162"/>
      <c r="AO328" s="162"/>
      <c r="AP328" s="162"/>
      <c r="AQ328" s="162"/>
      <c r="AR328" s="162"/>
      <c r="AS328" s="162"/>
      <c r="AT328" s="162"/>
      <c r="AU328" s="162"/>
      <c r="AV328" s="162"/>
      <c r="AW328" s="162"/>
      <c r="AX328" s="162">
        <v>326</v>
      </c>
      <c r="AY328" s="162" t="s">
        <v>361</v>
      </c>
      <c r="AZ328" s="162">
        <v>0</v>
      </c>
      <c r="BA328" s="206" t="s">
        <v>361</v>
      </c>
      <c r="BB328" s="162" t="s">
        <v>361</v>
      </c>
    </row>
    <row r="329" spans="1:54">
      <c r="A329" s="180" t="s">
        <v>3293</v>
      </c>
      <c r="B329" s="162"/>
      <c r="C329" s="162"/>
      <c r="D329" s="162"/>
      <c r="E329" s="162"/>
      <c r="F329" s="162"/>
      <c r="G329" s="162"/>
      <c r="H329" s="162"/>
      <c r="I329" s="162"/>
      <c r="J329" s="162"/>
      <c r="K329" s="162"/>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5" t="s">
        <v>368</v>
      </c>
      <c r="AI329" s="189">
        <v>328</v>
      </c>
      <c r="AJ329" s="189" t="s">
        <v>3294</v>
      </c>
      <c r="AK329" s="184" t="s">
        <v>3295</v>
      </c>
      <c r="AL329" s="187" t="s">
        <v>3296</v>
      </c>
      <c r="AM329" s="162"/>
      <c r="AN329" s="162"/>
      <c r="AO329" s="162"/>
      <c r="AP329" s="162"/>
      <c r="AQ329" s="162"/>
      <c r="AR329" s="162"/>
      <c r="AS329" s="162"/>
      <c r="AT329" s="162"/>
      <c r="AU329" s="162"/>
      <c r="AV329" s="162"/>
      <c r="AW329" s="162"/>
      <c r="AX329" s="162">
        <v>327</v>
      </c>
      <c r="AY329" s="162" t="s">
        <v>361</v>
      </c>
      <c r="AZ329" s="162">
        <v>0</v>
      </c>
      <c r="BA329" s="206" t="s">
        <v>361</v>
      </c>
      <c r="BB329" s="162" t="s">
        <v>361</v>
      </c>
    </row>
    <row r="330" spans="1:54">
      <c r="A330" s="180" t="s">
        <v>3297</v>
      </c>
      <c r="B330" s="162"/>
      <c r="C330" s="162"/>
      <c r="D330" s="162"/>
      <c r="E330" s="162"/>
      <c r="F330" s="162"/>
      <c r="G330" s="162"/>
      <c r="H330" s="162"/>
      <c r="I330" s="162"/>
      <c r="J330" s="162"/>
      <c r="K330" s="162"/>
      <c r="L330" s="162"/>
      <c r="M330" s="162"/>
      <c r="N330" s="162"/>
      <c r="O330" s="162"/>
      <c r="P330" s="162"/>
      <c r="Q330" s="162"/>
      <c r="R330" s="162"/>
      <c r="S330" s="162"/>
      <c r="T330" s="162"/>
      <c r="U330" s="162"/>
      <c r="V330" s="162"/>
      <c r="W330" s="162"/>
      <c r="X330" s="162"/>
      <c r="Y330" s="162"/>
      <c r="Z330" s="162"/>
      <c r="AA330" s="162"/>
      <c r="AB330" s="162"/>
      <c r="AC330" s="162"/>
      <c r="AD330" s="162"/>
      <c r="AE330" s="162"/>
      <c r="AF330" s="162"/>
      <c r="AG330" s="162"/>
      <c r="AH330" s="165" t="s">
        <v>368</v>
      </c>
      <c r="AI330" s="189">
        <v>329</v>
      </c>
      <c r="AJ330" s="189" t="s">
        <v>3298</v>
      </c>
      <c r="AK330" s="183" t="s">
        <v>3299</v>
      </c>
      <c r="AL330" s="186" t="s">
        <v>3300</v>
      </c>
      <c r="AM330" s="162"/>
      <c r="AN330" s="162"/>
      <c r="AO330" s="162"/>
      <c r="AP330" s="162"/>
      <c r="AQ330" s="162"/>
      <c r="AR330" s="162"/>
      <c r="AS330" s="162"/>
      <c r="AT330" s="162"/>
      <c r="AU330" s="162"/>
      <c r="AV330" s="162"/>
      <c r="AW330" s="162"/>
      <c r="AX330" s="162">
        <v>328</v>
      </c>
      <c r="AY330" s="162" t="s">
        <v>361</v>
      </c>
      <c r="AZ330" s="162">
        <v>0</v>
      </c>
      <c r="BA330" s="206" t="s">
        <v>361</v>
      </c>
      <c r="BB330" s="162" t="s">
        <v>361</v>
      </c>
    </row>
    <row r="331" spans="1:54">
      <c r="A331" s="180" t="s">
        <v>3301</v>
      </c>
      <c r="B331" s="16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62"/>
      <c r="Z331" s="162"/>
      <c r="AA331" s="162"/>
      <c r="AB331" s="162"/>
      <c r="AC331" s="162"/>
      <c r="AD331" s="162"/>
      <c r="AE331" s="162"/>
      <c r="AF331" s="162"/>
      <c r="AG331" s="162"/>
      <c r="AH331" s="165" t="s">
        <v>368</v>
      </c>
      <c r="AI331" s="189">
        <v>330</v>
      </c>
      <c r="AJ331" s="189" t="s">
        <v>3302</v>
      </c>
      <c r="AK331" s="184" t="s">
        <v>3303</v>
      </c>
      <c r="AL331" s="187" t="s">
        <v>3304</v>
      </c>
      <c r="AM331" s="162"/>
      <c r="AN331" s="162"/>
      <c r="AO331" s="162"/>
      <c r="AP331" s="162"/>
      <c r="AQ331" s="162"/>
      <c r="AR331" s="162"/>
      <c r="AS331" s="162"/>
      <c r="AT331" s="162"/>
      <c r="AU331" s="162"/>
      <c r="AV331" s="162"/>
      <c r="AW331" s="162"/>
      <c r="AX331" s="162">
        <v>329</v>
      </c>
      <c r="AY331" s="162" t="s">
        <v>361</v>
      </c>
      <c r="AZ331" s="162">
        <v>0</v>
      </c>
      <c r="BA331" s="206" t="s">
        <v>361</v>
      </c>
      <c r="BB331" s="162" t="s">
        <v>361</v>
      </c>
    </row>
    <row r="332" spans="1:54">
      <c r="A332" s="180" t="s">
        <v>3305</v>
      </c>
      <c r="B332" s="162"/>
      <c r="C332" s="162"/>
      <c r="D332" s="162"/>
      <c r="E332" s="162"/>
      <c r="F332" s="162"/>
      <c r="G332" s="162"/>
      <c r="H332" s="162"/>
      <c r="I332" s="162"/>
      <c r="J332" s="162"/>
      <c r="K332" s="162"/>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5" t="s">
        <v>368</v>
      </c>
      <c r="AI332" s="189">
        <v>331</v>
      </c>
      <c r="AJ332" s="189" t="s">
        <v>3306</v>
      </c>
      <c r="AK332" s="183" t="s">
        <v>3307</v>
      </c>
      <c r="AL332" s="186" t="s">
        <v>3308</v>
      </c>
      <c r="AM332" s="162"/>
      <c r="AN332" s="162"/>
      <c r="AO332" s="162"/>
      <c r="AP332" s="162"/>
      <c r="AQ332" s="162"/>
      <c r="AR332" s="162"/>
      <c r="AS332" s="162"/>
      <c r="AT332" s="162"/>
      <c r="AU332" s="162"/>
      <c r="AV332" s="162"/>
      <c r="AW332" s="162"/>
      <c r="AX332" s="162">
        <v>330</v>
      </c>
      <c r="AY332" s="162" t="s">
        <v>361</v>
      </c>
      <c r="AZ332" s="162">
        <v>0</v>
      </c>
      <c r="BA332" s="206" t="s">
        <v>361</v>
      </c>
      <c r="BB332" s="162" t="s">
        <v>361</v>
      </c>
    </row>
    <row r="333" spans="1:54">
      <c r="A333" s="180" t="s">
        <v>3309</v>
      </c>
      <c r="B333" s="162"/>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62"/>
      <c r="Z333" s="162"/>
      <c r="AA333" s="162"/>
      <c r="AB333" s="162"/>
      <c r="AC333" s="162"/>
      <c r="AD333" s="162"/>
      <c r="AE333" s="162"/>
      <c r="AF333" s="162"/>
      <c r="AG333" s="162"/>
      <c r="AH333" s="165" t="s">
        <v>368</v>
      </c>
      <c r="AI333" s="189">
        <v>332</v>
      </c>
      <c r="AJ333" s="189" t="s">
        <v>3310</v>
      </c>
      <c r="AK333" s="184" t="s">
        <v>3311</v>
      </c>
      <c r="AL333" s="187" t="s">
        <v>3312</v>
      </c>
      <c r="AM333" s="162"/>
      <c r="AN333" s="162"/>
      <c r="AO333" s="162"/>
      <c r="AP333" s="162"/>
      <c r="AQ333" s="162"/>
      <c r="AR333" s="162"/>
      <c r="AS333" s="162"/>
      <c r="AT333" s="162"/>
      <c r="AU333" s="162"/>
      <c r="AV333" s="162"/>
      <c r="AW333" s="162"/>
      <c r="AX333" s="162">
        <v>331</v>
      </c>
      <c r="AY333" s="162" t="s">
        <v>361</v>
      </c>
      <c r="AZ333" s="162">
        <v>0</v>
      </c>
      <c r="BA333" s="206" t="s">
        <v>361</v>
      </c>
      <c r="BB333" s="162" t="s">
        <v>361</v>
      </c>
    </row>
    <row r="334" spans="1:54">
      <c r="A334" s="180" t="s">
        <v>3313</v>
      </c>
      <c r="B334" s="162"/>
      <c r="C334" s="162"/>
      <c r="D334" s="162"/>
      <c r="E334" s="162"/>
      <c r="F334" s="162"/>
      <c r="G334" s="162"/>
      <c r="H334" s="162"/>
      <c r="I334" s="162"/>
      <c r="J334" s="162"/>
      <c r="K334" s="162"/>
      <c r="L334" s="162"/>
      <c r="M334" s="162"/>
      <c r="N334" s="162"/>
      <c r="O334" s="162"/>
      <c r="P334" s="162"/>
      <c r="Q334" s="162"/>
      <c r="R334" s="162"/>
      <c r="S334" s="162"/>
      <c r="T334" s="162"/>
      <c r="U334" s="162"/>
      <c r="V334" s="162"/>
      <c r="W334" s="162"/>
      <c r="X334" s="162"/>
      <c r="Y334" s="162"/>
      <c r="Z334" s="162"/>
      <c r="AA334" s="162"/>
      <c r="AB334" s="162"/>
      <c r="AC334" s="162"/>
      <c r="AD334" s="162"/>
      <c r="AE334" s="162"/>
      <c r="AF334" s="162"/>
      <c r="AG334" s="162"/>
      <c r="AH334" s="165" t="s">
        <v>368</v>
      </c>
      <c r="AI334" s="189">
        <v>333</v>
      </c>
      <c r="AJ334" s="189" t="s">
        <v>3314</v>
      </c>
      <c r="AK334" s="183" t="s">
        <v>3315</v>
      </c>
      <c r="AL334" s="186" t="s">
        <v>3316</v>
      </c>
      <c r="AM334" s="162"/>
      <c r="AN334" s="162"/>
      <c r="AO334" s="162"/>
      <c r="AP334" s="162"/>
      <c r="AQ334" s="162"/>
      <c r="AR334" s="162"/>
      <c r="AS334" s="162"/>
      <c r="AT334" s="162"/>
      <c r="AU334" s="162"/>
      <c r="AV334" s="162"/>
      <c r="AW334" s="162"/>
      <c r="AX334" s="162">
        <v>332</v>
      </c>
      <c r="AY334" s="162" t="s">
        <v>361</v>
      </c>
      <c r="AZ334" s="162">
        <v>0</v>
      </c>
      <c r="BA334" s="206" t="s">
        <v>361</v>
      </c>
      <c r="BB334" s="162" t="s">
        <v>361</v>
      </c>
    </row>
    <row r="335" spans="1:54">
      <c r="A335" s="180" t="s">
        <v>3317</v>
      </c>
      <c r="B335" s="162"/>
      <c r="C335" s="162"/>
      <c r="D335" s="162"/>
      <c r="E335" s="162"/>
      <c r="F335" s="162"/>
      <c r="G335" s="162"/>
      <c r="H335" s="162"/>
      <c r="I335" s="162"/>
      <c r="J335" s="162"/>
      <c r="K335" s="162"/>
      <c r="L335" s="162"/>
      <c r="M335" s="162"/>
      <c r="N335" s="162"/>
      <c r="O335" s="162"/>
      <c r="P335" s="162"/>
      <c r="Q335" s="162"/>
      <c r="R335" s="162"/>
      <c r="S335" s="162"/>
      <c r="T335" s="162"/>
      <c r="U335" s="162"/>
      <c r="V335" s="162"/>
      <c r="W335" s="162"/>
      <c r="X335" s="162"/>
      <c r="Y335" s="162"/>
      <c r="Z335" s="162"/>
      <c r="AA335" s="162"/>
      <c r="AB335" s="162"/>
      <c r="AC335" s="162"/>
      <c r="AD335" s="162"/>
      <c r="AE335" s="162"/>
      <c r="AF335" s="162"/>
      <c r="AG335" s="162"/>
      <c r="AH335" s="165" t="s">
        <v>368</v>
      </c>
      <c r="AI335" s="189">
        <v>334</v>
      </c>
      <c r="AJ335" s="189" t="s">
        <v>3318</v>
      </c>
      <c r="AK335" s="184" t="s">
        <v>3319</v>
      </c>
      <c r="AL335" s="187" t="s">
        <v>3320</v>
      </c>
      <c r="AM335" s="162"/>
      <c r="AN335" s="162"/>
      <c r="AO335" s="162"/>
      <c r="AP335" s="162"/>
      <c r="AQ335" s="162"/>
      <c r="AR335" s="162"/>
      <c r="AS335" s="162"/>
      <c r="AT335" s="162"/>
      <c r="AU335" s="162"/>
      <c r="AV335" s="162"/>
      <c r="AW335" s="162"/>
      <c r="AX335" s="162">
        <v>333</v>
      </c>
      <c r="AY335" s="162" t="s">
        <v>361</v>
      </c>
      <c r="AZ335" s="162">
        <v>0</v>
      </c>
      <c r="BA335" s="206" t="s">
        <v>361</v>
      </c>
      <c r="BB335" s="162" t="s">
        <v>361</v>
      </c>
    </row>
    <row r="336" spans="1:54">
      <c r="A336" s="180" t="s">
        <v>3321</v>
      </c>
      <c r="B336" s="162"/>
      <c r="C336" s="162"/>
      <c r="D336" s="162"/>
      <c r="E336" s="162"/>
      <c r="F336" s="162"/>
      <c r="G336" s="162"/>
      <c r="H336" s="162"/>
      <c r="I336" s="162"/>
      <c r="J336" s="162"/>
      <c r="K336" s="162"/>
      <c r="L336" s="162"/>
      <c r="M336" s="162"/>
      <c r="N336" s="162"/>
      <c r="O336" s="162"/>
      <c r="P336" s="162"/>
      <c r="Q336" s="162"/>
      <c r="R336" s="162"/>
      <c r="S336" s="162"/>
      <c r="T336" s="162"/>
      <c r="U336" s="162"/>
      <c r="V336" s="162"/>
      <c r="W336" s="162"/>
      <c r="X336" s="162"/>
      <c r="Y336" s="162"/>
      <c r="Z336" s="162"/>
      <c r="AA336" s="162"/>
      <c r="AB336" s="162"/>
      <c r="AC336" s="162"/>
      <c r="AD336" s="162"/>
      <c r="AE336" s="162"/>
      <c r="AF336" s="162"/>
      <c r="AG336" s="162"/>
      <c r="AH336" s="165" t="s">
        <v>368</v>
      </c>
      <c r="AI336" s="189">
        <v>335</v>
      </c>
      <c r="AJ336" s="189" t="s">
        <v>3322</v>
      </c>
      <c r="AK336" s="183" t="s">
        <v>3323</v>
      </c>
      <c r="AL336" s="186" t="s">
        <v>3324</v>
      </c>
      <c r="AM336" s="162"/>
      <c r="AN336" s="162"/>
      <c r="AO336" s="162"/>
      <c r="AP336" s="162"/>
      <c r="AQ336" s="162"/>
      <c r="AR336" s="162"/>
      <c r="AS336" s="162"/>
      <c r="AT336" s="162"/>
      <c r="AU336" s="162"/>
      <c r="AV336" s="162"/>
      <c r="AW336" s="162"/>
      <c r="AX336" s="162">
        <v>334</v>
      </c>
      <c r="AY336" s="162" t="s">
        <v>361</v>
      </c>
      <c r="AZ336" s="162">
        <v>0</v>
      </c>
      <c r="BA336" s="206" t="s">
        <v>361</v>
      </c>
      <c r="BB336" s="162" t="s">
        <v>361</v>
      </c>
    </row>
    <row r="337" spans="1:54">
      <c r="A337" s="180" t="s">
        <v>3325</v>
      </c>
      <c r="B337" s="162"/>
      <c r="C337" s="162"/>
      <c r="D337" s="162"/>
      <c r="E337" s="162"/>
      <c r="F337" s="162"/>
      <c r="G337" s="162"/>
      <c r="H337" s="162"/>
      <c r="I337" s="162"/>
      <c r="J337" s="162"/>
      <c r="K337" s="162"/>
      <c r="L337" s="162"/>
      <c r="M337" s="162"/>
      <c r="N337" s="162"/>
      <c r="O337" s="162"/>
      <c r="P337" s="162"/>
      <c r="Q337" s="162"/>
      <c r="R337" s="162"/>
      <c r="S337" s="162"/>
      <c r="T337" s="162"/>
      <c r="U337" s="162"/>
      <c r="V337" s="162"/>
      <c r="W337" s="162"/>
      <c r="X337" s="162"/>
      <c r="Y337" s="162"/>
      <c r="Z337" s="162"/>
      <c r="AA337" s="162"/>
      <c r="AB337" s="162"/>
      <c r="AC337" s="162"/>
      <c r="AD337" s="162"/>
      <c r="AE337" s="162"/>
      <c r="AF337" s="162"/>
      <c r="AG337" s="162"/>
      <c r="AH337" s="165" t="s">
        <v>368</v>
      </c>
      <c r="AI337" s="189">
        <v>336</v>
      </c>
      <c r="AJ337" s="189" t="s">
        <v>3326</v>
      </c>
      <c r="AK337" s="184" t="s">
        <v>3327</v>
      </c>
      <c r="AL337" s="187" t="s">
        <v>3328</v>
      </c>
      <c r="AM337" s="162"/>
      <c r="AN337" s="162"/>
      <c r="AO337" s="162"/>
      <c r="AP337" s="162"/>
      <c r="AQ337" s="162"/>
      <c r="AR337" s="162"/>
      <c r="AS337" s="162"/>
      <c r="AT337" s="162"/>
      <c r="AU337" s="162"/>
      <c r="AV337" s="162"/>
      <c r="AW337" s="162"/>
      <c r="AX337" s="162">
        <v>335</v>
      </c>
      <c r="AY337" s="162" t="s">
        <v>361</v>
      </c>
      <c r="AZ337" s="162">
        <v>0</v>
      </c>
      <c r="BA337" s="206" t="s">
        <v>361</v>
      </c>
      <c r="BB337" s="162" t="s">
        <v>361</v>
      </c>
    </row>
    <row r="338" spans="1:54">
      <c r="A338" s="180" t="s">
        <v>3329</v>
      </c>
      <c r="B338" s="16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62"/>
      <c r="Z338" s="162"/>
      <c r="AA338" s="162"/>
      <c r="AB338" s="162"/>
      <c r="AC338" s="162"/>
      <c r="AD338" s="162"/>
      <c r="AE338" s="162"/>
      <c r="AF338" s="162"/>
      <c r="AG338" s="162"/>
      <c r="AH338" s="165" t="s">
        <v>1020</v>
      </c>
      <c r="AI338" s="189">
        <v>337</v>
      </c>
      <c r="AJ338" s="189" t="s">
        <v>3330</v>
      </c>
      <c r="AK338" s="183" t="s">
        <v>3331</v>
      </c>
      <c r="AL338" s="186" t="s">
        <v>3332</v>
      </c>
      <c r="AM338" s="162"/>
      <c r="AN338" s="162"/>
      <c r="AO338" s="162"/>
      <c r="AP338" s="162"/>
      <c r="AQ338" s="162"/>
      <c r="AR338" s="162"/>
      <c r="AS338" s="162"/>
      <c r="AT338" s="162"/>
      <c r="AU338" s="162"/>
      <c r="AV338" s="162"/>
      <c r="AW338" s="162"/>
      <c r="AX338" s="162">
        <v>336</v>
      </c>
      <c r="AY338" s="162" t="s">
        <v>361</v>
      </c>
      <c r="AZ338" s="162">
        <v>0</v>
      </c>
      <c r="BA338" s="206" t="s">
        <v>361</v>
      </c>
      <c r="BB338" s="162" t="s">
        <v>361</v>
      </c>
    </row>
    <row r="339" spans="1:54">
      <c r="A339" s="180" t="s">
        <v>3333</v>
      </c>
      <c r="B339" s="162"/>
      <c r="C339" s="162"/>
      <c r="D339" s="162"/>
      <c r="E339" s="162"/>
      <c r="F339" s="162"/>
      <c r="G339" s="162"/>
      <c r="H339" s="162"/>
      <c r="I339" s="162"/>
      <c r="J339" s="162"/>
      <c r="K339" s="162"/>
      <c r="L339" s="162"/>
      <c r="M339" s="162"/>
      <c r="N339" s="162"/>
      <c r="O339" s="162"/>
      <c r="P339" s="162"/>
      <c r="Q339" s="162"/>
      <c r="R339" s="162"/>
      <c r="S339" s="162"/>
      <c r="T339" s="162"/>
      <c r="U339" s="162"/>
      <c r="V339" s="162"/>
      <c r="W339" s="162"/>
      <c r="X339" s="162"/>
      <c r="Y339" s="162"/>
      <c r="Z339" s="162"/>
      <c r="AA339" s="162"/>
      <c r="AB339" s="162"/>
      <c r="AC339" s="162"/>
      <c r="AD339" s="162"/>
      <c r="AE339" s="162"/>
      <c r="AF339" s="162"/>
      <c r="AG339" s="162"/>
      <c r="AH339" s="165" t="s">
        <v>1020</v>
      </c>
      <c r="AI339" s="189">
        <v>338</v>
      </c>
      <c r="AJ339" s="189" t="s">
        <v>3334</v>
      </c>
      <c r="AK339" s="184" t="s">
        <v>3335</v>
      </c>
      <c r="AL339" s="187" t="s">
        <v>3336</v>
      </c>
      <c r="AM339" s="162"/>
      <c r="AN339" s="162"/>
      <c r="AO339" s="162"/>
      <c r="AP339" s="162"/>
      <c r="AQ339" s="162"/>
      <c r="AR339" s="162"/>
      <c r="AS339" s="162"/>
      <c r="AT339" s="162"/>
      <c r="AU339" s="162"/>
      <c r="AV339" s="162"/>
      <c r="AW339" s="162"/>
      <c r="AX339" s="162">
        <v>337</v>
      </c>
      <c r="AY339" s="162" t="s">
        <v>361</v>
      </c>
      <c r="AZ339" s="162">
        <v>0</v>
      </c>
      <c r="BA339" s="206" t="s">
        <v>361</v>
      </c>
      <c r="BB339" s="162" t="s">
        <v>361</v>
      </c>
    </row>
    <row r="340" spans="1:54">
      <c r="A340" s="180" t="s">
        <v>3337</v>
      </c>
      <c r="B340" s="16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62"/>
      <c r="Z340" s="162"/>
      <c r="AA340" s="162"/>
      <c r="AB340" s="162"/>
      <c r="AC340" s="162"/>
      <c r="AD340" s="162"/>
      <c r="AE340" s="162"/>
      <c r="AF340" s="162"/>
      <c r="AG340" s="162"/>
      <c r="AH340" s="165" t="s">
        <v>1020</v>
      </c>
      <c r="AI340" s="189">
        <v>339</v>
      </c>
      <c r="AJ340" s="189" t="s">
        <v>3338</v>
      </c>
      <c r="AK340" s="183" t="s">
        <v>3339</v>
      </c>
      <c r="AL340" s="186" t="s">
        <v>3340</v>
      </c>
      <c r="AM340" s="162"/>
      <c r="AN340" s="162"/>
      <c r="AO340" s="162"/>
      <c r="AP340" s="162"/>
      <c r="AQ340" s="162"/>
      <c r="AR340" s="162"/>
      <c r="AS340" s="162"/>
      <c r="AT340" s="162"/>
      <c r="AU340" s="162"/>
      <c r="AV340" s="162"/>
      <c r="AW340" s="162"/>
      <c r="AX340" s="162">
        <v>338</v>
      </c>
      <c r="AY340" s="162" t="s">
        <v>361</v>
      </c>
      <c r="AZ340" s="162">
        <v>0</v>
      </c>
      <c r="BA340" s="206" t="s">
        <v>361</v>
      </c>
      <c r="BB340" s="162" t="s">
        <v>361</v>
      </c>
    </row>
    <row r="341" spans="1:54">
      <c r="A341" s="180" t="s">
        <v>3341</v>
      </c>
      <c r="B341" s="162"/>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62"/>
      <c r="Z341" s="162"/>
      <c r="AA341" s="162"/>
      <c r="AB341" s="162"/>
      <c r="AC341" s="162"/>
      <c r="AD341" s="162"/>
      <c r="AE341" s="162"/>
      <c r="AF341" s="162"/>
      <c r="AG341" s="162"/>
      <c r="AH341" s="165" t="s">
        <v>1020</v>
      </c>
      <c r="AI341" s="189">
        <v>340</v>
      </c>
      <c r="AJ341" s="189" t="s">
        <v>3342</v>
      </c>
      <c r="AK341" s="184" t="s">
        <v>93</v>
      </c>
      <c r="AL341" s="187" t="s">
        <v>3343</v>
      </c>
      <c r="AM341" s="162"/>
      <c r="AN341" s="162"/>
      <c r="AO341" s="162"/>
      <c r="AP341" s="162"/>
      <c r="AQ341" s="162"/>
      <c r="AR341" s="162"/>
      <c r="AS341" s="162"/>
      <c r="AT341" s="162"/>
      <c r="AU341" s="162"/>
      <c r="AV341" s="162"/>
      <c r="AW341" s="162"/>
      <c r="AX341" s="162">
        <v>339</v>
      </c>
      <c r="AY341" s="162" t="s">
        <v>361</v>
      </c>
      <c r="AZ341" s="162">
        <v>0</v>
      </c>
      <c r="BA341" s="206" t="s">
        <v>361</v>
      </c>
      <c r="BB341" s="162" t="s">
        <v>361</v>
      </c>
    </row>
    <row r="342" spans="1:54">
      <c r="A342" s="180" t="s">
        <v>3344</v>
      </c>
      <c r="B342" s="162"/>
      <c r="C342" s="162"/>
      <c r="D342" s="162"/>
      <c r="E342" s="162"/>
      <c r="F342" s="162"/>
      <c r="G342" s="162"/>
      <c r="H342" s="162"/>
      <c r="I342" s="162"/>
      <c r="J342" s="162"/>
      <c r="K342" s="162"/>
      <c r="L342" s="162"/>
      <c r="M342" s="162"/>
      <c r="N342" s="162"/>
      <c r="O342" s="162"/>
      <c r="P342" s="162"/>
      <c r="Q342" s="162"/>
      <c r="R342" s="162"/>
      <c r="S342" s="162"/>
      <c r="T342" s="162"/>
      <c r="U342" s="162"/>
      <c r="V342" s="162"/>
      <c r="W342" s="162"/>
      <c r="X342" s="162"/>
      <c r="Y342" s="162"/>
      <c r="Z342" s="162"/>
      <c r="AA342" s="162"/>
      <c r="AB342" s="162"/>
      <c r="AC342" s="162"/>
      <c r="AD342" s="162"/>
      <c r="AE342" s="162"/>
      <c r="AF342" s="162"/>
      <c r="AG342" s="162"/>
      <c r="AH342" s="165" t="s">
        <v>1020</v>
      </c>
      <c r="AI342" s="189">
        <v>341</v>
      </c>
      <c r="AJ342" s="189" t="s">
        <v>3345</v>
      </c>
      <c r="AK342" s="183" t="s">
        <v>3346</v>
      </c>
      <c r="AL342" s="186" t="s">
        <v>3347</v>
      </c>
      <c r="AM342" s="162"/>
      <c r="AN342" s="162"/>
      <c r="AO342" s="162"/>
      <c r="AP342" s="162"/>
      <c r="AQ342" s="162"/>
      <c r="AR342" s="162"/>
      <c r="AS342" s="162"/>
      <c r="AT342" s="162"/>
      <c r="AU342" s="162"/>
      <c r="AV342" s="162"/>
      <c r="AW342" s="162"/>
      <c r="AX342" s="162">
        <v>340</v>
      </c>
      <c r="AY342" s="162" t="s">
        <v>361</v>
      </c>
      <c r="AZ342" s="162">
        <v>0</v>
      </c>
      <c r="BA342" s="206" t="s">
        <v>361</v>
      </c>
      <c r="BB342" s="162" t="s">
        <v>361</v>
      </c>
    </row>
    <row r="343" spans="1:54">
      <c r="A343" s="180" t="s">
        <v>3348</v>
      </c>
      <c r="B343" s="162"/>
      <c r="C343" s="162"/>
      <c r="D343" s="162"/>
      <c r="E343" s="162"/>
      <c r="F343" s="162"/>
      <c r="G343" s="162"/>
      <c r="H343" s="162"/>
      <c r="I343" s="162"/>
      <c r="J343" s="162"/>
      <c r="K343" s="162"/>
      <c r="L343" s="162"/>
      <c r="M343" s="162"/>
      <c r="N343" s="162"/>
      <c r="O343" s="162"/>
      <c r="P343" s="162"/>
      <c r="Q343" s="162"/>
      <c r="R343" s="162"/>
      <c r="S343" s="162"/>
      <c r="T343" s="162"/>
      <c r="U343" s="162"/>
      <c r="V343" s="162"/>
      <c r="W343" s="162"/>
      <c r="X343" s="162"/>
      <c r="Y343" s="162"/>
      <c r="Z343" s="162"/>
      <c r="AA343" s="162"/>
      <c r="AB343" s="162"/>
      <c r="AC343" s="162"/>
      <c r="AD343" s="162"/>
      <c r="AE343" s="162"/>
      <c r="AF343" s="162"/>
      <c r="AG343" s="162"/>
      <c r="AH343" s="165" t="s">
        <v>1020</v>
      </c>
      <c r="AI343" s="189">
        <v>342</v>
      </c>
      <c r="AJ343" s="189" t="s">
        <v>3349</v>
      </c>
      <c r="AK343" s="184" t="s">
        <v>3350</v>
      </c>
      <c r="AL343" s="187" t="s">
        <v>3351</v>
      </c>
      <c r="AM343" s="162"/>
      <c r="AN343" s="162"/>
      <c r="AO343" s="162"/>
      <c r="AP343" s="162"/>
      <c r="AQ343" s="162"/>
      <c r="AR343" s="162"/>
      <c r="AS343" s="162"/>
      <c r="AT343" s="162"/>
      <c r="AU343" s="162"/>
      <c r="AV343" s="162"/>
      <c r="AW343" s="162"/>
      <c r="AX343" s="162">
        <v>341</v>
      </c>
      <c r="AY343" s="162" t="s">
        <v>361</v>
      </c>
      <c r="AZ343" s="162">
        <v>0</v>
      </c>
      <c r="BA343" s="206" t="s">
        <v>361</v>
      </c>
      <c r="BB343" s="162" t="s">
        <v>361</v>
      </c>
    </row>
    <row r="344" spans="1:54">
      <c r="A344" s="180" t="s">
        <v>3352</v>
      </c>
      <c r="B344" s="162"/>
      <c r="C344" s="162"/>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62"/>
      <c r="Z344" s="162"/>
      <c r="AA344" s="162"/>
      <c r="AB344" s="162"/>
      <c r="AC344" s="162"/>
      <c r="AD344" s="162"/>
      <c r="AE344" s="162"/>
      <c r="AF344" s="162"/>
      <c r="AG344" s="162"/>
      <c r="AH344" s="165" t="s">
        <v>1020</v>
      </c>
      <c r="AI344" s="189">
        <v>343</v>
      </c>
      <c r="AJ344" s="189" t="s">
        <v>3353</v>
      </c>
      <c r="AK344" s="183" t="s">
        <v>3354</v>
      </c>
      <c r="AL344" s="186" t="s">
        <v>3355</v>
      </c>
      <c r="AM344" s="162"/>
      <c r="AN344" s="162"/>
      <c r="AO344" s="162"/>
      <c r="AP344" s="162"/>
      <c r="AQ344" s="162"/>
      <c r="AR344" s="162"/>
      <c r="AS344" s="162"/>
      <c r="AT344" s="162"/>
      <c r="AU344" s="162"/>
      <c r="AV344" s="162"/>
      <c r="AW344" s="162"/>
      <c r="AX344" s="162">
        <v>342</v>
      </c>
      <c r="AY344" s="162" t="s">
        <v>361</v>
      </c>
      <c r="AZ344" s="162">
        <v>0</v>
      </c>
      <c r="BA344" s="206" t="s">
        <v>361</v>
      </c>
      <c r="BB344" s="162" t="s">
        <v>361</v>
      </c>
    </row>
    <row r="345" spans="1:54">
      <c r="A345" s="180" t="s">
        <v>3356</v>
      </c>
      <c r="B345" s="162"/>
      <c r="C345" s="162"/>
      <c r="D345" s="162"/>
      <c r="E345" s="162"/>
      <c r="F345" s="162"/>
      <c r="G345" s="162"/>
      <c r="H345" s="162"/>
      <c r="I345" s="162"/>
      <c r="J345" s="162"/>
      <c r="K345" s="162"/>
      <c r="L345" s="162"/>
      <c r="M345" s="162"/>
      <c r="N345" s="162"/>
      <c r="O345" s="162"/>
      <c r="P345" s="162"/>
      <c r="Q345" s="162"/>
      <c r="R345" s="162"/>
      <c r="S345" s="162"/>
      <c r="T345" s="162"/>
      <c r="U345" s="162"/>
      <c r="V345" s="162"/>
      <c r="W345" s="162"/>
      <c r="X345" s="162"/>
      <c r="Y345" s="162"/>
      <c r="Z345" s="162"/>
      <c r="AA345" s="162"/>
      <c r="AB345" s="162"/>
      <c r="AC345" s="162"/>
      <c r="AD345" s="162"/>
      <c r="AE345" s="162"/>
      <c r="AF345" s="162"/>
      <c r="AG345" s="162"/>
      <c r="AH345" s="165" t="s">
        <v>1020</v>
      </c>
      <c r="AI345" s="189">
        <v>344</v>
      </c>
      <c r="AJ345" s="189" t="s">
        <v>3357</v>
      </c>
      <c r="AK345" s="184" t="s">
        <v>3358</v>
      </c>
      <c r="AL345" s="187" t="s">
        <v>3359</v>
      </c>
      <c r="AM345" s="162"/>
      <c r="AN345" s="162"/>
      <c r="AO345" s="162"/>
      <c r="AP345" s="162"/>
      <c r="AQ345" s="162"/>
      <c r="AR345" s="162"/>
      <c r="AS345" s="162"/>
      <c r="AT345" s="162"/>
      <c r="AU345" s="162"/>
      <c r="AV345" s="162"/>
      <c r="AW345" s="162"/>
      <c r="AX345" s="162">
        <v>343</v>
      </c>
      <c r="AY345" s="162" t="s">
        <v>361</v>
      </c>
      <c r="AZ345" s="162">
        <v>0</v>
      </c>
      <c r="BA345" s="206" t="s">
        <v>361</v>
      </c>
      <c r="BB345" s="162" t="s">
        <v>361</v>
      </c>
    </row>
    <row r="346" spans="1:54">
      <c r="A346" s="180" t="s">
        <v>3360</v>
      </c>
      <c r="B346" s="162"/>
      <c r="C346" s="162"/>
      <c r="D346" s="162"/>
      <c r="E346" s="162"/>
      <c r="F346" s="162"/>
      <c r="G346" s="162"/>
      <c r="H346" s="162"/>
      <c r="I346" s="162"/>
      <c r="J346" s="162"/>
      <c r="K346" s="162"/>
      <c r="L346" s="162"/>
      <c r="M346" s="162"/>
      <c r="N346" s="162"/>
      <c r="O346" s="162"/>
      <c r="P346" s="162"/>
      <c r="Q346" s="162"/>
      <c r="R346" s="162"/>
      <c r="S346" s="162"/>
      <c r="T346" s="162"/>
      <c r="U346" s="162"/>
      <c r="V346" s="162"/>
      <c r="W346" s="162"/>
      <c r="X346" s="162"/>
      <c r="Y346" s="162"/>
      <c r="Z346" s="162"/>
      <c r="AA346" s="162"/>
      <c r="AB346" s="162"/>
      <c r="AC346" s="162"/>
      <c r="AD346" s="162"/>
      <c r="AE346" s="162"/>
      <c r="AF346" s="162"/>
      <c r="AG346" s="162"/>
      <c r="AH346" s="165" t="s">
        <v>1020</v>
      </c>
      <c r="AI346" s="189">
        <v>345</v>
      </c>
      <c r="AJ346" s="189" t="s">
        <v>3361</v>
      </c>
      <c r="AK346" s="183" t="s">
        <v>3362</v>
      </c>
      <c r="AL346" s="186" t="s">
        <v>3363</v>
      </c>
      <c r="AM346" s="162"/>
      <c r="AN346" s="162"/>
      <c r="AO346" s="162"/>
      <c r="AP346" s="162"/>
      <c r="AQ346" s="162"/>
      <c r="AR346" s="162"/>
      <c r="AS346" s="162"/>
      <c r="AT346" s="162"/>
      <c r="AU346" s="162"/>
      <c r="AV346" s="162"/>
      <c r="AW346" s="162"/>
      <c r="AX346" s="162">
        <v>344</v>
      </c>
      <c r="AY346" s="162" t="s">
        <v>361</v>
      </c>
      <c r="AZ346" s="162">
        <v>0</v>
      </c>
      <c r="BA346" s="206" t="s">
        <v>361</v>
      </c>
      <c r="BB346" s="162" t="s">
        <v>361</v>
      </c>
    </row>
    <row r="347" spans="1:54">
      <c r="A347" s="180" t="s">
        <v>3364</v>
      </c>
      <c r="B347" s="162"/>
      <c r="C347" s="162"/>
      <c r="D347" s="162"/>
      <c r="E347" s="162"/>
      <c r="F347" s="162"/>
      <c r="G347" s="162"/>
      <c r="H347" s="162"/>
      <c r="I347" s="162"/>
      <c r="J347" s="162"/>
      <c r="K347" s="162"/>
      <c r="L347" s="162"/>
      <c r="M347" s="162"/>
      <c r="N347" s="162"/>
      <c r="O347" s="162"/>
      <c r="P347" s="162"/>
      <c r="Q347" s="162"/>
      <c r="R347" s="162"/>
      <c r="S347" s="162"/>
      <c r="T347" s="162"/>
      <c r="U347" s="162"/>
      <c r="V347" s="162"/>
      <c r="W347" s="162"/>
      <c r="X347" s="162"/>
      <c r="Y347" s="162"/>
      <c r="Z347" s="162"/>
      <c r="AA347" s="162"/>
      <c r="AB347" s="162"/>
      <c r="AC347" s="162"/>
      <c r="AD347" s="162"/>
      <c r="AE347" s="162"/>
      <c r="AF347" s="162"/>
      <c r="AG347" s="162"/>
      <c r="AH347" s="165" t="s">
        <v>1020</v>
      </c>
      <c r="AI347" s="189">
        <v>346</v>
      </c>
      <c r="AJ347" s="189" t="s">
        <v>3365</v>
      </c>
      <c r="AK347" s="184" t="s">
        <v>3366</v>
      </c>
      <c r="AL347" s="187" t="s">
        <v>3367</v>
      </c>
      <c r="AM347" s="162"/>
      <c r="AN347" s="162"/>
      <c r="AO347" s="162"/>
      <c r="AP347" s="162"/>
      <c r="AQ347" s="162"/>
      <c r="AR347" s="162"/>
      <c r="AS347" s="162"/>
      <c r="AT347" s="162"/>
      <c r="AU347" s="162"/>
      <c r="AV347" s="162"/>
      <c r="AW347" s="162"/>
      <c r="AX347" s="162">
        <v>345</v>
      </c>
      <c r="AY347" s="162" t="s">
        <v>361</v>
      </c>
      <c r="AZ347" s="162">
        <v>0</v>
      </c>
      <c r="BA347" s="206" t="s">
        <v>361</v>
      </c>
      <c r="BB347" s="162" t="s">
        <v>361</v>
      </c>
    </row>
    <row r="348" spans="1:54">
      <c r="A348" s="180" t="s">
        <v>3368</v>
      </c>
      <c r="B348" s="162"/>
      <c r="C348" s="162"/>
      <c r="D348" s="162"/>
      <c r="E348" s="162"/>
      <c r="F348" s="162"/>
      <c r="G348" s="162"/>
      <c r="H348" s="162"/>
      <c r="I348" s="162"/>
      <c r="J348" s="162"/>
      <c r="K348" s="162"/>
      <c r="L348" s="162"/>
      <c r="M348" s="162"/>
      <c r="N348" s="162"/>
      <c r="O348" s="162"/>
      <c r="P348" s="162"/>
      <c r="Q348" s="162"/>
      <c r="R348" s="162"/>
      <c r="S348" s="162"/>
      <c r="T348" s="162"/>
      <c r="U348" s="162"/>
      <c r="V348" s="162"/>
      <c r="W348" s="162"/>
      <c r="X348" s="162"/>
      <c r="Y348" s="162"/>
      <c r="Z348" s="162"/>
      <c r="AA348" s="162"/>
      <c r="AB348" s="162"/>
      <c r="AC348" s="162"/>
      <c r="AD348" s="162"/>
      <c r="AE348" s="162"/>
      <c r="AF348" s="162"/>
      <c r="AG348" s="162"/>
      <c r="AH348" s="165" t="s">
        <v>1020</v>
      </c>
      <c r="AI348" s="189">
        <v>347</v>
      </c>
      <c r="AJ348" s="189" t="s">
        <v>3369</v>
      </c>
      <c r="AK348" s="183" t="s">
        <v>3370</v>
      </c>
      <c r="AL348" s="186" t="s">
        <v>3371</v>
      </c>
      <c r="AM348" s="162"/>
      <c r="AN348" s="162"/>
      <c r="AO348" s="162"/>
      <c r="AP348" s="162"/>
      <c r="AQ348" s="162"/>
      <c r="AR348" s="162"/>
      <c r="AS348" s="162"/>
      <c r="AT348" s="162"/>
      <c r="AU348" s="162"/>
      <c r="AV348" s="162"/>
      <c r="AW348" s="162"/>
      <c r="AX348" s="162">
        <v>346</v>
      </c>
      <c r="AY348" s="162" t="s">
        <v>361</v>
      </c>
      <c r="AZ348" s="162">
        <v>0</v>
      </c>
      <c r="BA348" s="206" t="s">
        <v>361</v>
      </c>
      <c r="BB348" s="162" t="s">
        <v>361</v>
      </c>
    </row>
    <row r="349" spans="1:54">
      <c r="A349" s="180" t="s">
        <v>3372</v>
      </c>
      <c r="B349" s="162"/>
      <c r="C349" s="162"/>
      <c r="D349" s="162"/>
      <c r="E349" s="162"/>
      <c r="F349" s="162"/>
      <c r="G349" s="162"/>
      <c r="H349" s="162"/>
      <c r="I349" s="162"/>
      <c r="J349" s="162"/>
      <c r="K349" s="162"/>
      <c r="L349" s="162"/>
      <c r="M349" s="162"/>
      <c r="N349" s="162"/>
      <c r="O349" s="162"/>
      <c r="P349" s="162"/>
      <c r="Q349" s="162"/>
      <c r="R349" s="162"/>
      <c r="S349" s="162"/>
      <c r="T349" s="162"/>
      <c r="U349" s="162"/>
      <c r="V349" s="162"/>
      <c r="W349" s="162"/>
      <c r="X349" s="162"/>
      <c r="Y349" s="162"/>
      <c r="Z349" s="162"/>
      <c r="AA349" s="162"/>
      <c r="AB349" s="162"/>
      <c r="AC349" s="162"/>
      <c r="AD349" s="162"/>
      <c r="AE349" s="162"/>
      <c r="AF349" s="162"/>
      <c r="AG349" s="162"/>
      <c r="AH349" s="165" t="s">
        <v>1020</v>
      </c>
      <c r="AI349" s="189">
        <v>348</v>
      </c>
      <c r="AJ349" s="189" t="s">
        <v>3373</v>
      </c>
      <c r="AK349" s="184" t="s">
        <v>3374</v>
      </c>
      <c r="AL349" s="187" t="s">
        <v>3375</v>
      </c>
      <c r="AM349" s="162"/>
      <c r="AN349" s="162"/>
      <c r="AO349" s="162"/>
      <c r="AP349" s="162"/>
      <c r="AQ349" s="162"/>
      <c r="AR349" s="162"/>
      <c r="AS349" s="162"/>
      <c r="AT349" s="162"/>
      <c r="AU349" s="162"/>
      <c r="AV349" s="162"/>
      <c r="AW349" s="162"/>
      <c r="AX349" s="162">
        <v>347</v>
      </c>
      <c r="AY349" s="162" t="s">
        <v>361</v>
      </c>
      <c r="AZ349" s="162">
        <v>0</v>
      </c>
      <c r="BA349" s="206" t="s">
        <v>361</v>
      </c>
      <c r="BB349" s="162" t="s">
        <v>361</v>
      </c>
    </row>
    <row r="350" spans="1:54">
      <c r="A350" s="180" t="s">
        <v>3376</v>
      </c>
      <c r="B350" s="162"/>
      <c r="C350" s="162"/>
      <c r="D350" s="162"/>
      <c r="E350" s="162"/>
      <c r="F350" s="162"/>
      <c r="G350" s="162"/>
      <c r="H350" s="162"/>
      <c r="I350" s="162"/>
      <c r="J350" s="162"/>
      <c r="K350" s="162"/>
      <c r="L350" s="162"/>
      <c r="M350" s="162"/>
      <c r="N350" s="162"/>
      <c r="O350" s="162"/>
      <c r="P350" s="162"/>
      <c r="Q350" s="162"/>
      <c r="R350" s="162"/>
      <c r="S350" s="162"/>
      <c r="T350" s="162"/>
      <c r="U350" s="162"/>
      <c r="V350" s="162"/>
      <c r="W350" s="162"/>
      <c r="X350" s="162"/>
      <c r="Y350" s="162"/>
      <c r="Z350" s="162"/>
      <c r="AA350" s="162"/>
      <c r="AB350" s="162"/>
      <c r="AC350" s="162"/>
      <c r="AD350" s="162"/>
      <c r="AE350" s="162"/>
      <c r="AF350" s="162"/>
      <c r="AG350" s="162"/>
      <c r="AH350" s="165" t="s">
        <v>1019</v>
      </c>
      <c r="AI350" s="189">
        <v>349</v>
      </c>
      <c r="AJ350" s="189" t="s">
        <v>3377</v>
      </c>
      <c r="AK350" s="183" t="s">
        <v>3378</v>
      </c>
      <c r="AL350" s="186" t="s">
        <v>3379</v>
      </c>
      <c r="AM350" s="162"/>
      <c r="AN350" s="162"/>
      <c r="AO350" s="162"/>
      <c r="AP350" s="162"/>
      <c r="AQ350" s="162"/>
      <c r="AR350" s="162"/>
      <c r="AS350" s="162"/>
      <c r="AT350" s="162"/>
      <c r="AU350" s="162"/>
      <c r="AV350" s="162"/>
      <c r="AW350" s="162"/>
      <c r="AX350" s="162">
        <v>348</v>
      </c>
      <c r="AY350" s="162" t="s">
        <v>361</v>
      </c>
      <c r="AZ350" s="162">
        <v>0</v>
      </c>
      <c r="BA350" s="206" t="s">
        <v>361</v>
      </c>
      <c r="BB350" s="162" t="s">
        <v>361</v>
      </c>
    </row>
    <row r="351" spans="1:54">
      <c r="A351" s="180" t="s">
        <v>3380</v>
      </c>
      <c r="B351" s="16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62"/>
      <c r="Z351" s="162"/>
      <c r="AA351" s="162"/>
      <c r="AB351" s="162"/>
      <c r="AC351" s="162"/>
      <c r="AD351" s="162"/>
      <c r="AE351" s="162"/>
      <c r="AF351" s="162"/>
      <c r="AG351" s="162"/>
      <c r="AH351" s="165" t="s">
        <v>1019</v>
      </c>
      <c r="AI351" s="189">
        <v>350</v>
      </c>
      <c r="AJ351" s="189" t="s">
        <v>3381</v>
      </c>
      <c r="AK351" s="184" t="s">
        <v>3382</v>
      </c>
      <c r="AL351" s="187" t="s">
        <v>3383</v>
      </c>
      <c r="AM351" s="162"/>
      <c r="AN351" s="162"/>
      <c r="AO351" s="162"/>
      <c r="AP351" s="162"/>
      <c r="AQ351" s="162"/>
      <c r="AR351" s="162"/>
      <c r="AS351" s="162"/>
      <c r="AT351" s="162"/>
      <c r="AU351" s="162"/>
      <c r="AV351" s="162"/>
      <c r="AW351" s="162"/>
      <c r="AX351" s="162">
        <v>349</v>
      </c>
      <c r="AY351" s="162" t="s">
        <v>361</v>
      </c>
      <c r="AZ351" s="162">
        <v>0</v>
      </c>
      <c r="BA351" s="206" t="s">
        <v>361</v>
      </c>
      <c r="BB351" s="162" t="s">
        <v>361</v>
      </c>
    </row>
    <row r="352" spans="1:54">
      <c r="A352" s="180" t="s">
        <v>3384</v>
      </c>
      <c r="B352" s="16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62"/>
      <c r="Z352" s="162"/>
      <c r="AA352" s="162"/>
      <c r="AB352" s="162"/>
      <c r="AC352" s="162"/>
      <c r="AD352" s="162"/>
      <c r="AE352" s="162"/>
      <c r="AF352" s="162"/>
      <c r="AG352" s="162"/>
      <c r="AH352" s="165" t="s">
        <v>1019</v>
      </c>
      <c r="AI352" s="189">
        <v>351</v>
      </c>
      <c r="AJ352" s="189" t="s">
        <v>3385</v>
      </c>
      <c r="AK352" s="183" t="s">
        <v>3386</v>
      </c>
      <c r="AL352" s="186" t="s">
        <v>3387</v>
      </c>
      <c r="AM352" s="162"/>
      <c r="AN352" s="162"/>
      <c r="AO352" s="162"/>
      <c r="AP352" s="162"/>
      <c r="AQ352" s="162"/>
      <c r="AR352" s="162"/>
      <c r="AS352" s="162"/>
      <c r="AT352" s="162"/>
      <c r="AU352" s="162"/>
      <c r="AV352" s="162"/>
      <c r="AW352" s="162"/>
      <c r="AX352" s="162">
        <v>350</v>
      </c>
      <c r="AY352" s="162" t="s">
        <v>361</v>
      </c>
      <c r="AZ352" s="162">
        <v>0</v>
      </c>
      <c r="BA352" s="206" t="s">
        <v>361</v>
      </c>
      <c r="BB352" s="162" t="s">
        <v>361</v>
      </c>
    </row>
    <row r="353" spans="1:54">
      <c r="A353" s="180" t="s">
        <v>3388</v>
      </c>
      <c r="B353" s="16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62"/>
      <c r="Z353" s="162"/>
      <c r="AA353" s="162"/>
      <c r="AB353" s="162"/>
      <c r="AC353" s="162"/>
      <c r="AD353" s="162"/>
      <c r="AE353" s="162"/>
      <c r="AF353" s="162"/>
      <c r="AG353" s="162"/>
      <c r="AH353" s="165" t="s">
        <v>1019</v>
      </c>
      <c r="AI353" s="189">
        <v>352</v>
      </c>
      <c r="AJ353" s="189" t="s">
        <v>3389</v>
      </c>
      <c r="AK353" s="184" t="s">
        <v>3390</v>
      </c>
      <c r="AL353" s="187" t="s">
        <v>3391</v>
      </c>
      <c r="AM353" s="162"/>
      <c r="AN353" s="162"/>
      <c r="AO353" s="162"/>
      <c r="AP353" s="162"/>
      <c r="AQ353" s="162"/>
      <c r="AR353" s="162"/>
      <c r="AS353" s="162"/>
      <c r="AT353" s="162"/>
      <c r="AU353" s="162"/>
      <c r="AV353" s="162"/>
      <c r="AW353" s="162"/>
      <c r="AX353" s="162">
        <v>351</v>
      </c>
      <c r="AY353" s="162" t="s">
        <v>361</v>
      </c>
      <c r="AZ353" s="162">
        <v>0</v>
      </c>
      <c r="BA353" s="206" t="s">
        <v>361</v>
      </c>
      <c r="BB353" s="162" t="s">
        <v>361</v>
      </c>
    </row>
    <row r="354" spans="1:54">
      <c r="A354" s="180" t="s">
        <v>3392</v>
      </c>
      <c r="B354" s="16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62"/>
      <c r="Z354" s="162"/>
      <c r="AA354" s="162"/>
      <c r="AB354" s="162"/>
      <c r="AC354" s="162"/>
      <c r="AD354" s="162"/>
      <c r="AE354" s="162"/>
      <c r="AF354" s="162"/>
      <c r="AG354" s="162"/>
      <c r="AH354" s="165" t="s">
        <v>1019</v>
      </c>
      <c r="AI354" s="189">
        <v>353</v>
      </c>
      <c r="AJ354" s="189" t="s">
        <v>3393</v>
      </c>
      <c r="AK354" s="183" t="s">
        <v>3394</v>
      </c>
      <c r="AL354" s="186" t="s">
        <v>3395</v>
      </c>
      <c r="AM354" s="162"/>
      <c r="AN354" s="162"/>
      <c r="AO354" s="162"/>
      <c r="AP354" s="162"/>
      <c r="AQ354" s="162"/>
      <c r="AR354" s="162"/>
      <c r="AS354" s="162"/>
      <c r="AT354" s="162"/>
      <c r="AU354" s="162"/>
      <c r="AV354" s="162"/>
      <c r="AW354" s="162"/>
      <c r="AX354" s="162">
        <v>352</v>
      </c>
      <c r="AY354" s="162" t="s">
        <v>361</v>
      </c>
      <c r="AZ354" s="162">
        <v>0</v>
      </c>
      <c r="BA354" s="206" t="s">
        <v>361</v>
      </c>
      <c r="BB354" s="162" t="s">
        <v>361</v>
      </c>
    </row>
    <row r="355" spans="1:54">
      <c r="A355" s="180" t="s">
        <v>3396</v>
      </c>
      <c r="B355" s="16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62"/>
      <c r="Z355" s="162"/>
      <c r="AA355" s="162"/>
      <c r="AB355" s="162"/>
      <c r="AC355" s="162"/>
      <c r="AD355" s="162"/>
      <c r="AE355" s="162"/>
      <c r="AF355" s="162"/>
      <c r="AG355" s="162"/>
      <c r="AH355" s="165" t="s">
        <v>1019</v>
      </c>
      <c r="AI355" s="189">
        <v>354</v>
      </c>
      <c r="AJ355" s="189" t="s">
        <v>3397</v>
      </c>
      <c r="AK355" s="184" t="s">
        <v>3398</v>
      </c>
      <c r="AL355" s="187" t="s">
        <v>3399</v>
      </c>
      <c r="AM355" s="162"/>
      <c r="AN355" s="162"/>
      <c r="AO355" s="162"/>
      <c r="AP355" s="162"/>
      <c r="AQ355" s="162"/>
      <c r="AR355" s="162"/>
      <c r="AS355" s="162"/>
      <c r="AT355" s="162"/>
      <c r="AU355" s="162"/>
      <c r="AV355" s="162"/>
      <c r="AW355" s="162"/>
      <c r="AX355" s="162">
        <v>353</v>
      </c>
      <c r="AY355" s="162" t="s">
        <v>361</v>
      </c>
      <c r="AZ355" s="162">
        <v>0</v>
      </c>
      <c r="BA355" s="206" t="s">
        <v>361</v>
      </c>
      <c r="BB355" s="162" t="s">
        <v>361</v>
      </c>
    </row>
    <row r="356" spans="1:54">
      <c r="A356" s="180" t="s">
        <v>3400</v>
      </c>
      <c r="B356" s="16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62"/>
      <c r="Z356" s="162"/>
      <c r="AA356" s="162"/>
      <c r="AB356" s="162"/>
      <c r="AC356" s="162"/>
      <c r="AD356" s="162"/>
      <c r="AE356" s="162"/>
      <c r="AF356" s="162"/>
      <c r="AG356" s="162"/>
      <c r="AH356" s="165" t="s">
        <v>1019</v>
      </c>
      <c r="AI356" s="189">
        <v>355</v>
      </c>
      <c r="AJ356" s="189" t="s">
        <v>3401</v>
      </c>
      <c r="AK356" s="183" t="s">
        <v>3402</v>
      </c>
      <c r="AL356" s="186" t="s">
        <v>3403</v>
      </c>
      <c r="AM356" s="162"/>
      <c r="AN356" s="162"/>
      <c r="AO356" s="162"/>
      <c r="AP356" s="162"/>
      <c r="AQ356" s="162"/>
      <c r="AR356" s="162"/>
      <c r="AS356" s="162"/>
      <c r="AT356" s="162"/>
      <c r="AU356" s="162"/>
      <c r="AV356" s="162"/>
      <c r="AW356" s="162"/>
      <c r="AX356" s="162">
        <v>354</v>
      </c>
      <c r="AY356" s="162" t="s">
        <v>361</v>
      </c>
      <c r="AZ356" s="162">
        <v>0</v>
      </c>
      <c r="BA356" s="206" t="s">
        <v>361</v>
      </c>
      <c r="BB356" s="162" t="s">
        <v>361</v>
      </c>
    </row>
    <row r="357" spans="1:54">
      <c r="A357" s="180" t="s">
        <v>3404</v>
      </c>
      <c r="B357" s="16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62"/>
      <c r="Z357" s="162"/>
      <c r="AA357" s="162"/>
      <c r="AB357" s="162"/>
      <c r="AC357" s="162"/>
      <c r="AD357" s="162"/>
      <c r="AE357" s="162"/>
      <c r="AF357" s="162"/>
      <c r="AG357" s="162"/>
      <c r="AH357" s="165" t="s">
        <v>1019</v>
      </c>
      <c r="AI357" s="189">
        <v>356</v>
      </c>
      <c r="AJ357" s="189" t="s">
        <v>3405</v>
      </c>
      <c r="AK357" s="184" t="s">
        <v>3406</v>
      </c>
      <c r="AL357" s="187" t="s">
        <v>3407</v>
      </c>
      <c r="AM357" s="162"/>
      <c r="AN357" s="162"/>
      <c r="AO357" s="162"/>
      <c r="AP357" s="162"/>
      <c r="AQ357" s="162"/>
      <c r="AR357" s="162"/>
      <c r="AS357" s="162"/>
      <c r="AT357" s="162"/>
      <c r="AU357" s="162"/>
      <c r="AV357" s="162"/>
      <c r="AW357" s="162"/>
      <c r="AX357" s="162">
        <v>355</v>
      </c>
      <c r="AY357" s="162" t="s">
        <v>361</v>
      </c>
      <c r="AZ357" s="162">
        <v>0</v>
      </c>
      <c r="BA357" s="206" t="s">
        <v>361</v>
      </c>
      <c r="BB357" s="162" t="s">
        <v>361</v>
      </c>
    </row>
    <row r="358" spans="1:54">
      <c r="A358" s="180" t="s">
        <v>3408</v>
      </c>
      <c r="B358" s="16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62"/>
      <c r="Z358" s="162"/>
      <c r="AA358" s="162"/>
      <c r="AB358" s="162"/>
      <c r="AC358" s="162"/>
      <c r="AD358" s="162"/>
      <c r="AE358" s="162"/>
      <c r="AF358" s="162"/>
      <c r="AG358" s="162"/>
      <c r="AH358" s="165" t="s">
        <v>1019</v>
      </c>
      <c r="AI358" s="189">
        <v>357</v>
      </c>
      <c r="AJ358" s="189" t="s">
        <v>3409</v>
      </c>
      <c r="AK358" s="183" t="s">
        <v>3410</v>
      </c>
      <c r="AL358" s="186" t="s">
        <v>3411</v>
      </c>
      <c r="AM358" s="162"/>
      <c r="AN358" s="162"/>
      <c r="AO358" s="162"/>
      <c r="AP358" s="162"/>
      <c r="AQ358" s="162"/>
      <c r="AR358" s="162"/>
      <c r="AS358" s="162"/>
      <c r="AT358" s="162"/>
      <c r="AU358" s="162"/>
      <c r="AV358" s="162"/>
      <c r="AW358" s="162"/>
      <c r="AX358" s="162">
        <v>356</v>
      </c>
      <c r="AY358" s="162" t="s">
        <v>361</v>
      </c>
      <c r="AZ358" s="162">
        <v>0</v>
      </c>
      <c r="BA358" s="206" t="s">
        <v>361</v>
      </c>
      <c r="BB358" s="162" t="s">
        <v>361</v>
      </c>
    </row>
    <row r="359" spans="1:54">
      <c r="A359" s="180" t="s">
        <v>3412</v>
      </c>
      <c r="B359" s="16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62"/>
      <c r="Z359" s="162"/>
      <c r="AA359" s="162"/>
      <c r="AB359" s="162"/>
      <c r="AC359" s="162"/>
      <c r="AD359" s="162"/>
      <c r="AE359" s="162"/>
      <c r="AF359" s="162"/>
      <c r="AG359" s="162"/>
      <c r="AH359" s="165" t="s">
        <v>1019</v>
      </c>
      <c r="AI359" s="189">
        <v>358</v>
      </c>
      <c r="AJ359" s="189" t="s">
        <v>3413</v>
      </c>
      <c r="AK359" s="184" t="s">
        <v>3414</v>
      </c>
      <c r="AL359" s="187" t="s">
        <v>3415</v>
      </c>
      <c r="AM359" s="162"/>
      <c r="AN359" s="162"/>
      <c r="AO359" s="162"/>
      <c r="AP359" s="162"/>
      <c r="AQ359" s="162"/>
      <c r="AR359" s="162"/>
      <c r="AS359" s="162"/>
      <c r="AT359" s="162"/>
      <c r="AU359" s="162"/>
      <c r="AV359" s="162"/>
      <c r="AW359" s="162"/>
      <c r="AX359" s="162">
        <v>357</v>
      </c>
      <c r="AY359" s="162" t="s">
        <v>361</v>
      </c>
      <c r="AZ359" s="162">
        <v>0</v>
      </c>
      <c r="BA359" s="206" t="s">
        <v>361</v>
      </c>
      <c r="BB359" s="162" t="s">
        <v>361</v>
      </c>
    </row>
    <row r="360" spans="1:54">
      <c r="A360" s="180" t="s">
        <v>3416</v>
      </c>
      <c r="B360" s="16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62"/>
      <c r="Z360" s="162"/>
      <c r="AA360" s="162"/>
      <c r="AB360" s="162"/>
      <c r="AC360" s="162"/>
      <c r="AD360" s="162"/>
      <c r="AE360" s="162"/>
      <c r="AF360" s="162"/>
      <c r="AG360" s="162"/>
      <c r="AH360" s="165" t="s">
        <v>1019</v>
      </c>
      <c r="AI360" s="189">
        <v>359</v>
      </c>
      <c r="AJ360" s="189" t="s">
        <v>3417</v>
      </c>
      <c r="AK360" s="183" t="s">
        <v>3418</v>
      </c>
      <c r="AL360" s="186" t="s">
        <v>3419</v>
      </c>
      <c r="AM360" s="162"/>
      <c r="AN360" s="162"/>
      <c r="AO360" s="162"/>
      <c r="AP360" s="162"/>
      <c r="AQ360" s="162"/>
      <c r="AR360" s="162"/>
      <c r="AS360" s="162"/>
      <c r="AT360" s="162"/>
      <c r="AU360" s="162"/>
      <c r="AV360" s="162"/>
      <c r="AW360" s="162"/>
      <c r="AX360" s="162">
        <v>358</v>
      </c>
      <c r="AY360" s="162" t="s">
        <v>361</v>
      </c>
      <c r="AZ360" s="162">
        <v>0</v>
      </c>
      <c r="BA360" s="206" t="s">
        <v>361</v>
      </c>
      <c r="BB360" s="162" t="s">
        <v>361</v>
      </c>
    </row>
    <row r="361" spans="1:54">
      <c r="A361" s="180" t="s">
        <v>3420</v>
      </c>
      <c r="B361" s="16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62"/>
      <c r="Z361" s="162"/>
      <c r="AA361" s="162"/>
      <c r="AB361" s="162"/>
      <c r="AC361" s="162"/>
      <c r="AD361" s="162"/>
      <c r="AE361" s="162"/>
      <c r="AF361" s="162"/>
      <c r="AG361" s="162"/>
      <c r="AH361" s="165" t="s">
        <v>1019</v>
      </c>
      <c r="AI361" s="189">
        <v>360</v>
      </c>
      <c r="AJ361" s="189" t="s">
        <v>3421</v>
      </c>
      <c r="AK361" s="184" t="s">
        <v>3422</v>
      </c>
      <c r="AL361" s="187" t="s">
        <v>3423</v>
      </c>
      <c r="AM361" s="162"/>
      <c r="AN361" s="162"/>
      <c r="AO361" s="162"/>
      <c r="AP361" s="162"/>
      <c r="AQ361" s="162"/>
      <c r="AR361" s="162"/>
      <c r="AS361" s="162"/>
      <c r="AT361" s="162"/>
      <c r="AU361" s="162"/>
      <c r="AV361" s="162"/>
      <c r="AW361" s="162"/>
      <c r="AX361" s="162">
        <v>359</v>
      </c>
      <c r="AY361" s="162" t="s">
        <v>361</v>
      </c>
      <c r="AZ361" s="162">
        <v>0</v>
      </c>
      <c r="BA361" s="206" t="s">
        <v>361</v>
      </c>
      <c r="BB361" s="162" t="s">
        <v>361</v>
      </c>
    </row>
    <row r="362" spans="1:54">
      <c r="A362" s="180" t="s">
        <v>3424</v>
      </c>
      <c r="B362" s="16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62"/>
      <c r="Z362" s="162"/>
      <c r="AA362" s="162"/>
      <c r="AB362" s="162"/>
      <c r="AC362" s="162"/>
      <c r="AD362" s="162"/>
      <c r="AE362" s="162"/>
      <c r="AF362" s="162"/>
      <c r="AG362" s="162"/>
      <c r="AH362" s="165" t="s">
        <v>1019</v>
      </c>
      <c r="AI362" s="189">
        <v>361</v>
      </c>
      <c r="AJ362" s="189" t="s">
        <v>3425</v>
      </c>
      <c r="AK362" s="183" t="s">
        <v>3426</v>
      </c>
      <c r="AL362" s="186" t="s">
        <v>3427</v>
      </c>
      <c r="AM362" s="162"/>
      <c r="AN362" s="162"/>
      <c r="AO362" s="162"/>
      <c r="AP362" s="162"/>
      <c r="AQ362" s="162"/>
      <c r="AR362" s="162"/>
      <c r="AS362" s="162"/>
      <c r="AT362" s="162"/>
      <c r="AU362" s="162"/>
      <c r="AV362" s="162"/>
      <c r="AW362" s="162"/>
      <c r="AX362" s="162">
        <v>360</v>
      </c>
      <c r="AY362" s="162" t="s">
        <v>361</v>
      </c>
      <c r="AZ362" s="162">
        <v>0</v>
      </c>
      <c r="BA362" s="206" t="s">
        <v>361</v>
      </c>
      <c r="BB362" s="162" t="s">
        <v>361</v>
      </c>
    </row>
    <row r="363" spans="1:54">
      <c r="A363" s="180" t="s">
        <v>3428</v>
      </c>
      <c r="B363" s="16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62"/>
      <c r="Z363" s="162"/>
      <c r="AA363" s="162"/>
      <c r="AB363" s="162"/>
      <c r="AC363" s="162"/>
      <c r="AD363" s="162"/>
      <c r="AE363" s="162"/>
      <c r="AF363" s="162"/>
      <c r="AG363" s="162"/>
      <c r="AH363" s="165" t="s">
        <v>1019</v>
      </c>
      <c r="AI363" s="189">
        <v>362</v>
      </c>
      <c r="AJ363" s="189" t="s">
        <v>3429</v>
      </c>
      <c r="AK363" s="184" t="s">
        <v>3430</v>
      </c>
      <c r="AL363" s="187" t="s">
        <v>3431</v>
      </c>
      <c r="AM363" s="162"/>
      <c r="AN363" s="162"/>
      <c r="AO363" s="162"/>
      <c r="AP363" s="162"/>
      <c r="AQ363" s="162"/>
      <c r="AR363" s="162"/>
      <c r="AS363" s="162"/>
      <c r="AT363" s="162"/>
      <c r="AU363" s="162"/>
      <c r="AV363" s="162"/>
      <c r="AW363" s="162"/>
      <c r="AX363" s="162">
        <v>361</v>
      </c>
      <c r="AY363" s="162" t="s">
        <v>361</v>
      </c>
      <c r="AZ363" s="162">
        <v>0</v>
      </c>
      <c r="BA363" s="206" t="s">
        <v>361</v>
      </c>
      <c r="BB363" s="162" t="s">
        <v>361</v>
      </c>
    </row>
    <row r="364" spans="1:54">
      <c r="A364" s="180" t="s">
        <v>3432</v>
      </c>
      <c r="B364" s="16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62"/>
      <c r="Z364" s="162"/>
      <c r="AA364" s="162"/>
      <c r="AB364" s="162"/>
      <c r="AC364" s="162"/>
      <c r="AD364" s="162"/>
      <c r="AE364" s="162"/>
      <c r="AF364" s="162"/>
      <c r="AG364" s="162"/>
      <c r="AH364" s="165" t="s">
        <v>1019</v>
      </c>
      <c r="AI364" s="189">
        <v>363</v>
      </c>
      <c r="AJ364" s="189" t="s">
        <v>3433</v>
      </c>
      <c r="AK364" s="183" t="s">
        <v>3434</v>
      </c>
      <c r="AL364" s="186" t="s">
        <v>3435</v>
      </c>
      <c r="AM364" s="162"/>
      <c r="AN364" s="162"/>
      <c r="AO364" s="162"/>
      <c r="AP364" s="162"/>
      <c r="AQ364" s="162"/>
      <c r="AR364" s="162"/>
      <c r="AS364" s="162"/>
      <c r="AT364" s="162"/>
      <c r="AU364" s="162"/>
      <c r="AV364" s="162"/>
      <c r="AW364" s="162"/>
      <c r="AX364" s="162">
        <v>362</v>
      </c>
      <c r="AY364" s="162" t="s">
        <v>361</v>
      </c>
      <c r="AZ364" s="162">
        <v>0</v>
      </c>
      <c r="BA364" s="206" t="s">
        <v>361</v>
      </c>
      <c r="BB364" s="162" t="s">
        <v>361</v>
      </c>
    </row>
    <row r="365" spans="1:54">
      <c r="A365" s="180" t="s">
        <v>3436</v>
      </c>
      <c r="B365" s="16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62"/>
      <c r="Z365" s="162"/>
      <c r="AA365" s="162"/>
      <c r="AB365" s="162"/>
      <c r="AC365" s="162"/>
      <c r="AD365" s="162"/>
      <c r="AE365" s="162"/>
      <c r="AF365" s="162"/>
      <c r="AG365" s="162"/>
      <c r="AH365" s="165" t="s">
        <v>369</v>
      </c>
      <c r="AI365" s="189">
        <v>364</v>
      </c>
      <c r="AJ365" s="189" t="s">
        <v>3437</v>
      </c>
      <c r="AK365" s="184" t="s">
        <v>3438</v>
      </c>
      <c r="AL365" s="187" t="s">
        <v>3439</v>
      </c>
      <c r="AM365" s="162"/>
      <c r="AN365" s="162"/>
      <c r="AO365" s="162"/>
      <c r="AP365" s="162"/>
      <c r="AQ365" s="162"/>
      <c r="AR365" s="162"/>
      <c r="AS365" s="162"/>
      <c r="AT365" s="162"/>
      <c r="AU365" s="162"/>
      <c r="AV365" s="162"/>
      <c r="AW365" s="162"/>
      <c r="AX365" s="162">
        <v>363</v>
      </c>
      <c r="AY365" s="162" t="s">
        <v>361</v>
      </c>
      <c r="AZ365" s="162">
        <v>0</v>
      </c>
      <c r="BA365" s="206" t="s">
        <v>361</v>
      </c>
      <c r="BB365" s="162" t="s">
        <v>361</v>
      </c>
    </row>
    <row r="366" spans="1:54">
      <c r="A366" s="180" t="s">
        <v>3440</v>
      </c>
      <c r="B366" s="16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c r="Z366" s="162"/>
      <c r="AA366" s="162"/>
      <c r="AB366" s="162"/>
      <c r="AC366" s="162"/>
      <c r="AD366" s="162"/>
      <c r="AE366" s="162"/>
      <c r="AF366" s="162"/>
      <c r="AG366" s="162"/>
      <c r="AH366" s="165" t="s">
        <v>369</v>
      </c>
      <c r="AI366" s="189">
        <v>365</v>
      </c>
      <c r="AJ366" s="189" t="s">
        <v>3441</v>
      </c>
      <c r="AK366" s="183" t="s">
        <v>3442</v>
      </c>
      <c r="AL366" s="186" t="s">
        <v>3443</v>
      </c>
      <c r="AM366" s="162"/>
      <c r="AN366" s="162"/>
      <c r="AO366" s="162"/>
      <c r="AP366" s="162"/>
      <c r="AQ366" s="162"/>
      <c r="AR366" s="162"/>
      <c r="AS366" s="162"/>
      <c r="AT366" s="162"/>
      <c r="AU366" s="162"/>
      <c r="AV366" s="162"/>
      <c r="AW366" s="162"/>
      <c r="AX366" s="162">
        <v>364</v>
      </c>
      <c r="AY366" s="162" t="s">
        <v>361</v>
      </c>
      <c r="AZ366" s="162">
        <v>0</v>
      </c>
      <c r="BA366" s="206" t="s">
        <v>361</v>
      </c>
      <c r="BB366" s="162" t="s">
        <v>361</v>
      </c>
    </row>
    <row r="367" spans="1:54">
      <c r="A367" s="180" t="s">
        <v>3444</v>
      </c>
      <c r="B367" s="16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c r="AA367" s="162"/>
      <c r="AB367" s="162"/>
      <c r="AC367" s="162"/>
      <c r="AD367" s="162"/>
      <c r="AE367" s="162"/>
      <c r="AF367" s="162"/>
      <c r="AG367" s="162"/>
      <c r="AH367" s="165" t="s">
        <v>369</v>
      </c>
      <c r="AI367" s="189">
        <v>366</v>
      </c>
      <c r="AJ367" s="189" t="s">
        <v>3445</v>
      </c>
      <c r="AK367" s="184" t="s">
        <v>3446</v>
      </c>
      <c r="AL367" s="187" t="s">
        <v>3447</v>
      </c>
      <c r="AM367" s="162"/>
      <c r="AN367" s="162"/>
      <c r="AO367" s="162"/>
      <c r="AP367" s="162"/>
      <c r="AQ367" s="162"/>
      <c r="AR367" s="162"/>
      <c r="AS367" s="162"/>
      <c r="AT367" s="162"/>
      <c r="AU367" s="162"/>
      <c r="AV367" s="162"/>
      <c r="AW367" s="162"/>
      <c r="AX367" s="162">
        <v>365</v>
      </c>
      <c r="AY367" s="162" t="s">
        <v>361</v>
      </c>
      <c r="AZ367" s="162">
        <v>0</v>
      </c>
      <c r="BA367" s="206" t="s">
        <v>361</v>
      </c>
      <c r="BB367" s="162" t="s">
        <v>361</v>
      </c>
    </row>
    <row r="368" spans="1:54">
      <c r="A368" s="180" t="s">
        <v>3448</v>
      </c>
      <c r="B368" s="16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c r="Z368" s="162"/>
      <c r="AA368" s="162"/>
      <c r="AB368" s="162"/>
      <c r="AC368" s="162"/>
      <c r="AD368" s="162"/>
      <c r="AE368" s="162"/>
      <c r="AF368" s="162"/>
      <c r="AG368" s="162"/>
      <c r="AH368" s="165" t="s">
        <v>369</v>
      </c>
      <c r="AI368" s="189">
        <v>367</v>
      </c>
      <c r="AJ368" s="189" t="s">
        <v>3449</v>
      </c>
      <c r="AK368" s="183" t="s">
        <v>1363</v>
      </c>
      <c r="AL368" s="186" t="s">
        <v>3450</v>
      </c>
      <c r="AM368" s="162"/>
      <c r="AN368" s="162"/>
      <c r="AO368" s="162"/>
      <c r="AP368" s="162"/>
      <c r="AQ368" s="162"/>
      <c r="AR368" s="162"/>
      <c r="AS368" s="162"/>
      <c r="AT368" s="162"/>
      <c r="AU368" s="162"/>
      <c r="AV368" s="162"/>
      <c r="AW368" s="162"/>
      <c r="AX368" s="162">
        <v>366</v>
      </c>
      <c r="AY368" s="162" t="s">
        <v>361</v>
      </c>
      <c r="AZ368" s="162">
        <v>0</v>
      </c>
      <c r="BA368" s="206" t="s">
        <v>361</v>
      </c>
      <c r="BB368" s="162" t="s">
        <v>361</v>
      </c>
    </row>
    <row r="369" spans="1:54">
      <c r="A369" s="180" t="s">
        <v>3451</v>
      </c>
      <c r="B369" s="16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c r="Z369" s="162"/>
      <c r="AA369" s="162"/>
      <c r="AB369" s="162"/>
      <c r="AC369" s="162"/>
      <c r="AD369" s="162"/>
      <c r="AE369" s="162"/>
      <c r="AF369" s="162"/>
      <c r="AG369" s="162"/>
      <c r="AH369" s="165" t="s">
        <v>369</v>
      </c>
      <c r="AI369" s="189">
        <v>368</v>
      </c>
      <c r="AJ369" s="189" t="s">
        <v>3452</v>
      </c>
      <c r="AK369" s="184" t="s">
        <v>3453</v>
      </c>
      <c r="AL369" s="187" t="s">
        <v>3454</v>
      </c>
      <c r="AM369" s="162"/>
      <c r="AN369" s="162"/>
      <c r="AO369" s="162"/>
      <c r="AP369" s="162"/>
      <c r="AQ369" s="162"/>
      <c r="AR369" s="162"/>
      <c r="AS369" s="162"/>
      <c r="AT369" s="162"/>
      <c r="AU369" s="162"/>
      <c r="AV369" s="162"/>
      <c r="AW369" s="162"/>
      <c r="AX369" s="162">
        <v>367</v>
      </c>
      <c r="AY369" s="162" t="s">
        <v>361</v>
      </c>
      <c r="AZ369" s="162">
        <v>0</v>
      </c>
      <c r="BA369" s="206" t="s">
        <v>361</v>
      </c>
      <c r="BB369" s="162" t="s">
        <v>361</v>
      </c>
    </row>
    <row r="370" spans="1:54">
      <c r="A370" s="180" t="s">
        <v>3455</v>
      </c>
      <c r="B370" s="16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c r="Z370" s="162"/>
      <c r="AA370" s="162"/>
      <c r="AB370" s="162"/>
      <c r="AC370" s="162"/>
      <c r="AD370" s="162"/>
      <c r="AE370" s="162"/>
      <c r="AF370" s="162"/>
      <c r="AG370" s="162"/>
      <c r="AH370" s="165" t="s">
        <v>369</v>
      </c>
      <c r="AI370" s="189">
        <v>369</v>
      </c>
      <c r="AJ370" s="189" t="s">
        <v>3456</v>
      </c>
      <c r="AK370" s="183" t="s">
        <v>3457</v>
      </c>
      <c r="AL370" s="186" t="s">
        <v>3458</v>
      </c>
      <c r="AM370" s="162"/>
      <c r="AN370" s="162"/>
      <c r="AO370" s="162"/>
      <c r="AP370" s="162"/>
      <c r="AQ370" s="162"/>
      <c r="AR370" s="162"/>
      <c r="AS370" s="162"/>
      <c r="AT370" s="162"/>
      <c r="AU370" s="162"/>
      <c r="AV370" s="162"/>
      <c r="AW370" s="162"/>
      <c r="AX370" s="162">
        <v>368</v>
      </c>
      <c r="AY370" s="162" t="s">
        <v>361</v>
      </c>
      <c r="AZ370" s="162">
        <v>0</v>
      </c>
      <c r="BA370" s="206" t="s">
        <v>361</v>
      </c>
      <c r="BB370" s="162" t="s">
        <v>361</v>
      </c>
    </row>
    <row r="371" spans="1:54">
      <c r="A371" s="180" t="s">
        <v>3459</v>
      </c>
      <c r="B371" s="16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62"/>
      <c r="Z371" s="162"/>
      <c r="AA371" s="162"/>
      <c r="AB371" s="162"/>
      <c r="AC371" s="162"/>
      <c r="AD371" s="162"/>
      <c r="AE371" s="162"/>
      <c r="AF371" s="162"/>
      <c r="AG371" s="162"/>
      <c r="AH371" s="165" t="s">
        <v>369</v>
      </c>
      <c r="AI371" s="189">
        <v>370</v>
      </c>
      <c r="AJ371" s="189" t="s">
        <v>3460</v>
      </c>
      <c r="AK371" s="184" t="s">
        <v>3461</v>
      </c>
      <c r="AL371" s="187" t="s">
        <v>3462</v>
      </c>
      <c r="AM371" s="162"/>
      <c r="AN371" s="162"/>
      <c r="AO371" s="162"/>
      <c r="AP371" s="162"/>
      <c r="AQ371" s="162"/>
      <c r="AR371" s="162"/>
      <c r="AS371" s="162"/>
      <c r="AT371" s="162"/>
      <c r="AU371" s="162"/>
      <c r="AV371" s="162"/>
      <c r="AW371" s="162"/>
      <c r="AX371" s="162">
        <v>369</v>
      </c>
      <c r="AY371" s="162" t="s">
        <v>361</v>
      </c>
      <c r="AZ371" s="162">
        <v>0</v>
      </c>
      <c r="BA371" s="206" t="s">
        <v>361</v>
      </c>
      <c r="BB371" s="162" t="s">
        <v>361</v>
      </c>
    </row>
    <row r="372" spans="1:54">
      <c r="A372" s="180" t="s">
        <v>3463</v>
      </c>
      <c r="B372" s="16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62"/>
      <c r="Z372" s="162"/>
      <c r="AA372" s="162"/>
      <c r="AB372" s="162"/>
      <c r="AC372" s="162"/>
      <c r="AD372" s="162"/>
      <c r="AE372" s="162"/>
      <c r="AF372" s="162"/>
      <c r="AG372" s="162"/>
      <c r="AH372" s="165" t="s">
        <v>369</v>
      </c>
      <c r="AI372" s="189">
        <v>371</v>
      </c>
      <c r="AJ372" s="189" t="s">
        <v>3464</v>
      </c>
      <c r="AK372" s="183" t="s">
        <v>3465</v>
      </c>
      <c r="AL372" s="186" t="s">
        <v>3466</v>
      </c>
      <c r="AM372" s="162"/>
      <c r="AN372" s="162"/>
      <c r="AO372" s="162"/>
      <c r="AP372" s="162"/>
      <c r="AQ372" s="162"/>
      <c r="AR372" s="162"/>
      <c r="AS372" s="162"/>
      <c r="AT372" s="162"/>
      <c r="AU372" s="162"/>
      <c r="AV372" s="162"/>
      <c r="AW372" s="162"/>
      <c r="AX372" s="162">
        <v>370</v>
      </c>
      <c r="AY372" s="162" t="s">
        <v>361</v>
      </c>
      <c r="AZ372" s="162">
        <v>0</v>
      </c>
      <c r="BA372" s="206" t="s">
        <v>361</v>
      </c>
      <c r="BB372" s="162" t="s">
        <v>361</v>
      </c>
    </row>
    <row r="373" spans="1:54">
      <c r="A373" s="180" t="s">
        <v>3467</v>
      </c>
      <c r="B373" s="16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62"/>
      <c r="Z373" s="162"/>
      <c r="AA373" s="162"/>
      <c r="AB373" s="162"/>
      <c r="AC373" s="162"/>
      <c r="AD373" s="162"/>
      <c r="AE373" s="162"/>
      <c r="AF373" s="162"/>
      <c r="AG373" s="162"/>
      <c r="AH373" s="165" t="s">
        <v>369</v>
      </c>
      <c r="AI373" s="189">
        <v>372</v>
      </c>
      <c r="AJ373" s="189" t="s">
        <v>3468</v>
      </c>
      <c r="AK373" s="184" t="s">
        <v>3469</v>
      </c>
      <c r="AL373" s="187" t="s">
        <v>3470</v>
      </c>
      <c r="AM373" s="162"/>
      <c r="AN373" s="162"/>
      <c r="AO373" s="162"/>
      <c r="AP373" s="162"/>
      <c r="AQ373" s="162"/>
      <c r="AR373" s="162"/>
      <c r="AS373" s="162"/>
      <c r="AT373" s="162"/>
      <c r="AU373" s="162"/>
      <c r="AV373" s="162"/>
      <c r="AW373" s="162"/>
      <c r="AX373" s="162">
        <v>371</v>
      </c>
      <c r="AY373" s="162" t="s">
        <v>361</v>
      </c>
      <c r="AZ373" s="162">
        <v>0</v>
      </c>
      <c r="BA373" s="206" t="s">
        <v>361</v>
      </c>
      <c r="BB373" s="162" t="s">
        <v>361</v>
      </c>
    </row>
    <row r="374" spans="1:54">
      <c r="A374" s="180" t="s">
        <v>3471</v>
      </c>
      <c r="B374" s="16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62"/>
      <c r="Z374" s="162"/>
      <c r="AA374" s="162"/>
      <c r="AB374" s="162"/>
      <c r="AC374" s="162"/>
      <c r="AD374" s="162"/>
      <c r="AE374" s="162"/>
      <c r="AF374" s="162"/>
      <c r="AG374" s="162"/>
      <c r="AH374" s="165" t="s">
        <v>1042</v>
      </c>
      <c r="AI374" s="189">
        <v>373</v>
      </c>
      <c r="AJ374" s="189" t="s">
        <v>3472</v>
      </c>
      <c r="AK374" s="183" t="s">
        <v>3473</v>
      </c>
      <c r="AL374" s="186" t="s">
        <v>3474</v>
      </c>
      <c r="AM374" s="162"/>
      <c r="AN374" s="162"/>
      <c r="AO374" s="162"/>
      <c r="AP374" s="162"/>
      <c r="AQ374" s="162"/>
      <c r="AR374" s="162"/>
      <c r="AS374" s="162"/>
      <c r="AT374" s="162"/>
      <c r="AU374" s="162"/>
      <c r="AV374" s="162"/>
      <c r="AW374" s="162"/>
      <c r="AX374" s="162">
        <v>372</v>
      </c>
      <c r="AY374" s="162" t="s">
        <v>361</v>
      </c>
      <c r="AZ374" s="162">
        <v>0</v>
      </c>
      <c r="BA374" s="206" t="s">
        <v>361</v>
      </c>
      <c r="BB374" s="162" t="s">
        <v>361</v>
      </c>
    </row>
    <row r="375" spans="1:54">
      <c r="A375" s="180" t="s">
        <v>3475</v>
      </c>
      <c r="B375" s="16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62"/>
      <c r="Z375" s="162"/>
      <c r="AA375" s="162"/>
      <c r="AB375" s="162"/>
      <c r="AC375" s="162"/>
      <c r="AD375" s="162"/>
      <c r="AE375" s="162"/>
      <c r="AF375" s="162"/>
      <c r="AG375" s="162"/>
      <c r="AH375" s="165" t="s">
        <v>1042</v>
      </c>
      <c r="AI375" s="189">
        <v>374</v>
      </c>
      <c r="AJ375" s="189" t="s">
        <v>3476</v>
      </c>
      <c r="AK375" s="184" t="s">
        <v>3477</v>
      </c>
      <c r="AL375" s="187" t="s">
        <v>3478</v>
      </c>
      <c r="AM375" s="162"/>
      <c r="AN375" s="162"/>
      <c r="AO375" s="162"/>
      <c r="AP375" s="162"/>
      <c r="AQ375" s="162"/>
      <c r="AR375" s="162"/>
      <c r="AS375" s="162"/>
      <c r="AT375" s="162"/>
      <c r="AU375" s="162"/>
      <c r="AV375" s="162"/>
      <c r="AW375" s="162"/>
      <c r="AX375" s="162">
        <v>373</v>
      </c>
      <c r="AY375" s="162" t="s">
        <v>361</v>
      </c>
      <c r="AZ375" s="162">
        <v>0</v>
      </c>
      <c r="BA375" s="206" t="s">
        <v>361</v>
      </c>
      <c r="BB375" s="162" t="s">
        <v>361</v>
      </c>
    </row>
    <row r="376" spans="1:54">
      <c r="A376" s="180" t="s">
        <v>3479</v>
      </c>
      <c r="B376" s="16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c r="Z376" s="162"/>
      <c r="AA376" s="162"/>
      <c r="AB376" s="162"/>
      <c r="AC376" s="162"/>
      <c r="AD376" s="162"/>
      <c r="AE376" s="162"/>
      <c r="AF376" s="162"/>
      <c r="AG376" s="162"/>
      <c r="AH376" s="165" t="s">
        <v>1042</v>
      </c>
      <c r="AI376" s="189">
        <v>375</v>
      </c>
      <c r="AJ376" s="189" t="s">
        <v>3480</v>
      </c>
      <c r="AK376" s="183" t="s">
        <v>136</v>
      </c>
      <c r="AL376" s="186" t="s">
        <v>3481</v>
      </c>
      <c r="AM376" s="162"/>
      <c r="AN376" s="162"/>
      <c r="AO376" s="162"/>
      <c r="AP376" s="162"/>
      <c r="AQ376" s="162"/>
      <c r="AR376" s="162"/>
      <c r="AS376" s="162"/>
      <c r="AT376" s="162"/>
      <c r="AU376" s="162"/>
      <c r="AV376" s="162"/>
      <c r="AW376" s="162"/>
      <c r="AX376" s="162">
        <v>374</v>
      </c>
      <c r="AY376" s="162" t="s">
        <v>361</v>
      </c>
      <c r="AZ376" s="162">
        <v>0</v>
      </c>
      <c r="BA376" s="206" t="s">
        <v>361</v>
      </c>
      <c r="BB376" s="162" t="s">
        <v>361</v>
      </c>
    </row>
    <row r="377" spans="1:54">
      <c r="A377" s="180" t="s">
        <v>3482</v>
      </c>
      <c r="B377" s="16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62"/>
      <c r="Z377" s="162"/>
      <c r="AA377" s="162"/>
      <c r="AB377" s="162"/>
      <c r="AC377" s="162"/>
      <c r="AD377" s="162"/>
      <c r="AE377" s="162"/>
      <c r="AF377" s="162"/>
      <c r="AG377" s="162"/>
      <c r="AH377" s="165" t="s">
        <v>1042</v>
      </c>
      <c r="AI377" s="189">
        <v>376</v>
      </c>
      <c r="AJ377" s="189" t="s">
        <v>3483</v>
      </c>
      <c r="AK377" s="184" t="s">
        <v>3014</v>
      </c>
      <c r="AL377" s="187" t="s">
        <v>3484</v>
      </c>
      <c r="AM377" s="162"/>
      <c r="AN377" s="162"/>
      <c r="AO377" s="162"/>
      <c r="AP377" s="162"/>
      <c r="AQ377" s="162"/>
      <c r="AR377" s="162"/>
      <c r="AS377" s="162"/>
      <c r="AT377" s="162"/>
      <c r="AU377" s="162"/>
      <c r="AV377" s="162"/>
      <c r="AW377" s="162"/>
      <c r="AX377" s="162">
        <v>375</v>
      </c>
      <c r="AY377" s="162" t="s">
        <v>361</v>
      </c>
      <c r="AZ377" s="162">
        <v>0</v>
      </c>
      <c r="BA377" s="206" t="s">
        <v>361</v>
      </c>
      <c r="BB377" s="162" t="s">
        <v>361</v>
      </c>
    </row>
    <row r="378" spans="1:54">
      <c r="A378" s="180" t="s">
        <v>3485</v>
      </c>
      <c r="B378" s="16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c r="Z378" s="162"/>
      <c r="AA378" s="162"/>
      <c r="AB378" s="162"/>
      <c r="AC378" s="162"/>
      <c r="AD378" s="162"/>
      <c r="AE378" s="162"/>
      <c r="AF378" s="162"/>
      <c r="AG378" s="162"/>
      <c r="AH378" s="165" t="s">
        <v>1042</v>
      </c>
      <c r="AI378" s="189">
        <v>377</v>
      </c>
      <c r="AJ378" s="189" t="s">
        <v>3486</v>
      </c>
      <c r="AK378" s="183" t="s">
        <v>3487</v>
      </c>
      <c r="AL378" s="186" t="s">
        <v>3488</v>
      </c>
      <c r="AM378" s="162"/>
      <c r="AN378" s="162"/>
      <c r="AO378" s="162"/>
      <c r="AP378" s="162"/>
      <c r="AQ378" s="162"/>
      <c r="AR378" s="162"/>
      <c r="AS378" s="162"/>
      <c r="AT378" s="162"/>
      <c r="AU378" s="162"/>
      <c r="AV378" s="162"/>
      <c r="AW378" s="162"/>
      <c r="AX378" s="162">
        <v>376</v>
      </c>
      <c r="AY378" s="162" t="s">
        <v>361</v>
      </c>
      <c r="AZ378" s="162">
        <v>0</v>
      </c>
      <c r="BA378" s="206" t="s">
        <v>361</v>
      </c>
      <c r="BB378" s="162" t="s">
        <v>361</v>
      </c>
    </row>
    <row r="379" spans="1:54">
      <c r="A379" s="180" t="s">
        <v>3489</v>
      </c>
      <c r="B379" s="16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62"/>
      <c r="Z379" s="162"/>
      <c r="AA379" s="162"/>
      <c r="AB379" s="162"/>
      <c r="AC379" s="162"/>
      <c r="AD379" s="162"/>
      <c r="AE379" s="162"/>
      <c r="AF379" s="162"/>
      <c r="AG379" s="162"/>
      <c r="AH379" s="165" t="s">
        <v>1042</v>
      </c>
      <c r="AI379" s="189">
        <v>378</v>
      </c>
      <c r="AJ379" s="189" t="s">
        <v>3490</v>
      </c>
      <c r="AK379" s="184" t="s">
        <v>3491</v>
      </c>
      <c r="AL379" s="187" t="s">
        <v>3492</v>
      </c>
      <c r="AM379" s="162"/>
      <c r="AN379" s="162"/>
      <c r="AO379" s="162"/>
      <c r="AP379" s="162"/>
      <c r="AQ379" s="162"/>
      <c r="AR379" s="162"/>
      <c r="AS379" s="162"/>
      <c r="AT379" s="162"/>
      <c r="AU379" s="162"/>
      <c r="AV379" s="162"/>
      <c r="AW379" s="162"/>
      <c r="AX379" s="162">
        <v>377</v>
      </c>
      <c r="AY379" s="162" t="s">
        <v>361</v>
      </c>
      <c r="AZ379" s="162">
        <v>0</v>
      </c>
      <c r="BA379" s="206" t="s">
        <v>361</v>
      </c>
      <c r="BB379" s="162" t="s">
        <v>361</v>
      </c>
    </row>
    <row r="380" spans="1:54">
      <c r="A380" s="180" t="s">
        <v>3493</v>
      </c>
      <c r="B380" s="16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c r="AA380" s="162"/>
      <c r="AB380" s="162"/>
      <c r="AC380" s="162"/>
      <c r="AD380" s="162"/>
      <c r="AE380" s="162"/>
      <c r="AF380" s="162"/>
      <c r="AG380" s="162"/>
      <c r="AH380" s="165" t="s">
        <v>1042</v>
      </c>
      <c r="AI380" s="189">
        <v>379</v>
      </c>
      <c r="AJ380" s="189" t="s">
        <v>3494</v>
      </c>
      <c r="AK380" s="183" t="s">
        <v>3495</v>
      </c>
      <c r="AL380" s="186" t="s">
        <v>3496</v>
      </c>
      <c r="AM380" s="162"/>
      <c r="AN380" s="162"/>
      <c r="AO380" s="162"/>
      <c r="AP380" s="162"/>
      <c r="AQ380" s="162"/>
      <c r="AR380" s="162"/>
      <c r="AS380" s="162"/>
      <c r="AT380" s="162"/>
      <c r="AU380" s="162"/>
      <c r="AV380" s="162"/>
      <c r="AW380" s="162"/>
      <c r="AX380" s="162">
        <v>378</v>
      </c>
      <c r="AY380" s="162" t="s">
        <v>361</v>
      </c>
      <c r="AZ380" s="162">
        <v>0</v>
      </c>
      <c r="BA380" s="206" t="s">
        <v>361</v>
      </c>
      <c r="BB380" s="162" t="s">
        <v>361</v>
      </c>
    </row>
    <row r="381" spans="1:54">
      <c r="A381" s="180" t="s">
        <v>3497</v>
      </c>
      <c r="B381" s="16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62"/>
      <c r="Z381" s="162"/>
      <c r="AA381" s="162"/>
      <c r="AB381" s="162"/>
      <c r="AC381" s="162"/>
      <c r="AD381" s="162"/>
      <c r="AE381" s="162"/>
      <c r="AF381" s="162"/>
      <c r="AG381" s="162"/>
      <c r="AH381" s="165" t="s">
        <v>1042</v>
      </c>
      <c r="AI381" s="189">
        <v>380</v>
      </c>
      <c r="AJ381" s="189" t="s">
        <v>3498</v>
      </c>
      <c r="AK381" s="184" t="s">
        <v>3499</v>
      </c>
      <c r="AL381" s="187" t="s">
        <v>3500</v>
      </c>
      <c r="AM381" s="162"/>
      <c r="AN381" s="162"/>
      <c r="AO381" s="162"/>
      <c r="AP381" s="162"/>
      <c r="AQ381" s="162"/>
      <c r="AR381" s="162"/>
      <c r="AS381" s="162"/>
      <c r="AT381" s="162"/>
      <c r="AU381" s="162"/>
      <c r="AV381" s="162"/>
      <c r="AW381" s="162"/>
      <c r="AX381" s="162">
        <v>379</v>
      </c>
      <c r="AY381" s="162" t="s">
        <v>361</v>
      </c>
      <c r="AZ381" s="162">
        <v>0</v>
      </c>
      <c r="BA381" s="206" t="s">
        <v>361</v>
      </c>
      <c r="BB381" s="162" t="s">
        <v>361</v>
      </c>
    </row>
    <row r="382" spans="1:54">
      <c r="A382" s="180" t="s">
        <v>3501</v>
      </c>
      <c r="B382" s="162"/>
      <c r="C382" s="162"/>
      <c r="D382" s="162"/>
      <c r="E382" s="162"/>
      <c r="F382" s="162"/>
      <c r="G382" s="162"/>
      <c r="H382" s="162"/>
      <c r="I382" s="162"/>
      <c r="J382" s="162"/>
      <c r="K382" s="162"/>
      <c r="L382" s="162"/>
      <c r="M382" s="162"/>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5" t="s">
        <v>1042</v>
      </c>
      <c r="AI382" s="189">
        <v>381</v>
      </c>
      <c r="AJ382" s="189" t="s">
        <v>3502</v>
      </c>
      <c r="AK382" s="183" t="s">
        <v>3503</v>
      </c>
      <c r="AL382" s="186" t="s">
        <v>3504</v>
      </c>
      <c r="AM382" s="162"/>
      <c r="AN382" s="162"/>
      <c r="AO382" s="162"/>
      <c r="AP382" s="162"/>
      <c r="AQ382" s="162"/>
      <c r="AR382" s="162"/>
      <c r="AS382" s="162"/>
      <c r="AT382" s="162"/>
      <c r="AU382" s="162"/>
      <c r="AV382" s="162"/>
      <c r="AW382" s="162"/>
      <c r="AX382" s="162">
        <v>380</v>
      </c>
      <c r="AY382" s="162" t="s">
        <v>361</v>
      </c>
      <c r="AZ382" s="162">
        <v>0</v>
      </c>
      <c r="BA382" s="206" t="s">
        <v>361</v>
      </c>
      <c r="BB382" s="162" t="s">
        <v>361</v>
      </c>
    </row>
    <row r="383" spans="1:54">
      <c r="A383" s="180" t="s">
        <v>3505</v>
      </c>
      <c r="B383" s="162"/>
      <c r="C383" s="162"/>
      <c r="D383" s="162"/>
      <c r="E383" s="162"/>
      <c r="F383" s="162"/>
      <c r="G383" s="162"/>
      <c r="H383" s="162"/>
      <c r="I383" s="162"/>
      <c r="J383" s="162"/>
      <c r="K383" s="162"/>
      <c r="L383" s="162"/>
      <c r="M383" s="162"/>
      <c r="N383" s="162"/>
      <c r="O383" s="162"/>
      <c r="P383" s="162"/>
      <c r="Q383" s="162"/>
      <c r="R383" s="162"/>
      <c r="S383" s="162"/>
      <c r="T383" s="162"/>
      <c r="U383" s="162"/>
      <c r="V383" s="162"/>
      <c r="W383" s="162"/>
      <c r="X383" s="162"/>
      <c r="Y383" s="162"/>
      <c r="Z383" s="162"/>
      <c r="AA383" s="162"/>
      <c r="AB383" s="162"/>
      <c r="AC383" s="162"/>
      <c r="AD383" s="162"/>
      <c r="AE383" s="162"/>
      <c r="AF383" s="162"/>
      <c r="AG383" s="162"/>
      <c r="AH383" s="165" t="s">
        <v>1042</v>
      </c>
      <c r="AI383" s="189">
        <v>382</v>
      </c>
      <c r="AJ383" s="189" t="s">
        <v>3506</v>
      </c>
      <c r="AK383" s="184" t="s">
        <v>3507</v>
      </c>
      <c r="AL383" s="187" t="s">
        <v>3508</v>
      </c>
      <c r="AM383" s="162"/>
      <c r="AN383" s="162"/>
      <c r="AO383" s="162"/>
      <c r="AP383" s="162"/>
      <c r="AQ383" s="162"/>
      <c r="AR383" s="162"/>
      <c r="AS383" s="162"/>
      <c r="AT383" s="162"/>
      <c r="AU383" s="162"/>
      <c r="AV383" s="162"/>
      <c r="AW383" s="162"/>
      <c r="AX383" s="162">
        <v>381</v>
      </c>
      <c r="AY383" s="162" t="s">
        <v>361</v>
      </c>
      <c r="AZ383" s="162">
        <v>0</v>
      </c>
      <c r="BA383" s="206" t="s">
        <v>361</v>
      </c>
      <c r="BB383" s="162" t="s">
        <v>361</v>
      </c>
    </row>
    <row r="384" spans="1:54">
      <c r="A384" s="180" t="s">
        <v>3509</v>
      </c>
      <c r="B384" s="162"/>
      <c r="C384" s="162"/>
      <c r="D384" s="162"/>
      <c r="E384" s="162"/>
      <c r="F384" s="162"/>
      <c r="G384" s="162"/>
      <c r="H384" s="162"/>
      <c r="I384" s="162"/>
      <c r="J384" s="162"/>
      <c r="K384" s="162"/>
      <c r="L384" s="162"/>
      <c r="M384" s="162"/>
      <c r="N384" s="162"/>
      <c r="O384" s="162"/>
      <c r="P384" s="162"/>
      <c r="Q384" s="162"/>
      <c r="R384" s="162"/>
      <c r="S384" s="162"/>
      <c r="T384" s="162"/>
      <c r="U384" s="162"/>
      <c r="V384" s="162"/>
      <c r="W384" s="162"/>
      <c r="X384" s="162"/>
      <c r="Y384" s="162"/>
      <c r="Z384" s="162"/>
      <c r="AA384" s="162"/>
      <c r="AB384" s="162"/>
      <c r="AC384" s="162"/>
      <c r="AD384" s="162"/>
      <c r="AE384" s="162"/>
      <c r="AF384" s="162"/>
      <c r="AG384" s="162"/>
      <c r="AH384" s="165" t="s">
        <v>1042</v>
      </c>
      <c r="AI384" s="189">
        <v>383</v>
      </c>
      <c r="AJ384" s="189" t="s">
        <v>3510</v>
      </c>
      <c r="AK384" s="183" t="s">
        <v>3511</v>
      </c>
      <c r="AL384" s="186" t="s">
        <v>3512</v>
      </c>
      <c r="AM384" s="162"/>
      <c r="AN384" s="162"/>
      <c r="AO384" s="162"/>
      <c r="AP384" s="162"/>
      <c r="AQ384" s="162"/>
      <c r="AR384" s="162"/>
      <c r="AS384" s="162"/>
      <c r="AT384" s="162"/>
      <c r="AU384" s="162"/>
      <c r="AV384" s="162"/>
      <c r="AW384" s="162"/>
      <c r="AX384" s="162">
        <v>382</v>
      </c>
      <c r="AY384" s="162" t="s">
        <v>361</v>
      </c>
      <c r="AZ384" s="162">
        <v>0</v>
      </c>
      <c r="BA384" s="206" t="s">
        <v>361</v>
      </c>
      <c r="BB384" s="162" t="s">
        <v>361</v>
      </c>
    </row>
    <row r="385" spans="1:54">
      <c r="A385" s="180" t="s">
        <v>3513</v>
      </c>
      <c r="B385" s="162"/>
      <c r="C385" s="162"/>
      <c r="D385" s="162"/>
      <c r="E385" s="162"/>
      <c r="F385" s="162"/>
      <c r="G385" s="162"/>
      <c r="H385" s="162"/>
      <c r="I385" s="162"/>
      <c r="J385" s="162"/>
      <c r="K385" s="162"/>
      <c r="L385" s="162"/>
      <c r="M385" s="162"/>
      <c r="N385" s="162"/>
      <c r="O385" s="162"/>
      <c r="P385" s="162"/>
      <c r="Q385" s="162"/>
      <c r="R385" s="162"/>
      <c r="S385" s="162"/>
      <c r="T385" s="162"/>
      <c r="U385" s="162"/>
      <c r="V385" s="162"/>
      <c r="W385" s="162"/>
      <c r="X385" s="162"/>
      <c r="Y385" s="162"/>
      <c r="Z385" s="162"/>
      <c r="AA385" s="162"/>
      <c r="AB385" s="162"/>
      <c r="AC385" s="162"/>
      <c r="AD385" s="162"/>
      <c r="AE385" s="162"/>
      <c r="AF385" s="162"/>
      <c r="AG385" s="162"/>
      <c r="AH385" s="165" t="s">
        <v>1042</v>
      </c>
      <c r="AI385" s="189">
        <v>384</v>
      </c>
      <c r="AJ385" s="189" t="s">
        <v>3514</v>
      </c>
      <c r="AK385" s="184" t="s">
        <v>3515</v>
      </c>
      <c r="AL385" s="187" t="s">
        <v>3516</v>
      </c>
      <c r="AM385" s="162"/>
      <c r="AN385" s="162"/>
      <c r="AO385" s="162"/>
      <c r="AP385" s="162"/>
      <c r="AQ385" s="162"/>
      <c r="AR385" s="162"/>
      <c r="AS385" s="162"/>
      <c r="AT385" s="162"/>
      <c r="AU385" s="162"/>
      <c r="AV385" s="162"/>
      <c r="AW385" s="162"/>
      <c r="AX385" s="162">
        <v>383</v>
      </c>
      <c r="AY385" s="162" t="s">
        <v>361</v>
      </c>
      <c r="AZ385" s="162">
        <v>0</v>
      </c>
      <c r="BA385" s="206" t="s">
        <v>361</v>
      </c>
      <c r="BB385" s="162" t="s">
        <v>361</v>
      </c>
    </row>
    <row r="386" spans="1:54">
      <c r="A386" s="180" t="s">
        <v>3517</v>
      </c>
      <c r="B386" s="162"/>
      <c r="C386" s="162"/>
      <c r="D386" s="162"/>
      <c r="E386" s="162"/>
      <c r="F386" s="162"/>
      <c r="G386" s="162"/>
      <c r="H386" s="162"/>
      <c r="I386" s="162"/>
      <c r="J386" s="162"/>
      <c r="K386" s="162"/>
      <c r="L386" s="162"/>
      <c r="M386" s="162"/>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5" t="s">
        <v>1042</v>
      </c>
      <c r="AI386" s="189">
        <v>385</v>
      </c>
      <c r="AJ386" s="189" t="s">
        <v>3518</v>
      </c>
      <c r="AK386" s="183" t="s">
        <v>3519</v>
      </c>
      <c r="AL386" s="186" t="s">
        <v>3520</v>
      </c>
      <c r="AM386" s="162"/>
      <c r="AN386" s="162"/>
      <c r="AO386" s="162"/>
      <c r="AP386" s="162"/>
      <c r="AQ386" s="162"/>
      <c r="AR386" s="162"/>
      <c r="AS386" s="162"/>
      <c r="AT386" s="162"/>
      <c r="AU386" s="162"/>
      <c r="AV386" s="162"/>
      <c r="AW386" s="162"/>
      <c r="AX386" s="162">
        <v>384</v>
      </c>
      <c r="AY386" s="162" t="s">
        <v>361</v>
      </c>
      <c r="AZ386" s="162">
        <v>0</v>
      </c>
      <c r="BA386" s="206" t="s">
        <v>361</v>
      </c>
      <c r="BB386" s="162" t="s">
        <v>361</v>
      </c>
    </row>
    <row r="387" spans="1:54">
      <c r="A387" s="180" t="s">
        <v>3521</v>
      </c>
      <c r="B387" s="162"/>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62"/>
      <c r="Z387" s="162"/>
      <c r="AA387" s="162"/>
      <c r="AB387" s="162"/>
      <c r="AC387" s="162"/>
      <c r="AD387" s="162"/>
      <c r="AE387" s="162"/>
      <c r="AF387" s="162"/>
      <c r="AG387" s="162"/>
      <c r="AH387" s="165" t="s">
        <v>1042</v>
      </c>
      <c r="AI387" s="189">
        <v>386</v>
      </c>
      <c r="AJ387" s="189" t="s">
        <v>3522</v>
      </c>
      <c r="AK387" s="184" t="s">
        <v>3523</v>
      </c>
      <c r="AL387" s="187" t="s">
        <v>3524</v>
      </c>
      <c r="AM387" s="162"/>
      <c r="AN387" s="162"/>
      <c r="AO387" s="162"/>
      <c r="AP387" s="162"/>
      <c r="AQ387" s="162"/>
      <c r="AR387" s="162"/>
      <c r="AS387" s="162"/>
      <c r="AT387" s="162"/>
      <c r="AU387" s="162"/>
      <c r="AV387" s="162"/>
      <c r="AW387" s="162"/>
      <c r="AX387" s="162">
        <v>385</v>
      </c>
      <c r="AY387" s="162" t="s">
        <v>361</v>
      </c>
      <c r="AZ387" s="162">
        <v>0</v>
      </c>
      <c r="BA387" s="206" t="s">
        <v>361</v>
      </c>
      <c r="BB387" s="162" t="s">
        <v>361</v>
      </c>
    </row>
    <row r="388" spans="1:54">
      <c r="A388" s="180" t="s">
        <v>3525</v>
      </c>
      <c r="B388" s="162"/>
      <c r="C388" s="162"/>
      <c r="D388" s="162"/>
      <c r="E388" s="162"/>
      <c r="F388" s="162"/>
      <c r="G388" s="162"/>
      <c r="H388" s="162"/>
      <c r="I388" s="162"/>
      <c r="J388" s="162"/>
      <c r="K388" s="162"/>
      <c r="L388" s="162"/>
      <c r="M388" s="162"/>
      <c r="N388" s="162"/>
      <c r="O388" s="162"/>
      <c r="P388" s="162"/>
      <c r="Q388" s="162"/>
      <c r="R388" s="162"/>
      <c r="S388" s="162"/>
      <c r="T388" s="162"/>
      <c r="U388" s="162"/>
      <c r="V388" s="162"/>
      <c r="W388" s="162"/>
      <c r="X388" s="162"/>
      <c r="Y388" s="162"/>
      <c r="Z388" s="162"/>
      <c r="AA388" s="162"/>
      <c r="AB388" s="162"/>
      <c r="AC388" s="162"/>
      <c r="AD388" s="162"/>
      <c r="AE388" s="162"/>
      <c r="AF388" s="162"/>
      <c r="AG388" s="162"/>
      <c r="AH388" s="165" t="s">
        <v>1042</v>
      </c>
      <c r="AI388" s="189">
        <v>387</v>
      </c>
      <c r="AJ388" s="189" t="s">
        <v>3526</v>
      </c>
      <c r="AK388" s="183" t="s">
        <v>3527</v>
      </c>
      <c r="AL388" s="186" t="s">
        <v>3528</v>
      </c>
      <c r="AM388" s="162"/>
      <c r="AN388" s="162"/>
      <c r="AO388" s="162"/>
      <c r="AP388" s="162"/>
      <c r="AQ388" s="162"/>
      <c r="AR388" s="162"/>
      <c r="AS388" s="162"/>
      <c r="AT388" s="162"/>
      <c r="AU388" s="162"/>
      <c r="AV388" s="162"/>
      <c r="AW388" s="162"/>
      <c r="AX388" s="162">
        <v>386</v>
      </c>
      <c r="AY388" s="162" t="s">
        <v>361</v>
      </c>
      <c r="AZ388" s="162">
        <v>0</v>
      </c>
      <c r="BA388" s="206" t="s">
        <v>361</v>
      </c>
      <c r="BB388" s="162" t="s">
        <v>361</v>
      </c>
    </row>
    <row r="389" spans="1:54">
      <c r="A389" s="180" t="s">
        <v>3529</v>
      </c>
      <c r="B389" s="162"/>
      <c r="C389" s="162"/>
      <c r="D389" s="162"/>
      <c r="E389" s="162"/>
      <c r="F389" s="162"/>
      <c r="G389" s="162"/>
      <c r="H389" s="162"/>
      <c r="I389" s="162"/>
      <c r="J389" s="162"/>
      <c r="K389" s="162"/>
      <c r="L389" s="162"/>
      <c r="M389" s="162"/>
      <c r="N389" s="162"/>
      <c r="O389" s="162"/>
      <c r="P389" s="162"/>
      <c r="Q389" s="162"/>
      <c r="R389" s="162"/>
      <c r="S389" s="162"/>
      <c r="T389" s="162"/>
      <c r="U389" s="162"/>
      <c r="V389" s="162"/>
      <c r="W389" s="162"/>
      <c r="X389" s="162"/>
      <c r="Y389" s="162"/>
      <c r="Z389" s="162"/>
      <c r="AA389" s="162"/>
      <c r="AB389" s="162"/>
      <c r="AC389" s="162"/>
      <c r="AD389" s="162"/>
      <c r="AE389" s="162"/>
      <c r="AF389" s="162"/>
      <c r="AG389" s="162"/>
      <c r="AH389" s="165" t="s">
        <v>1042</v>
      </c>
      <c r="AI389" s="189">
        <v>388</v>
      </c>
      <c r="AJ389" s="189" t="s">
        <v>3530</v>
      </c>
      <c r="AK389" s="184" t="s">
        <v>3531</v>
      </c>
      <c r="AL389" s="187" t="s">
        <v>3532</v>
      </c>
      <c r="AM389" s="162"/>
      <c r="AN389" s="162"/>
      <c r="AO389" s="162"/>
      <c r="AP389" s="162"/>
      <c r="AQ389" s="162"/>
      <c r="AR389" s="162"/>
      <c r="AS389" s="162"/>
      <c r="AT389" s="162"/>
      <c r="AU389" s="162"/>
      <c r="AV389" s="162"/>
      <c r="AW389" s="162"/>
      <c r="AX389" s="162">
        <v>387</v>
      </c>
      <c r="AY389" s="162" t="s">
        <v>361</v>
      </c>
      <c r="AZ389" s="162">
        <v>0</v>
      </c>
      <c r="BA389" s="206" t="s">
        <v>361</v>
      </c>
      <c r="BB389" s="162" t="s">
        <v>361</v>
      </c>
    </row>
    <row r="390" spans="1:54">
      <c r="A390" s="180" t="s">
        <v>3533</v>
      </c>
      <c r="B390" s="162"/>
      <c r="C390" s="162"/>
      <c r="D390" s="162"/>
      <c r="E390" s="162"/>
      <c r="F390" s="162"/>
      <c r="G390" s="162"/>
      <c r="H390" s="162"/>
      <c r="I390" s="162"/>
      <c r="J390" s="162"/>
      <c r="K390" s="162"/>
      <c r="L390" s="162"/>
      <c r="M390" s="162"/>
      <c r="N390" s="162"/>
      <c r="O390" s="162"/>
      <c r="P390" s="162"/>
      <c r="Q390" s="162"/>
      <c r="R390" s="162"/>
      <c r="S390" s="162"/>
      <c r="T390" s="162"/>
      <c r="U390" s="162"/>
      <c r="V390" s="162"/>
      <c r="W390" s="162"/>
      <c r="X390" s="162"/>
      <c r="Y390" s="162"/>
      <c r="Z390" s="162"/>
      <c r="AA390" s="162"/>
      <c r="AB390" s="162"/>
      <c r="AC390" s="162"/>
      <c r="AD390" s="162"/>
      <c r="AE390" s="162"/>
      <c r="AF390" s="162"/>
      <c r="AG390" s="162"/>
      <c r="AH390" s="165" t="s">
        <v>1042</v>
      </c>
      <c r="AI390" s="189">
        <v>389</v>
      </c>
      <c r="AJ390" s="189" t="s">
        <v>3534</v>
      </c>
      <c r="AK390" s="183" t="s">
        <v>3535</v>
      </c>
      <c r="AL390" s="186" t="s">
        <v>3536</v>
      </c>
      <c r="AM390" s="162"/>
      <c r="AN390" s="162"/>
      <c r="AO390" s="162"/>
      <c r="AP390" s="162"/>
      <c r="AQ390" s="162"/>
      <c r="AR390" s="162"/>
      <c r="AS390" s="162"/>
      <c r="AT390" s="162"/>
      <c r="AU390" s="162"/>
      <c r="AV390" s="162"/>
      <c r="AW390" s="162"/>
      <c r="AX390" s="162">
        <v>388</v>
      </c>
      <c r="AY390" s="162" t="s">
        <v>361</v>
      </c>
      <c r="AZ390" s="162">
        <v>0</v>
      </c>
      <c r="BA390" s="206" t="s">
        <v>361</v>
      </c>
      <c r="BB390" s="162" t="s">
        <v>361</v>
      </c>
    </row>
    <row r="391" spans="1:54">
      <c r="A391" s="180" t="s">
        <v>3537</v>
      </c>
      <c r="B391" s="162"/>
      <c r="C391" s="162"/>
      <c r="D391" s="162"/>
      <c r="E391" s="162"/>
      <c r="F391" s="162"/>
      <c r="G391" s="162"/>
      <c r="H391" s="162"/>
      <c r="I391" s="162"/>
      <c r="J391" s="162"/>
      <c r="K391" s="162"/>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5" t="s">
        <v>1042</v>
      </c>
      <c r="AI391" s="189">
        <v>390</v>
      </c>
      <c r="AJ391" s="189" t="s">
        <v>3538</v>
      </c>
      <c r="AK391" s="184" t="s">
        <v>3539</v>
      </c>
      <c r="AL391" s="187" t="s">
        <v>3540</v>
      </c>
      <c r="AM391" s="162"/>
      <c r="AN391" s="162"/>
      <c r="AO391" s="162"/>
      <c r="AP391" s="162"/>
      <c r="AQ391" s="162"/>
      <c r="AR391" s="162"/>
      <c r="AS391" s="162"/>
      <c r="AT391" s="162"/>
      <c r="AU391" s="162"/>
      <c r="AV391" s="162"/>
      <c r="AW391" s="162"/>
      <c r="AX391" s="162">
        <v>389</v>
      </c>
      <c r="AY391" s="162" t="s">
        <v>361</v>
      </c>
      <c r="AZ391" s="162">
        <v>0</v>
      </c>
      <c r="BA391" s="206" t="s">
        <v>361</v>
      </c>
      <c r="BB391" s="162" t="s">
        <v>361</v>
      </c>
    </row>
    <row r="392" spans="1:54">
      <c r="A392" s="180" t="s">
        <v>3541</v>
      </c>
      <c r="B392" s="162"/>
      <c r="C392" s="162"/>
      <c r="D392" s="162"/>
      <c r="E392" s="162"/>
      <c r="F392" s="162"/>
      <c r="G392" s="162"/>
      <c r="H392" s="162"/>
      <c r="I392" s="162"/>
      <c r="J392" s="162"/>
      <c r="K392" s="162"/>
      <c r="L392" s="162"/>
      <c r="M392" s="162"/>
      <c r="N392" s="162"/>
      <c r="O392" s="162"/>
      <c r="P392" s="162"/>
      <c r="Q392" s="162"/>
      <c r="R392" s="162"/>
      <c r="S392" s="162"/>
      <c r="T392" s="162"/>
      <c r="U392" s="162"/>
      <c r="V392" s="162"/>
      <c r="W392" s="162"/>
      <c r="X392" s="162"/>
      <c r="Y392" s="162"/>
      <c r="Z392" s="162"/>
      <c r="AA392" s="162"/>
      <c r="AB392" s="162"/>
      <c r="AC392" s="162"/>
      <c r="AD392" s="162"/>
      <c r="AE392" s="162"/>
      <c r="AF392" s="162"/>
      <c r="AG392" s="162"/>
      <c r="AH392" s="165" t="s">
        <v>1042</v>
      </c>
      <c r="AI392" s="189">
        <v>391</v>
      </c>
      <c r="AJ392" s="189" t="s">
        <v>3542</v>
      </c>
      <c r="AK392" s="183" t="s">
        <v>3543</v>
      </c>
      <c r="AL392" s="186" t="s">
        <v>3544</v>
      </c>
      <c r="AM392" s="162"/>
      <c r="AN392" s="162"/>
      <c r="AO392" s="162"/>
      <c r="AP392" s="162"/>
      <c r="AQ392" s="162"/>
      <c r="AR392" s="162"/>
      <c r="AS392" s="162"/>
      <c r="AT392" s="162"/>
      <c r="AU392" s="162"/>
      <c r="AV392" s="162"/>
      <c r="AW392" s="162"/>
      <c r="AX392" s="162">
        <v>390</v>
      </c>
      <c r="AY392" s="162" t="s">
        <v>361</v>
      </c>
      <c r="AZ392" s="162">
        <v>0</v>
      </c>
      <c r="BA392" s="206" t="s">
        <v>361</v>
      </c>
      <c r="BB392" s="162" t="s">
        <v>361</v>
      </c>
    </row>
    <row r="393" spans="1:54">
      <c r="A393" s="180" t="s">
        <v>3545</v>
      </c>
      <c r="B393" s="162"/>
      <c r="C393" s="162"/>
      <c r="D393" s="162"/>
      <c r="E393" s="162"/>
      <c r="F393" s="162"/>
      <c r="G393" s="162"/>
      <c r="H393" s="162"/>
      <c r="I393" s="162"/>
      <c r="J393" s="162"/>
      <c r="K393" s="162"/>
      <c r="L393" s="162"/>
      <c r="M393" s="162"/>
      <c r="N393" s="162"/>
      <c r="O393" s="162"/>
      <c r="P393" s="162"/>
      <c r="Q393" s="162"/>
      <c r="R393" s="162"/>
      <c r="S393" s="162"/>
      <c r="T393" s="162"/>
      <c r="U393" s="162"/>
      <c r="V393" s="162"/>
      <c r="W393" s="162"/>
      <c r="X393" s="162"/>
      <c r="Y393" s="162"/>
      <c r="Z393" s="162"/>
      <c r="AA393" s="162"/>
      <c r="AB393" s="162"/>
      <c r="AC393" s="162"/>
      <c r="AD393" s="162"/>
      <c r="AE393" s="162"/>
      <c r="AF393" s="162"/>
      <c r="AG393" s="162"/>
      <c r="AH393" s="165" t="s">
        <v>1042</v>
      </c>
      <c r="AI393" s="189">
        <v>392</v>
      </c>
      <c r="AJ393" s="189" t="s">
        <v>3546</v>
      </c>
      <c r="AK393" s="184" t="s">
        <v>3547</v>
      </c>
      <c r="AL393" s="187" t="s">
        <v>3548</v>
      </c>
      <c r="AM393" s="162"/>
      <c r="AN393" s="162"/>
      <c r="AO393" s="162"/>
      <c r="AP393" s="162"/>
      <c r="AQ393" s="162"/>
      <c r="AR393" s="162"/>
      <c r="AS393" s="162"/>
      <c r="AT393" s="162"/>
      <c r="AU393" s="162"/>
      <c r="AV393" s="162"/>
      <c r="AW393" s="162"/>
      <c r="AX393" s="162">
        <v>391</v>
      </c>
      <c r="AY393" s="162" t="s">
        <v>361</v>
      </c>
      <c r="AZ393" s="162">
        <v>0</v>
      </c>
      <c r="BA393" s="206" t="s">
        <v>361</v>
      </c>
      <c r="BB393" s="162" t="s">
        <v>361</v>
      </c>
    </row>
    <row r="394" spans="1:54">
      <c r="A394" s="180" t="s">
        <v>3549</v>
      </c>
      <c r="B394" s="162"/>
      <c r="C394" s="162"/>
      <c r="D394" s="162"/>
      <c r="E394" s="162"/>
      <c r="F394" s="162"/>
      <c r="G394" s="162"/>
      <c r="H394" s="162"/>
      <c r="I394" s="162"/>
      <c r="J394" s="162"/>
      <c r="K394" s="162"/>
      <c r="L394" s="162"/>
      <c r="M394" s="162"/>
      <c r="N394" s="162"/>
      <c r="O394" s="162"/>
      <c r="P394" s="162"/>
      <c r="Q394" s="162"/>
      <c r="R394" s="162"/>
      <c r="S394" s="162"/>
      <c r="T394" s="162"/>
      <c r="U394" s="162"/>
      <c r="V394" s="162"/>
      <c r="W394" s="162"/>
      <c r="X394" s="162"/>
      <c r="Y394" s="162"/>
      <c r="Z394" s="162"/>
      <c r="AA394" s="162"/>
      <c r="AB394" s="162"/>
      <c r="AC394" s="162"/>
      <c r="AD394" s="162"/>
      <c r="AE394" s="162"/>
      <c r="AF394" s="162"/>
      <c r="AG394" s="162"/>
      <c r="AH394" s="165" t="s">
        <v>1042</v>
      </c>
      <c r="AI394" s="189">
        <v>393</v>
      </c>
      <c r="AJ394" s="189" t="s">
        <v>3550</v>
      </c>
      <c r="AK394" s="183" t="s">
        <v>3551</v>
      </c>
      <c r="AL394" s="186" t="s">
        <v>3552</v>
      </c>
      <c r="AM394" s="162"/>
      <c r="AN394" s="162"/>
      <c r="AO394" s="162"/>
      <c r="AP394" s="162"/>
      <c r="AQ394" s="162"/>
      <c r="AR394" s="162"/>
      <c r="AS394" s="162"/>
      <c r="AT394" s="162"/>
      <c r="AU394" s="162"/>
      <c r="AV394" s="162"/>
      <c r="AW394" s="162"/>
      <c r="AX394" s="162">
        <v>392</v>
      </c>
      <c r="AY394" s="162" t="s">
        <v>361</v>
      </c>
      <c r="AZ394" s="162">
        <v>0</v>
      </c>
      <c r="BA394" s="206" t="s">
        <v>361</v>
      </c>
      <c r="BB394" s="162" t="s">
        <v>361</v>
      </c>
    </row>
    <row r="395" spans="1:54">
      <c r="A395" s="180" t="s">
        <v>3553</v>
      </c>
      <c r="B395" s="162"/>
      <c r="C395" s="162"/>
      <c r="D395" s="162"/>
      <c r="E395" s="162"/>
      <c r="F395" s="162"/>
      <c r="G395" s="162"/>
      <c r="H395" s="162"/>
      <c r="I395" s="162"/>
      <c r="J395" s="162"/>
      <c r="K395" s="162"/>
      <c r="L395" s="162"/>
      <c r="M395" s="162"/>
      <c r="N395" s="162"/>
      <c r="O395" s="162"/>
      <c r="P395" s="162"/>
      <c r="Q395" s="162"/>
      <c r="R395" s="162"/>
      <c r="S395" s="162"/>
      <c r="T395" s="162"/>
      <c r="U395" s="162"/>
      <c r="V395" s="162"/>
      <c r="W395" s="162"/>
      <c r="X395" s="162"/>
      <c r="Y395" s="162"/>
      <c r="Z395" s="162"/>
      <c r="AA395" s="162"/>
      <c r="AB395" s="162"/>
      <c r="AC395" s="162"/>
      <c r="AD395" s="162"/>
      <c r="AE395" s="162"/>
      <c r="AF395" s="162"/>
      <c r="AG395" s="162"/>
      <c r="AH395" s="165" t="s">
        <v>1042</v>
      </c>
      <c r="AI395" s="189">
        <v>394</v>
      </c>
      <c r="AJ395" s="189" t="s">
        <v>3554</v>
      </c>
      <c r="AK395" s="184" t="s">
        <v>3555</v>
      </c>
      <c r="AL395" s="187" t="s">
        <v>3556</v>
      </c>
      <c r="AM395" s="162"/>
      <c r="AN395" s="162"/>
      <c r="AO395" s="162"/>
      <c r="AP395" s="162"/>
      <c r="AQ395" s="162"/>
      <c r="AR395" s="162"/>
      <c r="AS395" s="162"/>
      <c r="AT395" s="162"/>
      <c r="AU395" s="162"/>
      <c r="AV395" s="162"/>
      <c r="AW395" s="162"/>
      <c r="AX395" s="162">
        <v>393</v>
      </c>
      <c r="AY395" s="162" t="s">
        <v>361</v>
      </c>
      <c r="AZ395" s="162">
        <v>0</v>
      </c>
      <c r="BA395" s="206" t="s">
        <v>361</v>
      </c>
      <c r="BB395" s="162" t="s">
        <v>361</v>
      </c>
    </row>
    <row r="396" spans="1:54">
      <c r="A396" s="180" t="s">
        <v>3557</v>
      </c>
      <c r="B396" s="162"/>
      <c r="C396" s="162"/>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62"/>
      <c r="Z396" s="162"/>
      <c r="AA396" s="162"/>
      <c r="AB396" s="162"/>
      <c r="AC396" s="162"/>
      <c r="AD396" s="162"/>
      <c r="AE396" s="162"/>
      <c r="AF396" s="162"/>
      <c r="AG396" s="162"/>
      <c r="AH396" s="165" t="s">
        <v>1042</v>
      </c>
      <c r="AI396" s="189">
        <v>395</v>
      </c>
      <c r="AJ396" s="189" t="s">
        <v>3558</v>
      </c>
      <c r="AK396" s="183" t="s">
        <v>3559</v>
      </c>
      <c r="AL396" s="186" t="s">
        <v>3560</v>
      </c>
      <c r="AM396" s="162"/>
      <c r="AN396" s="162"/>
      <c r="AO396" s="162"/>
      <c r="AP396" s="162"/>
      <c r="AQ396" s="162"/>
      <c r="AR396" s="162"/>
      <c r="AS396" s="162"/>
      <c r="AT396" s="162"/>
      <c r="AU396" s="162"/>
      <c r="AV396" s="162"/>
      <c r="AW396" s="162"/>
      <c r="AX396" s="162">
        <v>394</v>
      </c>
      <c r="AY396" s="162" t="s">
        <v>361</v>
      </c>
      <c r="AZ396" s="162">
        <v>0</v>
      </c>
      <c r="BA396" s="206" t="s">
        <v>361</v>
      </c>
      <c r="BB396" s="162" t="s">
        <v>361</v>
      </c>
    </row>
    <row r="397" spans="1:54">
      <c r="A397" s="180" t="s">
        <v>3561</v>
      </c>
      <c r="B397" s="16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62"/>
      <c r="Z397" s="162"/>
      <c r="AA397" s="162"/>
      <c r="AB397" s="162"/>
      <c r="AC397" s="162"/>
      <c r="AD397" s="162"/>
      <c r="AE397" s="162"/>
      <c r="AF397" s="162"/>
      <c r="AG397" s="162"/>
      <c r="AH397" s="165" t="s">
        <v>1042</v>
      </c>
      <c r="AI397" s="189">
        <v>396</v>
      </c>
      <c r="AJ397" s="189" t="s">
        <v>3562</v>
      </c>
      <c r="AK397" s="184" t="s">
        <v>3563</v>
      </c>
      <c r="AL397" s="187" t="s">
        <v>3564</v>
      </c>
      <c r="AM397" s="162"/>
      <c r="AN397" s="162"/>
      <c r="AO397" s="162"/>
      <c r="AP397" s="162"/>
      <c r="AQ397" s="162"/>
      <c r="AR397" s="162"/>
      <c r="AS397" s="162"/>
      <c r="AT397" s="162"/>
      <c r="AU397" s="162"/>
      <c r="AV397" s="162"/>
      <c r="AW397" s="162"/>
      <c r="AX397" s="162">
        <v>395</v>
      </c>
      <c r="AY397" s="162" t="s">
        <v>361</v>
      </c>
      <c r="AZ397" s="162">
        <v>0</v>
      </c>
      <c r="BA397" s="206" t="s">
        <v>361</v>
      </c>
      <c r="BB397" s="162" t="s">
        <v>361</v>
      </c>
    </row>
    <row r="398" spans="1:54">
      <c r="A398" s="180" t="s">
        <v>3565</v>
      </c>
      <c r="B398" s="16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62"/>
      <c r="Z398" s="162"/>
      <c r="AA398" s="162"/>
      <c r="AB398" s="162"/>
      <c r="AC398" s="162"/>
      <c r="AD398" s="162"/>
      <c r="AE398" s="162"/>
      <c r="AF398" s="162"/>
      <c r="AG398" s="162"/>
      <c r="AH398" s="165" t="s">
        <v>1042</v>
      </c>
      <c r="AI398" s="189">
        <v>397</v>
      </c>
      <c r="AJ398" s="189" t="s">
        <v>3566</v>
      </c>
      <c r="AK398" s="183" t="s">
        <v>3567</v>
      </c>
      <c r="AL398" s="186" t="s">
        <v>3568</v>
      </c>
      <c r="AM398" s="162"/>
      <c r="AN398" s="162"/>
      <c r="AO398" s="162"/>
      <c r="AP398" s="162"/>
      <c r="AQ398" s="162"/>
      <c r="AR398" s="162"/>
      <c r="AS398" s="162"/>
      <c r="AT398" s="162"/>
      <c r="AU398" s="162"/>
      <c r="AV398" s="162"/>
      <c r="AW398" s="162"/>
      <c r="AX398" s="162">
        <v>396</v>
      </c>
      <c r="AY398" s="162" t="s">
        <v>361</v>
      </c>
      <c r="AZ398" s="162">
        <v>0</v>
      </c>
      <c r="BA398" s="206" t="s">
        <v>361</v>
      </c>
      <c r="BB398" s="162" t="s">
        <v>361</v>
      </c>
    </row>
    <row r="399" spans="1:54">
      <c r="A399" s="180" t="s">
        <v>3569</v>
      </c>
      <c r="B399" s="16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62"/>
      <c r="Z399" s="162"/>
      <c r="AA399" s="162"/>
      <c r="AB399" s="162"/>
      <c r="AC399" s="162"/>
      <c r="AD399" s="162"/>
      <c r="AE399" s="162"/>
      <c r="AF399" s="162"/>
      <c r="AG399" s="162"/>
      <c r="AH399" s="165" t="s">
        <v>1041</v>
      </c>
      <c r="AI399" s="189">
        <v>398</v>
      </c>
      <c r="AJ399" s="189" t="s">
        <v>3570</v>
      </c>
      <c r="AK399" s="184" t="s">
        <v>3571</v>
      </c>
      <c r="AL399" s="187" t="s">
        <v>3572</v>
      </c>
      <c r="AM399" s="162"/>
      <c r="AN399" s="162"/>
      <c r="AO399" s="162"/>
      <c r="AP399" s="162"/>
      <c r="AQ399" s="162"/>
      <c r="AR399" s="162"/>
      <c r="AS399" s="162"/>
      <c r="AT399" s="162"/>
      <c r="AU399" s="162"/>
      <c r="AV399" s="162"/>
      <c r="AW399" s="162"/>
      <c r="AX399" s="162">
        <v>397</v>
      </c>
      <c r="AY399" s="162" t="s">
        <v>361</v>
      </c>
      <c r="AZ399" s="162">
        <v>0</v>
      </c>
      <c r="BA399" s="206" t="s">
        <v>361</v>
      </c>
      <c r="BB399" s="162" t="s">
        <v>361</v>
      </c>
    </row>
    <row r="400" spans="1:54">
      <c r="A400" s="180" t="s">
        <v>3573</v>
      </c>
      <c r="B400" s="16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62"/>
      <c r="Z400" s="162"/>
      <c r="AA400" s="162"/>
      <c r="AB400" s="162"/>
      <c r="AC400" s="162"/>
      <c r="AD400" s="162"/>
      <c r="AE400" s="162"/>
      <c r="AF400" s="162"/>
      <c r="AG400" s="162"/>
      <c r="AH400" s="165" t="s">
        <v>1041</v>
      </c>
      <c r="AI400" s="189">
        <v>399</v>
      </c>
      <c r="AJ400" s="189" t="s">
        <v>3574</v>
      </c>
      <c r="AK400" s="183" t="s">
        <v>3575</v>
      </c>
      <c r="AL400" s="186" t="s">
        <v>3576</v>
      </c>
      <c r="AM400" s="162"/>
      <c r="AN400" s="162"/>
      <c r="AO400" s="162"/>
      <c r="AP400" s="162"/>
      <c r="AQ400" s="162"/>
      <c r="AR400" s="162"/>
      <c r="AS400" s="162"/>
      <c r="AT400" s="162"/>
      <c r="AU400" s="162"/>
      <c r="AV400" s="162"/>
      <c r="AW400" s="162"/>
      <c r="AX400" s="162">
        <v>398</v>
      </c>
      <c r="AY400" s="162" t="s">
        <v>361</v>
      </c>
      <c r="AZ400" s="162">
        <v>0</v>
      </c>
      <c r="BA400" s="206" t="s">
        <v>361</v>
      </c>
      <c r="BB400" s="162" t="s">
        <v>361</v>
      </c>
    </row>
    <row r="401" spans="34:54">
      <c r="AH401" s="165" t="s">
        <v>1041</v>
      </c>
      <c r="AI401" s="189">
        <v>400</v>
      </c>
      <c r="AJ401" s="189" t="s">
        <v>3577</v>
      </c>
      <c r="AK401" s="184" t="s">
        <v>3578</v>
      </c>
      <c r="AL401" s="187" t="s">
        <v>3579</v>
      </c>
      <c r="AM401" s="162"/>
      <c r="AN401" s="162"/>
      <c r="AO401" s="162"/>
      <c r="AP401" s="162"/>
      <c r="AQ401" s="162"/>
      <c r="AR401" s="162"/>
      <c r="AS401" s="162"/>
      <c r="AT401" s="162"/>
      <c r="AU401" s="162"/>
      <c r="AV401" s="162"/>
      <c r="AW401" s="162"/>
      <c r="AX401" s="162">
        <v>399</v>
      </c>
      <c r="AY401" s="162" t="s">
        <v>361</v>
      </c>
      <c r="AZ401" s="162">
        <v>0</v>
      </c>
      <c r="BA401" s="206" t="s">
        <v>361</v>
      </c>
      <c r="BB401" s="162" t="s">
        <v>361</v>
      </c>
    </row>
    <row r="402" spans="34:54">
      <c r="AH402" s="165" t="s">
        <v>1041</v>
      </c>
      <c r="AI402" s="189">
        <v>401</v>
      </c>
      <c r="AJ402" s="189" t="s">
        <v>3580</v>
      </c>
      <c r="AK402" s="183" t="s">
        <v>3581</v>
      </c>
      <c r="AL402" s="186" t="s">
        <v>3582</v>
      </c>
      <c r="AM402" s="162"/>
      <c r="AN402" s="162"/>
      <c r="AO402" s="162"/>
      <c r="AP402" s="162"/>
      <c r="AQ402" s="162"/>
      <c r="AR402" s="162"/>
      <c r="AS402" s="162"/>
      <c r="AT402" s="162"/>
      <c r="AU402" s="162"/>
      <c r="AV402" s="162"/>
      <c r="AW402" s="162"/>
      <c r="AX402" s="162">
        <v>400</v>
      </c>
      <c r="AY402" s="162" t="s">
        <v>361</v>
      </c>
      <c r="AZ402" s="162">
        <v>0</v>
      </c>
      <c r="BA402" s="206" t="s">
        <v>361</v>
      </c>
      <c r="BB402" s="162" t="s">
        <v>361</v>
      </c>
    </row>
    <row r="403" spans="34:54">
      <c r="AH403" s="165" t="s">
        <v>1041</v>
      </c>
      <c r="AI403" s="189">
        <v>402</v>
      </c>
      <c r="AJ403" s="189" t="s">
        <v>3583</v>
      </c>
      <c r="AK403" s="184" t="s">
        <v>3584</v>
      </c>
      <c r="AL403" s="187" t="s">
        <v>3585</v>
      </c>
      <c r="AM403" s="162"/>
      <c r="AN403" s="162"/>
      <c r="AO403" s="162"/>
      <c r="AP403" s="162"/>
      <c r="AQ403" s="162"/>
      <c r="AR403" s="162"/>
      <c r="AS403" s="162"/>
      <c r="AT403" s="162"/>
      <c r="AU403" s="162"/>
      <c r="AV403" s="162"/>
      <c r="AW403" s="162"/>
      <c r="AX403" s="162">
        <v>401</v>
      </c>
      <c r="AY403" s="162" t="s">
        <v>361</v>
      </c>
      <c r="AZ403" s="162">
        <v>0</v>
      </c>
      <c r="BA403" s="206" t="s">
        <v>361</v>
      </c>
      <c r="BB403" s="162" t="s">
        <v>361</v>
      </c>
    </row>
    <row r="404" spans="34:54">
      <c r="AH404" s="165" t="s">
        <v>1041</v>
      </c>
      <c r="AI404" s="189">
        <v>403</v>
      </c>
      <c r="AJ404" s="189" t="s">
        <v>3586</v>
      </c>
      <c r="AK404" s="183" t="s">
        <v>3587</v>
      </c>
      <c r="AL404" s="186" t="s">
        <v>3588</v>
      </c>
      <c r="AM404" s="162"/>
      <c r="AN404" s="162"/>
      <c r="AO404" s="162"/>
      <c r="AP404" s="162"/>
      <c r="AQ404" s="162"/>
      <c r="AR404" s="162"/>
      <c r="AS404" s="162"/>
      <c r="AT404" s="162"/>
      <c r="AU404" s="162"/>
      <c r="AV404" s="162"/>
      <c r="AW404" s="162"/>
      <c r="AX404" s="162">
        <v>402</v>
      </c>
      <c r="AY404" s="162" t="s">
        <v>361</v>
      </c>
      <c r="AZ404" s="162">
        <v>0</v>
      </c>
      <c r="BA404" s="206" t="s">
        <v>361</v>
      </c>
      <c r="BB404" s="162" t="s">
        <v>361</v>
      </c>
    </row>
    <row r="405" spans="34:54">
      <c r="AH405" s="165" t="s">
        <v>1041</v>
      </c>
      <c r="AI405" s="189">
        <v>404</v>
      </c>
      <c r="AJ405" s="189" t="s">
        <v>3589</v>
      </c>
      <c r="AK405" s="184" t="s">
        <v>3590</v>
      </c>
      <c r="AL405" s="187" t="s">
        <v>3591</v>
      </c>
      <c r="AM405" s="162"/>
      <c r="AN405" s="162"/>
      <c r="AO405" s="162"/>
      <c r="AP405" s="162"/>
      <c r="AQ405" s="162"/>
      <c r="AR405" s="162"/>
      <c r="AS405" s="162"/>
      <c r="AT405" s="162"/>
      <c r="AU405" s="162"/>
      <c r="AV405" s="162"/>
      <c r="AW405" s="162"/>
      <c r="AX405" s="162">
        <v>403</v>
      </c>
      <c r="AY405" s="162" t="s">
        <v>361</v>
      </c>
      <c r="AZ405" s="162">
        <v>0</v>
      </c>
      <c r="BA405" s="206" t="s">
        <v>361</v>
      </c>
      <c r="BB405" s="162" t="s">
        <v>361</v>
      </c>
    </row>
    <row r="406" spans="34:54">
      <c r="AH406" s="165" t="s">
        <v>1041</v>
      </c>
      <c r="AI406" s="189">
        <v>405</v>
      </c>
      <c r="AJ406" s="189" t="s">
        <v>3592</v>
      </c>
      <c r="AK406" s="183" t="s">
        <v>3593</v>
      </c>
      <c r="AL406" s="186" t="s">
        <v>3594</v>
      </c>
      <c r="AM406" s="162"/>
      <c r="AN406" s="162"/>
      <c r="AO406" s="162"/>
      <c r="AP406" s="162"/>
      <c r="AQ406" s="162"/>
      <c r="AR406" s="162"/>
      <c r="AS406" s="162"/>
      <c r="AT406" s="162"/>
      <c r="AU406" s="162"/>
      <c r="AV406" s="162"/>
      <c r="AW406" s="162"/>
      <c r="AX406" s="162">
        <v>404</v>
      </c>
      <c r="AY406" s="162" t="s">
        <v>361</v>
      </c>
      <c r="AZ406" s="162">
        <v>0</v>
      </c>
      <c r="BA406" s="206" t="s">
        <v>361</v>
      </c>
      <c r="BB406" s="162" t="s">
        <v>361</v>
      </c>
    </row>
    <row r="407" spans="34:54">
      <c r="AH407" s="165" t="s">
        <v>1041</v>
      </c>
      <c r="AI407" s="189">
        <v>406</v>
      </c>
      <c r="AJ407" s="189" t="s">
        <v>3595</v>
      </c>
      <c r="AK407" s="184" t="s">
        <v>3596</v>
      </c>
      <c r="AL407" s="187" t="s">
        <v>3597</v>
      </c>
      <c r="AM407" s="162"/>
      <c r="AN407" s="162"/>
      <c r="AO407" s="162"/>
      <c r="AP407" s="162"/>
      <c r="AQ407" s="162"/>
      <c r="AR407" s="162"/>
      <c r="AS407" s="162"/>
      <c r="AT407" s="162"/>
      <c r="AU407" s="162"/>
      <c r="AV407" s="162"/>
      <c r="AW407" s="162"/>
      <c r="AX407" s="162">
        <v>405</v>
      </c>
      <c r="AY407" s="162" t="s">
        <v>361</v>
      </c>
      <c r="AZ407" s="162">
        <v>0</v>
      </c>
      <c r="BA407" s="206" t="s">
        <v>361</v>
      </c>
      <c r="BB407" s="162" t="s">
        <v>361</v>
      </c>
    </row>
    <row r="408" spans="34:54">
      <c r="AH408" s="165" t="s">
        <v>1041</v>
      </c>
      <c r="AI408" s="189">
        <v>407</v>
      </c>
      <c r="AJ408" s="189" t="s">
        <v>3598</v>
      </c>
      <c r="AK408" s="183" t="s">
        <v>3599</v>
      </c>
      <c r="AL408" s="186" t="s">
        <v>3600</v>
      </c>
      <c r="AM408" s="162"/>
      <c r="AN408" s="162"/>
      <c r="AO408" s="162"/>
      <c r="AP408" s="162"/>
      <c r="AQ408" s="162"/>
      <c r="AR408" s="162"/>
      <c r="AS408" s="162"/>
      <c r="AT408" s="162"/>
      <c r="AU408" s="162"/>
      <c r="AV408" s="162"/>
      <c r="AW408" s="162"/>
      <c r="AX408" s="162">
        <v>406</v>
      </c>
      <c r="AY408" s="162" t="s">
        <v>361</v>
      </c>
      <c r="AZ408" s="162">
        <v>0</v>
      </c>
      <c r="BA408" s="206" t="s">
        <v>361</v>
      </c>
      <c r="BB408" s="162" t="s">
        <v>361</v>
      </c>
    </row>
    <row r="409" spans="34:54">
      <c r="AH409" s="165" t="s">
        <v>1041</v>
      </c>
      <c r="AI409" s="189">
        <v>408</v>
      </c>
      <c r="AJ409" s="189" t="s">
        <v>3601</v>
      </c>
      <c r="AK409" s="184" t="s">
        <v>3602</v>
      </c>
      <c r="AL409" s="187" t="s">
        <v>3603</v>
      </c>
      <c r="AM409" s="162"/>
      <c r="AN409" s="162"/>
      <c r="AO409" s="162"/>
      <c r="AP409" s="162"/>
      <c r="AQ409" s="162"/>
      <c r="AR409" s="162"/>
      <c r="AS409" s="162"/>
      <c r="AT409" s="162"/>
      <c r="AU409" s="162"/>
      <c r="AV409" s="162"/>
      <c r="AW409" s="162"/>
      <c r="AX409" s="162">
        <v>407</v>
      </c>
      <c r="AY409" s="162" t="s">
        <v>361</v>
      </c>
      <c r="AZ409" s="162">
        <v>0</v>
      </c>
      <c r="BA409" s="206" t="s">
        <v>361</v>
      </c>
      <c r="BB409" s="162" t="s">
        <v>361</v>
      </c>
    </row>
    <row r="410" spans="34:54">
      <c r="AH410" s="165" t="s">
        <v>1041</v>
      </c>
      <c r="AI410" s="189">
        <v>409</v>
      </c>
      <c r="AJ410" s="189" t="s">
        <v>3604</v>
      </c>
      <c r="AK410" s="183" t="s">
        <v>3605</v>
      </c>
      <c r="AL410" s="186" t="s">
        <v>3606</v>
      </c>
      <c r="AM410" s="162"/>
      <c r="AN410" s="162"/>
      <c r="AO410" s="162"/>
      <c r="AP410" s="162"/>
      <c r="AQ410" s="162"/>
      <c r="AR410" s="162"/>
      <c r="AS410" s="162"/>
      <c r="AT410" s="162"/>
      <c r="AU410" s="162"/>
      <c r="AV410" s="162"/>
      <c r="AW410" s="162"/>
      <c r="AX410" s="162">
        <v>408</v>
      </c>
      <c r="AY410" s="162" t="s">
        <v>361</v>
      </c>
      <c r="AZ410" s="162">
        <v>0</v>
      </c>
      <c r="BA410" s="206" t="s">
        <v>361</v>
      </c>
      <c r="BB410" s="162" t="s">
        <v>361</v>
      </c>
    </row>
    <row r="411" spans="34:54">
      <c r="AH411" s="165" t="s">
        <v>1041</v>
      </c>
      <c r="AI411" s="189">
        <v>410</v>
      </c>
      <c r="AJ411" s="189" t="s">
        <v>3607</v>
      </c>
      <c r="AK411" s="184" t="s">
        <v>3608</v>
      </c>
      <c r="AL411" s="187" t="s">
        <v>3609</v>
      </c>
      <c r="AM411" s="162"/>
      <c r="AN411" s="162"/>
      <c r="AO411" s="162"/>
      <c r="AP411" s="162"/>
      <c r="AQ411" s="162"/>
      <c r="AR411" s="162"/>
      <c r="AS411" s="162"/>
      <c r="AT411" s="162"/>
      <c r="AU411" s="162"/>
      <c r="AV411" s="162"/>
      <c r="AW411" s="162"/>
      <c r="AX411" s="162">
        <v>409</v>
      </c>
      <c r="AY411" s="162" t="s">
        <v>361</v>
      </c>
      <c r="AZ411" s="162">
        <v>0</v>
      </c>
      <c r="BA411" s="206" t="s">
        <v>361</v>
      </c>
      <c r="BB411" s="162" t="s">
        <v>361</v>
      </c>
    </row>
    <row r="412" spans="34:54">
      <c r="AH412" s="165" t="s">
        <v>1041</v>
      </c>
      <c r="AI412" s="189">
        <v>411</v>
      </c>
      <c r="AJ412" s="189" t="s">
        <v>3610</v>
      </c>
      <c r="AK412" s="183" t="s">
        <v>1259</v>
      </c>
      <c r="AL412" s="186" t="s">
        <v>3611</v>
      </c>
      <c r="AM412" s="162"/>
      <c r="AN412" s="162"/>
      <c r="AO412" s="162"/>
      <c r="AP412" s="162"/>
      <c r="AQ412" s="162"/>
      <c r="AR412" s="162"/>
      <c r="AS412" s="162"/>
      <c r="AT412" s="162"/>
      <c r="AU412" s="162"/>
      <c r="AV412" s="162"/>
      <c r="AW412" s="162"/>
      <c r="AX412" s="162">
        <v>410</v>
      </c>
      <c r="AY412" s="162" t="s">
        <v>361</v>
      </c>
      <c r="AZ412" s="162">
        <v>0</v>
      </c>
      <c r="BA412" s="206" t="s">
        <v>361</v>
      </c>
      <c r="BB412" s="162" t="s">
        <v>361</v>
      </c>
    </row>
    <row r="413" spans="34:54">
      <c r="AH413" s="165" t="s">
        <v>1041</v>
      </c>
      <c r="AI413" s="189">
        <v>412</v>
      </c>
      <c r="AJ413" s="189" t="s">
        <v>3612</v>
      </c>
      <c r="AK413" s="184" t="s">
        <v>189</v>
      </c>
      <c r="AL413" s="187" t="s">
        <v>3613</v>
      </c>
      <c r="AM413" s="162"/>
      <c r="AN413" s="162"/>
      <c r="AO413" s="162"/>
      <c r="AP413" s="162"/>
      <c r="AQ413" s="162"/>
      <c r="AR413" s="162"/>
      <c r="AS413" s="162"/>
      <c r="AT413" s="162"/>
      <c r="AU413" s="162"/>
      <c r="AV413" s="162"/>
      <c r="AW413" s="162"/>
      <c r="AX413" s="162">
        <v>411</v>
      </c>
      <c r="AY413" s="162" t="s">
        <v>361</v>
      </c>
      <c r="AZ413" s="162">
        <v>0</v>
      </c>
      <c r="BA413" s="206" t="s">
        <v>361</v>
      </c>
      <c r="BB413" s="162" t="s">
        <v>361</v>
      </c>
    </row>
    <row r="414" spans="34:54">
      <c r="AH414" s="165" t="s">
        <v>1041</v>
      </c>
      <c r="AI414" s="189">
        <v>413</v>
      </c>
      <c r="AJ414" s="189" t="s">
        <v>3614</v>
      </c>
      <c r="AK414" s="183" t="s">
        <v>3615</v>
      </c>
      <c r="AL414" s="186" t="s">
        <v>3616</v>
      </c>
      <c r="AM414" s="162"/>
      <c r="AN414" s="162"/>
      <c r="AO414" s="162"/>
      <c r="AP414" s="162"/>
      <c r="AQ414" s="162"/>
      <c r="AR414" s="162"/>
      <c r="AS414" s="162"/>
      <c r="AT414" s="162"/>
      <c r="AU414" s="162"/>
      <c r="AV414" s="162"/>
      <c r="AW414" s="162"/>
      <c r="AX414" s="162">
        <v>412</v>
      </c>
      <c r="AY414" s="162" t="s">
        <v>361</v>
      </c>
      <c r="AZ414" s="162">
        <v>0</v>
      </c>
      <c r="BA414" s="206" t="s">
        <v>361</v>
      </c>
      <c r="BB414" s="162" t="s">
        <v>361</v>
      </c>
    </row>
    <row r="415" spans="34:54">
      <c r="AH415" s="165" t="s">
        <v>1041</v>
      </c>
      <c r="AI415" s="189">
        <v>414</v>
      </c>
      <c r="AJ415" s="189" t="s">
        <v>3617</v>
      </c>
      <c r="AK415" s="184" t="s">
        <v>3618</v>
      </c>
      <c r="AL415" s="187" t="s">
        <v>3619</v>
      </c>
      <c r="AM415" s="162"/>
      <c r="AN415" s="162"/>
      <c r="AO415" s="162"/>
      <c r="AP415" s="162"/>
      <c r="AQ415" s="162"/>
      <c r="AR415" s="162"/>
      <c r="AS415" s="162"/>
      <c r="AT415" s="162"/>
      <c r="AU415" s="162"/>
      <c r="AV415" s="162"/>
      <c r="AW415" s="162"/>
      <c r="AX415" s="162">
        <v>413</v>
      </c>
      <c r="AY415" s="162" t="s">
        <v>361</v>
      </c>
      <c r="AZ415" s="162">
        <v>0</v>
      </c>
      <c r="BA415" s="206" t="s">
        <v>361</v>
      </c>
      <c r="BB415" s="162" t="s">
        <v>361</v>
      </c>
    </row>
    <row r="416" spans="34:54">
      <c r="AH416" s="165" t="s">
        <v>1041</v>
      </c>
      <c r="AI416" s="189">
        <v>415</v>
      </c>
      <c r="AJ416" s="189" t="s">
        <v>3620</v>
      </c>
      <c r="AK416" s="183" t="s">
        <v>3621</v>
      </c>
      <c r="AL416" s="186" t="s">
        <v>3622</v>
      </c>
      <c r="AM416" s="162"/>
      <c r="AN416" s="162"/>
      <c r="AO416" s="162"/>
      <c r="AP416" s="162"/>
      <c r="AQ416" s="162"/>
      <c r="AR416" s="162"/>
      <c r="AS416" s="162"/>
      <c r="AT416" s="162"/>
      <c r="AU416" s="162"/>
      <c r="AV416" s="162"/>
      <c r="AW416" s="162"/>
      <c r="AX416" s="162">
        <v>414</v>
      </c>
      <c r="AY416" s="162" t="s">
        <v>361</v>
      </c>
      <c r="AZ416" s="162">
        <v>0</v>
      </c>
      <c r="BA416" s="206" t="s">
        <v>361</v>
      </c>
      <c r="BB416" s="162" t="s">
        <v>361</v>
      </c>
    </row>
    <row r="417" spans="34:54">
      <c r="AH417" s="165" t="s">
        <v>1041</v>
      </c>
      <c r="AI417" s="189">
        <v>416</v>
      </c>
      <c r="AJ417" s="189" t="s">
        <v>3623</v>
      </c>
      <c r="AK417" s="184" t="s">
        <v>3624</v>
      </c>
      <c r="AL417" s="187" t="s">
        <v>3625</v>
      </c>
      <c r="AM417" s="162"/>
      <c r="AN417" s="162"/>
      <c r="AO417" s="162"/>
      <c r="AP417" s="162"/>
      <c r="AQ417" s="162"/>
      <c r="AR417" s="162"/>
      <c r="AS417" s="162"/>
      <c r="AT417" s="162"/>
      <c r="AU417" s="162"/>
      <c r="AV417" s="162"/>
      <c r="AW417" s="162"/>
      <c r="AX417" s="162">
        <v>415</v>
      </c>
      <c r="AY417" s="162" t="s">
        <v>361</v>
      </c>
      <c r="AZ417" s="162">
        <v>0</v>
      </c>
      <c r="BA417" s="206" t="s">
        <v>361</v>
      </c>
      <c r="BB417" s="162" t="s">
        <v>361</v>
      </c>
    </row>
    <row r="418" spans="34:54">
      <c r="AH418" s="165" t="s">
        <v>1041</v>
      </c>
      <c r="AI418" s="189">
        <v>417</v>
      </c>
      <c r="AJ418" s="189" t="s">
        <v>3626</v>
      </c>
      <c r="AK418" s="183" t="s">
        <v>3627</v>
      </c>
      <c r="AL418" s="186" t="s">
        <v>3628</v>
      </c>
      <c r="AM418" s="162"/>
      <c r="AN418" s="162"/>
      <c r="AO418" s="162"/>
      <c r="AP418" s="162"/>
      <c r="AQ418" s="162"/>
      <c r="AR418" s="162"/>
      <c r="AS418" s="162"/>
      <c r="AT418" s="162"/>
      <c r="AU418" s="162"/>
      <c r="AV418" s="162"/>
      <c r="AW418" s="162"/>
      <c r="AX418" s="162">
        <v>416</v>
      </c>
      <c r="AY418" s="162" t="s">
        <v>361</v>
      </c>
      <c r="AZ418" s="162">
        <v>0</v>
      </c>
      <c r="BA418" s="206" t="s">
        <v>361</v>
      </c>
      <c r="BB418" s="162" t="s">
        <v>361</v>
      </c>
    </row>
    <row r="419" spans="34:54">
      <c r="AH419" s="165" t="s">
        <v>1041</v>
      </c>
      <c r="AI419" s="189">
        <v>418</v>
      </c>
      <c r="AJ419" s="189" t="s">
        <v>3629</v>
      </c>
      <c r="AK419" s="184" t="s">
        <v>3630</v>
      </c>
      <c r="AL419" s="187" t="s">
        <v>3631</v>
      </c>
      <c r="AM419" s="162"/>
      <c r="AN419" s="162"/>
      <c r="AO419" s="162"/>
      <c r="AP419" s="162"/>
      <c r="AQ419" s="162"/>
      <c r="AR419" s="162"/>
      <c r="AS419" s="162"/>
      <c r="AT419" s="162"/>
      <c r="AU419" s="162"/>
      <c r="AV419" s="162"/>
      <c r="AW419" s="162"/>
      <c r="AX419" s="162">
        <v>417</v>
      </c>
      <c r="AY419" s="162" t="s">
        <v>361</v>
      </c>
      <c r="AZ419" s="162">
        <v>0</v>
      </c>
      <c r="BA419" s="206" t="s">
        <v>361</v>
      </c>
      <c r="BB419" s="162" t="s">
        <v>361</v>
      </c>
    </row>
    <row r="420" spans="34:54">
      <c r="AH420" s="165" t="s">
        <v>1041</v>
      </c>
      <c r="AI420" s="189">
        <v>419</v>
      </c>
      <c r="AJ420" s="189" t="s">
        <v>3632</v>
      </c>
      <c r="AK420" s="183" t="s">
        <v>3633</v>
      </c>
      <c r="AL420" s="186" t="s">
        <v>3634</v>
      </c>
      <c r="AM420" s="162"/>
      <c r="AN420" s="162"/>
      <c r="AO420" s="162"/>
      <c r="AP420" s="162"/>
      <c r="AQ420" s="162"/>
      <c r="AR420" s="162"/>
      <c r="AS420" s="162"/>
      <c r="AT420" s="162"/>
      <c r="AU420" s="162"/>
      <c r="AV420" s="162"/>
      <c r="AW420" s="162"/>
      <c r="AX420" s="162">
        <v>418</v>
      </c>
      <c r="AY420" s="162" t="s">
        <v>361</v>
      </c>
      <c r="AZ420" s="162">
        <v>0</v>
      </c>
      <c r="BA420" s="206" t="s">
        <v>361</v>
      </c>
      <c r="BB420" s="162" t="s">
        <v>361</v>
      </c>
    </row>
    <row r="421" spans="34:54">
      <c r="AH421" s="165" t="s">
        <v>1041</v>
      </c>
      <c r="AI421" s="189">
        <v>420</v>
      </c>
      <c r="AJ421" s="189" t="s">
        <v>3635</v>
      </c>
      <c r="AK421" s="184" t="s">
        <v>3636</v>
      </c>
      <c r="AL421" s="187" t="s">
        <v>3637</v>
      </c>
      <c r="AM421" s="162"/>
      <c r="AN421" s="162"/>
      <c r="AO421" s="162"/>
      <c r="AP421" s="162"/>
      <c r="AQ421" s="162"/>
      <c r="AR421" s="162"/>
      <c r="AS421" s="162"/>
      <c r="AT421" s="162"/>
      <c r="AU421" s="162"/>
      <c r="AV421" s="162"/>
      <c r="AW421" s="162"/>
      <c r="AX421" s="162">
        <v>419</v>
      </c>
      <c r="AY421" s="162" t="s">
        <v>361</v>
      </c>
      <c r="AZ421" s="162">
        <v>0</v>
      </c>
      <c r="BA421" s="206" t="s">
        <v>361</v>
      </c>
      <c r="BB421" s="162" t="s">
        <v>361</v>
      </c>
    </row>
    <row r="422" spans="34:54">
      <c r="AH422" s="165" t="s">
        <v>1041</v>
      </c>
      <c r="AI422" s="189">
        <v>421</v>
      </c>
      <c r="AJ422" s="189" t="s">
        <v>3638</v>
      </c>
      <c r="AK422" s="183" t="s">
        <v>3639</v>
      </c>
      <c r="AL422" s="186" t="s">
        <v>3640</v>
      </c>
      <c r="AM422" s="162"/>
      <c r="AN422" s="162"/>
      <c r="AO422" s="162"/>
      <c r="AP422" s="162"/>
      <c r="AQ422" s="162"/>
      <c r="AR422" s="162"/>
      <c r="AS422" s="162"/>
      <c r="AT422" s="162"/>
      <c r="AU422" s="162"/>
      <c r="AV422" s="162"/>
      <c r="AW422" s="162"/>
      <c r="AX422" s="162">
        <v>420</v>
      </c>
      <c r="AY422" s="162" t="s">
        <v>361</v>
      </c>
      <c r="AZ422" s="162">
        <v>0</v>
      </c>
      <c r="BA422" s="206" t="s">
        <v>361</v>
      </c>
      <c r="BB422" s="162" t="s">
        <v>361</v>
      </c>
    </row>
    <row r="423" spans="34:54">
      <c r="AH423" s="165" t="s">
        <v>1041</v>
      </c>
      <c r="AI423" s="189">
        <v>422</v>
      </c>
      <c r="AJ423" s="189" t="s">
        <v>3641</v>
      </c>
      <c r="AK423" s="184" t="s">
        <v>3642</v>
      </c>
      <c r="AL423" s="187" t="s">
        <v>3643</v>
      </c>
      <c r="AM423" s="162"/>
      <c r="AN423" s="162"/>
      <c r="AO423" s="162"/>
      <c r="AP423" s="162"/>
      <c r="AQ423" s="162"/>
      <c r="AR423" s="162"/>
      <c r="AS423" s="162"/>
      <c r="AT423" s="162"/>
      <c r="AU423" s="162"/>
      <c r="AV423" s="162"/>
      <c r="AW423" s="162"/>
      <c r="AX423" s="162">
        <v>421</v>
      </c>
      <c r="AY423" s="162" t="s">
        <v>361</v>
      </c>
      <c r="AZ423" s="162">
        <v>0</v>
      </c>
      <c r="BA423" s="206" t="s">
        <v>361</v>
      </c>
      <c r="BB423" s="162" t="s">
        <v>361</v>
      </c>
    </row>
    <row r="424" spans="34:54">
      <c r="AH424" s="165" t="s">
        <v>1041</v>
      </c>
      <c r="AI424" s="189">
        <v>423</v>
      </c>
      <c r="AJ424" s="189" t="s">
        <v>3644</v>
      </c>
      <c r="AK424" s="183" t="s">
        <v>3645</v>
      </c>
      <c r="AL424" s="186" t="s">
        <v>3646</v>
      </c>
      <c r="AM424" s="162"/>
      <c r="AN424" s="162"/>
      <c r="AO424" s="162"/>
      <c r="AP424" s="162"/>
      <c r="AQ424" s="162"/>
      <c r="AR424" s="162"/>
      <c r="AS424" s="162"/>
      <c r="AT424" s="162"/>
      <c r="AU424" s="162"/>
      <c r="AV424" s="162"/>
      <c r="AW424" s="162"/>
      <c r="AX424" s="162">
        <v>422</v>
      </c>
      <c r="AY424" s="162" t="s">
        <v>361</v>
      </c>
      <c r="AZ424" s="162">
        <v>0</v>
      </c>
      <c r="BA424" s="206" t="s">
        <v>361</v>
      </c>
      <c r="BB424" s="162" t="s">
        <v>361</v>
      </c>
    </row>
    <row r="425" spans="34:54">
      <c r="AH425" s="165" t="s">
        <v>1041</v>
      </c>
      <c r="AI425" s="189">
        <v>424</v>
      </c>
      <c r="AJ425" s="189" t="s">
        <v>3647</v>
      </c>
      <c r="AK425" s="184" t="s">
        <v>3648</v>
      </c>
      <c r="AL425" s="187" t="s">
        <v>3649</v>
      </c>
      <c r="AM425" s="162"/>
      <c r="AN425" s="162"/>
      <c r="AO425" s="162"/>
      <c r="AP425" s="162"/>
      <c r="AQ425" s="162"/>
      <c r="AR425" s="162"/>
      <c r="AS425" s="162"/>
      <c r="AT425" s="162"/>
      <c r="AU425" s="162"/>
      <c r="AV425" s="162"/>
      <c r="AW425" s="162"/>
      <c r="AX425" s="162">
        <v>423</v>
      </c>
      <c r="AY425" s="162" t="s">
        <v>361</v>
      </c>
      <c r="AZ425" s="162">
        <v>0</v>
      </c>
      <c r="BA425" s="206" t="s">
        <v>361</v>
      </c>
      <c r="BB425" s="162" t="s">
        <v>361</v>
      </c>
    </row>
    <row r="426" spans="34:54">
      <c r="AH426" s="165" t="s">
        <v>1041</v>
      </c>
      <c r="AI426" s="189">
        <v>425</v>
      </c>
      <c r="AJ426" s="189" t="s">
        <v>3650</v>
      </c>
      <c r="AK426" s="183" t="s">
        <v>3651</v>
      </c>
      <c r="AL426" s="186" t="s">
        <v>3652</v>
      </c>
      <c r="AM426" s="162"/>
      <c r="AN426" s="162"/>
      <c r="AO426" s="162"/>
      <c r="AP426" s="162"/>
      <c r="AQ426" s="162"/>
      <c r="AR426" s="162"/>
      <c r="AS426" s="162"/>
      <c r="AT426" s="162"/>
      <c r="AU426" s="162"/>
      <c r="AV426" s="162"/>
      <c r="AW426" s="162"/>
      <c r="AX426" s="162">
        <v>424</v>
      </c>
      <c r="AY426" s="162" t="s">
        <v>361</v>
      </c>
      <c r="AZ426" s="162">
        <v>0</v>
      </c>
      <c r="BA426" s="206" t="s">
        <v>361</v>
      </c>
      <c r="BB426" s="162" t="s">
        <v>361</v>
      </c>
    </row>
    <row r="427" spans="34:54">
      <c r="AH427" s="165" t="s">
        <v>1041</v>
      </c>
      <c r="AI427" s="189">
        <v>426</v>
      </c>
      <c r="AJ427" s="189" t="s">
        <v>3653</v>
      </c>
      <c r="AK427" s="184" t="s">
        <v>3654</v>
      </c>
      <c r="AL427" s="187" t="s">
        <v>3655</v>
      </c>
      <c r="AM427" s="162"/>
      <c r="AN427" s="162"/>
      <c r="AO427" s="162"/>
      <c r="AP427" s="162"/>
      <c r="AQ427" s="162"/>
      <c r="AR427" s="162"/>
      <c r="AS427" s="162"/>
      <c r="AT427" s="162"/>
      <c r="AU427" s="162"/>
      <c r="AV427" s="162"/>
      <c r="AW427" s="162"/>
      <c r="AX427" s="162">
        <v>425</v>
      </c>
      <c r="AY427" s="162" t="s">
        <v>361</v>
      </c>
      <c r="AZ427" s="162">
        <v>0</v>
      </c>
      <c r="BA427" s="206" t="s">
        <v>361</v>
      </c>
      <c r="BB427" s="162" t="s">
        <v>361</v>
      </c>
    </row>
    <row r="428" spans="34:54">
      <c r="AH428" s="165" t="s">
        <v>1041</v>
      </c>
      <c r="AI428" s="189">
        <v>427</v>
      </c>
      <c r="AJ428" s="189" t="s">
        <v>3656</v>
      </c>
      <c r="AK428" s="183" t="s">
        <v>3657</v>
      </c>
      <c r="AL428" s="186" t="s">
        <v>3658</v>
      </c>
      <c r="AM428" s="162"/>
      <c r="AN428" s="162"/>
      <c r="AO428" s="162"/>
      <c r="AP428" s="162"/>
      <c r="AQ428" s="162"/>
      <c r="AR428" s="162"/>
      <c r="AS428" s="162"/>
      <c r="AT428" s="162"/>
      <c r="AU428" s="162"/>
      <c r="AV428" s="162"/>
      <c r="AW428" s="162"/>
      <c r="AX428" s="162">
        <v>426</v>
      </c>
      <c r="AY428" s="162" t="s">
        <v>361</v>
      </c>
      <c r="AZ428" s="162">
        <v>0</v>
      </c>
      <c r="BA428" s="206" t="s">
        <v>361</v>
      </c>
      <c r="BB428" s="162" t="s">
        <v>361</v>
      </c>
    </row>
    <row r="429" spans="34:54">
      <c r="AH429" s="165" t="s">
        <v>1041</v>
      </c>
      <c r="AI429" s="189">
        <v>428</v>
      </c>
      <c r="AJ429" s="189" t="s">
        <v>3659</v>
      </c>
      <c r="AK429" s="184" t="s">
        <v>3660</v>
      </c>
      <c r="AL429" s="187" t="s">
        <v>3661</v>
      </c>
      <c r="AM429" s="162"/>
      <c r="AN429" s="162"/>
      <c r="AO429" s="162"/>
      <c r="AP429" s="162"/>
      <c r="AQ429" s="162"/>
      <c r="AR429" s="162"/>
      <c r="AS429" s="162"/>
      <c r="AT429" s="162"/>
      <c r="AU429" s="162"/>
      <c r="AV429" s="162"/>
      <c r="AW429" s="162"/>
      <c r="AX429" s="162">
        <v>427</v>
      </c>
      <c r="AY429" s="162" t="s">
        <v>361</v>
      </c>
      <c r="AZ429" s="162">
        <v>0</v>
      </c>
      <c r="BA429" s="206" t="s">
        <v>361</v>
      </c>
      <c r="BB429" s="162" t="s">
        <v>361</v>
      </c>
    </row>
    <row r="430" spans="34:54">
      <c r="AH430" s="165" t="s">
        <v>1041</v>
      </c>
      <c r="AI430" s="189">
        <v>429</v>
      </c>
      <c r="AJ430" s="189" t="s">
        <v>3662</v>
      </c>
      <c r="AK430" s="183" t="s">
        <v>3663</v>
      </c>
      <c r="AL430" s="186" t="s">
        <v>3664</v>
      </c>
      <c r="AM430" s="162"/>
      <c r="AN430" s="162"/>
      <c r="AO430" s="162"/>
      <c r="AP430" s="162"/>
      <c r="AQ430" s="162"/>
      <c r="AR430" s="162"/>
      <c r="AS430" s="162"/>
      <c r="AT430" s="162"/>
      <c r="AU430" s="162"/>
      <c r="AV430" s="162"/>
      <c r="AW430" s="162"/>
      <c r="AX430" s="162">
        <v>428</v>
      </c>
      <c r="AY430" s="162" t="s">
        <v>361</v>
      </c>
      <c r="AZ430" s="162">
        <v>0</v>
      </c>
      <c r="BA430" s="206" t="s">
        <v>361</v>
      </c>
      <c r="BB430" s="162" t="s">
        <v>361</v>
      </c>
    </row>
    <row r="431" spans="34:54">
      <c r="AH431" s="165" t="s">
        <v>1041</v>
      </c>
      <c r="AI431" s="189">
        <v>430</v>
      </c>
      <c r="AJ431" s="189" t="s">
        <v>3665</v>
      </c>
      <c r="AK431" s="184" t="s">
        <v>3666</v>
      </c>
      <c r="AL431" s="187" t="s">
        <v>3667</v>
      </c>
      <c r="AM431" s="162"/>
      <c r="AN431" s="162"/>
      <c r="AO431" s="162"/>
      <c r="AP431" s="162"/>
      <c r="AQ431" s="162"/>
      <c r="AR431" s="162"/>
      <c r="AS431" s="162"/>
      <c r="AT431" s="162"/>
      <c r="AU431" s="162"/>
      <c r="AV431" s="162"/>
      <c r="AW431" s="162"/>
      <c r="AX431" s="162">
        <v>429</v>
      </c>
      <c r="AY431" s="162" t="s">
        <v>361</v>
      </c>
      <c r="AZ431" s="162">
        <v>0</v>
      </c>
      <c r="BA431" s="206" t="s">
        <v>361</v>
      </c>
      <c r="BB431" s="162" t="s">
        <v>361</v>
      </c>
    </row>
    <row r="432" spans="34:54">
      <c r="AH432" s="165" t="s">
        <v>1041</v>
      </c>
      <c r="AI432" s="189">
        <v>431</v>
      </c>
      <c r="AJ432" s="189" t="s">
        <v>3668</v>
      </c>
      <c r="AK432" s="183" t="s">
        <v>3669</v>
      </c>
      <c r="AL432" s="186" t="s">
        <v>3670</v>
      </c>
      <c r="AM432" s="162"/>
      <c r="AN432" s="162"/>
      <c r="AO432" s="162"/>
      <c r="AP432" s="162"/>
      <c r="AQ432" s="162"/>
      <c r="AR432" s="162"/>
      <c r="AS432" s="162"/>
      <c r="AT432" s="162"/>
      <c r="AU432" s="162"/>
      <c r="AV432" s="162"/>
      <c r="AW432" s="162"/>
      <c r="AX432" s="162">
        <v>430</v>
      </c>
      <c r="AY432" s="162" t="s">
        <v>361</v>
      </c>
      <c r="AZ432" s="162">
        <v>0</v>
      </c>
      <c r="BA432" s="206" t="s">
        <v>361</v>
      </c>
      <c r="BB432" s="162" t="s">
        <v>361</v>
      </c>
    </row>
    <row r="433" spans="34:54">
      <c r="AH433" s="165" t="s">
        <v>1041</v>
      </c>
      <c r="AI433" s="189">
        <v>432</v>
      </c>
      <c r="AJ433" s="189" t="s">
        <v>3671</v>
      </c>
      <c r="AK433" s="184" t="s">
        <v>3672</v>
      </c>
      <c r="AL433" s="187" t="s">
        <v>3673</v>
      </c>
      <c r="AM433" s="162"/>
      <c r="AN433" s="162"/>
      <c r="AO433" s="162"/>
      <c r="AP433" s="162"/>
      <c r="AQ433" s="162"/>
      <c r="AR433" s="162"/>
      <c r="AS433" s="162"/>
      <c r="AT433" s="162"/>
      <c r="AU433" s="162"/>
      <c r="AV433" s="162"/>
      <c r="AW433" s="162"/>
      <c r="AX433" s="162">
        <v>431</v>
      </c>
      <c r="AY433" s="162" t="s">
        <v>361</v>
      </c>
      <c r="AZ433" s="162">
        <v>0</v>
      </c>
      <c r="BA433" s="206" t="s">
        <v>361</v>
      </c>
      <c r="BB433" s="162" t="s">
        <v>361</v>
      </c>
    </row>
    <row r="434" spans="34:54">
      <c r="AH434" s="165" t="s">
        <v>1041</v>
      </c>
      <c r="AI434" s="189">
        <v>433</v>
      </c>
      <c r="AJ434" s="189" t="s">
        <v>3674</v>
      </c>
      <c r="AK434" s="183" t="s">
        <v>3675</v>
      </c>
      <c r="AL434" s="186" t="s">
        <v>3676</v>
      </c>
      <c r="AM434" s="162"/>
      <c r="AN434" s="162"/>
      <c r="AO434" s="162"/>
      <c r="AP434" s="162"/>
      <c r="AQ434" s="162"/>
      <c r="AR434" s="162"/>
      <c r="AS434" s="162"/>
      <c r="AT434" s="162"/>
      <c r="AU434" s="162"/>
      <c r="AV434" s="162"/>
      <c r="AW434" s="162"/>
      <c r="AX434" s="162">
        <v>432</v>
      </c>
      <c r="AY434" s="162" t="s">
        <v>361</v>
      </c>
      <c r="AZ434" s="162">
        <v>0</v>
      </c>
      <c r="BA434" s="206" t="s">
        <v>361</v>
      </c>
      <c r="BB434" s="162" t="s">
        <v>361</v>
      </c>
    </row>
    <row r="435" spans="34:54">
      <c r="AH435" s="165" t="s">
        <v>1041</v>
      </c>
      <c r="AI435" s="189">
        <v>434</v>
      </c>
      <c r="AJ435" s="189" t="s">
        <v>3677</v>
      </c>
      <c r="AK435" s="184" t="s">
        <v>3678</v>
      </c>
      <c r="AL435" s="187" t="s">
        <v>3679</v>
      </c>
      <c r="AM435" s="162"/>
      <c r="AN435" s="162"/>
      <c r="AO435" s="162"/>
      <c r="AP435" s="162"/>
      <c r="AQ435" s="162"/>
      <c r="AR435" s="162"/>
      <c r="AS435" s="162"/>
      <c r="AT435" s="162"/>
      <c r="AU435" s="162"/>
      <c r="AV435" s="162"/>
      <c r="AW435" s="162"/>
      <c r="AX435" s="162">
        <v>433</v>
      </c>
      <c r="AY435" s="162" t="s">
        <v>361</v>
      </c>
      <c r="AZ435" s="162">
        <v>0</v>
      </c>
      <c r="BA435" s="206" t="s">
        <v>361</v>
      </c>
      <c r="BB435" s="162" t="s">
        <v>361</v>
      </c>
    </row>
    <row r="436" spans="34:54">
      <c r="AH436" s="165" t="s">
        <v>1041</v>
      </c>
      <c r="AI436" s="189">
        <v>435</v>
      </c>
      <c r="AJ436" s="189" t="s">
        <v>3680</v>
      </c>
      <c r="AK436" s="183" t="s">
        <v>3681</v>
      </c>
      <c r="AL436" s="186" t="s">
        <v>3682</v>
      </c>
      <c r="AM436" s="162"/>
      <c r="AN436" s="162"/>
      <c r="AO436" s="162"/>
      <c r="AP436" s="162"/>
      <c r="AQ436" s="162"/>
      <c r="AR436" s="162"/>
      <c r="AS436" s="162"/>
      <c r="AT436" s="162"/>
      <c r="AU436" s="162"/>
      <c r="AV436" s="162"/>
      <c r="AW436" s="162"/>
      <c r="AX436" s="162">
        <v>434</v>
      </c>
      <c r="AY436" s="162" t="s">
        <v>361</v>
      </c>
      <c r="AZ436" s="162">
        <v>0</v>
      </c>
      <c r="BA436" s="206" t="s">
        <v>361</v>
      </c>
      <c r="BB436" s="162" t="s">
        <v>361</v>
      </c>
    </row>
    <row r="437" spans="34:54">
      <c r="AH437" s="165" t="s">
        <v>1041</v>
      </c>
      <c r="AI437" s="189">
        <v>436</v>
      </c>
      <c r="AJ437" s="189" t="s">
        <v>3683</v>
      </c>
      <c r="AK437" s="184" t="s">
        <v>3684</v>
      </c>
      <c r="AL437" s="187" t="s">
        <v>3685</v>
      </c>
      <c r="AM437" s="162"/>
      <c r="AN437" s="162"/>
      <c r="AO437" s="162"/>
      <c r="AP437" s="162"/>
      <c r="AQ437" s="162"/>
      <c r="AR437" s="162"/>
      <c r="AS437" s="162"/>
      <c r="AT437" s="162"/>
      <c r="AU437" s="162"/>
      <c r="AV437" s="162"/>
      <c r="AW437" s="162"/>
      <c r="AX437" s="162">
        <v>435</v>
      </c>
      <c r="AY437" s="162" t="s">
        <v>361</v>
      </c>
      <c r="AZ437" s="162">
        <v>0</v>
      </c>
      <c r="BA437" s="206" t="s">
        <v>361</v>
      </c>
      <c r="BB437" s="162" t="s">
        <v>361</v>
      </c>
    </row>
    <row r="438" spans="34:54">
      <c r="AH438" s="165" t="s">
        <v>1041</v>
      </c>
      <c r="AI438" s="189">
        <v>437</v>
      </c>
      <c r="AJ438" s="189" t="s">
        <v>3686</v>
      </c>
      <c r="AK438" s="183" t="s">
        <v>3687</v>
      </c>
      <c r="AL438" s="186" t="s">
        <v>3688</v>
      </c>
      <c r="AM438" s="162"/>
      <c r="AN438" s="162"/>
      <c r="AO438" s="162"/>
      <c r="AP438" s="162"/>
      <c r="AQ438" s="162"/>
      <c r="AR438" s="162"/>
      <c r="AS438" s="162"/>
      <c r="AT438" s="162"/>
      <c r="AU438" s="162"/>
      <c r="AV438" s="162"/>
      <c r="AW438" s="162"/>
      <c r="AX438" s="162">
        <v>436</v>
      </c>
      <c r="AY438" s="162" t="s">
        <v>361</v>
      </c>
      <c r="AZ438" s="162">
        <v>0</v>
      </c>
      <c r="BA438" s="206" t="s">
        <v>361</v>
      </c>
      <c r="BB438" s="162" t="s">
        <v>361</v>
      </c>
    </row>
    <row r="439" spans="34:54">
      <c r="AH439" s="165" t="s">
        <v>1041</v>
      </c>
      <c r="AI439" s="189">
        <v>438</v>
      </c>
      <c r="AJ439" s="189" t="s">
        <v>3689</v>
      </c>
      <c r="AK439" s="184" t="s">
        <v>3690</v>
      </c>
      <c r="AL439" s="187" t="s">
        <v>3691</v>
      </c>
      <c r="AM439" s="162"/>
      <c r="AN439" s="162"/>
      <c r="AO439" s="162"/>
      <c r="AP439" s="162"/>
      <c r="AQ439" s="162"/>
      <c r="AR439" s="162"/>
      <c r="AS439" s="162"/>
      <c r="AT439" s="162"/>
      <c r="AU439" s="162"/>
      <c r="AV439" s="162"/>
      <c r="AW439" s="162"/>
      <c r="AX439" s="162">
        <v>437</v>
      </c>
      <c r="AY439" s="162" t="s">
        <v>361</v>
      </c>
      <c r="AZ439" s="162">
        <v>0</v>
      </c>
      <c r="BA439" s="206" t="s">
        <v>361</v>
      </c>
      <c r="BB439" s="162" t="s">
        <v>361</v>
      </c>
    </row>
    <row r="440" spans="34:54">
      <c r="AH440" s="165" t="s">
        <v>1041</v>
      </c>
      <c r="AI440" s="189">
        <v>439</v>
      </c>
      <c r="AJ440" s="189" t="s">
        <v>3692</v>
      </c>
      <c r="AK440" s="183" t="s">
        <v>3693</v>
      </c>
      <c r="AL440" s="186" t="s">
        <v>3694</v>
      </c>
      <c r="AM440" s="162"/>
      <c r="AN440" s="162"/>
      <c r="AO440" s="162"/>
      <c r="AP440" s="162"/>
      <c r="AQ440" s="162"/>
      <c r="AR440" s="162"/>
      <c r="AS440" s="162"/>
      <c r="AT440" s="162"/>
      <c r="AU440" s="162"/>
      <c r="AV440" s="162"/>
      <c r="AW440" s="162"/>
      <c r="AX440" s="162">
        <v>438</v>
      </c>
      <c r="AY440" s="162" t="s">
        <v>361</v>
      </c>
      <c r="AZ440" s="162">
        <v>0</v>
      </c>
      <c r="BA440" s="206" t="s">
        <v>361</v>
      </c>
      <c r="BB440" s="162" t="s">
        <v>361</v>
      </c>
    </row>
    <row r="441" spans="34:54">
      <c r="AH441" s="165" t="s">
        <v>1041</v>
      </c>
      <c r="AI441" s="189">
        <v>440</v>
      </c>
      <c r="AJ441" s="189" t="s">
        <v>3695</v>
      </c>
      <c r="AK441" s="184" t="s">
        <v>3696</v>
      </c>
      <c r="AL441" s="187" t="s">
        <v>3697</v>
      </c>
      <c r="AM441" s="162"/>
      <c r="AN441" s="162"/>
      <c r="AO441" s="162"/>
      <c r="AP441" s="162"/>
      <c r="AQ441" s="162"/>
      <c r="AR441" s="162"/>
      <c r="AS441" s="162"/>
      <c r="AT441" s="162"/>
      <c r="AU441" s="162"/>
      <c r="AV441" s="162"/>
      <c r="AW441" s="162"/>
      <c r="AX441" s="162">
        <v>439</v>
      </c>
      <c r="AY441" s="162" t="s">
        <v>361</v>
      </c>
      <c r="AZ441" s="162">
        <v>0</v>
      </c>
      <c r="BA441" s="206" t="s">
        <v>361</v>
      </c>
      <c r="BB441" s="162" t="s">
        <v>361</v>
      </c>
    </row>
    <row r="442" spans="34:54">
      <c r="AH442" s="165" t="s">
        <v>1041</v>
      </c>
      <c r="AI442" s="189">
        <v>441</v>
      </c>
      <c r="AJ442" s="189" t="s">
        <v>3698</v>
      </c>
      <c r="AK442" s="183" t="s">
        <v>3699</v>
      </c>
      <c r="AL442" s="186" t="s">
        <v>3700</v>
      </c>
      <c r="AM442" s="162"/>
      <c r="AN442" s="162"/>
      <c r="AO442" s="162"/>
      <c r="AP442" s="162"/>
      <c r="AQ442" s="162"/>
      <c r="AR442" s="162"/>
      <c r="AS442" s="162"/>
      <c r="AT442" s="162"/>
      <c r="AU442" s="162"/>
      <c r="AV442" s="162"/>
      <c r="AW442" s="162"/>
      <c r="AX442" s="162">
        <v>440</v>
      </c>
      <c r="AY442" s="162" t="s">
        <v>361</v>
      </c>
      <c r="AZ442" s="162">
        <v>0</v>
      </c>
      <c r="BA442" s="206" t="s">
        <v>361</v>
      </c>
      <c r="BB442" s="162" t="s">
        <v>361</v>
      </c>
    </row>
    <row r="443" spans="34:54">
      <c r="AH443" s="165" t="s">
        <v>1041</v>
      </c>
      <c r="AI443" s="189">
        <v>442</v>
      </c>
      <c r="AJ443" s="189" t="s">
        <v>3701</v>
      </c>
      <c r="AK443" s="184" t="s">
        <v>3702</v>
      </c>
      <c r="AL443" s="187" t="s">
        <v>3703</v>
      </c>
      <c r="AM443" s="162"/>
      <c r="AN443" s="162"/>
      <c r="AO443" s="162"/>
      <c r="AP443" s="162"/>
      <c r="AQ443" s="162"/>
      <c r="AR443" s="162"/>
      <c r="AS443" s="162"/>
      <c r="AT443" s="162"/>
      <c r="AU443" s="162"/>
      <c r="AV443" s="162"/>
      <c r="AW443" s="162"/>
      <c r="AX443" s="162">
        <v>441</v>
      </c>
      <c r="AY443" s="162" t="s">
        <v>361</v>
      </c>
      <c r="AZ443" s="162">
        <v>0</v>
      </c>
      <c r="BA443" s="206" t="s">
        <v>361</v>
      </c>
      <c r="BB443" s="162" t="s">
        <v>361</v>
      </c>
    </row>
    <row r="444" spans="34:54">
      <c r="AH444" s="165" t="s">
        <v>1041</v>
      </c>
      <c r="AI444" s="189">
        <v>443</v>
      </c>
      <c r="AJ444" s="189" t="s">
        <v>3704</v>
      </c>
      <c r="AK444" s="183" t="s">
        <v>3705</v>
      </c>
      <c r="AL444" s="186" t="s">
        <v>3706</v>
      </c>
      <c r="AM444" s="162"/>
      <c r="AN444" s="162"/>
      <c r="AO444" s="162"/>
      <c r="AP444" s="162"/>
      <c r="AQ444" s="162"/>
      <c r="AR444" s="162"/>
      <c r="AS444" s="162"/>
      <c r="AT444" s="162"/>
      <c r="AU444" s="162"/>
      <c r="AV444" s="162"/>
      <c r="AW444" s="162"/>
      <c r="AX444" s="162">
        <v>442</v>
      </c>
      <c r="AY444" s="162" t="s">
        <v>361</v>
      </c>
      <c r="AZ444" s="162">
        <v>0</v>
      </c>
      <c r="BA444" s="206" t="s">
        <v>361</v>
      </c>
      <c r="BB444" s="162" t="s">
        <v>361</v>
      </c>
    </row>
    <row r="445" spans="34:54">
      <c r="AH445" s="165" t="s">
        <v>1041</v>
      </c>
      <c r="AI445" s="189">
        <v>444</v>
      </c>
      <c r="AJ445" s="189" t="s">
        <v>3707</v>
      </c>
      <c r="AK445" s="184" t="s">
        <v>3708</v>
      </c>
      <c r="AL445" s="187" t="s">
        <v>3709</v>
      </c>
      <c r="AM445" s="162"/>
      <c r="AN445" s="162"/>
      <c r="AO445" s="162"/>
      <c r="AP445" s="162"/>
      <c r="AQ445" s="162"/>
      <c r="AR445" s="162"/>
      <c r="AS445" s="162"/>
      <c r="AT445" s="162"/>
      <c r="AU445" s="162"/>
      <c r="AV445" s="162"/>
      <c r="AW445" s="162"/>
      <c r="AX445" s="162">
        <v>443</v>
      </c>
      <c r="AY445" s="162" t="s">
        <v>361</v>
      </c>
      <c r="AZ445" s="162">
        <v>0</v>
      </c>
      <c r="BA445" s="206" t="s">
        <v>361</v>
      </c>
      <c r="BB445" s="162" t="s">
        <v>361</v>
      </c>
    </row>
    <row r="446" spans="34:54">
      <c r="AH446" s="165" t="s">
        <v>1041</v>
      </c>
      <c r="AI446" s="189">
        <v>445</v>
      </c>
      <c r="AJ446" s="189" t="s">
        <v>3710</v>
      </c>
      <c r="AK446" s="183" t="s">
        <v>3711</v>
      </c>
      <c r="AL446" s="186" t="s">
        <v>3712</v>
      </c>
      <c r="AM446" s="162"/>
      <c r="AN446" s="162"/>
      <c r="AO446" s="162"/>
      <c r="AP446" s="162"/>
      <c r="AQ446" s="162"/>
      <c r="AR446" s="162"/>
      <c r="AS446" s="162"/>
      <c r="AT446" s="162"/>
      <c r="AU446" s="162"/>
      <c r="AV446" s="162"/>
      <c r="AW446" s="162"/>
      <c r="AX446" s="162">
        <v>444</v>
      </c>
      <c r="AY446" s="162" t="s">
        <v>361</v>
      </c>
      <c r="AZ446" s="162">
        <v>0</v>
      </c>
      <c r="BA446" s="206" t="s">
        <v>361</v>
      </c>
      <c r="BB446" s="162" t="s">
        <v>361</v>
      </c>
    </row>
    <row r="447" spans="34:54">
      <c r="AH447" s="165" t="s">
        <v>1040</v>
      </c>
      <c r="AI447" s="189">
        <v>446</v>
      </c>
      <c r="AJ447" s="189" t="s">
        <v>3713</v>
      </c>
      <c r="AK447" s="184" t="s">
        <v>1411</v>
      </c>
      <c r="AL447" s="187" t="s">
        <v>3714</v>
      </c>
      <c r="AM447" s="162"/>
      <c r="AN447" s="162"/>
      <c r="AO447" s="162"/>
      <c r="AP447" s="162"/>
      <c r="AQ447" s="162"/>
      <c r="AR447" s="162"/>
      <c r="AS447" s="162"/>
      <c r="AT447" s="162"/>
      <c r="AU447" s="162"/>
      <c r="AV447" s="162"/>
      <c r="AW447" s="162"/>
      <c r="AX447" s="162">
        <v>445</v>
      </c>
      <c r="AY447" s="162" t="s">
        <v>361</v>
      </c>
      <c r="AZ447" s="162">
        <v>0</v>
      </c>
      <c r="BA447" s="206" t="s">
        <v>361</v>
      </c>
      <c r="BB447" s="162" t="s">
        <v>361</v>
      </c>
    </row>
    <row r="448" spans="34:54">
      <c r="AH448" s="165" t="s">
        <v>1040</v>
      </c>
      <c r="AI448" s="189">
        <v>447</v>
      </c>
      <c r="AJ448" s="189" t="s">
        <v>3715</v>
      </c>
      <c r="AK448" s="183" t="s">
        <v>3716</v>
      </c>
      <c r="AL448" s="186" t="s">
        <v>3717</v>
      </c>
      <c r="AM448" s="162"/>
      <c r="AN448" s="162"/>
      <c r="AO448" s="162"/>
      <c r="AP448" s="162"/>
      <c r="AQ448" s="162"/>
      <c r="AR448" s="162"/>
      <c r="AS448" s="162"/>
      <c r="AT448" s="162"/>
      <c r="AU448" s="162"/>
      <c r="AV448" s="162"/>
      <c r="AW448" s="162"/>
      <c r="AX448" s="162">
        <v>446</v>
      </c>
      <c r="AY448" s="162" t="s">
        <v>361</v>
      </c>
      <c r="AZ448" s="162">
        <v>0</v>
      </c>
      <c r="BA448" s="206" t="s">
        <v>361</v>
      </c>
      <c r="BB448" s="162" t="s">
        <v>361</v>
      </c>
    </row>
    <row r="449" spans="34:54">
      <c r="AH449" s="165" t="s">
        <v>1040</v>
      </c>
      <c r="AI449" s="189">
        <v>448</v>
      </c>
      <c r="AJ449" s="189" t="s">
        <v>3718</v>
      </c>
      <c r="AK449" s="184" t="s">
        <v>3719</v>
      </c>
      <c r="AL449" s="187" t="s">
        <v>3720</v>
      </c>
      <c r="AM449" s="162"/>
      <c r="AN449" s="162"/>
      <c r="AO449" s="162"/>
      <c r="AP449" s="162"/>
      <c r="AQ449" s="162"/>
      <c r="AR449" s="162"/>
      <c r="AS449" s="162"/>
      <c r="AT449" s="162"/>
      <c r="AU449" s="162"/>
      <c r="AV449" s="162"/>
      <c r="AW449" s="162"/>
      <c r="AX449" s="162">
        <v>447</v>
      </c>
      <c r="AY449" s="162" t="s">
        <v>361</v>
      </c>
      <c r="AZ449" s="162">
        <v>0</v>
      </c>
      <c r="BA449" s="206" t="s">
        <v>361</v>
      </c>
      <c r="BB449" s="162" t="s">
        <v>361</v>
      </c>
    </row>
    <row r="450" spans="34:54">
      <c r="AH450" s="165" t="s">
        <v>1040</v>
      </c>
      <c r="AI450" s="189">
        <v>449</v>
      </c>
      <c r="AJ450" s="189" t="s">
        <v>3721</v>
      </c>
      <c r="AK450" s="183" t="s">
        <v>3722</v>
      </c>
      <c r="AL450" s="186" t="s">
        <v>3723</v>
      </c>
      <c r="AM450" s="162"/>
      <c r="AN450" s="162"/>
      <c r="AO450" s="162"/>
      <c r="AP450" s="162"/>
      <c r="AQ450" s="162"/>
      <c r="AR450" s="162"/>
      <c r="AS450" s="162"/>
      <c r="AT450" s="162"/>
      <c r="AU450" s="162"/>
      <c r="AV450" s="162"/>
      <c r="AW450" s="162"/>
      <c r="AX450" s="162">
        <v>448</v>
      </c>
      <c r="AY450" s="162" t="s">
        <v>361</v>
      </c>
      <c r="AZ450" s="162">
        <v>0</v>
      </c>
      <c r="BA450" s="206" t="s">
        <v>361</v>
      </c>
      <c r="BB450" s="162" t="s">
        <v>361</v>
      </c>
    </row>
    <row r="451" spans="34:54">
      <c r="AH451" s="165" t="s">
        <v>1040</v>
      </c>
      <c r="AI451" s="189">
        <v>450</v>
      </c>
      <c r="AJ451" s="189" t="s">
        <v>3724</v>
      </c>
      <c r="AK451" s="184" t="s">
        <v>3725</v>
      </c>
      <c r="AL451" s="187" t="s">
        <v>3726</v>
      </c>
      <c r="AM451" s="162"/>
      <c r="AN451" s="162"/>
      <c r="AO451" s="162"/>
      <c r="AP451" s="162"/>
      <c r="AQ451" s="162"/>
      <c r="AR451" s="162"/>
      <c r="AS451" s="162"/>
      <c r="AT451" s="162"/>
      <c r="AU451" s="162"/>
      <c r="AV451" s="162"/>
      <c r="AW451" s="162"/>
      <c r="AX451" s="162">
        <v>449</v>
      </c>
      <c r="AY451" s="162" t="s">
        <v>361</v>
      </c>
      <c r="AZ451" s="162">
        <v>0</v>
      </c>
      <c r="BA451" s="206" t="s">
        <v>361</v>
      </c>
      <c r="BB451" s="162" t="s">
        <v>361</v>
      </c>
    </row>
    <row r="452" spans="34:54">
      <c r="AH452" s="165" t="s">
        <v>1040</v>
      </c>
      <c r="AI452" s="189">
        <v>451</v>
      </c>
      <c r="AJ452" s="189" t="s">
        <v>3727</v>
      </c>
      <c r="AK452" s="183" t="s">
        <v>3728</v>
      </c>
      <c r="AL452" s="186" t="s">
        <v>3729</v>
      </c>
      <c r="AM452" s="162"/>
      <c r="AN452" s="162"/>
      <c r="AO452" s="162"/>
      <c r="AP452" s="162"/>
      <c r="AQ452" s="162"/>
      <c r="AR452" s="162"/>
      <c r="AS452" s="162"/>
      <c r="AT452" s="162"/>
      <c r="AU452" s="162"/>
      <c r="AV452" s="162"/>
      <c r="AW452" s="162"/>
      <c r="AX452" s="162">
        <v>450</v>
      </c>
      <c r="AY452" s="162" t="s">
        <v>361</v>
      </c>
      <c r="AZ452" s="162">
        <v>0</v>
      </c>
      <c r="BA452" s="206" t="s">
        <v>361</v>
      </c>
      <c r="BB452" s="162" t="s">
        <v>361</v>
      </c>
    </row>
    <row r="453" spans="34:54">
      <c r="AH453" s="165" t="s">
        <v>1040</v>
      </c>
      <c r="AI453" s="189">
        <v>452</v>
      </c>
      <c r="AJ453" s="189" t="s">
        <v>3730</v>
      </c>
      <c r="AK453" s="184" t="s">
        <v>3731</v>
      </c>
      <c r="AL453" s="187" t="s">
        <v>3732</v>
      </c>
      <c r="AM453" s="162"/>
      <c r="AN453" s="162"/>
      <c r="AO453" s="162"/>
      <c r="AP453" s="162"/>
      <c r="AQ453" s="162"/>
      <c r="AR453" s="162"/>
      <c r="AS453" s="162"/>
      <c r="AT453" s="162"/>
      <c r="AU453" s="162"/>
      <c r="AV453" s="162"/>
      <c r="AW453" s="162"/>
      <c r="AX453" s="162">
        <v>451</v>
      </c>
      <c r="AY453" s="162" t="s">
        <v>361</v>
      </c>
      <c r="AZ453" s="162">
        <v>0</v>
      </c>
      <c r="BA453" s="206" t="s">
        <v>361</v>
      </c>
      <c r="BB453" s="162" t="s">
        <v>361</v>
      </c>
    </row>
    <row r="454" spans="34:54">
      <c r="AH454" s="165" t="s">
        <v>1040</v>
      </c>
      <c r="AI454" s="189">
        <v>453</v>
      </c>
      <c r="AJ454" s="189" t="s">
        <v>3733</v>
      </c>
      <c r="AK454" s="183" t="s">
        <v>3734</v>
      </c>
      <c r="AL454" s="186" t="s">
        <v>3735</v>
      </c>
      <c r="AM454" s="162"/>
      <c r="AN454" s="162"/>
      <c r="AO454" s="162"/>
      <c r="AP454" s="162"/>
      <c r="AQ454" s="162"/>
      <c r="AR454" s="162"/>
      <c r="AS454" s="162"/>
      <c r="AT454" s="162"/>
      <c r="AU454" s="162"/>
      <c r="AV454" s="162"/>
      <c r="AW454" s="162"/>
      <c r="AX454" s="162">
        <v>452</v>
      </c>
      <c r="AY454" s="162" t="s">
        <v>361</v>
      </c>
      <c r="AZ454" s="162">
        <v>0</v>
      </c>
      <c r="BA454" s="206" t="s">
        <v>361</v>
      </c>
      <c r="BB454" s="162" t="s">
        <v>361</v>
      </c>
    </row>
    <row r="455" spans="34:54">
      <c r="AH455" s="165" t="s">
        <v>1040</v>
      </c>
      <c r="AI455" s="189">
        <v>454</v>
      </c>
      <c r="AJ455" s="189" t="s">
        <v>3736</v>
      </c>
      <c r="AK455" s="184" t="s">
        <v>3737</v>
      </c>
      <c r="AL455" s="187" t="s">
        <v>3738</v>
      </c>
      <c r="AM455" s="162"/>
      <c r="AN455" s="162"/>
      <c r="AO455" s="162"/>
      <c r="AP455" s="162"/>
      <c r="AQ455" s="162"/>
      <c r="AR455" s="162"/>
      <c r="AS455" s="162"/>
      <c r="AT455" s="162"/>
      <c r="AU455" s="162"/>
      <c r="AV455" s="162"/>
      <c r="AW455" s="162"/>
      <c r="AX455" s="162">
        <v>453</v>
      </c>
      <c r="AY455" s="162" t="s">
        <v>361</v>
      </c>
      <c r="AZ455" s="162">
        <v>0</v>
      </c>
      <c r="BA455" s="206" t="s">
        <v>361</v>
      </c>
      <c r="BB455" s="162" t="s">
        <v>361</v>
      </c>
    </row>
    <row r="456" spans="34:54">
      <c r="AH456" s="165" t="s">
        <v>1040</v>
      </c>
      <c r="AI456" s="189">
        <v>455</v>
      </c>
      <c r="AJ456" s="189" t="s">
        <v>3739</v>
      </c>
      <c r="AK456" s="183" t="s">
        <v>3740</v>
      </c>
      <c r="AL456" s="186" t="s">
        <v>3741</v>
      </c>
      <c r="AM456" s="162"/>
      <c r="AN456" s="162"/>
      <c r="AO456" s="162"/>
      <c r="AP456" s="162"/>
      <c r="AQ456" s="162"/>
      <c r="AR456" s="162"/>
      <c r="AS456" s="162"/>
      <c r="AT456" s="162"/>
      <c r="AU456" s="162"/>
      <c r="AV456" s="162"/>
      <c r="AW456" s="162"/>
      <c r="AX456" s="162">
        <v>454</v>
      </c>
      <c r="AY456" s="162" t="s">
        <v>361</v>
      </c>
      <c r="AZ456" s="162">
        <v>0</v>
      </c>
      <c r="BA456" s="206" t="s">
        <v>361</v>
      </c>
      <c r="BB456" s="162" t="s">
        <v>361</v>
      </c>
    </row>
    <row r="457" spans="34:54">
      <c r="AH457" s="165" t="s">
        <v>1040</v>
      </c>
      <c r="AI457" s="189">
        <v>456</v>
      </c>
      <c r="AJ457" s="189" t="s">
        <v>3742</v>
      </c>
      <c r="AK457" s="184" t="s">
        <v>3743</v>
      </c>
      <c r="AL457" s="187" t="s">
        <v>3744</v>
      </c>
      <c r="AM457" s="162"/>
      <c r="AN457" s="162"/>
      <c r="AO457" s="162"/>
      <c r="AP457" s="162"/>
      <c r="AQ457" s="162"/>
      <c r="AR457" s="162"/>
      <c r="AS457" s="162"/>
      <c r="AT457" s="162"/>
      <c r="AU457" s="162"/>
      <c r="AV457" s="162"/>
      <c r="AW457" s="162"/>
      <c r="AX457" s="162">
        <v>455</v>
      </c>
      <c r="AY457" s="162" t="s">
        <v>361</v>
      </c>
      <c r="AZ457" s="162">
        <v>0</v>
      </c>
      <c r="BA457" s="206" t="s">
        <v>361</v>
      </c>
      <c r="BB457" s="162" t="s">
        <v>361</v>
      </c>
    </row>
    <row r="458" spans="34:54">
      <c r="AH458" s="165" t="s">
        <v>1040</v>
      </c>
      <c r="AI458" s="189">
        <v>457</v>
      </c>
      <c r="AJ458" s="189" t="s">
        <v>3745</v>
      </c>
      <c r="AK458" s="183" t="s">
        <v>3654</v>
      </c>
      <c r="AL458" s="186" t="s">
        <v>3746</v>
      </c>
      <c r="AM458" s="162"/>
      <c r="AN458" s="162"/>
      <c r="AO458" s="162"/>
      <c r="AP458" s="162"/>
      <c r="AQ458" s="162"/>
      <c r="AR458" s="162"/>
      <c r="AS458" s="162"/>
      <c r="AT458" s="162"/>
      <c r="AU458" s="162"/>
      <c r="AV458" s="162"/>
      <c r="AW458" s="162"/>
      <c r="AX458" s="162">
        <v>456</v>
      </c>
      <c r="AY458" s="162" t="s">
        <v>361</v>
      </c>
      <c r="AZ458" s="162">
        <v>0</v>
      </c>
      <c r="BA458" s="206" t="s">
        <v>361</v>
      </c>
      <c r="BB458" s="162" t="s">
        <v>361</v>
      </c>
    </row>
    <row r="459" spans="34:54">
      <c r="AH459" s="165" t="s">
        <v>1040</v>
      </c>
      <c r="AI459" s="189">
        <v>458</v>
      </c>
      <c r="AJ459" s="189" t="s">
        <v>3747</v>
      </c>
      <c r="AK459" s="184" t="s">
        <v>3748</v>
      </c>
      <c r="AL459" s="187" t="s">
        <v>3749</v>
      </c>
      <c r="AM459" s="162"/>
      <c r="AN459" s="162"/>
      <c r="AO459" s="162"/>
      <c r="AP459" s="162"/>
      <c r="AQ459" s="162"/>
      <c r="AR459" s="162"/>
      <c r="AS459" s="162"/>
      <c r="AT459" s="162"/>
      <c r="AU459" s="162"/>
      <c r="AV459" s="162"/>
      <c r="AW459" s="162"/>
      <c r="AX459" s="162">
        <v>457</v>
      </c>
      <c r="AY459" s="162" t="s">
        <v>361</v>
      </c>
      <c r="AZ459" s="162">
        <v>0</v>
      </c>
      <c r="BA459" s="206" t="s">
        <v>361</v>
      </c>
      <c r="BB459" s="162" t="s">
        <v>361</v>
      </c>
    </row>
    <row r="460" spans="34:54">
      <c r="AH460" s="165" t="s">
        <v>1040</v>
      </c>
      <c r="AI460" s="189">
        <v>459</v>
      </c>
      <c r="AJ460" s="189" t="s">
        <v>3750</v>
      </c>
      <c r="AK460" s="183" t="s">
        <v>3751</v>
      </c>
      <c r="AL460" s="186" t="s">
        <v>3752</v>
      </c>
      <c r="AM460" s="162"/>
      <c r="AN460" s="162"/>
      <c r="AO460" s="162"/>
      <c r="AP460" s="162"/>
      <c r="AQ460" s="162"/>
      <c r="AR460" s="162"/>
      <c r="AS460" s="162"/>
      <c r="AT460" s="162"/>
      <c r="AU460" s="162"/>
      <c r="AV460" s="162"/>
      <c r="AW460" s="162"/>
      <c r="AX460" s="162">
        <v>458</v>
      </c>
      <c r="AY460" s="162" t="s">
        <v>361</v>
      </c>
      <c r="AZ460" s="162">
        <v>0</v>
      </c>
      <c r="BA460" s="206" t="s">
        <v>361</v>
      </c>
      <c r="BB460" s="162" t="s">
        <v>361</v>
      </c>
    </row>
    <row r="461" spans="34:54">
      <c r="AH461" s="165" t="s">
        <v>1040</v>
      </c>
      <c r="AI461" s="189">
        <v>460</v>
      </c>
      <c r="AJ461" s="189" t="s">
        <v>3753</v>
      </c>
      <c r="AK461" s="184" t="s">
        <v>3754</v>
      </c>
      <c r="AL461" s="187" t="s">
        <v>3755</v>
      </c>
      <c r="AM461" s="162"/>
      <c r="AN461" s="162"/>
      <c r="AO461" s="162"/>
      <c r="AP461" s="162"/>
      <c r="AQ461" s="162"/>
      <c r="AR461" s="162"/>
      <c r="AS461" s="162"/>
      <c r="AT461" s="162"/>
      <c r="AU461" s="162"/>
      <c r="AV461" s="162"/>
      <c r="AW461" s="162"/>
      <c r="AX461" s="162">
        <v>459</v>
      </c>
      <c r="AY461" s="162" t="s">
        <v>361</v>
      </c>
      <c r="AZ461" s="162">
        <v>0</v>
      </c>
      <c r="BA461" s="206" t="s">
        <v>361</v>
      </c>
      <c r="BB461" s="162" t="s">
        <v>361</v>
      </c>
    </row>
    <row r="462" spans="34:54">
      <c r="AH462" s="165" t="s">
        <v>1040</v>
      </c>
      <c r="AI462" s="189">
        <v>461</v>
      </c>
      <c r="AJ462" s="189" t="s">
        <v>3756</v>
      </c>
      <c r="AK462" s="183" t="s">
        <v>1275</v>
      </c>
      <c r="AL462" s="186" t="s">
        <v>3757</v>
      </c>
      <c r="AM462" s="162"/>
      <c r="AN462" s="162"/>
      <c r="AO462" s="162"/>
      <c r="AP462" s="162"/>
      <c r="AQ462" s="162"/>
      <c r="AR462" s="162"/>
      <c r="AS462" s="162"/>
      <c r="AT462" s="162"/>
      <c r="AU462" s="162"/>
      <c r="AV462" s="162"/>
      <c r="AW462" s="162"/>
      <c r="AX462" s="162">
        <v>460</v>
      </c>
      <c r="AY462" s="162" t="s">
        <v>361</v>
      </c>
      <c r="AZ462" s="162">
        <v>0</v>
      </c>
      <c r="BA462" s="206" t="s">
        <v>361</v>
      </c>
      <c r="BB462" s="162" t="s">
        <v>361</v>
      </c>
    </row>
    <row r="463" spans="34:54">
      <c r="AH463" s="165" t="s">
        <v>1040</v>
      </c>
      <c r="AI463" s="189">
        <v>462</v>
      </c>
      <c r="AJ463" s="189" t="s">
        <v>3758</v>
      </c>
      <c r="AK463" s="184" t="s">
        <v>3759</v>
      </c>
      <c r="AL463" s="187" t="s">
        <v>3760</v>
      </c>
      <c r="AM463" s="162"/>
      <c r="AN463" s="162"/>
      <c r="AO463" s="162"/>
      <c r="AP463" s="162"/>
      <c r="AQ463" s="162"/>
      <c r="AR463" s="162"/>
      <c r="AS463" s="162"/>
      <c r="AT463" s="162"/>
      <c r="AU463" s="162"/>
      <c r="AV463" s="162"/>
      <c r="AW463" s="162"/>
      <c r="AX463" s="162">
        <v>461</v>
      </c>
      <c r="AY463" s="162" t="s">
        <v>361</v>
      </c>
      <c r="AZ463" s="162">
        <v>0</v>
      </c>
      <c r="BA463" s="206" t="s">
        <v>361</v>
      </c>
      <c r="BB463" s="162" t="s">
        <v>361</v>
      </c>
    </row>
    <row r="464" spans="34:54">
      <c r="AH464" s="165" t="s">
        <v>1040</v>
      </c>
      <c r="AI464" s="189">
        <v>463</v>
      </c>
      <c r="AJ464" s="189" t="s">
        <v>3761</v>
      </c>
      <c r="AK464" s="183" t="s">
        <v>3762</v>
      </c>
      <c r="AL464" s="186" t="s">
        <v>3763</v>
      </c>
      <c r="AM464" s="162"/>
      <c r="AN464" s="162"/>
      <c r="AO464" s="162"/>
      <c r="AP464" s="162"/>
      <c r="AQ464" s="162"/>
      <c r="AR464" s="162"/>
      <c r="AS464" s="162"/>
      <c r="AT464" s="162"/>
      <c r="AU464" s="162"/>
      <c r="AV464" s="162"/>
      <c r="AW464" s="162"/>
      <c r="AX464" s="162">
        <v>462</v>
      </c>
      <c r="AY464" s="162" t="s">
        <v>361</v>
      </c>
      <c r="AZ464" s="162">
        <v>0</v>
      </c>
      <c r="BA464" s="206" t="s">
        <v>361</v>
      </c>
      <c r="BB464" s="162" t="s">
        <v>361</v>
      </c>
    </row>
    <row r="465" spans="34:54">
      <c r="AH465" s="165" t="s">
        <v>1040</v>
      </c>
      <c r="AI465" s="189">
        <v>464</v>
      </c>
      <c r="AJ465" s="189" t="s">
        <v>3764</v>
      </c>
      <c r="AK465" s="184" t="s">
        <v>3765</v>
      </c>
      <c r="AL465" s="187" t="s">
        <v>3766</v>
      </c>
      <c r="AM465" s="162"/>
      <c r="AN465" s="162"/>
      <c r="AO465" s="162"/>
      <c r="AP465" s="162"/>
      <c r="AQ465" s="162"/>
      <c r="AR465" s="162"/>
      <c r="AS465" s="162"/>
      <c r="AT465" s="162"/>
      <c r="AU465" s="162"/>
      <c r="AV465" s="162"/>
      <c r="AW465" s="162"/>
      <c r="AX465" s="162">
        <v>463</v>
      </c>
      <c r="AY465" s="162" t="s">
        <v>361</v>
      </c>
      <c r="AZ465" s="162">
        <v>0</v>
      </c>
      <c r="BA465" s="206" t="s">
        <v>361</v>
      </c>
      <c r="BB465" s="162" t="s">
        <v>361</v>
      </c>
    </row>
    <row r="466" spans="34:54">
      <c r="AH466" s="165" t="s">
        <v>1040</v>
      </c>
      <c r="AI466" s="189">
        <v>465</v>
      </c>
      <c r="AJ466" s="189" t="s">
        <v>3767</v>
      </c>
      <c r="AK466" s="183" t="s">
        <v>3768</v>
      </c>
      <c r="AL466" s="186" t="s">
        <v>3769</v>
      </c>
      <c r="AM466" s="162"/>
      <c r="AN466" s="162"/>
      <c r="AO466" s="162"/>
      <c r="AP466" s="162"/>
      <c r="AQ466" s="162"/>
      <c r="AR466" s="162"/>
      <c r="AS466" s="162"/>
      <c r="AT466" s="162"/>
      <c r="AU466" s="162"/>
      <c r="AV466" s="162"/>
      <c r="AW466" s="162"/>
      <c r="AX466" s="162">
        <v>464</v>
      </c>
      <c r="AY466" s="162" t="s">
        <v>361</v>
      </c>
      <c r="AZ466" s="162">
        <v>0</v>
      </c>
      <c r="BA466" s="206" t="s">
        <v>361</v>
      </c>
      <c r="BB466" s="162" t="s">
        <v>361</v>
      </c>
    </row>
    <row r="467" spans="34:54">
      <c r="AH467" s="165" t="s">
        <v>1040</v>
      </c>
      <c r="AI467" s="189">
        <v>466</v>
      </c>
      <c r="AJ467" s="189" t="s">
        <v>3770</v>
      </c>
      <c r="AK467" s="184" t="s">
        <v>3771</v>
      </c>
      <c r="AL467" s="187" t="s">
        <v>3772</v>
      </c>
      <c r="AM467" s="162"/>
      <c r="AN467" s="162"/>
      <c r="AO467" s="162"/>
      <c r="AP467" s="162"/>
      <c r="AQ467" s="162"/>
      <c r="AR467" s="162"/>
      <c r="AS467" s="162"/>
      <c r="AT467" s="162"/>
      <c r="AU467" s="162"/>
      <c r="AV467" s="162"/>
      <c r="AW467" s="162"/>
      <c r="AX467" s="162">
        <v>465</v>
      </c>
      <c r="AY467" s="162" t="s">
        <v>361</v>
      </c>
      <c r="AZ467" s="162">
        <v>0</v>
      </c>
      <c r="BA467" s="206" t="s">
        <v>361</v>
      </c>
      <c r="BB467" s="162" t="s">
        <v>361</v>
      </c>
    </row>
    <row r="468" spans="34:54">
      <c r="AH468" s="165" t="s">
        <v>1040</v>
      </c>
      <c r="AI468" s="189">
        <v>467</v>
      </c>
      <c r="AJ468" s="189" t="s">
        <v>3773</v>
      </c>
      <c r="AK468" s="183" t="s">
        <v>3774</v>
      </c>
      <c r="AL468" s="186" t="s">
        <v>3775</v>
      </c>
      <c r="AM468" s="162"/>
      <c r="AN468" s="162"/>
      <c r="AO468" s="162"/>
      <c r="AP468" s="162"/>
      <c r="AQ468" s="162"/>
      <c r="AR468" s="162"/>
      <c r="AS468" s="162"/>
      <c r="AT468" s="162"/>
      <c r="AU468" s="162"/>
      <c r="AV468" s="162"/>
      <c r="AW468" s="162"/>
      <c r="AX468" s="162">
        <v>466</v>
      </c>
      <c r="AY468" s="162" t="s">
        <v>361</v>
      </c>
      <c r="AZ468" s="162">
        <v>0</v>
      </c>
      <c r="BA468" s="206" t="s">
        <v>361</v>
      </c>
      <c r="BB468" s="162" t="s">
        <v>361</v>
      </c>
    </row>
    <row r="469" spans="34:54">
      <c r="AH469" s="165" t="s">
        <v>370</v>
      </c>
      <c r="AI469" s="189">
        <v>468</v>
      </c>
      <c r="AJ469" s="189" t="s">
        <v>3776</v>
      </c>
      <c r="AK469" s="184" t="s">
        <v>3777</v>
      </c>
      <c r="AL469" s="187" t="s">
        <v>3778</v>
      </c>
      <c r="AM469" s="162"/>
      <c r="AN469" s="162"/>
      <c r="AO469" s="162"/>
      <c r="AP469" s="162"/>
      <c r="AQ469" s="162"/>
      <c r="AR469" s="162"/>
      <c r="AS469" s="162"/>
      <c r="AT469" s="162"/>
      <c r="AU469" s="162"/>
      <c r="AV469" s="162"/>
      <c r="AW469" s="162"/>
      <c r="AX469" s="162">
        <v>467</v>
      </c>
      <c r="AY469" s="162" t="s">
        <v>361</v>
      </c>
      <c r="AZ469" s="162">
        <v>0</v>
      </c>
      <c r="BA469" s="206" t="s">
        <v>361</v>
      </c>
      <c r="BB469" s="162" t="s">
        <v>361</v>
      </c>
    </row>
    <row r="470" spans="34:54">
      <c r="AH470" s="165" t="s">
        <v>370</v>
      </c>
      <c r="AI470" s="189">
        <v>469</v>
      </c>
      <c r="AJ470" s="189" t="s">
        <v>3779</v>
      </c>
      <c r="AK470" s="183" t="s">
        <v>3780</v>
      </c>
      <c r="AL470" s="186" t="s">
        <v>3781</v>
      </c>
      <c r="AM470" s="162"/>
      <c r="AN470" s="162"/>
      <c r="AO470" s="162"/>
      <c r="AP470" s="162"/>
      <c r="AQ470" s="162"/>
      <c r="AR470" s="162"/>
      <c r="AS470" s="162"/>
      <c r="AT470" s="162"/>
      <c r="AU470" s="162"/>
      <c r="AV470" s="162"/>
      <c r="AW470" s="162"/>
      <c r="AX470" s="162">
        <v>468</v>
      </c>
      <c r="AY470" s="162" t="s">
        <v>361</v>
      </c>
      <c r="AZ470" s="162">
        <v>0</v>
      </c>
      <c r="BA470" s="206" t="s">
        <v>361</v>
      </c>
      <c r="BB470" s="162" t="s">
        <v>361</v>
      </c>
    </row>
    <row r="471" spans="34:54">
      <c r="AH471" s="165" t="s">
        <v>370</v>
      </c>
      <c r="AI471" s="189">
        <v>470</v>
      </c>
      <c r="AJ471" s="189" t="s">
        <v>3782</v>
      </c>
      <c r="AK471" s="184" t="s">
        <v>3783</v>
      </c>
      <c r="AL471" s="187" t="s">
        <v>3784</v>
      </c>
      <c r="AM471" s="162"/>
      <c r="AN471" s="162"/>
      <c r="AO471" s="162"/>
      <c r="AP471" s="162"/>
      <c r="AQ471" s="162"/>
      <c r="AR471" s="162"/>
      <c r="AS471" s="162"/>
      <c r="AT471" s="162"/>
      <c r="AU471" s="162"/>
      <c r="AV471" s="162"/>
      <c r="AW471" s="162"/>
      <c r="AX471" s="162">
        <v>469</v>
      </c>
      <c r="AY471" s="162" t="s">
        <v>361</v>
      </c>
      <c r="AZ471" s="162">
        <v>0</v>
      </c>
      <c r="BA471" s="206" t="s">
        <v>361</v>
      </c>
      <c r="BB471" s="162" t="s">
        <v>361</v>
      </c>
    </row>
    <row r="472" spans="34:54">
      <c r="AH472" s="165" t="s">
        <v>370</v>
      </c>
      <c r="AI472" s="189">
        <v>471</v>
      </c>
      <c r="AJ472" s="189" t="s">
        <v>3785</v>
      </c>
      <c r="AK472" s="183" t="s">
        <v>3786</v>
      </c>
      <c r="AL472" s="186" t="s">
        <v>3787</v>
      </c>
      <c r="AM472" s="162"/>
      <c r="AN472" s="162"/>
      <c r="AO472" s="162"/>
      <c r="AP472" s="162"/>
      <c r="AQ472" s="162"/>
      <c r="AR472" s="162"/>
      <c r="AS472" s="162"/>
      <c r="AT472" s="162"/>
      <c r="AU472" s="162"/>
      <c r="AV472" s="162"/>
      <c r="AW472" s="162"/>
      <c r="AX472" s="162">
        <v>470</v>
      </c>
      <c r="AY472" s="162" t="s">
        <v>361</v>
      </c>
      <c r="AZ472" s="162">
        <v>0</v>
      </c>
      <c r="BA472" s="206" t="s">
        <v>361</v>
      </c>
      <c r="BB472" s="162" t="s">
        <v>361</v>
      </c>
    </row>
    <row r="473" spans="34:54">
      <c r="AH473" s="165" t="s">
        <v>370</v>
      </c>
      <c r="AI473" s="189">
        <v>472</v>
      </c>
      <c r="AJ473" s="189" t="s">
        <v>3788</v>
      </c>
      <c r="AK473" s="184" t="s">
        <v>3789</v>
      </c>
      <c r="AL473" s="187" t="s">
        <v>3790</v>
      </c>
      <c r="AM473" s="162"/>
      <c r="AN473" s="162"/>
      <c r="AO473" s="162"/>
      <c r="AP473" s="162"/>
      <c r="AQ473" s="162"/>
      <c r="AR473" s="162"/>
      <c r="AS473" s="162"/>
      <c r="AT473" s="162"/>
      <c r="AU473" s="162"/>
      <c r="AV473" s="162"/>
      <c r="AW473" s="162"/>
      <c r="AX473" s="162">
        <v>471</v>
      </c>
      <c r="AY473" s="162" t="s">
        <v>361</v>
      </c>
      <c r="AZ473" s="162">
        <v>0</v>
      </c>
      <c r="BA473" s="206" t="s">
        <v>361</v>
      </c>
      <c r="BB473" s="162" t="s">
        <v>361</v>
      </c>
    </row>
    <row r="474" spans="34:54">
      <c r="AH474" s="165" t="s">
        <v>370</v>
      </c>
      <c r="AI474" s="189">
        <v>473</v>
      </c>
      <c r="AJ474" s="189" t="s">
        <v>3791</v>
      </c>
      <c r="AK474" s="183" t="s">
        <v>3792</v>
      </c>
      <c r="AL474" s="186" t="s">
        <v>3793</v>
      </c>
      <c r="AM474" s="162"/>
      <c r="AN474" s="162"/>
      <c r="AO474" s="162"/>
      <c r="AP474" s="162"/>
      <c r="AQ474" s="162"/>
      <c r="AR474" s="162"/>
      <c r="AS474" s="162"/>
      <c r="AT474" s="162"/>
      <c r="AU474" s="162"/>
      <c r="AV474" s="162"/>
      <c r="AW474" s="162"/>
      <c r="AX474" s="162">
        <v>472</v>
      </c>
      <c r="AY474" s="162" t="s">
        <v>361</v>
      </c>
      <c r="AZ474" s="162">
        <v>0</v>
      </c>
      <c r="BA474" s="206" t="s">
        <v>361</v>
      </c>
      <c r="BB474" s="162" t="s">
        <v>361</v>
      </c>
    </row>
    <row r="475" spans="34:54">
      <c r="AH475" s="165" t="s">
        <v>370</v>
      </c>
      <c r="AI475" s="189">
        <v>474</v>
      </c>
      <c r="AJ475" s="189" t="s">
        <v>3794</v>
      </c>
      <c r="AK475" s="184" t="s">
        <v>3795</v>
      </c>
      <c r="AL475" s="187" t="s">
        <v>3796</v>
      </c>
      <c r="AM475" s="162"/>
      <c r="AN475" s="162"/>
      <c r="AO475" s="162"/>
      <c r="AP475" s="162"/>
      <c r="AQ475" s="162"/>
      <c r="AR475" s="162"/>
      <c r="AS475" s="162"/>
      <c r="AT475" s="162"/>
      <c r="AU475" s="162"/>
      <c r="AV475" s="162"/>
      <c r="AW475" s="162"/>
      <c r="AX475" s="162">
        <v>473</v>
      </c>
      <c r="AY475" s="162" t="s">
        <v>361</v>
      </c>
      <c r="AZ475" s="162">
        <v>0</v>
      </c>
      <c r="BA475" s="206" t="s">
        <v>361</v>
      </c>
      <c r="BB475" s="162" t="s">
        <v>361</v>
      </c>
    </row>
    <row r="476" spans="34:54">
      <c r="AH476" s="165" t="s">
        <v>370</v>
      </c>
      <c r="AI476" s="189">
        <v>475</v>
      </c>
      <c r="AJ476" s="189" t="s">
        <v>3797</v>
      </c>
      <c r="AK476" s="183" t="s">
        <v>3798</v>
      </c>
      <c r="AL476" s="186" t="s">
        <v>3799</v>
      </c>
      <c r="AM476" s="162"/>
      <c r="AN476" s="162"/>
      <c r="AO476" s="162"/>
      <c r="AP476" s="162"/>
      <c r="AQ476" s="162"/>
      <c r="AR476" s="162"/>
      <c r="AS476" s="162"/>
      <c r="AT476" s="162"/>
      <c r="AU476" s="162"/>
      <c r="AV476" s="162"/>
      <c r="AW476" s="162"/>
      <c r="AX476" s="162">
        <v>474</v>
      </c>
      <c r="AY476" s="162" t="s">
        <v>361</v>
      </c>
      <c r="AZ476" s="162">
        <v>0</v>
      </c>
      <c r="BA476" s="206" t="s">
        <v>361</v>
      </c>
      <c r="BB476" s="162" t="s">
        <v>361</v>
      </c>
    </row>
    <row r="477" spans="34:54">
      <c r="AH477" s="165" t="s">
        <v>370</v>
      </c>
      <c r="AI477" s="189">
        <v>476</v>
      </c>
      <c r="AJ477" s="189" t="s">
        <v>3800</v>
      </c>
      <c r="AK477" s="184" t="s">
        <v>3801</v>
      </c>
      <c r="AL477" s="187" t="s">
        <v>3802</v>
      </c>
      <c r="AM477" s="162"/>
      <c r="AN477" s="162"/>
      <c r="AO477" s="162"/>
      <c r="AP477" s="162"/>
      <c r="AQ477" s="162"/>
      <c r="AR477" s="162"/>
      <c r="AS477" s="162"/>
      <c r="AT477" s="162"/>
      <c r="AU477" s="162"/>
      <c r="AV477" s="162"/>
      <c r="AW477" s="162"/>
      <c r="AX477" s="162">
        <v>475</v>
      </c>
      <c r="AY477" s="162" t="s">
        <v>361</v>
      </c>
      <c r="AZ477" s="162">
        <v>0</v>
      </c>
      <c r="BA477" s="206" t="s">
        <v>361</v>
      </c>
      <c r="BB477" s="162" t="s">
        <v>361</v>
      </c>
    </row>
    <row r="478" spans="34:54">
      <c r="AH478" s="165" t="s">
        <v>370</v>
      </c>
      <c r="AI478" s="189">
        <v>477</v>
      </c>
      <c r="AJ478" s="189" t="s">
        <v>3803</v>
      </c>
      <c r="AK478" s="183" t="s">
        <v>3804</v>
      </c>
      <c r="AL478" s="186" t="s">
        <v>3805</v>
      </c>
      <c r="AM478" s="162"/>
      <c r="AN478" s="162"/>
      <c r="AO478" s="162"/>
      <c r="AP478" s="162"/>
      <c r="AQ478" s="162"/>
      <c r="AR478" s="162"/>
      <c r="AS478" s="162"/>
      <c r="AT478" s="162"/>
      <c r="AU478" s="162"/>
      <c r="AV478" s="162"/>
      <c r="AW478" s="162"/>
      <c r="AX478" s="162">
        <v>476</v>
      </c>
      <c r="AY478" s="162" t="s">
        <v>361</v>
      </c>
      <c r="AZ478" s="162">
        <v>0</v>
      </c>
      <c r="BA478" s="206" t="s">
        <v>361</v>
      </c>
      <c r="BB478" s="162" t="s">
        <v>361</v>
      </c>
    </row>
    <row r="479" spans="34:54">
      <c r="AH479" s="165" t="s">
        <v>370</v>
      </c>
      <c r="AI479" s="189">
        <v>478</v>
      </c>
      <c r="AJ479" s="189" t="s">
        <v>3806</v>
      </c>
      <c r="AK479" s="184" t="s">
        <v>3807</v>
      </c>
      <c r="AL479" s="187" t="s">
        <v>3808</v>
      </c>
      <c r="AM479" s="162"/>
      <c r="AN479" s="162"/>
      <c r="AO479" s="162"/>
      <c r="AP479" s="162"/>
      <c r="AQ479" s="162"/>
      <c r="AR479" s="162"/>
      <c r="AS479" s="162"/>
      <c r="AT479" s="162"/>
      <c r="AU479" s="162"/>
      <c r="AV479" s="162"/>
      <c r="AW479" s="162"/>
      <c r="AX479" s="162">
        <v>477</v>
      </c>
      <c r="AY479" s="162" t="s">
        <v>361</v>
      </c>
      <c r="AZ479" s="162">
        <v>0</v>
      </c>
      <c r="BA479" s="206" t="s">
        <v>361</v>
      </c>
      <c r="BB479" s="162" t="s">
        <v>361</v>
      </c>
    </row>
    <row r="480" spans="34:54">
      <c r="AH480" s="165" t="s">
        <v>370</v>
      </c>
      <c r="AI480" s="189">
        <v>479</v>
      </c>
      <c r="AJ480" s="189" t="s">
        <v>3809</v>
      </c>
      <c r="AK480" s="183" t="s">
        <v>3810</v>
      </c>
      <c r="AL480" s="186" t="s">
        <v>3811</v>
      </c>
      <c r="AM480" s="162"/>
      <c r="AN480" s="162"/>
      <c r="AO480" s="162"/>
      <c r="AP480" s="162"/>
      <c r="AQ480" s="162"/>
      <c r="AR480" s="162"/>
      <c r="AS480" s="162"/>
      <c r="AT480" s="162"/>
      <c r="AU480" s="162"/>
      <c r="AV480" s="162"/>
      <c r="AW480" s="162"/>
      <c r="AX480" s="162">
        <v>478</v>
      </c>
      <c r="AY480" s="162" t="s">
        <v>361</v>
      </c>
      <c r="AZ480" s="162">
        <v>0</v>
      </c>
      <c r="BA480" s="206" t="s">
        <v>361</v>
      </c>
      <c r="BB480" s="162" t="s">
        <v>361</v>
      </c>
    </row>
    <row r="481" spans="34:54">
      <c r="AH481" s="165" t="s">
        <v>370</v>
      </c>
      <c r="AI481" s="189">
        <v>480</v>
      </c>
      <c r="AJ481" s="189" t="s">
        <v>3812</v>
      </c>
      <c r="AK481" s="184" t="s">
        <v>3813</v>
      </c>
      <c r="AL481" s="187" t="s">
        <v>3814</v>
      </c>
      <c r="AM481" s="162"/>
      <c r="AN481" s="162"/>
      <c r="AO481" s="162"/>
      <c r="AP481" s="162"/>
      <c r="AQ481" s="162"/>
      <c r="AR481" s="162"/>
      <c r="AS481" s="162"/>
      <c r="AT481" s="162"/>
      <c r="AU481" s="162"/>
      <c r="AV481" s="162"/>
      <c r="AW481" s="162"/>
      <c r="AX481" s="162">
        <v>479</v>
      </c>
      <c r="AY481" s="162" t="s">
        <v>361</v>
      </c>
      <c r="AZ481" s="162">
        <v>0</v>
      </c>
      <c r="BA481" s="206" t="s">
        <v>361</v>
      </c>
      <c r="BB481" s="162" t="s">
        <v>361</v>
      </c>
    </row>
    <row r="482" spans="34:54">
      <c r="AH482" s="165" t="s">
        <v>370</v>
      </c>
      <c r="AI482" s="189">
        <v>481</v>
      </c>
      <c r="AJ482" s="189" t="s">
        <v>3815</v>
      </c>
      <c r="AK482" s="183" t="s">
        <v>3816</v>
      </c>
      <c r="AL482" s="186" t="s">
        <v>3817</v>
      </c>
      <c r="AM482" s="162"/>
      <c r="AN482" s="162"/>
      <c r="AO482" s="162"/>
      <c r="AP482" s="162"/>
      <c r="AQ482" s="162"/>
      <c r="AR482" s="162"/>
      <c r="AS482" s="162"/>
      <c r="AT482" s="162"/>
      <c r="AU482" s="162"/>
      <c r="AV482" s="162"/>
      <c r="AW482" s="162"/>
      <c r="AX482" s="162">
        <v>480</v>
      </c>
      <c r="AY482" s="162" t="s">
        <v>361</v>
      </c>
      <c r="AZ482" s="162">
        <v>0</v>
      </c>
      <c r="BA482" s="206" t="s">
        <v>361</v>
      </c>
      <c r="BB482" s="162" t="s">
        <v>361</v>
      </c>
    </row>
    <row r="483" spans="34:54">
      <c r="AH483" s="165" t="s">
        <v>1039</v>
      </c>
      <c r="AI483" s="189">
        <v>482</v>
      </c>
      <c r="AJ483" s="189" t="s">
        <v>3818</v>
      </c>
      <c r="AK483" s="184" t="s">
        <v>3819</v>
      </c>
      <c r="AL483" s="187" t="s">
        <v>3820</v>
      </c>
      <c r="AM483" s="162"/>
      <c r="AN483" s="162"/>
      <c r="AO483" s="162"/>
      <c r="AP483" s="162"/>
      <c r="AQ483" s="162"/>
      <c r="AR483" s="162"/>
      <c r="AS483" s="162"/>
      <c r="AT483" s="162"/>
      <c r="AU483" s="162"/>
      <c r="AV483" s="162"/>
      <c r="AW483" s="162"/>
      <c r="AX483" s="162">
        <v>481</v>
      </c>
      <c r="AY483" s="162" t="s">
        <v>361</v>
      </c>
      <c r="AZ483" s="162">
        <v>0</v>
      </c>
      <c r="BA483" s="206" t="s">
        <v>361</v>
      </c>
      <c r="BB483" s="162" t="s">
        <v>361</v>
      </c>
    </row>
    <row r="484" spans="34:54">
      <c r="AH484" s="165" t="s">
        <v>1039</v>
      </c>
      <c r="AI484" s="189">
        <v>483</v>
      </c>
      <c r="AJ484" s="189" t="s">
        <v>3821</v>
      </c>
      <c r="AK484" s="183" t="s">
        <v>3822</v>
      </c>
      <c r="AL484" s="186" t="s">
        <v>3823</v>
      </c>
      <c r="AM484" s="162"/>
      <c r="AN484" s="162"/>
      <c r="AO484" s="162"/>
      <c r="AP484" s="162"/>
      <c r="AQ484" s="162"/>
      <c r="AR484" s="162"/>
      <c r="AS484" s="162"/>
      <c r="AT484" s="162"/>
      <c r="AU484" s="162"/>
      <c r="AV484" s="162"/>
      <c r="AW484" s="162"/>
      <c r="AX484" s="162">
        <v>482</v>
      </c>
      <c r="AY484" s="162" t="s">
        <v>361</v>
      </c>
      <c r="AZ484" s="162">
        <v>0</v>
      </c>
      <c r="BA484" s="206" t="s">
        <v>361</v>
      </c>
      <c r="BB484" s="162" t="s">
        <v>361</v>
      </c>
    </row>
    <row r="485" spans="34:54">
      <c r="AH485" s="165" t="s">
        <v>1039</v>
      </c>
      <c r="AI485" s="189">
        <v>484</v>
      </c>
      <c r="AJ485" s="189" t="s">
        <v>3824</v>
      </c>
      <c r="AK485" s="184" t="s">
        <v>3825</v>
      </c>
      <c r="AL485" s="187" t="s">
        <v>3826</v>
      </c>
      <c r="AM485" s="162"/>
      <c r="AN485" s="162"/>
      <c r="AO485" s="162"/>
      <c r="AP485" s="162"/>
      <c r="AQ485" s="162"/>
      <c r="AR485" s="162"/>
      <c r="AS485" s="162"/>
      <c r="AT485" s="162"/>
      <c r="AU485" s="162"/>
      <c r="AV485" s="162"/>
      <c r="AW485" s="162"/>
      <c r="AX485" s="162">
        <v>483</v>
      </c>
      <c r="AY485" s="162" t="s">
        <v>361</v>
      </c>
      <c r="AZ485" s="162">
        <v>0</v>
      </c>
      <c r="BA485" s="206" t="s">
        <v>361</v>
      </c>
      <c r="BB485" s="162" t="s">
        <v>361</v>
      </c>
    </row>
    <row r="486" spans="34:54">
      <c r="AH486" s="165" t="s">
        <v>1039</v>
      </c>
      <c r="AI486" s="189">
        <v>485</v>
      </c>
      <c r="AJ486" s="189" t="s">
        <v>3827</v>
      </c>
      <c r="AK486" s="183" t="s">
        <v>1261</v>
      </c>
      <c r="AL486" s="186" t="s">
        <v>3828</v>
      </c>
      <c r="AM486" s="162"/>
      <c r="AN486" s="162"/>
      <c r="AO486" s="162"/>
      <c r="AP486" s="162"/>
      <c r="AQ486" s="162"/>
      <c r="AR486" s="162"/>
      <c r="AS486" s="162"/>
      <c r="AT486" s="162"/>
      <c r="AU486" s="162"/>
      <c r="AV486" s="162"/>
      <c r="AW486" s="162"/>
      <c r="AX486" s="162">
        <v>484</v>
      </c>
      <c r="AY486" s="162" t="s">
        <v>361</v>
      </c>
      <c r="AZ486" s="162">
        <v>0</v>
      </c>
      <c r="BA486" s="206" t="s">
        <v>361</v>
      </c>
      <c r="BB486" s="162" t="s">
        <v>361</v>
      </c>
    </row>
    <row r="487" spans="34:54">
      <c r="AH487" s="165" t="s">
        <v>1039</v>
      </c>
      <c r="AI487" s="189">
        <v>486</v>
      </c>
      <c r="AJ487" s="189" t="s">
        <v>3829</v>
      </c>
      <c r="AK487" s="184" t="s">
        <v>3830</v>
      </c>
      <c r="AL487" s="187" t="s">
        <v>3831</v>
      </c>
      <c r="AM487" s="162"/>
      <c r="AN487" s="162"/>
      <c r="AO487" s="162"/>
      <c r="AP487" s="162"/>
      <c r="AQ487" s="162"/>
      <c r="AR487" s="162"/>
      <c r="AS487" s="162"/>
      <c r="AT487" s="162"/>
      <c r="AU487" s="162"/>
      <c r="AV487" s="162"/>
      <c r="AW487" s="162"/>
      <c r="AX487" s="162">
        <v>485</v>
      </c>
      <c r="AY487" s="162" t="s">
        <v>361</v>
      </c>
      <c r="AZ487" s="162">
        <v>0</v>
      </c>
      <c r="BA487" s="206" t="s">
        <v>361</v>
      </c>
      <c r="BB487" s="162" t="s">
        <v>361</v>
      </c>
    </row>
    <row r="488" spans="34:54">
      <c r="AH488" s="165" t="s">
        <v>1039</v>
      </c>
      <c r="AI488" s="189">
        <v>487</v>
      </c>
      <c r="AJ488" s="189" t="s">
        <v>3832</v>
      </c>
      <c r="AK488" s="183" t="s">
        <v>3833</v>
      </c>
      <c r="AL488" s="186" t="s">
        <v>3834</v>
      </c>
      <c r="AM488" s="162"/>
      <c r="AN488" s="162"/>
      <c r="AO488" s="162"/>
      <c r="AP488" s="162"/>
      <c r="AQ488" s="162"/>
      <c r="AR488" s="162"/>
      <c r="AS488" s="162"/>
      <c r="AT488" s="162"/>
      <c r="AU488" s="162"/>
      <c r="AV488" s="162"/>
      <c r="AW488" s="162"/>
      <c r="AX488" s="162">
        <v>486</v>
      </c>
      <c r="AY488" s="162" t="s">
        <v>361</v>
      </c>
      <c r="AZ488" s="162">
        <v>0</v>
      </c>
      <c r="BA488" s="206" t="s">
        <v>361</v>
      </c>
      <c r="BB488" s="162" t="s">
        <v>361</v>
      </c>
    </row>
    <row r="489" spans="34:54">
      <c r="AH489" s="165" t="s">
        <v>1039</v>
      </c>
      <c r="AI489" s="189">
        <v>488</v>
      </c>
      <c r="AJ489" s="189" t="s">
        <v>3835</v>
      </c>
      <c r="AK489" s="184" t="s">
        <v>3624</v>
      </c>
      <c r="AL489" s="187" t="s">
        <v>3836</v>
      </c>
      <c r="AM489" s="162"/>
      <c r="AN489" s="162"/>
      <c r="AO489" s="162"/>
      <c r="AP489" s="162"/>
      <c r="AQ489" s="162"/>
      <c r="AR489" s="162"/>
      <c r="AS489" s="162"/>
      <c r="AT489" s="162"/>
      <c r="AU489" s="162"/>
      <c r="AV489" s="162"/>
      <c r="AW489" s="162"/>
      <c r="AX489" s="162">
        <v>487</v>
      </c>
      <c r="AY489" s="162" t="s">
        <v>361</v>
      </c>
      <c r="AZ489" s="162">
        <v>0</v>
      </c>
      <c r="BA489" s="206" t="s">
        <v>361</v>
      </c>
      <c r="BB489" s="162" t="s">
        <v>361</v>
      </c>
    </row>
    <row r="490" spans="34:54">
      <c r="AH490" s="165" t="s">
        <v>1039</v>
      </c>
      <c r="AI490" s="189">
        <v>489</v>
      </c>
      <c r="AJ490" s="189" t="s">
        <v>3837</v>
      </c>
      <c r="AK490" s="183" t="s">
        <v>1094</v>
      </c>
      <c r="AL490" s="186" t="s">
        <v>3838</v>
      </c>
      <c r="AM490" s="162"/>
      <c r="AN490" s="162"/>
      <c r="AO490" s="162"/>
      <c r="AP490" s="162"/>
      <c r="AQ490" s="162"/>
      <c r="AR490" s="162"/>
      <c r="AS490" s="162"/>
      <c r="AT490" s="162"/>
      <c r="AU490" s="162"/>
      <c r="AV490" s="162"/>
      <c r="AW490" s="162"/>
      <c r="AX490" s="162">
        <v>488</v>
      </c>
      <c r="AY490" s="162" t="s">
        <v>361</v>
      </c>
      <c r="AZ490" s="162">
        <v>0</v>
      </c>
      <c r="BA490" s="206" t="s">
        <v>361</v>
      </c>
      <c r="BB490" s="162" t="s">
        <v>361</v>
      </c>
    </row>
    <row r="491" spans="34:54">
      <c r="AH491" s="165" t="s">
        <v>1039</v>
      </c>
      <c r="AI491" s="189">
        <v>490</v>
      </c>
      <c r="AJ491" s="189" t="s">
        <v>3839</v>
      </c>
      <c r="AK491" s="184" t="s">
        <v>3840</v>
      </c>
      <c r="AL491" s="187" t="s">
        <v>3841</v>
      </c>
      <c r="AM491" s="162"/>
      <c r="AN491" s="162"/>
      <c r="AO491" s="162"/>
      <c r="AP491" s="162"/>
      <c r="AQ491" s="162"/>
      <c r="AR491" s="162"/>
      <c r="AS491" s="162"/>
      <c r="AT491" s="162"/>
      <c r="AU491" s="162"/>
      <c r="AV491" s="162"/>
      <c r="AW491" s="162"/>
      <c r="AX491" s="162">
        <v>489</v>
      </c>
      <c r="AY491" s="162" t="s">
        <v>361</v>
      </c>
      <c r="AZ491" s="162">
        <v>0</v>
      </c>
      <c r="BA491" s="206" t="s">
        <v>361</v>
      </c>
      <c r="BB491" s="162" t="s">
        <v>361</v>
      </c>
    </row>
    <row r="492" spans="34:54">
      <c r="AH492" s="165" t="s">
        <v>1039</v>
      </c>
      <c r="AI492" s="189">
        <v>491</v>
      </c>
      <c r="AJ492" s="189" t="s">
        <v>3842</v>
      </c>
      <c r="AK492" s="183" t="s">
        <v>3843</v>
      </c>
      <c r="AL492" s="186" t="s">
        <v>3844</v>
      </c>
      <c r="AM492" s="162"/>
      <c r="AN492" s="162"/>
      <c r="AO492" s="162"/>
      <c r="AP492" s="162"/>
      <c r="AQ492" s="162"/>
      <c r="AR492" s="162"/>
      <c r="AS492" s="162"/>
      <c r="AT492" s="162"/>
      <c r="AU492" s="162"/>
      <c r="AV492" s="162"/>
      <c r="AW492" s="162"/>
      <c r="AX492" s="162">
        <v>490</v>
      </c>
      <c r="AY492" s="162" t="s">
        <v>361</v>
      </c>
      <c r="AZ492" s="162">
        <v>0</v>
      </c>
      <c r="BA492" s="206" t="s">
        <v>361</v>
      </c>
      <c r="BB492" s="162" t="s">
        <v>361</v>
      </c>
    </row>
    <row r="493" spans="34:54">
      <c r="AH493" s="165" t="s">
        <v>1039</v>
      </c>
      <c r="AI493" s="189">
        <v>492</v>
      </c>
      <c r="AJ493" s="189" t="s">
        <v>3845</v>
      </c>
      <c r="AK493" s="184" t="s">
        <v>323</v>
      </c>
      <c r="AL493" s="187" t="s">
        <v>3846</v>
      </c>
      <c r="AM493" s="162"/>
      <c r="AN493" s="162"/>
      <c r="AO493" s="162"/>
      <c r="AP493" s="162"/>
      <c r="AQ493" s="162"/>
      <c r="AR493" s="162"/>
      <c r="AS493" s="162"/>
      <c r="AT493" s="162"/>
      <c r="AU493" s="162"/>
      <c r="AV493" s="162"/>
      <c r="AW493" s="162"/>
      <c r="AX493" s="162">
        <v>491</v>
      </c>
      <c r="AY493" s="162" t="s">
        <v>361</v>
      </c>
      <c r="AZ493" s="162">
        <v>0</v>
      </c>
      <c r="BA493" s="206" t="s">
        <v>361</v>
      </c>
      <c r="BB493" s="162" t="s">
        <v>361</v>
      </c>
    </row>
    <row r="494" spans="34:54">
      <c r="AH494" s="165" t="s">
        <v>1039</v>
      </c>
      <c r="AI494" s="189">
        <v>493</v>
      </c>
      <c r="AJ494" s="189" t="s">
        <v>3847</v>
      </c>
      <c r="AK494" s="183" t="s">
        <v>3848</v>
      </c>
      <c r="AL494" s="186" t="s">
        <v>3849</v>
      </c>
      <c r="AM494" s="162"/>
      <c r="AN494" s="162"/>
      <c r="AO494" s="162"/>
      <c r="AP494" s="162"/>
      <c r="AQ494" s="162"/>
      <c r="AR494" s="162"/>
      <c r="AS494" s="162"/>
      <c r="AT494" s="162"/>
      <c r="AU494" s="162"/>
      <c r="AV494" s="162"/>
      <c r="AW494" s="162"/>
      <c r="AX494" s="162">
        <v>492</v>
      </c>
      <c r="AY494" s="162" t="s">
        <v>361</v>
      </c>
      <c r="AZ494" s="162">
        <v>0</v>
      </c>
      <c r="BA494" s="206" t="s">
        <v>361</v>
      </c>
      <c r="BB494" s="162" t="s">
        <v>361</v>
      </c>
    </row>
    <row r="495" spans="34:54">
      <c r="AH495" s="165" t="s">
        <v>1039</v>
      </c>
      <c r="AI495" s="189">
        <v>494</v>
      </c>
      <c r="AJ495" s="189" t="s">
        <v>3850</v>
      </c>
      <c r="AK495" s="184" t="s">
        <v>3851</v>
      </c>
      <c r="AL495" s="187" t="s">
        <v>3852</v>
      </c>
      <c r="AM495" s="162"/>
      <c r="AN495" s="162"/>
      <c r="AO495" s="162"/>
      <c r="AP495" s="162"/>
      <c r="AQ495" s="162"/>
      <c r="AR495" s="162"/>
      <c r="AS495" s="162"/>
      <c r="AT495" s="162"/>
      <c r="AU495" s="162"/>
      <c r="AV495" s="162"/>
      <c r="AW495" s="162"/>
      <c r="AX495" s="162">
        <v>493</v>
      </c>
      <c r="AY495" s="162" t="s">
        <v>361</v>
      </c>
      <c r="AZ495" s="162">
        <v>0</v>
      </c>
      <c r="BA495" s="206" t="s">
        <v>361</v>
      </c>
      <c r="BB495" s="162" t="s">
        <v>361</v>
      </c>
    </row>
    <row r="496" spans="34:54">
      <c r="AH496" s="165" t="s">
        <v>1039</v>
      </c>
      <c r="AI496" s="189">
        <v>495</v>
      </c>
      <c r="AJ496" s="189" t="s">
        <v>3853</v>
      </c>
      <c r="AK496" s="183" t="s">
        <v>3854</v>
      </c>
      <c r="AL496" s="186" t="s">
        <v>3855</v>
      </c>
      <c r="AM496" s="162"/>
      <c r="AN496" s="162"/>
      <c r="AO496" s="162"/>
      <c r="AP496" s="162"/>
      <c r="AQ496" s="162"/>
      <c r="AR496" s="162"/>
      <c r="AS496" s="162"/>
      <c r="AT496" s="162"/>
      <c r="AU496" s="162"/>
      <c r="AV496" s="162"/>
      <c r="AW496" s="162"/>
      <c r="AX496" s="162">
        <v>494</v>
      </c>
      <c r="AY496" s="162" t="s">
        <v>361</v>
      </c>
      <c r="AZ496" s="162">
        <v>0</v>
      </c>
      <c r="BA496" s="206" t="s">
        <v>361</v>
      </c>
      <c r="BB496" s="162" t="s">
        <v>361</v>
      </c>
    </row>
    <row r="497" spans="34:54">
      <c r="AH497" s="165" t="s">
        <v>1039</v>
      </c>
      <c r="AI497" s="189">
        <v>496</v>
      </c>
      <c r="AJ497" s="189" t="s">
        <v>3856</v>
      </c>
      <c r="AK497" s="184" t="s">
        <v>3857</v>
      </c>
      <c r="AL497" s="187" t="s">
        <v>3858</v>
      </c>
      <c r="AM497" s="162"/>
      <c r="AN497" s="162"/>
      <c r="AO497" s="162"/>
      <c r="AP497" s="162"/>
      <c r="AQ497" s="162"/>
      <c r="AR497" s="162"/>
      <c r="AS497" s="162"/>
      <c r="AT497" s="162"/>
      <c r="AU497" s="162"/>
      <c r="AV497" s="162"/>
      <c r="AW497" s="162"/>
      <c r="AX497" s="162">
        <v>495</v>
      </c>
      <c r="AY497" s="162" t="s">
        <v>361</v>
      </c>
      <c r="AZ497" s="162">
        <v>0</v>
      </c>
      <c r="BA497" s="206" t="s">
        <v>361</v>
      </c>
      <c r="BB497" s="162" t="s">
        <v>361</v>
      </c>
    </row>
    <row r="498" spans="34:54">
      <c r="AH498" s="165" t="s">
        <v>1039</v>
      </c>
      <c r="AI498" s="189">
        <v>497</v>
      </c>
      <c r="AJ498" s="189" t="s">
        <v>3859</v>
      </c>
      <c r="AK498" s="183" t="s">
        <v>3860</v>
      </c>
      <c r="AL498" s="186" t="s">
        <v>3861</v>
      </c>
      <c r="AM498" s="162"/>
      <c r="AN498" s="162"/>
      <c r="AO498" s="162"/>
      <c r="AP498" s="162"/>
      <c r="AQ498" s="162"/>
      <c r="AR498" s="162"/>
      <c r="AS498" s="162"/>
      <c r="AT498" s="162"/>
      <c r="AU498" s="162"/>
      <c r="AV498" s="162"/>
      <c r="AW498" s="162"/>
      <c r="AX498" s="162">
        <v>496</v>
      </c>
      <c r="AY498" s="162" t="s">
        <v>361</v>
      </c>
      <c r="AZ498" s="162">
        <v>0</v>
      </c>
      <c r="BA498" s="206" t="s">
        <v>361</v>
      </c>
      <c r="BB498" s="162" t="s">
        <v>361</v>
      </c>
    </row>
    <row r="499" spans="34:54">
      <c r="AH499" s="165" t="s">
        <v>1038</v>
      </c>
      <c r="AI499" s="189">
        <v>498</v>
      </c>
      <c r="AJ499" s="189" t="s">
        <v>3862</v>
      </c>
      <c r="AK499" s="184" t="s">
        <v>3863</v>
      </c>
      <c r="AL499" s="187" t="s">
        <v>3864</v>
      </c>
      <c r="AM499" s="162"/>
      <c r="AN499" s="162"/>
      <c r="AO499" s="162"/>
      <c r="AP499" s="162"/>
      <c r="AQ499" s="162"/>
      <c r="AR499" s="162"/>
      <c r="AS499" s="162"/>
      <c r="AT499" s="162"/>
      <c r="AU499" s="162"/>
      <c r="AV499" s="162"/>
      <c r="AW499" s="162"/>
      <c r="AX499" s="162">
        <v>497</v>
      </c>
      <c r="AY499" s="162" t="s">
        <v>361</v>
      </c>
      <c r="AZ499" s="162">
        <v>0</v>
      </c>
      <c r="BA499" s="206" t="s">
        <v>361</v>
      </c>
      <c r="BB499" s="162" t="s">
        <v>361</v>
      </c>
    </row>
    <row r="500" spans="34:54">
      <c r="AH500" s="165" t="s">
        <v>1038</v>
      </c>
      <c r="AI500" s="189">
        <v>499</v>
      </c>
      <c r="AJ500" s="189" t="s">
        <v>3865</v>
      </c>
      <c r="AK500" s="183" t="s">
        <v>3866</v>
      </c>
      <c r="AL500" s="186" t="s">
        <v>3867</v>
      </c>
      <c r="AM500" s="162"/>
      <c r="AN500" s="162"/>
      <c r="AO500" s="162"/>
      <c r="AP500" s="162"/>
      <c r="AQ500" s="162"/>
      <c r="AR500" s="162"/>
      <c r="AS500" s="162"/>
      <c r="AT500" s="162"/>
      <c r="AU500" s="162"/>
      <c r="AV500" s="162"/>
      <c r="AW500" s="162"/>
      <c r="AX500" s="162">
        <v>498</v>
      </c>
      <c r="AY500" s="162" t="s">
        <v>361</v>
      </c>
      <c r="AZ500" s="162">
        <v>0</v>
      </c>
      <c r="BA500" s="206" t="s">
        <v>361</v>
      </c>
      <c r="BB500" s="162" t="s">
        <v>361</v>
      </c>
    </row>
    <row r="501" spans="34:54">
      <c r="AH501" s="165" t="s">
        <v>1038</v>
      </c>
      <c r="AI501" s="189">
        <v>500</v>
      </c>
      <c r="AJ501" s="189" t="s">
        <v>3868</v>
      </c>
      <c r="AK501" s="184" t="s">
        <v>3869</v>
      </c>
      <c r="AL501" s="187" t="s">
        <v>3870</v>
      </c>
      <c r="AM501" s="162"/>
      <c r="AN501" s="162"/>
      <c r="AO501" s="162"/>
      <c r="AP501" s="162"/>
      <c r="AQ501" s="162"/>
      <c r="AR501" s="162"/>
      <c r="AS501" s="162"/>
      <c r="AT501" s="162"/>
      <c r="AU501" s="162"/>
      <c r="AV501" s="162"/>
      <c r="AW501" s="162"/>
      <c r="AX501" s="162">
        <v>499</v>
      </c>
      <c r="AY501" s="162" t="s">
        <v>361</v>
      </c>
      <c r="AZ501" s="162">
        <v>0</v>
      </c>
      <c r="BA501" s="206" t="s">
        <v>361</v>
      </c>
      <c r="BB501" s="162" t="s">
        <v>361</v>
      </c>
    </row>
    <row r="502" spans="34:54">
      <c r="AH502" s="165" t="s">
        <v>1038</v>
      </c>
      <c r="AI502" s="189">
        <v>501</v>
      </c>
      <c r="AJ502" s="189" t="s">
        <v>3871</v>
      </c>
      <c r="AK502" s="183" t="s">
        <v>3872</v>
      </c>
      <c r="AL502" s="186" t="s">
        <v>3873</v>
      </c>
      <c r="AM502" s="162"/>
      <c r="AN502" s="162"/>
      <c r="AO502" s="162"/>
      <c r="AP502" s="162"/>
      <c r="AQ502" s="162"/>
      <c r="AR502" s="162"/>
      <c r="AS502" s="162"/>
      <c r="AT502" s="162"/>
      <c r="AU502" s="162"/>
      <c r="AV502" s="162"/>
      <c r="AW502" s="162"/>
      <c r="AX502" s="162">
        <v>500</v>
      </c>
      <c r="AY502" s="162" t="s">
        <v>361</v>
      </c>
      <c r="AZ502" s="162">
        <v>0</v>
      </c>
      <c r="BA502" s="206" t="s">
        <v>361</v>
      </c>
      <c r="BB502" s="162" t="s">
        <v>361</v>
      </c>
    </row>
    <row r="503" spans="34:54">
      <c r="AH503" s="165" t="s">
        <v>1038</v>
      </c>
      <c r="AI503" s="189">
        <v>502</v>
      </c>
      <c r="AJ503" s="189" t="s">
        <v>3874</v>
      </c>
      <c r="AK503" s="184" t="s">
        <v>3875</v>
      </c>
      <c r="AL503" s="187" t="s">
        <v>3876</v>
      </c>
      <c r="AM503" s="162"/>
      <c r="AN503" s="162"/>
      <c r="AO503" s="162"/>
      <c r="AP503" s="162"/>
      <c r="AQ503" s="162"/>
      <c r="AR503" s="162"/>
      <c r="AS503" s="162"/>
      <c r="AT503" s="162"/>
      <c r="AU503" s="162"/>
      <c r="AV503" s="162"/>
      <c r="AW503" s="162"/>
      <c r="AX503" s="162">
        <v>501</v>
      </c>
      <c r="AY503" s="162" t="s">
        <v>361</v>
      </c>
      <c r="AZ503" s="162">
        <v>0</v>
      </c>
      <c r="BA503" s="206" t="s">
        <v>361</v>
      </c>
      <c r="BB503" s="162" t="s">
        <v>361</v>
      </c>
    </row>
    <row r="504" spans="34:54">
      <c r="AH504" s="165" t="s">
        <v>1038</v>
      </c>
      <c r="AI504" s="189">
        <v>503</v>
      </c>
      <c r="AJ504" s="189" t="s">
        <v>3877</v>
      </c>
      <c r="AK504" s="183" t="s">
        <v>3878</v>
      </c>
      <c r="AL504" s="186" t="s">
        <v>3879</v>
      </c>
      <c r="AM504" s="162"/>
      <c r="AN504" s="162"/>
      <c r="AO504" s="162"/>
      <c r="AP504" s="162"/>
      <c r="AQ504" s="162"/>
      <c r="AR504" s="162"/>
      <c r="AS504" s="162"/>
      <c r="AT504" s="162"/>
      <c r="AU504" s="162"/>
      <c r="AV504" s="162"/>
      <c r="AW504" s="162"/>
      <c r="AX504" s="162">
        <v>502</v>
      </c>
      <c r="AY504" s="162" t="s">
        <v>361</v>
      </c>
      <c r="AZ504" s="162">
        <v>0</v>
      </c>
      <c r="BA504" s="206" t="s">
        <v>361</v>
      </c>
      <c r="BB504" s="162" t="s">
        <v>361</v>
      </c>
    </row>
    <row r="505" spans="34:54">
      <c r="AH505" s="165" t="s">
        <v>1038</v>
      </c>
      <c r="AI505" s="189">
        <v>504</v>
      </c>
      <c r="AJ505" s="189" t="s">
        <v>3880</v>
      </c>
      <c r="AK505" s="184" t="s">
        <v>149</v>
      </c>
      <c r="AL505" s="187" t="s">
        <v>3881</v>
      </c>
      <c r="AM505" s="162"/>
      <c r="AN505" s="162"/>
      <c r="AO505" s="162"/>
      <c r="AP505" s="162"/>
      <c r="AQ505" s="162"/>
      <c r="AR505" s="162"/>
      <c r="AS505" s="162"/>
      <c r="AT505" s="162"/>
      <c r="AU505" s="162"/>
      <c r="AV505" s="162"/>
      <c r="AW505" s="162"/>
      <c r="AX505" s="162">
        <v>503</v>
      </c>
      <c r="AY505" s="162" t="s">
        <v>361</v>
      </c>
      <c r="AZ505" s="162">
        <v>0</v>
      </c>
      <c r="BA505" s="206" t="s">
        <v>361</v>
      </c>
      <c r="BB505" s="162" t="s">
        <v>361</v>
      </c>
    </row>
    <row r="506" spans="34:54">
      <c r="AH506" s="165" t="s">
        <v>1038</v>
      </c>
      <c r="AI506" s="189">
        <v>505</v>
      </c>
      <c r="AJ506" s="189" t="s">
        <v>3882</v>
      </c>
      <c r="AK506" s="183" t="s">
        <v>3883</v>
      </c>
      <c r="AL506" s="186" t="s">
        <v>3884</v>
      </c>
      <c r="AM506" s="162"/>
      <c r="AN506" s="162"/>
      <c r="AO506" s="162"/>
      <c r="AP506" s="162"/>
      <c r="AQ506" s="162"/>
      <c r="AR506" s="162"/>
      <c r="AS506" s="162"/>
      <c r="AT506" s="162"/>
      <c r="AU506" s="162"/>
      <c r="AV506" s="162"/>
      <c r="AW506" s="162"/>
      <c r="AX506" s="162">
        <v>504</v>
      </c>
      <c r="AY506" s="162" t="s">
        <v>361</v>
      </c>
      <c r="AZ506" s="162">
        <v>0</v>
      </c>
      <c r="BA506" s="206" t="s">
        <v>361</v>
      </c>
      <c r="BB506" s="162" t="s">
        <v>361</v>
      </c>
    </row>
    <row r="507" spans="34:54">
      <c r="AH507" s="165" t="s">
        <v>1038</v>
      </c>
      <c r="AI507" s="189">
        <v>506</v>
      </c>
      <c r="AJ507" s="189" t="s">
        <v>3885</v>
      </c>
      <c r="AK507" s="184" t="s">
        <v>3886</v>
      </c>
      <c r="AL507" s="187" t="s">
        <v>3887</v>
      </c>
      <c r="AM507" s="162"/>
      <c r="AN507" s="162"/>
      <c r="AO507" s="162"/>
      <c r="AP507" s="162"/>
      <c r="AQ507" s="162"/>
      <c r="AR507" s="162"/>
      <c r="AS507" s="162"/>
      <c r="AT507" s="162"/>
      <c r="AU507" s="162"/>
      <c r="AV507" s="162"/>
      <c r="AW507" s="162"/>
      <c r="AX507" s="162">
        <v>505</v>
      </c>
      <c r="AY507" s="162" t="s">
        <v>361</v>
      </c>
      <c r="AZ507" s="162">
        <v>0</v>
      </c>
      <c r="BA507" s="206" t="s">
        <v>361</v>
      </c>
      <c r="BB507" s="162" t="s">
        <v>361</v>
      </c>
    </row>
    <row r="508" spans="34:54">
      <c r="AH508" s="165" t="s">
        <v>1038</v>
      </c>
      <c r="AI508" s="189">
        <v>507</v>
      </c>
      <c r="AJ508" s="189" t="s">
        <v>3888</v>
      </c>
      <c r="AK508" s="183" t="s">
        <v>3889</v>
      </c>
      <c r="AL508" s="186" t="s">
        <v>3890</v>
      </c>
      <c r="AM508" s="162"/>
      <c r="AN508" s="162"/>
      <c r="AO508" s="162"/>
      <c r="AP508" s="162"/>
      <c r="AQ508" s="162"/>
      <c r="AR508" s="162"/>
      <c r="AS508" s="162"/>
      <c r="AT508" s="162"/>
      <c r="AU508" s="162"/>
      <c r="AV508" s="162"/>
      <c r="AW508" s="162"/>
      <c r="AX508" s="162">
        <v>506</v>
      </c>
      <c r="AY508" s="162" t="s">
        <v>361</v>
      </c>
      <c r="AZ508" s="162">
        <v>0</v>
      </c>
      <c r="BA508" s="206" t="s">
        <v>361</v>
      </c>
      <c r="BB508" s="162" t="s">
        <v>361</v>
      </c>
    </row>
    <row r="509" spans="34:54">
      <c r="AH509" s="165" t="s">
        <v>1038</v>
      </c>
      <c r="AI509" s="189">
        <v>508</v>
      </c>
      <c r="AJ509" s="189" t="s">
        <v>3891</v>
      </c>
      <c r="AK509" s="184" t="s">
        <v>3892</v>
      </c>
      <c r="AL509" s="187" t="s">
        <v>3893</v>
      </c>
      <c r="AM509" s="162"/>
      <c r="AN509" s="162"/>
      <c r="AO509" s="162"/>
      <c r="AP509" s="162"/>
      <c r="AQ509" s="162"/>
      <c r="AR509" s="162"/>
      <c r="AS509" s="162"/>
      <c r="AT509" s="162"/>
      <c r="AU509" s="162"/>
      <c r="AV509" s="162"/>
      <c r="AW509" s="162"/>
      <c r="AX509" s="162">
        <v>507</v>
      </c>
      <c r="AY509" s="162" t="s">
        <v>361</v>
      </c>
      <c r="AZ509" s="162">
        <v>0</v>
      </c>
      <c r="BA509" s="206" t="s">
        <v>361</v>
      </c>
      <c r="BB509" s="162" t="s">
        <v>361</v>
      </c>
    </row>
    <row r="510" spans="34:54">
      <c r="AH510" s="165" t="s">
        <v>1038</v>
      </c>
      <c r="AI510" s="189">
        <v>509</v>
      </c>
      <c r="AJ510" s="189" t="s">
        <v>3894</v>
      </c>
      <c r="AK510" s="183" t="s">
        <v>3895</v>
      </c>
      <c r="AL510" s="186" t="s">
        <v>3896</v>
      </c>
      <c r="AM510" s="162"/>
      <c r="AN510" s="162"/>
      <c r="AO510" s="162"/>
      <c r="AP510" s="162"/>
      <c r="AQ510" s="162"/>
      <c r="AR510" s="162"/>
      <c r="AS510" s="162"/>
      <c r="AT510" s="162"/>
      <c r="AU510" s="162"/>
      <c r="AV510" s="162"/>
      <c r="AW510" s="162"/>
      <c r="AX510" s="162">
        <v>508</v>
      </c>
      <c r="AY510" s="162" t="s">
        <v>361</v>
      </c>
      <c r="AZ510" s="162">
        <v>0</v>
      </c>
      <c r="BA510" s="206" t="s">
        <v>361</v>
      </c>
      <c r="BB510" s="162" t="s">
        <v>361</v>
      </c>
    </row>
    <row r="511" spans="34:54">
      <c r="AH511" s="165" t="s">
        <v>1038</v>
      </c>
      <c r="AI511" s="189">
        <v>510</v>
      </c>
      <c r="AJ511" s="189" t="s">
        <v>3897</v>
      </c>
      <c r="AK511" s="184" t="s">
        <v>3898</v>
      </c>
      <c r="AL511" s="187" t="s">
        <v>3899</v>
      </c>
      <c r="AM511" s="162"/>
      <c r="AN511" s="162"/>
      <c r="AO511" s="162"/>
      <c r="AP511" s="162"/>
      <c r="AQ511" s="162"/>
      <c r="AR511" s="162"/>
      <c r="AS511" s="162"/>
      <c r="AT511" s="162"/>
      <c r="AU511" s="162"/>
      <c r="AV511" s="162"/>
      <c r="AW511" s="162"/>
      <c r="AX511" s="162">
        <v>509</v>
      </c>
      <c r="AY511" s="162" t="s">
        <v>361</v>
      </c>
      <c r="AZ511" s="162">
        <v>0</v>
      </c>
      <c r="BA511" s="206" t="s">
        <v>361</v>
      </c>
      <c r="BB511" s="162" t="s">
        <v>361</v>
      </c>
    </row>
    <row r="512" spans="34:54">
      <c r="AH512" s="165" t="s">
        <v>1038</v>
      </c>
      <c r="AI512" s="189">
        <v>511</v>
      </c>
      <c r="AJ512" s="189" t="s">
        <v>3900</v>
      </c>
      <c r="AK512" s="183" t="s">
        <v>3901</v>
      </c>
      <c r="AL512" s="186" t="s">
        <v>3902</v>
      </c>
      <c r="AM512" s="162"/>
      <c r="AN512" s="162"/>
      <c r="AO512" s="162"/>
      <c r="AP512" s="162"/>
      <c r="AQ512" s="162"/>
      <c r="AR512" s="162"/>
      <c r="AS512" s="162"/>
      <c r="AT512" s="162"/>
      <c r="AU512" s="162"/>
      <c r="AV512" s="162"/>
      <c r="AW512" s="162"/>
      <c r="AX512" s="162">
        <v>510</v>
      </c>
      <c r="AY512" s="162" t="s">
        <v>361</v>
      </c>
      <c r="AZ512" s="162">
        <v>0</v>
      </c>
      <c r="BA512" s="206" t="s">
        <v>361</v>
      </c>
      <c r="BB512" s="162" t="s">
        <v>361</v>
      </c>
    </row>
    <row r="513" spans="34:54">
      <c r="AH513" s="165" t="s">
        <v>1038</v>
      </c>
      <c r="AI513" s="189">
        <v>512</v>
      </c>
      <c r="AJ513" s="189" t="s">
        <v>3903</v>
      </c>
      <c r="AK513" s="184" t="s">
        <v>3904</v>
      </c>
      <c r="AL513" s="187" t="s">
        <v>3905</v>
      </c>
      <c r="AM513" s="162"/>
      <c r="AN513" s="162"/>
      <c r="AO513" s="162"/>
      <c r="AP513" s="162"/>
      <c r="AQ513" s="162"/>
      <c r="AR513" s="162"/>
      <c r="AS513" s="162"/>
      <c r="AT513" s="162"/>
      <c r="AU513" s="162"/>
      <c r="AV513" s="162"/>
      <c r="AW513" s="162"/>
      <c r="AX513" s="162">
        <v>511</v>
      </c>
      <c r="AY513" s="162" t="s">
        <v>361</v>
      </c>
      <c r="AZ513" s="162">
        <v>0</v>
      </c>
      <c r="BA513" s="206" t="s">
        <v>361</v>
      </c>
      <c r="BB513" s="162" t="s">
        <v>361</v>
      </c>
    </row>
    <row r="514" spans="34:54">
      <c r="AH514" s="165" t="s">
        <v>1038</v>
      </c>
      <c r="AI514" s="189">
        <v>513</v>
      </c>
      <c r="AJ514" s="189" t="s">
        <v>3906</v>
      </c>
      <c r="AK514" s="183" t="s">
        <v>3907</v>
      </c>
      <c r="AL514" s="186" t="s">
        <v>3908</v>
      </c>
      <c r="AM514" s="162"/>
      <c r="AN514" s="162"/>
      <c r="AO514" s="162"/>
      <c r="AP514" s="162"/>
      <c r="AQ514" s="162"/>
      <c r="AR514" s="162"/>
      <c r="AS514" s="162"/>
      <c r="AT514" s="162"/>
      <c r="AU514" s="162"/>
      <c r="AV514" s="162"/>
      <c r="AW514" s="162"/>
      <c r="AX514" s="162">
        <v>512</v>
      </c>
      <c r="AY514" s="162" t="s">
        <v>361</v>
      </c>
      <c r="AZ514" s="162">
        <v>0</v>
      </c>
      <c r="BA514" s="206" t="s">
        <v>361</v>
      </c>
      <c r="BB514" s="162" t="s">
        <v>361</v>
      </c>
    </row>
    <row r="515" spans="34:54">
      <c r="AH515" s="165" t="s">
        <v>1038</v>
      </c>
      <c r="AI515" s="189">
        <v>514</v>
      </c>
      <c r="AJ515" s="189" t="s">
        <v>3909</v>
      </c>
      <c r="AK515" s="184" t="s">
        <v>3910</v>
      </c>
      <c r="AL515" s="187" t="s">
        <v>3911</v>
      </c>
      <c r="AM515" s="162"/>
      <c r="AN515" s="162"/>
      <c r="AO515" s="162"/>
      <c r="AP515" s="162"/>
      <c r="AQ515" s="162"/>
      <c r="AR515" s="162"/>
      <c r="AS515" s="162"/>
      <c r="AT515" s="162"/>
      <c r="AU515" s="162"/>
      <c r="AV515" s="162"/>
      <c r="AW515" s="162"/>
      <c r="AX515" s="162">
        <v>513</v>
      </c>
      <c r="AY515" s="162" t="s">
        <v>361</v>
      </c>
      <c r="AZ515" s="162">
        <v>0</v>
      </c>
      <c r="BA515" s="206" t="s">
        <v>361</v>
      </c>
      <c r="BB515" s="162" t="s">
        <v>361</v>
      </c>
    </row>
    <row r="516" spans="34:54">
      <c r="AH516" s="165" t="s">
        <v>1038</v>
      </c>
      <c r="AI516" s="189">
        <v>515</v>
      </c>
      <c r="AJ516" s="189" t="s">
        <v>3912</v>
      </c>
      <c r="AK516" s="183" t="s">
        <v>3913</v>
      </c>
      <c r="AL516" s="186" t="s">
        <v>3914</v>
      </c>
      <c r="AM516" s="162"/>
      <c r="AN516" s="162"/>
      <c r="AO516" s="162"/>
      <c r="AP516" s="162"/>
      <c r="AQ516" s="162"/>
      <c r="AR516" s="162"/>
      <c r="AS516" s="162"/>
      <c r="AT516" s="162"/>
      <c r="AU516" s="162"/>
      <c r="AV516" s="162"/>
      <c r="AW516" s="162"/>
      <c r="AX516" s="162">
        <v>514</v>
      </c>
      <c r="AY516" s="162" t="s">
        <v>361</v>
      </c>
      <c r="AZ516" s="162">
        <v>0</v>
      </c>
      <c r="BA516" s="206" t="s">
        <v>361</v>
      </c>
      <c r="BB516" s="162" t="s">
        <v>361</v>
      </c>
    </row>
    <row r="517" spans="34:54">
      <c r="AH517" s="165" t="s">
        <v>1038</v>
      </c>
      <c r="AI517" s="189">
        <v>516</v>
      </c>
      <c r="AJ517" s="189" t="s">
        <v>3915</v>
      </c>
      <c r="AK517" s="184" t="s">
        <v>3916</v>
      </c>
      <c r="AL517" s="187" t="s">
        <v>3917</v>
      </c>
      <c r="AM517" s="162"/>
      <c r="AN517" s="162"/>
      <c r="AO517" s="162"/>
      <c r="AP517" s="162"/>
      <c r="AQ517" s="162"/>
      <c r="AR517" s="162"/>
      <c r="AS517" s="162"/>
      <c r="AT517" s="162"/>
      <c r="AU517" s="162"/>
      <c r="AV517" s="162"/>
      <c r="AW517" s="162"/>
      <c r="AX517" s="162">
        <v>515</v>
      </c>
      <c r="AY517" s="162" t="s">
        <v>361</v>
      </c>
      <c r="AZ517" s="162">
        <v>0</v>
      </c>
      <c r="BA517" s="206" t="s">
        <v>361</v>
      </c>
      <c r="BB517" s="162" t="s">
        <v>361</v>
      </c>
    </row>
    <row r="518" spans="34:54">
      <c r="AH518" s="165" t="s">
        <v>1038</v>
      </c>
      <c r="AI518" s="189">
        <v>517</v>
      </c>
      <c r="AJ518" s="189" t="s">
        <v>3918</v>
      </c>
      <c r="AK518" s="183" t="s">
        <v>3919</v>
      </c>
      <c r="AL518" s="186" t="s">
        <v>3920</v>
      </c>
      <c r="AM518" s="162"/>
      <c r="AN518" s="162"/>
      <c r="AO518" s="162"/>
      <c r="AP518" s="162"/>
      <c r="AQ518" s="162"/>
      <c r="AR518" s="162"/>
      <c r="AS518" s="162"/>
      <c r="AT518" s="162"/>
      <c r="AU518" s="162"/>
      <c r="AV518" s="162"/>
      <c r="AW518" s="162"/>
      <c r="AX518" s="162">
        <v>516</v>
      </c>
      <c r="AY518" s="162" t="s">
        <v>361</v>
      </c>
      <c r="AZ518" s="162">
        <v>0</v>
      </c>
      <c r="BA518" s="206" t="s">
        <v>361</v>
      </c>
      <c r="BB518" s="162" t="s">
        <v>361</v>
      </c>
    </row>
    <row r="519" spans="34:54">
      <c r="AH519" s="165" t="s">
        <v>1038</v>
      </c>
      <c r="AI519" s="189">
        <v>518</v>
      </c>
      <c r="AJ519" s="189" t="s">
        <v>3921</v>
      </c>
      <c r="AK519" s="184" t="s">
        <v>3922</v>
      </c>
      <c r="AL519" s="187" t="s">
        <v>3923</v>
      </c>
      <c r="AM519" s="162"/>
      <c r="AN519" s="162"/>
      <c r="AO519" s="162"/>
      <c r="AP519" s="162"/>
      <c r="AQ519" s="162"/>
      <c r="AR519" s="162"/>
      <c r="AS519" s="162"/>
      <c r="AT519" s="162"/>
      <c r="AU519" s="162"/>
      <c r="AV519" s="162"/>
      <c r="AW519" s="162"/>
      <c r="AX519" s="162">
        <v>517</v>
      </c>
      <c r="AY519" s="162" t="s">
        <v>361</v>
      </c>
      <c r="AZ519" s="162">
        <v>0</v>
      </c>
      <c r="BA519" s="206" t="s">
        <v>361</v>
      </c>
      <c r="BB519" s="162" t="s">
        <v>361</v>
      </c>
    </row>
    <row r="520" spans="34:54">
      <c r="AH520" s="165" t="s">
        <v>1038</v>
      </c>
      <c r="AI520" s="189">
        <v>519</v>
      </c>
      <c r="AJ520" s="189" t="s">
        <v>3924</v>
      </c>
      <c r="AK520" s="183" t="s">
        <v>3925</v>
      </c>
      <c r="AL520" s="186" t="s">
        <v>3926</v>
      </c>
      <c r="AM520" s="162"/>
      <c r="AN520" s="162"/>
      <c r="AO520" s="162"/>
      <c r="AP520" s="162"/>
      <c r="AQ520" s="162"/>
      <c r="AR520" s="162"/>
      <c r="AS520" s="162"/>
      <c r="AT520" s="162"/>
      <c r="AU520" s="162"/>
      <c r="AV520" s="162"/>
      <c r="AW520" s="162"/>
      <c r="AX520" s="162">
        <v>518</v>
      </c>
      <c r="AY520" s="162" t="s">
        <v>361</v>
      </c>
      <c r="AZ520" s="162">
        <v>0</v>
      </c>
      <c r="BA520" s="206" t="s">
        <v>361</v>
      </c>
      <c r="BB520" s="162" t="s">
        <v>361</v>
      </c>
    </row>
    <row r="521" spans="34:54">
      <c r="AH521" s="165" t="s">
        <v>1038</v>
      </c>
      <c r="AI521" s="189">
        <v>520</v>
      </c>
      <c r="AJ521" s="189" t="s">
        <v>3927</v>
      </c>
      <c r="AK521" s="184" t="s">
        <v>3928</v>
      </c>
      <c r="AL521" s="187" t="s">
        <v>3929</v>
      </c>
      <c r="AM521" s="162"/>
      <c r="AN521" s="162"/>
      <c r="AO521" s="162"/>
      <c r="AP521" s="162"/>
      <c r="AQ521" s="162"/>
      <c r="AR521" s="162"/>
      <c r="AS521" s="162"/>
      <c r="AT521" s="162"/>
      <c r="AU521" s="162"/>
      <c r="AV521" s="162"/>
      <c r="AW521" s="162"/>
      <c r="AX521" s="162">
        <v>519</v>
      </c>
      <c r="AY521" s="162" t="s">
        <v>361</v>
      </c>
      <c r="AZ521" s="162">
        <v>0</v>
      </c>
      <c r="BA521" s="206" t="s">
        <v>361</v>
      </c>
      <c r="BB521" s="162" t="s">
        <v>361</v>
      </c>
    </row>
    <row r="522" spans="34:54">
      <c r="AH522" s="165" t="s">
        <v>1038</v>
      </c>
      <c r="AI522" s="189">
        <v>521</v>
      </c>
      <c r="AJ522" s="189" t="s">
        <v>3930</v>
      </c>
      <c r="AK522" s="183" t="s">
        <v>3931</v>
      </c>
      <c r="AL522" s="186" t="s">
        <v>3932</v>
      </c>
      <c r="AM522" s="162"/>
      <c r="AN522" s="162"/>
      <c r="AO522" s="162"/>
      <c r="AP522" s="162"/>
      <c r="AQ522" s="162"/>
      <c r="AR522" s="162"/>
      <c r="AS522" s="162"/>
      <c r="AT522" s="162"/>
      <c r="AU522" s="162"/>
      <c r="AV522" s="162"/>
      <c r="AW522" s="162"/>
      <c r="AX522" s="162">
        <v>520</v>
      </c>
      <c r="AY522" s="162" t="s">
        <v>361</v>
      </c>
      <c r="AZ522" s="162">
        <v>0</v>
      </c>
      <c r="BA522" s="206" t="s">
        <v>361</v>
      </c>
      <c r="BB522" s="162" t="s">
        <v>361</v>
      </c>
    </row>
    <row r="523" spans="34:54">
      <c r="AH523" s="165" t="s">
        <v>1038</v>
      </c>
      <c r="AI523" s="189">
        <v>522</v>
      </c>
      <c r="AJ523" s="189" t="s">
        <v>3933</v>
      </c>
      <c r="AK523" s="184" t="s">
        <v>3934</v>
      </c>
      <c r="AL523" s="187" t="s">
        <v>3935</v>
      </c>
      <c r="AM523" s="162"/>
      <c r="AN523" s="162"/>
      <c r="AO523" s="162"/>
      <c r="AP523" s="162"/>
      <c r="AQ523" s="162"/>
      <c r="AR523" s="162"/>
      <c r="AS523" s="162"/>
      <c r="AT523" s="162"/>
      <c r="AU523" s="162"/>
      <c r="AV523" s="162"/>
      <c r="AW523" s="162"/>
      <c r="AX523" s="162">
        <v>521</v>
      </c>
      <c r="AY523" s="162" t="s">
        <v>361</v>
      </c>
      <c r="AZ523" s="162">
        <v>0</v>
      </c>
      <c r="BA523" s="206" t="s">
        <v>361</v>
      </c>
      <c r="BB523" s="162" t="s">
        <v>361</v>
      </c>
    </row>
    <row r="524" spans="34:54">
      <c r="AH524" s="165" t="s">
        <v>1038</v>
      </c>
      <c r="AI524" s="189">
        <v>523</v>
      </c>
      <c r="AJ524" s="189" t="s">
        <v>3936</v>
      </c>
      <c r="AK524" s="183" t="s">
        <v>3937</v>
      </c>
      <c r="AL524" s="186" t="s">
        <v>3938</v>
      </c>
      <c r="AM524" s="162"/>
      <c r="AN524" s="162"/>
      <c r="AO524" s="162"/>
      <c r="AP524" s="162"/>
      <c r="AQ524" s="162"/>
      <c r="AR524" s="162"/>
      <c r="AS524" s="162"/>
      <c r="AT524" s="162"/>
      <c r="AU524" s="162"/>
      <c r="AV524" s="162"/>
      <c r="AW524" s="162"/>
      <c r="AX524" s="162">
        <v>522</v>
      </c>
      <c r="AY524" s="162" t="s">
        <v>361</v>
      </c>
      <c r="AZ524" s="162">
        <v>0</v>
      </c>
      <c r="BA524" s="206" t="s">
        <v>361</v>
      </c>
      <c r="BB524" s="162" t="s">
        <v>361</v>
      </c>
    </row>
    <row r="525" spans="34:54">
      <c r="AH525" s="165" t="s">
        <v>1038</v>
      </c>
      <c r="AI525" s="189">
        <v>524</v>
      </c>
      <c r="AJ525" s="189" t="s">
        <v>3939</v>
      </c>
      <c r="AK525" s="184" t="s">
        <v>3940</v>
      </c>
      <c r="AL525" s="187" t="s">
        <v>3941</v>
      </c>
      <c r="AM525" s="162"/>
      <c r="AN525" s="162"/>
      <c r="AO525" s="162"/>
      <c r="AP525" s="162"/>
      <c r="AQ525" s="162"/>
      <c r="AR525" s="162"/>
      <c r="AS525" s="162"/>
      <c r="AT525" s="162"/>
      <c r="AU525" s="162"/>
      <c r="AV525" s="162"/>
      <c r="AW525" s="162"/>
      <c r="AX525" s="162">
        <v>523</v>
      </c>
      <c r="AY525" s="162" t="s">
        <v>361</v>
      </c>
      <c r="AZ525" s="162">
        <v>0</v>
      </c>
      <c r="BA525" s="206" t="s">
        <v>361</v>
      </c>
      <c r="BB525" s="162" t="s">
        <v>361</v>
      </c>
    </row>
    <row r="526" spans="34:54">
      <c r="AH526" s="165" t="s">
        <v>1038</v>
      </c>
      <c r="AI526" s="189">
        <v>525</v>
      </c>
      <c r="AJ526" s="189" t="s">
        <v>3942</v>
      </c>
      <c r="AK526" s="183" t="s">
        <v>3943</v>
      </c>
      <c r="AL526" s="186" t="s">
        <v>3944</v>
      </c>
      <c r="AM526" s="162"/>
      <c r="AN526" s="162"/>
      <c r="AO526" s="162"/>
      <c r="AP526" s="162"/>
      <c r="AQ526" s="162"/>
      <c r="AR526" s="162"/>
      <c r="AS526" s="162"/>
      <c r="AT526" s="162"/>
      <c r="AU526" s="162"/>
      <c r="AV526" s="162"/>
      <c r="AW526" s="162"/>
      <c r="AX526" s="162">
        <v>524</v>
      </c>
      <c r="AY526" s="162" t="s">
        <v>361</v>
      </c>
      <c r="AZ526" s="162">
        <v>0</v>
      </c>
      <c r="BA526" s="206" t="s">
        <v>361</v>
      </c>
      <c r="BB526" s="162" t="s">
        <v>361</v>
      </c>
    </row>
    <row r="527" spans="34:54">
      <c r="AH527" s="165" t="s">
        <v>1038</v>
      </c>
      <c r="AI527" s="189">
        <v>526</v>
      </c>
      <c r="AJ527" s="189" t="s">
        <v>3945</v>
      </c>
      <c r="AK527" s="184" t="s">
        <v>3946</v>
      </c>
      <c r="AL527" s="187" t="s">
        <v>3947</v>
      </c>
      <c r="AM527" s="162"/>
      <c r="AN527" s="162"/>
      <c r="AO527" s="162"/>
      <c r="AP527" s="162"/>
      <c r="AQ527" s="162"/>
      <c r="AR527" s="162"/>
      <c r="AS527" s="162"/>
      <c r="AT527" s="162"/>
      <c r="AU527" s="162"/>
      <c r="AV527" s="162"/>
      <c r="AW527" s="162"/>
      <c r="AX527" s="162">
        <v>525</v>
      </c>
      <c r="AY527" s="162" t="s">
        <v>361</v>
      </c>
      <c r="AZ527" s="162">
        <v>0</v>
      </c>
      <c r="BA527" s="206" t="s">
        <v>361</v>
      </c>
      <c r="BB527" s="162" t="s">
        <v>361</v>
      </c>
    </row>
    <row r="528" spans="34:54">
      <c r="AH528" s="165" t="s">
        <v>1038</v>
      </c>
      <c r="AI528" s="189">
        <v>527</v>
      </c>
      <c r="AJ528" s="189" t="s">
        <v>3948</v>
      </c>
      <c r="AK528" s="183" t="s">
        <v>3949</v>
      </c>
      <c r="AL528" s="186" t="s">
        <v>3950</v>
      </c>
      <c r="AM528" s="162"/>
      <c r="AN528" s="162"/>
      <c r="AO528" s="162"/>
      <c r="AP528" s="162"/>
      <c r="AQ528" s="162"/>
      <c r="AR528" s="162"/>
      <c r="AS528" s="162"/>
      <c r="AT528" s="162"/>
      <c r="AU528" s="162"/>
      <c r="AV528" s="162"/>
      <c r="AW528" s="162"/>
      <c r="AX528" s="162">
        <v>526</v>
      </c>
      <c r="AY528" s="162" t="s">
        <v>361</v>
      </c>
      <c r="AZ528" s="162">
        <v>0</v>
      </c>
      <c r="BA528" s="206" t="s">
        <v>361</v>
      </c>
      <c r="BB528" s="162" t="s">
        <v>361</v>
      </c>
    </row>
    <row r="529" spans="34:54">
      <c r="AH529" s="165" t="s">
        <v>1038</v>
      </c>
      <c r="AI529" s="189">
        <v>528</v>
      </c>
      <c r="AJ529" s="189" t="s">
        <v>3951</v>
      </c>
      <c r="AK529" s="184" t="s">
        <v>3952</v>
      </c>
      <c r="AL529" s="187" t="s">
        <v>3953</v>
      </c>
      <c r="AM529" s="162"/>
      <c r="AN529" s="162"/>
      <c r="AO529" s="162"/>
      <c r="AP529" s="162"/>
      <c r="AQ529" s="162"/>
      <c r="AR529" s="162"/>
      <c r="AS529" s="162"/>
      <c r="AT529" s="162"/>
      <c r="AU529" s="162"/>
      <c r="AV529" s="162"/>
      <c r="AW529" s="162"/>
      <c r="AX529" s="162">
        <v>527</v>
      </c>
      <c r="AY529" s="162" t="s">
        <v>361</v>
      </c>
      <c r="AZ529" s="162">
        <v>0</v>
      </c>
      <c r="BA529" s="206" t="s">
        <v>361</v>
      </c>
      <c r="BB529" s="162" t="s">
        <v>361</v>
      </c>
    </row>
    <row r="530" spans="34:54">
      <c r="AH530" s="165" t="s">
        <v>1038</v>
      </c>
      <c r="AI530" s="189">
        <v>529</v>
      </c>
      <c r="AJ530" s="189" t="s">
        <v>3954</v>
      </c>
      <c r="AK530" s="183" t="s">
        <v>3955</v>
      </c>
      <c r="AL530" s="186" t="s">
        <v>3956</v>
      </c>
      <c r="AM530" s="162"/>
      <c r="AN530" s="162"/>
      <c r="AO530" s="162"/>
      <c r="AP530" s="162"/>
      <c r="AQ530" s="162"/>
      <c r="AR530" s="162"/>
      <c r="AS530" s="162"/>
      <c r="AT530" s="162"/>
      <c r="AU530" s="162"/>
      <c r="AV530" s="162"/>
      <c r="AW530" s="162"/>
      <c r="AX530" s="162">
        <v>528</v>
      </c>
      <c r="AY530" s="162" t="s">
        <v>361</v>
      </c>
      <c r="AZ530" s="162">
        <v>0</v>
      </c>
      <c r="BA530" s="206" t="s">
        <v>361</v>
      </c>
      <c r="BB530" s="162" t="s">
        <v>361</v>
      </c>
    </row>
    <row r="531" spans="34:54">
      <c r="AH531" s="165" t="s">
        <v>1038</v>
      </c>
      <c r="AI531" s="189">
        <v>530</v>
      </c>
      <c r="AJ531" s="189" t="s">
        <v>3957</v>
      </c>
      <c r="AK531" s="184" t="s">
        <v>3958</v>
      </c>
      <c r="AL531" s="187" t="s">
        <v>3959</v>
      </c>
      <c r="AM531" s="162"/>
      <c r="AN531" s="162"/>
      <c r="AO531" s="162"/>
      <c r="AP531" s="162"/>
      <c r="AQ531" s="162"/>
      <c r="AR531" s="162"/>
      <c r="AS531" s="162"/>
      <c r="AT531" s="162"/>
      <c r="AU531" s="162"/>
      <c r="AV531" s="162"/>
      <c r="AW531" s="162"/>
      <c r="AX531" s="162">
        <v>529</v>
      </c>
      <c r="AY531" s="162" t="s">
        <v>361</v>
      </c>
      <c r="AZ531" s="162">
        <v>0</v>
      </c>
      <c r="BA531" s="206" t="s">
        <v>361</v>
      </c>
      <c r="BB531" s="162" t="s">
        <v>361</v>
      </c>
    </row>
    <row r="532" spans="34:54">
      <c r="AH532" s="165" t="s">
        <v>1038</v>
      </c>
      <c r="AI532" s="189">
        <v>531</v>
      </c>
      <c r="AJ532" s="189" t="s">
        <v>3960</v>
      </c>
      <c r="AK532" s="183" t="s">
        <v>3961</v>
      </c>
      <c r="AL532" s="186" t="s">
        <v>3962</v>
      </c>
      <c r="AM532" s="162"/>
      <c r="AN532" s="162"/>
      <c r="AO532" s="162"/>
      <c r="AP532" s="162"/>
      <c r="AQ532" s="162"/>
      <c r="AR532" s="162"/>
      <c r="AS532" s="162"/>
      <c r="AT532" s="162"/>
      <c r="AU532" s="162"/>
      <c r="AV532" s="162"/>
      <c r="AW532" s="162"/>
      <c r="AX532" s="162">
        <v>530</v>
      </c>
      <c r="AY532" s="162" t="s">
        <v>361</v>
      </c>
      <c r="AZ532" s="162">
        <v>0</v>
      </c>
      <c r="BA532" s="206" t="s">
        <v>361</v>
      </c>
      <c r="BB532" s="162" t="s">
        <v>361</v>
      </c>
    </row>
    <row r="533" spans="34:54">
      <c r="AH533" s="165" t="s">
        <v>371</v>
      </c>
      <c r="AI533" s="189">
        <v>532</v>
      </c>
      <c r="AJ533" s="189" t="s">
        <v>3963</v>
      </c>
      <c r="AK533" s="184" t="s">
        <v>3964</v>
      </c>
      <c r="AL533" s="187" t="s">
        <v>3965</v>
      </c>
      <c r="AM533" s="162"/>
      <c r="AN533" s="162"/>
      <c r="AO533" s="162"/>
      <c r="AP533" s="162"/>
      <c r="AQ533" s="162"/>
      <c r="AR533" s="162"/>
      <c r="AS533" s="162"/>
      <c r="AT533" s="162"/>
      <c r="AU533" s="162"/>
      <c r="AV533" s="162"/>
      <c r="AW533" s="162"/>
      <c r="AX533" s="162">
        <v>531</v>
      </c>
      <c r="AY533" s="162" t="s">
        <v>361</v>
      </c>
      <c r="AZ533" s="162">
        <v>0</v>
      </c>
      <c r="BA533" s="206" t="s">
        <v>361</v>
      </c>
      <c r="BB533" s="162" t="s">
        <v>361</v>
      </c>
    </row>
    <row r="534" spans="34:54">
      <c r="AH534" s="165" t="s">
        <v>371</v>
      </c>
      <c r="AI534" s="189">
        <v>533</v>
      </c>
      <c r="AJ534" s="189" t="s">
        <v>3966</v>
      </c>
      <c r="AK534" s="183" t="s">
        <v>3967</v>
      </c>
      <c r="AL534" s="186" t="s">
        <v>3968</v>
      </c>
      <c r="AM534" s="162"/>
      <c r="AN534" s="162"/>
      <c r="AO534" s="162"/>
      <c r="AP534" s="162"/>
      <c r="AQ534" s="162"/>
      <c r="AR534" s="162"/>
      <c r="AS534" s="162"/>
      <c r="AT534" s="162"/>
      <c r="AU534" s="162"/>
      <c r="AV534" s="162"/>
      <c r="AW534" s="162"/>
      <c r="AX534" s="162">
        <v>532</v>
      </c>
      <c r="AY534" s="162" t="s">
        <v>361</v>
      </c>
      <c r="AZ534" s="162">
        <v>0</v>
      </c>
      <c r="BA534" s="206" t="s">
        <v>361</v>
      </c>
      <c r="BB534" s="162" t="s">
        <v>361</v>
      </c>
    </row>
    <row r="535" spans="34:54">
      <c r="AH535" s="165" t="s">
        <v>371</v>
      </c>
      <c r="AI535" s="189">
        <v>534</v>
      </c>
      <c r="AJ535" s="189" t="s">
        <v>3969</v>
      </c>
      <c r="AK535" s="184" t="s">
        <v>3970</v>
      </c>
      <c r="AL535" s="187" t="s">
        <v>3971</v>
      </c>
      <c r="AM535" s="162"/>
      <c r="AN535" s="162"/>
      <c r="AO535" s="162"/>
      <c r="AP535" s="162"/>
      <c r="AQ535" s="162"/>
      <c r="AR535" s="162"/>
      <c r="AS535" s="162"/>
      <c r="AT535" s="162"/>
      <c r="AU535" s="162"/>
      <c r="AV535" s="162"/>
      <c r="AW535" s="162"/>
      <c r="AX535" s="162">
        <v>533</v>
      </c>
      <c r="AY535" s="162" t="s">
        <v>361</v>
      </c>
      <c r="AZ535" s="162">
        <v>0</v>
      </c>
      <c r="BA535" s="206" t="s">
        <v>361</v>
      </c>
      <c r="BB535" s="162" t="s">
        <v>361</v>
      </c>
    </row>
    <row r="536" spans="34:54">
      <c r="AH536" s="165" t="s">
        <v>371</v>
      </c>
      <c r="AI536" s="189">
        <v>535</v>
      </c>
      <c r="AJ536" s="189" t="s">
        <v>3972</v>
      </c>
      <c r="AK536" s="183" t="s">
        <v>3973</v>
      </c>
      <c r="AL536" s="186" t="s">
        <v>3974</v>
      </c>
      <c r="AM536" s="162"/>
      <c r="AN536" s="162"/>
      <c r="AO536" s="162"/>
      <c r="AP536" s="162"/>
      <c r="AQ536" s="162"/>
      <c r="AR536" s="162"/>
      <c r="AS536" s="162"/>
      <c r="AT536" s="162"/>
      <c r="AU536" s="162"/>
      <c r="AV536" s="162"/>
      <c r="AW536" s="162"/>
      <c r="AX536" s="162">
        <v>534</v>
      </c>
      <c r="AY536" s="162" t="s">
        <v>361</v>
      </c>
      <c r="AZ536" s="162">
        <v>0</v>
      </c>
      <c r="BA536" s="206" t="s">
        <v>361</v>
      </c>
      <c r="BB536" s="162" t="s">
        <v>361</v>
      </c>
    </row>
    <row r="537" spans="34:54">
      <c r="AH537" s="165" t="s">
        <v>371</v>
      </c>
      <c r="AI537" s="189">
        <v>536</v>
      </c>
      <c r="AJ537" s="189" t="s">
        <v>3975</v>
      </c>
      <c r="AK537" s="184" t="s">
        <v>3976</v>
      </c>
      <c r="AL537" s="187" t="s">
        <v>3977</v>
      </c>
      <c r="AM537" s="162"/>
      <c r="AN537" s="162"/>
      <c r="AO537" s="162"/>
      <c r="AP537" s="162"/>
      <c r="AQ537" s="162"/>
      <c r="AR537" s="162"/>
      <c r="AS537" s="162"/>
      <c r="AT537" s="162"/>
      <c r="AU537" s="162"/>
      <c r="AV537" s="162"/>
      <c r="AW537" s="162"/>
      <c r="AX537" s="162">
        <v>535</v>
      </c>
      <c r="AY537" s="162" t="s">
        <v>361</v>
      </c>
      <c r="AZ537" s="162">
        <v>0</v>
      </c>
      <c r="BA537" s="206" t="s">
        <v>361</v>
      </c>
      <c r="BB537" s="162" t="s">
        <v>361</v>
      </c>
    </row>
    <row r="538" spans="34:54">
      <c r="AH538" s="165" t="s">
        <v>371</v>
      </c>
      <c r="AI538" s="189">
        <v>537</v>
      </c>
      <c r="AJ538" s="189" t="s">
        <v>3978</v>
      </c>
      <c r="AK538" s="183" t="s">
        <v>3979</v>
      </c>
      <c r="AL538" s="186" t="s">
        <v>3980</v>
      </c>
      <c r="AM538" s="162"/>
      <c r="AN538" s="162"/>
      <c r="AO538" s="162"/>
      <c r="AP538" s="162"/>
      <c r="AQ538" s="162"/>
      <c r="AR538" s="162"/>
      <c r="AS538" s="162"/>
      <c r="AT538" s="162"/>
      <c r="AU538" s="162"/>
      <c r="AV538" s="162"/>
      <c r="AW538" s="162"/>
      <c r="AX538" s="162">
        <v>536</v>
      </c>
      <c r="AY538" s="162" t="s">
        <v>361</v>
      </c>
      <c r="AZ538" s="162">
        <v>0</v>
      </c>
      <c r="BA538" s="206" t="s">
        <v>361</v>
      </c>
      <c r="BB538" s="162" t="s">
        <v>361</v>
      </c>
    </row>
    <row r="539" spans="34:54">
      <c r="AH539" s="165" t="s">
        <v>371</v>
      </c>
      <c r="AI539" s="189">
        <v>538</v>
      </c>
      <c r="AJ539" s="189" t="s">
        <v>3981</v>
      </c>
      <c r="AK539" s="184" t="s">
        <v>3982</v>
      </c>
      <c r="AL539" s="187" t="s">
        <v>3983</v>
      </c>
      <c r="AM539" s="162"/>
      <c r="AN539" s="162"/>
      <c r="AO539" s="162"/>
      <c r="AP539" s="162"/>
      <c r="AQ539" s="162"/>
      <c r="AR539" s="162"/>
      <c r="AS539" s="162"/>
      <c r="AT539" s="162"/>
      <c r="AU539" s="162"/>
      <c r="AV539" s="162"/>
      <c r="AW539" s="162"/>
      <c r="AX539" s="162">
        <v>537</v>
      </c>
      <c r="AY539" s="162" t="s">
        <v>361</v>
      </c>
      <c r="AZ539" s="162">
        <v>0</v>
      </c>
      <c r="BA539" s="206" t="s">
        <v>361</v>
      </c>
      <c r="BB539" s="162" t="s">
        <v>361</v>
      </c>
    </row>
    <row r="540" spans="34:54">
      <c r="AH540" s="165" t="s">
        <v>371</v>
      </c>
      <c r="AI540" s="189">
        <v>539</v>
      </c>
      <c r="AJ540" s="189" t="s">
        <v>3984</v>
      </c>
      <c r="AK540" s="183" t="s">
        <v>3985</v>
      </c>
      <c r="AL540" s="186" t="s">
        <v>3986</v>
      </c>
      <c r="AM540" s="162"/>
      <c r="AN540" s="162"/>
      <c r="AO540" s="162"/>
      <c r="AP540" s="162"/>
      <c r="AQ540" s="162"/>
      <c r="AR540" s="162"/>
      <c r="AS540" s="162"/>
      <c r="AT540" s="162"/>
      <c r="AU540" s="162"/>
      <c r="AV540" s="162"/>
      <c r="AW540" s="162"/>
      <c r="AX540" s="162">
        <v>538</v>
      </c>
      <c r="AY540" s="162" t="s">
        <v>361</v>
      </c>
      <c r="AZ540" s="162">
        <v>0</v>
      </c>
      <c r="BA540" s="206" t="s">
        <v>361</v>
      </c>
      <c r="BB540" s="162" t="s">
        <v>361</v>
      </c>
    </row>
    <row r="541" spans="34:54">
      <c r="AH541" s="165" t="s">
        <v>371</v>
      </c>
      <c r="AI541" s="189">
        <v>540</v>
      </c>
      <c r="AJ541" s="189" t="s">
        <v>3987</v>
      </c>
      <c r="AK541" s="184" t="s">
        <v>3988</v>
      </c>
      <c r="AL541" s="187" t="s">
        <v>3989</v>
      </c>
      <c r="AM541" s="162"/>
      <c r="AN541" s="162"/>
      <c r="AO541" s="162"/>
      <c r="AP541" s="162"/>
      <c r="AQ541" s="162"/>
      <c r="AR541" s="162"/>
      <c r="AS541" s="162"/>
      <c r="AT541" s="162"/>
      <c r="AU541" s="162"/>
      <c r="AV541" s="162"/>
      <c r="AW541" s="162"/>
      <c r="AX541" s="162">
        <v>539</v>
      </c>
      <c r="AY541" s="162" t="s">
        <v>361</v>
      </c>
      <c r="AZ541" s="162">
        <v>0</v>
      </c>
      <c r="BA541" s="206" t="s">
        <v>361</v>
      </c>
      <c r="BB541" s="162" t="s">
        <v>361</v>
      </c>
    </row>
    <row r="542" spans="34:54">
      <c r="AH542" s="165" t="s">
        <v>371</v>
      </c>
      <c r="AI542" s="189">
        <v>541</v>
      </c>
      <c r="AJ542" s="189" t="s">
        <v>3990</v>
      </c>
      <c r="AK542" s="183" t="s">
        <v>3991</v>
      </c>
      <c r="AL542" s="186" t="s">
        <v>3992</v>
      </c>
      <c r="AM542" s="162"/>
      <c r="AN542" s="162"/>
      <c r="AO542" s="162"/>
      <c r="AP542" s="162"/>
      <c r="AQ542" s="162"/>
      <c r="AR542" s="162"/>
      <c r="AS542" s="162"/>
      <c r="AT542" s="162"/>
      <c r="AU542" s="162"/>
      <c r="AV542" s="162"/>
      <c r="AW542" s="162"/>
      <c r="AX542" s="162">
        <v>540</v>
      </c>
      <c r="AY542" s="162" t="s">
        <v>361</v>
      </c>
      <c r="AZ542" s="162">
        <v>0</v>
      </c>
      <c r="BA542" s="206" t="s">
        <v>361</v>
      </c>
      <c r="BB542" s="162" t="s">
        <v>361</v>
      </c>
    </row>
    <row r="543" spans="34:54">
      <c r="AH543" s="165" t="s">
        <v>371</v>
      </c>
      <c r="AI543" s="189">
        <v>542</v>
      </c>
      <c r="AJ543" s="189" t="s">
        <v>3993</v>
      </c>
      <c r="AK543" s="184" t="s">
        <v>3046</v>
      </c>
      <c r="AL543" s="187" t="s">
        <v>3994</v>
      </c>
      <c r="AM543" s="162"/>
      <c r="AN543" s="162"/>
      <c r="AO543" s="162"/>
      <c r="AP543" s="162"/>
      <c r="AQ543" s="162"/>
      <c r="AR543" s="162"/>
      <c r="AS543" s="162"/>
      <c r="AT543" s="162"/>
      <c r="AU543" s="162"/>
      <c r="AV543" s="162"/>
      <c r="AW543" s="162"/>
      <c r="AX543" s="162">
        <v>541</v>
      </c>
      <c r="AY543" s="162" t="s">
        <v>361</v>
      </c>
      <c r="AZ543" s="162">
        <v>0</v>
      </c>
      <c r="BA543" s="206" t="s">
        <v>361</v>
      </c>
      <c r="BB543" s="162" t="s">
        <v>361</v>
      </c>
    </row>
    <row r="544" spans="34:54">
      <c r="AH544" s="165" t="s">
        <v>371</v>
      </c>
      <c r="AI544" s="189">
        <v>543</v>
      </c>
      <c r="AJ544" s="189" t="s">
        <v>3995</v>
      </c>
      <c r="AK544" s="183" t="s">
        <v>12</v>
      </c>
      <c r="AL544" s="186" t="s">
        <v>3996</v>
      </c>
      <c r="AM544" s="162"/>
      <c r="AN544" s="162"/>
      <c r="AO544" s="162"/>
      <c r="AP544" s="162"/>
      <c r="AQ544" s="162"/>
      <c r="AR544" s="162"/>
      <c r="AS544" s="162"/>
      <c r="AT544" s="162"/>
      <c r="AU544" s="162"/>
      <c r="AV544" s="162"/>
      <c r="AW544" s="162"/>
      <c r="AX544" s="162">
        <v>542</v>
      </c>
      <c r="AY544" s="162" t="s">
        <v>361</v>
      </c>
      <c r="AZ544" s="162">
        <v>0</v>
      </c>
      <c r="BA544" s="206" t="s">
        <v>361</v>
      </c>
      <c r="BB544" s="162" t="s">
        <v>361</v>
      </c>
    </row>
    <row r="545" spans="34:54">
      <c r="AH545" s="165" t="s">
        <v>371</v>
      </c>
      <c r="AI545" s="189">
        <v>544</v>
      </c>
      <c r="AJ545" s="189" t="s">
        <v>3997</v>
      </c>
      <c r="AK545" s="184" t="s">
        <v>3998</v>
      </c>
      <c r="AL545" s="187" t="s">
        <v>3999</v>
      </c>
      <c r="AM545" s="162"/>
      <c r="AN545" s="162"/>
      <c r="AO545" s="162"/>
      <c r="AP545" s="162"/>
      <c r="AQ545" s="162"/>
      <c r="AR545" s="162"/>
      <c r="AS545" s="162"/>
      <c r="AT545" s="162"/>
      <c r="AU545" s="162"/>
      <c r="AV545" s="162"/>
      <c r="AW545" s="162"/>
      <c r="AX545" s="162">
        <v>543</v>
      </c>
      <c r="AY545" s="162" t="s">
        <v>361</v>
      </c>
      <c r="AZ545" s="162">
        <v>0</v>
      </c>
      <c r="BA545" s="206" t="s">
        <v>361</v>
      </c>
      <c r="BB545" s="162" t="s">
        <v>361</v>
      </c>
    </row>
    <row r="546" spans="34:54">
      <c r="AH546" s="165" t="s">
        <v>371</v>
      </c>
      <c r="AI546" s="189">
        <v>545</v>
      </c>
      <c r="AJ546" s="189" t="s">
        <v>4000</v>
      </c>
      <c r="AK546" s="183" t="s">
        <v>4001</v>
      </c>
      <c r="AL546" s="186" t="s">
        <v>4002</v>
      </c>
      <c r="AM546" s="162"/>
      <c r="AN546" s="162"/>
      <c r="AO546" s="162"/>
      <c r="AP546" s="162"/>
      <c r="AQ546" s="162"/>
      <c r="AR546" s="162"/>
      <c r="AS546" s="162"/>
      <c r="AT546" s="162"/>
      <c r="AU546" s="162"/>
      <c r="AV546" s="162"/>
      <c r="AW546" s="162"/>
      <c r="AX546" s="162">
        <v>544</v>
      </c>
      <c r="AY546" s="162" t="s">
        <v>361</v>
      </c>
      <c r="AZ546" s="162">
        <v>0</v>
      </c>
      <c r="BA546" s="206" t="s">
        <v>361</v>
      </c>
      <c r="BB546" s="162" t="s">
        <v>361</v>
      </c>
    </row>
    <row r="547" spans="34:54">
      <c r="AH547" s="165" t="s">
        <v>371</v>
      </c>
      <c r="AI547" s="189">
        <v>546</v>
      </c>
      <c r="AJ547" s="189" t="s">
        <v>4003</v>
      </c>
      <c r="AK547" s="184" t="s">
        <v>3630</v>
      </c>
      <c r="AL547" s="187" t="s">
        <v>4004</v>
      </c>
      <c r="AM547" s="162"/>
      <c r="AN547" s="162"/>
      <c r="AO547" s="162"/>
      <c r="AP547" s="162"/>
      <c r="AQ547" s="162"/>
      <c r="AR547" s="162"/>
      <c r="AS547" s="162"/>
      <c r="AT547" s="162"/>
      <c r="AU547" s="162"/>
      <c r="AV547" s="162"/>
      <c r="AW547" s="162"/>
      <c r="AX547" s="162">
        <v>545</v>
      </c>
      <c r="AY547" s="162" t="s">
        <v>361</v>
      </c>
      <c r="AZ547" s="162">
        <v>0</v>
      </c>
      <c r="BA547" s="206" t="s">
        <v>361</v>
      </c>
      <c r="BB547" s="162" t="s">
        <v>361</v>
      </c>
    </row>
    <row r="548" spans="34:54">
      <c r="AH548" s="165" t="s">
        <v>371</v>
      </c>
      <c r="AI548" s="189">
        <v>547</v>
      </c>
      <c r="AJ548" s="189" t="s">
        <v>4005</v>
      </c>
      <c r="AK548" s="183" t="s">
        <v>4006</v>
      </c>
      <c r="AL548" s="186" t="s">
        <v>4007</v>
      </c>
      <c r="AM548" s="162"/>
      <c r="AN548" s="162"/>
      <c r="AO548" s="162"/>
      <c r="AP548" s="162"/>
      <c r="AQ548" s="162"/>
      <c r="AR548" s="162"/>
      <c r="AS548" s="162"/>
      <c r="AT548" s="162"/>
      <c r="AU548" s="162"/>
      <c r="AV548" s="162"/>
      <c r="AW548" s="162"/>
      <c r="AX548" s="162">
        <v>546</v>
      </c>
      <c r="AY548" s="162" t="s">
        <v>361</v>
      </c>
      <c r="AZ548" s="162">
        <v>0</v>
      </c>
      <c r="BA548" s="206" t="s">
        <v>361</v>
      </c>
      <c r="BB548" s="162" t="s">
        <v>361</v>
      </c>
    </row>
    <row r="549" spans="34:54">
      <c r="AH549" s="165" t="s">
        <v>371</v>
      </c>
      <c r="AI549" s="189">
        <v>548</v>
      </c>
      <c r="AJ549" s="189" t="s">
        <v>4008</v>
      </c>
      <c r="AK549" s="184" t="s">
        <v>4009</v>
      </c>
      <c r="AL549" s="187" t="s">
        <v>4010</v>
      </c>
      <c r="AM549" s="162"/>
      <c r="AN549" s="162"/>
      <c r="AO549" s="162"/>
      <c r="AP549" s="162"/>
      <c r="AQ549" s="162"/>
      <c r="AR549" s="162"/>
      <c r="AS549" s="162"/>
      <c r="AT549" s="162"/>
      <c r="AU549" s="162"/>
      <c r="AV549" s="162"/>
      <c r="AW549" s="162"/>
      <c r="AX549" s="162">
        <v>547</v>
      </c>
      <c r="AY549" s="162" t="s">
        <v>361</v>
      </c>
      <c r="AZ549" s="162">
        <v>0</v>
      </c>
      <c r="BA549" s="206" t="s">
        <v>361</v>
      </c>
      <c r="BB549" s="162" t="s">
        <v>361</v>
      </c>
    </row>
    <row r="550" spans="34:54">
      <c r="AH550" s="165" t="s">
        <v>371</v>
      </c>
      <c r="AI550" s="189">
        <v>549</v>
      </c>
      <c r="AJ550" s="189" t="s">
        <v>4011</v>
      </c>
      <c r="AK550" s="183" t="s">
        <v>4012</v>
      </c>
      <c r="AL550" s="186" t="s">
        <v>4013</v>
      </c>
      <c r="AM550" s="162"/>
      <c r="AN550" s="162"/>
      <c r="AO550" s="162"/>
      <c r="AP550" s="162"/>
      <c r="AQ550" s="162"/>
      <c r="AR550" s="162"/>
      <c r="AS550" s="162"/>
      <c r="AT550" s="162"/>
      <c r="AU550" s="162"/>
      <c r="AV550" s="162"/>
      <c r="AW550" s="162"/>
      <c r="AX550" s="162">
        <v>548</v>
      </c>
      <c r="AY550" s="162" t="s">
        <v>361</v>
      </c>
      <c r="AZ550" s="162">
        <v>0</v>
      </c>
      <c r="BA550" s="206" t="s">
        <v>361</v>
      </c>
      <c r="BB550" s="162" t="s">
        <v>361</v>
      </c>
    </row>
    <row r="551" spans="34:54">
      <c r="AH551" s="165" t="s">
        <v>371</v>
      </c>
      <c r="AI551" s="189">
        <v>550</v>
      </c>
      <c r="AJ551" s="189" t="s">
        <v>4014</v>
      </c>
      <c r="AK551" s="184" t="s">
        <v>4015</v>
      </c>
      <c r="AL551" s="187" t="s">
        <v>4016</v>
      </c>
      <c r="AM551" s="162"/>
      <c r="AN551" s="162"/>
      <c r="AO551" s="162"/>
      <c r="AP551" s="162"/>
      <c r="AQ551" s="162"/>
      <c r="AR551" s="162"/>
      <c r="AS551" s="162"/>
      <c r="AT551" s="162"/>
      <c r="AU551" s="162"/>
      <c r="AV551" s="162"/>
      <c r="AW551" s="162"/>
      <c r="AX551" s="162">
        <v>549</v>
      </c>
      <c r="AY551" s="162" t="s">
        <v>361</v>
      </c>
      <c r="AZ551" s="162">
        <v>0</v>
      </c>
      <c r="BA551" s="206" t="s">
        <v>361</v>
      </c>
      <c r="BB551" s="162" t="s">
        <v>361</v>
      </c>
    </row>
    <row r="552" spans="34:54">
      <c r="AH552" s="165" t="s">
        <v>371</v>
      </c>
      <c r="AI552" s="189">
        <v>551</v>
      </c>
      <c r="AJ552" s="189" t="s">
        <v>4017</v>
      </c>
      <c r="AK552" s="183" t="s">
        <v>4018</v>
      </c>
      <c r="AL552" s="186" t="s">
        <v>4019</v>
      </c>
      <c r="AM552" s="162"/>
      <c r="AN552" s="162"/>
      <c r="AO552" s="162"/>
      <c r="AP552" s="162"/>
      <c r="AQ552" s="162"/>
      <c r="AR552" s="162"/>
      <c r="AS552" s="162"/>
      <c r="AT552" s="162"/>
      <c r="AU552" s="162"/>
      <c r="AV552" s="162"/>
      <c r="AW552" s="162"/>
      <c r="AX552" s="162">
        <v>550</v>
      </c>
      <c r="AY552" s="162" t="s">
        <v>361</v>
      </c>
      <c r="AZ552" s="162">
        <v>0</v>
      </c>
      <c r="BA552" s="206" t="s">
        <v>361</v>
      </c>
      <c r="BB552" s="162" t="s">
        <v>361</v>
      </c>
    </row>
    <row r="553" spans="34:54">
      <c r="AH553" s="165" t="s">
        <v>371</v>
      </c>
      <c r="AI553" s="189">
        <v>552</v>
      </c>
      <c r="AJ553" s="189" t="s">
        <v>4020</v>
      </c>
      <c r="AK553" s="184" t="s">
        <v>4021</v>
      </c>
      <c r="AL553" s="187" t="s">
        <v>4022</v>
      </c>
      <c r="AM553" s="162"/>
      <c r="AN553" s="162"/>
      <c r="AO553" s="162"/>
      <c r="AP553" s="162"/>
      <c r="AQ553" s="162"/>
      <c r="AR553" s="162"/>
      <c r="AS553" s="162"/>
      <c r="AT553" s="162"/>
      <c r="AU553" s="162"/>
      <c r="AV553" s="162"/>
      <c r="AW553" s="162"/>
      <c r="AX553" s="162">
        <v>551</v>
      </c>
      <c r="AY553" s="162" t="s">
        <v>361</v>
      </c>
      <c r="AZ553" s="162">
        <v>0</v>
      </c>
      <c r="BA553" s="206" t="s">
        <v>361</v>
      </c>
      <c r="BB553" s="162" t="s">
        <v>361</v>
      </c>
    </row>
    <row r="554" spans="34:54">
      <c r="AH554" s="165" t="s">
        <v>371</v>
      </c>
      <c r="AI554" s="189">
        <v>553</v>
      </c>
      <c r="AJ554" s="189" t="s">
        <v>4023</v>
      </c>
      <c r="AK554" s="183" t="s">
        <v>4024</v>
      </c>
      <c r="AL554" s="186" t="s">
        <v>4025</v>
      </c>
      <c r="AM554" s="162"/>
      <c r="AN554" s="162"/>
      <c r="AO554" s="162"/>
      <c r="AP554" s="162"/>
      <c r="AQ554" s="162"/>
      <c r="AR554" s="162"/>
      <c r="AS554" s="162"/>
      <c r="AT554" s="162"/>
      <c r="AU554" s="162"/>
      <c r="AV554" s="162"/>
      <c r="AW554" s="162"/>
      <c r="AX554" s="162">
        <v>552</v>
      </c>
      <c r="AY554" s="162" t="s">
        <v>361</v>
      </c>
      <c r="AZ554" s="162">
        <v>0</v>
      </c>
      <c r="BA554" s="206" t="s">
        <v>361</v>
      </c>
      <c r="BB554" s="162" t="s">
        <v>361</v>
      </c>
    </row>
    <row r="555" spans="34:54">
      <c r="AH555" s="165" t="s">
        <v>371</v>
      </c>
      <c r="AI555" s="189">
        <v>554</v>
      </c>
      <c r="AJ555" s="189" t="s">
        <v>4026</v>
      </c>
      <c r="AK555" s="184" t="s">
        <v>4027</v>
      </c>
      <c r="AL555" s="187" t="s">
        <v>4028</v>
      </c>
      <c r="AM555" s="162"/>
      <c r="AN555" s="162"/>
      <c r="AO555" s="162"/>
      <c r="AP555" s="162"/>
      <c r="AQ555" s="162"/>
      <c r="AR555" s="162"/>
      <c r="AS555" s="162"/>
      <c r="AT555" s="162"/>
      <c r="AU555" s="162"/>
      <c r="AV555" s="162"/>
      <c r="AW555" s="162"/>
      <c r="AX555" s="162">
        <v>553</v>
      </c>
      <c r="AY555" s="162" t="s">
        <v>361</v>
      </c>
      <c r="AZ555" s="162">
        <v>0</v>
      </c>
      <c r="BA555" s="206" t="s">
        <v>361</v>
      </c>
      <c r="BB555" s="162" t="s">
        <v>361</v>
      </c>
    </row>
    <row r="556" spans="34:54">
      <c r="AH556" s="165" t="s">
        <v>371</v>
      </c>
      <c r="AI556" s="189">
        <v>555</v>
      </c>
      <c r="AJ556" s="189" t="s">
        <v>4029</v>
      </c>
      <c r="AK556" s="183" t="s">
        <v>4030</v>
      </c>
      <c r="AL556" s="186" t="s">
        <v>4031</v>
      </c>
      <c r="AM556" s="162"/>
      <c r="AN556" s="162"/>
      <c r="AO556" s="162"/>
      <c r="AP556" s="162"/>
      <c r="AQ556" s="162"/>
      <c r="AR556" s="162"/>
      <c r="AS556" s="162"/>
      <c r="AT556" s="162"/>
      <c r="AU556" s="162"/>
      <c r="AV556" s="162"/>
      <c r="AW556" s="162"/>
      <c r="AX556" s="162">
        <v>554</v>
      </c>
      <c r="AY556" s="162" t="s">
        <v>361</v>
      </c>
      <c r="AZ556" s="162">
        <v>0</v>
      </c>
      <c r="BA556" s="206" t="s">
        <v>361</v>
      </c>
      <c r="BB556" s="162" t="s">
        <v>361</v>
      </c>
    </row>
    <row r="557" spans="34:54">
      <c r="AH557" s="165" t="s">
        <v>371</v>
      </c>
      <c r="AI557" s="189">
        <v>556</v>
      </c>
      <c r="AJ557" s="189" t="s">
        <v>4032</v>
      </c>
      <c r="AK557" s="184" t="s">
        <v>4033</v>
      </c>
      <c r="AL557" s="187" t="s">
        <v>4034</v>
      </c>
      <c r="AM557" s="162"/>
      <c r="AN557" s="162"/>
      <c r="AO557" s="162"/>
      <c r="AP557" s="162"/>
      <c r="AQ557" s="162"/>
      <c r="AR557" s="162"/>
      <c r="AS557" s="162"/>
      <c r="AT557" s="162"/>
      <c r="AU557" s="162"/>
      <c r="AV557" s="162"/>
      <c r="AW557" s="162"/>
      <c r="AX557" s="162">
        <v>555</v>
      </c>
      <c r="AY557" s="162" t="s">
        <v>361</v>
      </c>
      <c r="AZ557" s="162">
        <v>0</v>
      </c>
      <c r="BA557" s="206" t="s">
        <v>361</v>
      </c>
      <c r="BB557" s="162" t="s">
        <v>361</v>
      </c>
    </row>
    <row r="558" spans="34:54">
      <c r="AH558" s="165" t="s">
        <v>371</v>
      </c>
      <c r="AI558" s="189">
        <v>557</v>
      </c>
      <c r="AJ558" s="189" t="s">
        <v>4035</v>
      </c>
      <c r="AK558" s="183" t="s">
        <v>4036</v>
      </c>
      <c r="AL558" s="186" t="s">
        <v>4037</v>
      </c>
      <c r="AM558" s="162"/>
      <c r="AN558" s="162"/>
      <c r="AO558" s="162"/>
      <c r="AP558" s="162"/>
      <c r="AQ558" s="162"/>
      <c r="AR558" s="162"/>
      <c r="AS558" s="162"/>
      <c r="AT558" s="162"/>
      <c r="AU558" s="162"/>
      <c r="AV558" s="162"/>
      <c r="AW558" s="162"/>
      <c r="AX558" s="162">
        <v>556</v>
      </c>
      <c r="AY558" s="162" t="s">
        <v>361</v>
      </c>
      <c r="AZ558" s="162">
        <v>0</v>
      </c>
      <c r="BA558" s="206" t="s">
        <v>361</v>
      </c>
      <c r="BB558" s="162" t="s">
        <v>361</v>
      </c>
    </row>
    <row r="559" spans="34:54">
      <c r="AH559" s="165" t="s">
        <v>371</v>
      </c>
      <c r="AI559" s="189">
        <v>558</v>
      </c>
      <c r="AJ559" s="189" t="s">
        <v>4038</v>
      </c>
      <c r="AK559" s="184" t="s">
        <v>4039</v>
      </c>
      <c r="AL559" s="187" t="s">
        <v>4040</v>
      </c>
      <c r="AM559" s="162"/>
      <c r="AN559" s="162"/>
      <c r="AO559" s="162"/>
      <c r="AP559" s="162"/>
      <c r="AQ559" s="162"/>
      <c r="AR559" s="162"/>
      <c r="AS559" s="162"/>
      <c r="AT559" s="162"/>
      <c r="AU559" s="162"/>
      <c r="AV559" s="162"/>
      <c r="AW559" s="162"/>
      <c r="AX559" s="162">
        <v>557</v>
      </c>
      <c r="AY559" s="162" t="s">
        <v>361</v>
      </c>
      <c r="AZ559" s="162">
        <v>0</v>
      </c>
      <c r="BA559" s="206" t="s">
        <v>361</v>
      </c>
      <c r="BB559" s="162" t="s">
        <v>361</v>
      </c>
    </row>
    <row r="560" spans="34:54">
      <c r="AH560" s="165" t="s">
        <v>371</v>
      </c>
      <c r="AI560" s="189">
        <v>559</v>
      </c>
      <c r="AJ560" s="189" t="s">
        <v>4041</v>
      </c>
      <c r="AK560" s="183" t="s">
        <v>4042</v>
      </c>
      <c r="AL560" s="186" t="s">
        <v>4043</v>
      </c>
      <c r="AM560" s="162"/>
      <c r="AN560" s="162"/>
      <c r="AO560" s="162"/>
      <c r="AP560" s="162"/>
      <c r="AQ560" s="162"/>
      <c r="AR560" s="162"/>
      <c r="AS560" s="162"/>
      <c r="AT560" s="162"/>
      <c r="AU560" s="162"/>
      <c r="AV560" s="162"/>
      <c r="AW560" s="162"/>
      <c r="AX560" s="162">
        <v>558</v>
      </c>
      <c r="AY560" s="162" t="s">
        <v>361</v>
      </c>
      <c r="AZ560" s="162">
        <v>0</v>
      </c>
      <c r="BA560" s="206" t="s">
        <v>361</v>
      </c>
      <c r="BB560" s="162" t="s">
        <v>361</v>
      </c>
    </row>
    <row r="561" spans="34:54">
      <c r="AH561" s="165" t="s">
        <v>371</v>
      </c>
      <c r="AI561" s="189">
        <v>560</v>
      </c>
      <c r="AJ561" s="189" t="s">
        <v>4044</v>
      </c>
      <c r="AK561" s="184" t="s">
        <v>4045</v>
      </c>
      <c r="AL561" s="187" t="s">
        <v>4046</v>
      </c>
      <c r="AM561" s="162"/>
      <c r="AN561" s="162"/>
      <c r="AO561" s="162"/>
      <c r="AP561" s="162"/>
      <c r="AQ561" s="162"/>
      <c r="AR561" s="162"/>
      <c r="AS561" s="162"/>
      <c r="AT561" s="162"/>
      <c r="AU561" s="162"/>
      <c r="AV561" s="162"/>
      <c r="AW561" s="162"/>
      <c r="AX561" s="162">
        <v>559</v>
      </c>
      <c r="AY561" s="162" t="s">
        <v>361</v>
      </c>
      <c r="AZ561" s="162">
        <v>0</v>
      </c>
      <c r="BA561" s="206" t="s">
        <v>361</v>
      </c>
      <c r="BB561" s="162" t="s">
        <v>361</v>
      </c>
    </row>
    <row r="562" spans="34:54">
      <c r="AH562" s="165" t="s">
        <v>371</v>
      </c>
      <c r="AI562" s="189">
        <v>561</v>
      </c>
      <c r="AJ562" s="189" t="s">
        <v>4047</v>
      </c>
      <c r="AK562" s="183" t="s">
        <v>4048</v>
      </c>
      <c r="AL562" s="186" t="s">
        <v>4049</v>
      </c>
      <c r="AM562" s="162"/>
      <c r="AN562" s="162"/>
      <c r="AO562" s="162"/>
      <c r="AP562" s="162"/>
      <c r="AQ562" s="162"/>
      <c r="AR562" s="162"/>
      <c r="AS562" s="162"/>
      <c r="AT562" s="162"/>
      <c r="AU562" s="162"/>
      <c r="AV562" s="162"/>
      <c r="AW562" s="162"/>
      <c r="AX562" s="162">
        <v>560</v>
      </c>
      <c r="AY562" s="162" t="s">
        <v>361</v>
      </c>
      <c r="AZ562" s="162">
        <v>0</v>
      </c>
      <c r="BA562" s="206" t="s">
        <v>361</v>
      </c>
      <c r="BB562" s="162" t="s">
        <v>361</v>
      </c>
    </row>
    <row r="563" spans="34:54">
      <c r="AH563" s="165" t="s">
        <v>371</v>
      </c>
      <c r="AI563" s="189">
        <v>562</v>
      </c>
      <c r="AJ563" s="189" t="s">
        <v>4050</v>
      </c>
      <c r="AK563" s="184" t="s">
        <v>4051</v>
      </c>
      <c r="AL563" s="187" t="s">
        <v>4052</v>
      </c>
      <c r="AM563" s="162"/>
      <c r="AN563" s="162"/>
      <c r="AO563" s="162"/>
      <c r="AP563" s="162"/>
      <c r="AQ563" s="162"/>
      <c r="AR563" s="162"/>
      <c r="AS563" s="162"/>
      <c r="AT563" s="162"/>
      <c r="AU563" s="162"/>
      <c r="AV563" s="162"/>
      <c r="AW563" s="162"/>
      <c r="AX563" s="162">
        <v>561</v>
      </c>
      <c r="AY563" s="162" t="s">
        <v>361</v>
      </c>
      <c r="AZ563" s="162">
        <v>0</v>
      </c>
      <c r="BA563" s="206" t="s">
        <v>361</v>
      </c>
      <c r="BB563" s="162" t="s">
        <v>361</v>
      </c>
    </row>
    <row r="564" spans="34:54">
      <c r="AH564" s="165" t="s">
        <v>371</v>
      </c>
      <c r="AI564" s="189">
        <v>563</v>
      </c>
      <c r="AJ564" s="189" t="s">
        <v>4053</v>
      </c>
      <c r="AK564" s="183" t="s">
        <v>4054</v>
      </c>
      <c r="AL564" s="186" t="s">
        <v>4055</v>
      </c>
      <c r="AM564" s="162"/>
      <c r="AN564" s="162"/>
      <c r="AO564" s="162"/>
      <c r="AP564" s="162"/>
      <c r="AQ564" s="162"/>
      <c r="AR564" s="162"/>
      <c r="AS564" s="162"/>
      <c r="AT564" s="162"/>
      <c r="AU564" s="162"/>
      <c r="AV564" s="162"/>
      <c r="AW564" s="162"/>
      <c r="AX564" s="162">
        <v>562</v>
      </c>
      <c r="AY564" s="162" t="s">
        <v>361</v>
      </c>
      <c r="AZ564" s="162">
        <v>0</v>
      </c>
      <c r="BA564" s="206" t="s">
        <v>361</v>
      </c>
      <c r="BB564" s="162" t="s">
        <v>361</v>
      </c>
    </row>
    <row r="565" spans="34:54">
      <c r="AH565" s="165" t="s">
        <v>371</v>
      </c>
      <c r="AI565" s="189">
        <v>564</v>
      </c>
      <c r="AJ565" s="189" t="s">
        <v>4056</v>
      </c>
      <c r="AK565" s="184" t="s">
        <v>4057</v>
      </c>
      <c r="AL565" s="187" t="s">
        <v>4058</v>
      </c>
      <c r="AM565" s="162"/>
      <c r="AN565" s="162"/>
      <c r="AO565" s="162"/>
      <c r="AP565" s="162"/>
      <c r="AQ565" s="162"/>
      <c r="AR565" s="162"/>
      <c r="AS565" s="162"/>
      <c r="AT565" s="162"/>
      <c r="AU565" s="162"/>
      <c r="AV565" s="162"/>
      <c r="AW565" s="162"/>
      <c r="AX565" s="162">
        <v>563</v>
      </c>
      <c r="AY565" s="162" t="s">
        <v>361</v>
      </c>
      <c r="AZ565" s="162">
        <v>0</v>
      </c>
      <c r="BA565" s="206" t="s">
        <v>361</v>
      </c>
      <c r="BB565" s="162" t="s">
        <v>361</v>
      </c>
    </row>
    <row r="566" spans="34:54">
      <c r="AH566" s="165" t="s">
        <v>1037</v>
      </c>
      <c r="AI566" s="189">
        <v>565</v>
      </c>
      <c r="AJ566" s="189" t="s">
        <v>4059</v>
      </c>
      <c r="AK566" s="183" t="s">
        <v>1096</v>
      </c>
      <c r="AL566" s="186" t="s">
        <v>4060</v>
      </c>
      <c r="AM566" s="162"/>
      <c r="AN566" s="162"/>
      <c r="AO566" s="162"/>
      <c r="AP566" s="162"/>
      <c r="AQ566" s="162"/>
      <c r="AR566" s="162"/>
      <c r="AS566" s="162"/>
      <c r="AT566" s="162"/>
      <c r="AU566" s="162"/>
      <c r="AV566" s="162"/>
      <c r="AW566" s="162"/>
      <c r="AX566" s="162">
        <v>564</v>
      </c>
      <c r="AY566" s="162" t="s">
        <v>361</v>
      </c>
      <c r="AZ566" s="162">
        <v>0</v>
      </c>
      <c r="BA566" s="206" t="s">
        <v>361</v>
      </c>
      <c r="BB566" s="162" t="s">
        <v>361</v>
      </c>
    </row>
    <row r="567" spans="34:54">
      <c r="AH567" s="165" t="s">
        <v>1037</v>
      </c>
      <c r="AI567" s="189">
        <v>566</v>
      </c>
      <c r="AJ567" s="189" t="s">
        <v>4061</v>
      </c>
      <c r="AK567" s="184" t="s">
        <v>4062</v>
      </c>
      <c r="AL567" s="187" t="s">
        <v>4063</v>
      </c>
      <c r="AM567" s="162"/>
      <c r="AN567" s="162"/>
      <c r="AO567" s="162"/>
      <c r="AP567" s="162"/>
      <c r="AQ567" s="162"/>
      <c r="AR567" s="162"/>
      <c r="AS567" s="162"/>
      <c r="AT567" s="162"/>
      <c r="AU567" s="162"/>
      <c r="AV567" s="162"/>
      <c r="AW567" s="162"/>
      <c r="AX567" s="162">
        <v>565</v>
      </c>
      <c r="AY567" s="162" t="s">
        <v>361</v>
      </c>
      <c r="AZ567" s="162">
        <v>0</v>
      </c>
      <c r="BA567" s="206" t="s">
        <v>361</v>
      </c>
      <c r="BB567" s="162" t="s">
        <v>361</v>
      </c>
    </row>
    <row r="568" spans="34:54">
      <c r="AH568" s="165" t="s">
        <v>1037</v>
      </c>
      <c r="AI568" s="189">
        <v>567</v>
      </c>
      <c r="AJ568" s="189" t="s">
        <v>4064</v>
      </c>
      <c r="AK568" s="183" t="s">
        <v>4065</v>
      </c>
      <c r="AL568" s="186" t="s">
        <v>4066</v>
      </c>
      <c r="AM568" s="162"/>
      <c r="AN568" s="162"/>
      <c r="AO568" s="162"/>
      <c r="AP568" s="162"/>
      <c r="AQ568" s="162"/>
      <c r="AR568" s="162"/>
      <c r="AS568" s="162"/>
      <c r="AT568" s="162"/>
      <c r="AU568" s="162"/>
      <c r="AV568" s="162"/>
      <c r="AW568" s="162"/>
      <c r="AX568" s="162">
        <v>566</v>
      </c>
      <c r="AY568" s="162" t="s">
        <v>361</v>
      </c>
      <c r="AZ568" s="162">
        <v>0</v>
      </c>
      <c r="BA568" s="206" t="s">
        <v>361</v>
      </c>
      <c r="BB568" s="162" t="s">
        <v>361</v>
      </c>
    </row>
    <row r="569" spans="34:54">
      <c r="AH569" s="165" t="s">
        <v>1037</v>
      </c>
      <c r="AI569" s="189">
        <v>568</v>
      </c>
      <c r="AJ569" s="189" t="s">
        <v>4067</v>
      </c>
      <c r="AK569" s="184" t="s">
        <v>4068</v>
      </c>
      <c r="AL569" s="187" t="s">
        <v>4069</v>
      </c>
      <c r="AM569" s="162"/>
      <c r="AN569" s="162"/>
      <c r="AO569" s="162"/>
      <c r="AP569" s="162"/>
      <c r="AQ569" s="162"/>
      <c r="AR569" s="162"/>
      <c r="AS569" s="162"/>
      <c r="AT569" s="162"/>
      <c r="AU569" s="162"/>
      <c r="AV569" s="162"/>
      <c r="AW569" s="162"/>
      <c r="AX569" s="162">
        <v>567</v>
      </c>
      <c r="AY569" s="162" t="s">
        <v>361</v>
      </c>
      <c r="AZ569" s="162">
        <v>0</v>
      </c>
      <c r="BA569" s="206" t="s">
        <v>361</v>
      </c>
      <c r="BB569" s="162" t="s">
        <v>361</v>
      </c>
    </row>
    <row r="570" spans="34:54">
      <c r="AH570" s="165" t="s">
        <v>1037</v>
      </c>
      <c r="AI570" s="189">
        <v>569</v>
      </c>
      <c r="AJ570" s="189" t="s">
        <v>4070</v>
      </c>
      <c r="AK570" s="183" t="s">
        <v>4071</v>
      </c>
      <c r="AL570" s="186" t="s">
        <v>4072</v>
      </c>
      <c r="AM570" s="162"/>
      <c r="AN570" s="162"/>
      <c r="AO570" s="162"/>
      <c r="AP570" s="162"/>
      <c r="AQ570" s="162"/>
      <c r="AR570" s="162"/>
      <c r="AS570" s="162"/>
      <c r="AT570" s="162"/>
      <c r="AU570" s="162"/>
      <c r="AV570" s="162"/>
      <c r="AW570" s="162"/>
      <c r="AX570" s="162">
        <v>568</v>
      </c>
      <c r="AY570" s="162" t="s">
        <v>361</v>
      </c>
      <c r="AZ570" s="162">
        <v>0</v>
      </c>
      <c r="BA570" s="206" t="s">
        <v>361</v>
      </c>
      <c r="BB570" s="162" t="s">
        <v>361</v>
      </c>
    </row>
    <row r="571" spans="34:54">
      <c r="AH571" s="165" t="s">
        <v>977</v>
      </c>
      <c r="AI571" s="189">
        <v>570</v>
      </c>
      <c r="AJ571" s="189" t="s">
        <v>4073</v>
      </c>
      <c r="AK571" s="184" t="s">
        <v>39</v>
      </c>
      <c r="AL571" s="187" t="s">
        <v>4074</v>
      </c>
      <c r="AM571" s="162"/>
      <c r="AN571" s="162"/>
      <c r="AO571" s="162"/>
      <c r="AP571" s="162"/>
      <c r="AQ571" s="162"/>
      <c r="AR571" s="162"/>
      <c r="AS571" s="162"/>
      <c r="AT571" s="162"/>
      <c r="AU571" s="162"/>
      <c r="AV571" s="162"/>
      <c r="AW571" s="162"/>
      <c r="AX571" s="162">
        <v>569</v>
      </c>
      <c r="AY571" s="162" t="s">
        <v>361</v>
      </c>
      <c r="AZ571" s="162">
        <v>0</v>
      </c>
      <c r="BA571" s="206" t="s">
        <v>361</v>
      </c>
      <c r="BB571" s="162" t="s">
        <v>361</v>
      </c>
    </row>
    <row r="572" spans="34:54">
      <c r="AH572" s="165" t="s">
        <v>977</v>
      </c>
      <c r="AI572" s="189">
        <v>571</v>
      </c>
      <c r="AJ572" s="189" t="s">
        <v>4075</v>
      </c>
      <c r="AK572" s="183" t="s">
        <v>2005</v>
      </c>
      <c r="AL572" s="186" t="s">
        <v>4076</v>
      </c>
      <c r="AM572" s="162"/>
      <c r="AN572" s="162"/>
      <c r="AO572" s="162"/>
      <c r="AP572" s="162"/>
      <c r="AQ572" s="162"/>
      <c r="AR572" s="162"/>
      <c r="AS572" s="162"/>
      <c r="AT572" s="162"/>
      <c r="AU572" s="162"/>
      <c r="AV572" s="162"/>
      <c r="AW572" s="162"/>
      <c r="AX572" s="162">
        <v>570</v>
      </c>
      <c r="AY572" s="162" t="s">
        <v>361</v>
      </c>
      <c r="AZ572" s="162">
        <v>0</v>
      </c>
      <c r="BA572" s="206" t="s">
        <v>361</v>
      </c>
      <c r="BB572" s="162" t="s">
        <v>361</v>
      </c>
    </row>
    <row r="573" spans="34:54">
      <c r="AH573" s="165" t="s">
        <v>977</v>
      </c>
      <c r="AI573" s="189">
        <v>572</v>
      </c>
      <c r="AJ573" s="189" t="s">
        <v>4077</v>
      </c>
      <c r="AK573" s="184" t="s">
        <v>2025</v>
      </c>
      <c r="AL573" s="187" t="s">
        <v>4078</v>
      </c>
      <c r="AM573" s="162"/>
      <c r="AN573" s="162"/>
      <c r="AO573" s="162"/>
      <c r="AP573" s="162"/>
      <c r="AQ573" s="162"/>
      <c r="AR573" s="162"/>
      <c r="AS573" s="162"/>
      <c r="AT573" s="162"/>
      <c r="AU573" s="162"/>
      <c r="AV573" s="162"/>
      <c r="AW573" s="162"/>
      <c r="AX573" s="162">
        <v>571</v>
      </c>
      <c r="AY573" s="162" t="s">
        <v>361</v>
      </c>
      <c r="AZ573" s="162">
        <v>0</v>
      </c>
      <c r="BA573" s="206" t="s">
        <v>361</v>
      </c>
      <c r="BB573" s="162" t="s">
        <v>361</v>
      </c>
    </row>
    <row r="574" spans="34:54">
      <c r="AH574" s="165" t="s">
        <v>977</v>
      </c>
      <c r="AI574" s="189">
        <v>573</v>
      </c>
      <c r="AJ574" s="189" t="s">
        <v>4079</v>
      </c>
      <c r="AK574" s="183" t="s">
        <v>2039</v>
      </c>
      <c r="AL574" s="186" t="s">
        <v>4080</v>
      </c>
      <c r="AM574" s="162"/>
      <c r="AN574" s="162"/>
      <c r="AO574" s="162"/>
      <c r="AP574" s="162"/>
      <c r="AQ574" s="162"/>
      <c r="AR574" s="162"/>
      <c r="AS574" s="162"/>
      <c r="AT574" s="162"/>
      <c r="AU574" s="162"/>
      <c r="AV574" s="162"/>
      <c r="AW574" s="162"/>
      <c r="AX574" s="162">
        <v>572</v>
      </c>
      <c r="AY574" s="162" t="s">
        <v>361</v>
      </c>
      <c r="AZ574" s="162">
        <v>0</v>
      </c>
      <c r="BA574" s="206" t="s">
        <v>361</v>
      </c>
      <c r="BB574" s="162" t="s">
        <v>361</v>
      </c>
    </row>
    <row r="575" spans="34:54">
      <c r="AH575" s="165" t="s">
        <v>977</v>
      </c>
      <c r="AI575" s="189">
        <v>574</v>
      </c>
      <c r="AJ575" s="189" t="s">
        <v>4081</v>
      </c>
      <c r="AK575" s="184" t="s">
        <v>2052</v>
      </c>
      <c r="AL575" s="187" t="s">
        <v>4082</v>
      </c>
      <c r="AM575" s="162"/>
      <c r="AN575" s="162"/>
      <c r="AO575" s="162"/>
      <c r="AP575" s="162"/>
      <c r="AQ575" s="162"/>
      <c r="AR575" s="162"/>
      <c r="AS575" s="162"/>
      <c r="AT575" s="162"/>
      <c r="AU575" s="162"/>
      <c r="AV575" s="162"/>
      <c r="AW575" s="162"/>
      <c r="AX575" s="162">
        <v>573</v>
      </c>
      <c r="AY575" s="162" t="s">
        <v>361</v>
      </c>
      <c r="AZ575" s="162">
        <v>0</v>
      </c>
      <c r="BA575" s="206" t="s">
        <v>361</v>
      </c>
      <c r="BB575" s="162" t="s">
        <v>361</v>
      </c>
    </row>
    <row r="576" spans="34:54">
      <c r="AH576" s="165" t="s">
        <v>977</v>
      </c>
      <c r="AI576" s="189">
        <v>575</v>
      </c>
      <c r="AJ576" s="189" t="s">
        <v>4083</v>
      </c>
      <c r="AK576" s="183" t="s">
        <v>2066</v>
      </c>
      <c r="AL576" s="186" t="s">
        <v>4084</v>
      </c>
      <c r="AM576" s="162"/>
      <c r="AN576" s="162"/>
      <c r="AO576" s="162"/>
      <c r="AP576" s="162"/>
      <c r="AQ576" s="162"/>
      <c r="AR576" s="162"/>
      <c r="AS576" s="162"/>
      <c r="AT576" s="162"/>
      <c r="AU576" s="162"/>
      <c r="AV576" s="162"/>
      <c r="AW576" s="162"/>
      <c r="AX576" s="162">
        <v>574</v>
      </c>
      <c r="AY576" s="162" t="s">
        <v>361</v>
      </c>
      <c r="AZ576" s="162">
        <v>0</v>
      </c>
      <c r="BA576" s="206" t="s">
        <v>361</v>
      </c>
      <c r="BB576" s="162" t="s">
        <v>361</v>
      </c>
    </row>
    <row r="577" spans="34:54">
      <c r="AH577" s="165" t="s">
        <v>977</v>
      </c>
      <c r="AI577" s="189">
        <v>576</v>
      </c>
      <c r="AJ577" s="189" t="s">
        <v>4085</v>
      </c>
      <c r="AK577" s="184" t="s">
        <v>2077</v>
      </c>
      <c r="AL577" s="187" t="s">
        <v>4086</v>
      </c>
      <c r="AM577" s="162"/>
      <c r="AN577" s="162"/>
      <c r="AO577" s="162"/>
      <c r="AP577" s="162"/>
      <c r="AQ577" s="162"/>
      <c r="AR577" s="162"/>
      <c r="AS577" s="162"/>
      <c r="AT577" s="162"/>
      <c r="AU577" s="162"/>
      <c r="AV577" s="162"/>
      <c r="AW577" s="162"/>
      <c r="AX577" s="162">
        <v>575</v>
      </c>
      <c r="AY577" s="162" t="s">
        <v>361</v>
      </c>
      <c r="AZ577" s="162">
        <v>0</v>
      </c>
      <c r="BA577" s="206" t="s">
        <v>361</v>
      </c>
      <c r="BB577" s="162" t="s">
        <v>361</v>
      </c>
    </row>
    <row r="578" spans="34:54">
      <c r="AH578" s="165" t="s">
        <v>977</v>
      </c>
      <c r="AI578" s="189">
        <v>577</v>
      </c>
      <c r="AJ578" s="189" t="s">
        <v>4087</v>
      </c>
      <c r="AK578" s="183" t="s">
        <v>2084</v>
      </c>
      <c r="AL578" s="186" t="s">
        <v>4088</v>
      </c>
      <c r="AM578" s="162"/>
      <c r="AN578" s="162"/>
      <c r="AO578" s="162"/>
      <c r="AP578" s="162"/>
      <c r="AQ578" s="162"/>
      <c r="AR578" s="162"/>
      <c r="AS578" s="162"/>
      <c r="AT578" s="162"/>
      <c r="AU578" s="162"/>
      <c r="AV578" s="162"/>
      <c r="AW578" s="162"/>
      <c r="AX578" s="162">
        <v>576</v>
      </c>
      <c r="AY578" s="162" t="s">
        <v>361</v>
      </c>
      <c r="AZ578" s="162">
        <v>0</v>
      </c>
      <c r="BA578" s="206" t="s">
        <v>361</v>
      </c>
      <c r="BB578" s="162" t="s">
        <v>361</v>
      </c>
    </row>
    <row r="579" spans="34:54">
      <c r="AH579" s="165" t="s">
        <v>977</v>
      </c>
      <c r="AI579" s="189">
        <v>578</v>
      </c>
      <c r="AJ579" s="189" t="s">
        <v>4089</v>
      </c>
      <c r="AK579" s="184" t="s">
        <v>2091</v>
      </c>
      <c r="AL579" s="187" t="s">
        <v>4090</v>
      </c>
      <c r="AM579" s="162"/>
      <c r="AN579" s="162"/>
      <c r="AO579" s="162"/>
      <c r="AP579" s="162"/>
      <c r="AQ579" s="162"/>
      <c r="AR579" s="162"/>
      <c r="AS579" s="162"/>
      <c r="AT579" s="162"/>
      <c r="AU579" s="162"/>
      <c r="AV579" s="162"/>
      <c r="AW579" s="162"/>
      <c r="AX579" s="162">
        <v>577</v>
      </c>
      <c r="AY579" s="162" t="s">
        <v>361</v>
      </c>
      <c r="AZ579" s="162">
        <v>0</v>
      </c>
      <c r="BA579" s="206" t="s">
        <v>361</v>
      </c>
      <c r="BB579" s="162" t="s">
        <v>361</v>
      </c>
    </row>
    <row r="580" spans="34:54">
      <c r="AH580" s="165" t="s">
        <v>977</v>
      </c>
      <c r="AI580" s="189">
        <v>579</v>
      </c>
      <c r="AJ580" s="189" t="s">
        <v>4091</v>
      </c>
      <c r="AK580" s="183" t="s">
        <v>2097</v>
      </c>
      <c r="AL580" s="186" t="s">
        <v>4092</v>
      </c>
      <c r="AM580" s="162"/>
      <c r="AN580" s="162"/>
      <c r="AO580" s="162"/>
      <c r="AP580" s="162"/>
      <c r="AQ580" s="162"/>
      <c r="AR580" s="162"/>
      <c r="AS580" s="162"/>
      <c r="AT580" s="162"/>
      <c r="AU580" s="162"/>
      <c r="AV580" s="162"/>
      <c r="AW580" s="162"/>
      <c r="AX580" s="162">
        <v>578</v>
      </c>
      <c r="AY580" s="162" t="s">
        <v>361</v>
      </c>
      <c r="AZ580" s="162">
        <v>0</v>
      </c>
      <c r="BA580" s="206" t="s">
        <v>361</v>
      </c>
      <c r="BB580" s="162" t="s">
        <v>361</v>
      </c>
    </row>
    <row r="581" spans="34:54">
      <c r="AH581" s="165" t="s">
        <v>977</v>
      </c>
      <c r="AI581" s="189">
        <v>580</v>
      </c>
      <c r="AJ581" s="189" t="s">
        <v>4093</v>
      </c>
      <c r="AK581" s="184" t="s">
        <v>2104</v>
      </c>
      <c r="AL581" s="187" t="s">
        <v>4094</v>
      </c>
      <c r="AM581" s="162"/>
      <c r="AN581" s="162"/>
      <c r="AO581" s="162"/>
      <c r="AP581" s="162"/>
      <c r="AQ581" s="162"/>
      <c r="AR581" s="162"/>
      <c r="AS581" s="162"/>
      <c r="AT581" s="162"/>
      <c r="AU581" s="162"/>
      <c r="AV581" s="162"/>
      <c r="AW581" s="162"/>
      <c r="AX581" s="162">
        <v>579</v>
      </c>
      <c r="AY581" s="162" t="s">
        <v>361</v>
      </c>
      <c r="AZ581" s="162">
        <v>0</v>
      </c>
      <c r="BA581" s="206" t="s">
        <v>361</v>
      </c>
      <c r="BB581" s="162" t="s">
        <v>361</v>
      </c>
    </row>
    <row r="582" spans="34:54">
      <c r="AH582" s="165" t="s">
        <v>977</v>
      </c>
      <c r="AI582" s="189">
        <v>581</v>
      </c>
      <c r="AJ582" s="189" t="s">
        <v>4095</v>
      </c>
      <c r="AK582" s="183" t="s">
        <v>2111</v>
      </c>
      <c r="AL582" s="186" t="s">
        <v>4096</v>
      </c>
      <c r="AM582" s="162"/>
      <c r="AN582" s="162"/>
      <c r="AO582" s="162"/>
      <c r="AP582" s="162"/>
      <c r="AQ582" s="162"/>
      <c r="AR582" s="162"/>
      <c r="AS582" s="162"/>
      <c r="AT582" s="162"/>
      <c r="AU582" s="162"/>
      <c r="AV582" s="162"/>
      <c r="AW582" s="162"/>
      <c r="AX582" s="162">
        <v>580</v>
      </c>
      <c r="AY582" s="162" t="s">
        <v>361</v>
      </c>
      <c r="AZ582" s="162">
        <v>0</v>
      </c>
      <c r="BA582" s="206" t="s">
        <v>361</v>
      </c>
      <c r="BB582" s="162" t="s">
        <v>361</v>
      </c>
    </row>
    <row r="583" spans="34:54">
      <c r="AH583" s="165" t="s">
        <v>976</v>
      </c>
      <c r="AI583" s="189">
        <v>582</v>
      </c>
      <c r="AJ583" s="189" t="s">
        <v>4097</v>
      </c>
      <c r="AK583" s="184" t="s">
        <v>4098</v>
      </c>
      <c r="AL583" s="187" t="s">
        <v>4099</v>
      </c>
      <c r="AM583" s="162"/>
      <c r="AN583" s="162"/>
      <c r="AO583" s="162"/>
      <c r="AP583" s="162"/>
      <c r="AQ583" s="162"/>
      <c r="AR583" s="162"/>
      <c r="AS583" s="162"/>
      <c r="AT583" s="162"/>
      <c r="AU583" s="162"/>
      <c r="AV583" s="162"/>
      <c r="AW583" s="162"/>
      <c r="AX583" s="162">
        <v>581</v>
      </c>
      <c r="AY583" s="162" t="s">
        <v>361</v>
      </c>
      <c r="AZ583" s="162">
        <v>0</v>
      </c>
      <c r="BA583" s="206" t="s">
        <v>361</v>
      </c>
      <c r="BB583" s="162" t="s">
        <v>361</v>
      </c>
    </row>
    <row r="584" spans="34:54">
      <c r="AH584" s="165" t="s">
        <v>976</v>
      </c>
      <c r="AI584" s="189">
        <v>583</v>
      </c>
      <c r="AJ584" s="189" t="s">
        <v>4100</v>
      </c>
      <c r="AK584" s="183" t="s">
        <v>4101</v>
      </c>
      <c r="AL584" s="186" t="s">
        <v>4102</v>
      </c>
      <c r="AM584" s="162"/>
      <c r="AN584" s="162"/>
      <c r="AO584" s="162"/>
      <c r="AP584" s="162"/>
      <c r="AQ584" s="162"/>
      <c r="AR584" s="162"/>
      <c r="AS584" s="162"/>
      <c r="AT584" s="162"/>
      <c r="AU584" s="162"/>
      <c r="AV584" s="162"/>
      <c r="AW584" s="162"/>
      <c r="AX584" s="162">
        <v>582</v>
      </c>
      <c r="AY584" s="162" t="s">
        <v>361</v>
      </c>
      <c r="AZ584" s="162">
        <v>0</v>
      </c>
      <c r="BA584" s="206" t="s">
        <v>361</v>
      </c>
      <c r="BB584" s="162" t="s">
        <v>361</v>
      </c>
    </row>
    <row r="585" spans="34:54">
      <c r="AH585" s="165" t="s">
        <v>976</v>
      </c>
      <c r="AI585" s="189">
        <v>584</v>
      </c>
      <c r="AJ585" s="189" t="s">
        <v>4103</v>
      </c>
      <c r="AK585" s="184" t="s">
        <v>4104</v>
      </c>
      <c r="AL585" s="187" t="s">
        <v>4105</v>
      </c>
      <c r="AM585" s="162"/>
      <c r="AN585" s="162"/>
      <c r="AO585" s="162"/>
      <c r="AP585" s="162"/>
      <c r="AQ585" s="162"/>
      <c r="AR585" s="162"/>
      <c r="AS585" s="162"/>
      <c r="AT585" s="162"/>
      <c r="AU585" s="162"/>
      <c r="AV585" s="162"/>
      <c r="AW585" s="162"/>
      <c r="AX585" s="162">
        <v>583</v>
      </c>
      <c r="AY585" s="162" t="s">
        <v>361</v>
      </c>
      <c r="AZ585" s="162">
        <v>0</v>
      </c>
      <c r="BA585" s="206" t="s">
        <v>361</v>
      </c>
      <c r="BB585" s="162" t="s">
        <v>361</v>
      </c>
    </row>
    <row r="586" spans="34:54">
      <c r="AH586" s="165" t="s">
        <v>976</v>
      </c>
      <c r="AI586" s="189">
        <v>585</v>
      </c>
      <c r="AJ586" s="189" t="s">
        <v>4106</v>
      </c>
      <c r="AK586" s="183" t="s">
        <v>4107</v>
      </c>
      <c r="AL586" s="186" t="s">
        <v>4108</v>
      </c>
      <c r="AM586" s="162"/>
      <c r="AN586" s="162"/>
      <c r="AO586" s="162"/>
      <c r="AP586" s="162"/>
      <c r="AQ586" s="162"/>
      <c r="AR586" s="162"/>
      <c r="AS586" s="162"/>
      <c r="AT586" s="162"/>
      <c r="AU586" s="162"/>
      <c r="AV586" s="162"/>
      <c r="AW586" s="162"/>
      <c r="AX586" s="162">
        <v>584</v>
      </c>
      <c r="AY586" s="162" t="s">
        <v>361</v>
      </c>
      <c r="AZ586" s="162">
        <v>0</v>
      </c>
      <c r="BA586" s="206" t="s">
        <v>361</v>
      </c>
      <c r="BB586" s="162" t="s">
        <v>361</v>
      </c>
    </row>
    <row r="587" spans="34:54">
      <c r="AH587" s="165" t="s">
        <v>976</v>
      </c>
      <c r="AI587" s="189">
        <v>586</v>
      </c>
      <c r="AJ587" s="189" t="s">
        <v>4109</v>
      </c>
      <c r="AK587" s="184" t="s">
        <v>4110</v>
      </c>
      <c r="AL587" s="187" t="s">
        <v>4111</v>
      </c>
      <c r="AM587" s="162"/>
      <c r="AN587" s="162"/>
      <c r="AO587" s="162"/>
      <c r="AP587" s="162"/>
      <c r="AQ587" s="162"/>
      <c r="AR587" s="162"/>
      <c r="AS587" s="162"/>
      <c r="AT587" s="162"/>
      <c r="AU587" s="162"/>
      <c r="AV587" s="162"/>
      <c r="AW587" s="162"/>
      <c r="AX587" s="162">
        <v>585</v>
      </c>
      <c r="AY587" s="162" t="s">
        <v>361</v>
      </c>
      <c r="AZ587" s="162">
        <v>0</v>
      </c>
      <c r="BA587" s="206" t="s">
        <v>361</v>
      </c>
      <c r="BB587" s="162" t="s">
        <v>361</v>
      </c>
    </row>
    <row r="588" spans="34:54">
      <c r="AH588" s="165" t="s">
        <v>976</v>
      </c>
      <c r="AI588" s="189">
        <v>587</v>
      </c>
      <c r="AJ588" s="189" t="s">
        <v>4112</v>
      </c>
      <c r="AK588" s="183" t="s">
        <v>4113</v>
      </c>
      <c r="AL588" s="186" t="s">
        <v>4114</v>
      </c>
      <c r="AM588" s="162"/>
      <c r="AN588" s="162"/>
      <c r="AO588" s="162"/>
      <c r="AP588" s="162"/>
      <c r="AQ588" s="162"/>
      <c r="AR588" s="162"/>
      <c r="AS588" s="162"/>
      <c r="AT588" s="162"/>
      <c r="AU588" s="162"/>
      <c r="AV588" s="162"/>
      <c r="AW588" s="162"/>
      <c r="AX588" s="162">
        <v>586</v>
      </c>
      <c r="AY588" s="162" t="s">
        <v>361</v>
      </c>
      <c r="AZ588" s="162">
        <v>0</v>
      </c>
      <c r="BA588" s="206" t="s">
        <v>361</v>
      </c>
      <c r="BB588" s="162" t="s">
        <v>361</v>
      </c>
    </row>
    <row r="589" spans="34:54">
      <c r="AH589" s="165" t="s">
        <v>976</v>
      </c>
      <c r="AI589" s="189">
        <v>588</v>
      </c>
      <c r="AJ589" s="189" t="s">
        <v>4115</v>
      </c>
      <c r="AK589" s="184" t="s">
        <v>4116</v>
      </c>
      <c r="AL589" s="187" t="s">
        <v>4117</v>
      </c>
      <c r="AM589" s="162"/>
      <c r="AN589" s="162"/>
      <c r="AO589" s="162"/>
      <c r="AP589" s="162"/>
      <c r="AQ589" s="162"/>
      <c r="AR589" s="162"/>
      <c r="AS589" s="162"/>
      <c r="AT589" s="162"/>
      <c r="AU589" s="162"/>
      <c r="AV589" s="162"/>
      <c r="AW589" s="162"/>
      <c r="AX589" s="162">
        <v>587</v>
      </c>
      <c r="AY589" s="162" t="s">
        <v>361</v>
      </c>
      <c r="AZ589" s="162">
        <v>0</v>
      </c>
      <c r="BA589" s="206" t="s">
        <v>361</v>
      </c>
      <c r="BB589" s="162" t="s">
        <v>361</v>
      </c>
    </row>
    <row r="590" spans="34:54">
      <c r="AH590" s="165" t="s">
        <v>976</v>
      </c>
      <c r="AI590" s="189">
        <v>589</v>
      </c>
      <c r="AJ590" s="189" t="s">
        <v>4118</v>
      </c>
      <c r="AK590" s="183" t="s">
        <v>4119</v>
      </c>
      <c r="AL590" s="186" t="s">
        <v>4120</v>
      </c>
      <c r="AM590" s="162"/>
      <c r="AN590" s="162"/>
      <c r="AO590" s="162"/>
      <c r="AP590" s="162"/>
      <c r="AQ590" s="162"/>
      <c r="AR590" s="162"/>
      <c r="AS590" s="162"/>
      <c r="AT590" s="162"/>
      <c r="AU590" s="162"/>
      <c r="AV590" s="162"/>
      <c r="AW590" s="162"/>
      <c r="AX590" s="162">
        <v>588</v>
      </c>
      <c r="AY590" s="162" t="s">
        <v>361</v>
      </c>
      <c r="AZ590" s="162">
        <v>0</v>
      </c>
      <c r="BA590" s="206" t="s">
        <v>361</v>
      </c>
      <c r="BB590" s="162" t="s">
        <v>361</v>
      </c>
    </row>
    <row r="591" spans="34:54">
      <c r="AH591" s="165" t="s">
        <v>976</v>
      </c>
      <c r="AI591" s="189">
        <v>590</v>
      </c>
      <c r="AJ591" s="189" t="s">
        <v>4121</v>
      </c>
      <c r="AK591" s="184" t="s">
        <v>4122</v>
      </c>
      <c r="AL591" s="187" t="s">
        <v>4123</v>
      </c>
      <c r="AM591" s="162"/>
      <c r="AN591" s="162"/>
      <c r="AO591" s="162"/>
      <c r="AP591" s="162"/>
      <c r="AQ591" s="162"/>
      <c r="AR591" s="162"/>
      <c r="AS591" s="162"/>
      <c r="AT591" s="162"/>
      <c r="AU591" s="162"/>
      <c r="AV591" s="162"/>
      <c r="AW591" s="162"/>
      <c r="AX591" s="162">
        <v>589</v>
      </c>
      <c r="AY591" s="162" t="s">
        <v>361</v>
      </c>
      <c r="AZ591" s="162">
        <v>0</v>
      </c>
      <c r="BA591" s="206" t="s">
        <v>361</v>
      </c>
      <c r="BB591" s="162" t="s">
        <v>361</v>
      </c>
    </row>
    <row r="592" spans="34:54">
      <c r="AH592" s="165" t="s">
        <v>976</v>
      </c>
      <c r="AI592" s="189">
        <v>591</v>
      </c>
      <c r="AJ592" s="189" t="s">
        <v>4124</v>
      </c>
      <c r="AK592" s="183" t="s">
        <v>4125</v>
      </c>
      <c r="AL592" s="186" t="s">
        <v>4126</v>
      </c>
      <c r="AM592" s="162"/>
      <c r="AN592" s="162"/>
      <c r="AO592" s="162"/>
      <c r="AP592" s="162"/>
      <c r="AQ592" s="162"/>
      <c r="AR592" s="162"/>
      <c r="AS592" s="162"/>
      <c r="AT592" s="162"/>
      <c r="AU592" s="162"/>
      <c r="AV592" s="162"/>
      <c r="AW592" s="162"/>
      <c r="AX592" s="162">
        <v>590</v>
      </c>
      <c r="AY592" s="162" t="s">
        <v>361</v>
      </c>
      <c r="AZ592" s="162">
        <v>0</v>
      </c>
      <c r="BA592" s="206" t="s">
        <v>361</v>
      </c>
      <c r="BB592" s="162" t="s">
        <v>361</v>
      </c>
    </row>
    <row r="593" spans="34:54">
      <c r="AH593" s="165" t="s">
        <v>976</v>
      </c>
      <c r="AI593" s="189">
        <v>592</v>
      </c>
      <c r="AJ593" s="189" t="s">
        <v>4127</v>
      </c>
      <c r="AK593" s="184" t="s">
        <v>4128</v>
      </c>
      <c r="AL593" s="187" t="s">
        <v>4129</v>
      </c>
      <c r="AM593" s="162"/>
      <c r="AN593" s="162"/>
      <c r="AO593" s="162"/>
      <c r="AP593" s="162"/>
      <c r="AQ593" s="162"/>
      <c r="AR593" s="162"/>
      <c r="AS593" s="162"/>
      <c r="AT593" s="162"/>
      <c r="AU593" s="162"/>
      <c r="AV593" s="162"/>
      <c r="AW593" s="162"/>
      <c r="AX593" s="162">
        <v>591</v>
      </c>
      <c r="AY593" s="162" t="s">
        <v>361</v>
      </c>
      <c r="AZ593" s="162">
        <v>0</v>
      </c>
      <c r="BA593" s="206" t="s">
        <v>361</v>
      </c>
      <c r="BB593" s="162" t="s">
        <v>361</v>
      </c>
    </row>
    <row r="594" spans="34:54">
      <c r="AH594" s="165" t="s">
        <v>976</v>
      </c>
      <c r="AI594" s="189">
        <v>593</v>
      </c>
      <c r="AJ594" s="189" t="s">
        <v>4130</v>
      </c>
      <c r="AK594" s="183" t="s">
        <v>4131</v>
      </c>
      <c r="AL594" s="186" t="s">
        <v>4132</v>
      </c>
      <c r="AM594" s="162"/>
      <c r="AN594" s="162"/>
      <c r="AO594" s="162"/>
      <c r="AP594" s="162"/>
      <c r="AQ594" s="162"/>
      <c r="AR594" s="162"/>
      <c r="AS594" s="162"/>
      <c r="AT594" s="162"/>
      <c r="AU594" s="162"/>
      <c r="AV594" s="162"/>
      <c r="AW594" s="162"/>
      <c r="AX594" s="162">
        <v>592</v>
      </c>
      <c r="AY594" s="162" t="s">
        <v>361</v>
      </c>
      <c r="AZ594" s="162">
        <v>0</v>
      </c>
      <c r="BA594" s="206" t="s">
        <v>361</v>
      </c>
      <c r="BB594" s="162" t="s">
        <v>361</v>
      </c>
    </row>
    <row r="595" spans="34:54">
      <c r="AH595" s="165" t="s">
        <v>976</v>
      </c>
      <c r="AI595" s="189">
        <v>594</v>
      </c>
      <c r="AJ595" s="189" t="s">
        <v>4133</v>
      </c>
      <c r="AK595" s="184" t="s">
        <v>4134</v>
      </c>
      <c r="AL595" s="187" t="s">
        <v>4135</v>
      </c>
      <c r="AM595" s="162"/>
      <c r="AN595" s="162"/>
      <c r="AO595" s="162"/>
      <c r="AP595" s="162"/>
      <c r="AQ595" s="162"/>
      <c r="AR595" s="162"/>
      <c r="AS595" s="162"/>
      <c r="AT595" s="162"/>
      <c r="AU595" s="162"/>
      <c r="AV595" s="162"/>
      <c r="AW595" s="162"/>
      <c r="AX595" s="162">
        <v>593</v>
      </c>
      <c r="AY595" s="162" t="s">
        <v>361</v>
      </c>
      <c r="AZ595" s="162">
        <v>0</v>
      </c>
      <c r="BA595" s="206" t="s">
        <v>361</v>
      </c>
      <c r="BB595" s="162" t="s">
        <v>361</v>
      </c>
    </row>
    <row r="596" spans="34:54">
      <c r="AH596" s="165" t="s">
        <v>976</v>
      </c>
      <c r="AI596" s="189">
        <v>595</v>
      </c>
      <c r="AJ596" s="189" t="s">
        <v>4136</v>
      </c>
      <c r="AK596" s="183" t="s">
        <v>4137</v>
      </c>
      <c r="AL596" s="186" t="s">
        <v>4138</v>
      </c>
      <c r="AM596" s="162"/>
      <c r="AN596" s="162"/>
      <c r="AO596" s="162"/>
      <c r="AP596" s="162"/>
      <c r="AQ596" s="162"/>
      <c r="AR596" s="162"/>
      <c r="AS596" s="162"/>
      <c r="AT596" s="162"/>
      <c r="AU596" s="162"/>
      <c r="AV596" s="162"/>
      <c r="AW596" s="162"/>
      <c r="AX596" s="162">
        <v>594</v>
      </c>
      <c r="AY596" s="162" t="s">
        <v>361</v>
      </c>
      <c r="AZ596" s="162">
        <v>0</v>
      </c>
      <c r="BA596" s="206" t="s">
        <v>361</v>
      </c>
      <c r="BB596" s="162" t="s">
        <v>361</v>
      </c>
    </row>
    <row r="597" spans="34:54">
      <c r="AH597" s="165" t="s">
        <v>976</v>
      </c>
      <c r="AI597" s="189">
        <v>596</v>
      </c>
      <c r="AJ597" s="189" t="s">
        <v>4139</v>
      </c>
      <c r="AK597" s="184" t="s">
        <v>4140</v>
      </c>
      <c r="AL597" s="187" t="s">
        <v>4141</v>
      </c>
      <c r="AM597" s="162"/>
      <c r="AN597" s="162"/>
      <c r="AO597" s="162"/>
      <c r="AP597" s="162"/>
      <c r="AQ597" s="162"/>
      <c r="AR597" s="162"/>
      <c r="AS597" s="162"/>
      <c r="AT597" s="162"/>
      <c r="AU597" s="162"/>
      <c r="AV597" s="162"/>
      <c r="AW597" s="162"/>
      <c r="AX597" s="162">
        <v>595</v>
      </c>
      <c r="AY597" s="162" t="s">
        <v>361</v>
      </c>
      <c r="AZ597" s="162">
        <v>0</v>
      </c>
      <c r="BA597" s="206" t="s">
        <v>361</v>
      </c>
      <c r="BB597" s="162" t="s">
        <v>361</v>
      </c>
    </row>
    <row r="598" spans="34:54">
      <c r="AH598" s="165" t="s">
        <v>976</v>
      </c>
      <c r="AI598" s="189">
        <v>597</v>
      </c>
      <c r="AJ598" s="189" t="s">
        <v>4142</v>
      </c>
      <c r="AK598" s="183" t="s">
        <v>4143</v>
      </c>
      <c r="AL598" s="186" t="s">
        <v>4144</v>
      </c>
      <c r="AM598" s="162"/>
      <c r="AN598" s="162"/>
      <c r="AO598" s="162"/>
      <c r="AP598" s="162"/>
      <c r="AQ598" s="162"/>
      <c r="AR598" s="162"/>
      <c r="AS598" s="162"/>
      <c r="AT598" s="162"/>
      <c r="AU598" s="162"/>
      <c r="AV598" s="162"/>
      <c r="AW598" s="162"/>
      <c r="AX598" s="162">
        <v>596</v>
      </c>
      <c r="AY598" s="162" t="s">
        <v>361</v>
      </c>
      <c r="AZ598" s="162">
        <v>0</v>
      </c>
      <c r="BA598" s="206" t="s">
        <v>361</v>
      </c>
      <c r="BB598" s="162" t="s">
        <v>361</v>
      </c>
    </row>
    <row r="599" spans="34:54">
      <c r="AH599" s="165" t="s">
        <v>976</v>
      </c>
      <c r="AI599" s="189">
        <v>598</v>
      </c>
      <c r="AJ599" s="189" t="s">
        <v>4145</v>
      </c>
      <c r="AK599" s="184" t="s">
        <v>4146</v>
      </c>
      <c r="AL599" s="187" t="s">
        <v>4147</v>
      </c>
      <c r="AM599" s="162"/>
      <c r="AN599" s="162"/>
      <c r="AO599" s="162"/>
      <c r="AP599" s="162"/>
      <c r="AQ599" s="162"/>
      <c r="AR599" s="162"/>
      <c r="AS599" s="162"/>
      <c r="AT599" s="162"/>
      <c r="AU599" s="162"/>
      <c r="AV599" s="162"/>
      <c r="AW599" s="162"/>
      <c r="AX599" s="162">
        <v>597</v>
      </c>
      <c r="AY599" s="162" t="s">
        <v>361</v>
      </c>
      <c r="AZ599" s="162">
        <v>0</v>
      </c>
      <c r="BA599" s="206" t="s">
        <v>361</v>
      </c>
      <c r="BB599" s="162" t="s">
        <v>361</v>
      </c>
    </row>
    <row r="600" spans="34:54">
      <c r="AH600" s="165" t="s">
        <v>976</v>
      </c>
      <c r="AI600" s="189">
        <v>599</v>
      </c>
      <c r="AJ600" s="189" t="s">
        <v>4148</v>
      </c>
      <c r="AK600" s="183" t="s">
        <v>4149</v>
      </c>
      <c r="AL600" s="186" t="s">
        <v>4150</v>
      </c>
      <c r="AM600" s="162"/>
      <c r="AN600" s="162"/>
      <c r="AO600" s="162"/>
      <c r="AP600" s="162"/>
      <c r="AQ600" s="162"/>
      <c r="AR600" s="162"/>
      <c r="AS600" s="162"/>
      <c r="AT600" s="162"/>
      <c r="AU600" s="162"/>
      <c r="AV600" s="162"/>
      <c r="AW600" s="162"/>
      <c r="AX600" s="162">
        <v>598</v>
      </c>
      <c r="AY600" s="162" t="s">
        <v>361</v>
      </c>
      <c r="AZ600" s="162">
        <v>0</v>
      </c>
      <c r="BA600" s="206" t="s">
        <v>361</v>
      </c>
      <c r="BB600" s="162" t="s">
        <v>361</v>
      </c>
    </row>
    <row r="601" spans="34:54">
      <c r="AH601" s="165" t="s">
        <v>976</v>
      </c>
      <c r="AI601" s="189">
        <v>600</v>
      </c>
      <c r="AJ601" s="189" t="s">
        <v>4151</v>
      </c>
      <c r="AK601" s="184" t="s">
        <v>4152</v>
      </c>
      <c r="AL601" s="187" t="s">
        <v>4153</v>
      </c>
      <c r="AM601" s="162"/>
      <c r="AN601" s="162"/>
      <c r="AO601" s="162"/>
      <c r="AP601" s="162"/>
      <c r="AQ601" s="162"/>
      <c r="AR601" s="162"/>
      <c r="AS601" s="162"/>
      <c r="AT601" s="162"/>
      <c r="AU601" s="162"/>
      <c r="AV601" s="162"/>
      <c r="AW601" s="162"/>
      <c r="AX601" s="162">
        <v>599</v>
      </c>
      <c r="AY601" s="162" t="s">
        <v>361</v>
      </c>
      <c r="AZ601" s="162">
        <v>0</v>
      </c>
      <c r="BA601" s="206" t="s">
        <v>361</v>
      </c>
      <c r="BB601" s="162" t="s">
        <v>361</v>
      </c>
    </row>
    <row r="602" spans="34:54">
      <c r="AH602" s="165" t="s">
        <v>976</v>
      </c>
      <c r="AI602" s="189">
        <v>601</v>
      </c>
      <c r="AJ602" s="189" t="s">
        <v>4154</v>
      </c>
      <c r="AK602" s="183" t="s">
        <v>4155</v>
      </c>
      <c r="AL602" s="186" t="s">
        <v>4156</v>
      </c>
      <c r="AM602" s="162"/>
      <c r="AN602" s="162"/>
      <c r="AO602" s="162"/>
      <c r="AP602" s="162"/>
      <c r="AQ602" s="162"/>
      <c r="AR602" s="162"/>
      <c r="AS602" s="162"/>
      <c r="AT602" s="162"/>
      <c r="AU602" s="162"/>
      <c r="AV602" s="162"/>
      <c r="AW602" s="162"/>
      <c r="AX602" s="162">
        <v>600</v>
      </c>
      <c r="AY602" s="162" t="s">
        <v>361</v>
      </c>
      <c r="AZ602" s="162">
        <v>0</v>
      </c>
      <c r="BA602" s="206" t="s">
        <v>361</v>
      </c>
      <c r="BB602" s="162" t="s">
        <v>361</v>
      </c>
    </row>
    <row r="603" spans="34:54">
      <c r="AH603" s="165" t="s">
        <v>976</v>
      </c>
      <c r="AI603" s="189">
        <v>602</v>
      </c>
      <c r="AJ603" s="189" t="s">
        <v>4157</v>
      </c>
      <c r="AK603" s="184" t="s">
        <v>4158</v>
      </c>
      <c r="AL603" s="187" t="s">
        <v>4159</v>
      </c>
      <c r="AM603" s="162"/>
      <c r="AN603" s="162"/>
      <c r="AO603" s="162"/>
      <c r="AP603" s="162"/>
      <c r="AQ603" s="162"/>
      <c r="AR603" s="162"/>
      <c r="AS603" s="162"/>
      <c r="AT603" s="162"/>
      <c r="AU603" s="162"/>
      <c r="AV603" s="162"/>
      <c r="AW603" s="162"/>
      <c r="AX603" s="162">
        <v>601</v>
      </c>
      <c r="AY603" s="162" t="s">
        <v>361</v>
      </c>
      <c r="AZ603" s="162">
        <v>0</v>
      </c>
      <c r="BA603" s="206" t="s">
        <v>361</v>
      </c>
      <c r="BB603" s="162" t="s">
        <v>361</v>
      </c>
    </row>
    <row r="604" spans="34:54">
      <c r="AH604" s="165" t="s">
        <v>976</v>
      </c>
      <c r="AI604" s="189">
        <v>603</v>
      </c>
      <c r="AJ604" s="189" t="s">
        <v>4160</v>
      </c>
      <c r="AK604" s="183" t="s">
        <v>4161</v>
      </c>
      <c r="AL604" s="186" t="s">
        <v>4162</v>
      </c>
      <c r="AM604" s="162"/>
      <c r="AN604" s="162"/>
      <c r="AO604" s="162"/>
      <c r="AP604" s="162"/>
      <c r="AQ604" s="162"/>
      <c r="AR604" s="162"/>
      <c r="AS604" s="162"/>
      <c r="AT604" s="162"/>
      <c r="AU604" s="162"/>
      <c r="AV604" s="162"/>
      <c r="AW604" s="162"/>
      <c r="AX604" s="162">
        <v>602</v>
      </c>
      <c r="AY604" s="162" t="s">
        <v>361</v>
      </c>
      <c r="AZ604" s="162">
        <v>0</v>
      </c>
      <c r="BA604" s="206" t="s">
        <v>361</v>
      </c>
      <c r="BB604" s="162" t="s">
        <v>361</v>
      </c>
    </row>
    <row r="605" spans="34:54">
      <c r="AH605" s="165" t="s">
        <v>976</v>
      </c>
      <c r="AI605" s="189">
        <v>604</v>
      </c>
      <c r="AJ605" s="189" t="s">
        <v>4163</v>
      </c>
      <c r="AK605" s="184" t="s">
        <v>4164</v>
      </c>
      <c r="AL605" s="187" t="s">
        <v>4165</v>
      </c>
      <c r="AM605" s="162"/>
      <c r="AN605" s="162"/>
      <c r="AO605" s="162"/>
      <c r="AP605" s="162"/>
      <c r="AQ605" s="162"/>
      <c r="AR605" s="162"/>
      <c r="AS605" s="162"/>
      <c r="AT605" s="162"/>
      <c r="AU605" s="162"/>
      <c r="AV605" s="162"/>
      <c r="AW605" s="162"/>
      <c r="AX605" s="162">
        <v>603</v>
      </c>
      <c r="AY605" s="162" t="s">
        <v>361</v>
      </c>
      <c r="AZ605" s="162">
        <v>0</v>
      </c>
      <c r="BA605" s="206" t="s">
        <v>361</v>
      </c>
      <c r="BB605" s="162" t="s">
        <v>361</v>
      </c>
    </row>
    <row r="606" spans="34:54">
      <c r="AH606" s="165" t="s">
        <v>976</v>
      </c>
      <c r="AI606" s="189">
        <v>605</v>
      </c>
      <c r="AJ606" s="189" t="s">
        <v>4166</v>
      </c>
      <c r="AK606" s="183" t="s">
        <v>4167</v>
      </c>
      <c r="AL606" s="186" t="s">
        <v>4168</v>
      </c>
      <c r="AM606" s="162"/>
      <c r="AN606" s="162"/>
      <c r="AO606" s="162"/>
      <c r="AP606" s="162"/>
      <c r="AQ606" s="162"/>
      <c r="AR606" s="162"/>
      <c r="AS606" s="162"/>
      <c r="AT606" s="162"/>
      <c r="AU606" s="162"/>
      <c r="AV606" s="162"/>
      <c r="AW606" s="162"/>
      <c r="AX606" s="162">
        <v>604</v>
      </c>
      <c r="AY606" s="162" t="s">
        <v>361</v>
      </c>
      <c r="AZ606" s="162">
        <v>0</v>
      </c>
      <c r="BA606" s="206" t="s">
        <v>361</v>
      </c>
      <c r="BB606" s="162" t="s">
        <v>361</v>
      </c>
    </row>
    <row r="607" spans="34:54">
      <c r="AH607" s="165" t="s">
        <v>976</v>
      </c>
      <c r="AI607" s="189">
        <v>606</v>
      </c>
      <c r="AJ607" s="189" t="s">
        <v>4169</v>
      </c>
      <c r="AK607" s="184" t="s">
        <v>4170</v>
      </c>
      <c r="AL607" s="187" t="s">
        <v>4171</v>
      </c>
      <c r="AM607" s="162"/>
      <c r="AN607" s="162"/>
      <c r="AO607" s="162"/>
      <c r="AP607" s="162"/>
      <c r="AQ607" s="162"/>
      <c r="AR607" s="162"/>
      <c r="AS607" s="162"/>
      <c r="AT607" s="162"/>
      <c r="AU607" s="162"/>
      <c r="AV607" s="162"/>
      <c r="AW607" s="162"/>
      <c r="AX607" s="162">
        <v>605</v>
      </c>
      <c r="AY607" s="162" t="s">
        <v>361</v>
      </c>
      <c r="AZ607" s="162">
        <v>0</v>
      </c>
      <c r="BA607" s="206" t="s">
        <v>361</v>
      </c>
      <c r="BB607" s="162" t="s">
        <v>361</v>
      </c>
    </row>
    <row r="608" spans="34:54">
      <c r="AH608" s="165" t="s">
        <v>976</v>
      </c>
      <c r="AI608" s="189">
        <v>607</v>
      </c>
      <c r="AJ608" s="189" t="s">
        <v>4172</v>
      </c>
      <c r="AK608" s="183" t="s">
        <v>4173</v>
      </c>
      <c r="AL608" s="186" t="s">
        <v>4174</v>
      </c>
      <c r="AM608" s="162"/>
      <c r="AN608" s="162"/>
      <c r="AO608" s="162"/>
      <c r="AP608" s="162"/>
      <c r="AQ608" s="162"/>
      <c r="AR608" s="162"/>
      <c r="AS608" s="162"/>
      <c r="AT608" s="162"/>
      <c r="AU608" s="162"/>
      <c r="AV608" s="162"/>
      <c r="AW608" s="162"/>
      <c r="AX608" s="162">
        <v>606</v>
      </c>
      <c r="AY608" s="162" t="s">
        <v>361</v>
      </c>
      <c r="AZ608" s="162">
        <v>0</v>
      </c>
      <c r="BA608" s="206" t="s">
        <v>361</v>
      </c>
      <c r="BB608" s="162" t="s">
        <v>361</v>
      </c>
    </row>
    <row r="609" spans="34:54">
      <c r="AH609" s="165" t="s">
        <v>976</v>
      </c>
      <c r="AI609" s="189">
        <v>608</v>
      </c>
      <c r="AJ609" s="189" t="s">
        <v>4175</v>
      </c>
      <c r="AK609" s="184" t="s">
        <v>4176</v>
      </c>
      <c r="AL609" s="187" t="s">
        <v>4177</v>
      </c>
      <c r="AM609" s="162"/>
      <c r="AN609" s="162"/>
      <c r="AO609" s="162"/>
      <c r="AP609" s="162"/>
      <c r="AQ609" s="162"/>
      <c r="AR609" s="162"/>
      <c r="AS609" s="162"/>
      <c r="AT609" s="162"/>
      <c r="AU609" s="162"/>
      <c r="AV609" s="162"/>
      <c r="AW609" s="162"/>
      <c r="AX609" s="162">
        <v>607</v>
      </c>
      <c r="AY609" s="162" t="s">
        <v>361</v>
      </c>
      <c r="AZ609" s="162">
        <v>0</v>
      </c>
      <c r="BA609" s="206" t="s">
        <v>361</v>
      </c>
      <c r="BB609" s="162" t="s">
        <v>361</v>
      </c>
    </row>
    <row r="610" spans="34:54">
      <c r="AH610" s="165" t="s">
        <v>976</v>
      </c>
      <c r="AI610" s="189">
        <v>609</v>
      </c>
      <c r="AJ610" s="189" t="s">
        <v>4178</v>
      </c>
      <c r="AK610" s="183" t="s">
        <v>4179</v>
      </c>
      <c r="AL610" s="186" t="s">
        <v>4180</v>
      </c>
      <c r="AM610" s="162"/>
      <c r="AN610" s="162"/>
      <c r="AO610" s="162"/>
      <c r="AP610" s="162"/>
      <c r="AQ610" s="162"/>
      <c r="AR610" s="162"/>
      <c r="AS610" s="162"/>
      <c r="AT610" s="162"/>
      <c r="AU610" s="162"/>
      <c r="AV610" s="162"/>
      <c r="AW610" s="162"/>
      <c r="AX610" s="162">
        <v>608</v>
      </c>
      <c r="AY610" s="162" t="s">
        <v>361</v>
      </c>
      <c r="AZ610" s="162">
        <v>0</v>
      </c>
      <c r="BA610" s="206" t="s">
        <v>361</v>
      </c>
      <c r="BB610" s="162" t="s">
        <v>361</v>
      </c>
    </row>
    <row r="611" spans="34:54">
      <c r="AH611" s="165" t="s">
        <v>976</v>
      </c>
      <c r="AI611" s="189">
        <v>610</v>
      </c>
      <c r="AJ611" s="189" t="s">
        <v>4181</v>
      </c>
      <c r="AK611" s="184" t="s">
        <v>4182</v>
      </c>
      <c r="AL611" s="187" t="s">
        <v>4183</v>
      </c>
      <c r="AM611" s="162"/>
      <c r="AN611" s="162"/>
      <c r="AO611" s="162"/>
      <c r="AP611" s="162"/>
      <c r="AQ611" s="162"/>
      <c r="AR611" s="162"/>
      <c r="AS611" s="162"/>
      <c r="AT611" s="162"/>
      <c r="AU611" s="162"/>
      <c r="AV611" s="162"/>
      <c r="AW611" s="162"/>
      <c r="AX611" s="162">
        <v>609</v>
      </c>
      <c r="AY611" s="162" t="s">
        <v>361</v>
      </c>
      <c r="AZ611" s="162">
        <v>0</v>
      </c>
      <c r="BA611" s="206" t="s">
        <v>361</v>
      </c>
      <c r="BB611" s="162" t="s">
        <v>361</v>
      </c>
    </row>
    <row r="612" spans="34:54">
      <c r="AH612" s="165" t="s">
        <v>976</v>
      </c>
      <c r="AI612" s="189">
        <v>611</v>
      </c>
      <c r="AJ612" s="189" t="s">
        <v>4184</v>
      </c>
      <c r="AK612" s="183" t="s">
        <v>4185</v>
      </c>
      <c r="AL612" s="186" t="s">
        <v>4186</v>
      </c>
      <c r="AM612" s="162"/>
      <c r="AN612" s="162"/>
      <c r="AO612" s="162"/>
      <c r="AP612" s="162"/>
      <c r="AQ612" s="162"/>
      <c r="AR612" s="162"/>
      <c r="AS612" s="162"/>
      <c r="AT612" s="162"/>
      <c r="AU612" s="162"/>
      <c r="AV612" s="162"/>
      <c r="AW612" s="162"/>
      <c r="AX612" s="162">
        <v>610</v>
      </c>
      <c r="AY612" s="162" t="s">
        <v>361</v>
      </c>
      <c r="AZ612" s="162">
        <v>0</v>
      </c>
      <c r="BA612" s="206" t="s">
        <v>361</v>
      </c>
      <c r="BB612" s="162" t="s">
        <v>361</v>
      </c>
    </row>
    <row r="613" spans="34:54">
      <c r="AH613" s="165" t="s">
        <v>976</v>
      </c>
      <c r="AI613" s="189">
        <v>612</v>
      </c>
      <c r="AJ613" s="189" t="s">
        <v>4187</v>
      </c>
      <c r="AK613" s="184" t="s">
        <v>4188</v>
      </c>
      <c r="AL613" s="187" t="s">
        <v>4189</v>
      </c>
      <c r="AM613" s="162"/>
      <c r="AN613" s="162"/>
      <c r="AO613" s="162"/>
      <c r="AP613" s="162"/>
      <c r="AQ613" s="162"/>
      <c r="AR613" s="162"/>
      <c r="AS613" s="162"/>
      <c r="AT613" s="162"/>
      <c r="AU613" s="162"/>
      <c r="AV613" s="162"/>
      <c r="AW613" s="162"/>
      <c r="AX613" s="162">
        <v>611</v>
      </c>
      <c r="AY613" s="162" t="s">
        <v>361</v>
      </c>
      <c r="AZ613" s="162">
        <v>0</v>
      </c>
      <c r="BA613" s="206" t="s">
        <v>361</v>
      </c>
      <c r="BB613" s="162" t="s">
        <v>361</v>
      </c>
    </row>
    <row r="614" spans="34:54">
      <c r="AH614" s="165" t="s">
        <v>976</v>
      </c>
      <c r="AI614" s="189">
        <v>613</v>
      </c>
      <c r="AJ614" s="189" t="s">
        <v>4190</v>
      </c>
      <c r="AK614" s="183" t="s">
        <v>4191</v>
      </c>
      <c r="AL614" s="186" t="s">
        <v>4192</v>
      </c>
      <c r="AM614" s="162"/>
      <c r="AN614" s="162"/>
      <c r="AO614" s="162"/>
      <c r="AP614" s="162"/>
      <c r="AQ614" s="162"/>
      <c r="AR614" s="162"/>
      <c r="AS614" s="162"/>
      <c r="AT614" s="162"/>
      <c r="AU614" s="162"/>
      <c r="AV614" s="162"/>
      <c r="AW614" s="162"/>
      <c r="AX614" s="162">
        <v>612</v>
      </c>
      <c r="AY614" s="162" t="s">
        <v>361</v>
      </c>
      <c r="AZ614" s="162">
        <v>0</v>
      </c>
      <c r="BA614" s="206" t="s">
        <v>361</v>
      </c>
      <c r="BB614" s="162" t="s">
        <v>361</v>
      </c>
    </row>
    <row r="615" spans="34:54">
      <c r="AH615" s="165" t="s">
        <v>976</v>
      </c>
      <c r="AI615" s="189">
        <v>614</v>
      </c>
      <c r="AJ615" s="189" t="s">
        <v>4193</v>
      </c>
      <c r="AK615" s="184" t="s">
        <v>4194</v>
      </c>
      <c r="AL615" s="187" t="s">
        <v>4195</v>
      </c>
      <c r="AM615" s="162"/>
      <c r="AN615" s="162"/>
      <c r="AO615" s="162"/>
      <c r="AP615" s="162"/>
      <c r="AQ615" s="162"/>
      <c r="AR615" s="162"/>
      <c r="AS615" s="162"/>
      <c r="AT615" s="162"/>
      <c r="AU615" s="162"/>
      <c r="AV615" s="162"/>
      <c r="AW615" s="162"/>
      <c r="AX615" s="162">
        <v>613</v>
      </c>
      <c r="AY615" s="162" t="s">
        <v>361</v>
      </c>
      <c r="AZ615" s="162">
        <v>0</v>
      </c>
      <c r="BA615" s="206" t="s">
        <v>361</v>
      </c>
      <c r="BB615" s="162" t="s">
        <v>361</v>
      </c>
    </row>
    <row r="616" spans="34:54">
      <c r="AH616" s="165" t="s">
        <v>976</v>
      </c>
      <c r="AI616" s="189">
        <v>615</v>
      </c>
      <c r="AJ616" s="189" t="s">
        <v>4196</v>
      </c>
      <c r="AK616" s="183" t="s">
        <v>4197</v>
      </c>
      <c r="AL616" s="186" t="s">
        <v>4198</v>
      </c>
      <c r="AM616" s="162"/>
      <c r="AN616" s="162"/>
      <c r="AO616" s="162"/>
      <c r="AP616" s="162"/>
      <c r="AQ616" s="162"/>
      <c r="AR616" s="162"/>
      <c r="AS616" s="162"/>
      <c r="AT616" s="162"/>
      <c r="AU616" s="162"/>
      <c r="AV616" s="162"/>
      <c r="AW616" s="162"/>
      <c r="AX616" s="162">
        <v>614</v>
      </c>
      <c r="AY616" s="162" t="s">
        <v>361</v>
      </c>
      <c r="AZ616" s="162">
        <v>0</v>
      </c>
      <c r="BA616" s="206" t="s">
        <v>361</v>
      </c>
      <c r="BB616" s="162" t="s">
        <v>361</v>
      </c>
    </row>
    <row r="617" spans="34:54">
      <c r="AH617" s="165" t="s">
        <v>976</v>
      </c>
      <c r="AI617" s="189">
        <v>616</v>
      </c>
      <c r="AJ617" s="189" t="s">
        <v>4199</v>
      </c>
      <c r="AK617" s="184" t="s">
        <v>4200</v>
      </c>
      <c r="AL617" s="187" t="s">
        <v>4201</v>
      </c>
      <c r="AM617" s="162"/>
      <c r="AN617" s="162"/>
      <c r="AO617" s="162"/>
      <c r="AP617" s="162"/>
      <c r="AQ617" s="162"/>
      <c r="AR617" s="162"/>
      <c r="AS617" s="162"/>
      <c r="AT617" s="162"/>
      <c r="AU617" s="162"/>
      <c r="AV617" s="162"/>
      <c r="AW617" s="162"/>
      <c r="AX617" s="162">
        <v>615</v>
      </c>
      <c r="AY617" s="162" t="s">
        <v>361</v>
      </c>
      <c r="AZ617" s="162">
        <v>0</v>
      </c>
      <c r="BA617" s="206" t="s">
        <v>361</v>
      </c>
      <c r="BB617" s="162" t="s">
        <v>361</v>
      </c>
    </row>
    <row r="618" spans="34:54">
      <c r="AH618" s="165" t="s">
        <v>976</v>
      </c>
      <c r="AI618" s="189">
        <v>617</v>
      </c>
      <c r="AJ618" s="189" t="s">
        <v>4202</v>
      </c>
      <c r="AK618" s="183" t="s">
        <v>4203</v>
      </c>
      <c r="AL618" s="186" t="s">
        <v>4204</v>
      </c>
      <c r="AM618" s="162"/>
      <c r="AN618" s="162"/>
      <c r="AO618" s="162"/>
      <c r="AP618" s="162"/>
      <c r="AQ618" s="162"/>
      <c r="AR618" s="162"/>
      <c r="AS618" s="162"/>
      <c r="AT618" s="162"/>
      <c r="AU618" s="162"/>
      <c r="AV618" s="162"/>
      <c r="AW618" s="162"/>
      <c r="AX618" s="162">
        <v>616</v>
      </c>
      <c r="AY618" s="162" t="s">
        <v>361</v>
      </c>
      <c r="AZ618" s="162">
        <v>0</v>
      </c>
      <c r="BA618" s="206" t="s">
        <v>361</v>
      </c>
      <c r="BB618" s="162" t="s">
        <v>361</v>
      </c>
    </row>
    <row r="619" spans="34:54">
      <c r="AH619" s="165" t="s">
        <v>976</v>
      </c>
      <c r="AI619" s="189">
        <v>618</v>
      </c>
      <c r="AJ619" s="189" t="s">
        <v>4205</v>
      </c>
      <c r="AK619" s="184" t="s">
        <v>4206</v>
      </c>
      <c r="AL619" s="187" t="s">
        <v>4207</v>
      </c>
      <c r="AM619" s="162"/>
      <c r="AN619" s="162"/>
      <c r="AO619" s="162"/>
      <c r="AP619" s="162"/>
      <c r="AQ619" s="162"/>
      <c r="AR619" s="162"/>
      <c r="AS619" s="162"/>
      <c r="AT619" s="162"/>
      <c r="AU619" s="162"/>
      <c r="AV619" s="162"/>
      <c r="AW619" s="162"/>
      <c r="AX619" s="162">
        <v>617</v>
      </c>
      <c r="AY619" s="162" t="s">
        <v>361</v>
      </c>
      <c r="AZ619" s="162">
        <v>0</v>
      </c>
      <c r="BA619" s="206" t="s">
        <v>361</v>
      </c>
      <c r="BB619" s="162" t="s">
        <v>361</v>
      </c>
    </row>
    <row r="620" spans="34:54">
      <c r="AH620" s="165" t="s">
        <v>976</v>
      </c>
      <c r="AI620" s="189">
        <v>619</v>
      </c>
      <c r="AJ620" s="189" t="s">
        <v>4208</v>
      </c>
      <c r="AK620" s="183" t="s">
        <v>4209</v>
      </c>
      <c r="AL620" s="186" t="s">
        <v>4210</v>
      </c>
      <c r="AM620" s="162"/>
      <c r="AN620" s="162"/>
      <c r="AO620" s="162"/>
      <c r="AP620" s="162"/>
      <c r="AQ620" s="162"/>
      <c r="AR620" s="162"/>
      <c r="AS620" s="162"/>
      <c r="AT620" s="162"/>
      <c r="AU620" s="162"/>
      <c r="AV620" s="162"/>
      <c r="AW620" s="162"/>
      <c r="AX620" s="162">
        <v>618</v>
      </c>
      <c r="AY620" s="162" t="s">
        <v>361</v>
      </c>
      <c r="AZ620" s="162">
        <v>0</v>
      </c>
      <c r="BA620" s="206" t="s">
        <v>361</v>
      </c>
      <c r="BB620" s="162" t="s">
        <v>361</v>
      </c>
    </row>
    <row r="621" spans="34:54">
      <c r="AH621" s="165" t="s">
        <v>976</v>
      </c>
      <c r="AI621" s="189">
        <v>620</v>
      </c>
      <c r="AJ621" s="189" t="s">
        <v>4211</v>
      </c>
      <c r="AK621" s="184" t="s">
        <v>4212</v>
      </c>
      <c r="AL621" s="187" t="s">
        <v>4213</v>
      </c>
      <c r="AM621" s="162"/>
      <c r="AN621" s="162"/>
      <c r="AO621" s="162"/>
      <c r="AP621" s="162"/>
      <c r="AQ621" s="162"/>
      <c r="AR621" s="162"/>
      <c r="AS621" s="162"/>
      <c r="AT621" s="162"/>
      <c r="AU621" s="162"/>
      <c r="AV621" s="162"/>
      <c r="AW621" s="162"/>
      <c r="AX621" s="162">
        <v>619</v>
      </c>
      <c r="AY621" s="162" t="s">
        <v>361</v>
      </c>
      <c r="AZ621" s="162">
        <v>0</v>
      </c>
      <c r="BA621" s="206" t="s">
        <v>361</v>
      </c>
      <c r="BB621" s="162" t="s">
        <v>361</v>
      </c>
    </row>
    <row r="622" spans="34:54">
      <c r="AH622" s="165" t="s">
        <v>998</v>
      </c>
      <c r="AI622" s="189">
        <v>621</v>
      </c>
      <c r="AJ622" s="189" t="s">
        <v>4214</v>
      </c>
      <c r="AK622" s="183" t="s">
        <v>104</v>
      </c>
      <c r="AL622" s="186" t="s">
        <v>4215</v>
      </c>
      <c r="AM622" s="162"/>
      <c r="AN622" s="162"/>
      <c r="AO622" s="162"/>
      <c r="AP622" s="162"/>
      <c r="AQ622" s="162"/>
      <c r="AR622" s="162"/>
      <c r="AS622" s="162"/>
      <c r="AT622" s="162"/>
      <c r="AU622" s="162"/>
      <c r="AV622" s="162"/>
      <c r="AW622" s="162"/>
      <c r="AX622" s="162">
        <v>620</v>
      </c>
      <c r="AY622" s="162" t="s">
        <v>361</v>
      </c>
      <c r="AZ622" s="162">
        <v>0</v>
      </c>
      <c r="BA622" s="206" t="s">
        <v>361</v>
      </c>
      <c r="BB622" s="162" t="s">
        <v>361</v>
      </c>
    </row>
    <row r="623" spans="34:54">
      <c r="AH623" s="165" t="s">
        <v>998</v>
      </c>
      <c r="AI623" s="189">
        <v>622</v>
      </c>
      <c r="AJ623" s="189" t="s">
        <v>4216</v>
      </c>
      <c r="AK623" s="184" t="s">
        <v>4217</v>
      </c>
      <c r="AL623" s="187" t="s">
        <v>4218</v>
      </c>
      <c r="AM623" s="162"/>
      <c r="AN623" s="162"/>
      <c r="AO623" s="162"/>
      <c r="AP623" s="162"/>
      <c r="AQ623" s="162"/>
      <c r="AR623" s="162"/>
      <c r="AS623" s="162"/>
      <c r="AT623" s="162"/>
      <c r="AU623" s="162"/>
      <c r="AV623" s="162"/>
      <c r="AW623" s="162"/>
      <c r="AX623" s="162">
        <v>621</v>
      </c>
      <c r="AY623" s="162" t="s">
        <v>361</v>
      </c>
      <c r="AZ623" s="162">
        <v>0</v>
      </c>
      <c r="BA623" s="206" t="s">
        <v>361</v>
      </c>
      <c r="BB623" s="162" t="s">
        <v>361</v>
      </c>
    </row>
    <row r="624" spans="34:54">
      <c r="AH624" s="165" t="s">
        <v>998</v>
      </c>
      <c r="AI624" s="189">
        <v>623</v>
      </c>
      <c r="AJ624" s="189" t="s">
        <v>4219</v>
      </c>
      <c r="AK624" s="183" t="s">
        <v>4220</v>
      </c>
      <c r="AL624" s="186" t="s">
        <v>4221</v>
      </c>
      <c r="AM624" s="162"/>
      <c r="AN624" s="162"/>
      <c r="AO624" s="162"/>
      <c r="AP624" s="162"/>
      <c r="AQ624" s="162"/>
      <c r="AR624" s="162"/>
      <c r="AS624" s="162"/>
      <c r="AT624" s="162"/>
      <c r="AU624" s="162"/>
      <c r="AV624" s="162"/>
      <c r="AW624" s="162"/>
      <c r="AX624" s="162">
        <v>622</v>
      </c>
      <c r="AY624" s="162" t="s">
        <v>361</v>
      </c>
      <c r="AZ624" s="162">
        <v>0</v>
      </c>
      <c r="BA624" s="206" t="s">
        <v>361</v>
      </c>
      <c r="BB624" s="162" t="s">
        <v>361</v>
      </c>
    </row>
    <row r="625" spans="34:54">
      <c r="AH625" s="165" t="s">
        <v>998</v>
      </c>
      <c r="AI625" s="189">
        <v>624</v>
      </c>
      <c r="AJ625" s="189" t="s">
        <v>4222</v>
      </c>
      <c r="AK625" s="184" t="s">
        <v>4223</v>
      </c>
      <c r="AL625" s="187" t="s">
        <v>4224</v>
      </c>
      <c r="AM625" s="162"/>
      <c r="AN625" s="162"/>
      <c r="AO625" s="162"/>
      <c r="AP625" s="162"/>
      <c r="AQ625" s="162"/>
      <c r="AR625" s="162"/>
      <c r="AS625" s="162"/>
      <c r="AT625" s="162"/>
      <c r="AU625" s="162"/>
      <c r="AV625" s="162"/>
      <c r="AW625" s="162"/>
      <c r="AX625" s="162">
        <v>623</v>
      </c>
      <c r="AY625" s="162" t="s">
        <v>361</v>
      </c>
      <c r="AZ625" s="162">
        <v>0</v>
      </c>
      <c r="BA625" s="206" t="s">
        <v>361</v>
      </c>
      <c r="BB625" s="162" t="s">
        <v>361</v>
      </c>
    </row>
    <row r="626" spans="34:54">
      <c r="AH626" s="165" t="s">
        <v>998</v>
      </c>
      <c r="AI626" s="189">
        <v>625</v>
      </c>
      <c r="AJ626" s="189" t="s">
        <v>4225</v>
      </c>
      <c r="AK626" s="183" t="s">
        <v>4226</v>
      </c>
      <c r="AL626" s="186" t="s">
        <v>4227</v>
      </c>
      <c r="AM626" s="162"/>
      <c r="AN626" s="162"/>
      <c r="AO626" s="162"/>
      <c r="AP626" s="162"/>
      <c r="AQ626" s="162"/>
      <c r="AR626" s="162"/>
      <c r="AS626" s="162"/>
      <c r="AT626" s="162"/>
      <c r="AU626" s="162"/>
      <c r="AV626" s="162"/>
      <c r="AW626" s="162"/>
      <c r="AX626" s="162">
        <v>624</v>
      </c>
      <c r="AY626" s="162" t="s">
        <v>361</v>
      </c>
      <c r="AZ626" s="162">
        <v>0</v>
      </c>
      <c r="BA626" s="206" t="s">
        <v>361</v>
      </c>
      <c r="BB626" s="162" t="s">
        <v>361</v>
      </c>
    </row>
    <row r="627" spans="34:54">
      <c r="AH627" s="165" t="s">
        <v>998</v>
      </c>
      <c r="AI627" s="189">
        <v>626</v>
      </c>
      <c r="AJ627" s="189" t="s">
        <v>4228</v>
      </c>
      <c r="AK627" s="184" t="s">
        <v>4229</v>
      </c>
      <c r="AL627" s="187" t="s">
        <v>4230</v>
      </c>
      <c r="AM627" s="162"/>
      <c r="AN627" s="162"/>
      <c r="AO627" s="162"/>
      <c r="AP627" s="162"/>
      <c r="AQ627" s="162"/>
      <c r="AR627" s="162"/>
      <c r="AS627" s="162"/>
      <c r="AT627" s="162"/>
      <c r="AU627" s="162"/>
      <c r="AV627" s="162"/>
      <c r="AW627" s="162"/>
      <c r="AX627" s="162">
        <v>625</v>
      </c>
      <c r="AY627" s="162" t="s">
        <v>361</v>
      </c>
      <c r="AZ627" s="162">
        <v>0</v>
      </c>
      <c r="BA627" s="206" t="s">
        <v>361</v>
      </c>
      <c r="BB627" s="162" t="s">
        <v>361</v>
      </c>
    </row>
    <row r="628" spans="34:54">
      <c r="AH628" s="165" t="s">
        <v>998</v>
      </c>
      <c r="AI628" s="189">
        <v>627</v>
      </c>
      <c r="AJ628" s="189" t="s">
        <v>4231</v>
      </c>
      <c r="AK628" s="183" t="s">
        <v>4232</v>
      </c>
      <c r="AL628" s="186" t="s">
        <v>4233</v>
      </c>
      <c r="AM628" s="162"/>
      <c r="AN628" s="162"/>
      <c r="AO628" s="162"/>
      <c r="AP628" s="162"/>
      <c r="AQ628" s="162"/>
      <c r="AR628" s="162"/>
      <c r="AS628" s="162"/>
      <c r="AT628" s="162"/>
      <c r="AU628" s="162"/>
      <c r="AV628" s="162"/>
      <c r="AW628" s="162"/>
      <c r="AX628" s="162">
        <v>626</v>
      </c>
      <c r="AY628" s="162" t="s">
        <v>361</v>
      </c>
      <c r="AZ628" s="162">
        <v>0</v>
      </c>
      <c r="BA628" s="206" t="s">
        <v>361</v>
      </c>
      <c r="BB628" s="162" t="s">
        <v>361</v>
      </c>
    </row>
    <row r="629" spans="34:54">
      <c r="AH629" s="165" t="s">
        <v>998</v>
      </c>
      <c r="AI629" s="189">
        <v>628</v>
      </c>
      <c r="AJ629" s="189" t="s">
        <v>4234</v>
      </c>
      <c r="AK629" s="184" t="s">
        <v>242</v>
      </c>
      <c r="AL629" s="187" t="s">
        <v>4235</v>
      </c>
      <c r="AM629" s="162"/>
      <c r="AN629" s="162"/>
      <c r="AO629" s="162"/>
      <c r="AP629" s="162"/>
      <c r="AQ629" s="162"/>
      <c r="AR629" s="162"/>
      <c r="AS629" s="162"/>
      <c r="AT629" s="162"/>
      <c r="AU629" s="162"/>
      <c r="AV629" s="162"/>
      <c r="AW629" s="162"/>
      <c r="AX629" s="162">
        <v>627</v>
      </c>
      <c r="AY629" s="162" t="s">
        <v>361</v>
      </c>
      <c r="AZ629" s="162">
        <v>0</v>
      </c>
      <c r="BA629" s="206" t="s">
        <v>361</v>
      </c>
      <c r="BB629" s="162" t="s">
        <v>361</v>
      </c>
    </row>
    <row r="630" spans="34:54">
      <c r="AH630" s="165" t="s">
        <v>998</v>
      </c>
      <c r="AI630" s="189">
        <v>629</v>
      </c>
      <c r="AJ630" s="189" t="s">
        <v>4236</v>
      </c>
      <c r="AK630" s="183" t="s">
        <v>4237</v>
      </c>
      <c r="AL630" s="186" t="s">
        <v>4238</v>
      </c>
      <c r="AM630" s="162"/>
      <c r="AN630" s="162"/>
      <c r="AO630" s="162"/>
      <c r="AP630" s="162"/>
      <c r="AQ630" s="162"/>
      <c r="AR630" s="162"/>
      <c r="AS630" s="162"/>
      <c r="AT630" s="162"/>
      <c r="AU630" s="162"/>
      <c r="AV630" s="162"/>
      <c r="AW630" s="162"/>
      <c r="AX630" s="162">
        <v>628</v>
      </c>
      <c r="AY630" s="162" t="s">
        <v>361</v>
      </c>
      <c r="AZ630" s="162">
        <v>0</v>
      </c>
      <c r="BA630" s="206" t="s">
        <v>361</v>
      </c>
      <c r="BB630" s="162" t="s">
        <v>361</v>
      </c>
    </row>
    <row r="631" spans="34:54">
      <c r="AH631" s="165" t="s">
        <v>998</v>
      </c>
      <c r="AI631" s="189">
        <v>630</v>
      </c>
      <c r="AJ631" s="189" t="s">
        <v>4239</v>
      </c>
      <c r="AK631" s="184" t="s">
        <v>4240</v>
      </c>
      <c r="AL631" s="187" t="s">
        <v>4241</v>
      </c>
      <c r="AM631" s="162"/>
      <c r="AN631" s="162"/>
      <c r="AO631" s="162"/>
      <c r="AP631" s="162"/>
      <c r="AQ631" s="162"/>
      <c r="AR631" s="162"/>
      <c r="AS631" s="162"/>
      <c r="AT631" s="162"/>
      <c r="AU631" s="162"/>
      <c r="AV631" s="162"/>
      <c r="AW631" s="162"/>
      <c r="AX631" s="162">
        <v>629</v>
      </c>
      <c r="AY631" s="162" t="s">
        <v>361</v>
      </c>
      <c r="AZ631" s="162">
        <v>0</v>
      </c>
      <c r="BA631" s="206" t="s">
        <v>361</v>
      </c>
      <c r="BB631" s="162" t="s">
        <v>361</v>
      </c>
    </row>
    <row r="632" spans="34:54">
      <c r="AH632" s="165" t="s">
        <v>998</v>
      </c>
      <c r="AI632" s="189">
        <v>631</v>
      </c>
      <c r="AJ632" s="189" t="s">
        <v>4242</v>
      </c>
      <c r="AK632" s="183" t="s">
        <v>4243</v>
      </c>
      <c r="AL632" s="186" t="s">
        <v>4244</v>
      </c>
      <c r="AM632" s="162"/>
      <c r="AN632" s="162"/>
      <c r="AO632" s="162"/>
      <c r="AP632" s="162"/>
      <c r="AQ632" s="162"/>
      <c r="AR632" s="162"/>
      <c r="AS632" s="162"/>
      <c r="AT632" s="162"/>
      <c r="AU632" s="162"/>
      <c r="AV632" s="162"/>
      <c r="AW632" s="162"/>
      <c r="AX632" s="162">
        <v>630</v>
      </c>
      <c r="AY632" s="162" t="s">
        <v>361</v>
      </c>
      <c r="AZ632" s="162">
        <v>0</v>
      </c>
      <c r="BA632" s="206" t="s">
        <v>361</v>
      </c>
      <c r="BB632" s="162" t="s">
        <v>361</v>
      </c>
    </row>
    <row r="633" spans="34:54">
      <c r="AH633" s="165" t="s">
        <v>998</v>
      </c>
      <c r="AI633" s="189">
        <v>632</v>
      </c>
      <c r="AJ633" s="189" t="s">
        <v>4245</v>
      </c>
      <c r="AK633" s="184" t="s">
        <v>4246</v>
      </c>
      <c r="AL633" s="187" t="s">
        <v>4247</v>
      </c>
      <c r="AM633" s="162"/>
      <c r="AN633" s="162"/>
      <c r="AO633" s="162"/>
      <c r="AP633" s="162"/>
      <c r="AQ633" s="162"/>
      <c r="AR633" s="162"/>
      <c r="AS633" s="162"/>
      <c r="AT633" s="162"/>
      <c r="AU633" s="162"/>
      <c r="AV633" s="162"/>
      <c r="AW633" s="162"/>
      <c r="AX633" s="162">
        <v>631</v>
      </c>
      <c r="AY633" s="162" t="s">
        <v>361</v>
      </c>
      <c r="AZ633" s="162">
        <v>0</v>
      </c>
      <c r="BA633" s="206" t="s">
        <v>361</v>
      </c>
      <c r="BB633" s="162" t="s">
        <v>361</v>
      </c>
    </row>
    <row r="634" spans="34:54">
      <c r="AH634" s="165" t="s">
        <v>998</v>
      </c>
      <c r="AI634" s="189">
        <v>633</v>
      </c>
      <c r="AJ634" s="189" t="s">
        <v>4248</v>
      </c>
      <c r="AK634" s="183" t="s">
        <v>4249</v>
      </c>
      <c r="AL634" s="186" t="s">
        <v>4250</v>
      </c>
      <c r="AM634" s="162"/>
      <c r="AN634" s="162"/>
      <c r="AO634" s="162"/>
      <c r="AP634" s="162"/>
      <c r="AQ634" s="162"/>
      <c r="AR634" s="162"/>
      <c r="AS634" s="162"/>
      <c r="AT634" s="162"/>
      <c r="AU634" s="162"/>
      <c r="AV634" s="162"/>
      <c r="AW634" s="162"/>
      <c r="AX634" s="162">
        <v>632</v>
      </c>
      <c r="AY634" s="162" t="s">
        <v>361</v>
      </c>
      <c r="AZ634" s="162">
        <v>0</v>
      </c>
      <c r="BA634" s="206" t="s">
        <v>361</v>
      </c>
      <c r="BB634" s="162" t="s">
        <v>361</v>
      </c>
    </row>
    <row r="635" spans="34:54">
      <c r="AH635" s="165" t="s">
        <v>998</v>
      </c>
      <c r="AI635" s="189">
        <v>634</v>
      </c>
      <c r="AJ635" s="189" t="s">
        <v>4251</v>
      </c>
      <c r="AK635" s="184" t="s">
        <v>4252</v>
      </c>
      <c r="AL635" s="187" t="s">
        <v>4253</v>
      </c>
      <c r="AM635" s="162"/>
      <c r="AN635" s="162"/>
      <c r="AO635" s="162"/>
      <c r="AP635" s="162"/>
      <c r="AQ635" s="162"/>
      <c r="AR635" s="162"/>
      <c r="AS635" s="162"/>
      <c r="AT635" s="162"/>
      <c r="AU635" s="162"/>
      <c r="AV635" s="162"/>
      <c r="AW635" s="162"/>
      <c r="AX635" s="162">
        <v>633</v>
      </c>
      <c r="AY635" s="162" t="s">
        <v>361</v>
      </c>
      <c r="AZ635" s="162">
        <v>0</v>
      </c>
      <c r="BA635" s="206" t="s">
        <v>361</v>
      </c>
      <c r="BB635" s="162" t="s">
        <v>361</v>
      </c>
    </row>
    <row r="636" spans="34:54">
      <c r="AH636" s="165" t="s">
        <v>997</v>
      </c>
      <c r="AI636" s="189">
        <v>635</v>
      </c>
      <c r="AJ636" s="189" t="s">
        <v>4254</v>
      </c>
      <c r="AK636" s="183" t="s">
        <v>4255</v>
      </c>
      <c r="AL636" s="186" t="s">
        <v>4256</v>
      </c>
      <c r="AM636" s="162"/>
      <c r="AN636" s="162"/>
      <c r="AO636" s="162"/>
      <c r="AP636" s="162"/>
      <c r="AQ636" s="162"/>
      <c r="AR636" s="162"/>
      <c r="AS636" s="162"/>
      <c r="AT636" s="162"/>
      <c r="AU636" s="162"/>
      <c r="AV636" s="162"/>
      <c r="AW636" s="162"/>
      <c r="AX636" s="162">
        <v>634</v>
      </c>
      <c r="AY636" s="162" t="s">
        <v>361</v>
      </c>
      <c r="AZ636" s="162">
        <v>0</v>
      </c>
      <c r="BA636" s="206" t="s">
        <v>361</v>
      </c>
      <c r="BB636" s="162" t="s">
        <v>361</v>
      </c>
    </row>
    <row r="637" spans="34:54">
      <c r="AH637" s="165" t="s">
        <v>997</v>
      </c>
      <c r="AI637" s="189">
        <v>636</v>
      </c>
      <c r="AJ637" s="189" t="s">
        <v>4257</v>
      </c>
      <c r="AK637" s="184" t="s">
        <v>4258</v>
      </c>
      <c r="AL637" s="187" t="s">
        <v>4259</v>
      </c>
      <c r="AM637" s="162"/>
      <c r="AN637" s="162"/>
      <c r="AO637" s="162"/>
      <c r="AP637" s="162"/>
      <c r="AQ637" s="162"/>
      <c r="AR637" s="162"/>
      <c r="AS637" s="162"/>
      <c r="AT637" s="162"/>
      <c r="AU637" s="162"/>
      <c r="AV637" s="162"/>
      <c r="AW637" s="162"/>
      <c r="AX637" s="162">
        <v>635</v>
      </c>
      <c r="AY637" s="162" t="s">
        <v>361</v>
      </c>
      <c r="AZ637" s="162">
        <v>0</v>
      </c>
      <c r="BA637" s="206" t="s">
        <v>361</v>
      </c>
      <c r="BB637" s="162" t="s">
        <v>361</v>
      </c>
    </row>
    <row r="638" spans="34:54">
      <c r="AH638" s="165" t="s">
        <v>997</v>
      </c>
      <c r="AI638" s="189">
        <v>637</v>
      </c>
      <c r="AJ638" s="189" t="s">
        <v>4260</v>
      </c>
      <c r="AK638" s="183" t="s">
        <v>4261</v>
      </c>
      <c r="AL638" s="186" t="s">
        <v>4262</v>
      </c>
      <c r="AM638" s="162"/>
      <c r="AN638" s="162"/>
      <c r="AO638" s="162"/>
      <c r="AP638" s="162"/>
      <c r="AQ638" s="162"/>
      <c r="AR638" s="162"/>
      <c r="AS638" s="162"/>
      <c r="AT638" s="162"/>
      <c r="AU638" s="162"/>
      <c r="AV638" s="162"/>
      <c r="AW638" s="162"/>
      <c r="AX638" s="162">
        <v>636</v>
      </c>
      <c r="AY638" s="162" t="s">
        <v>361</v>
      </c>
      <c r="AZ638" s="162">
        <v>0</v>
      </c>
      <c r="BA638" s="206" t="s">
        <v>361</v>
      </c>
      <c r="BB638" s="162" t="s">
        <v>361</v>
      </c>
    </row>
    <row r="639" spans="34:54">
      <c r="AH639" s="165" t="s">
        <v>997</v>
      </c>
      <c r="AI639" s="189">
        <v>638</v>
      </c>
      <c r="AJ639" s="189" t="s">
        <v>4263</v>
      </c>
      <c r="AK639" s="184" t="s">
        <v>4264</v>
      </c>
      <c r="AL639" s="187" t="s">
        <v>4265</v>
      </c>
      <c r="AM639" s="162"/>
      <c r="AN639" s="162"/>
      <c r="AO639" s="162"/>
      <c r="AP639" s="162"/>
      <c r="AQ639" s="162"/>
      <c r="AR639" s="162"/>
      <c r="AS639" s="162"/>
      <c r="AT639" s="162"/>
      <c r="AU639" s="162"/>
      <c r="AV639" s="162"/>
      <c r="AW639" s="162"/>
      <c r="AX639" s="162">
        <v>637</v>
      </c>
      <c r="AY639" s="162" t="s">
        <v>361</v>
      </c>
      <c r="AZ639" s="162">
        <v>0</v>
      </c>
      <c r="BA639" s="206" t="s">
        <v>361</v>
      </c>
      <c r="BB639" s="162" t="s">
        <v>361</v>
      </c>
    </row>
    <row r="640" spans="34:54">
      <c r="AH640" s="165" t="s">
        <v>975</v>
      </c>
      <c r="AI640" s="189">
        <v>639</v>
      </c>
      <c r="AJ640" s="189" t="s">
        <v>4266</v>
      </c>
      <c r="AK640" s="183" t="s">
        <v>4267</v>
      </c>
      <c r="AL640" s="186" t="s">
        <v>4268</v>
      </c>
      <c r="AM640" s="162"/>
      <c r="AN640" s="162"/>
      <c r="AO640" s="162"/>
      <c r="AP640" s="162"/>
      <c r="AQ640" s="162"/>
      <c r="AR640" s="162"/>
      <c r="AS640" s="162"/>
      <c r="AT640" s="162"/>
      <c r="AU640" s="162"/>
      <c r="AV640" s="162"/>
      <c r="AW640" s="162"/>
      <c r="AX640" s="162">
        <v>638</v>
      </c>
      <c r="AY640" s="162" t="s">
        <v>361</v>
      </c>
      <c r="AZ640" s="162">
        <v>0</v>
      </c>
      <c r="BA640" s="206" t="s">
        <v>361</v>
      </c>
      <c r="BB640" s="162" t="s">
        <v>361</v>
      </c>
    </row>
    <row r="641" spans="34:54">
      <c r="AH641" s="165" t="s">
        <v>975</v>
      </c>
      <c r="AI641" s="189">
        <v>640</v>
      </c>
      <c r="AJ641" s="189" t="s">
        <v>4269</v>
      </c>
      <c r="AK641" s="184" t="s">
        <v>4270</v>
      </c>
      <c r="AL641" s="187" t="s">
        <v>4271</v>
      </c>
      <c r="AM641" s="162"/>
      <c r="AN641" s="162"/>
      <c r="AO641" s="162"/>
      <c r="AP641" s="162"/>
      <c r="AQ641" s="162"/>
      <c r="AR641" s="162"/>
      <c r="AS641" s="162"/>
      <c r="AT641" s="162"/>
      <c r="AU641" s="162"/>
      <c r="AV641" s="162"/>
      <c r="AW641" s="162"/>
      <c r="AX641" s="162">
        <v>639</v>
      </c>
      <c r="AY641" s="162" t="s">
        <v>361</v>
      </c>
      <c r="AZ641" s="162">
        <v>0</v>
      </c>
      <c r="BA641" s="206" t="s">
        <v>361</v>
      </c>
      <c r="BB641" s="162" t="s">
        <v>361</v>
      </c>
    </row>
    <row r="642" spans="34:54">
      <c r="AH642" s="165" t="s">
        <v>975</v>
      </c>
      <c r="AI642" s="189">
        <v>641</v>
      </c>
      <c r="AJ642" s="189" t="s">
        <v>4272</v>
      </c>
      <c r="AK642" s="183" t="s">
        <v>4273</v>
      </c>
      <c r="AL642" s="186" t="s">
        <v>4274</v>
      </c>
      <c r="AM642" s="162"/>
      <c r="AN642" s="162"/>
      <c r="AO642" s="162"/>
      <c r="AP642" s="162"/>
      <c r="AQ642" s="162"/>
      <c r="AR642" s="162"/>
      <c r="AS642" s="162"/>
      <c r="AT642" s="162"/>
      <c r="AU642" s="162"/>
      <c r="AV642" s="162"/>
      <c r="AW642" s="162"/>
      <c r="AX642" s="162">
        <v>640</v>
      </c>
      <c r="AY642" s="162" t="s">
        <v>361</v>
      </c>
      <c r="AZ642" s="162">
        <v>0</v>
      </c>
      <c r="BA642" s="206" t="s">
        <v>361</v>
      </c>
      <c r="BB642" s="162" t="s">
        <v>361</v>
      </c>
    </row>
    <row r="643" spans="34:54">
      <c r="AH643" s="165" t="s">
        <v>975</v>
      </c>
      <c r="AI643" s="189">
        <v>642</v>
      </c>
      <c r="AJ643" s="189" t="s">
        <v>4275</v>
      </c>
      <c r="AK643" s="184" t="s">
        <v>4276</v>
      </c>
      <c r="AL643" s="187" t="s">
        <v>4277</v>
      </c>
      <c r="AM643" s="162"/>
      <c r="AN643" s="162"/>
      <c r="AO643" s="162"/>
      <c r="AP643" s="162"/>
      <c r="AQ643" s="162"/>
      <c r="AR643" s="162"/>
      <c r="AS643" s="162"/>
      <c r="AT643" s="162"/>
      <c r="AU643" s="162"/>
      <c r="AV643" s="162"/>
      <c r="AW643" s="162"/>
      <c r="AX643" s="162">
        <v>641</v>
      </c>
      <c r="AY643" s="162" t="s">
        <v>361</v>
      </c>
      <c r="AZ643" s="162">
        <v>0</v>
      </c>
      <c r="BA643" s="206" t="s">
        <v>361</v>
      </c>
      <c r="BB643" s="162" t="s">
        <v>361</v>
      </c>
    </row>
    <row r="644" spans="34:54">
      <c r="AH644" s="165" t="s">
        <v>975</v>
      </c>
      <c r="AI644" s="189">
        <v>643</v>
      </c>
      <c r="AJ644" s="189" t="s">
        <v>4278</v>
      </c>
      <c r="AK644" s="183" t="s">
        <v>4279</v>
      </c>
      <c r="AL644" s="186" t="s">
        <v>4280</v>
      </c>
      <c r="AM644" s="162"/>
      <c r="AN644" s="162"/>
      <c r="AO644" s="162"/>
      <c r="AP644" s="162"/>
      <c r="AQ644" s="162"/>
      <c r="AR644" s="162"/>
      <c r="AS644" s="162"/>
      <c r="AT644" s="162"/>
      <c r="AU644" s="162"/>
      <c r="AV644" s="162"/>
      <c r="AW644" s="162"/>
      <c r="AX644" s="162">
        <v>642</v>
      </c>
      <c r="AY644" s="162" t="s">
        <v>361</v>
      </c>
      <c r="AZ644" s="162">
        <v>0</v>
      </c>
      <c r="BA644" s="206" t="s">
        <v>361</v>
      </c>
      <c r="BB644" s="162" t="s">
        <v>361</v>
      </c>
    </row>
    <row r="645" spans="34:54">
      <c r="AH645" s="165" t="s">
        <v>975</v>
      </c>
      <c r="AI645" s="189">
        <v>644</v>
      </c>
      <c r="AJ645" s="189" t="s">
        <v>4281</v>
      </c>
      <c r="AK645" s="184" t="s">
        <v>4282</v>
      </c>
      <c r="AL645" s="187" t="s">
        <v>4283</v>
      </c>
      <c r="AM645" s="162"/>
      <c r="AN645" s="162"/>
      <c r="AO645" s="162"/>
      <c r="AP645" s="162"/>
      <c r="AQ645" s="162"/>
      <c r="AR645" s="162"/>
      <c r="AS645" s="162"/>
      <c r="AT645" s="162"/>
      <c r="AU645" s="162"/>
      <c r="AV645" s="162"/>
      <c r="AW645" s="162"/>
      <c r="AX645" s="162">
        <v>643</v>
      </c>
      <c r="AY645" s="162" t="s">
        <v>361</v>
      </c>
      <c r="AZ645" s="162">
        <v>0</v>
      </c>
      <c r="BA645" s="206" t="s">
        <v>361</v>
      </c>
      <c r="BB645" s="162" t="s">
        <v>361</v>
      </c>
    </row>
    <row r="646" spans="34:54">
      <c r="AH646" s="165" t="s">
        <v>975</v>
      </c>
      <c r="AI646" s="189">
        <v>645</v>
      </c>
      <c r="AJ646" s="189" t="s">
        <v>4284</v>
      </c>
      <c r="AK646" s="183" t="s">
        <v>4285</v>
      </c>
      <c r="AL646" s="186" t="s">
        <v>4286</v>
      </c>
      <c r="AM646" s="162"/>
      <c r="AN646" s="162"/>
      <c r="AO646" s="162"/>
      <c r="AP646" s="162"/>
      <c r="AQ646" s="162"/>
      <c r="AR646" s="162"/>
      <c r="AS646" s="162"/>
      <c r="AT646" s="162"/>
      <c r="AU646" s="162"/>
      <c r="AV646" s="162"/>
      <c r="AW646" s="162"/>
      <c r="AX646" s="162">
        <v>644</v>
      </c>
      <c r="AY646" s="162" t="s">
        <v>361</v>
      </c>
      <c r="AZ646" s="162">
        <v>0</v>
      </c>
      <c r="BA646" s="206" t="s">
        <v>361</v>
      </c>
      <c r="BB646" s="162" t="s">
        <v>361</v>
      </c>
    </row>
    <row r="647" spans="34:54">
      <c r="AH647" s="165" t="s">
        <v>975</v>
      </c>
      <c r="AI647" s="189">
        <v>646</v>
      </c>
      <c r="AJ647" s="189" t="s">
        <v>4287</v>
      </c>
      <c r="AK647" s="184" t="s">
        <v>4288</v>
      </c>
      <c r="AL647" s="187" t="s">
        <v>4289</v>
      </c>
      <c r="AM647" s="162"/>
      <c r="AN647" s="162"/>
      <c r="AO647" s="162"/>
      <c r="AP647" s="162"/>
      <c r="AQ647" s="162"/>
      <c r="AR647" s="162"/>
      <c r="AS647" s="162"/>
      <c r="AT647" s="162"/>
      <c r="AU647" s="162"/>
      <c r="AV647" s="162"/>
      <c r="AW647" s="162"/>
      <c r="AX647" s="162">
        <v>645</v>
      </c>
      <c r="AY647" s="162" t="s">
        <v>361</v>
      </c>
      <c r="AZ647" s="162">
        <v>0</v>
      </c>
      <c r="BA647" s="206" t="s">
        <v>361</v>
      </c>
      <c r="BB647" s="162" t="s">
        <v>361</v>
      </c>
    </row>
    <row r="648" spans="34:54">
      <c r="AH648" s="165" t="s">
        <v>975</v>
      </c>
      <c r="AI648" s="189">
        <v>647</v>
      </c>
      <c r="AJ648" s="189" t="s">
        <v>4290</v>
      </c>
      <c r="AK648" s="183" t="s">
        <v>160</v>
      </c>
      <c r="AL648" s="186" t="s">
        <v>4291</v>
      </c>
      <c r="AM648" s="162"/>
      <c r="AN648" s="162"/>
      <c r="AO648" s="162"/>
      <c r="AP648" s="162"/>
      <c r="AQ648" s="162"/>
      <c r="AR648" s="162"/>
      <c r="AS648" s="162"/>
      <c r="AT648" s="162"/>
      <c r="AU648" s="162"/>
      <c r="AV648" s="162"/>
      <c r="AW648" s="162"/>
      <c r="AX648" s="162">
        <v>646</v>
      </c>
      <c r="AY648" s="162" t="s">
        <v>361</v>
      </c>
      <c r="AZ648" s="162">
        <v>0</v>
      </c>
      <c r="BA648" s="206" t="s">
        <v>361</v>
      </c>
      <c r="BB648" s="162" t="s">
        <v>361</v>
      </c>
    </row>
    <row r="649" spans="34:54">
      <c r="AH649" s="165" t="s">
        <v>975</v>
      </c>
      <c r="AI649" s="189">
        <v>648</v>
      </c>
      <c r="AJ649" s="189" t="s">
        <v>4292</v>
      </c>
      <c r="AK649" s="184" t="s">
        <v>4293</v>
      </c>
      <c r="AL649" s="187" t="s">
        <v>4294</v>
      </c>
      <c r="AM649" s="162"/>
      <c r="AN649" s="162"/>
      <c r="AO649" s="162"/>
      <c r="AP649" s="162"/>
      <c r="AQ649" s="162"/>
      <c r="AR649" s="162"/>
      <c r="AS649" s="162"/>
      <c r="AT649" s="162"/>
      <c r="AU649" s="162"/>
      <c r="AV649" s="162"/>
      <c r="AW649" s="162"/>
      <c r="AX649" s="162">
        <v>647</v>
      </c>
      <c r="AY649" s="162" t="s">
        <v>361</v>
      </c>
      <c r="AZ649" s="162">
        <v>0</v>
      </c>
      <c r="BA649" s="206" t="s">
        <v>361</v>
      </c>
      <c r="BB649" s="162" t="s">
        <v>361</v>
      </c>
    </row>
    <row r="650" spans="34:54">
      <c r="AH650" s="165" t="s">
        <v>975</v>
      </c>
      <c r="AI650" s="189">
        <v>649</v>
      </c>
      <c r="AJ650" s="189" t="s">
        <v>4295</v>
      </c>
      <c r="AK650" s="183" t="s">
        <v>3205</v>
      </c>
      <c r="AL650" s="186" t="s">
        <v>4296</v>
      </c>
      <c r="AM650" s="162"/>
      <c r="AN650" s="162"/>
      <c r="AO650" s="162"/>
      <c r="AP650" s="162"/>
      <c r="AQ650" s="162"/>
      <c r="AR650" s="162"/>
      <c r="AS650" s="162"/>
      <c r="AT650" s="162"/>
      <c r="AU650" s="162"/>
      <c r="AV650" s="162"/>
      <c r="AW650" s="162"/>
      <c r="AX650" s="162">
        <v>648</v>
      </c>
      <c r="AY650" s="162" t="s">
        <v>361</v>
      </c>
      <c r="AZ650" s="162">
        <v>0</v>
      </c>
      <c r="BA650" s="206" t="s">
        <v>361</v>
      </c>
      <c r="BB650" s="162" t="s">
        <v>361</v>
      </c>
    </row>
    <row r="651" spans="34:54">
      <c r="AH651" s="165" t="s">
        <v>975</v>
      </c>
      <c r="AI651" s="189">
        <v>650</v>
      </c>
      <c r="AJ651" s="189" t="s">
        <v>4297</v>
      </c>
      <c r="AK651" s="184" t="s">
        <v>4298</v>
      </c>
      <c r="AL651" s="187" t="s">
        <v>4299</v>
      </c>
      <c r="AM651" s="162"/>
      <c r="AN651" s="162"/>
      <c r="AO651" s="162"/>
      <c r="AP651" s="162"/>
      <c r="AQ651" s="162"/>
      <c r="AR651" s="162"/>
      <c r="AS651" s="162"/>
      <c r="AT651" s="162"/>
      <c r="AU651" s="162"/>
      <c r="AV651" s="162"/>
      <c r="AW651" s="162"/>
      <c r="AX651" s="162">
        <v>649</v>
      </c>
      <c r="AY651" s="162" t="s">
        <v>361</v>
      </c>
      <c r="AZ651" s="162">
        <v>0</v>
      </c>
      <c r="BA651" s="206" t="s">
        <v>361</v>
      </c>
      <c r="BB651" s="162" t="s">
        <v>361</v>
      </c>
    </row>
    <row r="652" spans="34:54">
      <c r="AH652" s="165" t="s">
        <v>975</v>
      </c>
      <c r="AI652" s="189">
        <v>651</v>
      </c>
      <c r="AJ652" s="189" t="s">
        <v>4300</v>
      </c>
      <c r="AK652" s="183" t="s">
        <v>174</v>
      </c>
      <c r="AL652" s="186" t="s">
        <v>4301</v>
      </c>
      <c r="AM652" s="162"/>
      <c r="AN652" s="162"/>
      <c r="AO652" s="162"/>
      <c r="AP652" s="162"/>
      <c r="AQ652" s="162"/>
      <c r="AR652" s="162"/>
      <c r="AS652" s="162"/>
      <c r="AT652" s="162"/>
      <c r="AU652" s="162"/>
      <c r="AV652" s="162"/>
      <c r="AW652" s="162"/>
      <c r="AX652" s="162">
        <v>650</v>
      </c>
      <c r="AY652" s="162" t="s">
        <v>361</v>
      </c>
      <c r="AZ652" s="162">
        <v>0</v>
      </c>
      <c r="BA652" s="206" t="s">
        <v>361</v>
      </c>
      <c r="BB652" s="162" t="s">
        <v>361</v>
      </c>
    </row>
    <row r="653" spans="34:54">
      <c r="AH653" s="165" t="s">
        <v>975</v>
      </c>
      <c r="AI653" s="189">
        <v>652</v>
      </c>
      <c r="AJ653" s="189" t="s">
        <v>4302</v>
      </c>
      <c r="AK653" s="184" t="s">
        <v>4303</v>
      </c>
      <c r="AL653" s="187" t="s">
        <v>4304</v>
      </c>
      <c r="AM653" s="162"/>
      <c r="AN653" s="162"/>
      <c r="AO653" s="162"/>
      <c r="AP653" s="162"/>
      <c r="AQ653" s="162"/>
      <c r="AR653" s="162"/>
      <c r="AS653" s="162"/>
      <c r="AT653" s="162"/>
      <c r="AU653" s="162"/>
      <c r="AV653" s="162"/>
      <c r="AW653" s="162"/>
      <c r="AX653" s="162">
        <v>651</v>
      </c>
      <c r="AY653" s="162" t="s">
        <v>361</v>
      </c>
      <c r="AZ653" s="162">
        <v>0</v>
      </c>
      <c r="BA653" s="206" t="s">
        <v>361</v>
      </c>
      <c r="BB653" s="162" t="s">
        <v>361</v>
      </c>
    </row>
    <row r="654" spans="34:54">
      <c r="AH654" s="165" t="s">
        <v>975</v>
      </c>
      <c r="AI654" s="189">
        <v>653</v>
      </c>
      <c r="AJ654" s="189" t="s">
        <v>4305</v>
      </c>
      <c r="AK654" s="183" t="s">
        <v>4306</v>
      </c>
      <c r="AL654" s="186" t="s">
        <v>4307</v>
      </c>
      <c r="AM654" s="162"/>
      <c r="AN654" s="162"/>
      <c r="AO654" s="162"/>
      <c r="AP654" s="162"/>
      <c r="AQ654" s="162"/>
      <c r="AR654" s="162"/>
      <c r="AS654" s="162"/>
      <c r="AT654" s="162"/>
      <c r="AU654" s="162"/>
      <c r="AV654" s="162"/>
      <c r="AW654" s="162"/>
      <c r="AX654" s="162">
        <v>652</v>
      </c>
      <c r="AY654" s="162" t="s">
        <v>361</v>
      </c>
      <c r="AZ654" s="162">
        <v>0</v>
      </c>
      <c r="BA654" s="206" t="s">
        <v>361</v>
      </c>
      <c r="BB654" s="162" t="s">
        <v>361</v>
      </c>
    </row>
    <row r="655" spans="34:54">
      <c r="AH655" s="165" t="s">
        <v>975</v>
      </c>
      <c r="AI655" s="189">
        <v>654</v>
      </c>
      <c r="AJ655" s="189" t="s">
        <v>4308</v>
      </c>
      <c r="AK655" s="184" t="s">
        <v>4309</v>
      </c>
      <c r="AL655" s="187" t="s">
        <v>4310</v>
      </c>
      <c r="AM655" s="162"/>
      <c r="AN655" s="162"/>
      <c r="AO655" s="162"/>
      <c r="AP655" s="162"/>
      <c r="AQ655" s="162"/>
      <c r="AR655" s="162"/>
      <c r="AS655" s="162"/>
      <c r="AT655" s="162"/>
      <c r="AU655" s="162"/>
      <c r="AV655" s="162"/>
      <c r="AW655" s="162"/>
      <c r="AX655" s="162">
        <v>653</v>
      </c>
      <c r="AY655" s="162" t="s">
        <v>361</v>
      </c>
      <c r="AZ655" s="162">
        <v>0</v>
      </c>
      <c r="BA655" s="206" t="s">
        <v>361</v>
      </c>
      <c r="BB655" s="162" t="s">
        <v>361</v>
      </c>
    </row>
    <row r="656" spans="34:54">
      <c r="AH656" s="165" t="s">
        <v>975</v>
      </c>
      <c r="AI656" s="189">
        <v>655</v>
      </c>
      <c r="AJ656" s="189" t="s">
        <v>4311</v>
      </c>
      <c r="AK656" s="183" t="s">
        <v>4312</v>
      </c>
      <c r="AL656" s="186" t="s">
        <v>4313</v>
      </c>
      <c r="AM656" s="162"/>
      <c r="AN656" s="162"/>
      <c r="AO656" s="162"/>
      <c r="AP656" s="162"/>
      <c r="AQ656" s="162"/>
      <c r="AR656" s="162"/>
      <c r="AS656" s="162"/>
      <c r="AT656" s="162"/>
      <c r="AU656" s="162"/>
      <c r="AV656" s="162"/>
      <c r="AW656" s="162"/>
      <c r="AX656" s="162">
        <v>654</v>
      </c>
      <c r="AY656" s="162" t="s">
        <v>361</v>
      </c>
      <c r="AZ656" s="162">
        <v>0</v>
      </c>
      <c r="BA656" s="206" t="s">
        <v>361</v>
      </c>
      <c r="BB656" s="162" t="s">
        <v>361</v>
      </c>
    </row>
    <row r="657" spans="34:54">
      <c r="AH657" s="165" t="s">
        <v>975</v>
      </c>
      <c r="AI657" s="189">
        <v>656</v>
      </c>
      <c r="AJ657" s="189" t="s">
        <v>4314</v>
      </c>
      <c r="AK657" s="184" t="s">
        <v>4315</v>
      </c>
      <c r="AL657" s="187" t="s">
        <v>4316</v>
      </c>
      <c r="AM657" s="162"/>
      <c r="AN657" s="162"/>
      <c r="AO657" s="162"/>
      <c r="AP657" s="162"/>
      <c r="AQ657" s="162"/>
      <c r="AR657" s="162"/>
      <c r="AS657" s="162"/>
      <c r="AT657" s="162"/>
      <c r="AU657" s="162"/>
      <c r="AV657" s="162"/>
      <c r="AW657" s="162"/>
      <c r="AX657" s="162">
        <v>655</v>
      </c>
      <c r="AY657" s="162" t="s">
        <v>361</v>
      </c>
      <c r="AZ657" s="162">
        <v>0</v>
      </c>
      <c r="BA657" s="206" t="s">
        <v>361</v>
      </c>
      <c r="BB657" s="162" t="s">
        <v>361</v>
      </c>
    </row>
    <row r="658" spans="34:54">
      <c r="AH658" s="165" t="s">
        <v>975</v>
      </c>
      <c r="AI658" s="189">
        <v>657</v>
      </c>
      <c r="AJ658" s="189" t="s">
        <v>4317</v>
      </c>
      <c r="AK658" s="183" t="s">
        <v>4318</v>
      </c>
      <c r="AL658" s="186" t="s">
        <v>4319</v>
      </c>
      <c r="AM658" s="162"/>
      <c r="AN658" s="162"/>
      <c r="AO658" s="162"/>
      <c r="AP658" s="162"/>
      <c r="AQ658" s="162"/>
      <c r="AR658" s="162"/>
      <c r="AS658" s="162"/>
      <c r="AT658" s="162"/>
      <c r="AU658" s="162"/>
      <c r="AV658" s="162"/>
      <c r="AW658" s="162"/>
      <c r="AX658" s="162">
        <v>656</v>
      </c>
      <c r="AY658" s="162" t="s">
        <v>361</v>
      </c>
      <c r="AZ658" s="162">
        <v>0</v>
      </c>
      <c r="BA658" s="206" t="s">
        <v>361</v>
      </c>
      <c r="BB658" s="162" t="s">
        <v>361</v>
      </c>
    </row>
    <row r="659" spans="34:54">
      <c r="AH659" s="165" t="s">
        <v>975</v>
      </c>
      <c r="AI659" s="189">
        <v>658</v>
      </c>
      <c r="AJ659" s="189" t="s">
        <v>4320</v>
      </c>
      <c r="AK659" s="184" t="s">
        <v>4321</v>
      </c>
      <c r="AL659" s="187" t="s">
        <v>4322</v>
      </c>
      <c r="AM659" s="162"/>
      <c r="AN659" s="162"/>
      <c r="AO659" s="162"/>
      <c r="AP659" s="162"/>
      <c r="AQ659" s="162"/>
      <c r="AR659" s="162"/>
      <c r="AS659" s="162"/>
      <c r="AT659" s="162"/>
      <c r="AU659" s="162"/>
      <c r="AV659" s="162"/>
      <c r="AW659" s="162"/>
      <c r="AX659" s="162">
        <v>657</v>
      </c>
      <c r="AY659" s="162" t="s">
        <v>361</v>
      </c>
      <c r="AZ659" s="162">
        <v>0</v>
      </c>
      <c r="BA659" s="206" t="s">
        <v>361</v>
      </c>
      <c r="BB659" s="162" t="s">
        <v>361</v>
      </c>
    </row>
    <row r="660" spans="34:54">
      <c r="AH660" s="165" t="s">
        <v>975</v>
      </c>
      <c r="AI660" s="189">
        <v>659</v>
      </c>
      <c r="AJ660" s="189" t="s">
        <v>4323</v>
      </c>
      <c r="AK660" s="183" t="s">
        <v>4324</v>
      </c>
      <c r="AL660" s="186" t="s">
        <v>4325</v>
      </c>
      <c r="AM660" s="162"/>
      <c r="AN660" s="162"/>
      <c r="AO660" s="162"/>
      <c r="AP660" s="162"/>
      <c r="AQ660" s="162"/>
      <c r="AR660" s="162"/>
      <c r="AS660" s="162"/>
      <c r="AT660" s="162"/>
      <c r="AU660" s="162"/>
      <c r="AV660" s="162"/>
      <c r="AW660" s="162"/>
      <c r="AX660" s="162">
        <v>658</v>
      </c>
      <c r="AY660" s="162" t="s">
        <v>361</v>
      </c>
      <c r="AZ660" s="162">
        <v>0</v>
      </c>
      <c r="BA660" s="206" t="s">
        <v>361</v>
      </c>
      <c r="BB660" s="162" t="s">
        <v>361</v>
      </c>
    </row>
    <row r="661" spans="34:54">
      <c r="AH661" s="165" t="s">
        <v>975</v>
      </c>
      <c r="AI661" s="189">
        <v>660</v>
      </c>
      <c r="AJ661" s="189" t="s">
        <v>4326</v>
      </c>
      <c r="AK661" s="184" t="s">
        <v>4327</v>
      </c>
      <c r="AL661" s="187" t="s">
        <v>4328</v>
      </c>
      <c r="AM661" s="162"/>
      <c r="AN661" s="162"/>
      <c r="AO661" s="162"/>
      <c r="AP661" s="162"/>
      <c r="AQ661" s="162"/>
      <c r="AR661" s="162"/>
      <c r="AS661" s="162"/>
      <c r="AT661" s="162"/>
      <c r="AU661" s="162"/>
      <c r="AV661" s="162"/>
      <c r="AW661" s="162"/>
      <c r="AX661" s="162">
        <v>659</v>
      </c>
      <c r="AY661" s="162" t="s">
        <v>361</v>
      </c>
      <c r="AZ661" s="162">
        <v>0</v>
      </c>
      <c r="BA661" s="206" t="s">
        <v>361</v>
      </c>
      <c r="BB661" s="162" t="s">
        <v>361</v>
      </c>
    </row>
    <row r="662" spans="34:54">
      <c r="AH662" s="165" t="s">
        <v>975</v>
      </c>
      <c r="AI662" s="189">
        <v>661</v>
      </c>
      <c r="AJ662" s="189" t="s">
        <v>4329</v>
      </c>
      <c r="AK662" s="183" t="s">
        <v>4330</v>
      </c>
      <c r="AL662" s="186" t="s">
        <v>4331</v>
      </c>
      <c r="AM662" s="162"/>
      <c r="AN662" s="162"/>
      <c r="AO662" s="162"/>
      <c r="AP662" s="162"/>
      <c r="AQ662" s="162"/>
      <c r="AR662" s="162"/>
      <c r="AS662" s="162"/>
      <c r="AT662" s="162"/>
      <c r="AU662" s="162"/>
      <c r="AV662" s="162"/>
      <c r="AW662" s="162"/>
      <c r="AX662" s="162">
        <v>660</v>
      </c>
      <c r="AY662" s="162" t="s">
        <v>361</v>
      </c>
      <c r="AZ662" s="162">
        <v>0</v>
      </c>
      <c r="BA662" s="206" t="s">
        <v>361</v>
      </c>
      <c r="BB662" s="162" t="s">
        <v>361</v>
      </c>
    </row>
    <row r="663" spans="34:54">
      <c r="AH663" s="165" t="s">
        <v>975</v>
      </c>
      <c r="AI663" s="189">
        <v>662</v>
      </c>
      <c r="AJ663" s="189" t="s">
        <v>4332</v>
      </c>
      <c r="AK663" s="184" t="s">
        <v>4333</v>
      </c>
      <c r="AL663" s="187" t="s">
        <v>4334</v>
      </c>
      <c r="AM663" s="162"/>
      <c r="AN663" s="162"/>
      <c r="AO663" s="162"/>
      <c r="AP663" s="162"/>
      <c r="AQ663" s="162"/>
      <c r="AR663" s="162"/>
      <c r="AS663" s="162"/>
      <c r="AT663" s="162"/>
      <c r="AU663" s="162"/>
      <c r="AV663" s="162"/>
      <c r="AW663" s="162"/>
      <c r="AX663" s="162">
        <v>661</v>
      </c>
      <c r="AY663" s="162" t="s">
        <v>361</v>
      </c>
      <c r="AZ663" s="162">
        <v>0</v>
      </c>
      <c r="BA663" s="206" t="s">
        <v>361</v>
      </c>
      <c r="BB663" s="162" t="s">
        <v>361</v>
      </c>
    </row>
    <row r="664" spans="34:54">
      <c r="AH664" s="165" t="s">
        <v>975</v>
      </c>
      <c r="AI664" s="189">
        <v>663</v>
      </c>
      <c r="AJ664" s="189" t="s">
        <v>4335</v>
      </c>
      <c r="AK664" s="183" t="s">
        <v>4336</v>
      </c>
      <c r="AL664" s="186" t="s">
        <v>4337</v>
      </c>
      <c r="AM664" s="162"/>
      <c r="AN664" s="162"/>
      <c r="AO664" s="162"/>
      <c r="AP664" s="162"/>
      <c r="AQ664" s="162"/>
      <c r="AR664" s="162"/>
      <c r="AS664" s="162"/>
      <c r="AT664" s="162"/>
      <c r="AU664" s="162"/>
      <c r="AV664" s="162"/>
      <c r="AW664" s="162"/>
      <c r="AX664" s="162">
        <v>662</v>
      </c>
      <c r="AY664" s="162" t="s">
        <v>361</v>
      </c>
      <c r="AZ664" s="162">
        <v>0</v>
      </c>
      <c r="BA664" s="206" t="s">
        <v>361</v>
      </c>
      <c r="BB664" s="162" t="s">
        <v>361</v>
      </c>
    </row>
    <row r="665" spans="34:54">
      <c r="AH665" s="165" t="s">
        <v>975</v>
      </c>
      <c r="AI665" s="189">
        <v>664</v>
      </c>
      <c r="AJ665" s="189" t="s">
        <v>4338</v>
      </c>
      <c r="AK665" s="184" t="s">
        <v>4339</v>
      </c>
      <c r="AL665" s="187" t="s">
        <v>4340</v>
      </c>
      <c r="AM665" s="162"/>
      <c r="AN665" s="162"/>
      <c r="AO665" s="162"/>
      <c r="AP665" s="162"/>
      <c r="AQ665" s="162"/>
      <c r="AR665" s="162"/>
      <c r="AS665" s="162"/>
      <c r="AT665" s="162"/>
      <c r="AU665" s="162"/>
      <c r="AV665" s="162"/>
      <c r="AW665" s="162"/>
      <c r="AX665" s="162">
        <v>663</v>
      </c>
      <c r="AY665" s="162" t="s">
        <v>361</v>
      </c>
      <c r="AZ665" s="162">
        <v>0</v>
      </c>
      <c r="BA665" s="206" t="s">
        <v>361</v>
      </c>
      <c r="BB665" s="162" t="s">
        <v>361</v>
      </c>
    </row>
    <row r="666" spans="34:54">
      <c r="AH666" s="165" t="s">
        <v>975</v>
      </c>
      <c r="AI666" s="189">
        <v>665</v>
      </c>
      <c r="AJ666" s="189" t="s">
        <v>4341</v>
      </c>
      <c r="AK666" s="183" t="s">
        <v>4342</v>
      </c>
      <c r="AL666" s="186" t="s">
        <v>4343</v>
      </c>
      <c r="AM666" s="162"/>
      <c r="AN666" s="162"/>
      <c r="AO666" s="162"/>
      <c r="AP666" s="162"/>
      <c r="AQ666" s="162"/>
      <c r="AR666" s="162"/>
      <c r="AS666" s="162"/>
      <c r="AT666" s="162"/>
      <c r="AU666" s="162"/>
      <c r="AV666" s="162"/>
      <c r="AW666" s="162"/>
      <c r="AX666" s="162">
        <v>664</v>
      </c>
      <c r="AY666" s="162" t="s">
        <v>361</v>
      </c>
      <c r="AZ666" s="162">
        <v>0</v>
      </c>
      <c r="BA666" s="206" t="s">
        <v>361</v>
      </c>
      <c r="BB666" s="162" t="s">
        <v>361</v>
      </c>
    </row>
    <row r="667" spans="34:54">
      <c r="AH667" s="165" t="s">
        <v>975</v>
      </c>
      <c r="AI667" s="189">
        <v>666</v>
      </c>
      <c r="AJ667" s="189" t="s">
        <v>4344</v>
      </c>
      <c r="AK667" s="184" t="s">
        <v>4345</v>
      </c>
      <c r="AL667" s="187" t="s">
        <v>4346</v>
      </c>
      <c r="AM667" s="162"/>
      <c r="AN667" s="162"/>
      <c r="AO667" s="162"/>
      <c r="AP667" s="162"/>
      <c r="AQ667" s="162"/>
      <c r="AR667" s="162"/>
      <c r="AS667" s="162"/>
      <c r="AT667" s="162"/>
      <c r="AU667" s="162"/>
      <c r="AV667" s="162"/>
      <c r="AW667" s="162"/>
      <c r="AX667" s="162">
        <v>665</v>
      </c>
      <c r="AY667" s="162" t="s">
        <v>361</v>
      </c>
      <c r="AZ667" s="162">
        <v>0</v>
      </c>
      <c r="BA667" s="206" t="s">
        <v>361</v>
      </c>
      <c r="BB667" s="162" t="s">
        <v>361</v>
      </c>
    </row>
    <row r="668" spans="34:54">
      <c r="AH668" s="165" t="s">
        <v>975</v>
      </c>
      <c r="AI668" s="189">
        <v>667</v>
      </c>
      <c r="AJ668" s="189" t="s">
        <v>4347</v>
      </c>
      <c r="AK668" s="183" t="s">
        <v>4348</v>
      </c>
      <c r="AL668" s="186" t="s">
        <v>4349</v>
      </c>
      <c r="AM668" s="162"/>
      <c r="AN668" s="162"/>
      <c r="AO668" s="162"/>
      <c r="AP668" s="162"/>
      <c r="AQ668" s="162"/>
      <c r="AR668" s="162"/>
      <c r="AS668" s="162"/>
      <c r="AT668" s="162"/>
      <c r="AU668" s="162"/>
      <c r="AV668" s="162"/>
      <c r="AW668" s="162"/>
      <c r="AX668" s="162">
        <v>666</v>
      </c>
      <c r="AY668" s="162" t="s">
        <v>361</v>
      </c>
      <c r="AZ668" s="162">
        <v>0</v>
      </c>
      <c r="BA668" s="206" t="s">
        <v>361</v>
      </c>
      <c r="BB668" s="162" t="s">
        <v>361</v>
      </c>
    </row>
    <row r="669" spans="34:54">
      <c r="AH669" s="165" t="s">
        <v>975</v>
      </c>
      <c r="AI669" s="189">
        <v>668</v>
      </c>
      <c r="AJ669" s="189" t="s">
        <v>4350</v>
      </c>
      <c r="AK669" s="184" t="s">
        <v>4351</v>
      </c>
      <c r="AL669" s="187" t="s">
        <v>4352</v>
      </c>
      <c r="AM669" s="162"/>
      <c r="AN669" s="162"/>
      <c r="AO669" s="162"/>
      <c r="AP669" s="162"/>
      <c r="AQ669" s="162"/>
      <c r="AR669" s="162"/>
      <c r="AS669" s="162"/>
      <c r="AT669" s="162"/>
      <c r="AU669" s="162"/>
      <c r="AV669" s="162"/>
      <c r="AW669" s="162"/>
      <c r="AX669" s="162">
        <v>667</v>
      </c>
      <c r="AY669" s="162" t="s">
        <v>361</v>
      </c>
      <c r="AZ669" s="162">
        <v>0</v>
      </c>
      <c r="BA669" s="206" t="s">
        <v>361</v>
      </c>
      <c r="BB669" s="162" t="s">
        <v>361</v>
      </c>
    </row>
    <row r="670" spans="34:54">
      <c r="AH670" s="165" t="s">
        <v>974</v>
      </c>
      <c r="AI670" s="189">
        <v>669</v>
      </c>
      <c r="AJ670" s="189" t="s">
        <v>4353</v>
      </c>
      <c r="AK670" s="183" t="s">
        <v>1255</v>
      </c>
      <c r="AL670" s="186" t="s">
        <v>4354</v>
      </c>
      <c r="AM670" s="162"/>
      <c r="AN670" s="162"/>
      <c r="AO670" s="162"/>
      <c r="AP670" s="162"/>
      <c r="AQ670" s="162"/>
      <c r="AR670" s="162"/>
      <c r="AS670" s="162"/>
      <c r="AT670" s="162"/>
      <c r="AU670" s="162"/>
      <c r="AV670" s="162"/>
      <c r="AW670" s="162"/>
      <c r="AX670" s="162">
        <v>668</v>
      </c>
      <c r="AY670" s="162" t="s">
        <v>361</v>
      </c>
      <c r="AZ670" s="162">
        <v>0</v>
      </c>
      <c r="BA670" s="206" t="s">
        <v>361</v>
      </c>
      <c r="BB670" s="162" t="s">
        <v>361</v>
      </c>
    </row>
    <row r="671" spans="34:54">
      <c r="AH671" s="165" t="s">
        <v>974</v>
      </c>
      <c r="AI671" s="189">
        <v>670</v>
      </c>
      <c r="AJ671" s="189" t="s">
        <v>4355</v>
      </c>
      <c r="AK671" s="184" t="s">
        <v>4356</v>
      </c>
      <c r="AL671" s="187" t="s">
        <v>4357</v>
      </c>
      <c r="AM671" s="162"/>
      <c r="AN671" s="162"/>
      <c r="AO671" s="162"/>
      <c r="AP671" s="162"/>
      <c r="AQ671" s="162"/>
      <c r="AR671" s="162"/>
      <c r="AS671" s="162"/>
      <c r="AT671" s="162"/>
      <c r="AU671" s="162"/>
      <c r="AV671" s="162"/>
      <c r="AW671" s="162"/>
      <c r="AX671" s="162">
        <v>669</v>
      </c>
      <c r="AY671" s="162" t="s">
        <v>361</v>
      </c>
      <c r="AZ671" s="162">
        <v>0</v>
      </c>
      <c r="BA671" s="206" t="s">
        <v>361</v>
      </c>
      <c r="BB671" s="162" t="s">
        <v>361</v>
      </c>
    </row>
    <row r="672" spans="34:54">
      <c r="AH672" s="165" t="s">
        <v>974</v>
      </c>
      <c r="AI672" s="189">
        <v>671</v>
      </c>
      <c r="AJ672" s="189" t="s">
        <v>4358</v>
      </c>
      <c r="AK672" s="183" t="s">
        <v>4359</v>
      </c>
      <c r="AL672" s="186" t="s">
        <v>4360</v>
      </c>
      <c r="AM672" s="162"/>
      <c r="AN672" s="162"/>
      <c r="AO672" s="162"/>
      <c r="AP672" s="162"/>
      <c r="AQ672" s="162"/>
      <c r="AR672" s="162"/>
      <c r="AS672" s="162"/>
      <c r="AT672" s="162"/>
      <c r="AU672" s="162"/>
      <c r="AV672" s="162"/>
      <c r="AW672" s="162"/>
      <c r="AX672" s="162">
        <v>670</v>
      </c>
      <c r="AY672" s="162" t="s">
        <v>361</v>
      </c>
      <c r="AZ672" s="162">
        <v>0</v>
      </c>
      <c r="BA672" s="206" t="s">
        <v>361</v>
      </c>
      <c r="BB672" s="162" t="s">
        <v>361</v>
      </c>
    </row>
    <row r="673" spans="34:54">
      <c r="AH673" s="165" t="s">
        <v>974</v>
      </c>
      <c r="AI673" s="189">
        <v>672</v>
      </c>
      <c r="AJ673" s="189" t="s">
        <v>4361</v>
      </c>
      <c r="AK673" s="184" t="s">
        <v>192</v>
      </c>
      <c r="AL673" s="187" t="s">
        <v>4362</v>
      </c>
      <c r="AM673" s="162"/>
      <c r="AN673" s="162"/>
      <c r="AO673" s="162"/>
      <c r="AP673" s="162"/>
      <c r="AQ673" s="162"/>
      <c r="AR673" s="162"/>
      <c r="AS673" s="162"/>
      <c r="AT673" s="162"/>
      <c r="AU673" s="162"/>
      <c r="AV673" s="162"/>
      <c r="AW673" s="162"/>
      <c r="AX673" s="162">
        <v>671</v>
      </c>
      <c r="AY673" s="162" t="s">
        <v>361</v>
      </c>
      <c r="AZ673" s="162">
        <v>0</v>
      </c>
      <c r="BA673" s="206" t="s">
        <v>361</v>
      </c>
      <c r="BB673" s="162" t="s">
        <v>361</v>
      </c>
    </row>
    <row r="674" spans="34:54">
      <c r="AH674" s="165" t="s">
        <v>974</v>
      </c>
      <c r="AI674" s="189">
        <v>673</v>
      </c>
      <c r="AJ674" s="189" t="s">
        <v>4363</v>
      </c>
      <c r="AK674" s="183" t="s">
        <v>4364</v>
      </c>
      <c r="AL674" s="186" t="s">
        <v>4365</v>
      </c>
      <c r="AM674" s="162"/>
      <c r="AN674" s="162"/>
      <c r="AO674" s="162"/>
      <c r="AP674" s="162"/>
      <c r="AQ674" s="162"/>
      <c r="AR674" s="162"/>
      <c r="AS674" s="162"/>
      <c r="AT674" s="162"/>
      <c r="AU674" s="162"/>
      <c r="AV674" s="162"/>
      <c r="AW674" s="162"/>
      <c r="AX674" s="162">
        <v>672</v>
      </c>
      <c r="AY674" s="162" t="s">
        <v>361</v>
      </c>
      <c r="AZ674" s="162">
        <v>0</v>
      </c>
      <c r="BA674" s="206" t="s">
        <v>361</v>
      </c>
      <c r="BB674" s="162" t="s">
        <v>361</v>
      </c>
    </row>
    <row r="675" spans="34:54">
      <c r="AH675" s="165" t="s">
        <v>974</v>
      </c>
      <c r="AI675" s="189">
        <v>674</v>
      </c>
      <c r="AJ675" s="189" t="s">
        <v>4366</v>
      </c>
      <c r="AK675" s="184" t="s">
        <v>4367</v>
      </c>
      <c r="AL675" s="187" t="s">
        <v>4368</v>
      </c>
      <c r="AM675" s="162"/>
      <c r="AN675" s="162"/>
      <c r="AO675" s="162"/>
      <c r="AP675" s="162"/>
      <c r="AQ675" s="162"/>
      <c r="AR675" s="162"/>
      <c r="AS675" s="162"/>
      <c r="AT675" s="162"/>
      <c r="AU675" s="162"/>
      <c r="AV675" s="162"/>
      <c r="AW675" s="162"/>
      <c r="AX675" s="162">
        <v>673</v>
      </c>
      <c r="AY675" s="162" t="s">
        <v>361</v>
      </c>
      <c r="AZ675" s="162">
        <v>0</v>
      </c>
      <c r="BA675" s="206" t="s">
        <v>361</v>
      </c>
      <c r="BB675" s="162" t="s">
        <v>361</v>
      </c>
    </row>
    <row r="676" spans="34:54">
      <c r="AH676" s="165" t="s">
        <v>974</v>
      </c>
      <c r="AI676" s="189">
        <v>675</v>
      </c>
      <c r="AJ676" s="189" t="s">
        <v>4369</v>
      </c>
      <c r="AK676" s="183" t="s">
        <v>4370</v>
      </c>
      <c r="AL676" s="186" t="s">
        <v>4371</v>
      </c>
      <c r="AM676" s="162"/>
      <c r="AN676" s="162"/>
      <c r="AO676" s="162"/>
      <c r="AP676" s="162"/>
      <c r="AQ676" s="162"/>
      <c r="AR676" s="162"/>
      <c r="AS676" s="162"/>
      <c r="AT676" s="162"/>
      <c r="AU676" s="162"/>
      <c r="AV676" s="162"/>
      <c r="AW676" s="162"/>
      <c r="AX676" s="162">
        <v>674</v>
      </c>
      <c r="AY676" s="162" t="s">
        <v>361</v>
      </c>
      <c r="AZ676" s="162">
        <v>0</v>
      </c>
      <c r="BA676" s="206" t="s">
        <v>361</v>
      </c>
      <c r="BB676" s="162" t="s">
        <v>361</v>
      </c>
    </row>
    <row r="677" spans="34:54">
      <c r="AH677" s="165" t="s">
        <v>974</v>
      </c>
      <c r="AI677" s="189">
        <v>676</v>
      </c>
      <c r="AJ677" s="189" t="s">
        <v>4372</v>
      </c>
      <c r="AK677" s="184" t="s">
        <v>4373</v>
      </c>
      <c r="AL677" s="187" t="s">
        <v>4374</v>
      </c>
      <c r="AM677" s="162"/>
      <c r="AN677" s="162"/>
      <c r="AO677" s="162"/>
      <c r="AP677" s="162"/>
      <c r="AQ677" s="162"/>
      <c r="AR677" s="162"/>
      <c r="AS677" s="162"/>
      <c r="AT677" s="162"/>
      <c r="AU677" s="162"/>
      <c r="AV677" s="162"/>
      <c r="AW677" s="162"/>
      <c r="AX677" s="162">
        <v>675</v>
      </c>
      <c r="AY677" s="162" t="s">
        <v>361</v>
      </c>
      <c r="AZ677" s="162">
        <v>0</v>
      </c>
      <c r="BA677" s="206" t="s">
        <v>361</v>
      </c>
      <c r="BB677" s="162" t="s">
        <v>361</v>
      </c>
    </row>
    <row r="678" spans="34:54">
      <c r="AH678" s="165" t="s">
        <v>974</v>
      </c>
      <c r="AI678" s="189">
        <v>677</v>
      </c>
      <c r="AJ678" s="189" t="s">
        <v>4375</v>
      </c>
      <c r="AK678" s="183" t="s">
        <v>4376</v>
      </c>
      <c r="AL678" s="186" t="s">
        <v>4377</v>
      </c>
      <c r="AM678" s="162"/>
      <c r="AN678" s="162"/>
      <c r="AO678" s="162"/>
      <c r="AP678" s="162"/>
      <c r="AQ678" s="162"/>
      <c r="AR678" s="162"/>
      <c r="AS678" s="162"/>
      <c r="AT678" s="162"/>
      <c r="AU678" s="162"/>
      <c r="AV678" s="162"/>
      <c r="AW678" s="162"/>
      <c r="AX678" s="162">
        <v>676</v>
      </c>
      <c r="AY678" s="162" t="s">
        <v>361</v>
      </c>
      <c r="AZ678" s="162">
        <v>0</v>
      </c>
      <c r="BA678" s="206" t="s">
        <v>361</v>
      </c>
      <c r="BB678" s="162" t="s">
        <v>361</v>
      </c>
    </row>
    <row r="679" spans="34:54">
      <c r="AH679" s="165" t="s">
        <v>974</v>
      </c>
      <c r="AI679" s="189">
        <v>678</v>
      </c>
      <c r="AJ679" s="189" t="s">
        <v>4378</v>
      </c>
      <c r="AK679" s="184" t="s">
        <v>4379</v>
      </c>
      <c r="AL679" s="187" t="s">
        <v>4380</v>
      </c>
      <c r="AM679" s="162"/>
      <c r="AN679" s="162"/>
      <c r="AO679" s="162"/>
      <c r="AP679" s="162"/>
      <c r="AQ679" s="162"/>
      <c r="AR679" s="162"/>
      <c r="AS679" s="162"/>
      <c r="AT679" s="162"/>
      <c r="AU679" s="162"/>
      <c r="AV679" s="162"/>
      <c r="AW679" s="162"/>
      <c r="AX679" s="162">
        <v>677</v>
      </c>
      <c r="AY679" s="162" t="s">
        <v>361</v>
      </c>
      <c r="AZ679" s="162">
        <v>0</v>
      </c>
      <c r="BA679" s="206" t="s">
        <v>361</v>
      </c>
      <c r="BB679" s="162" t="s">
        <v>361</v>
      </c>
    </row>
    <row r="680" spans="34:54">
      <c r="AH680" s="165" t="s">
        <v>974</v>
      </c>
      <c r="AI680" s="189">
        <v>679</v>
      </c>
      <c r="AJ680" s="189" t="s">
        <v>4381</v>
      </c>
      <c r="AK680" s="183" t="s">
        <v>4382</v>
      </c>
      <c r="AL680" s="186" t="s">
        <v>4383</v>
      </c>
      <c r="AM680" s="162"/>
      <c r="AN680" s="162"/>
      <c r="AO680" s="162"/>
      <c r="AP680" s="162"/>
      <c r="AQ680" s="162"/>
      <c r="AR680" s="162"/>
      <c r="AS680" s="162"/>
      <c r="AT680" s="162"/>
      <c r="AU680" s="162"/>
      <c r="AV680" s="162"/>
      <c r="AW680" s="162"/>
      <c r="AX680" s="162">
        <v>678</v>
      </c>
      <c r="AY680" s="162" t="s">
        <v>361</v>
      </c>
      <c r="AZ680" s="162">
        <v>0</v>
      </c>
      <c r="BA680" s="206" t="s">
        <v>361</v>
      </c>
      <c r="BB680" s="162" t="s">
        <v>361</v>
      </c>
    </row>
    <row r="681" spans="34:54">
      <c r="AH681" s="165" t="s">
        <v>974</v>
      </c>
      <c r="AI681" s="189">
        <v>680</v>
      </c>
      <c r="AJ681" s="189" t="s">
        <v>4384</v>
      </c>
      <c r="AK681" s="184" t="s">
        <v>4385</v>
      </c>
      <c r="AL681" s="187" t="s">
        <v>4386</v>
      </c>
      <c r="AM681" s="162"/>
      <c r="AN681" s="162"/>
      <c r="AO681" s="162"/>
      <c r="AP681" s="162"/>
      <c r="AQ681" s="162"/>
      <c r="AR681" s="162"/>
      <c r="AS681" s="162"/>
      <c r="AT681" s="162"/>
      <c r="AU681" s="162"/>
      <c r="AV681" s="162"/>
      <c r="AW681" s="162"/>
      <c r="AX681" s="162">
        <v>679</v>
      </c>
      <c r="AY681" s="162" t="s">
        <v>361</v>
      </c>
      <c r="AZ681" s="162">
        <v>0</v>
      </c>
      <c r="BA681" s="206" t="s">
        <v>361</v>
      </c>
      <c r="BB681" s="162" t="s">
        <v>361</v>
      </c>
    </row>
    <row r="682" spans="34:54">
      <c r="AH682" s="165" t="s">
        <v>974</v>
      </c>
      <c r="AI682" s="189">
        <v>681</v>
      </c>
      <c r="AJ682" s="189" t="s">
        <v>4387</v>
      </c>
      <c r="AK682" s="183" t="s">
        <v>4388</v>
      </c>
      <c r="AL682" s="186" t="s">
        <v>4389</v>
      </c>
      <c r="AM682" s="162"/>
      <c r="AN682" s="162"/>
      <c r="AO682" s="162"/>
      <c r="AP682" s="162"/>
      <c r="AQ682" s="162"/>
      <c r="AR682" s="162"/>
      <c r="AS682" s="162"/>
      <c r="AT682" s="162"/>
      <c r="AU682" s="162"/>
      <c r="AV682" s="162"/>
      <c r="AW682" s="162"/>
      <c r="AX682" s="162">
        <v>680</v>
      </c>
      <c r="AY682" s="162" t="s">
        <v>361</v>
      </c>
      <c r="AZ682" s="162">
        <v>0</v>
      </c>
      <c r="BA682" s="206" t="s">
        <v>361</v>
      </c>
      <c r="BB682" s="162" t="s">
        <v>361</v>
      </c>
    </row>
    <row r="683" spans="34:54">
      <c r="AH683" s="165" t="s">
        <v>973</v>
      </c>
      <c r="AI683" s="189">
        <v>682</v>
      </c>
      <c r="AJ683" s="189" t="s">
        <v>4390</v>
      </c>
      <c r="AK683" s="184" t="s">
        <v>4391</v>
      </c>
      <c r="AL683" s="187" t="s">
        <v>4392</v>
      </c>
      <c r="AM683" s="162"/>
      <c r="AN683" s="162"/>
      <c r="AO683" s="162"/>
      <c r="AP683" s="162"/>
      <c r="AQ683" s="162"/>
      <c r="AR683" s="162"/>
      <c r="AS683" s="162"/>
      <c r="AT683" s="162"/>
      <c r="AU683" s="162"/>
      <c r="AV683" s="162"/>
      <c r="AW683" s="162"/>
      <c r="AX683" s="162">
        <v>681</v>
      </c>
      <c r="AY683" s="162" t="s">
        <v>361</v>
      </c>
      <c r="AZ683" s="162">
        <v>0</v>
      </c>
      <c r="BA683" s="206" t="s">
        <v>361</v>
      </c>
      <c r="BB683" s="162" t="s">
        <v>361</v>
      </c>
    </row>
    <row r="684" spans="34:54">
      <c r="AH684" s="165" t="s">
        <v>973</v>
      </c>
      <c r="AI684" s="189">
        <v>683</v>
      </c>
      <c r="AJ684" s="189" t="s">
        <v>4393</v>
      </c>
      <c r="AK684" s="183" t="s">
        <v>4394</v>
      </c>
      <c r="AL684" s="186" t="s">
        <v>4395</v>
      </c>
      <c r="AM684" s="162"/>
      <c r="AN684" s="162"/>
      <c r="AO684" s="162"/>
      <c r="AP684" s="162"/>
      <c r="AQ684" s="162"/>
      <c r="AR684" s="162"/>
      <c r="AS684" s="162"/>
      <c r="AT684" s="162"/>
      <c r="AU684" s="162"/>
      <c r="AV684" s="162"/>
      <c r="AW684" s="162"/>
      <c r="AX684" s="162">
        <v>682</v>
      </c>
      <c r="AY684" s="162" t="s">
        <v>361</v>
      </c>
      <c r="AZ684" s="162">
        <v>0</v>
      </c>
      <c r="BA684" s="206" t="s">
        <v>361</v>
      </c>
      <c r="BB684" s="162" t="s">
        <v>361</v>
      </c>
    </row>
    <row r="685" spans="34:54">
      <c r="AH685" s="165" t="s">
        <v>973</v>
      </c>
      <c r="AI685" s="189">
        <v>684</v>
      </c>
      <c r="AJ685" s="189" t="s">
        <v>4396</v>
      </c>
      <c r="AK685" s="184" t="s">
        <v>4397</v>
      </c>
      <c r="AL685" s="187" t="s">
        <v>4398</v>
      </c>
      <c r="AM685" s="162"/>
      <c r="AN685" s="162"/>
      <c r="AO685" s="162"/>
      <c r="AP685" s="162"/>
      <c r="AQ685" s="162"/>
      <c r="AR685" s="162"/>
      <c r="AS685" s="162"/>
      <c r="AT685" s="162"/>
      <c r="AU685" s="162"/>
      <c r="AV685" s="162"/>
      <c r="AW685" s="162"/>
      <c r="AX685" s="162">
        <v>683</v>
      </c>
      <c r="AY685" s="162" t="s">
        <v>361</v>
      </c>
      <c r="AZ685" s="162">
        <v>0</v>
      </c>
      <c r="BA685" s="206" t="s">
        <v>361</v>
      </c>
      <c r="BB685" s="162" t="s">
        <v>361</v>
      </c>
    </row>
    <row r="686" spans="34:54">
      <c r="AH686" s="165" t="s">
        <v>973</v>
      </c>
      <c r="AI686" s="189">
        <v>685</v>
      </c>
      <c r="AJ686" s="189" t="s">
        <v>4399</v>
      </c>
      <c r="AK686" s="183" t="s">
        <v>4400</v>
      </c>
      <c r="AL686" s="186" t="s">
        <v>4401</v>
      </c>
      <c r="AM686" s="162"/>
      <c r="AN686" s="162"/>
      <c r="AO686" s="162"/>
      <c r="AP686" s="162"/>
      <c r="AQ686" s="162"/>
      <c r="AR686" s="162"/>
      <c r="AS686" s="162"/>
      <c r="AT686" s="162"/>
      <c r="AU686" s="162"/>
      <c r="AV686" s="162"/>
      <c r="AW686" s="162"/>
      <c r="AX686" s="162">
        <v>684</v>
      </c>
      <c r="AY686" s="162" t="s">
        <v>361</v>
      </c>
      <c r="AZ686" s="162">
        <v>0</v>
      </c>
      <c r="BA686" s="206" t="s">
        <v>361</v>
      </c>
      <c r="BB686" s="162" t="s">
        <v>361</v>
      </c>
    </row>
    <row r="687" spans="34:54">
      <c r="AH687" s="165" t="s">
        <v>973</v>
      </c>
      <c r="AI687" s="189">
        <v>686</v>
      </c>
      <c r="AJ687" s="189" t="s">
        <v>4402</v>
      </c>
      <c r="AK687" s="184" t="s">
        <v>4403</v>
      </c>
      <c r="AL687" s="187" t="s">
        <v>4404</v>
      </c>
      <c r="AM687" s="162"/>
      <c r="AN687" s="162"/>
      <c r="AO687" s="162"/>
      <c r="AP687" s="162"/>
      <c r="AQ687" s="162"/>
      <c r="AR687" s="162"/>
      <c r="AS687" s="162"/>
      <c r="AT687" s="162"/>
      <c r="AU687" s="162"/>
      <c r="AV687" s="162"/>
      <c r="AW687" s="162"/>
      <c r="AX687" s="162">
        <v>685</v>
      </c>
      <c r="AY687" s="162" t="s">
        <v>361</v>
      </c>
      <c r="AZ687" s="162">
        <v>0</v>
      </c>
      <c r="BA687" s="206" t="s">
        <v>361</v>
      </c>
      <c r="BB687" s="162" t="s">
        <v>361</v>
      </c>
    </row>
    <row r="688" spans="34:54">
      <c r="AH688" s="165" t="s">
        <v>973</v>
      </c>
      <c r="AI688" s="189">
        <v>687</v>
      </c>
      <c r="AJ688" s="189" t="s">
        <v>4405</v>
      </c>
      <c r="AK688" s="183" t="s">
        <v>3967</v>
      </c>
      <c r="AL688" s="186" t="s">
        <v>4406</v>
      </c>
      <c r="AM688" s="162"/>
      <c r="AN688" s="162"/>
      <c r="AO688" s="162"/>
      <c r="AP688" s="162"/>
      <c r="AQ688" s="162"/>
      <c r="AR688" s="162"/>
      <c r="AS688" s="162"/>
      <c r="AT688" s="162"/>
      <c r="AU688" s="162"/>
      <c r="AV688" s="162"/>
      <c r="AW688" s="162"/>
      <c r="AX688" s="162">
        <v>686</v>
      </c>
      <c r="AY688" s="162" t="s">
        <v>361</v>
      </c>
      <c r="AZ688" s="162">
        <v>0</v>
      </c>
      <c r="BA688" s="206" t="s">
        <v>361</v>
      </c>
      <c r="BB688" s="162" t="s">
        <v>361</v>
      </c>
    </row>
    <row r="689" spans="34:54">
      <c r="AH689" s="165" t="s">
        <v>973</v>
      </c>
      <c r="AI689" s="189">
        <v>688</v>
      </c>
      <c r="AJ689" s="189" t="s">
        <v>4407</v>
      </c>
      <c r="AK689" s="184" t="s">
        <v>4408</v>
      </c>
      <c r="AL689" s="187" t="s">
        <v>4409</v>
      </c>
      <c r="AM689" s="162"/>
      <c r="AN689" s="162"/>
      <c r="AO689" s="162"/>
      <c r="AP689" s="162"/>
      <c r="AQ689" s="162"/>
      <c r="AR689" s="162"/>
      <c r="AS689" s="162"/>
      <c r="AT689" s="162"/>
      <c r="AU689" s="162"/>
      <c r="AV689" s="162"/>
      <c r="AW689" s="162"/>
      <c r="AX689" s="162">
        <v>687</v>
      </c>
      <c r="AY689" s="162" t="s">
        <v>361</v>
      </c>
      <c r="AZ689" s="162">
        <v>0</v>
      </c>
      <c r="BA689" s="206" t="s">
        <v>361</v>
      </c>
      <c r="BB689" s="162" t="s">
        <v>361</v>
      </c>
    </row>
    <row r="690" spans="34:54">
      <c r="AH690" s="165" t="s">
        <v>973</v>
      </c>
      <c r="AI690" s="189">
        <v>689</v>
      </c>
      <c r="AJ690" s="189" t="s">
        <v>4410</v>
      </c>
      <c r="AK690" s="183" t="s">
        <v>4411</v>
      </c>
      <c r="AL690" s="186" t="s">
        <v>4412</v>
      </c>
      <c r="AM690" s="162"/>
      <c r="AN690" s="162"/>
      <c r="AO690" s="162"/>
      <c r="AP690" s="162"/>
      <c r="AQ690" s="162"/>
      <c r="AR690" s="162"/>
      <c r="AS690" s="162"/>
      <c r="AT690" s="162"/>
      <c r="AU690" s="162"/>
      <c r="AV690" s="162"/>
      <c r="AW690" s="162"/>
      <c r="AX690" s="162">
        <v>688</v>
      </c>
      <c r="AY690" s="162" t="s">
        <v>361</v>
      </c>
      <c r="AZ690" s="162">
        <v>0</v>
      </c>
      <c r="BA690" s="206" t="s">
        <v>361</v>
      </c>
      <c r="BB690" s="162" t="s">
        <v>361</v>
      </c>
    </row>
    <row r="691" spans="34:54">
      <c r="AH691" s="165" t="s">
        <v>973</v>
      </c>
      <c r="AI691" s="189">
        <v>690</v>
      </c>
      <c r="AJ691" s="189" t="s">
        <v>4413</v>
      </c>
      <c r="AK691" s="184" t="s">
        <v>4414</v>
      </c>
      <c r="AL691" s="187" t="s">
        <v>4415</v>
      </c>
      <c r="AM691" s="162"/>
      <c r="AN691" s="162"/>
      <c r="AO691" s="162"/>
      <c r="AP691" s="162"/>
      <c r="AQ691" s="162"/>
      <c r="AR691" s="162"/>
      <c r="AS691" s="162"/>
      <c r="AT691" s="162"/>
      <c r="AU691" s="162"/>
      <c r="AV691" s="162"/>
      <c r="AW691" s="162"/>
      <c r="AX691" s="162">
        <v>689</v>
      </c>
      <c r="AY691" s="162" t="s">
        <v>361</v>
      </c>
      <c r="AZ691" s="162">
        <v>0</v>
      </c>
      <c r="BA691" s="206" t="s">
        <v>361</v>
      </c>
      <c r="BB691" s="162" t="s">
        <v>361</v>
      </c>
    </row>
    <row r="692" spans="34:54">
      <c r="AH692" s="165" t="s">
        <v>973</v>
      </c>
      <c r="AI692" s="189">
        <v>691</v>
      </c>
      <c r="AJ692" s="189" t="s">
        <v>4416</v>
      </c>
      <c r="AK692" s="183" t="s">
        <v>4417</v>
      </c>
      <c r="AL692" s="186" t="s">
        <v>4418</v>
      </c>
      <c r="AM692" s="162"/>
      <c r="AN692" s="162"/>
      <c r="AO692" s="162"/>
      <c r="AP692" s="162"/>
      <c r="AQ692" s="162"/>
      <c r="AR692" s="162"/>
      <c r="AS692" s="162"/>
      <c r="AT692" s="162"/>
      <c r="AU692" s="162"/>
      <c r="AV692" s="162"/>
      <c r="AW692" s="162"/>
      <c r="AX692" s="162">
        <v>690</v>
      </c>
      <c r="AY692" s="162" t="s">
        <v>361</v>
      </c>
      <c r="AZ692" s="162">
        <v>0</v>
      </c>
      <c r="BA692" s="206" t="s">
        <v>361</v>
      </c>
      <c r="BB692" s="162" t="s">
        <v>361</v>
      </c>
    </row>
    <row r="693" spans="34:54">
      <c r="AH693" s="165" t="s">
        <v>973</v>
      </c>
      <c r="AI693" s="189">
        <v>692</v>
      </c>
      <c r="AJ693" s="189" t="s">
        <v>4419</v>
      </c>
      <c r="AK693" s="184" t="s">
        <v>4420</v>
      </c>
      <c r="AL693" s="187" t="s">
        <v>4421</v>
      </c>
      <c r="AM693" s="162"/>
      <c r="AN693" s="162"/>
      <c r="AO693" s="162"/>
      <c r="AP693" s="162"/>
      <c r="AQ693" s="162"/>
      <c r="AR693" s="162"/>
      <c r="AS693" s="162"/>
      <c r="AT693" s="162"/>
      <c r="AU693" s="162"/>
      <c r="AV693" s="162"/>
      <c r="AW693" s="162"/>
      <c r="AX693" s="162">
        <v>691</v>
      </c>
      <c r="AY693" s="162" t="s">
        <v>361</v>
      </c>
      <c r="AZ693" s="162">
        <v>0</v>
      </c>
      <c r="BA693" s="206" t="s">
        <v>361</v>
      </c>
      <c r="BB693" s="162" t="s">
        <v>361</v>
      </c>
    </row>
    <row r="694" spans="34:54">
      <c r="AH694" s="165" t="s">
        <v>973</v>
      </c>
      <c r="AI694" s="189">
        <v>693</v>
      </c>
      <c r="AJ694" s="189" t="s">
        <v>4422</v>
      </c>
      <c r="AK694" s="183" t="s">
        <v>4423</v>
      </c>
      <c r="AL694" s="186" t="s">
        <v>4424</v>
      </c>
      <c r="AM694" s="162"/>
      <c r="AN694" s="162"/>
      <c r="AO694" s="162"/>
      <c r="AP694" s="162"/>
      <c r="AQ694" s="162"/>
      <c r="AR694" s="162"/>
      <c r="AS694" s="162"/>
      <c r="AT694" s="162"/>
      <c r="AU694" s="162"/>
      <c r="AV694" s="162"/>
      <c r="AW694" s="162"/>
      <c r="AX694" s="162">
        <v>692</v>
      </c>
      <c r="AY694" s="162" t="s">
        <v>361</v>
      </c>
      <c r="AZ694" s="162">
        <v>0</v>
      </c>
      <c r="BA694" s="206" t="s">
        <v>361</v>
      </c>
      <c r="BB694" s="162" t="s">
        <v>361</v>
      </c>
    </row>
    <row r="695" spans="34:54">
      <c r="AH695" s="165" t="s">
        <v>973</v>
      </c>
      <c r="AI695" s="189">
        <v>694</v>
      </c>
      <c r="AJ695" s="189" t="s">
        <v>4425</v>
      </c>
      <c r="AK695" s="184" t="s">
        <v>4426</v>
      </c>
      <c r="AL695" s="187" t="s">
        <v>4427</v>
      </c>
      <c r="AM695" s="162"/>
      <c r="AN695" s="162"/>
      <c r="AO695" s="162"/>
      <c r="AP695" s="162"/>
      <c r="AQ695" s="162"/>
      <c r="AR695" s="162"/>
      <c r="AS695" s="162"/>
      <c r="AT695" s="162"/>
      <c r="AU695" s="162"/>
      <c r="AV695" s="162"/>
      <c r="AW695" s="162"/>
      <c r="AX695" s="162">
        <v>693</v>
      </c>
      <c r="AY695" s="162" t="s">
        <v>361</v>
      </c>
      <c r="AZ695" s="162">
        <v>0</v>
      </c>
      <c r="BA695" s="206" t="s">
        <v>361</v>
      </c>
      <c r="BB695" s="162" t="s">
        <v>361</v>
      </c>
    </row>
    <row r="696" spans="34:54">
      <c r="AH696" s="165" t="s">
        <v>973</v>
      </c>
      <c r="AI696" s="189">
        <v>695</v>
      </c>
      <c r="AJ696" s="189" t="s">
        <v>4428</v>
      </c>
      <c r="AK696" s="183" t="s">
        <v>4429</v>
      </c>
      <c r="AL696" s="186" t="s">
        <v>4430</v>
      </c>
      <c r="AM696" s="162"/>
      <c r="AN696" s="162"/>
      <c r="AO696" s="162"/>
      <c r="AP696" s="162"/>
      <c r="AQ696" s="162"/>
      <c r="AR696" s="162"/>
      <c r="AS696" s="162"/>
      <c r="AT696" s="162"/>
      <c r="AU696" s="162"/>
      <c r="AV696" s="162"/>
      <c r="AW696" s="162"/>
      <c r="AX696" s="162">
        <v>694</v>
      </c>
      <c r="AY696" s="162" t="s">
        <v>361</v>
      </c>
      <c r="AZ696" s="162">
        <v>0</v>
      </c>
      <c r="BA696" s="206" t="s">
        <v>361</v>
      </c>
      <c r="BB696" s="162" t="s">
        <v>361</v>
      </c>
    </row>
    <row r="697" spans="34:54">
      <c r="AH697" s="165" t="s">
        <v>973</v>
      </c>
      <c r="AI697" s="189">
        <v>696</v>
      </c>
      <c r="AJ697" s="189" t="s">
        <v>4431</v>
      </c>
      <c r="AK697" s="184" t="s">
        <v>193</v>
      </c>
      <c r="AL697" s="187" t="s">
        <v>4432</v>
      </c>
      <c r="AM697" s="162"/>
      <c r="AN697" s="162"/>
      <c r="AO697" s="162"/>
      <c r="AP697" s="162"/>
      <c r="AQ697" s="162"/>
      <c r="AR697" s="162"/>
      <c r="AS697" s="162"/>
      <c r="AT697" s="162"/>
      <c r="AU697" s="162"/>
      <c r="AV697" s="162"/>
      <c r="AW697" s="162"/>
      <c r="AX697" s="162">
        <v>695</v>
      </c>
      <c r="AY697" s="162" t="s">
        <v>361</v>
      </c>
      <c r="AZ697" s="162">
        <v>0</v>
      </c>
      <c r="BA697" s="206" t="s">
        <v>361</v>
      </c>
      <c r="BB697" s="162" t="s">
        <v>361</v>
      </c>
    </row>
    <row r="698" spans="34:54">
      <c r="AH698" s="165" t="s">
        <v>973</v>
      </c>
      <c r="AI698" s="189">
        <v>697</v>
      </c>
      <c r="AJ698" s="189" t="s">
        <v>4433</v>
      </c>
      <c r="AK698" s="183" t="s">
        <v>4434</v>
      </c>
      <c r="AL698" s="186" t="s">
        <v>4435</v>
      </c>
      <c r="AM698" s="162"/>
      <c r="AN698" s="162"/>
      <c r="AO698" s="162"/>
      <c r="AP698" s="162"/>
      <c r="AQ698" s="162"/>
      <c r="AR698" s="162"/>
      <c r="AS698" s="162"/>
      <c r="AT698" s="162"/>
      <c r="AU698" s="162"/>
      <c r="AV698" s="162"/>
      <c r="AW698" s="162"/>
      <c r="AX698" s="162">
        <v>696</v>
      </c>
      <c r="AY698" s="162" t="s">
        <v>361</v>
      </c>
      <c r="AZ698" s="162">
        <v>0</v>
      </c>
      <c r="BA698" s="206" t="s">
        <v>361</v>
      </c>
      <c r="BB698" s="162" t="s">
        <v>361</v>
      </c>
    </row>
    <row r="699" spans="34:54">
      <c r="AH699" s="165" t="s">
        <v>973</v>
      </c>
      <c r="AI699" s="189">
        <v>698</v>
      </c>
      <c r="AJ699" s="189" t="s">
        <v>4436</v>
      </c>
      <c r="AK699" s="184" t="s">
        <v>3495</v>
      </c>
      <c r="AL699" s="187" t="s">
        <v>4437</v>
      </c>
      <c r="AM699" s="162"/>
      <c r="AN699" s="162"/>
      <c r="AO699" s="162"/>
      <c r="AP699" s="162"/>
      <c r="AQ699" s="162"/>
      <c r="AR699" s="162"/>
      <c r="AS699" s="162"/>
      <c r="AT699" s="162"/>
      <c r="AU699" s="162"/>
      <c r="AV699" s="162"/>
      <c r="AW699" s="162"/>
      <c r="AX699" s="162">
        <v>697</v>
      </c>
      <c r="AY699" s="162" t="s">
        <v>361</v>
      </c>
      <c r="AZ699" s="162">
        <v>0</v>
      </c>
      <c r="BA699" s="206" t="s">
        <v>361</v>
      </c>
      <c r="BB699" s="162" t="s">
        <v>361</v>
      </c>
    </row>
    <row r="700" spans="34:54">
      <c r="AH700" s="165" t="s">
        <v>973</v>
      </c>
      <c r="AI700" s="189">
        <v>699</v>
      </c>
      <c r="AJ700" s="189" t="s">
        <v>4438</v>
      </c>
      <c r="AK700" s="183" t="s">
        <v>4439</v>
      </c>
      <c r="AL700" s="186" t="s">
        <v>4440</v>
      </c>
      <c r="AM700" s="162"/>
      <c r="AN700" s="162"/>
      <c r="AO700" s="162"/>
      <c r="AP700" s="162"/>
      <c r="AQ700" s="162"/>
      <c r="AR700" s="162"/>
      <c r="AS700" s="162"/>
      <c r="AT700" s="162"/>
      <c r="AU700" s="162"/>
      <c r="AV700" s="162"/>
      <c r="AW700" s="162"/>
      <c r="AX700" s="162">
        <v>698</v>
      </c>
      <c r="AY700" s="162" t="s">
        <v>361</v>
      </c>
      <c r="AZ700" s="162">
        <v>0</v>
      </c>
      <c r="BA700" s="206" t="s">
        <v>361</v>
      </c>
      <c r="BB700" s="162" t="s">
        <v>361</v>
      </c>
    </row>
    <row r="701" spans="34:54">
      <c r="AH701" s="165" t="s">
        <v>973</v>
      </c>
      <c r="AI701" s="189">
        <v>700</v>
      </c>
      <c r="AJ701" s="189" t="s">
        <v>4441</v>
      </c>
      <c r="AK701" s="184" t="s">
        <v>4442</v>
      </c>
      <c r="AL701" s="187" t="s">
        <v>4443</v>
      </c>
      <c r="AM701" s="162"/>
      <c r="AN701" s="162"/>
      <c r="AO701" s="162"/>
      <c r="AP701" s="162"/>
      <c r="AQ701" s="162"/>
      <c r="AR701" s="162"/>
      <c r="AS701" s="162"/>
      <c r="AT701" s="162"/>
      <c r="AU701" s="162"/>
      <c r="AV701" s="162"/>
      <c r="AW701" s="162"/>
      <c r="AX701" s="162">
        <v>699</v>
      </c>
      <c r="AY701" s="162" t="s">
        <v>361</v>
      </c>
      <c r="AZ701" s="162">
        <v>0</v>
      </c>
      <c r="BA701" s="206" t="s">
        <v>361</v>
      </c>
      <c r="BB701" s="162" t="s">
        <v>361</v>
      </c>
    </row>
    <row r="702" spans="34:54">
      <c r="AH702" s="165" t="s">
        <v>973</v>
      </c>
      <c r="AI702" s="189">
        <v>701</v>
      </c>
      <c r="AJ702" s="189" t="s">
        <v>4444</v>
      </c>
      <c r="AK702" s="183" t="s">
        <v>4445</v>
      </c>
      <c r="AL702" s="186" t="s">
        <v>4446</v>
      </c>
      <c r="AM702" s="162"/>
      <c r="AN702" s="162"/>
      <c r="AO702" s="162"/>
      <c r="AP702" s="162"/>
      <c r="AQ702" s="162"/>
      <c r="AR702" s="162"/>
      <c r="AS702" s="162"/>
      <c r="AT702" s="162"/>
      <c r="AU702" s="162"/>
      <c r="AV702" s="162"/>
      <c r="AW702" s="162"/>
      <c r="AX702" s="162">
        <v>700</v>
      </c>
      <c r="AY702" s="162" t="s">
        <v>361</v>
      </c>
      <c r="AZ702" s="162">
        <v>0</v>
      </c>
      <c r="BA702" s="206" t="s">
        <v>361</v>
      </c>
      <c r="BB702" s="162" t="s">
        <v>361</v>
      </c>
    </row>
    <row r="703" spans="34:54">
      <c r="AH703" s="165" t="s">
        <v>973</v>
      </c>
      <c r="AI703" s="189">
        <v>702</v>
      </c>
      <c r="AJ703" s="189" t="s">
        <v>4447</v>
      </c>
      <c r="AK703" s="184" t="s">
        <v>4448</v>
      </c>
      <c r="AL703" s="187" t="s">
        <v>4449</v>
      </c>
      <c r="AM703" s="162"/>
      <c r="AN703" s="162"/>
      <c r="AO703" s="162"/>
      <c r="AP703" s="162"/>
      <c r="AQ703" s="162"/>
      <c r="AR703" s="162"/>
      <c r="AS703" s="162"/>
      <c r="AT703" s="162"/>
      <c r="AU703" s="162"/>
      <c r="AV703" s="162"/>
      <c r="AW703" s="162"/>
      <c r="AX703" s="162">
        <v>701</v>
      </c>
      <c r="AY703" s="162" t="s">
        <v>361</v>
      </c>
      <c r="AZ703" s="162">
        <v>0</v>
      </c>
      <c r="BA703" s="206" t="s">
        <v>361</v>
      </c>
      <c r="BB703" s="162" t="s">
        <v>361</v>
      </c>
    </row>
    <row r="704" spans="34:54">
      <c r="AH704" s="165" t="s">
        <v>973</v>
      </c>
      <c r="AI704" s="189">
        <v>703</v>
      </c>
      <c r="AJ704" s="189" t="s">
        <v>4450</v>
      </c>
      <c r="AK704" s="183" t="s">
        <v>4451</v>
      </c>
      <c r="AL704" s="186" t="s">
        <v>4452</v>
      </c>
      <c r="AM704" s="162"/>
      <c r="AN704" s="162"/>
      <c r="AO704" s="162"/>
      <c r="AP704" s="162"/>
      <c r="AQ704" s="162"/>
      <c r="AR704" s="162"/>
      <c r="AS704" s="162"/>
      <c r="AT704" s="162"/>
      <c r="AU704" s="162"/>
      <c r="AV704" s="162"/>
      <c r="AW704" s="162"/>
      <c r="AX704" s="162">
        <v>702</v>
      </c>
      <c r="AY704" s="162" t="s">
        <v>361</v>
      </c>
      <c r="AZ704" s="162">
        <v>0</v>
      </c>
      <c r="BA704" s="206" t="s">
        <v>361</v>
      </c>
      <c r="BB704" s="162" t="s">
        <v>361</v>
      </c>
    </row>
    <row r="705" spans="34:54">
      <c r="AH705" s="165" t="s">
        <v>973</v>
      </c>
      <c r="AI705" s="189">
        <v>704</v>
      </c>
      <c r="AJ705" s="189" t="s">
        <v>4453</v>
      </c>
      <c r="AK705" s="184" t="s">
        <v>4454</v>
      </c>
      <c r="AL705" s="187" t="s">
        <v>4455</v>
      </c>
      <c r="AM705" s="162"/>
      <c r="AN705" s="162"/>
      <c r="AO705" s="162"/>
      <c r="AP705" s="162"/>
      <c r="AQ705" s="162"/>
      <c r="AR705" s="162"/>
      <c r="AS705" s="162"/>
      <c r="AT705" s="162"/>
      <c r="AU705" s="162"/>
      <c r="AV705" s="162"/>
      <c r="AW705" s="162"/>
      <c r="AX705" s="162">
        <v>703</v>
      </c>
      <c r="AY705" s="162" t="s">
        <v>361</v>
      </c>
      <c r="AZ705" s="162">
        <v>0</v>
      </c>
      <c r="BA705" s="206" t="s">
        <v>361</v>
      </c>
      <c r="BB705" s="162" t="s">
        <v>361</v>
      </c>
    </row>
    <row r="706" spans="34:54">
      <c r="AH706" s="165" t="s">
        <v>973</v>
      </c>
      <c r="AI706" s="189">
        <v>705</v>
      </c>
      <c r="AJ706" s="189" t="s">
        <v>4456</v>
      </c>
      <c r="AK706" s="183" t="s">
        <v>4457</v>
      </c>
      <c r="AL706" s="186" t="s">
        <v>4458</v>
      </c>
      <c r="AM706" s="162"/>
      <c r="AN706" s="162"/>
      <c r="AO706" s="162"/>
      <c r="AP706" s="162"/>
      <c r="AQ706" s="162"/>
      <c r="AR706" s="162"/>
      <c r="AS706" s="162"/>
      <c r="AT706" s="162"/>
      <c r="AU706" s="162"/>
      <c r="AV706" s="162"/>
      <c r="AW706" s="162"/>
      <c r="AX706" s="162">
        <v>704</v>
      </c>
      <c r="AY706" s="162" t="s">
        <v>361</v>
      </c>
      <c r="AZ706" s="162">
        <v>0</v>
      </c>
      <c r="BA706" s="206" t="s">
        <v>361</v>
      </c>
      <c r="BB706" s="162" t="s">
        <v>361</v>
      </c>
    </row>
    <row r="707" spans="34:54">
      <c r="AH707" s="165" t="s">
        <v>973</v>
      </c>
      <c r="AI707" s="189">
        <v>706</v>
      </c>
      <c r="AJ707" s="189" t="s">
        <v>4459</v>
      </c>
      <c r="AK707" s="184" t="s">
        <v>4460</v>
      </c>
      <c r="AL707" s="187" t="s">
        <v>4461</v>
      </c>
      <c r="AM707" s="162"/>
      <c r="AN707" s="162"/>
      <c r="AO707" s="162"/>
      <c r="AP707" s="162"/>
      <c r="AQ707" s="162"/>
      <c r="AR707" s="162"/>
      <c r="AS707" s="162"/>
      <c r="AT707" s="162"/>
      <c r="AU707" s="162"/>
      <c r="AV707" s="162"/>
      <c r="AW707" s="162"/>
      <c r="AX707" s="162">
        <v>705</v>
      </c>
      <c r="AY707" s="162" t="s">
        <v>361</v>
      </c>
      <c r="AZ707" s="162">
        <v>0</v>
      </c>
      <c r="BA707" s="206" t="s">
        <v>361</v>
      </c>
      <c r="BB707" s="162" t="s">
        <v>361</v>
      </c>
    </row>
    <row r="708" spans="34:54">
      <c r="AH708" s="165" t="s">
        <v>973</v>
      </c>
      <c r="AI708" s="189">
        <v>707</v>
      </c>
      <c r="AJ708" s="189" t="s">
        <v>4462</v>
      </c>
      <c r="AK708" s="183" t="s">
        <v>4463</v>
      </c>
      <c r="AL708" s="186" t="s">
        <v>4464</v>
      </c>
      <c r="AM708" s="162"/>
      <c r="AN708" s="162"/>
      <c r="AO708" s="162"/>
      <c r="AP708" s="162"/>
      <c r="AQ708" s="162"/>
      <c r="AR708" s="162"/>
      <c r="AS708" s="162"/>
      <c r="AT708" s="162"/>
      <c r="AU708" s="162"/>
      <c r="AV708" s="162"/>
      <c r="AW708" s="162"/>
      <c r="AX708" s="162">
        <v>706</v>
      </c>
      <c r="AY708" s="162" t="s">
        <v>361</v>
      </c>
      <c r="AZ708" s="162">
        <v>0</v>
      </c>
      <c r="BA708" s="206" t="s">
        <v>361</v>
      </c>
      <c r="BB708" s="162" t="s">
        <v>361</v>
      </c>
    </row>
    <row r="709" spans="34:54">
      <c r="AH709" s="165" t="s">
        <v>973</v>
      </c>
      <c r="AI709" s="189">
        <v>708</v>
      </c>
      <c r="AJ709" s="189" t="s">
        <v>4465</v>
      </c>
      <c r="AK709" s="184" t="s">
        <v>4466</v>
      </c>
      <c r="AL709" s="187" t="s">
        <v>4467</v>
      </c>
      <c r="AM709" s="162"/>
      <c r="AN709" s="162"/>
      <c r="AO709" s="162"/>
      <c r="AP709" s="162"/>
      <c r="AQ709" s="162"/>
      <c r="AR709" s="162"/>
      <c r="AS709" s="162"/>
      <c r="AT709" s="162"/>
      <c r="AU709" s="162"/>
      <c r="AV709" s="162"/>
      <c r="AW709" s="162"/>
      <c r="AX709" s="162">
        <v>707</v>
      </c>
      <c r="AY709" s="162" t="s">
        <v>361</v>
      </c>
      <c r="AZ709" s="162">
        <v>0</v>
      </c>
      <c r="BA709" s="206" t="s">
        <v>361</v>
      </c>
      <c r="BB709" s="162" t="s">
        <v>361</v>
      </c>
    </row>
    <row r="710" spans="34:54">
      <c r="AH710" s="165" t="s">
        <v>973</v>
      </c>
      <c r="AI710" s="189">
        <v>709</v>
      </c>
      <c r="AJ710" s="189" t="s">
        <v>4468</v>
      </c>
      <c r="AK710" s="183" t="s">
        <v>4469</v>
      </c>
      <c r="AL710" s="186" t="s">
        <v>4470</v>
      </c>
      <c r="AM710" s="162"/>
      <c r="AN710" s="162"/>
      <c r="AO710" s="162"/>
      <c r="AP710" s="162"/>
      <c r="AQ710" s="162"/>
      <c r="AR710" s="162"/>
      <c r="AS710" s="162"/>
      <c r="AT710" s="162"/>
      <c r="AU710" s="162"/>
      <c r="AV710" s="162"/>
      <c r="AW710" s="162"/>
      <c r="AX710" s="162">
        <v>708</v>
      </c>
      <c r="AY710" s="162" t="s">
        <v>361</v>
      </c>
      <c r="AZ710" s="162">
        <v>0</v>
      </c>
      <c r="BA710" s="206" t="s">
        <v>361</v>
      </c>
      <c r="BB710" s="162" t="s">
        <v>361</v>
      </c>
    </row>
    <row r="711" spans="34:54">
      <c r="AH711" s="165" t="s">
        <v>973</v>
      </c>
      <c r="AI711" s="189">
        <v>710</v>
      </c>
      <c r="AJ711" s="189" t="s">
        <v>4471</v>
      </c>
      <c r="AK711" s="184" t="s">
        <v>4472</v>
      </c>
      <c r="AL711" s="187" t="s">
        <v>4473</v>
      </c>
      <c r="AM711" s="162"/>
      <c r="AN711" s="162"/>
      <c r="AO711" s="162"/>
      <c r="AP711" s="162"/>
      <c r="AQ711" s="162"/>
      <c r="AR711" s="162"/>
      <c r="AS711" s="162"/>
      <c r="AT711" s="162"/>
      <c r="AU711" s="162"/>
      <c r="AV711" s="162"/>
      <c r="AW711" s="162"/>
      <c r="AX711" s="162">
        <v>709</v>
      </c>
      <c r="AY711" s="162" t="s">
        <v>361</v>
      </c>
      <c r="AZ711" s="162">
        <v>0</v>
      </c>
      <c r="BA711" s="206" t="s">
        <v>361</v>
      </c>
      <c r="BB711" s="162" t="s">
        <v>361</v>
      </c>
    </row>
    <row r="712" spans="34:54">
      <c r="AH712" s="165" t="s">
        <v>973</v>
      </c>
      <c r="AI712" s="189">
        <v>711</v>
      </c>
      <c r="AJ712" s="189" t="s">
        <v>4474</v>
      </c>
      <c r="AK712" s="183" t="s">
        <v>4475</v>
      </c>
      <c r="AL712" s="186" t="s">
        <v>4476</v>
      </c>
      <c r="AM712" s="162"/>
      <c r="AN712" s="162"/>
      <c r="AO712" s="162"/>
      <c r="AP712" s="162"/>
      <c r="AQ712" s="162"/>
      <c r="AR712" s="162"/>
      <c r="AS712" s="162"/>
      <c r="AT712" s="162"/>
      <c r="AU712" s="162"/>
      <c r="AV712" s="162"/>
      <c r="AW712" s="162"/>
      <c r="AX712" s="162">
        <v>710</v>
      </c>
      <c r="AY712" s="162" t="s">
        <v>361</v>
      </c>
      <c r="AZ712" s="162">
        <v>0</v>
      </c>
      <c r="BA712" s="206" t="s">
        <v>361</v>
      </c>
      <c r="BB712" s="162" t="s">
        <v>361</v>
      </c>
    </row>
    <row r="713" spans="34:54">
      <c r="AH713" s="165" t="s">
        <v>972</v>
      </c>
      <c r="AI713" s="189">
        <v>712</v>
      </c>
      <c r="AJ713" s="189" t="s">
        <v>4477</v>
      </c>
      <c r="AK713" s="184" t="s">
        <v>4478</v>
      </c>
      <c r="AL713" s="187" t="s">
        <v>4479</v>
      </c>
      <c r="AM713" s="162"/>
      <c r="AN713" s="162"/>
      <c r="AO713" s="162"/>
      <c r="AP713" s="162"/>
      <c r="AQ713" s="162"/>
      <c r="AR713" s="162"/>
      <c r="AS713" s="162"/>
      <c r="AT713" s="162"/>
      <c r="AU713" s="162"/>
      <c r="AV713" s="162"/>
      <c r="AW713" s="162"/>
      <c r="AX713" s="162">
        <v>711</v>
      </c>
      <c r="AY713" s="162" t="s">
        <v>361</v>
      </c>
      <c r="AZ713" s="162">
        <v>0</v>
      </c>
      <c r="BA713" s="206" t="s">
        <v>361</v>
      </c>
      <c r="BB713" s="162" t="s">
        <v>361</v>
      </c>
    </row>
    <row r="714" spans="34:54">
      <c r="AH714" s="165" t="s">
        <v>972</v>
      </c>
      <c r="AI714" s="189">
        <v>713</v>
      </c>
      <c r="AJ714" s="189" t="s">
        <v>4480</v>
      </c>
      <c r="AK714" s="183" t="s">
        <v>4481</v>
      </c>
      <c r="AL714" s="186" t="s">
        <v>4482</v>
      </c>
      <c r="AM714" s="162"/>
      <c r="AN714" s="162"/>
      <c r="AO714" s="162"/>
      <c r="AP714" s="162"/>
      <c r="AQ714" s="162"/>
      <c r="AR714" s="162"/>
      <c r="AS714" s="162"/>
      <c r="AT714" s="162"/>
      <c r="AU714" s="162"/>
      <c r="AV714" s="162"/>
      <c r="AW714" s="162"/>
      <c r="AX714" s="162">
        <v>712</v>
      </c>
      <c r="AY714" s="162" t="s">
        <v>361</v>
      </c>
      <c r="AZ714" s="162">
        <v>0</v>
      </c>
      <c r="BA714" s="206" t="s">
        <v>361</v>
      </c>
      <c r="BB714" s="162" t="s">
        <v>361</v>
      </c>
    </row>
    <row r="715" spans="34:54">
      <c r="AH715" s="165" t="s">
        <v>972</v>
      </c>
      <c r="AI715" s="189">
        <v>714</v>
      </c>
      <c r="AJ715" s="189" t="s">
        <v>4483</v>
      </c>
      <c r="AK715" s="184" t="s">
        <v>4484</v>
      </c>
      <c r="AL715" s="187" t="s">
        <v>4485</v>
      </c>
      <c r="AM715" s="162"/>
      <c r="AN715" s="162"/>
      <c r="AO715" s="162"/>
      <c r="AP715" s="162"/>
      <c r="AQ715" s="162"/>
      <c r="AR715" s="162"/>
      <c r="AS715" s="162"/>
      <c r="AT715" s="162"/>
      <c r="AU715" s="162"/>
      <c r="AV715" s="162"/>
      <c r="AW715" s="162"/>
      <c r="AX715" s="162">
        <v>713</v>
      </c>
      <c r="AY715" s="162" t="s">
        <v>361</v>
      </c>
      <c r="AZ715" s="162">
        <v>0</v>
      </c>
      <c r="BA715" s="206" t="s">
        <v>361</v>
      </c>
      <c r="BB715" s="162" t="s">
        <v>361</v>
      </c>
    </row>
    <row r="716" spans="34:54">
      <c r="AH716" s="165" t="s">
        <v>972</v>
      </c>
      <c r="AI716" s="189">
        <v>715</v>
      </c>
      <c r="AJ716" s="189" t="s">
        <v>4486</v>
      </c>
      <c r="AK716" s="183" t="s">
        <v>4487</v>
      </c>
      <c r="AL716" s="186" t="s">
        <v>4488</v>
      </c>
      <c r="AM716" s="162"/>
      <c r="AN716" s="162"/>
      <c r="AO716" s="162"/>
      <c r="AP716" s="162"/>
      <c r="AQ716" s="162"/>
      <c r="AR716" s="162"/>
      <c r="AS716" s="162"/>
      <c r="AT716" s="162"/>
      <c r="AU716" s="162"/>
      <c r="AV716" s="162"/>
      <c r="AW716" s="162"/>
      <c r="AX716" s="162">
        <v>714</v>
      </c>
      <c r="AY716" s="162" t="s">
        <v>361</v>
      </c>
      <c r="AZ716" s="162">
        <v>0</v>
      </c>
      <c r="BA716" s="206" t="s">
        <v>361</v>
      </c>
      <c r="BB716" s="162" t="s">
        <v>361</v>
      </c>
    </row>
    <row r="717" spans="34:54">
      <c r="AH717" s="165" t="s">
        <v>972</v>
      </c>
      <c r="AI717" s="189">
        <v>716</v>
      </c>
      <c r="AJ717" s="189" t="s">
        <v>4489</v>
      </c>
      <c r="AK717" s="184" t="s">
        <v>109</v>
      </c>
      <c r="AL717" s="187" t="s">
        <v>4490</v>
      </c>
      <c r="AM717" s="162"/>
      <c r="AN717" s="162"/>
      <c r="AO717" s="162"/>
      <c r="AP717" s="162"/>
      <c r="AQ717" s="162"/>
      <c r="AR717" s="162"/>
      <c r="AS717" s="162"/>
      <c r="AT717" s="162"/>
      <c r="AU717" s="162"/>
      <c r="AV717" s="162"/>
      <c r="AW717" s="162"/>
      <c r="AX717" s="162">
        <v>715</v>
      </c>
      <c r="AY717" s="162" t="s">
        <v>361</v>
      </c>
      <c r="AZ717" s="162">
        <v>0</v>
      </c>
      <c r="BA717" s="206" t="s">
        <v>361</v>
      </c>
      <c r="BB717" s="162" t="s">
        <v>361</v>
      </c>
    </row>
    <row r="718" spans="34:54">
      <c r="AH718" s="165" t="s">
        <v>972</v>
      </c>
      <c r="AI718" s="189">
        <v>717</v>
      </c>
      <c r="AJ718" s="189" t="s">
        <v>4491</v>
      </c>
      <c r="AK718" s="183" t="s">
        <v>4492</v>
      </c>
      <c r="AL718" s="186" t="s">
        <v>4493</v>
      </c>
      <c r="AM718" s="162"/>
      <c r="AN718" s="162"/>
      <c r="AO718" s="162"/>
      <c r="AP718" s="162"/>
      <c r="AQ718" s="162"/>
      <c r="AR718" s="162"/>
      <c r="AS718" s="162"/>
      <c r="AT718" s="162"/>
      <c r="AU718" s="162"/>
      <c r="AV718" s="162"/>
      <c r="AW718" s="162"/>
      <c r="AX718" s="162">
        <v>716</v>
      </c>
      <c r="AY718" s="162" t="s">
        <v>361</v>
      </c>
      <c r="AZ718" s="162">
        <v>0</v>
      </c>
      <c r="BA718" s="206" t="s">
        <v>361</v>
      </c>
      <c r="BB718" s="162" t="s">
        <v>361</v>
      </c>
    </row>
    <row r="719" spans="34:54">
      <c r="AH719" s="165" t="s">
        <v>972</v>
      </c>
      <c r="AI719" s="189">
        <v>718</v>
      </c>
      <c r="AJ719" s="189" t="s">
        <v>4494</v>
      </c>
      <c r="AK719" s="184" t="s">
        <v>4495</v>
      </c>
      <c r="AL719" s="187" t="s">
        <v>4496</v>
      </c>
      <c r="AM719" s="162"/>
      <c r="AN719" s="162"/>
      <c r="AO719" s="162"/>
      <c r="AP719" s="162"/>
      <c r="AQ719" s="162"/>
      <c r="AR719" s="162"/>
      <c r="AS719" s="162"/>
      <c r="AT719" s="162"/>
      <c r="AU719" s="162"/>
      <c r="AV719" s="162"/>
      <c r="AW719" s="162"/>
      <c r="AX719" s="162">
        <v>717</v>
      </c>
      <c r="AY719" s="162" t="s">
        <v>361</v>
      </c>
      <c r="AZ719" s="162">
        <v>0</v>
      </c>
      <c r="BA719" s="206" t="s">
        <v>361</v>
      </c>
      <c r="BB719" s="162" t="s">
        <v>361</v>
      </c>
    </row>
    <row r="720" spans="34:54">
      <c r="AH720" s="165" t="s">
        <v>972</v>
      </c>
      <c r="AI720" s="189">
        <v>719</v>
      </c>
      <c r="AJ720" s="189" t="s">
        <v>4497</v>
      </c>
      <c r="AK720" s="183" t="s">
        <v>3062</v>
      </c>
      <c r="AL720" s="186" t="s">
        <v>4498</v>
      </c>
      <c r="AM720" s="162"/>
      <c r="AN720" s="162"/>
      <c r="AO720" s="162"/>
      <c r="AP720" s="162"/>
      <c r="AQ720" s="162"/>
      <c r="AR720" s="162"/>
      <c r="AS720" s="162"/>
      <c r="AT720" s="162"/>
      <c r="AU720" s="162"/>
      <c r="AV720" s="162"/>
      <c r="AW720" s="162"/>
      <c r="AX720" s="162">
        <v>718</v>
      </c>
      <c r="AY720" s="162" t="s">
        <v>361</v>
      </c>
      <c r="AZ720" s="162">
        <v>0</v>
      </c>
      <c r="BA720" s="206" t="s">
        <v>361</v>
      </c>
      <c r="BB720" s="162" t="s">
        <v>361</v>
      </c>
    </row>
    <row r="721" spans="34:54">
      <c r="AH721" s="165" t="s">
        <v>972</v>
      </c>
      <c r="AI721" s="189">
        <v>720</v>
      </c>
      <c r="AJ721" s="189" t="s">
        <v>4499</v>
      </c>
      <c r="AK721" s="184" t="s">
        <v>4500</v>
      </c>
      <c r="AL721" s="187" t="s">
        <v>4501</v>
      </c>
      <c r="AM721" s="162"/>
      <c r="AN721" s="162"/>
      <c r="AO721" s="162"/>
      <c r="AP721" s="162"/>
      <c r="AQ721" s="162"/>
      <c r="AR721" s="162"/>
      <c r="AS721" s="162"/>
      <c r="AT721" s="162"/>
      <c r="AU721" s="162"/>
      <c r="AV721" s="162"/>
      <c r="AW721" s="162"/>
      <c r="AX721" s="162">
        <v>719</v>
      </c>
      <c r="AY721" s="162" t="s">
        <v>361</v>
      </c>
      <c r="AZ721" s="162">
        <v>0</v>
      </c>
      <c r="BA721" s="206" t="s">
        <v>361</v>
      </c>
      <c r="BB721" s="162" t="s">
        <v>361</v>
      </c>
    </row>
    <row r="722" spans="34:54">
      <c r="AH722" s="165" t="s">
        <v>972</v>
      </c>
      <c r="AI722" s="189">
        <v>721</v>
      </c>
      <c r="AJ722" s="189" t="s">
        <v>4502</v>
      </c>
      <c r="AK722" s="183" t="s">
        <v>4503</v>
      </c>
      <c r="AL722" s="186" t="s">
        <v>4504</v>
      </c>
      <c r="AM722" s="162"/>
      <c r="AN722" s="162"/>
      <c r="AO722" s="162"/>
      <c r="AP722" s="162"/>
      <c r="AQ722" s="162"/>
      <c r="AR722" s="162"/>
      <c r="AS722" s="162"/>
      <c r="AT722" s="162"/>
      <c r="AU722" s="162"/>
      <c r="AV722" s="162"/>
      <c r="AW722" s="162"/>
      <c r="AX722" s="162">
        <v>720</v>
      </c>
      <c r="AY722" s="162" t="s">
        <v>361</v>
      </c>
      <c r="AZ722" s="162">
        <v>0</v>
      </c>
      <c r="BA722" s="206" t="s">
        <v>361</v>
      </c>
      <c r="BB722" s="162" t="s">
        <v>361</v>
      </c>
    </row>
    <row r="723" spans="34:54">
      <c r="AH723" s="165" t="s">
        <v>972</v>
      </c>
      <c r="AI723" s="189">
        <v>722</v>
      </c>
      <c r="AJ723" s="189" t="s">
        <v>4505</v>
      </c>
      <c r="AK723" s="184" t="s">
        <v>4506</v>
      </c>
      <c r="AL723" s="187" t="s">
        <v>4507</v>
      </c>
      <c r="AM723" s="162"/>
      <c r="AN723" s="162"/>
      <c r="AO723" s="162"/>
      <c r="AP723" s="162"/>
      <c r="AQ723" s="162"/>
      <c r="AR723" s="162"/>
      <c r="AS723" s="162"/>
      <c r="AT723" s="162"/>
      <c r="AU723" s="162"/>
      <c r="AV723" s="162"/>
      <c r="AW723" s="162"/>
      <c r="AX723" s="162">
        <v>721</v>
      </c>
      <c r="AY723" s="162" t="s">
        <v>361</v>
      </c>
      <c r="AZ723" s="162">
        <v>0</v>
      </c>
      <c r="BA723" s="206" t="s">
        <v>361</v>
      </c>
      <c r="BB723" s="162" t="s">
        <v>361</v>
      </c>
    </row>
    <row r="724" spans="34:54">
      <c r="AH724" s="165" t="s">
        <v>972</v>
      </c>
      <c r="AI724" s="189">
        <v>723</v>
      </c>
      <c r="AJ724" s="189" t="s">
        <v>4508</v>
      </c>
      <c r="AK724" s="183" t="s">
        <v>4509</v>
      </c>
      <c r="AL724" s="186" t="s">
        <v>4510</v>
      </c>
      <c r="AM724" s="162"/>
      <c r="AN724" s="162"/>
      <c r="AO724" s="162"/>
      <c r="AP724" s="162"/>
      <c r="AQ724" s="162"/>
      <c r="AR724" s="162"/>
      <c r="AS724" s="162"/>
      <c r="AT724" s="162"/>
      <c r="AU724" s="162"/>
      <c r="AV724" s="162"/>
      <c r="AW724" s="162"/>
      <c r="AX724" s="162">
        <v>722</v>
      </c>
      <c r="AY724" s="162" t="s">
        <v>361</v>
      </c>
      <c r="AZ724" s="162">
        <v>0</v>
      </c>
      <c r="BA724" s="206" t="s">
        <v>361</v>
      </c>
      <c r="BB724" s="162" t="s">
        <v>361</v>
      </c>
    </row>
    <row r="725" spans="34:54">
      <c r="AH725" s="165" t="s">
        <v>972</v>
      </c>
      <c r="AI725" s="189">
        <v>724</v>
      </c>
      <c r="AJ725" s="189" t="s">
        <v>4511</v>
      </c>
      <c r="AK725" s="184" t="s">
        <v>4512</v>
      </c>
      <c r="AL725" s="187" t="s">
        <v>4513</v>
      </c>
      <c r="AM725" s="162"/>
      <c r="AN725" s="162"/>
      <c r="AO725" s="162"/>
      <c r="AP725" s="162"/>
      <c r="AQ725" s="162"/>
      <c r="AR725" s="162"/>
      <c r="AS725" s="162"/>
      <c r="AT725" s="162"/>
      <c r="AU725" s="162"/>
      <c r="AV725" s="162"/>
      <c r="AW725" s="162"/>
      <c r="AX725" s="162">
        <v>723</v>
      </c>
      <c r="AY725" s="162" t="s">
        <v>361</v>
      </c>
      <c r="AZ725" s="162">
        <v>0</v>
      </c>
      <c r="BA725" s="206" t="s">
        <v>361</v>
      </c>
      <c r="BB725" s="162" t="s">
        <v>361</v>
      </c>
    </row>
    <row r="726" spans="34:54">
      <c r="AH726" s="165" t="s">
        <v>972</v>
      </c>
      <c r="AI726" s="189">
        <v>725</v>
      </c>
      <c r="AJ726" s="189" t="s">
        <v>4514</v>
      </c>
      <c r="AK726" s="183" t="s">
        <v>4515</v>
      </c>
      <c r="AL726" s="186" t="s">
        <v>4516</v>
      </c>
      <c r="AM726" s="162"/>
      <c r="AN726" s="162"/>
      <c r="AO726" s="162"/>
      <c r="AP726" s="162"/>
      <c r="AQ726" s="162"/>
      <c r="AR726" s="162"/>
      <c r="AS726" s="162"/>
      <c r="AT726" s="162"/>
      <c r="AU726" s="162"/>
      <c r="AV726" s="162"/>
      <c r="AW726" s="162"/>
      <c r="AX726" s="162">
        <v>724</v>
      </c>
      <c r="AY726" s="162" t="s">
        <v>361</v>
      </c>
      <c r="AZ726" s="162">
        <v>0</v>
      </c>
      <c r="BA726" s="206" t="s">
        <v>361</v>
      </c>
      <c r="BB726" s="162" t="s">
        <v>361</v>
      </c>
    </row>
    <row r="727" spans="34:54">
      <c r="AH727" s="165" t="s">
        <v>972</v>
      </c>
      <c r="AI727" s="189">
        <v>726</v>
      </c>
      <c r="AJ727" s="189" t="s">
        <v>4517</v>
      </c>
      <c r="AK727" s="184" t="s">
        <v>4518</v>
      </c>
      <c r="AL727" s="187" t="s">
        <v>4519</v>
      </c>
      <c r="AM727" s="162"/>
      <c r="AN727" s="162"/>
      <c r="AO727" s="162"/>
      <c r="AP727" s="162"/>
      <c r="AQ727" s="162"/>
      <c r="AR727" s="162"/>
      <c r="AS727" s="162"/>
      <c r="AT727" s="162"/>
      <c r="AU727" s="162"/>
      <c r="AV727" s="162"/>
      <c r="AW727" s="162"/>
      <c r="AX727" s="162">
        <v>725</v>
      </c>
      <c r="AY727" s="162" t="s">
        <v>361</v>
      </c>
      <c r="AZ727" s="162">
        <v>0</v>
      </c>
      <c r="BA727" s="206" t="s">
        <v>361</v>
      </c>
      <c r="BB727" s="162" t="s">
        <v>361</v>
      </c>
    </row>
    <row r="728" spans="34:54">
      <c r="AH728" s="165" t="s">
        <v>972</v>
      </c>
      <c r="AI728" s="189">
        <v>727</v>
      </c>
      <c r="AJ728" s="189" t="s">
        <v>4520</v>
      </c>
      <c r="AK728" s="183" t="s">
        <v>4521</v>
      </c>
      <c r="AL728" s="186" t="s">
        <v>4522</v>
      </c>
      <c r="AM728" s="162"/>
      <c r="AN728" s="162"/>
      <c r="AO728" s="162"/>
      <c r="AP728" s="162"/>
      <c r="AQ728" s="162"/>
      <c r="AR728" s="162"/>
      <c r="AS728" s="162"/>
      <c r="AT728" s="162"/>
      <c r="AU728" s="162"/>
      <c r="AV728" s="162"/>
      <c r="AW728" s="162"/>
      <c r="AX728" s="162">
        <v>726</v>
      </c>
      <c r="AY728" s="162" t="s">
        <v>361</v>
      </c>
      <c r="AZ728" s="162">
        <v>0</v>
      </c>
      <c r="BA728" s="206" t="s">
        <v>361</v>
      </c>
      <c r="BB728" s="162" t="s">
        <v>361</v>
      </c>
    </row>
    <row r="729" spans="34:54">
      <c r="AH729" s="165" t="s">
        <v>972</v>
      </c>
      <c r="AI729" s="189">
        <v>728</v>
      </c>
      <c r="AJ729" s="189" t="s">
        <v>4523</v>
      </c>
      <c r="AK729" s="184" t="s">
        <v>4524</v>
      </c>
      <c r="AL729" s="187" t="s">
        <v>4525</v>
      </c>
      <c r="AM729" s="162"/>
      <c r="AN729" s="162"/>
      <c r="AO729" s="162"/>
      <c r="AP729" s="162"/>
      <c r="AQ729" s="162"/>
      <c r="AR729" s="162"/>
      <c r="AS729" s="162"/>
      <c r="AT729" s="162"/>
      <c r="AU729" s="162"/>
      <c r="AV729" s="162"/>
      <c r="AW729" s="162"/>
      <c r="AX729" s="162">
        <v>727</v>
      </c>
      <c r="AY729" s="162" t="s">
        <v>361</v>
      </c>
      <c r="AZ729" s="162">
        <v>0</v>
      </c>
      <c r="BA729" s="206" t="s">
        <v>361</v>
      </c>
      <c r="BB729" s="162" t="s">
        <v>361</v>
      </c>
    </row>
    <row r="730" spans="34:54">
      <c r="AH730" s="165" t="s">
        <v>972</v>
      </c>
      <c r="AI730" s="189">
        <v>729</v>
      </c>
      <c r="AJ730" s="189" t="s">
        <v>4526</v>
      </c>
      <c r="AK730" s="183" t="s">
        <v>4527</v>
      </c>
      <c r="AL730" s="186" t="s">
        <v>4528</v>
      </c>
      <c r="AM730" s="162"/>
      <c r="AN730" s="162"/>
      <c r="AO730" s="162"/>
      <c r="AP730" s="162"/>
      <c r="AQ730" s="162"/>
      <c r="AR730" s="162"/>
      <c r="AS730" s="162"/>
      <c r="AT730" s="162"/>
      <c r="AU730" s="162"/>
      <c r="AV730" s="162"/>
      <c r="AW730" s="162"/>
      <c r="AX730" s="162">
        <v>728</v>
      </c>
      <c r="AY730" s="162" t="s">
        <v>361</v>
      </c>
      <c r="AZ730" s="162">
        <v>0</v>
      </c>
      <c r="BA730" s="206" t="s">
        <v>361</v>
      </c>
      <c r="BB730" s="162" t="s">
        <v>361</v>
      </c>
    </row>
    <row r="731" spans="34:54">
      <c r="AH731" s="165" t="s">
        <v>972</v>
      </c>
      <c r="AI731" s="189">
        <v>730</v>
      </c>
      <c r="AJ731" s="189" t="s">
        <v>4529</v>
      </c>
      <c r="AK731" s="184" t="s">
        <v>4530</v>
      </c>
      <c r="AL731" s="187" t="s">
        <v>4531</v>
      </c>
      <c r="AM731" s="162"/>
      <c r="AN731" s="162"/>
      <c r="AO731" s="162"/>
      <c r="AP731" s="162"/>
      <c r="AQ731" s="162"/>
      <c r="AR731" s="162"/>
      <c r="AS731" s="162"/>
      <c r="AT731" s="162"/>
      <c r="AU731" s="162"/>
      <c r="AV731" s="162"/>
      <c r="AW731" s="162"/>
      <c r="AX731" s="162">
        <v>729</v>
      </c>
      <c r="AY731" s="162" t="s">
        <v>361</v>
      </c>
      <c r="AZ731" s="162">
        <v>0</v>
      </c>
      <c r="BA731" s="206" t="s">
        <v>361</v>
      </c>
      <c r="BB731" s="162" t="s">
        <v>361</v>
      </c>
    </row>
    <row r="732" spans="34:54">
      <c r="AH732" s="165" t="s">
        <v>972</v>
      </c>
      <c r="AI732" s="189">
        <v>731</v>
      </c>
      <c r="AJ732" s="189" t="s">
        <v>4532</v>
      </c>
      <c r="AK732" s="183" t="s">
        <v>4533</v>
      </c>
      <c r="AL732" s="186" t="s">
        <v>4534</v>
      </c>
      <c r="AM732" s="162"/>
      <c r="AN732" s="162"/>
      <c r="AO732" s="162"/>
      <c r="AP732" s="162"/>
      <c r="AQ732" s="162"/>
      <c r="AR732" s="162"/>
      <c r="AS732" s="162"/>
      <c r="AT732" s="162"/>
      <c r="AU732" s="162"/>
      <c r="AV732" s="162"/>
      <c r="AW732" s="162"/>
      <c r="AX732" s="162">
        <v>730</v>
      </c>
      <c r="AY732" s="162" t="s">
        <v>361</v>
      </c>
      <c r="AZ732" s="162">
        <v>0</v>
      </c>
      <c r="BA732" s="206" t="s">
        <v>361</v>
      </c>
      <c r="BB732" s="162" t="s">
        <v>361</v>
      </c>
    </row>
    <row r="733" spans="34:54">
      <c r="AH733" s="165" t="s">
        <v>972</v>
      </c>
      <c r="AI733" s="189">
        <v>732</v>
      </c>
      <c r="AJ733" s="189" t="s">
        <v>4535</v>
      </c>
      <c r="AK733" s="184" t="s">
        <v>4536</v>
      </c>
      <c r="AL733" s="187" t="s">
        <v>4537</v>
      </c>
      <c r="AM733" s="162"/>
      <c r="AN733" s="162"/>
      <c r="AO733" s="162"/>
      <c r="AP733" s="162"/>
      <c r="AQ733" s="162"/>
      <c r="AR733" s="162"/>
      <c r="AS733" s="162"/>
      <c r="AT733" s="162"/>
      <c r="AU733" s="162"/>
      <c r="AV733" s="162"/>
      <c r="AW733" s="162"/>
      <c r="AX733" s="162">
        <v>731</v>
      </c>
      <c r="AY733" s="162" t="s">
        <v>361</v>
      </c>
      <c r="AZ733" s="162">
        <v>0</v>
      </c>
      <c r="BA733" s="206" t="s">
        <v>361</v>
      </c>
      <c r="BB733" s="162" t="s">
        <v>361</v>
      </c>
    </row>
    <row r="734" spans="34:54">
      <c r="AH734" s="165" t="s">
        <v>996</v>
      </c>
      <c r="AI734" s="189">
        <v>733</v>
      </c>
      <c r="AJ734" s="189" t="s">
        <v>4538</v>
      </c>
      <c r="AK734" s="183" t="s">
        <v>4539</v>
      </c>
      <c r="AL734" s="186" t="s">
        <v>4540</v>
      </c>
      <c r="AM734" s="162"/>
      <c r="AN734" s="162"/>
      <c r="AO734" s="162"/>
      <c r="AP734" s="162"/>
      <c r="AQ734" s="162"/>
      <c r="AR734" s="162"/>
      <c r="AS734" s="162"/>
      <c r="AT734" s="162"/>
      <c r="AU734" s="162"/>
      <c r="AV734" s="162"/>
      <c r="AW734" s="162"/>
      <c r="AX734" s="162">
        <v>732</v>
      </c>
      <c r="AY734" s="162" t="s">
        <v>361</v>
      </c>
      <c r="AZ734" s="162">
        <v>0</v>
      </c>
      <c r="BA734" s="206" t="s">
        <v>361</v>
      </c>
      <c r="BB734" s="162" t="s">
        <v>361</v>
      </c>
    </row>
    <row r="735" spans="34:54">
      <c r="AH735" s="165" t="s">
        <v>996</v>
      </c>
      <c r="AI735" s="189">
        <v>734</v>
      </c>
      <c r="AJ735" s="189" t="s">
        <v>4541</v>
      </c>
      <c r="AK735" s="184" t="s">
        <v>4542</v>
      </c>
      <c r="AL735" s="187" t="s">
        <v>4543</v>
      </c>
      <c r="AM735" s="162"/>
      <c r="AN735" s="162"/>
      <c r="AO735" s="162"/>
      <c r="AP735" s="162"/>
      <c r="AQ735" s="162"/>
      <c r="AR735" s="162"/>
      <c r="AS735" s="162"/>
      <c r="AT735" s="162"/>
      <c r="AU735" s="162"/>
      <c r="AV735" s="162"/>
      <c r="AW735" s="162"/>
      <c r="AX735" s="162">
        <v>733</v>
      </c>
      <c r="AY735" s="162" t="s">
        <v>361</v>
      </c>
      <c r="AZ735" s="162">
        <v>0</v>
      </c>
      <c r="BA735" s="206" t="s">
        <v>361</v>
      </c>
      <c r="BB735" s="162" t="s">
        <v>361</v>
      </c>
    </row>
    <row r="736" spans="34:54">
      <c r="AH736" s="165" t="s">
        <v>996</v>
      </c>
      <c r="AI736" s="189">
        <v>735</v>
      </c>
      <c r="AJ736" s="189" t="s">
        <v>4544</v>
      </c>
      <c r="AK736" s="183" t="s">
        <v>4545</v>
      </c>
      <c r="AL736" s="186" t="s">
        <v>4546</v>
      </c>
      <c r="AM736" s="162"/>
      <c r="AN736" s="162"/>
      <c r="AO736" s="162"/>
      <c r="AP736" s="162"/>
      <c r="AQ736" s="162"/>
      <c r="AR736" s="162"/>
      <c r="AS736" s="162"/>
      <c r="AT736" s="162"/>
      <c r="AU736" s="162"/>
      <c r="AV736" s="162"/>
      <c r="AW736" s="162"/>
      <c r="AX736" s="162">
        <v>734</v>
      </c>
      <c r="AY736" s="162" t="s">
        <v>361</v>
      </c>
      <c r="AZ736" s="162">
        <v>0</v>
      </c>
      <c r="BA736" s="206" t="s">
        <v>361</v>
      </c>
      <c r="BB736" s="162" t="s">
        <v>361</v>
      </c>
    </row>
    <row r="737" spans="34:54">
      <c r="AH737" s="165" t="s">
        <v>996</v>
      </c>
      <c r="AI737" s="189">
        <v>736</v>
      </c>
      <c r="AJ737" s="189" t="s">
        <v>4547</v>
      </c>
      <c r="AK737" s="184" t="s">
        <v>4548</v>
      </c>
      <c r="AL737" s="187" t="s">
        <v>4549</v>
      </c>
      <c r="AM737" s="162"/>
      <c r="AN737" s="162"/>
      <c r="AO737" s="162"/>
      <c r="AP737" s="162"/>
      <c r="AQ737" s="162"/>
      <c r="AR737" s="162"/>
      <c r="AS737" s="162"/>
      <c r="AT737" s="162"/>
      <c r="AU737" s="162"/>
      <c r="AV737" s="162"/>
      <c r="AW737" s="162"/>
      <c r="AX737" s="162">
        <v>735</v>
      </c>
      <c r="AY737" s="162" t="s">
        <v>361</v>
      </c>
      <c r="AZ737" s="162">
        <v>0</v>
      </c>
      <c r="BA737" s="206" t="s">
        <v>361</v>
      </c>
      <c r="BB737" s="162" t="s">
        <v>361</v>
      </c>
    </row>
    <row r="738" spans="34:54">
      <c r="AH738" s="165" t="s">
        <v>996</v>
      </c>
      <c r="AI738" s="189">
        <v>737</v>
      </c>
      <c r="AJ738" s="189" t="s">
        <v>4550</v>
      </c>
      <c r="AK738" s="183" t="s">
        <v>4551</v>
      </c>
      <c r="AL738" s="186" t="s">
        <v>4552</v>
      </c>
      <c r="AM738" s="162"/>
      <c r="AN738" s="162"/>
      <c r="AO738" s="162"/>
      <c r="AP738" s="162"/>
      <c r="AQ738" s="162"/>
      <c r="AR738" s="162"/>
      <c r="AS738" s="162"/>
      <c r="AT738" s="162"/>
      <c r="AU738" s="162"/>
      <c r="AV738" s="162"/>
      <c r="AW738" s="162"/>
      <c r="AX738" s="162">
        <v>736</v>
      </c>
      <c r="AY738" s="162" t="s">
        <v>361</v>
      </c>
      <c r="AZ738" s="162">
        <v>0</v>
      </c>
      <c r="BA738" s="206" t="s">
        <v>361</v>
      </c>
      <c r="BB738" s="162" t="s">
        <v>361</v>
      </c>
    </row>
    <row r="739" spans="34:54">
      <c r="AH739" s="165" t="s">
        <v>996</v>
      </c>
      <c r="AI739" s="189">
        <v>738</v>
      </c>
      <c r="AJ739" s="189" t="s">
        <v>4553</v>
      </c>
      <c r="AK739" s="184" t="s">
        <v>4554</v>
      </c>
      <c r="AL739" s="187" t="s">
        <v>4555</v>
      </c>
      <c r="AM739" s="162"/>
      <c r="AN739" s="162"/>
      <c r="AO739" s="162"/>
      <c r="AP739" s="162"/>
      <c r="AQ739" s="162"/>
      <c r="AR739" s="162"/>
      <c r="AS739" s="162"/>
      <c r="AT739" s="162"/>
      <c r="AU739" s="162"/>
      <c r="AV739" s="162"/>
      <c r="AW739" s="162"/>
      <c r="AX739" s="162">
        <v>737</v>
      </c>
      <c r="AY739" s="162" t="s">
        <v>361</v>
      </c>
      <c r="AZ739" s="162">
        <v>0</v>
      </c>
      <c r="BA739" s="206" t="s">
        <v>361</v>
      </c>
      <c r="BB739" s="162" t="s">
        <v>361</v>
      </c>
    </row>
    <row r="740" spans="34:54">
      <c r="AH740" s="165" t="s">
        <v>996</v>
      </c>
      <c r="AI740" s="189">
        <v>739</v>
      </c>
      <c r="AJ740" s="189" t="s">
        <v>4556</v>
      </c>
      <c r="AK740" s="183" t="s">
        <v>1607</v>
      </c>
      <c r="AL740" s="186" t="s">
        <v>4557</v>
      </c>
      <c r="AM740" s="162"/>
      <c r="AN740" s="162"/>
      <c r="AO740" s="162"/>
      <c r="AP740" s="162"/>
      <c r="AQ740" s="162"/>
      <c r="AR740" s="162"/>
      <c r="AS740" s="162"/>
      <c r="AT740" s="162"/>
      <c r="AU740" s="162"/>
      <c r="AV740" s="162"/>
      <c r="AW740" s="162"/>
      <c r="AX740" s="162">
        <v>738</v>
      </c>
      <c r="AY740" s="162" t="s">
        <v>361</v>
      </c>
      <c r="AZ740" s="162">
        <v>0</v>
      </c>
      <c r="BA740" s="206" t="s">
        <v>361</v>
      </c>
      <c r="BB740" s="162" t="s">
        <v>361</v>
      </c>
    </row>
    <row r="741" spans="34:54">
      <c r="AH741" s="165" t="s">
        <v>996</v>
      </c>
      <c r="AI741" s="189">
        <v>740</v>
      </c>
      <c r="AJ741" s="189" t="s">
        <v>4558</v>
      </c>
      <c r="AK741" s="184" t="s">
        <v>4140</v>
      </c>
      <c r="AL741" s="187" t="s">
        <v>4559</v>
      </c>
      <c r="AM741" s="162"/>
      <c r="AN741" s="162"/>
      <c r="AO741" s="162"/>
      <c r="AP741" s="162"/>
      <c r="AQ741" s="162"/>
      <c r="AR741" s="162"/>
      <c r="AS741" s="162"/>
      <c r="AT741" s="162"/>
      <c r="AU741" s="162"/>
      <c r="AV741" s="162"/>
      <c r="AW741" s="162"/>
      <c r="AX741" s="162">
        <v>739</v>
      </c>
      <c r="AY741" s="162" t="s">
        <v>361</v>
      </c>
      <c r="AZ741" s="162">
        <v>0</v>
      </c>
      <c r="BA741" s="206" t="s">
        <v>361</v>
      </c>
      <c r="BB741" s="162" t="s">
        <v>361</v>
      </c>
    </row>
    <row r="742" spans="34:54">
      <c r="AH742" s="165" t="s">
        <v>996</v>
      </c>
      <c r="AI742" s="189">
        <v>741</v>
      </c>
      <c r="AJ742" s="189" t="s">
        <v>4560</v>
      </c>
      <c r="AK742" s="183" t="s">
        <v>308</v>
      </c>
      <c r="AL742" s="186" t="s">
        <v>4561</v>
      </c>
      <c r="AM742" s="162"/>
      <c r="AN742" s="162"/>
      <c r="AO742" s="162"/>
      <c r="AP742" s="162"/>
      <c r="AQ742" s="162"/>
      <c r="AR742" s="162"/>
      <c r="AS742" s="162"/>
      <c r="AT742" s="162"/>
      <c r="AU742" s="162"/>
      <c r="AV742" s="162"/>
      <c r="AW742" s="162"/>
      <c r="AX742" s="162">
        <v>740</v>
      </c>
      <c r="AY742" s="162" t="s">
        <v>361</v>
      </c>
      <c r="AZ742" s="162">
        <v>0</v>
      </c>
      <c r="BA742" s="206" t="s">
        <v>361</v>
      </c>
      <c r="BB742" s="162" t="s">
        <v>361</v>
      </c>
    </row>
    <row r="743" spans="34:54">
      <c r="AH743" s="165" t="s">
        <v>996</v>
      </c>
      <c r="AI743" s="189">
        <v>742</v>
      </c>
      <c r="AJ743" s="189" t="s">
        <v>4562</v>
      </c>
      <c r="AK743" s="184" t="s">
        <v>4563</v>
      </c>
      <c r="AL743" s="187" t="s">
        <v>4564</v>
      </c>
      <c r="AM743" s="162"/>
      <c r="AN743" s="162"/>
      <c r="AO743" s="162"/>
      <c r="AP743" s="162"/>
      <c r="AQ743" s="162"/>
      <c r="AR743" s="162"/>
      <c r="AS743" s="162"/>
      <c r="AT743" s="162"/>
      <c r="AU743" s="162"/>
      <c r="AV743" s="162"/>
      <c r="AW743" s="162"/>
      <c r="AX743" s="162">
        <v>741</v>
      </c>
      <c r="AY743" s="162" t="s">
        <v>361</v>
      </c>
      <c r="AZ743" s="162">
        <v>0</v>
      </c>
      <c r="BA743" s="206" t="s">
        <v>361</v>
      </c>
      <c r="BB743" s="162" t="s">
        <v>361</v>
      </c>
    </row>
    <row r="744" spans="34:54">
      <c r="AH744" s="165" t="s">
        <v>996</v>
      </c>
      <c r="AI744" s="189">
        <v>743</v>
      </c>
      <c r="AJ744" s="189" t="s">
        <v>4565</v>
      </c>
      <c r="AK744" s="183" t="s">
        <v>4566</v>
      </c>
      <c r="AL744" s="186" t="s">
        <v>4567</v>
      </c>
      <c r="AM744" s="162"/>
      <c r="AN744" s="162"/>
      <c r="AO744" s="162"/>
      <c r="AP744" s="162"/>
      <c r="AQ744" s="162"/>
      <c r="AR744" s="162"/>
      <c r="AS744" s="162"/>
      <c r="AT744" s="162"/>
      <c r="AU744" s="162"/>
      <c r="AV744" s="162"/>
      <c r="AW744" s="162"/>
      <c r="AX744" s="162">
        <v>742</v>
      </c>
      <c r="AY744" s="162" t="s">
        <v>361</v>
      </c>
      <c r="AZ744" s="162">
        <v>0</v>
      </c>
      <c r="BA744" s="206" t="s">
        <v>361</v>
      </c>
      <c r="BB744" s="162" t="s">
        <v>361</v>
      </c>
    </row>
    <row r="745" spans="34:54">
      <c r="AH745" s="165" t="s">
        <v>996</v>
      </c>
      <c r="AI745" s="189">
        <v>744</v>
      </c>
      <c r="AJ745" s="189" t="s">
        <v>4568</v>
      </c>
      <c r="AK745" s="184" t="s">
        <v>4569</v>
      </c>
      <c r="AL745" s="187" t="s">
        <v>4570</v>
      </c>
      <c r="AM745" s="162"/>
      <c r="AN745" s="162"/>
      <c r="AO745" s="162"/>
      <c r="AP745" s="162"/>
      <c r="AQ745" s="162"/>
      <c r="AR745" s="162"/>
      <c r="AS745" s="162"/>
      <c r="AT745" s="162"/>
      <c r="AU745" s="162"/>
      <c r="AV745" s="162"/>
      <c r="AW745" s="162"/>
      <c r="AX745" s="162">
        <v>743</v>
      </c>
      <c r="AY745" s="162" t="s">
        <v>361</v>
      </c>
      <c r="AZ745" s="162">
        <v>0</v>
      </c>
      <c r="BA745" s="206" t="s">
        <v>361</v>
      </c>
      <c r="BB745" s="162" t="s">
        <v>361</v>
      </c>
    </row>
    <row r="746" spans="34:54">
      <c r="AH746" s="165" t="s">
        <v>996</v>
      </c>
      <c r="AI746" s="189">
        <v>745</v>
      </c>
      <c r="AJ746" s="189" t="s">
        <v>4571</v>
      </c>
      <c r="AK746" s="183" t="s">
        <v>4572</v>
      </c>
      <c r="AL746" s="186" t="s">
        <v>4573</v>
      </c>
      <c r="AM746" s="162"/>
      <c r="AN746" s="162"/>
      <c r="AO746" s="162"/>
      <c r="AP746" s="162"/>
      <c r="AQ746" s="162"/>
      <c r="AR746" s="162"/>
      <c r="AS746" s="162"/>
      <c r="AT746" s="162"/>
      <c r="AU746" s="162"/>
      <c r="AV746" s="162"/>
      <c r="AW746" s="162"/>
      <c r="AX746" s="162">
        <v>744</v>
      </c>
      <c r="AY746" s="162" t="s">
        <v>361</v>
      </c>
      <c r="AZ746" s="162">
        <v>0</v>
      </c>
      <c r="BA746" s="206" t="s">
        <v>361</v>
      </c>
      <c r="BB746" s="162" t="s">
        <v>361</v>
      </c>
    </row>
    <row r="747" spans="34:54">
      <c r="AH747" s="165" t="s">
        <v>995</v>
      </c>
      <c r="AI747" s="189">
        <v>746</v>
      </c>
      <c r="AJ747" s="189" t="s">
        <v>4574</v>
      </c>
      <c r="AK747" s="184" t="s">
        <v>4575</v>
      </c>
      <c r="AL747" s="187" t="s">
        <v>4576</v>
      </c>
      <c r="AM747" s="162"/>
      <c r="AN747" s="162"/>
      <c r="AO747" s="162"/>
      <c r="AP747" s="162"/>
      <c r="AQ747" s="162"/>
      <c r="AR747" s="162"/>
      <c r="AS747" s="162"/>
      <c r="AT747" s="162"/>
      <c r="AU747" s="162"/>
      <c r="AV747" s="162"/>
      <c r="AW747" s="162"/>
      <c r="AX747" s="162">
        <v>745</v>
      </c>
      <c r="AY747" s="162" t="s">
        <v>361</v>
      </c>
      <c r="AZ747" s="162">
        <v>0</v>
      </c>
      <c r="BA747" s="206" t="s">
        <v>361</v>
      </c>
      <c r="BB747" s="162" t="s">
        <v>361</v>
      </c>
    </row>
    <row r="748" spans="34:54">
      <c r="AH748" s="165" t="s">
        <v>995</v>
      </c>
      <c r="AI748" s="189">
        <v>747</v>
      </c>
      <c r="AJ748" s="189" t="s">
        <v>4577</v>
      </c>
      <c r="AK748" s="183" t="s">
        <v>4578</v>
      </c>
      <c r="AL748" s="186" t="s">
        <v>4579</v>
      </c>
      <c r="AM748" s="162"/>
      <c r="AN748" s="162"/>
      <c r="AO748" s="162"/>
      <c r="AP748" s="162"/>
      <c r="AQ748" s="162"/>
      <c r="AR748" s="162"/>
      <c r="AS748" s="162"/>
      <c r="AT748" s="162"/>
      <c r="AU748" s="162"/>
      <c r="AV748" s="162"/>
      <c r="AW748" s="162"/>
      <c r="AX748" s="162">
        <v>746</v>
      </c>
      <c r="AY748" s="162" t="s">
        <v>361</v>
      </c>
      <c r="AZ748" s="162">
        <v>0</v>
      </c>
      <c r="BA748" s="206" t="s">
        <v>361</v>
      </c>
      <c r="BB748" s="162" t="s">
        <v>361</v>
      </c>
    </row>
    <row r="749" spans="34:54">
      <c r="AH749" s="165" t="s">
        <v>995</v>
      </c>
      <c r="AI749" s="189">
        <v>748</v>
      </c>
      <c r="AJ749" s="189" t="s">
        <v>4580</v>
      </c>
      <c r="AK749" s="184" t="s">
        <v>4581</v>
      </c>
      <c r="AL749" s="187" t="s">
        <v>4582</v>
      </c>
      <c r="AM749" s="162"/>
      <c r="AN749" s="162"/>
      <c r="AO749" s="162"/>
      <c r="AP749" s="162"/>
      <c r="AQ749" s="162"/>
      <c r="AR749" s="162"/>
      <c r="AS749" s="162"/>
      <c r="AT749" s="162"/>
      <c r="AU749" s="162"/>
      <c r="AV749" s="162"/>
      <c r="AW749" s="162"/>
      <c r="AX749" s="162">
        <v>747</v>
      </c>
      <c r="AY749" s="162" t="s">
        <v>361</v>
      </c>
      <c r="AZ749" s="162">
        <v>0</v>
      </c>
      <c r="BA749" s="206" t="s">
        <v>361</v>
      </c>
      <c r="BB749" s="162" t="s">
        <v>361</v>
      </c>
    </row>
    <row r="750" spans="34:54">
      <c r="AH750" s="165" t="s">
        <v>995</v>
      </c>
      <c r="AI750" s="189">
        <v>749</v>
      </c>
      <c r="AJ750" s="189" t="s">
        <v>4583</v>
      </c>
      <c r="AK750" s="183" t="s">
        <v>4584</v>
      </c>
      <c r="AL750" s="186" t="s">
        <v>4585</v>
      </c>
      <c r="AM750" s="162"/>
      <c r="AN750" s="162"/>
      <c r="AO750" s="162"/>
      <c r="AP750" s="162"/>
      <c r="AQ750" s="162"/>
      <c r="AR750" s="162"/>
      <c r="AS750" s="162"/>
      <c r="AT750" s="162"/>
      <c r="AU750" s="162"/>
      <c r="AV750" s="162"/>
      <c r="AW750" s="162"/>
      <c r="AX750" s="162">
        <v>748</v>
      </c>
      <c r="AY750" s="162" t="s">
        <v>361</v>
      </c>
      <c r="AZ750" s="162">
        <v>0</v>
      </c>
      <c r="BA750" s="206" t="s">
        <v>361</v>
      </c>
      <c r="BB750" s="162" t="s">
        <v>361</v>
      </c>
    </row>
    <row r="751" spans="34:54">
      <c r="AH751" s="165" t="s">
        <v>995</v>
      </c>
      <c r="AI751" s="189">
        <v>750</v>
      </c>
      <c r="AJ751" s="189" t="s">
        <v>4586</v>
      </c>
      <c r="AK751" s="184" t="s">
        <v>4587</v>
      </c>
      <c r="AL751" s="187" t="s">
        <v>4588</v>
      </c>
      <c r="AM751" s="162"/>
      <c r="AN751" s="162"/>
      <c r="AO751" s="162"/>
      <c r="AP751" s="162"/>
      <c r="AQ751" s="162"/>
      <c r="AR751" s="162"/>
      <c r="AS751" s="162"/>
      <c r="AT751" s="162"/>
      <c r="AU751" s="162"/>
      <c r="AV751" s="162"/>
      <c r="AW751" s="162"/>
      <c r="AX751" s="162">
        <v>749</v>
      </c>
      <c r="AY751" s="162" t="s">
        <v>361</v>
      </c>
      <c r="AZ751" s="162">
        <v>0</v>
      </c>
      <c r="BA751" s="206" t="s">
        <v>361</v>
      </c>
      <c r="BB751" s="162" t="s">
        <v>361</v>
      </c>
    </row>
    <row r="752" spans="34:54">
      <c r="AH752" s="165" t="s">
        <v>995</v>
      </c>
      <c r="AI752" s="189">
        <v>751</v>
      </c>
      <c r="AJ752" s="189" t="s">
        <v>4589</v>
      </c>
      <c r="AK752" s="183" t="s">
        <v>4590</v>
      </c>
      <c r="AL752" s="186" t="s">
        <v>4591</v>
      </c>
      <c r="AM752" s="162"/>
      <c r="AN752" s="162"/>
      <c r="AO752" s="162"/>
      <c r="AP752" s="162"/>
      <c r="AQ752" s="162"/>
      <c r="AR752" s="162"/>
      <c r="AS752" s="162"/>
      <c r="AT752" s="162"/>
      <c r="AU752" s="162"/>
      <c r="AV752" s="162"/>
      <c r="AW752" s="162"/>
      <c r="AX752" s="162">
        <v>750</v>
      </c>
      <c r="AY752" s="162" t="s">
        <v>361</v>
      </c>
      <c r="AZ752" s="162">
        <v>0</v>
      </c>
      <c r="BA752" s="206" t="s">
        <v>361</v>
      </c>
      <c r="BB752" s="162" t="s">
        <v>361</v>
      </c>
    </row>
    <row r="753" spans="34:54">
      <c r="AH753" s="165" t="s">
        <v>995</v>
      </c>
      <c r="AI753" s="189">
        <v>752</v>
      </c>
      <c r="AJ753" s="189" t="s">
        <v>4592</v>
      </c>
      <c r="AK753" s="184" t="s">
        <v>4593</v>
      </c>
      <c r="AL753" s="187" t="s">
        <v>4594</v>
      </c>
      <c r="AM753" s="162"/>
      <c r="AN753" s="162"/>
      <c r="AO753" s="162"/>
      <c r="AP753" s="162"/>
      <c r="AQ753" s="162"/>
      <c r="AR753" s="162"/>
      <c r="AS753" s="162"/>
      <c r="AT753" s="162"/>
      <c r="AU753" s="162"/>
      <c r="AV753" s="162"/>
      <c r="AW753" s="162"/>
      <c r="AX753" s="162">
        <v>751</v>
      </c>
      <c r="AY753" s="162" t="s">
        <v>361</v>
      </c>
      <c r="AZ753" s="162">
        <v>0</v>
      </c>
      <c r="BA753" s="206" t="s">
        <v>361</v>
      </c>
      <c r="BB753" s="162" t="s">
        <v>361</v>
      </c>
    </row>
    <row r="754" spans="34:54">
      <c r="AH754" s="165" t="s">
        <v>995</v>
      </c>
      <c r="AI754" s="189">
        <v>753</v>
      </c>
      <c r="AJ754" s="189" t="s">
        <v>4595</v>
      </c>
      <c r="AK754" s="183" t="s">
        <v>4596</v>
      </c>
      <c r="AL754" s="186" t="s">
        <v>4597</v>
      </c>
      <c r="AM754" s="162"/>
      <c r="AN754" s="162"/>
      <c r="AO754" s="162"/>
      <c r="AP754" s="162"/>
      <c r="AQ754" s="162"/>
      <c r="AR754" s="162"/>
      <c r="AS754" s="162"/>
      <c r="AT754" s="162"/>
      <c r="AU754" s="162"/>
      <c r="AV754" s="162"/>
      <c r="AW754" s="162"/>
      <c r="AX754" s="162">
        <v>752</v>
      </c>
      <c r="AY754" s="162" t="s">
        <v>361</v>
      </c>
      <c r="AZ754" s="162">
        <v>0</v>
      </c>
      <c r="BA754" s="206" t="s">
        <v>361</v>
      </c>
      <c r="BB754" s="162" t="s">
        <v>361</v>
      </c>
    </row>
    <row r="755" spans="34:54">
      <c r="AH755" s="165" t="s">
        <v>995</v>
      </c>
      <c r="AI755" s="189">
        <v>754</v>
      </c>
      <c r="AJ755" s="189" t="s">
        <v>4598</v>
      </c>
      <c r="AK755" s="184" t="s">
        <v>4599</v>
      </c>
      <c r="AL755" s="187" t="s">
        <v>4600</v>
      </c>
      <c r="AM755" s="162"/>
      <c r="AN755" s="162"/>
      <c r="AO755" s="162"/>
      <c r="AP755" s="162"/>
      <c r="AQ755" s="162"/>
      <c r="AR755" s="162"/>
      <c r="AS755" s="162"/>
      <c r="AT755" s="162"/>
      <c r="AU755" s="162"/>
      <c r="AV755" s="162"/>
      <c r="AW755" s="162"/>
      <c r="AX755" s="162">
        <v>753</v>
      </c>
      <c r="AY755" s="162" t="s">
        <v>361</v>
      </c>
      <c r="AZ755" s="162">
        <v>0</v>
      </c>
      <c r="BA755" s="206" t="s">
        <v>361</v>
      </c>
      <c r="BB755" s="162" t="s">
        <v>361</v>
      </c>
    </row>
    <row r="756" spans="34:54">
      <c r="AH756" s="165" t="s">
        <v>995</v>
      </c>
      <c r="AI756" s="189">
        <v>755</v>
      </c>
      <c r="AJ756" s="189" t="s">
        <v>4601</v>
      </c>
      <c r="AK756" s="183" t="s">
        <v>4602</v>
      </c>
      <c r="AL756" s="186" t="s">
        <v>4603</v>
      </c>
      <c r="AM756" s="162"/>
      <c r="AN756" s="162"/>
      <c r="AO756" s="162"/>
      <c r="AP756" s="162"/>
      <c r="AQ756" s="162"/>
      <c r="AR756" s="162"/>
      <c r="AS756" s="162"/>
      <c r="AT756" s="162"/>
      <c r="AU756" s="162"/>
      <c r="AV756" s="162"/>
      <c r="AW756" s="162"/>
      <c r="AX756" s="162">
        <v>754</v>
      </c>
      <c r="AY756" s="162" t="s">
        <v>361</v>
      </c>
      <c r="AZ756" s="162">
        <v>0</v>
      </c>
      <c r="BA756" s="206" t="s">
        <v>361</v>
      </c>
      <c r="BB756" s="162" t="s">
        <v>361</v>
      </c>
    </row>
    <row r="757" spans="34:54">
      <c r="AH757" s="165" t="s">
        <v>995</v>
      </c>
      <c r="AI757" s="189">
        <v>756</v>
      </c>
      <c r="AJ757" s="189" t="s">
        <v>4604</v>
      </c>
      <c r="AK757" s="184" t="s">
        <v>4605</v>
      </c>
      <c r="AL757" s="187" t="s">
        <v>4606</v>
      </c>
      <c r="AM757" s="162"/>
      <c r="AN757" s="162"/>
      <c r="AO757" s="162"/>
      <c r="AP757" s="162"/>
      <c r="AQ757" s="162"/>
      <c r="AR757" s="162"/>
      <c r="AS757" s="162"/>
      <c r="AT757" s="162"/>
      <c r="AU757" s="162"/>
      <c r="AV757" s="162"/>
      <c r="AW757" s="162"/>
      <c r="AX757" s="162">
        <v>755</v>
      </c>
      <c r="AY757" s="162" t="s">
        <v>361</v>
      </c>
      <c r="AZ757" s="162">
        <v>0</v>
      </c>
      <c r="BA757" s="206" t="s">
        <v>361</v>
      </c>
      <c r="BB757" s="162" t="s">
        <v>361</v>
      </c>
    </row>
    <row r="758" spans="34:54">
      <c r="AH758" s="165" t="s">
        <v>995</v>
      </c>
      <c r="AI758" s="189">
        <v>757</v>
      </c>
      <c r="AJ758" s="189" t="s">
        <v>4607</v>
      </c>
      <c r="AK758" s="183" t="s">
        <v>4608</v>
      </c>
      <c r="AL758" s="186" t="s">
        <v>4609</v>
      </c>
      <c r="AM758" s="162"/>
      <c r="AN758" s="162"/>
      <c r="AO758" s="162"/>
      <c r="AP758" s="162"/>
      <c r="AQ758" s="162"/>
      <c r="AR758" s="162"/>
      <c r="AS758" s="162"/>
      <c r="AT758" s="162"/>
      <c r="AU758" s="162"/>
      <c r="AV758" s="162"/>
      <c r="AW758" s="162"/>
      <c r="AX758" s="162">
        <v>756</v>
      </c>
      <c r="AY758" s="162" t="s">
        <v>361</v>
      </c>
      <c r="AZ758" s="162">
        <v>0</v>
      </c>
      <c r="BA758" s="206" t="s">
        <v>361</v>
      </c>
      <c r="BB758" s="162" t="s">
        <v>361</v>
      </c>
    </row>
    <row r="759" spans="34:54">
      <c r="AH759" s="165" t="s">
        <v>995</v>
      </c>
      <c r="AI759" s="189">
        <v>758</v>
      </c>
      <c r="AJ759" s="189" t="s">
        <v>4610</v>
      </c>
      <c r="AK759" s="184" t="s">
        <v>4611</v>
      </c>
      <c r="AL759" s="187" t="s">
        <v>4612</v>
      </c>
      <c r="AM759" s="162"/>
      <c r="AN759" s="162"/>
      <c r="AO759" s="162"/>
      <c r="AP759" s="162"/>
      <c r="AQ759" s="162"/>
      <c r="AR759" s="162"/>
      <c r="AS759" s="162"/>
      <c r="AT759" s="162"/>
      <c r="AU759" s="162"/>
      <c r="AV759" s="162"/>
      <c r="AW759" s="162"/>
      <c r="AX759" s="162">
        <v>757</v>
      </c>
      <c r="AY759" s="162" t="s">
        <v>361</v>
      </c>
      <c r="AZ759" s="162">
        <v>0</v>
      </c>
      <c r="BA759" s="206" t="s">
        <v>361</v>
      </c>
      <c r="BB759" s="162" t="s">
        <v>361</v>
      </c>
    </row>
    <row r="760" spans="34:54">
      <c r="AH760" s="165" t="s">
        <v>995</v>
      </c>
      <c r="AI760" s="189">
        <v>759</v>
      </c>
      <c r="AJ760" s="189" t="s">
        <v>4613</v>
      </c>
      <c r="AK760" s="183" t="s">
        <v>4614</v>
      </c>
      <c r="AL760" s="186" t="s">
        <v>4615</v>
      </c>
      <c r="AM760" s="162"/>
      <c r="AN760" s="162"/>
      <c r="AO760" s="162"/>
      <c r="AP760" s="162"/>
      <c r="AQ760" s="162"/>
      <c r="AR760" s="162"/>
      <c r="AS760" s="162"/>
      <c r="AT760" s="162"/>
      <c r="AU760" s="162"/>
      <c r="AV760" s="162"/>
      <c r="AW760" s="162"/>
      <c r="AX760" s="162">
        <v>758</v>
      </c>
      <c r="AY760" s="162" t="s">
        <v>361</v>
      </c>
      <c r="AZ760" s="162">
        <v>0</v>
      </c>
      <c r="BA760" s="206" t="s">
        <v>361</v>
      </c>
      <c r="BB760" s="162" t="s">
        <v>361</v>
      </c>
    </row>
    <row r="761" spans="34:54">
      <c r="AH761" s="165" t="s">
        <v>971</v>
      </c>
      <c r="AI761" s="189">
        <v>760</v>
      </c>
      <c r="AJ761" s="189" t="s">
        <v>4616</v>
      </c>
      <c r="AK761" s="184" t="s">
        <v>4617</v>
      </c>
      <c r="AL761" s="187" t="s">
        <v>4618</v>
      </c>
      <c r="AM761" s="162"/>
      <c r="AN761" s="162"/>
      <c r="AO761" s="162"/>
      <c r="AP761" s="162"/>
      <c r="AQ761" s="162"/>
      <c r="AR761" s="162"/>
      <c r="AS761" s="162"/>
      <c r="AT761" s="162"/>
      <c r="AU761" s="162"/>
      <c r="AV761" s="162"/>
      <c r="AW761" s="162"/>
      <c r="AX761" s="162">
        <v>759</v>
      </c>
      <c r="AY761" s="162" t="s">
        <v>361</v>
      </c>
      <c r="AZ761" s="162">
        <v>0</v>
      </c>
      <c r="BA761" s="206" t="s">
        <v>361</v>
      </c>
      <c r="BB761" s="162" t="s">
        <v>361</v>
      </c>
    </row>
    <row r="762" spans="34:54">
      <c r="AH762" s="165" t="s">
        <v>971</v>
      </c>
      <c r="AI762" s="189">
        <v>761</v>
      </c>
      <c r="AJ762" s="189" t="s">
        <v>4619</v>
      </c>
      <c r="AK762" s="183" t="s">
        <v>4620</v>
      </c>
      <c r="AL762" s="186" t="s">
        <v>4621</v>
      </c>
      <c r="AM762" s="162"/>
      <c r="AN762" s="162"/>
      <c r="AO762" s="162"/>
      <c r="AP762" s="162"/>
      <c r="AQ762" s="162"/>
      <c r="AR762" s="162"/>
      <c r="AS762" s="162"/>
      <c r="AT762" s="162"/>
      <c r="AU762" s="162"/>
      <c r="AV762" s="162"/>
      <c r="AW762" s="162"/>
      <c r="AX762" s="162">
        <v>760</v>
      </c>
      <c r="AY762" s="162" t="s">
        <v>361</v>
      </c>
      <c r="AZ762" s="162">
        <v>0</v>
      </c>
      <c r="BA762" s="206" t="s">
        <v>361</v>
      </c>
      <c r="BB762" s="162" t="s">
        <v>361</v>
      </c>
    </row>
    <row r="763" spans="34:54">
      <c r="AH763" s="165" t="s">
        <v>971</v>
      </c>
      <c r="AI763" s="189">
        <v>762</v>
      </c>
      <c r="AJ763" s="189" t="s">
        <v>4622</v>
      </c>
      <c r="AK763" s="184" t="s">
        <v>4623</v>
      </c>
      <c r="AL763" s="187" t="s">
        <v>4624</v>
      </c>
      <c r="AM763" s="162"/>
      <c r="AN763" s="162"/>
      <c r="AO763" s="162"/>
      <c r="AP763" s="162"/>
      <c r="AQ763" s="162"/>
      <c r="AR763" s="162"/>
      <c r="AS763" s="162"/>
      <c r="AT763" s="162"/>
      <c r="AU763" s="162"/>
      <c r="AV763" s="162"/>
      <c r="AW763" s="162"/>
      <c r="AX763" s="162">
        <v>761</v>
      </c>
      <c r="AY763" s="162" t="s">
        <v>361</v>
      </c>
      <c r="AZ763" s="162">
        <v>0</v>
      </c>
      <c r="BA763" s="206" t="s">
        <v>361</v>
      </c>
      <c r="BB763" s="162" t="s">
        <v>361</v>
      </c>
    </row>
    <row r="764" spans="34:54">
      <c r="AH764" s="165" t="s">
        <v>971</v>
      </c>
      <c r="AI764" s="189">
        <v>763</v>
      </c>
      <c r="AJ764" s="189" t="s">
        <v>4625</v>
      </c>
      <c r="AK764" s="183" t="s">
        <v>4626</v>
      </c>
      <c r="AL764" s="186" t="s">
        <v>4627</v>
      </c>
      <c r="AM764" s="162"/>
      <c r="AN764" s="162"/>
      <c r="AO764" s="162"/>
      <c r="AP764" s="162"/>
      <c r="AQ764" s="162"/>
      <c r="AR764" s="162"/>
      <c r="AS764" s="162"/>
      <c r="AT764" s="162"/>
      <c r="AU764" s="162"/>
      <c r="AV764" s="162"/>
      <c r="AW764" s="162"/>
      <c r="AX764" s="162">
        <v>762</v>
      </c>
      <c r="AY764" s="162" t="s">
        <v>361</v>
      </c>
      <c r="AZ764" s="162">
        <v>0</v>
      </c>
      <c r="BA764" s="206" t="s">
        <v>361</v>
      </c>
      <c r="BB764" s="162" t="s">
        <v>361</v>
      </c>
    </row>
    <row r="765" spans="34:54">
      <c r="AH765" s="165" t="s">
        <v>971</v>
      </c>
      <c r="AI765" s="189">
        <v>764</v>
      </c>
      <c r="AJ765" s="189" t="s">
        <v>4628</v>
      </c>
      <c r="AK765" s="184" t="s">
        <v>4629</v>
      </c>
      <c r="AL765" s="187" t="s">
        <v>4630</v>
      </c>
      <c r="AM765" s="162"/>
      <c r="AN765" s="162"/>
      <c r="AO765" s="162"/>
      <c r="AP765" s="162"/>
      <c r="AQ765" s="162"/>
      <c r="AR765" s="162"/>
      <c r="AS765" s="162"/>
      <c r="AT765" s="162"/>
      <c r="AU765" s="162"/>
      <c r="AV765" s="162"/>
      <c r="AW765" s="162"/>
      <c r="AX765" s="162">
        <v>763</v>
      </c>
      <c r="AY765" s="162" t="s">
        <v>361</v>
      </c>
      <c r="AZ765" s="162">
        <v>0</v>
      </c>
      <c r="BA765" s="206" t="s">
        <v>361</v>
      </c>
      <c r="BB765" s="162" t="s">
        <v>361</v>
      </c>
    </row>
    <row r="766" spans="34:54">
      <c r="AH766" s="165" t="s">
        <v>971</v>
      </c>
      <c r="AI766" s="189">
        <v>765</v>
      </c>
      <c r="AJ766" s="189" t="s">
        <v>4631</v>
      </c>
      <c r="AK766" s="183" t="s">
        <v>4632</v>
      </c>
      <c r="AL766" s="186" t="s">
        <v>4633</v>
      </c>
      <c r="AM766" s="162"/>
      <c r="AN766" s="162"/>
      <c r="AO766" s="162"/>
      <c r="AP766" s="162"/>
      <c r="AQ766" s="162"/>
      <c r="AR766" s="162"/>
      <c r="AS766" s="162"/>
      <c r="AT766" s="162"/>
      <c r="AU766" s="162"/>
      <c r="AV766" s="162"/>
      <c r="AW766" s="162"/>
      <c r="AX766" s="162">
        <v>764</v>
      </c>
      <c r="AY766" s="162" t="s">
        <v>361</v>
      </c>
      <c r="AZ766" s="162">
        <v>0</v>
      </c>
      <c r="BA766" s="206" t="s">
        <v>361</v>
      </c>
      <c r="BB766" s="162" t="s">
        <v>361</v>
      </c>
    </row>
    <row r="767" spans="34:54">
      <c r="AH767" s="165" t="s">
        <v>971</v>
      </c>
      <c r="AI767" s="189">
        <v>766</v>
      </c>
      <c r="AJ767" s="189" t="s">
        <v>4634</v>
      </c>
      <c r="AK767" s="184" t="s">
        <v>345</v>
      </c>
      <c r="AL767" s="187" t="s">
        <v>4635</v>
      </c>
      <c r="AM767" s="162"/>
      <c r="AN767" s="162"/>
      <c r="AO767" s="162"/>
      <c r="AP767" s="162"/>
      <c r="AQ767" s="162"/>
      <c r="AR767" s="162"/>
      <c r="AS767" s="162"/>
      <c r="AT767" s="162"/>
      <c r="AU767" s="162"/>
      <c r="AV767" s="162"/>
      <c r="AW767" s="162"/>
      <c r="AX767" s="162">
        <v>765</v>
      </c>
      <c r="AY767" s="162" t="s">
        <v>361</v>
      </c>
      <c r="AZ767" s="162">
        <v>0</v>
      </c>
      <c r="BA767" s="206" t="s">
        <v>361</v>
      </c>
      <c r="BB767" s="162" t="s">
        <v>361</v>
      </c>
    </row>
    <row r="768" spans="34:54">
      <c r="AH768" s="165" t="s">
        <v>971</v>
      </c>
      <c r="AI768" s="189">
        <v>767</v>
      </c>
      <c r="AJ768" s="189" t="s">
        <v>4636</v>
      </c>
      <c r="AK768" s="183" t="s">
        <v>4637</v>
      </c>
      <c r="AL768" s="186" t="s">
        <v>4638</v>
      </c>
      <c r="AM768" s="162"/>
      <c r="AN768" s="162"/>
      <c r="AO768" s="162"/>
      <c r="AP768" s="162"/>
      <c r="AQ768" s="162"/>
      <c r="AR768" s="162"/>
      <c r="AS768" s="162"/>
      <c r="AT768" s="162"/>
      <c r="AU768" s="162"/>
      <c r="AV768" s="162"/>
      <c r="AW768" s="162"/>
      <c r="AX768" s="162">
        <v>766</v>
      </c>
      <c r="AY768" s="162" t="s">
        <v>361</v>
      </c>
      <c r="AZ768" s="162">
        <v>0</v>
      </c>
      <c r="BA768" s="206" t="s">
        <v>361</v>
      </c>
      <c r="BB768" s="162" t="s">
        <v>361</v>
      </c>
    </row>
    <row r="769" spans="34:54">
      <c r="AH769" s="165" t="s">
        <v>971</v>
      </c>
      <c r="AI769" s="189">
        <v>768</v>
      </c>
      <c r="AJ769" s="189" t="s">
        <v>4639</v>
      </c>
      <c r="AK769" s="184" t="s">
        <v>4640</v>
      </c>
      <c r="AL769" s="187" t="s">
        <v>4641</v>
      </c>
      <c r="AM769" s="162"/>
      <c r="AN769" s="162"/>
      <c r="AO769" s="162"/>
      <c r="AP769" s="162"/>
      <c r="AQ769" s="162"/>
      <c r="AR769" s="162"/>
      <c r="AS769" s="162"/>
      <c r="AT769" s="162"/>
      <c r="AU769" s="162"/>
      <c r="AV769" s="162"/>
      <c r="AW769" s="162"/>
      <c r="AX769" s="162">
        <v>767</v>
      </c>
      <c r="AY769" s="162" t="s">
        <v>361</v>
      </c>
      <c r="AZ769" s="162">
        <v>0</v>
      </c>
      <c r="BA769" s="206" t="s">
        <v>361</v>
      </c>
      <c r="BB769" s="162" t="s">
        <v>361</v>
      </c>
    </row>
    <row r="770" spans="34:54">
      <c r="AH770" s="165" t="s">
        <v>971</v>
      </c>
      <c r="AI770" s="189">
        <v>769</v>
      </c>
      <c r="AJ770" s="189" t="s">
        <v>4642</v>
      </c>
      <c r="AK770" s="183" t="s">
        <v>4643</v>
      </c>
      <c r="AL770" s="186" t="s">
        <v>4644</v>
      </c>
      <c r="AM770" s="162"/>
      <c r="AN770" s="162"/>
      <c r="AO770" s="162"/>
      <c r="AP770" s="162"/>
      <c r="AQ770" s="162"/>
      <c r="AR770" s="162"/>
      <c r="AS770" s="162"/>
      <c r="AT770" s="162"/>
      <c r="AU770" s="162"/>
      <c r="AV770" s="162"/>
      <c r="AW770" s="162"/>
      <c r="AX770" s="162">
        <v>768</v>
      </c>
      <c r="AY770" s="162" t="s">
        <v>361</v>
      </c>
      <c r="AZ770" s="162">
        <v>0</v>
      </c>
      <c r="BA770" s="206" t="s">
        <v>361</v>
      </c>
      <c r="BB770" s="162" t="s">
        <v>361</v>
      </c>
    </row>
    <row r="771" spans="34:54">
      <c r="AH771" s="165" t="s">
        <v>970</v>
      </c>
      <c r="AI771" s="189">
        <v>770</v>
      </c>
      <c r="AJ771" s="189" t="s">
        <v>4645</v>
      </c>
      <c r="AK771" s="184" t="s">
        <v>4646</v>
      </c>
      <c r="AL771" s="187" t="s">
        <v>4647</v>
      </c>
      <c r="AM771" s="162"/>
      <c r="AN771" s="162"/>
      <c r="AO771" s="162"/>
      <c r="AP771" s="162"/>
      <c r="AQ771" s="162"/>
      <c r="AR771" s="162"/>
      <c r="AS771" s="162"/>
      <c r="AT771" s="162"/>
      <c r="AU771" s="162"/>
      <c r="AV771" s="162"/>
      <c r="AW771" s="162"/>
      <c r="AX771" s="162">
        <v>769</v>
      </c>
      <c r="AY771" s="162" t="s">
        <v>361</v>
      </c>
      <c r="AZ771" s="162">
        <v>0</v>
      </c>
      <c r="BA771" s="206" t="s">
        <v>361</v>
      </c>
      <c r="BB771" s="162" t="s">
        <v>361</v>
      </c>
    </row>
    <row r="772" spans="34:54">
      <c r="AH772" s="165" t="s">
        <v>970</v>
      </c>
      <c r="AI772" s="189">
        <v>771</v>
      </c>
      <c r="AJ772" s="189" t="s">
        <v>4648</v>
      </c>
      <c r="AK772" s="183" t="s">
        <v>4649</v>
      </c>
      <c r="AL772" s="186" t="s">
        <v>4650</v>
      </c>
      <c r="AM772" s="162"/>
      <c r="AN772" s="162"/>
      <c r="AO772" s="162"/>
      <c r="AP772" s="162"/>
      <c r="AQ772" s="162"/>
      <c r="AR772" s="162"/>
      <c r="AS772" s="162"/>
      <c r="AT772" s="162"/>
      <c r="AU772" s="162"/>
      <c r="AV772" s="162"/>
      <c r="AW772" s="162"/>
      <c r="AX772" s="162">
        <v>770</v>
      </c>
      <c r="AY772" s="162" t="s">
        <v>361</v>
      </c>
      <c r="AZ772" s="162">
        <v>0</v>
      </c>
      <c r="BA772" s="206" t="s">
        <v>361</v>
      </c>
      <c r="BB772" s="162" t="s">
        <v>361</v>
      </c>
    </row>
    <row r="773" spans="34:54">
      <c r="AH773" s="165" t="s">
        <v>970</v>
      </c>
      <c r="AI773" s="189">
        <v>772</v>
      </c>
      <c r="AJ773" s="189" t="s">
        <v>4651</v>
      </c>
      <c r="AK773" s="184" t="s">
        <v>4652</v>
      </c>
      <c r="AL773" s="187" t="s">
        <v>4653</v>
      </c>
      <c r="AM773" s="162"/>
      <c r="AN773" s="162"/>
      <c r="AO773" s="162"/>
      <c r="AP773" s="162"/>
      <c r="AQ773" s="162"/>
      <c r="AR773" s="162"/>
      <c r="AS773" s="162"/>
      <c r="AT773" s="162"/>
      <c r="AU773" s="162"/>
      <c r="AV773" s="162"/>
      <c r="AW773" s="162"/>
      <c r="AX773" s="162">
        <v>771</v>
      </c>
      <c r="AY773" s="162" t="s">
        <v>361</v>
      </c>
      <c r="AZ773" s="162">
        <v>0</v>
      </c>
      <c r="BA773" s="206" t="s">
        <v>361</v>
      </c>
      <c r="BB773" s="162" t="s">
        <v>361</v>
      </c>
    </row>
    <row r="774" spans="34:54">
      <c r="AH774" s="165" t="s">
        <v>970</v>
      </c>
      <c r="AI774" s="189">
        <v>773</v>
      </c>
      <c r="AJ774" s="189" t="s">
        <v>4654</v>
      </c>
      <c r="AK774" s="183" t="s">
        <v>4655</v>
      </c>
      <c r="AL774" s="186" t="s">
        <v>4656</v>
      </c>
      <c r="AM774" s="162"/>
      <c r="AN774" s="162"/>
      <c r="AO774" s="162"/>
      <c r="AP774" s="162"/>
      <c r="AQ774" s="162"/>
      <c r="AR774" s="162"/>
      <c r="AS774" s="162"/>
      <c r="AT774" s="162"/>
      <c r="AU774" s="162"/>
      <c r="AV774" s="162"/>
      <c r="AW774" s="162"/>
      <c r="AX774" s="162">
        <v>772</v>
      </c>
      <c r="AY774" s="162" t="s">
        <v>361</v>
      </c>
      <c r="AZ774" s="162">
        <v>0</v>
      </c>
      <c r="BA774" s="206" t="s">
        <v>361</v>
      </c>
      <c r="BB774" s="162" t="s">
        <v>361</v>
      </c>
    </row>
    <row r="775" spans="34:54">
      <c r="AH775" s="165" t="s">
        <v>970</v>
      </c>
      <c r="AI775" s="189">
        <v>774</v>
      </c>
      <c r="AJ775" s="189" t="s">
        <v>4657</v>
      </c>
      <c r="AK775" s="184" t="s">
        <v>4658</v>
      </c>
      <c r="AL775" s="187" t="s">
        <v>4659</v>
      </c>
      <c r="AM775" s="162"/>
      <c r="AN775" s="162"/>
      <c r="AO775" s="162"/>
      <c r="AP775" s="162"/>
      <c r="AQ775" s="162"/>
      <c r="AR775" s="162"/>
      <c r="AS775" s="162"/>
      <c r="AT775" s="162"/>
      <c r="AU775" s="162"/>
      <c r="AV775" s="162"/>
      <c r="AW775" s="162"/>
      <c r="AX775" s="162">
        <v>773</v>
      </c>
      <c r="AY775" s="162" t="s">
        <v>361</v>
      </c>
      <c r="AZ775" s="162">
        <v>0</v>
      </c>
      <c r="BA775" s="206" t="s">
        <v>361</v>
      </c>
      <c r="BB775" s="162" t="s">
        <v>361</v>
      </c>
    </row>
    <row r="776" spans="34:54">
      <c r="AH776" s="165" t="s">
        <v>970</v>
      </c>
      <c r="AI776" s="189">
        <v>775</v>
      </c>
      <c r="AJ776" s="189" t="s">
        <v>4660</v>
      </c>
      <c r="AK776" s="183" t="s">
        <v>4661</v>
      </c>
      <c r="AL776" s="186" t="s">
        <v>4662</v>
      </c>
      <c r="AM776" s="162"/>
      <c r="AN776" s="162"/>
      <c r="AO776" s="162"/>
      <c r="AP776" s="162"/>
      <c r="AQ776" s="162"/>
      <c r="AR776" s="162"/>
      <c r="AS776" s="162"/>
      <c r="AT776" s="162"/>
      <c r="AU776" s="162"/>
      <c r="AV776" s="162"/>
      <c r="AW776" s="162"/>
      <c r="AX776" s="162">
        <v>774</v>
      </c>
      <c r="AY776" s="162" t="s">
        <v>361</v>
      </c>
      <c r="AZ776" s="162">
        <v>0</v>
      </c>
      <c r="BA776" s="206" t="s">
        <v>361</v>
      </c>
      <c r="BB776" s="162" t="s">
        <v>361</v>
      </c>
    </row>
    <row r="777" spans="34:54">
      <c r="AH777" s="165" t="s">
        <v>970</v>
      </c>
      <c r="AI777" s="189">
        <v>776</v>
      </c>
      <c r="AJ777" s="189" t="s">
        <v>4663</v>
      </c>
      <c r="AK777" s="184" t="s">
        <v>4664</v>
      </c>
      <c r="AL777" s="187" t="s">
        <v>4665</v>
      </c>
      <c r="AM777" s="162"/>
      <c r="AN777" s="162"/>
      <c r="AO777" s="162"/>
      <c r="AP777" s="162"/>
      <c r="AQ777" s="162"/>
      <c r="AR777" s="162"/>
      <c r="AS777" s="162"/>
      <c r="AT777" s="162"/>
      <c r="AU777" s="162"/>
      <c r="AV777" s="162"/>
      <c r="AW777" s="162"/>
      <c r="AX777" s="162">
        <v>775</v>
      </c>
      <c r="AY777" s="162" t="s">
        <v>361</v>
      </c>
      <c r="AZ777" s="162">
        <v>0</v>
      </c>
      <c r="BA777" s="206" t="s">
        <v>361</v>
      </c>
      <c r="BB777" s="162" t="s">
        <v>361</v>
      </c>
    </row>
    <row r="778" spans="34:54">
      <c r="AH778" s="165" t="s">
        <v>970</v>
      </c>
      <c r="AI778" s="189">
        <v>777</v>
      </c>
      <c r="AJ778" s="189" t="s">
        <v>4666</v>
      </c>
      <c r="AK778" s="183" t="s">
        <v>4667</v>
      </c>
      <c r="AL778" s="186" t="s">
        <v>4668</v>
      </c>
      <c r="AM778" s="162"/>
      <c r="AN778" s="162"/>
      <c r="AO778" s="162"/>
      <c r="AP778" s="162"/>
      <c r="AQ778" s="162"/>
      <c r="AR778" s="162"/>
      <c r="AS778" s="162"/>
      <c r="AT778" s="162"/>
      <c r="AU778" s="162"/>
      <c r="AV778" s="162"/>
      <c r="AW778" s="162"/>
      <c r="AX778" s="162">
        <v>776</v>
      </c>
      <c r="AY778" s="162" t="s">
        <v>361</v>
      </c>
      <c r="AZ778" s="162">
        <v>0</v>
      </c>
      <c r="BA778" s="206" t="s">
        <v>361</v>
      </c>
      <c r="BB778" s="162" t="s">
        <v>361</v>
      </c>
    </row>
    <row r="779" spans="34:54">
      <c r="AH779" s="165" t="s">
        <v>970</v>
      </c>
      <c r="AI779" s="189">
        <v>778</v>
      </c>
      <c r="AJ779" s="189" t="s">
        <v>4669</v>
      </c>
      <c r="AK779" s="184" t="s">
        <v>4670</v>
      </c>
      <c r="AL779" s="187" t="s">
        <v>4671</v>
      </c>
      <c r="AM779" s="162"/>
      <c r="AN779" s="162"/>
      <c r="AO779" s="162"/>
      <c r="AP779" s="162"/>
      <c r="AQ779" s="162"/>
      <c r="AR779" s="162"/>
      <c r="AS779" s="162"/>
      <c r="AT779" s="162"/>
      <c r="AU779" s="162"/>
      <c r="AV779" s="162"/>
      <c r="AW779" s="162"/>
      <c r="AX779" s="162">
        <v>777</v>
      </c>
      <c r="AY779" s="162" t="s">
        <v>361</v>
      </c>
      <c r="AZ779" s="162">
        <v>0</v>
      </c>
      <c r="BA779" s="206" t="s">
        <v>361</v>
      </c>
      <c r="BB779" s="162" t="s">
        <v>361</v>
      </c>
    </row>
    <row r="780" spans="34:54">
      <c r="AH780" s="165" t="s">
        <v>970</v>
      </c>
      <c r="AI780" s="189">
        <v>779</v>
      </c>
      <c r="AJ780" s="189" t="s">
        <v>4672</v>
      </c>
      <c r="AK780" s="183" t="s">
        <v>4673</v>
      </c>
      <c r="AL780" s="186" t="s">
        <v>4674</v>
      </c>
      <c r="AM780" s="162"/>
      <c r="AN780" s="162"/>
      <c r="AO780" s="162"/>
      <c r="AP780" s="162"/>
      <c r="AQ780" s="162"/>
      <c r="AR780" s="162"/>
      <c r="AS780" s="162"/>
      <c r="AT780" s="162"/>
      <c r="AU780" s="162"/>
      <c r="AV780" s="162"/>
      <c r="AW780" s="162"/>
      <c r="AX780" s="162">
        <v>778</v>
      </c>
      <c r="AY780" s="162" t="s">
        <v>361</v>
      </c>
      <c r="AZ780" s="162">
        <v>0</v>
      </c>
      <c r="BA780" s="206" t="s">
        <v>361</v>
      </c>
      <c r="BB780" s="162" t="s">
        <v>361</v>
      </c>
    </row>
    <row r="781" spans="34:54">
      <c r="AH781" s="165" t="s">
        <v>970</v>
      </c>
      <c r="AI781" s="189">
        <v>780</v>
      </c>
      <c r="AJ781" s="189" t="s">
        <v>4675</v>
      </c>
      <c r="AK781" s="184" t="s">
        <v>4676</v>
      </c>
      <c r="AL781" s="187" t="s">
        <v>4677</v>
      </c>
      <c r="AM781" s="162"/>
      <c r="AN781" s="162"/>
      <c r="AO781" s="162"/>
      <c r="AP781" s="162"/>
      <c r="AQ781" s="162"/>
      <c r="AR781" s="162"/>
      <c r="AS781" s="162"/>
      <c r="AT781" s="162"/>
      <c r="AU781" s="162"/>
      <c r="AV781" s="162"/>
      <c r="AW781" s="162"/>
      <c r="AX781" s="162">
        <v>779</v>
      </c>
      <c r="AY781" s="162" t="s">
        <v>361</v>
      </c>
      <c r="AZ781" s="162">
        <v>0</v>
      </c>
      <c r="BA781" s="206" t="s">
        <v>361</v>
      </c>
      <c r="BB781" s="162" t="s">
        <v>361</v>
      </c>
    </row>
    <row r="782" spans="34:54">
      <c r="AH782" s="165" t="s">
        <v>970</v>
      </c>
      <c r="AI782" s="189">
        <v>781</v>
      </c>
      <c r="AJ782" s="189" t="s">
        <v>4678</v>
      </c>
      <c r="AK782" s="183" t="s">
        <v>4679</v>
      </c>
      <c r="AL782" s="186" t="s">
        <v>4680</v>
      </c>
      <c r="AM782" s="162"/>
      <c r="AN782" s="162"/>
      <c r="AO782" s="162"/>
      <c r="AP782" s="162"/>
      <c r="AQ782" s="162"/>
      <c r="AR782" s="162"/>
      <c r="AS782" s="162"/>
      <c r="AT782" s="162"/>
      <c r="AU782" s="162"/>
      <c r="AV782" s="162"/>
      <c r="AW782" s="162"/>
      <c r="AX782" s="162">
        <v>780</v>
      </c>
      <c r="AY782" s="162" t="s">
        <v>361</v>
      </c>
      <c r="AZ782" s="162">
        <v>0</v>
      </c>
      <c r="BA782" s="206" t="s">
        <v>361</v>
      </c>
      <c r="BB782" s="162" t="s">
        <v>361</v>
      </c>
    </row>
    <row r="783" spans="34:54">
      <c r="AH783" s="165" t="s">
        <v>970</v>
      </c>
      <c r="AI783" s="189">
        <v>782</v>
      </c>
      <c r="AJ783" s="189" t="s">
        <v>4681</v>
      </c>
      <c r="AK783" s="184" t="s">
        <v>4682</v>
      </c>
      <c r="AL783" s="187" t="s">
        <v>4683</v>
      </c>
      <c r="AM783" s="162"/>
      <c r="AN783" s="162"/>
      <c r="AO783" s="162"/>
      <c r="AP783" s="162"/>
      <c r="AQ783" s="162"/>
      <c r="AR783" s="162"/>
      <c r="AS783" s="162"/>
      <c r="AT783" s="162"/>
      <c r="AU783" s="162"/>
      <c r="AV783" s="162"/>
      <c r="AW783" s="162"/>
      <c r="AX783" s="162">
        <v>781</v>
      </c>
      <c r="AY783" s="162" t="s">
        <v>361</v>
      </c>
      <c r="AZ783" s="162">
        <v>0</v>
      </c>
      <c r="BA783" s="206" t="s">
        <v>361</v>
      </c>
      <c r="BB783" s="162" t="s">
        <v>361</v>
      </c>
    </row>
    <row r="784" spans="34:54">
      <c r="AH784" s="165" t="s">
        <v>970</v>
      </c>
      <c r="AI784" s="189">
        <v>783</v>
      </c>
      <c r="AJ784" s="189" t="s">
        <v>4684</v>
      </c>
      <c r="AK784" s="183" t="s">
        <v>343</v>
      </c>
      <c r="AL784" s="186" t="s">
        <v>4685</v>
      </c>
      <c r="AM784" s="162"/>
      <c r="AN784" s="162"/>
      <c r="AO784" s="162"/>
      <c r="AP784" s="162"/>
      <c r="AQ784" s="162"/>
      <c r="AR784" s="162"/>
      <c r="AS784" s="162"/>
      <c r="AT784" s="162"/>
      <c r="AU784" s="162"/>
      <c r="AV784" s="162"/>
      <c r="AW784" s="162"/>
      <c r="AX784" s="162">
        <v>782</v>
      </c>
      <c r="AY784" s="162" t="s">
        <v>361</v>
      </c>
      <c r="AZ784" s="162">
        <v>0</v>
      </c>
      <c r="BA784" s="206" t="s">
        <v>361</v>
      </c>
      <c r="BB784" s="162" t="s">
        <v>361</v>
      </c>
    </row>
    <row r="785" spans="34:54">
      <c r="AH785" s="165" t="s">
        <v>970</v>
      </c>
      <c r="AI785" s="189">
        <v>784</v>
      </c>
      <c r="AJ785" s="189" t="s">
        <v>4686</v>
      </c>
      <c r="AK785" s="184" t="s">
        <v>4687</v>
      </c>
      <c r="AL785" s="187" t="s">
        <v>4688</v>
      </c>
      <c r="AM785" s="162"/>
      <c r="AN785" s="162"/>
      <c r="AO785" s="162"/>
      <c r="AP785" s="162"/>
      <c r="AQ785" s="162"/>
      <c r="AR785" s="162"/>
      <c r="AS785" s="162"/>
      <c r="AT785" s="162"/>
      <c r="AU785" s="162"/>
      <c r="AV785" s="162"/>
      <c r="AW785" s="162"/>
      <c r="AX785" s="162">
        <v>783</v>
      </c>
      <c r="AY785" s="162" t="s">
        <v>361</v>
      </c>
      <c r="AZ785" s="162">
        <v>0</v>
      </c>
      <c r="BA785" s="206" t="s">
        <v>361</v>
      </c>
      <c r="BB785" s="162" t="s">
        <v>361</v>
      </c>
    </row>
    <row r="786" spans="34:54">
      <c r="AH786" s="165" t="s">
        <v>970</v>
      </c>
      <c r="AI786" s="189">
        <v>785</v>
      </c>
      <c r="AJ786" s="189" t="s">
        <v>4689</v>
      </c>
      <c r="AK786" s="183" t="s">
        <v>4690</v>
      </c>
      <c r="AL786" s="186" t="s">
        <v>4691</v>
      </c>
      <c r="AM786" s="162"/>
      <c r="AN786" s="162"/>
      <c r="AO786" s="162"/>
      <c r="AP786" s="162"/>
      <c r="AQ786" s="162"/>
      <c r="AR786" s="162"/>
      <c r="AS786" s="162"/>
      <c r="AT786" s="162"/>
      <c r="AU786" s="162"/>
      <c r="AV786" s="162"/>
      <c r="AW786" s="162"/>
      <c r="AX786" s="162">
        <v>784</v>
      </c>
      <c r="AY786" s="162" t="s">
        <v>361</v>
      </c>
      <c r="AZ786" s="162">
        <v>0</v>
      </c>
      <c r="BA786" s="206" t="s">
        <v>361</v>
      </c>
      <c r="BB786" s="162" t="s">
        <v>361</v>
      </c>
    </row>
    <row r="787" spans="34:54">
      <c r="AH787" s="165" t="s">
        <v>970</v>
      </c>
      <c r="AI787" s="189">
        <v>786</v>
      </c>
      <c r="AJ787" s="189" t="s">
        <v>4692</v>
      </c>
      <c r="AK787" s="184" t="s">
        <v>4693</v>
      </c>
      <c r="AL787" s="187" t="s">
        <v>4694</v>
      </c>
      <c r="AM787" s="162"/>
      <c r="AN787" s="162"/>
      <c r="AO787" s="162"/>
      <c r="AP787" s="162"/>
      <c r="AQ787" s="162"/>
      <c r="AR787" s="162"/>
      <c r="AS787" s="162"/>
      <c r="AT787" s="162"/>
      <c r="AU787" s="162"/>
      <c r="AV787" s="162"/>
      <c r="AW787" s="162"/>
      <c r="AX787" s="162">
        <v>785</v>
      </c>
      <c r="AY787" s="162" t="s">
        <v>361</v>
      </c>
      <c r="AZ787" s="162">
        <v>0</v>
      </c>
      <c r="BA787" s="206" t="s">
        <v>361</v>
      </c>
      <c r="BB787" s="162" t="s">
        <v>361</v>
      </c>
    </row>
    <row r="788" spans="34:54">
      <c r="AH788" s="165" t="s">
        <v>970</v>
      </c>
      <c r="AI788" s="189">
        <v>787</v>
      </c>
      <c r="AJ788" s="189" t="s">
        <v>4695</v>
      </c>
      <c r="AK788" s="183" t="s">
        <v>346</v>
      </c>
      <c r="AL788" s="186" t="s">
        <v>4696</v>
      </c>
      <c r="AM788" s="162"/>
      <c r="AN788" s="162"/>
      <c r="AO788" s="162"/>
      <c r="AP788" s="162"/>
      <c r="AQ788" s="162"/>
      <c r="AR788" s="162"/>
      <c r="AS788" s="162"/>
      <c r="AT788" s="162"/>
      <c r="AU788" s="162"/>
      <c r="AV788" s="162"/>
      <c r="AW788" s="162"/>
      <c r="AX788" s="162">
        <v>786</v>
      </c>
      <c r="AY788" s="162" t="s">
        <v>361</v>
      </c>
      <c r="AZ788" s="162">
        <v>0</v>
      </c>
      <c r="BA788" s="206" t="s">
        <v>361</v>
      </c>
      <c r="BB788" s="162" t="s">
        <v>361</v>
      </c>
    </row>
    <row r="789" spans="34:54">
      <c r="AH789" s="165" t="s">
        <v>970</v>
      </c>
      <c r="AI789" s="189">
        <v>788</v>
      </c>
      <c r="AJ789" s="189" t="s">
        <v>4697</v>
      </c>
      <c r="AK789" s="184" t="s">
        <v>4698</v>
      </c>
      <c r="AL789" s="187" t="s">
        <v>4699</v>
      </c>
      <c r="AM789" s="162"/>
      <c r="AN789" s="162"/>
      <c r="AO789" s="162"/>
      <c r="AP789" s="162"/>
      <c r="AQ789" s="162"/>
      <c r="AR789" s="162"/>
      <c r="AS789" s="162"/>
      <c r="AT789" s="162"/>
      <c r="AU789" s="162"/>
      <c r="AV789" s="162"/>
      <c r="AW789" s="162"/>
      <c r="AX789" s="162">
        <v>787</v>
      </c>
      <c r="AY789" s="162" t="s">
        <v>361</v>
      </c>
      <c r="AZ789" s="162">
        <v>0</v>
      </c>
      <c r="BA789" s="206" t="s">
        <v>361</v>
      </c>
      <c r="BB789" s="162" t="s">
        <v>361</v>
      </c>
    </row>
    <row r="790" spans="34:54">
      <c r="AH790" s="165" t="s">
        <v>970</v>
      </c>
      <c r="AI790" s="189">
        <v>789</v>
      </c>
      <c r="AJ790" s="189" t="s">
        <v>4700</v>
      </c>
      <c r="AK790" s="183" t="s">
        <v>4701</v>
      </c>
      <c r="AL790" s="186" t="s">
        <v>4702</v>
      </c>
      <c r="AM790" s="162"/>
      <c r="AN790" s="162"/>
      <c r="AO790" s="162"/>
      <c r="AP790" s="162"/>
      <c r="AQ790" s="162"/>
      <c r="AR790" s="162"/>
      <c r="AS790" s="162"/>
      <c r="AT790" s="162"/>
      <c r="AU790" s="162"/>
      <c r="AV790" s="162"/>
      <c r="AW790" s="162"/>
      <c r="AX790" s="162">
        <v>788</v>
      </c>
      <c r="AY790" s="162" t="s">
        <v>361</v>
      </c>
      <c r="AZ790" s="162">
        <v>0</v>
      </c>
      <c r="BA790" s="206" t="s">
        <v>361</v>
      </c>
      <c r="BB790" s="162" t="s">
        <v>361</v>
      </c>
    </row>
    <row r="791" spans="34:54">
      <c r="AH791" s="165" t="s">
        <v>970</v>
      </c>
      <c r="AI791" s="189">
        <v>790</v>
      </c>
      <c r="AJ791" s="189" t="s">
        <v>4703</v>
      </c>
      <c r="AK791" s="184" t="s">
        <v>4704</v>
      </c>
      <c r="AL791" s="187" t="s">
        <v>4705</v>
      </c>
      <c r="AM791" s="162"/>
      <c r="AN791" s="162"/>
      <c r="AO791" s="162"/>
      <c r="AP791" s="162"/>
      <c r="AQ791" s="162"/>
      <c r="AR791" s="162"/>
      <c r="AS791" s="162"/>
      <c r="AT791" s="162"/>
      <c r="AU791" s="162"/>
      <c r="AV791" s="162"/>
      <c r="AW791" s="162"/>
      <c r="AX791" s="162">
        <v>789</v>
      </c>
      <c r="AY791" s="162" t="s">
        <v>361</v>
      </c>
      <c r="AZ791" s="162">
        <v>0</v>
      </c>
      <c r="BA791" s="206" t="s">
        <v>361</v>
      </c>
      <c r="BB791" s="162" t="s">
        <v>361</v>
      </c>
    </row>
    <row r="792" spans="34:54">
      <c r="AH792" s="165" t="s">
        <v>970</v>
      </c>
      <c r="AI792" s="189">
        <v>791</v>
      </c>
      <c r="AJ792" s="189" t="s">
        <v>4706</v>
      </c>
      <c r="AK792" s="183" t="s">
        <v>4707</v>
      </c>
      <c r="AL792" s="186" t="s">
        <v>4708</v>
      </c>
      <c r="AM792" s="162"/>
      <c r="AN792" s="162"/>
      <c r="AO792" s="162"/>
      <c r="AP792" s="162"/>
      <c r="AQ792" s="162"/>
      <c r="AR792" s="162"/>
      <c r="AS792" s="162"/>
      <c r="AT792" s="162"/>
      <c r="AU792" s="162"/>
      <c r="AV792" s="162"/>
      <c r="AW792" s="162"/>
      <c r="AX792" s="162">
        <v>790</v>
      </c>
      <c r="AY792" s="162" t="s">
        <v>361</v>
      </c>
      <c r="AZ792" s="162">
        <v>0</v>
      </c>
      <c r="BA792" s="206" t="s">
        <v>361</v>
      </c>
      <c r="BB792" s="162" t="s">
        <v>361</v>
      </c>
    </row>
    <row r="793" spans="34:54">
      <c r="AH793" s="165" t="s">
        <v>970</v>
      </c>
      <c r="AI793" s="189">
        <v>792</v>
      </c>
      <c r="AJ793" s="189" t="s">
        <v>4709</v>
      </c>
      <c r="AK793" s="184" t="s">
        <v>4710</v>
      </c>
      <c r="AL793" s="187" t="s">
        <v>4711</v>
      </c>
      <c r="AM793" s="162"/>
      <c r="AN793" s="162"/>
      <c r="AO793" s="162"/>
      <c r="AP793" s="162"/>
      <c r="AQ793" s="162"/>
      <c r="AR793" s="162"/>
      <c r="AS793" s="162"/>
      <c r="AT793" s="162"/>
      <c r="AU793" s="162"/>
      <c r="AV793" s="162"/>
      <c r="AW793" s="162"/>
      <c r="AX793" s="162">
        <v>791</v>
      </c>
      <c r="AY793" s="162" t="s">
        <v>361</v>
      </c>
      <c r="AZ793" s="162">
        <v>0</v>
      </c>
      <c r="BA793" s="206" t="s">
        <v>361</v>
      </c>
      <c r="BB793" s="162" t="s">
        <v>361</v>
      </c>
    </row>
    <row r="794" spans="34:54">
      <c r="AH794" s="165" t="s">
        <v>970</v>
      </c>
      <c r="AI794" s="189">
        <v>793</v>
      </c>
      <c r="AJ794" s="189" t="s">
        <v>4712</v>
      </c>
      <c r="AK794" s="183" t="s">
        <v>4713</v>
      </c>
      <c r="AL794" s="186" t="s">
        <v>4714</v>
      </c>
      <c r="AM794" s="162"/>
      <c r="AN794" s="162"/>
      <c r="AO794" s="162"/>
      <c r="AP794" s="162"/>
      <c r="AQ794" s="162"/>
      <c r="AR794" s="162"/>
      <c r="AS794" s="162"/>
      <c r="AT794" s="162"/>
      <c r="AU794" s="162"/>
      <c r="AV794" s="162"/>
      <c r="AW794" s="162"/>
      <c r="AX794" s="162">
        <v>792</v>
      </c>
      <c r="AY794" s="162" t="s">
        <v>361</v>
      </c>
      <c r="AZ794" s="162">
        <v>0</v>
      </c>
      <c r="BA794" s="206" t="s">
        <v>361</v>
      </c>
      <c r="BB794" s="162" t="s">
        <v>361</v>
      </c>
    </row>
    <row r="795" spans="34:54">
      <c r="AH795" s="165" t="s">
        <v>970</v>
      </c>
      <c r="AI795" s="189">
        <v>794</v>
      </c>
      <c r="AJ795" s="189" t="s">
        <v>4715</v>
      </c>
      <c r="AK795" s="184" t="s">
        <v>4716</v>
      </c>
      <c r="AL795" s="187" t="s">
        <v>4717</v>
      </c>
      <c r="AM795" s="162"/>
      <c r="AN795" s="162"/>
      <c r="AO795" s="162"/>
      <c r="AP795" s="162"/>
      <c r="AQ795" s="162"/>
      <c r="AR795" s="162"/>
      <c r="AS795" s="162"/>
      <c r="AT795" s="162"/>
      <c r="AU795" s="162"/>
      <c r="AV795" s="162"/>
      <c r="AW795" s="162"/>
      <c r="AX795" s="162">
        <v>793</v>
      </c>
      <c r="AY795" s="162" t="s">
        <v>361</v>
      </c>
      <c r="AZ795" s="162">
        <v>0</v>
      </c>
      <c r="BA795" s="206" t="s">
        <v>361</v>
      </c>
      <c r="BB795" s="162" t="s">
        <v>361</v>
      </c>
    </row>
    <row r="796" spans="34:54">
      <c r="AH796" s="165" t="s">
        <v>970</v>
      </c>
      <c r="AI796" s="189">
        <v>795</v>
      </c>
      <c r="AJ796" s="189" t="s">
        <v>4718</v>
      </c>
      <c r="AK796" s="183" t="s">
        <v>4719</v>
      </c>
      <c r="AL796" s="186" t="s">
        <v>4720</v>
      </c>
      <c r="AM796" s="162"/>
      <c r="AN796" s="162"/>
      <c r="AO796" s="162"/>
      <c r="AP796" s="162"/>
      <c r="AQ796" s="162"/>
      <c r="AR796" s="162"/>
      <c r="AS796" s="162"/>
      <c r="AT796" s="162"/>
      <c r="AU796" s="162"/>
      <c r="AV796" s="162"/>
      <c r="AW796" s="162"/>
      <c r="AX796" s="162">
        <v>794</v>
      </c>
      <c r="AY796" s="162" t="s">
        <v>361</v>
      </c>
      <c r="AZ796" s="162">
        <v>0</v>
      </c>
      <c r="BA796" s="206" t="s">
        <v>361</v>
      </c>
      <c r="BB796" s="162" t="s">
        <v>361</v>
      </c>
    </row>
    <row r="797" spans="34:54">
      <c r="AH797" s="165" t="s">
        <v>868</v>
      </c>
      <c r="AI797" s="189">
        <v>796</v>
      </c>
      <c r="AJ797" s="189" t="s">
        <v>4721</v>
      </c>
      <c r="AK797" s="184" t="s">
        <v>4722</v>
      </c>
      <c r="AL797" s="187" t="s">
        <v>4723</v>
      </c>
      <c r="AM797" s="162"/>
      <c r="AN797" s="162"/>
      <c r="AO797" s="162"/>
      <c r="AP797" s="162"/>
      <c r="AQ797" s="162"/>
      <c r="AR797" s="162"/>
      <c r="AS797" s="162"/>
      <c r="AT797" s="162"/>
      <c r="AU797" s="162"/>
      <c r="AV797" s="162"/>
      <c r="AW797" s="162"/>
      <c r="AX797" s="162">
        <v>795</v>
      </c>
      <c r="AY797" s="162" t="s">
        <v>361</v>
      </c>
      <c r="AZ797" s="162">
        <v>0</v>
      </c>
      <c r="BA797" s="206" t="s">
        <v>361</v>
      </c>
      <c r="BB797" s="162" t="s">
        <v>361</v>
      </c>
    </row>
    <row r="798" spans="34:54">
      <c r="AH798" s="165" t="s">
        <v>868</v>
      </c>
      <c r="AI798" s="189">
        <v>797</v>
      </c>
      <c r="AJ798" s="189" t="s">
        <v>4724</v>
      </c>
      <c r="AK798" s="183" t="s">
        <v>4725</v>
      </c>
      <c r="AL798" s="186" t="s">
        <v>4726</v>
      </c>
      <c r="AM798" s="162"/>
      <c r="AN798" s="162"/>
      <c r="AO798" s="162"/>
      <c r="AP798" s="162"/>
      <c r="AQ798" s="162"/>
      <c r="AR798" s="162"/>
      <c r="AS798" s="162"/>
      <c r="AT798" s="162"/>
      <c r="AU798" s="162"/>
      <c r="AV798" s="162"/>
      <c r="AW798" s="162"/>
      <c r="AX798" s="162">
        <v>796</v>
      </c>
      <c r="AY798" s="162" t="s">
        <v>361</v>
      </c>
      <c r="AZ798" s="162">
        <v>0</v>
      </c>
      <c r="BA798" s="206" t="s">
        <v>361</v>
      </c>
      <c r="BB798" s="162" t="s">
        <v>361</v>
      </c>
    </row>
    <row r="799" spans="34:54">
      <c r="AH799" s="165" t="s">
        <v>868</v>
      </c>
      <c r="AI799" s="189">
        <v>798</v>
      </c>
      <c r="AJ799" s="189" t="s">
        <v>4727</v>
      </c>
      <c r="AK799" s="184" t="s">
        <v>4728</v>
      </c>
      <c r="AL799" s="187" t="s">
        <v>4729</v>
      </c>
      <c r="AM799" s="162"/>
      <c r="AN799" s="162"/>
      <c r="AO799" s="162"/>
      <c r="AP799" s="162"/>
      <c r="AQ799" s="162"/>
      <c r="AR799" s="162"/>
      <c r="AS799" s="162"/>
      <c r="AT799" s="162"/>
      <c r="AU799" s="162"/>
      <c r="AV799" s="162"/>
      <c r="AW799" s="162"/>
      <c r="AX799" s="162">
        <v>797</v>
      </c>
      <c r="AY799" s="162" t="s">
        <v>361</v>
      </c>
      <c r="AZ799" s="162">
        <v>0</v>
      </c>
      <c r="BA799" s="206" t="s">
        <v>361</v>
      </c>
      <c r="BB799" s="162" t="s">
        <v>361</v>
      </c>
    </row>
    <row r="800" spans="34:54">
      <c r="AH800" s="165" t="s">
        <v>868</v>
      </c>
      <c r="AI800" s="189">
        <v>799</v>
      </c>
      <c r="AJ800" s="189" t="s">
        <v>4730</v>
      </c>
      <c r="AK800" s="183" t="s">
        <v>4731</v>
      </c>
      <c r="AL800" s="186" t="s">
        <v>4732</v>
      </c>
      <c r="AM800" s="162"/>
      <c r="AN800" s="162"/>
      <c r="AO800" s="162"/>
      <c r="AP800" s="162"/>
      <c r="AQ800" s="162"/>
      <c r="AR800" s="162"/>
      <c r="AS800" s="162"/>
      <c r="AT800" s="162"/>
      <c r="AU800" s="162"/>
      <c r="AV800" s="162"/>
      <c r="AW800" s="162"/>
      <c r="AX800" s="162">
        <v>798</v>
      </c>
      <c r="AY800" s="162" t="s">
        <v>361</v>
      </c>
      <c r="AZ800" s="162">
        <v>0</v>
      </c>
      <c r="BA800" s="206" t="s">
        <v>361</v>
      </c>
      <c r="BB800" s="162" t="s">
        <v>361</v>
      </c>
    </row>
    <row r="801" spans="34:54">
      <c r="AH801" s="165" t="s">
        <v>874</v>
      </c>
      <c r="AI801" s="189">
        <v>800</v>
      </c>
      <c r="AJ801" s="189" t="s">
        <v>4733</v>
      </c>
      <c r="AK801" s="184" t="s">
        <v>4734</v>
      </c>
      <c r="AL801" s="187" t="s">
        <v>4735</v>
      </c>
      <c r="AM801" s="162"/>
      <c r="AN801" s="162"/>
      <c r="AO801" s="162"/>
      <c r="AP801" s="162"/>
      <c r="AQ801" s="162"/>
      <c r="AR801" s="162"/>
      <c r="AS801" s="162"/>
      <c r="AT801" s="162"/>
      <c r="AU801" s="162"/>
      <c r="AV801" s="162"/>
      <c r="AW801" s="162"/>
      <c r="AX801" s="162">
        <v>799</v>
      </c>
      <c r="AY801" s="162" t="s">
        <v>361</v>
      </c>
      <c r="AZ801" s="162">
        <v>0</v>
      </c>
      <c r="BA801" s="206" t="s">
        <v>361</v>
      </c>
      <c r="BB801" s="162" t="s">
        <v>361</v>
      </c>
    </row>
    <row r="802" spans="34:54">
      <c r="AH802" s="165" t="s">
        <v>874</v>
      </c>
      <c r="AI802" s="189">
        <v>801</v>
      </c>
      <c r="AJ802" s="189" t="s">
        <v>4736</v>
      </c>
      <c r="AK802" s="183" t="s">
        <v>4737</v>
      </c>
      <c r="AL802" s="186" t="s">
        <v>4738</v>
      </c>
      <c r="AM802" s="162"/>
      <c r="AN802" s="162"/>
      <c r="AO802" s="162"/>
      <c r="AP802" s="162"/>
      <c r="AQ802" s="162"/>
      <c r="AR802" s="162"/>
      <c r="AS802" s="162"/>
      <c r="AT802" s="162"/>
      <c r="AU802" s="162"/>
      <c r="AV802" s="162"/>
      <c r="AW802" s="162"/>
      <c r="AX802" s="162">
        <v>800</v>
      </c>
      <c r="AY802" s="162" t="s">
        <v>361</v>
      </c>
      <c r="AZ802" s="162">
        <v>0</v>
      </c>
      <c r="BA802" s="206" t="s">
        <v>361</v>
      </c>
      <c r="BB802" s="162" t="s">
        <v>361</v>
      </c>
    </row>
    <row r="803" spans="34:54">
      <c r="AH803" s="165" t="s">
        <v>874</v>
      </c>
      <c r="AI803" s="189">
        <v>802</v>
      </c>
      <c r="AJ803" s="189" t="s">
        <v>4739</v>
      </c>
      <c r="AK803" s="184" t="s">
        <v>4740</v>
      </c>
      <c r="AL803" s="187" t="s">
        <v>4741</v>
      </c>
      <c r="AM803" s="162"/>
      <c r="AN803" s="162"/>
      <c r="AO803" s="162"/>
      <c r="AP803" s="162"/>
      <c r="AQ803" s="162"/>
      <c r="AR803" s="162"/>
      <c r="AS803" s="162"/>
      <c r="AT803" s="162"/>
      <c r="AU803" s="162"/>
      <c r="AV803" s="162"/>
      <c r="AW803" s="162"/>
      <c r="AX803" s="162">
        <v>801</v>
      </c>
      <c r="AY803" s="162" t="s">
        <v>361</v>
      </c>
      <c r="AZ803" s="162">
        <v>0</v>
      </c>
      <c r="BA803" s="206" t="s">
        <v>361</v>
      </c>
      <c r="BB803" s="162" t="s">
        <v>361</v>
      </c>
    </row>
    <row r="804" spans="34:54">
      <c r="AH804" s="165" t="s">
        <v>874</v>
      </c>
      <c r="AI804" s="189">
        <v>803</v>
      </c>
      <c r="AJ804" s="189" t="s">
        <v>4742</v>
      </c>
      <c r="AK804" s="183" t="s">
        <v>109</v>
      </c>
      <c r="AL804" s="186" t="s">
        <v>4743</v>
      </c>
      <c r="AM804" s="162"/>
      <c r="AN804" s="162"/>
      <c r="AO804" s="162"/>
      <c r="AP804" s="162"/>
      <c r="AQ804" s="162"/>
      <c r="AR804" s="162"/>
      <c r="AS804" s="162"/>
      <c r="AT804" s="162"/>
      <c r="AU804" s="162"/>
      <c r="AV804" s="162"/>
      <c r="AW804" s="162"/>
      <c r="AX804" s="162">
        <v>802</v>
      </c>
      <c r="AY804" s="162" t="s">
        <v>361</v>
      </c>
      <c r="AZ804" s="162">
        <v>0</v>
      </c>
      <c r="BA804" s="206" t="s">
        <v>361</v>
      </c>
      <c r="BB804" s="162" t="s">
        <v>361</v>
      </c>
    </row>
    <row r="805" spans="34:54">
      <c r="AH805" s="165" t="s">
        <v>874</v>
      </c>
      <c r="AI805" s="189">
        <v>804</v>
      </c>
      <c r="AJ805" s="189" t="s">
        <v>4744</v>
      </c>
      <c r="AK805" s="184" t="s">
        <v>4745</v>
      </c>
      <c r="AL805" s="187" t="s">
        <v>4746</v>
      </c>
      <c r="AM805" s="162"/>
      <c r="AN805" s="162"/>
      <c r="AO805" s="162"/>
      <c r="AP805" s="162"/>
      <c r="AQ805" s="162"/>
      <c r="AR805" s="162"/>
      <c r="AS805" s="162"/>
      <c r="AT805" s="162"/>
      <c r="AU805" s="162"/>
      <c r="AV805" s="162"/>
      <c r="AW805" s="162"/>
      <c r="AX805" s="162">
        <v>803</v>
      </c>
      <c r="AY805" s="162" t="s">
        <v>361</v>
      </c>
      <c r="AZ805" s="162">
        <v>0</v>
      </c>
      <c r="BA805" s="206" t="s">
        <v>361</v>
      </c>
      <c r="BB805" s="162" t="s">
        <v>361</v>
      </c>
    </row>
    <row r="806" spans="34:54">
      <c r="AH806" s="165" t="s">
        <v>874</v>
      </c>
      <c r="AI806" s="189">
        <v>805</v>
      </c>
      <c r="AJ806" s="189" t="s">
        <v>4747</v>
      </c>
      <c r="AK806" s="183" t="s">
        <v>4748</v>
      </c>
      <c r="AL806" s="186" t="s">
        <v>4749</v>
      </c>
      <c r="AM806" s="162"/>
      <c r="AN806" s="162"/>
      <c r="AO806" s="162"/>
      <c r="AP806" s="162"/>
      <c r="AQ806" s="162"/>
      <c r="AR806" s="162"/>
      <c r="AS806" s="162"/>
      <c r="AT806" s="162"/>
      <c r="AU806" s="162"/>
      <c r="AV806" s="162"/>
      <c r="AW806" s="162"/>
      <c r="AX806" s="162">
        <v>804</v>
      </c>
      <c r="AY806" s="162" t="s">
        <v>361</v>
      </c>
      <c r="AZ806" s="162">
        <v>0</v>
      </c>
      <c r="BA806" s="206" t="s">
        <v>361</v>
      </c>
      <c r="BB806" s="162" t="s">
        <v>361</v>
      </c>
    </row>
    <row r="807" spans="34:54">
      <c r="AH807" s="165" t="s">
        <v>874</v>
      </c>
      <c r="AI807" s="189">
        <v>806</v>
      </c>
      <c r="AJ807" s="189" t="s">
        <v>4750</v>
      </c>
      <c r="AK807" s="184" t="s">
        <v>4751</v>
      </c>
      <c r="AL807" s="187" t="s">
        <v>4752</v>
      </c>
      <c r="AM807" s="162"/>
      <c r="AN807" s="162"/>
      <c r="AO807" s="162"/>
      <c r="AP807" s="162"/>
      <c r="AQ807" s="162"/>
      <c r="AR807" s="162"/>
      <c r="AS807" s="162"/>
      <c r="AT807" s="162"/>
      <c r="AU807" s="162"/>
      <c r="AV807" s="162"/>
      <c r="AW807" s="162"/>
      <c r="AX807" s="162">
        <v>805</v>
      </c>
      <c r="AY807" s="162" t="s">
        <v>361</v>
      </c>
      <c r="AZ807" s="162">
        <v>0</v>
      </c>
      <c r="BA807" s="206" t="s">
        <v>361</v>
      </c>
      <c r="BB807" s="162" t="s">
        <v>361</v>
      </c>
    </row>
    <row r="808" spans="34:54">
      <c r="AH808" s="165" t="s">
        <v>874</v>
      </c>
      <c r="AI808" s="189">
        <v>807</v>
      </c>
      <c r="AJ808" s="189" t="s">
        <v>4753</v>
      </c>
      <c r="AK808" s="183" t="s">
        <v>4754</v>
      </c>
      <c r="AL808" s="186" t="s">
        <v>4755</v>
      </c>
      <c r="AM808" s="162"/>
      <c r="AN808" s="162"/>
      <c r="AO808" s="162"/>
      <c r="AP808" s="162"/>
      <c r="AQ808" s="162"/>
      <c r="AR808" s="162"/>
      <c r="AS808" s="162"/>
      <c r="AT808" s="162"/>
      <c r="AU808" s="162"/>
      <c r="AV808" s="162"/>
      <c r="AW808" s="162"/>
      <c r="AX808" s="162">
        <v>806</v>
      </c>
      <c r="AY808" s="162" t="s">
        <v>361</v>
      </c>
      <c r="AZ808" s="162">
        <v>0</v>
      </c>
      <c r="BA808" s="206" t="s">
        <v>361</v>
      </c>
      <c r="BB808" s="162" t="s">
        <v>361</v>
      </c>
    </row>
    <row r="809" spans="34:54">
      <c r="AH809" s="165" t="s">
        <v>874</v>
      </c>
      <c r="AI809" s="189">
        <v>808</v>
      </c>
      <c r="AJ809" s="189" t="s">
        <v>4756</v>
      </c>
      <c r="AK809" s="184" t="s">
        <v>4757</v>
      </c>
      <c r="AL809" s="187" t="s">
        <v>4758</v>
      </c>
      <c r="AM809" s="162"/>
      <c r="AN809" s="162"/>
      <c r="AO809" s="162"/>
      <c r="AP809" s="162"/>
      <c r="AQ809" s="162"/>
      <c r="AR809" s="162"/>
      <c r="AS809" s="162"/>
      <c r="AT809" s="162"/>
      <c r="AU809" s="162"/>
      <c r="AV809" s="162"/>
      <c r="AW809" s="162"/>
      <c r="AX809" s="162">
        <v>807</v>
      </c>
      <c r="AY809" s="162" t="s">
        <v>361</v>
      </c>
      <c r="AZ809" s="162">
        <v>0</v>
      </c>
      <c r="BA809" s="206" t="s">
        <v>361</v>
      </c>
      <c r="BB809" s="162" t="s">
        <v>361</v>
      </c>
    </row>
    <row r="810" spans="34:54">
      <c r="AH810" s="165" t="s">
        <v>874</v>
      </c>
      <c r="AI810" s="189">
        <v>809</v>
      </c>
      <c r="AJ810" s="189" t="s">
        <v>4759</v>
      </c>
      <c r="AK810" s="183" t="s">
        <v>4760</v>
      </c>
      <c r="AL810" s="186" t="s">
        <v>4761</v>
      </c>
      <c r="AM810" s="162"/>
      <c r="AN810" s="162"/>
      <c r="AO810" s="162"/>
      <c r="AP810" s="162"/>
      <c r="AQ810" s="162"/>
      <c r="AR810" s="162"/>
      <c r="AS810" s="162"/>
      <c r="AT810" s="162"/>
      <c r="AU810" s="162"/>
      <c r="AV810" s="162"/>
      <c r="AW810" s="162"/>
      <c r="AX810" s="162">
        <v>808</v>
      </c>
      <c r="AY810" s="162" t="s">
        <v>361</v>
      </c>
      <c r="AZ810" s="162">
        <v>0</v>
      </c>
      <c r="BA810" s="206" t="s">
        <v>361</v>
      </c>
      <c r="BB810" s="162" t="s">
        <v>361</v>
      </c>
    </row>
    <row r="811" spans="34:54">
      <c r="AH811" s="165" t="s">
        <v>874</v>
      </c>
      <c r="AI811" s="189">
        <v>810</v>
      </c>
      <c r="AJ811" s="189" t="s">
        <v>4762</v>
      </c>
      <c r="AK811" s="184" t="s">
        <v>4763</v>
      </c>
      <c r="AL811" s="187" t="s">
        <v>4764</v>
      </c>
      <c r="AM811" s="162"/>
      <c r="AN811" s="162"/>
      <c r="AO811" s="162"/>
      <c r="AP811" s="162"/>
      <c r="AQ811" s="162"/>
      <c r="AR811" s="162"/>
      <c r="AS811" s="162"/>
      <c r="AT811" s="162"/>
      <c r="AU811" s="162"/>
      <c r="AV811" s="162"/>
      <c r="AW811" s="162"/>
      <c r="AX811" s="162">
        <v>809</v>
      </c>
      <c r="AY811" s="162" t="s">
        <v>361</v>
      </c>
      <c r="AZ811" s="162">
        <v>0</v>
      </c>
      <c r="BA811" s="206" t="s">
        <v>361</v>
      </c>
      <c r="BB811" s="162" t="s">
        <v>361</v>
      </c>
    </row>
    <row r="812" spans="34:54">
      <c r="AH812" s="165" t="s">
        <v>874</v>
      </c>
      <c r="AI812" s="189">
        <v>811</v>
      </c>
      <c r="AJ812" s="189" t="s">
        <v>4765</v>
      </c>
      <c r="AK812" s="183" t="s">
        <v>4766</v>
      </c>
      <c r="AL812" s="186" t="s">
        <v>4767</v>
      </c>
      <c r="AM812" s="162"/>
      <c r="AN812" s="162"/>
      <c r="AO812" s="162"/>
      <c r="AP812" s="162"/>
      <c r="AQ812" s="162"/>
      <c r="AR812" s="162"/>
      <c r="AS812" s="162"/>
      <c r="AT812" s="162"/>
      <c r="AU812" s="162"/>
      <c r="AV812" s="162"/>
      <c r="AW812" s="162"/>
      <c r="AX812" s="162">
        <v>810</v>
      </c>
      <c r="AY812" s="162" t="s">
        <v>361</v>
      </c>
      <c r="AZ812" s="162">
        <v>0</v>
      </c>
      <c r="BA812" s="206" t="s">
        <v>361</v>
      </c>
      <c r="BB812" s="162" t="s">
        <v>361</v>
      </c>
    </row>
    <row r="813" spans="34:54">
      <c r="AH813" s="165" t="s">
        <v>874</v>
      </c>
      <c r="AI813" s="189">
        <v>812</v>
      </c>
      <c r="AJ813" s="189" t="s">
        <v>4768</v>
      </c>
      <c r="AK813" s="184" t="s">
        <v>4769</v>
      </c>
      <c r="AL813" s="187" t="s">
        <v>4770</v>
      </c>
      <c r="AM813" s="162"/>
      <c r="AN813" s="162"/>
      <c r="AO813" s="162"/>
      <c r="AP813" s="162"/>
      <c r="AQ813" s="162"/>
      <c r="AR813" s="162"/>
      <c r="AS813" s="162"/>
      <c r="AT813" s="162"/>
      <c r="AU813" s="162"/>
      <c r="AV813" s="162"/>
      <c r="AW813" s="162"/>
      <c r="AX813" s="162">
        <v>811</v>
      </c>
      <c r="AY813" s="162" t="s">
        <v>361</v>
      </c>
      <c r="AZ813" s="162">
        <v>0</v>
      </c>
      <c r="BA813" s="206" t="s">
        <v>361</v>
      </c>
      <c r="BB813" s="162" t="s">
        <v>361</v>
      </c>
    </row>
    <row r="814" spans="34:54">
      <c r="AH814" s="165" t="s">
        <v>874</v>
      </c>
      <c r="AI814" s="189">
        <v>813</v>
      </c>
      <c r="AJ814" s="189" t="s">
        <v>4771</v>
      </c>
      <c r="AK814" s="183" t="s">
        <v>4772</v>
      </c>
      <c r="AL814" s="186" t="s">
        <v>4773</v>
      </c>
      <c r="AM814" s="162"/>
      <c r="AN814" s="162"/>
      <c r="AO814" s="162"/>
      <c r="AP814" s="162"/>
      <c r="AQ814" s="162"/>
      <c r="AR814" s="162"/>
      <c r="AS814" s="162"/>
      <c r="AT814" s="162"/>
      <c r="AU814" s="162"/>
      <c r="AV814" s="162"/>
      <c r="AW814" s="162"/>
      <c r="AX814" s="162">
        <v>812</v>
      </c>
      <c r="AY814" s="162" t="s">
        <v>361</v>
      </c>
      <c r="AZ814" s="162">
        <v>0</v>
      </c>
      <c r="BA814" s="206" t="s">
        <v>361</v>
      </c>
      <c r="BB814" s="162" t="s">
        <v>361</v>
      </c>
    </row>
    <row r="815" spans="34:54">
      <c r="AH815" s="165" t="s">
        <v>874</v>
      </c>
      <c r="AI815" s="189">
        <v>814</v>
      </c>
      <c r="AJ815" s="189" t="s">
        <v>4774</v>
      </c>
      <c r="AK815" s="184" t="s">
        <v>4775</v>
      </c>
      <c r="AL815" s="187" t="s">
        <v>4776</v>
      </c>
      <c r="AM815" s="162"/>
      <c r="AN815" s="162"/>
      <c r="AO815" s="162"/>
      <c r="AP815" s="162"/>
      <c r="AQ815" s="162"/>
      <c r="AR815" s="162"/>
      <c r="AS815" s="162"/>
      <c r="AT815" s="162"/>
      <c r="AU815" s="162"/>
      <c r="AV815" s="162"/>
      <c r="AW815" s="162"/>
      <c r="AX815" s="162">
        <v>813</v>
      </c>
      <c r="AY815" s="162" t="s">
        <v>361</v>
      </c>
      <c r="AZ815" s="162">
        <v>0</v>
      </c>
      <c r="BA815" s="206" t="s">
        <v>361</v>
      </c>
      <c r="BB815" s="162" t="s">
        <v>361</v>
      </c>
    </row>
    <row r="816" spans="34:54">
      <c r="AH816" s="165" t="s">
        <v>874</v>
      </c>
      <c r="AI816" s="189">
        <v>815</v>
      </c>
      <c r="AJ816" s="189" t="s">
        <v>4777</v>
      </c>
      <c r="AK816" s="183" t="s">
        <v>4778</v>
      </c>
      <c r="AL816" s="186" t="s">
        <v>4779</v>
      </c>
      <c r="AM816" s="162"/>
      <c r="AN816" s="162"/>
      <c r="AO816" s="162"/>
      <c r="AP816" s="162"/>
      <c r="AQ816" s="162"/>
      <c r="AR816" s="162"/>
      <c r="AS816" s="162"/>
      <c r="AT816" s="162"/>
      <c r="AU816" s="162"/>
      <c r="AV816" s="162"/>
      <c r="AW816" s="162"/>
      <c r="AX816" s="162">
        <v>814</v>
      </c>
      <c r="AY816" s="162" t="s">
        <v>361</v>
      </c>
      <c r="AZ816" s="162">
        <v>0</v>
      </c>
      <c r="BA816" s="206" t="s">
        <v>361</v>
      </c>
      <c r="BB816" s="162" t="s">
        <v>361</v>
      </c>
    </row>
    <row r="817" spans="34:54">
      <c r="AH817" s="165" t="s">
        <v>874</v>
      </c>
      <c r="AI817" s="189">
        <v>816</v>
      </c>
      <c r="AJ817" s="189" t="s">
        <v>4780</v>
      </c>
      <c r="AK817" s="184" t="s">
        <v>4781</v>
      </c>
      <c r="AL817" s="187" t="s">
        <v>4782</v>
      </c>
      <c r="AM817" s="162"/>
      <c r="AN817" s="162"/>
      <c r="AO817" s="162"/>
      <c r="AP817" s="162"/>
      <c r="AQ817" s="162"/>
      <c r="AR817" s="162"/>
      <c r="AS817" s="162"/>
      <c r="AT817" s="162"/>
      <c r="AU817" s="162"/>
      <c r="AV817" s="162"/>
      <c r="AW817" s="162"/>
      <c r="AX817" s="162">
        <v>815</v>
      </c>
      <c r="AY817" s="162" t="s">
        <v>361</v>
      </c>
      <c r="AZ817" s="162">
        <v>0</v>
      </c>
      <c r="BA817" s="206" t="s">
        <v>361</v>
      </c>
      <c r="BB817" s="162" t="s">
        <v>361</v>
      </c>
    </row>
    <row r="818" spans="34:54">
      <c r="AH818" s="165" t="s">
        <v>874</v>
      </c>
      <c r="AI818" s="189">
        <v>817</v>
      </c>
      <c r="AJ818" s="189" t="s">
        <v>4783</v>
      </c>
      <c r="AK818" s="183" t="s">
        <v>4784</v>
      </c>
      <c r="AL818" s="186" t="s">
        <v>4785</v>
      </c>
      <c r="AM818" s="162"/>
      <c r="AN818" s="162"/>
      <c r="AO818" s="162"/>
      <c r="AP818" s="162"/>
      <c r="AQ818" s="162"/>
      <c r="AR818" s="162"/>
      <c r="AS818" s="162"/>
      <c r="AT818" s="162"/>
      <c r="AU818" s="162"/>
      <c r="AV818" s="162"/>
      <c r="AW818" s="162"/>
      <c r="AX818" s="162">
        <v>816</v>
      </c>
      <c r="AY818" s="162" t="s">
        <v>361</v>
      </c>
      <c r="AZ818" s="162">
        <v>0</v>
      </c>
      <c r="BA818" s="206" t="s">
        <v>361</v>
      </c>
      <c r="BB818" s="162" t="s">
        <v>361</v>
      </c>
    </row>
    <row r="819" spans="34:54">
      <c r="AH819" s="165" t="s">
        <v>874</v>
      </c>
      <c r="AI819" s="189">
        <v>818</v>
      </c>
      <c r="AJ819" s="189" t="s">
        <v>4786</v>
      </c>
      <c r="AK819" s="184" t="s">
        <v>4787</v>
      </c>
      <c r="AL819" s="187" t="s">
        <v>4788</v>
      </c>
      <c r="AM819" s="162"/>
      <c r="AN819" s="162"/>
      <c r="AO819" s="162"/>
      <c r="AP819" s="162"/>
      <c r="AQ819" s="162"/>
      <c r="AR819" s="162"/>
      <c r="AS819" s="162"/>
      <c r="AT819" s="162"/>
      <c r="AU819" s="162"/>
      <c r="AV819" s="162"/>
      <c r="AW819" s="162"/>
      <c r="AX819" s="162">
        <v>817</v>
      </c>
      <c r="AY819" s="162" t="s">
        <v>361</v>
      </c>
      <c r="AZ819" s="162">
        <v>0</v>
      </c>
      <c r="BA819" s="206" t="s">
        <v>361</v>
      </c>
      <c r="BB819" s="162" t="s">
        <v>361</v>
      </c>
    </row>
    <row r="820" spans="34:54">
      <c r="AH820" s="165" t="s">
        <v>867</v>
      </c>
      <c r="AI820" s="189">
        <v>819</v>
      </c>
      <c r="AJ820" s="189" t="s">
        <v>4789</v>
      </c>
      <c r="AK820" s="183" t="s">
        <v>4790</v>
      </c>
      <c r="AL820" s="186" t="s">
        <v>4791</v>
      </c>
      <c r="AM820" s="162"/>
      <c r="AN820" s="162"/>
      <c r="AO820" s="162"/>
      <c r="AP820" s="162"/>
      <c r="AQ820" s="162"/>
      <c r="AR820" s="162"/>
      <c r="AS820" s="162"/>
      <c r="AT820" s="162"/>
      <c r="AU820" s="162"/>
      <c r="AV820" s="162"/>
      <c r="AW820" s="162"/>
      <c r="AX820" s="162">
        <v>818</v>
      </c>
      <c r="AY820" s="162" t="s">
        <v>361</v>
      </c>
      <c r="AZ820" s="162">
        <v>0</v>
      </c>
      <c r="BA820" s="206" t="s">
        <v>361</v>
      </c>
      <c r="BB820" s="162" t="s">
        <v>361</v>
      </c>
    </row>
    <row r="821" spans="34:54">
      <c r="AH821" s="165" t="s">
        <v>867</v>
      </c>
      <c r="AI821" s="189">
        <v>820</v>
      </c>
      <c r="AJ821" s="189" t="s">
        <v>4792</v>
      </c>
      <c r="AK821" s="184" t="s">
        <v>4793</v>
      </c>
      <c r="AL821" s="187" t="s">
        <v>4794</v>
      </c>
      <c r="AM821" s="162"/>
      <c r="AN821" s="162"/>
      <c r="AO821" s="162"/>
      <c r="AP821" s="162"/>
      <c r="AQ821" s="162"/>
      <c r="AR821" s="162"/>
      <c r="AS821" s="162"/>
      <c r="AT821" s="162"/>
      <c r="AU821" s="162"/>
      <c r="AV821" s="162"/>
      <c r="AW821" s="162"/>
      <c r="AX821" s="162">
        <v>819</v>
      </c>
      <c r="AY821" s="162" t="s">
        <v>361</v>
      </c>
      <c r="AZ821" s="162">
        <v>0</v>
      </c>
      <c r="BA821" s="206" t="s">
        <v>361</v>
      </c>
      <c r="BB821" s="162" t="s">
        <v>361</v>
      </c>
    </row>
    <row r="822" spans="34:54">
      <c r="AH822" s="165" t="s">
        <v>867</v>
      </c>
      <c r="AI822" s="189">
        <v>821</v>
      </c>
      <c r="AJ822" s="189" t="s">
        <v>4795</v>
      </c>
      <c r="AK822" s="183" t="s">
        <v>4796</v>
      </c>
      <c r="AL822" s="186" t="s">
        <v>4797</v>
      </c>
      <c r="AM822" s="162"/>
      <c r="AN822" s="162"/>
      <c r="AO822" s="162"/>
      <c r="AP822" s="162"/>
      <c r="AQ822" s="162"/>
      <c r="AR822" s="162"/>
      <c r="AS822" s="162"/>
      <c r="AT822" s="162"/>
      <c r="AU822" s="162"/>
      <c r="AV822" s="162"/>
      <c r="AW822" s="162"/>
      <c r="AX822" s="162">
        <v>820</v>
      </c>
      <c r="AY822" s="162" t="s">
        <v>361</v>
      </c>
      <c r="AZ822" s="162">
        <v>0</v>
      </c>
      <c r="BA822" s="206" t="s">
        <v>361</v>
      </c>
      <c r="BB822" s="162" t="s">
        <v>361</v>
      </c>
    </row>
    <row r="823" spans="34:54">
      <c r="AH823" s="165" t="s">
        <v>867</v>
      </c>
      <c r="AI823" s="189">
        <v>822</v>
      </c>
      <c r="AJ823" s="189" t="s">
        <v>4798</v>
      </c>
      <c r="AK823" s="184" t="s">
        <v>4799</v>
      </c>
      <c r="AL823" s="187" t="s">
        <v>4800</v>
      </c>
      <c r="AM823" s="162"/>
      <c r="AN823" s="162"/>
      <c r="AO823" s="162"/>
      <c r="AP823" s="162"/>
      <c r="AQ823" s="162"/>
      <c r="AR823" s="162"/>
      <c r="AS823" s="162"/>
      <c r="AT823" s="162"/>
      <c r="AU823" s="162"/>
      <c r="AV823" s="162"/>
      <c r="AW823" s="162"/>
      <c r="AX823" s="162">
        <v>821</v>
      </c>
      <c r="AY823" s="162" t="s">
        <v>361</v>
      </c>
      <c r="AZ823" s="162">
        <v>0</v>
      </c>
      <c r="BA823" s="206" t="s">
        <v>361</v>
      </c>
      <c r="BB823" s="162" t="s">
        <v>361</v>
      </c>
    </row>
    <row r="824" spans="34:54">
      <c r="AH824" s="165" t="s">
        <v>867</v>
      </c>
      <c r="AI824" s="189">
        <v>823</v>
      </c>
      <c r="AJ824" s="189" t="s">
        <v>4801</v>
      </c>
      <c r="AK824" s="183" t="s">
        <v>4802</v>
      </c>
      <c r="AL824" s="186" t="s">
        <v>4803</v>
      </c>
      <c r="AM824" s="162"/>
      <c r="AN824" s="162"/>
      <c r="AO824" s="162"/>
      <c r="AP824" s="162"/>
      <c r="AQ824" s="162"/>
      <c r="AR824" s="162"/>
      <c r="AS824" s="162"/>
      <c r="AT824" s="162"/>
      <c r="AU824" s="162"/>
      <c r="AV824" s="162"/>
      <c r="AW824" s="162"/>
      <c r="AX824" s="162">
        <v>822</v>
      </c>
      <c r="AY824" s="162" t="s">
        <v>361</v>
      </c>
      <c r="AZ824" s="162">
        <v>0</v>
      </c>
      <c r="BA824" s="206" t="s">
        <v>361</v>
      </c>
      <c r="BB824" s="162" t="s">
        <v>361</v>
      </c>
    </row>
    <row r="825" spans="34:54">
      <c r="AH825" s="165" t="s">
        <v>867</v>
      </c>
      <c r="AI825" s="189">
        <v>824</v>
      </c>
      <c r="AJ825" s="189" t="s">
        <v>4804</v>
      </c>
      <c r="AK825" s="184" t="s">
        <v>4805</v>
      </c>
      <c r="AL825" s="187" t="s">
        <v>4806</v>
      </c>
      <c r="AM825" s="162"/>
      <c r="AN825" s="162"/>
      <c r="AO825" s="162"/>
      <c r="AP825" s="162"/>
      <c r="AQ825" s="162"/>
      <c r="AR825" s="162"/>
      <c r="AS825" s="162"/>
      <c r="AT825" s="162"/>
      <c r="AU825" s="162"/>
      <c r="AV825" s="162"/>
      <c r="AW825" s="162"/>
      <c r="AX825" s="162">
        <v>823</v>
      </c>
      <c r="AY825" s="162" t="s">
        <v>361</v>
      </c>
      <c r="AZ825" s="162">
        <v>0</v>
      </c>
      <c r="BA825" s="206" t="s">
        <v>361</v>
      </c>
      <c r="BB825" s="162" t="s">
        <v>361</v>
      </c>
    </row>
    <row r="826" spans="34:54">
      <c r="AH826" s="165" t="s">
        <v>867</v>
      </c>
      <c r="AI826" s="189">
        <v>825</v>
      </c>
      <c r="AJ826" s="189" t="s">
        <v>4807</v>
      </c>
      <c r="AK826" s="183" t="s">
        <v>4808</v>
      </c>
      <c r="AL826" s="186" t="s">
        <v>4809</v>
      </c>
      <c r="AM826" s="162"/>
      <c r="AN826" s="162"/>
      <c r="AO826" s="162"/>
      <c r="AP826" s="162"/>
      <c r="AQ826" s="162"/>
      <c r="AR826" s="162"/>
      <c r="AS826" s="162"/>
      <c r="AT826" s="162"/>
      <c r="AU826" s="162"/>
      <c r="AV826" s="162"/>
      <c r="AW826" s="162"/>
      <c r="AX826" s="162">
        <v>824</v>
      </c>
      <c r="AY826" s="162" t="s">
        <v>361</v>
      </c>
      <c r="AZ826" s="162">
        <v>0</v>
      </c>
      <c r="BA826" s="206" t="s">
        <v>361</v>
      </c>
      <c r="BB826" s="162" t="s">
        <v>361</v>
      </c>
    </row>
    <row r="827" spans="34:54">
      <c r="AH827" s="165" t="s">
        <v>867</v>
      </c>
      <c r="AI827" s="189">
        <v>826</v>
      </c>
      <c r="AJ827" s="189" t="s">
        <v>4810</v>
      </c>
      <c r="AK827" s="184" t="s">
        <v>4811</v>
      </c>
      <c r="AL827" s="187" t="s">
        <v>4812</v>
      </c>
      <c r="AM827" s="162"/>
      <c r="AN827" s="162"/>
      <c r="AO827" s="162"/>
      <c r="AP827" s="162"/>
      <c r="AQ827" s="162"/>
      <c r="AR827" s="162"/>
      <c r="AS827" s="162"/>
      <c r="AT827" s="162"/>
      <c r="AU827" s="162"/>
      <c r="AV827" s="162"/>
      <c r="AW827" s="162"/>
      <c r="AX827" s="162">
        <v>825</v>
      </c>
      <c r="AY827" s="162" t="s">
        <v>361</v>
      </c>
      <c r="AZ827" s="162">
        <v>0</v>
      </c>
      <c r="BA827" s="206" t="s">
        <v>361</v>
      </c>
      <c r="BB827" s="162" t="s">
        <v>361</v>
      </c>
    </row>
    <row r="828" spans="34:54">
      <c r="AH828" s="165" t="s">
        <v>867</v>
      </c>
      <c r="AI828" s="189">
        <v>827</v>
      </c>
      <c r="AJ828" s="189" t="s">
        <v>4813</v>
      </c>
      <c r="AK828" s="183" t="s">
        <v>4814</v>
      </c>
      <c r="AL828" s="186" t="s">
        <v>4815</v>
      </c>
      <c r="AM828" s="162"/>
      <c r="AN828" s="162"/>
      <c r="AO828" s="162"/>
      <c r="AP828" s="162"/>
      <c r="AQ828" s="162"/>
      <c r="AR828" s="162"/>
      <c r="AS828" s="162"/>
      <c r="AT828" s="162"/>
      <c r="AU828" s="162"/>
      <c r="AV828" s="162"/>
      <c r="AW828" s="162"/>
      <c r="AX828" s="162">
        <v>826</v>
      </c>
      <c r="AY828" s="162" t="s">
        <v>361</v>
      </c>
      <c r="AZ828" s="162">
        <v>0</v>
      </c>
      <c r="BA828" s="206" t="s">
        <v>361</v>
      </c>
      <c r="BB828" s="162" t="s">
        <v>361</v>
      </c>
    </row>
    <row r="829" spans="34:54">
      <c r="AH829" s="165" t="s">
        <v>867</v>
      </c>
      <c r="AI829" s="189">
        <v>828</v>
      </c>
      <c r="AJ829" s="189" t="s">
        <v>4816</v>
      </c>
      <c r="AK829" s="184" t="s">
        <v>4817</v>
      </c>
      <c r="AL829" s="187" t="s">
        <v>4818</v>
      </c>
      <c r="AM829" s="162"/>
      <c r="AN829" s="162"/>
      <c r="AO829" s="162"/>
      <c r="AP829" s="162"/>
      <c r="AQ829" s="162"/>
      <c r="AR829" s="162"/>
      <c r="AS829" s="162"/>
      <c r="AT829" s="162"/>
      <c r="AU829" s="162"/>
      <c r="AV829" s="162"/>
      <c r="AW829" s="162"/>
      <c r="AX829" s="162">
        <v>827</v>
      </c>
      <c r="AY829" s="162" t="s">
        <v>361</v>
      </c>
      <c r="AZ829" s="162">
        <v>0</v>
      </c>
      <c r="BA829" s="206" t="s">
        <v>361</v>
      </c>
      <c r="BB829" s="162" t="s">
        <v>361</v>
      </c>
    </row>
    <row r="830" spans="34:54">
      <c r="AH830" s="165" t="s">
        <v>867</v>
      </c>
      <c r="AI830" s="189">
        <v>829</v>
      </c>
      <c r="AJ830" s="189" t="s">
        <v>4819</v>
      </c>
      <c r="AK830" s="183" t="s">
        <v>4820</v>
      </c>
      <c r="AL830" s="186" t="s">
        <v>4821</v>
      </c>
      <c r="AM830" s="162"/>
      <c r="AN830" s="162"/>
      <c r="AO830" s="162"/>
      <c r="AP830" s="162"/>
      <c r="AQ830" s="162"/>
      <c r="AR830" s="162"/>
      <c r="AS830" s="162"/>
      <c r="AT830" s="162"/>
      <c r="AU830" s="162"/>
      <c r="AV830" s="162"/>
      <c r="AW830" s="162"/>
      <c r="AX830" s="162">
        <v>828</v>
      </c>
      <c r="AY830" s="162" t="s">
        <v>361</v>
      </c>
      <c r="AZ830" s="162">
        <v>0</v>
      </c>
      <c r="BA830" s="206" t="s">
        <v>361</v>
      </c>
      <c r="BB830" s="162" t="s">
        <v>361</v>
      </c>
    </row>
    <row r="831" spans="34:54">
      <c r="AH831" s="165" t="s">
        <v>867</v>
      </c>
      <c r="AI831" s="189">
        <v>830</v>
      </c>
      <c r="AJ831" s="189" t="s">
        <v>4822</v>
      </c>
      <c r="AK831" s="184" t="s">
        <v>4823</v>
      </c>
      <c r="AL831" s="187" t="s">
        <v>4824</v>
      </c>
      <c r="AM831" s="162"/>
      <c r="AN831" s="162"/>
      <c r="AO831" s="162"/>
      <c r="AP831" s="162"/>
      <c r="AQ831" s="162"/>
      <c r="AR831" s="162"/>
      <c r="AS831" s="162"/>
      <c r="AT831" s="162"/>
      <c r="AU831" s="162"/>
      <c r="AV831" s="162"/>
      <c r="AW831" s="162"/>
      <c r="AX831" s="162">
        <v>829</v>
      </c>
      <c r="AY831" s="162" t="s">
        <v>361</v>
      </c>
      <c r="AZ831" s="162">
        <v>0</v>
      </c>
      <c r="BA831" s="206" t="s">
        <v>361</v>
      </c>
      <c r="BB831" s="162" t="s">
        <v>361</v>
      </c>
    </row>
    <row r="832" spans="34:54">
      <c r="AH832" s="165" t="s">
        <v>867</v>
      </c>
      <c r="AI832" s="189">
        <v>831</v>
      </c>
      <c r="AJ832" s="189" t="s">
        <v>4825</v>
      </c>
      <c r="AK832" s="183" t="s">
        <v>4826</v>
      </c>
      <c r="AL832" s="186" t="s">
        <v>4827</v>
      </c>
      <c r="AM832" s="162"/>
      <c r="AN832" s="162"/>
      <c r="AO832" s="162"/>
      <c r="AP832" s="162"/>
      <c r="AQ832" s="162"/>
      <c r="AR832" s="162"/>
      <c r="AS832" s="162"/>
      <c r="AT832" s="162"/>
      <c r="AU832" s="162"/>
      <c r="AV832" s="162"/>
      <c r="AW832" s="162"/>
      <c r="AX832" s="162">
        <v>830</v>
      </c>
      <c r="AY832" s="162" t="s">
        <v>361</v>
      </c>
      <c r="AZ832" s="162">
        <v>0</v>
      </c>
      <c r="BA832" s="206" t="s">
        <v>361</v>
      </c>
      <c r="BB832" s="162" t="s">
        <v>361</v>
      </c>
    </row>
    <row r="833" spans="34:54">
      <c r="AH833" s="165" t="s">
        <v>867</v>
      </c>
      <c r="AI833" s="189">
        <v>832</v>
      </c>
      <c r="AJ833" s="189" t="s">
        <v>4828</v>
      </c>
      <c r="AK833" s="184" t="s">
        <v>4829</v>
      </c>
      <c r="AL833" s="187" t="s">
        <v>4830</v>
      </c>
      <c r="AM833" s="162"/>
      <c r="AN833" s="162"/>
      <c r="AO833" s="162"/>
      <c r="AP833" s="162"/>
      <c r="AQ833" s="162"/>
      <c r="AR833" s="162"/>
      <c r="AS833" s="162"/>
      <c r="AT833" s="162"/>
      <c r="AU833" s="162"/>
      <c r="AV833" s="162"/>
      <c r="AW833" s="162"/>
      <c r="AX833" s="162">
        <v>831</v>
      </c>
      <c r="AY833" s="162" t="s">
        <v>361</v>
      </c>
      <c r="AZ833" s="162">
        <v>0</v>
      </c>
      <c r="BA833" s="206" t="s">
        <v>361</v>
      </c>
      <c r="BB833" s="162" t="s">
        <v>361</v>
      </c>
    </row>
    <row r="834" spans="34:54">
      <c r="AH834" s="165" t="s">
        <v>867</v>
      </c>
      <c r="AI834" s="189">
        <v>833</v>
      </c>
      <c r="AJ834" s="189" t="s">
        <v>4831</v>
      </c>
      <c r="AK834" s="183" t="s">
        <v>4832</v>
      </c>
      <c r="AL834" s="186" t="s">
        <v>4833</v>
      </c>
      <c r="AM834" s="162"/>
      <c r="AN834" s="162"/>
      <c r="AO834" s="162"/>
      <c r="AP834" s="162"/>
      <c r="AQ834" s="162"/>
      <c r="AR834" s="162"/>
      <c r="AS834" s="162"/>
      <c r="AT834" s="162"/>
      <c r="AU834" s="162"/>
      <c r="AV834" s="162"/>
      <c r="AW834" s="162"/>
      <c r="AX834" s="162">
        <v>832</v>
      </c>
      <c r="AY834" s="162" t="s">
        <v>361</v>
      </c>
      <c r="AZ834" s="162">
        <v>0</v>
      </c>
      <c r="BA834" s="206" t="s">
        <v>361</v>
      </c>
      <c r="BB834" s="162" t="s">
        <v>361</v>
      </c>
    </row>
    <row r="835" spans="34:54">
      <c r="AH835" s="165" t="s">
        <v>867</v>
      </c>
      <c r="AI835" s="189">
        <v>834</v>
      </c>
      <c r="AJ835" s="189" t="s">
        <v>4834</v>
      </c>
      <c r="AK835" s="184" t="s">
        <v>4835</v>
      </c>
      <c r="AL835" s="187" t="s">
        <v>4836</v>
      </c>
      <c r="AM835" s="162"/>
      <c r="AN835" s="162"/>
      <c r="AO835" s="162"/>
      <c r="AP835" s="162"/>
      <c r="AQ835" s="162"/>
      <c r="AR835" s="162"/>
      <c r="AS835" s="162"/>
      <c r="AT835" s="162"/>
      <c r="AU835" s="162"/>
      <c r="AV835" s="162"/>
      <c r="AW835" s="162"/>
      <c r="AX835" s="162">
        <v>833</v>
      </c>
      <c r="AY835" s="162" t="s">
        <v>361</v>
      </c>
      <c r="AZ835" s="162">
        <v>0</v>
      </c>
      <c r="BA835" s="206" t="s">
        <v>361</v>
      </c>
      <c r="BB835" s="162" t="s">
        <v>361</v>
      </c>
    </row>
    <row r="836" spans="34:54">
      <c r="AH836" s="165" t="s">
        <v>867</v>
      </c>
      <c r="AI836" s="189">
        <v>835</v>
      </c>
      <c r="AJ836" s="189" t="s">
        <v>4837</v>
      </c>
      <c r="AK836" s="183" t="s">
        <v>4838</v>
      </c>
      <c r="AL836" s="186" t="s">
        <v>4839</v>
      </c>
      <c r="AM836" s="162"/>
      <c r="AN836" s="162"/>
      <c r="AO836" s="162"/>
      <c r="AP836" s="162"/>
      <c r="AQ836" s="162"/>
      <c r="AR836" s="162"/>
      <c r="AS836" s="162"/>
      <c r="AT836" s="162"/>
      <c r="AU836" s="162"/>
      <c r="AV836" s="162"/>
      <c r="AW836" s="162"/>
      <c r="AX836" s="162">
        <v>834</v>
      </c>
      <c r="AY836" s="162" t="s">
        <v>361</v>
      </c>
      <c r="AZ836" s="162">
        <v>0</v>
      </c>
      <c r="BA836" s="206" t="s">
        <v>361</v>
      </c>
      <c r="BB836" s="162" t="s">
        <v>361</v>
      </c>
    </row>
    <row r="837" spans="34:54">
      <c r="AH837" s="165" t="s">
        <v>867</v>
      </c>
      <c r="AI837" s="189">
        <v>836</v>
      </c>
      <c r="AJ837" s="189" t="s">
        <v>4840</v>
      </c>
      <c r="AK837" s="184" t="s">
        <v>4841</v>
      </c>
      <c r="AL837" s="187" t="s">
        <v>4842</v>
      </c>
      <c r="AM837" s="162"/>
      <c r="AN837" s="162"/>
      <c r="AO837" s="162"/>
      <c r="AP837" s="162"/>
      <c r="AQ837" s="162"/>
      <c r="AR837" s="162"/>
      <c r="AS837" s="162"/>
      <c r="AT837" s="162"/>
      <c r="AU837" s="162"/>
      <c r="AV837" s="162"/>
      <c r="AW837" s="162"/>
      <c r="AX837" s="162">
        <v>835</v>
      </c>
      <c r="AY837" s="162" t="s">
        <v>361</v>
      </c>
      <c r="AZ837" s="162">
        <v>0</v>
      </c>
      <c r="BA837" s="206" t="s">
        <v>361</v>
      </c>
      <c r="BB837" s="162" t="s">
        <v>361</v>
      </c>
    </row>
    <row r="838" spans="34:54">
      <c r="AH838" s="165" t="s">
        <v>867</v>
      </c>
      <c r="AI838" s="189">
        <v>837</v>
      </c>
      <c r="AJ838" s="189" t="s">
        <v>4843</v>
      </c>
      <c r="AK838" s="183" t="s">
        <v>4844</v>
      </c>
      <c r="AL838" s="186" t="s">
        <v>4845</v>
      </c>
      <c r="AM838" s="162"/>
      <c r="AN838" s="162"/>
      <c r="AO838" s="162"/>
      <c r="AP838" s="162"/>
      <c r="AQ838" s="162"/>
      <c r="AR838" s="162"/>
      <c r="AS838" s="162"/>
      <c r="AT838" s="162"/>
      <c r="AU838" s="162"/>
      <c r="AV838" s="162"/>
      <c r="AW838" s="162"/>
      <c r="AX838" s="162">
        <v>836</v>
      </c>
      <c r="AY838" s="162" t="s">
        <v>361</v>
      </c>
      <c r="AZ838" s="162">
        <v>0</v>
      </c>
      <c r="BA838" s="206" t="s">
        <v>361</v>
      </c>
      <c r="BB838" s="162" t="s">
        <v>361</v>
      </c>
    </row>
    <row r="839" spans="34:54">
      <c r="AH839" s="165" t="s">
        <v>867</v>
      </c>
      <c r="AI839" s="189">
        <v>838</v>
      </c>
      <c r="AJ839" s="189" t="s">
        <v>4846</v>
      </c>
      <c r="AK839" s="184" t="s">
        <v>4847</v>
      </c>
      <c r="AL839" s="187" t="s">
        <v>4848</v>
      </c>
      <c r="AM839" s="162"/>
      <c r="AN839" s="162"/>
      <c r="AO839" s="162"/>
      <c r="AP839" s="162"/>
      <c r="AQ839" s="162"/>
      <c r="AR839" s="162"/>
      <c r="AS839" s="162"/>
      <c r="AT839" s="162"/>
      <c r="AU839" s="162"/>
      <c r="AV839" s="162"/>
      <c r="AW839" s="162"/>
      <c r="AX839" s="162">
        <v>837</v>
      </c>
      <c r="AY839" s="162" t="s">
        <v>361</v>
      </c>
      <c r="AZ839" s="162">
        <v>0</v>
      </c>
      <c r="BA839" s="206" t="s">
        <v>361</v>
      </c>
      <c r="BB839" s="162" t="s">
        <v>361</v>
      </c>
    </row>
    <row r="840" spans="34:54">
      <c r="AH840" s="165" t="s">
        <v>867</v>
      </c>
      <c r="AI840" s="189">
        <v>839</v>
      </c>
      <c r="AJ840" s="189" t="s">
        <v>4849</v>
      </c>
      <c r="AK840" s="183" t="s">
        <v>4850</v>
      </c>
      <c r="AL840" s="186" t="s">
        <v>4851</v>
      </c>
      <c r="AM840" s="162"/>
      <c r="AN840" s="162"/>
      <c r="AO840" s="162"/>
      <c r="AP840" s="162"/>
      <c r="AQ840" s="162"/>
      <c r="AR840" s="162"/>
      <c r="AS840" s="162"/>
      <c r="AT840" s="162"/>
      <c r="AU840" s="162"/>
      <c r="AV840" s="162"/>
      <c r="AW840" s="162"/>
      <c r="AX840" s="162">
        <v>838</v>
      </c>
      <c r="AY840" s="162" t="s">
        <v>361</v>
      </c>
      <c r="AZ840" s="162">
        <v>0</v>
      </c>
      <c r="BA840" s="206" t="s">
        <v>361</v>
      </c>
      <c r="BB840" s="162" t="s">
        <v>361</v>
      </c>
    </row>
    <row r="841" spans="34:54">
      <c r="AH841" s="165" t="s">
        <v>866</v>
      </c>
      <c r="AI841" s="189">
        <v>840</v>
      </c>
      <c r="AJ841" s="189" t="s">
        <v>4852</v>
      </c>
      <c r="AK841" s="184" t="s">
        <v>4853</v>
      </c>
      <c r="AL841" s="187" t="s">
        <v>4854</v>
      </c>
      <c r="AM841" s="162"/>
      <c r="AN841" s="162"/>
      <c r="AO841" s="162"/>
      <c r="AP841" s="162"/>
      <c r="AQ841" s="162"/>
      <c r="AR841" s="162"/>
      <c r="AS841" s="162"/>
      <c r="AT841" s="162"/>
      <c r="AU841" s="162"/>
      <c r="AV841" s="162"/>
      <c r="AW841" s="162"/>
      <c r="AX841" s="162">
        <v>839</v>
      </c>
      <c r="AY841" s="162" t="s">
        <v>361</v>
      </c>
      <c r="AZ841" s="162">
        <v>0</v>
      </c>
      <c r="BA841" s="206" t="s">
        <v>361</v>
      </c>
      <c r="BB841" s="162" t="s">
        <v>361</v>
      </c>
    </row>
    <row r="842" spans="34:54">
      <c r="AH842" s="165" t="s">
        <v>866</v>
      </c>
      <c r="AI842" s="189">
        <v>841</v>
      </c>
      <c r="AJ842" s="189" t="s">
        <v>4855</v>
      </c>
      <c r="AK842" s="183" t="s">
        <v>4856</v>
      </c>
      <c r="AL842" s="186" t="s">
        <v>4857</v>
      </c>
      <c r="AM842" s="162"/>
      <c r="AN842" s="162"/>
      <c r="AO842" s="162"/>
      <c r="AP842" s="162"/>
      <c r="AQ842" s="162"/>
      <c r="AR842" s="162"/>
      <c r="AS842" s="162"/>
      <c r="AT842" s="162"/>
      <c r="AU842" s="162"/>
      <c r="AV842" s="162"/>
      <c r="AW842" s="162"/>
      <c r="AX842" s="162">
        <v>840</v>
      </c>
      <c r="AY842" s="162" t="s">
        <v>361</v>
      </c>
      <c r="AZ842" s="162">
        <v>0</v>
      </c>
      <c r="BA842" s="206" t="s">
        <v>361</v>
      </c>
      <c r="BB842" s="162" t="s">
        <v>361</v>
      </c>
    </row>
    <row r="843" spans="34:54">
      <c r="AH843" s="165" t="s">
        <v>866</v>
      </c>
      <c r="AI843" s="189">
        <v>842</v>
      </c>
      <c r="AJ843" s="189" t="s">
        <v>4858</v>
      </c>
      <c r="AK843" s="184" t="s">
        <v>4859</v>
      </c>
      <c r="AL843" s="187" t="s">
        <v>4860</v>
      </c>
      <c r="AM843" s="162"/>
      <c r="AN843" s="162"/>
      <c r="AO843" s="162"/>
      <c r="AP843" s="162"/>
      <c r="AQ843" s="162"/>
      <c r="AR843" s="162"/>
      <c r="AS843" s="162"/>
      <c r="AT843" s="162"/>
      <c r="AU843" s="162"/>
      <c r="AV843" s="162"/>
      <c r="AW843" s="162"/>
      <c r="AX843" s="162">
        <v>841</v>
      </c>
      <c r="AY843" s="162" t="s">
        <v>361</v>
      </c>
      <c r="AZ843" s="162">
        <v>0</v>
      </c>
      <c r="BA843" s="206" t="s">
        <v>361</v>
      </c>
      <c r="BB843" s="162" t="s">
        <v>361</v>
      </c>
    </row>
    <row r="844" spans="34:54">
      <c r="AH844" s="165" t="s">
        <v>866</v>
      </c>
      <c r="AI844" s="189">
        <v>843</v>
      </c>
      <c r="AJ844" s="189" t="s">
        <v>4861</v>
      </c>
      <c r="AK844" s="183" t="s">
        <v>4862</v>
      </c>
      <c r="AL844" s="186" t="s">
        <v>4863</v>
      </c>
      <c r="AM844" s="162"/>
      <c r="AN844" s="162"/>
      <c r="AO844" s="162"/>
      <c r="AP844" s="162"/>
      <c r="AQ844" s="162"/>
      <c r="AR844" s="162"/>
      <c r="AS844" s="162"/>
      <c r="AT844" s="162"/>
      <c r="AU844" s="162"/>
      <c r="AV844" s="162"/>
      <c r="AW844" s="162"/>
      <c r="AX844" s="162">
        <v>842</v>
      </c>
      <c r="AY844" s="162" t="s">
        <v>361</v>
      </c>
      <c r="AZ844" s="162">
        <v>0</v>
      </c>
      <c r="BA844" s="206" t="s">
        <v>361</v>
      </c>
      <c r="BB844" s="162" t="s">
        <v>361</v>
      </c>
    </row>
    <row r="845" spans="34:54">
      <c r="AH845" s="165" t="s">
        <v>866</v>
      </c>
      <c r="AI845" s="189">
        <v>844</v>
      </c>
      <c r="AJ845" s="189" t="s">
        <v>4864</v>
      </c>
      <c r="AK845" s="184" t="s">
        <v>4865</v>
      </c>
      <c r="AL845" s="187" t="s">
        <v>4866</v>
      </c>
      <c r="AM845" s="162"/>
      <c r="AN845" s="162"/>
      <c r="AO845" s="162"/>
      <c r="AP845" s="162"/>
      <c r="AQ845" s="162"/>
      <c r="AR845" s="162"/>
      <c r="AS845" s="162"/>
      <c r="AT845" s="162"/>
      <c r="AU845" s="162"/>
      <c r="AV845" s="162"/>
      <c r="AW845" s="162"/>
      <c r="AX845" s="162">
        <v>843</v>
      </c>
      <c r="AY845" s="162" t="s">
        <v>361</v>
      </c>
      <c r="AZ845" s="162">
        <v>0</v>
      </c>
      <c r="BA845" s="206" t="s">
        <v>361</v>
      </c>
      <c r="BB845" s="162" t="s">
        <v>361</v>
      </c>
    </row>
    <row r="846" spans="34:54">
      <c r="AH846" s="165" t="s">
        <v>866</v>
      </c>
      <c r="AI846" s="189">
        <v>845</v>
      </c>
      <c r="AJ846" s="189" t="s">
        <v>4867</v>
      </c>
      <c r="AK846" s="183" t="s">
        <v>4868</v>
      </c>
      <c r="AL846" s="186" t="s">
        <v>4869</v>
      </c>
      <c r="AM846" s="162"/>
      <c r="AN846" s="162"/>
      <c r="AO846" s="162"/>
      <c r="AP846" s="162"/>
      <c r="AQ846" s="162"/>
      <c r="AR846" s="162"/>
      <c r="AS846" s="162"/>
      <c r="AT846" s="162"/>
      <c r="AU846" s="162"/>
      <c r="AV846" s="162"/>
      <c r="AW846" s="162"/>
      <c r="AX846" s="162">
        <v>844</v>
      </c>
      <c r="AY846" s="162" t="s">
        <v>361</v>
      </c>
      <c r="AZ846" s="162">
        <v>0</v>
      </c>
      <c r="BA846" s="206" t="s">
        <v>361</v>
      </c>
      <c r="BB846" s="162" t="s">
        <v>361</v>
      </c>
    </row>
    <row r="847" spans="34:54">
      <c r="AH847" s="165" t="s">
        <v>866</v>
      </c>
      <c r="AI847" s="189">
        <v>846</v>
      </c>
      <c r="AJ847" s="189" t="s">
        <v>4870</v>
      </c>
      <c r="AK847" s="184" t="s">
        <v>4871</v>
      </c>
      <c r="AL847" s="187" t="s">
        <v>4872</v>
      </c>
      <c r="AM847" s="162"/>
      <c r="AN847" s="162"/>
      <c r="AO847" s="162"/>
      <c r="AP847" s="162"/>
      <c r="AQ847" s="162"/>
      <c r="AR847" s="162"/>
      <c r="AS847" s="162"/>
      <c r="AT847" s="162"/>
      <c r="AU847" s="162"/>
      <c r="AV847" s="162"/>
      <c r="AW847" s="162"/>
      <c r="AX847" s="162">
        <v>845</v>
      </c>
      <c r="AY847" s="162" t="s">
        <v>361</v>
      </c>
      <c r="AZ847" s="162">
        <v>0</v>
      </c>
      <c r="BA847" s="206" t="s">
        <v>361</v>
      </c>
      <c r="BB847" s="162" t="s">
        <v>361</v>
      </c>
    </row>
    <row r="848" spans="34:54">
      <c r="AH848" s="165" t="s">
        <v>866</v>
      </c>
      <c r="AI848" s="189">
        <v>847</v>
      </c>
      <c r="AJ848" s="189" t="s">
        <v>4873</v>
      </c>
      <c r="AK848" s="183" t="s">
        <v>4874</v>
      </c>
      <c r="AL848" s="186" t="s">
        <v>4875</v>
      </c>
      <c r="AM848" s="162"/>
      <c r="AN848" s="162"/>
      <c r="AO848" s="162"/>
      <c r="AP848" s="162"/>
      <c r="AQ848" s="162"/>
      <c r="AR848" s="162"/>
      <c r="AS848" s="162"/>
      <c r="AT848" s="162"/>
      <c r="AU848" s="162"/>
      <c r="AV848" s="162"/>
      <c r="AW848" s="162"/>
      <c r="AX848" s="162">
        <v>846</v>
      </c>
      <c r="AY848" s="162" t="s">
        <v>361</v>
      </c>
      <c r="AZ848" s="162">
        <v>0</v>
      </c>
      <c r="BA848" s="206" t="s">
        <v>361</v>
      </c>
      <c r="BB848" s="162" t="s">
        <v>361</v>
      </c>
    </row>
    <row r="849" spans="34:54">
      <c r="AH849" s="165" t="s">
        <v>866</v>
      </c>
      <c r="AI849" s="189">
        <v>848</v>
      </c>
      <c r="AJ849" s="189" t="s">
        <v>4876</v>
      </c>
      <c r="AK849" s="184" t="s">
        <v>4877</v>
      </c>
      <c r="AL849" s="187" t="s">
        <v>4878</v>
      </c>
      <c r="AM849" s="162"/>
      <c r="AN849" s="162"/>
      <c r="AO849" s="162"/>
      <c r="AP849" s="162"/>
      <c r="AQ849" s="162"/>
      <c r="AR849" s="162"/>
      <c r="AS849" s="162"/>
      <c r="AT849" s="162"/>
      <c r="AU849" s="162"/>
      <c r="AV849" s="162"/>
      <c r="AW849" s="162"/>
      <c r="AX849" s="162">
        <v>847</v>
      </c>
      <c r="AY849" s="162" t="s">
        <v>361</v>
      </c>
      <c r="AZ849" s="162">
        <v>0</v>
      </c>
      <c r="BA849" s="206" t="s">
        <v>361</v>
      </c>
      <c r="BB849" s="162" t="s">
        <v>361</v>
      </c>
    </row>
    <row r="850" spans="34:54">
      <c r="AH850" s="165" t="s">
        <v>866</v>
      </c>
      <c r="AI850" s="189">
        <v>849</v>
      </c>
      <c r="AJ850" s="189" t="s">
        <v>4879</v>
      </c>
      <c r="AK850" s="183" t="s">
        <v>4880</v>
      </c>
      <c r="AL850" s="186" t="s">
        <v>4881</v>
      </c>
      <c r="AM850" s="162"/>
      <c r="AN850" s="162"/>
      <c r="AO850" s="162"/>
      <c r="AP850" s="162"/>
      <c r="AQ850" s="162"/>
      <c r="AR850" s="162"/>
      <c r="AS850" s="162"/>
      <c r="AT850" s="162"/>
      <c r="AU850" s="162"/>
      <c r="AV850" s="162"/>
      <c r="AW850" s="162"/>
      <c r="AX850" s="162">
        <v>848</v>
      </c>
      <c r="AY850" s="162" t="s">
        <v>361</v>
      </c>
      <c r="AZ850" s="162">
        <v>0</v>
      </c>
      <c r="BA850" s="206" t="s">
        <v>361</v>
      </c>
      <c r="BB850" s="162" t="s">
        <v>361</v>
      </c>
    </row>
    <row r="851" spans="34:54">
      <c r="AH851" s="165" t="s">
        <v>866</v>
      </c>
      <c r="AI851" s="189">
        <v>850</v>
      </c>
      <c r="AJ851" s="189" t="s">
        <v>4882</v>
      </c>
      <c r="AK851" s="184" t="s">
        <v>4883</v>
      </c>
      <c r="AL851" s="187" t="s">
        <v>4884</v>
      </c>
      <c r="AM851" s="162"/>
      <c r="AN851" s="162"/>
      <c r="AO851" s="162"/>
      <c r="AP851" s="162"/>
      <c r="AQ851" s="162"/>
      <c r="AR851" s="162"/>
      <c r="AS851" s="162"/>
      <c r="AT851" s="162"/>
      <c r="AU851" s="162"/>
      <c r="AV851" s="162"/>
      <c r="AW851" s="162"/>
      <c r="AX851" s="162">
        <v>849</v>
      </c>
      <c r="AY851" s="162" t="s">
        <v>361</v>
      </c>
      <c r="AZ851" s="162">
        <v>0</v>
      </c>
      <c r="BA851" s="206" t="s">
        <v>361</v>
      </c>
      <c r="BB851" s="162" t="s">
        <v>361</v>
      </c>
    </row>
    <row r="852" spans="34:54">
      <c r="AH852" s="165" t="s">
        <v>866</v>
      </c>
      <c r="AI852" s="189">
        <v>851</v>
      </c>
      <c r="AJ852" s="189" t="s">
        <v>4885</v>
      </c>
      <c r="AK852" s="183" t="s">
        <v>4886</v>
      </c>
      <c r="AL852" s="186" t="s">
        <v>4887</v>
      </c>
      <c r="AM852" s="162"/>
      <c r="AN852" s="162"/>
      <c r="AO852" s="162"/>
      <c r="AP852" s="162"/>
      <c r="AQ852" s="162"/>
      <c r="AR852" s="162"/>
      <c r="AS852" s="162"/>
      <c r="AT852" s="162"/>
      <c r="AU852" s="162"/>
      <c r="AV852" s="162"/>
      <c r="AW852" s="162"/>
      <c r="AX852" s="162">
        <v>850</v>
      </c>
      <c r="AY852" s="162" t="s">
        <v>361</v>
      </c>
      <c r="AZ852" s="162">
        <v>0</v>
      </c>
      <c r="BA852" s="206" t="s">
        <v>361</v>
      </c>
      <c r="BB852" s="162" t="s">
        <v>361</v>
      </c>
    </row>
    <row r="853" spans="34:54">
      <c r="AH853" s="165" t="s">
        <v>866</v>
      </c>
      <c r="AI853" s="189">
        <v>852</v>
      </c>
      <c r="AJ853" s="189" t="s">
        <v>4888</v>
      </c>
      <c r="AK853" s="184" t="s">
        <v>4889</v>
      </c>
      <c r="AL853" s="187" t="s">
        <v>4890</v>
      </c>
      <c r="AM853" s="162"/>
      <c r="AN853" s="162"/>
      <c r="AO853" s="162"/>
      <c r="AP853" s="162"/>
      <c r="AQ853" s="162"/>
      <c r="AR853" s="162"/>
      <c r="AS853" s="162"/>
      <c r="AT853" s="162"/>
      <c r="AU853" s="162"/>
      <c r="AV853" s="162"/>
      <c r="AW853" s="162"/>
      <c r="AX853" s="162">
        <v>851</v>
      </c>
      <c r="AY853" s="162" t="s">
        <v>361</v>
      </c>
      <c r="AZ853" s="162">
        <v>0</v>
      </c>
      <c r="BA853" s="206" t="s">
        <v>361</v>
      </c>
      <c r="BB853" s="162" t="s">
        <v>361</v>
      </c>
    </row>
    <row r="854" spans="34:54">
      <c r="AH854" s="165" t="s">
        <v>866</v>
      </c>
      <c r="AI854" s="189">
        <v>853</v>
      </c>
      <c r="AJ854" s="189" t="s">
        <v>4891</v>
      </c>
      <c r="AK854" s="183" t="s">
        <v>3657</v>
      </c>
      <c r="AL854" s="186" t="s">
        <v>4892</v>
      </c>
      <c r="AM854" s="162"/>
      <c r="AN854" s="162"/>
      <c r="AO854" s="162"/>
      <c r="AP854" s="162"/>
      <c r="AQ854" s="162"/>
      <c r="AR854" s="162"/>
      <c r="AS854" s="162"/>
      <c r="AT854" s="162"/>
      <c r="AU854" s="162"/>
      <c r="AV854" s="162"/>
      <c r="AW854" s="162"/>
      <c r="AX854" s="162">
        <v>852</v>
      </c>
      <c r="AY854" s="162" t="s">
        <v>361</v>
      </c>
      <c r="AZ854" s="162">
        <v>0</v>
      </c>
      <c r="BA854" s="206" t="s">
        <v>361</v>
      </c>
      <c r="BB854" s="162" t="s">
        <v>361</v>
      </c>
    </row>
    <row r="855" spans="34:54">
      <c r="AH855" s="165" t="s">
        <v>866</v>
      </c>
      <c r="AI855" s="189">
        <v>854</v>
      </c>
      <c r="AJ855" s="189" t="s">
        <v>4893</v>
      </c>
      <c r="AK855" s="184" t="s">
        <v>4894</v>
      </c>
      <c r="AL855" s="187" t="s">
        <v>4895</v>
      </c>
      <c r="AM855" s="162"/>
      <c r="AN855" s="162"/>
      <c r="AO855" s="162"/>
      <c r="AP855" s="162"/>
      <c r="AQ855" s="162"/>
      <c r="AR855" s="162"/>
      <c r="AS855" s="162"/>
      <c r="AT855" s="162"/>
      <c r="AU855" s="162"/>
      <c r="AV855" s="162"/>
      <c r="AW855" s="162"/>
      <c r="AX855" s="162">
        <v>853</v>
      </c>
      <c r="AY855" s="162" t="s">
        <v>361</v>
      </c>
      <c r="AZ855" s="162">
        <v>0</v>
      </c>
      <c r="BA855" s="206" t="s">
        <v>361</v>
      </c>
      <c r="BB855" s="162" t="s">
        <v>361</v>
      </c>
    </row>
    <row r="856" spans="34:54">
      <c r="AH856" s="165" t="s">
        <v>866</v>
      </c>
      <c r="AI856" s="189">
        <v>855</v>
      </c>
      <c r="AJ856" s="189" t="s">
        <v>4896</v>
      </c>
      <c r="AK856" s="183" t="s">
        <v>4897</v>
      </c>
      <c r="AL856" s="186" t="s">
        <v>4898</v>
      </c>
      <c r="AM856" s="162"/>
      <c r="AN856" s="162"/>
      <c r="AO856" s="162"/>
      <c r="AP856" s="162"/>
      <c r="AQ856" s="162"/>
      <c r="AR856" s="162"/>
      <c r="AS856" s="162"/>
      <c r="AT856" s="162"/>
      <c r="AU856" s="162"/>
      <c r="AV856" s="162"/>
      <c r="AW856" s="162"/>
      <c r="AX856" s="162">
        <v>854</v>
      </c>
      <c r="AY856" s="162" t="s">
        <v>361</v>
      </c>
      <c r="AZ856" s="162">
        <v>0</v>
      </c>
      <c r="BA856" s="206" t="s">
        <v>361</v>
      </c>
      <c r="BB856" s="162" t="s">
        <v>361</v>
      </c>
    </row>
    <row r="857" spans="34:54">
      <c r="AH857" s="165" t="s">
        <v>866</v>
      </c>
      <c r="AI857" s="189">
        <v>856</v>
      </c>
      <c r="AJ857" s="189" t="s">
        <v>4899</v>
      </c>
      <c r="AK857" s="184" t="s">
        <v>4900</v>
      </c>
      <c r="AL857" s="187" t="s">
        <v>4901</v>
      </c>
      <c r="AM857" s="162"/>
      <c r="AN857" s="162"/>
      <c r="AO857" s="162"/>
      <c r="AP857" s="162"/>
      <c r="AQ857" s="162"/>
      <c r="AR857" s="162"/>
      <c r="AS857" s="162"/>
      <c r="AT857" s="162"/>
      <c r="AU857" s="162"/>
      <c r="AV857" s="162"/>
      <c r="AW857" s="162"/>
      <c r="AX857" s="162">
        <v>855</v>
      </c>
      <c r="AY857" s="162" t="s">
        <v>361</v>
      </c>
      <c r="AZ857" s="162">
        <v>0</v>
      </c>
      <c r="BA857" s="206" t="s">
        <v>361</v>
      </c>
      <c r="BB857" s="162" t="s">
        <v>361</v>
      </c>
    </row>
    <row r="858" spans="34:54">
      <c r="AH858" s="165" t="s">
        <v>866</v>
      </c>
      <c r="AI858" s="189">
        <v>857</v>
      </c>
      <c r="AJ858" s="189" t="s">
        <v>4902</v>
      </c>
      <c r="AK858" s="183" t="s">
        <v>4903</v>
      </c>
      <c r="AL858" s="186" t="s">
        <v>4904</v>
      </c>
      <c r="AM858" s="162"/>
      <c r="AN858" s="162"/>
      <c r="AO858" s="162"/>
      <c r="AP858" s="162"/>
      <c r="AQ858" s="162"/>
      <c r="AR858" s="162"/>
      <c r="AS858" s="162"/>
      <c r="AT858" s="162"/>
      <c r="AU858" s="162"/>
      <c r="AV858" s="162"/>
      <c r="AW858" s="162"/>
      <c r="AX858" s="162">
        <v>856</v>
      </c>
      <c r="AY858" s="162" t="s">
        <v>361</v>
      </c>
      <c r="AZ858" s="162">
        <v>0</v>
      </c>
      <c r="BA858" s="206" t="s">
        <v>361</v>
      </c>
      <c r="BB858" s="162" t="s">
        <v>361</v>
      </c>
    </row>
    <row r="859" spans="34:54">
      <c r="AH859" s="165" t="s">
        <v>866</v>
      </c>
      <c r="AI859" s="189">
        <v>858</v>
      </c>
      <c r="AJ859" s="189" t="s">
        <v>4905</v>
      </c>
      <c r="AK859" s="184" t="s">
        <v>4906</v>
      </c>
      <c r="AL859" s="187" t="s">
        <v>4907</v>
      </c>
      <c r="AM859" s="162"/>
      <c r="AN859" s="162"/>
      <c r="AO859" s="162"/>
      <c r="AP859" s="162"/>
      <c r="AQ859" s="162"/>
      <c r="AR859" s="162"/>
      <c r="AS859" s="162"/>
      <c r="AT859" s="162"/>
      <c r="AU859" s="162"/>
      <c r="AV859" s="162"/>
      <c r="AW859" s="162"/>
      <c r="AX859" s="162">
        <v>857</v>
      </c>
      <c r="AY859" s="162" t="s">
        <v>361</v>
      </c>
      <c r="AZ859" s="162">
        <v>0</v>
      </c>
      <c r="BA859" s="206" t="s">
        <v>361</v>
      </c>
      <c r="BB859" s="162" t="s">
        <v>361</v>
      </c>
    </row>
    <row r="860" spans="34:54">
      <c r="AH860" s="165" t="s">
        <v>866</v>
      </c>
      <c r="AI860" s="189">
        <v>859</v>
      </c>
      <c r="AJ860" s="189" t="s">
        <v>4908</v>
      </c>
      <c r="AK860" s="183" t="s">
        <v>4909</v>
      </c>
      <c r="AL860" s="186" t="s">
        <v>4910</v>
      </c>
      <c r="AM860" s="162"/>
      <c r="AN860" s="162"/>
      <c r="AO860" s="162"/>
      <c r="AP860" s="162"/>
      <c r="AQ860" s="162"/>
      <c r="AR860" s="162"/>
      <c r="AS860" s="162"/>
      <c r="AT860" s="162"/>
      <c r="AU860" s="162"/>
      <c r="AV860" s="162"/>
      <c r="AW860" s="162"/>
      <c r="AX860" s="162">
        <v>858</v>
      </c>
      <c r="AY860" s="162" t="s">
        <v>361</v>
      </c>
      <c r="AZ860" s="162">
        <v>0</v>
      </c>
      <c r="BA860" s="206" t="s">
        <v>361</v>
      </c>
      <c r="BB860" s="162" t="s">
        <v>361</v>
      </c>
    </row>
    <row r="861" spans="34:54">
      <c r="AH861" s="165" t="s">
        <v>866</v>
      </c>
      <c r="AI861" s="189">
        <v>860</v>
      </c>
      <c r="AJ861" s="189" t="s">
        <v>4911</v>
      </c>
      <c r="AK861" s="184" t="s">
        <v>4912</v>
      </c>
      <c r="AL861" s="187" t="s">
        <v>4913</v>
      </c>
      <c r="AM861" s="162"/>
      <c r="AN861" s="162"/>
      <c r="AO861" s="162"/>
      <c r="AP861" s="162"/>
      <c r="AQ861" s="162"/>
      <c r="AR861" s="162"/>
      <c r="AS861" s="162"/>
      <c r="AT861" s="162"/>
      <c r="AU861" s="162"/>
      <c r="AV861" s="162"/>
      <c r="AW861" s="162"/>
      <c r="AX861" s="162">
        <v>859</v>
      </c>
      <c r="AY861" s="162" t="s">
        <v>361</v>
      </c>
      <c r="AZ861" s="162">
        <v>0</v>
      </c>
      <c r="BA861" s="206" t="s">
        <v>361</v>
      </c>
      <c r="BB861" s="162" t="s">
        <v>361</v>
      </c>
    </row>
    <row r="862" spans="34:54">
      <c r="AH862" s="165" t="s">
        <v>866</v>
      </c>
      <c r="AI862" s="189">
        <v>861</v>
      </c>
      <c r="AJ862" s="189" t="s">
        <v>4914</v>
      </c>
      <c r="AK862" s="183" t="s">
        <v>4915</v>
      </c>
      <c r="AL862" s="186" t="s">
        <v>4916</v>
      </c>
      <c r="AM862" s="162"/>
      <c r="AN862" s="162"/>
      <c r="AO862" s="162"/>
      <c r="AP862" s="162"/>
      <c r="AQ862" s="162"/>
      <c r="AR862" s="162"/>
      <c r="AS862" s="162"/>
      <c r="AT862" s="162"/>
      <c r="AU862" s="162"/>
      <c r="AV862" s="162"/>
      <c r="AW862" s="162"/>
      <c r="AX862" s="162">
        <v>860</v>
      </c>
      <c r="AY862" s="162" t="s">
        <v>361</v>
      </c>
      <c r="AZ862" s="162">
        <v>0</v>
      </c>
      <c r="BA862" s="206" t="s">
        <v>361</v>
      </c>
      <c r="BB862" s="162" t="s">
        <v>361</v>
      </c>
    </row>
    <row r="863" spans="34:54">
      <c r="AH863" s="165" t="s">
        <v>866</v>
      </c>
      <c r="AI863" s="189">
        <v>862</v>
      </c>
      <c r="AJ863" s="189" t="s">
        <v>4917</v>
      </c>
      <c r="AK863" s="184" t="s">
        <v>4918</v>
      </c>
      <c r="AL863" s="187" t="s">
        <v>4919</v>
      </c>
      <c r="AM863" s="162"/>
      <c r="AN863" s="162"/>
      <c r="AO863" s="162"/>
      <c r="AP863" s="162"/>
      <c r="AQ863" s="162"/>
      <c r="AR863" s="162"/>
      <c r="AS863" s="162"/>
      <c r="AT863" s="162"/>
      <c r="AU863" s="162"/>
      <c r="AV863" s="162"/>
      <c r="AW863" s="162"/>
      <c r="AX863" s="162">
        <v>861</v>
      </c>
      <c r="AY863" s="162" t="s">
        <v>361</v>
      </c>
      <c r="AZ863" s="162">
        <v>0</v>
      </c>
      <c r="BA863" s="206" t="s">
        <v>361</v>
      </c>
      <c r="BB863" s="162" t="s">
        <v>361</v>
      </c>
    </row>
    <row r="864" spans="34:54">
      <c r="AH864" s="165" t="s">
        <v>873</v>
      </c>
      <c r="AI864" s="189">
        <v>863</v>
      </c>
      <c r="AJ864" s="189" t="s">
        <v>4920</v>
      </c>
      <c r="AK864" s="183" t="s">
        <v>4921</v>
      </c>
      <c r="AL864" s="186" t="s">
        <v>4922</v>
      </c>
      <c r="AM864" s="162"/>
      <c r="AN864" s="162"/>
      <c r="AO864" s="162"/>
      <c r="AP864" s="162"/>
      <c r="AQ864" s="162"/>
      <c r="AR864" s="162"/>
      <c r="AS864" s="162"/>
      <c r="AT864" s="162"/>
      <c r="AU864" s="162"/>
      <c r="AV864" s="162"/>
      <c r="AW864" s="162"/>
      <c r="AX864" s="162">
        <v>862</v>
      </c>
      <c r="AY864" s="162" t="s">
        <v>361</v>
      </c>
      <c r="AZ864" s="162">
        <v>0</v>
      </c>
      <c r="BA864" s="206" t="s">
        <v>361</v>
      </c>
      <c r="BB864" s="162" t="s">
        <v>361</v>
      </c>
    </row>
    <row r="865" spans="34:54">
      <c r="AH865" s="165" t="s">
        <v>873</v>
      </c>
      <c r="AI865" s="189">
        <v>864</v>
      </c>
      <c r="AJ865" s="189" t="s">
        <v>4923</v>
      </c>
      <c r="AK865" s="184" t="s">
        <v>4924</v>
      </c>
      <c r="AL865" s="187" t="s">
        <v>4925</v>
      </c>
      <c r="AM865" s="162"/>
      <c r="AN865" s="162"/>
      <c r="AO865" s="162"/>
      <c r="AP865" s="162"/>
      <c r="AQ865" s="162"/>
      <c r="AR865" s="162"/>
      <c r="AS865" s="162"/>
      <c r="AT865" s="162"/>
      <c r="AU865" s="162"/>
      <c r="AV865" s="162"/>
      <c r="AW865" s="162"/>
      <c r="AX865" s="162">
        <v>863</v>
      </c>
      <c r="AY865" s="162" t="s">
        <v>361</v>
      </c>
      <c r="AZ865" s="162">
        <v>0</v>
      </c>
      <c r="BA865" s="206" t="s">
        <v>361</v>
      </c>
      <c r="BB865" s="162" t="s">
        <v>361</v>
      </c>
    </row>
    <row r="866" spans="34:54">
      <c r="AH866" s="165" t="s">
        <v>873</v>
      </c>
      <c r="AI866" s="189">
        <v>865</v>
      </c>
      <c r="AJ866" s="189" t="s">
        <v>4926</v>
      </c>
      <c r="AK866" s="183" t="s">
        <v>4927</v>
      </c>
      <c r="AL866" s="186" t="s">
        <v>4928</v>
      </c>
      <c r="AM866" s="162"/>
      <c r="AN866" s="162"/>
      <c r="AO866" s="162"/>
      <c r="AP866" s="162"/>
      <c r="AQ866" s="162"/>
      <c r="AR866" s="162"/>
      <c r="AS866" s="162"/>
      <c r="AT866" s="162"/>
      <c r="AU866" s="162"/>
      <c r="AV866" s="162"/>
      <c r="AW866" s="162"/>
      <c r="AX866" s="162">
        <v>864</v>
      </c>
      <c r="AY866" s="162" t="s">
        <v>361</v>
      </c>
      <c r="AZ866" s="162">
        <v>0</v>
      </c>
      <c r="BA866" s="206" t="s">
        <v>361</v>
      </c>
      <c r="BB866" s="162" t="s">
        <v>361</v>
      </c>
    </row>
    <row r="867" spans="34:54">
      <c r="AH867" s="165" t="s">
        <v>873</v>
      </c>
      <c r="AI867" s="189">
        <v>866</v>
      </c>
      <c r="AJ867" s="189" t="s">
        <v>4929</v>
      </c>
      <c r="AK867" s="184" t="s">
        <v>4930</v>
      </c>
      <c r="AL867" s="187" t="s">
        <v>4931</v>
      </c>
      <c r="AM867" s="162"/>
      <c r="AN867" s="162"/>
      <c r="AO867" s="162"/>
      <c r="AP867" s="162"/>
      <c r="AQ867" s="162"/>
      <c r="AR867" s="162"/>
      <c r="AS867" s="162"/>
      <c r="AT867" s="162"/>
      <c r="AU867" s="162"/>
      <c r="AV867" s="162"/>
      <c r="AW867" s="162"/>
      <c r="AX867" s="162">
        <v>865</v>
      </c>
      <c r="AY867" s="162" t="s">
        <v>361</v>
      </c>
      <c r="AZ867" s="162">
        <v>0</v>
      </c>
      <c r="BA867" s="206" t="s">
        <v>361</v>
      </c>
      <c r="BB867" s="162" t="s">
        <v>361</v>
      </c>
    </row>
    <row r="868" spans="34:54">
      <c r="AH868" s="165" t="s">
        <v>873</v>
      </c>
      <c r="AI868" s="189">
        <v>867</v>
      </c>
      <c r="AJ868" s="189" t="s">
        <v>4932</v>
      </c>
      <c r="AK868" s="183" t="s">
        <v>4933</v>
      </c>
      <c r="AL868" s="186" t="s">
        <v>4934</v>
      </c>
      <c r="AM868" s="162"/>
      <c r="AN868" s="162"/>
      <c r="AO868" s="162"/>
      <c r="AP868" s="162"/>
      <c r="AQ868" s="162"/>
      <c r="AR868" s="162"/>
      <c r="AS868" s="162"/>
      <c r="AT868" s="162"/>
      <c r="AU868" s="162"/>
      <c r="AV868" s="162"/>
      <c r="AW868" s="162"/>
      <c r="AX868" s="162">
        <v>866</v>
      </c>
      <c r="AY868" s="162" t="s">
        <v>361</v>
      </c>
      <c r="AZ868" s="162">
        <v>0</v>
      </c>
      <c r="BA868" s="206" t="s">
        <v>361</v>
      </c>
      <c r="BB868" s="162" t="s">
        <v>361</v>
      </c>
    </row>
    <row r="869" spans="34:54">
      <c r="AH869" s="165" t="s">
        <v>873</v>
      </c>
      <c r="AI869" s="189">
        <v>868</v>
      </c>
      <c r="AJ869" s="189" t="s">
        <v>4935</v>
      </c>
      <c r="AK869" s="184" t="s">
        <v>4936</v>
      </c>
      <c r="AL869" s="187" t="s">
        <v>4937</v>
      </c>
      <c r="AM869" s="162"/>
      <c r="AN869" s="162"/>
      <c r="AO869" s="162"/>
      <c r="AP869" s="162"/>
      <c r="AQ869" s="162"/>
      <c r="AR869" s="162"/>
      <c r="AS869" s="162"/>
      <c r="AT869" s="162"/>
      <c r="AU869" s="162"/>
      <c r="AV869" s="162"/>
      <c r="AW869" s="162"/>
      <c r="AX869" s="162">
        <v>867</v>
      </c>
      <c r="AY869" s="162" t="s">
        <v>361</v>
      </c>
      <c r="AZ869" s="162">
        <v>0</v>
      </c>
      <c r="BA869" s="206" t="s">
        <v>361</v>
      </c>
      <c r="BB869" s="162" t="s">
        <v>361</v>
      </c>
    </row>
    <row r="870" spans="34:54">
      <c r="AH870" s="165" t="s">
        <v>873</v>
      </c>
      <c r="AI870" s="189">
        <v>869</v>
      </c>
      <c r="AJ870" s="189" t="s">
        <v>4938</v>
      </c>
      <c r="AK870" s="183" t="s">
        <v>4939</v>
      </c>
      <c r="AL870" s="186" t="s">
        <v>4940</v>
      </c>
      <c r="AM870" s="162"/>
      <c r="AN870" s="162"/>
      <c r="AO870" s="162"/>
      <c r="AP870" s="162"/>
      <c r="AQ870" s="162"/>
      <c r="AR870" s="162"/>
      <c r="AS870" s="162"/>
      <c r="AT870" s="162"/>
      <c r="AU870" s="162"/>
      <c r="AV870" s="162"/>
      <c r="AW870" s="162"/>
      <c r="AX870" s="162">
        <v>868</v>
      </c>
      <c r="AY870" s="162" t="s">
        <v>361</v>
      </c>
      <c r="AZ870" s="162">
        <v>0</v>
      </c>
      <c r="BA870" s="206" t="s">
        <v>361</v>
      </c>
      <c r="BB870" s="162" t="s">
        <v>361</v>
      </c>
    </row>
    <row r="871" spans="34:54">
      <c r="AH871" s="165" t="s">
        <v>873</v>
      </c>
      <c r="AI871" s="189">
        <v>870</v>
      </c>
      <c r="AJ871" s="189" t="s">
        <v>4941</v>
      </c>
      <c r="AK871" s="184" t="s">
        <v>4942</v>
      </c>
      <c r="AL871" s="187" t="s">
        <v>4943</v>
      </c>
      <c r="AM871" s="162"/>
      <c r="AN871" s="162"/>
      <c r="AO871" s="162"/>
      <c r="AP871" s="162"/>
      <c r="AQ871" s="162"/>
      <c r="AR871" s="162"/>
      <c r="AS871" s="162"/>
      <c r="AT871" s="162"/>
      <c r="AU871" s="162"/>
      <c r="AV871" s="162"/>
      <c r="AW871" s="162"/>
      <c r="AX871" s="162">
        <v>869</v>
      </c>
      <c r="AY871" s="162" t="s">
        <v>361</v>
      </c>
      <c r="AZ871" s="162">
        <v>0</v>
      </c>
      <c r="BA871" s="206" t="s">
        <v>361</v>
      </c>
      <c r="BB871" s="162" t="s">
        <v>361</v>
      </c>
    </row>
    <row r="872" spans="34:54">
      <c r="AH872" s="165" t="s">
        <v>873</v>
      </c>
      <c r="AI872" s="189">
        <v>871</v>
      </c>
      <c r="AJ872" s="189" t="s">
        <v>4944</v>
      </c>
      <c r="AK872" s="183" t="s">
        <v>4945</v>
      </c>
      <c r="AL872" s="186" t="s">
        <v>4946</v>
      </c>
      <c r="AM872" s="162"/>
      <c r="AN872" s="162"/>
      <c r="AO872" s="162"/>
      <c r="AP872" s="162"/>
      <c r="AQ872" s="162"/>
      <c r="AR872" s="162"/>
      <c r="AS872" s="162"/>
      <c r="AT872" s="162"/>
      <c r="AU872" s="162"/>
      <c r="AV872" s="162"/>
      <c r="AW872" s="162"/>
      <c r="AX872" s="162">
        <v>870</v>
      </c>
      <c r="AY872" s="162" t="s">
        <v>361</v>
      </c>
      <c r="AZ872" s="162">
        <v>0</v>
      </c>
      <c r="BA872" s="206" t="s">
        <v>361</v>
      </c>
      <c r="BB872" s="162" t="s">
        <v>361</v>
      </c>
    </row>
    <row r="873" spans="34:54">
      <c r="AH873" s="165" t="s">
        <v>873</v>
      </c>
      <c r="AI873" s="189">
        <v>872</v>
      </c>
      <c r="AJ873" s="189" t="s">
        <v>4947</v>
      </c>
      <c r="AK873" s="184" t="s">
        <v>4948</v>
      </c>
      <c r="AL873" s="187" t="s">
        <v>4949</v>
      </c>
      <c r="AM873" s="162"/>
      <c r="AN873" s="162"/>
      <c r="AO873" s="162"/>
      <c r="AP873" s="162"/>
      <c r="AQ873" s="162"/>
      <c r="AR873" s="162"/>
      <c r="AS873" s="162"/>
      <c r="AT873" s="162"/>
      <c r="AU873" s="162"/>
      <c r="AV873" s="162"/>
      <c r="AW873" s="162"/>
      <c r="AX873" s="162">
        <v>871</v>
      </c>
      <c r="AY873" s="162" t="s">
        <v>361</v>
      </c>
      <c r="AZ873" s="162">
        <v>0</v>
      </c>
      <c r="BA873" s="206" t="s">
        <v>361</v>
      </c>
      <c r="BB873" s="162" t="s">
        <v>361</v>
      </c>
    </row>
    <row r="874" spans="34:54">
      <c r="AH874" s="165" t="s">
        <v>873</v>
      </c>
      <c r="AI874" s="189">
        <v>873</v>
      </c>
      <c r="AJ874" s="189" t="s">
        <v>4950</v>
      </c>
      <c r="AK874" s="183" t="s">
        <v>4951</v>
      </c>
      <c r="AL874" s="186" t="s">
        <v>4952</v>
      </c>
      <c r="AM874" s="162"/>
      <c r="AN874" s="162"/>
      <c r="AO874" s="162"/>
      <c r="AP874" s="162"/>
      <c r="AQ874" s="162"/>
      <c r="AR874" s="162"/>
      <c r="AS874" s="162"/>
      <c r="AT874" s="162"/>
      <c r="AU874" s="162"/>
      <c r="AV874" s="162"/>
      <c r="AW874" s="162"/>
      <c r="AX874" s="162">
        <v>872</v>
      </c>
      <c r="AY874" s="162" t="s">
        <v>361</v>
      </c>
      <c r="AZ874" s="162">
        <v>0</v>
      </c>
      <c r="BA874" s="206" t="s">
        <v>361</v>
      </c>
      <c r="BB874" s="162" t="s">
        <v>361</v>
      </c>
    </row>
    <row r="875" spans="34:54">
      <c r="AH875" s="165" t="s">
        <v>873</v>
      </c>
      <c r="AI875" s="189">
        <v>874</v>
      </c>
      <c r="AJ875" s="189" t="s">
        <v>4953</v>
      </c>
      <c r="AK875" s="184" t="s">
        <v>4954</v>
      </c>
      <c r="AL875" s="187" t="s">
        <v>4955</v>
      </c>
      <c r="AM875" s="162"/>
      <c r="AN875" s="162"/>
      <c r="AO875" s="162"/>
      <c r="AP875" s="162"/>
      <c r="AQ875" s="162"/>
      <c r="AR875" s="162"/>
      <c r="AS875" s="162"/>
      <c r="AT875" s="162"/>
      <c r="AU875" s="162"/>
      <c r="AV875" s="162"/>
      <c r="AW875" s="162"/>
      <c r="AX875" s="162">
        <v>873</v>
      </c>
      <c r="AY875" s="162" t="s">
        <v>361</v>
      </c>
      <c r="AZ875" s="162">
        <v>0</v>
      </c>
      <c r="BA875" s="206" t="s">
        <v>361</v>
      </c>
      <c r="BB875" s="162" t="s">
        <v>361</v>
      </c>
    </row>
    <row r="876" spans="34:54">
      <c r="AH876" s="165" t="s">
        <v>873</v>
      </c>
      <c r="AI876" s="189">
        <v>875</v>
      </c>
      <c r="AJ876" s="189" t="s">
        <v>4956</v>
      </c>
      <c r="AK876" s="183" t="s">
        <v>4957</v>
      </c>
      <c r="AL876" s="186" t="s">
        <v>4958</v>
      </c>
      <c r="AM876" s="162"/>
      <c r="AN876" s="162"/>
      <c r="AO876" s="162"/>
      <c r="AP876" s="162"/>
      <c r="AQ876" s="162"/>
      <c r="AR876" s="162"/>
      <c r="AS876" s="162"/>
      <c r="AT876" s="162"/>
      <c r="AU876" s="162"/>
      <c r="AV876" s="162"/>
      <c r="AW876" s="162"/>
      <c r="AX876" s="162">
        <v>874</v>
      </c>
      <c r="AY876" s="162" t="s">
        <v>361</v>
      </c>
      <c r="AZ876" s="162">
        <v>0</v>
      </c>
      <c r="BA876" s="206" t="s">
        <v>361</v>
      </c>
      <c r="BB876" s="162" t="s">
        <v>361</v>
      </c>
    </row>
    <row r="877" spans="34:54">
      <c r="AH877" s="165" t="s">
        <v>897</v>
      </c>
      <c r="AI877" s="189">
        <v>876</v>
      </c>
      <c r="AJ877" s="189" t="s">
        <v>4959</v>
      </c>
      <c r="AK877" s="184" t="s">
        <v>4960</v>
      </c>
      <c r="AL877" s="187" t="s">
        <v>4961</v>
      </c>
      <c r="AM877" s="162"/>
      <c r="AN877" s="162"/>
      <c r="AO877" s="162"/>
      <c r="AP877" s="162"/>
      <c r="AQ877" s="162"/>
      <c r="AR877" s="162"/>
      <c r="AS877" s="162"/>
      <c r="AT877" s="162"/>
      <c r="AU877" s="162"/>
      <c r="AV877" s="162"/>
      <c r="AW877" s="162"/>
      <c r="AX877" s="162">
        <v>875</v>
      </c>
      <c r="AY877" s="162" t="s">
        <v>361</v>
      </c>
      <c r="AZ877" s="162">
        <v>0</v>
      </c>
      <c r="BA877" s="206" t="s">
        <v>361</v>
      </c>
      <c r="BB877" s="162" t="s">
        <v>361</v>
      </c>
    </row>
    <row r="878" spans="34:54">
      <c r="AH878" s="165" t="s">
        <v>897</v>
      </c>
      <c r="AI878" s="189">
        <v>877</v>
      </c>
      <c r="AJ878" s="189" t="s">
        <v>4962</v>
      </c>
      <c r="AK878" s="183" t="s">
        <v>4963</v>
      </c>
      <c r="AL878" s="186" t="s">
        <v>4964</v>
      </c>
      <c r="AM878" s="162"/>
      <c r="AN878" s="162"/>
      <c r="AO878" s="162"/>
      <c r="AP878" s="162"/>
      <c r="AQ878" s="162"/>
      <c r="AR878" s="162"/>
      <c r="AS878" s="162"/>
      <c r="AT878" s="162"/>
      <c r="AU878" s="162"/>
      <c r="AV878" s="162"/>
      <c r="AW878" s="162"/>
      <c r="AX878" s="162">
        <v>876</v>
      </c>
      <c r="AY878" s="162" t="s">
        <v>361</v>
      </c>
      <c r="AZ878" s="162">
        <v>0</v>
      </c>
      <c r="BA878" s="206" t="s">
        <v>361</v>
      </c>
      <c r="BB878" s="162" t="s">
        <v>361</v>
      </c>
    </row>
    <row r="879" spans="34:54">
      <c r="AH879" s="165" t="s">
        <v>897</v>
      </c>
      <c r="AI879" s="189">
        <v>878</v>
      </c>
      <c r="AJ879" s="189" t="s">
        <v>4965</v>
      </c>
      <c r="AK879" s="184" t="s">
        <v>4966</v>
      </c>
      <c r="AL879" s="187" t="s">
        <v>4967</v>
      </c>
      <c r="AM879" s="162"/>
      <c r="AN879" s="162"/>
      <c r="AO879" s="162"/>
      <c r="AP879" s="162"/>
      <c r="AQ879" s="162"/>
      <c r="AR879" s="162"/>
      <c r="AS879" s="162"/>
      <c r="AT879" s="162"/>
      <c r="AU879" s="162"/>
      <c r="AV879" s="162"/>
      <c r="AW879" s="162"/>
      <c r="AX879" s="162">
        <v>877</v>
      </c>
      <c r="AY879" s="162" t="s">
        <v>361</v>
      </c>
      <c r="AZ879" s="162">
        <v>0</v>
      </c>
      <c r="BA879" s="206" t="s">
        <v>361</v>
      </c>
      <c r="BB879" s="162" t="s">
        <v>361</v>
      </c>
    </row>
    <row r="880" spans="34:54">
      <c r="AH880" s="165" t="s">
        <v>897</v>
      </c>
      <c r="AI880" s="189">
        <v>879</v>
      </c>
      <c r="AJ880" s="189" t="s">
        <v>4968</v>
      </c>
      <c r="AK880" s="183" t="s">
        <v>4969</v>
      </c>
      <c r="AL880" s="186" t="s">
        <v>4970</v>
      </c>
      <c r="AM880" s="162"/>
      <c r="AN880" s="162"/>
      <c r="AO880" s="162"/>
      <c r="AP880" s="162"/>
      <c r="AQ880" s="162"/>
      <c r="AR880" s="162"/>
      <c r="AS880" s="162"/>
      <c r="AT880" s="162"/>
      <c r="AU880" s="162"/>
      <c r="AV880" s="162"/>
      <c r="AW880" s="162"/>
      <c r="AX880" s="162">
        <v>878</v>
      </c>
      <c r="AY880" s="162" t="s">
        <v>361</v>
      </c>
      <c r="AZ880" s="162">
        <v>0</v>
      </c>
      <c r="BA880" s="206" t="s">
        <v>361</v>
      </c>
      <c r="BB880" s="162" t="s">
        <v>361</v>
      </c>
    </row>
    <row r="881" spans="34:54">
      <c r="AH881" s="165" t="s">
        <v>897</v>
      </c>
      <c r="AI881" s="189">
        <v>880</v>
      </c>
      <c r="AJ881" s="189" t="s">
        <v>4971</v>
      </c>
      <c r="AK881" s="184" t="s">
        <v>3830</v>
      </c>
      <c r="AL881" s="187" t="s">
        <v>4972</v>
      </c>
      <c r="AM881" s="162"/>
      <c r="AN881" s="162"/>
      <c r="AO881" s="162"/>
      <c r="AP881" s="162"/>
      <c r="AQ881" s="162"/>
      <c r="AR881" s="162"/>
      <c r="AS881" s="162"/>
      <c r="AT881" s="162"/>
      <c r="AU881" s="162"/>
      <c r="AV881" s="162"/>
      <c r="AW881" s="162"/>
      <c r="AX881" s="162">
        <v>879</v>
      </c>
      <c r="AY881" s="162" t="s">
        <v>361</v>
      </c>
      <c r="AZ881" s="162">
        <v>0</v>
      </c>
      <c r="BA881" s="206" t="s">
        <v>361</v>
      </c>
      <c r="BB881" s="162" t="s">
        <v>361</v>
      </c>
    </row>
    <row r="882" spans="34:54">
      <c r="AH882" s="165" t="s">
        <v>897</v>
      </c>
      <c r="AI882" s="189">
        <v>881</v>
      </c>
      <c r="AJ882" s="189" t="s">
        <v>4973</v>
      </c>
      <c r="AK882" s="183" t="s">
        <v>4974</v>
      </c>
      <c r="AL882" s="186" t="s">
        <v>4975</v>
      </c>
      <c r="AM882" s="162"/>
      <c r="AN882" s="162"/>
      <c r="AO882" s="162"/>
      <c r="AP882" s="162"/>
      <c r="AQ882" s="162"/>
      <c r="AR882" s="162"/>
      <c r="AS882" s="162"/>
      <c r="AT882" s="162"/>
      <c r="AU882" s="162"/>
      <c r="AV882" s="162"/>
      <c r="AW882" s="162"/>
      <c r="AX882" s="162">
        <v>880</v>
      </c>
      <c r="AY882" s="162" t="s">
        <v>361</v>
      </c>
      <c r="AZ882" s="162">
        <v>0</v>
      </c>
      <c r="BA882" s="206" t="s">
        <v>361</v>
      </c>
      <c r="BB882" s="162" t="s">
        <v>361</v>
      </c>
    </row>
    <row r="883" spans="34:54">
      <c r="AH883" s="165" t="s">
        <v>897</v>
      </c>
      <c r="AI883" s="189">
        <v>882</v>
      </c>
      <c r="AJ883" s="189" t="s">
        <v>4976</v>
      </c>
      <c r="AK883" s="184" t="s">
        <v>4977</v>
      </c>
      <c r="AL883" s="187" t="s">
        <v>4978</v>
      </c>
      <c r="AM883" s="162"/>
      <c r="AN883" s="162"/>
      <c r="AO883" s="162"/>
      <c r="AP883" s="162"/>
      <c r="AQ883" s="162"/>
      <c r="AR883" s="162"/>
      <c r="AS883" s="162"/>
      <c r="AT883" s="162"/>
      <c r="AU883" s="162"/>
      <c r="AV883" s="162"/>
      <c r="AW883" s="162"/>
      <c r="AX883" s="162">
        <v>881</v>
      </c>
      <c r="AY883" s="162" t="s">
        <v>361</v>
      </c>
      <c r="AZ883" s="162">
        <v>0</v>
      </c>
      <c r="BA883" s="206" t="s">
        <v>361</v>
      </c>
      <c r="BB883" s="162" t="s">
        <v>361</v>
      </c>
    </row>
    <row r="884" spans="34:54">
      <c r="AH884" s="165" t="s">
        <v>897</v>
      </c>
      <c r="AI884" s="189">
        <v>883</v>
      </c>
      <c r="AJ884" s="189" t="s">
        <v>4979</v>
      </c>
      <c r="AK884" s="183" t="s">
        <v>4980</v>
      </c>
      <c r="AL884" s="186" t="s">
        <v>4981</v>
      </c>
      <c r="AM884" s="162"/>
      <c r="AN884" s="162"/>
      <c r="AO884" s="162"/>
      <c r="AP884" s="162"/>
      <c r="AQ884" s="162"/>
      <c r="AR884" s="162"/>
      <c r="AS884" s="162"/>
      <c r="AT884" s="162"/>
      <c r="AU884" s="162"/>
      <c r="AV884" s="162"/>
      <c r="AW884" s="162"/>
      <c r="AX884" s="162">
        <v>882</v>
      </c>
      <c r="AY884" s="162" t="s">
        <v>361</v>
      </c>
      <c r="AZ884" s="162">
        <v>0</v>
      </c>
      <c r="BA884" s="206" t="s">
        <v>361</v>
      </c>
      <c r="BB884" s="162" t="s">
        <v>361</v>
      </c>
    </row>
    <row r="885" spans="34:54">
      <c r="AH885" s="165" t="s">
        <v>897</v>
      </c>
      <c r="AI885" s="189">
        <v>884</v>
      </c>
      <c r="AJ885" s="189" t="s">
        <v>4982</v>
      </c>
      <c r="AK885" s="184" t="s">
        <v>4983</v>
      </c>
      <c r="AL885" s="187" t="s">
        <v>4984</v>
      </c>
      <c r="AM885" s="162"/>
      <c r="AN885" s="162"/>
      <c r="AO885" s="162"/>
      <c r="AP885" s="162"/>
      <c r="AQ885" s="162"/>
      <c r="AR885" s="162"/>
      <c r="AS885" s="162"/>
      <c r="AT885" s="162"/>
      <c r="AU885" s="162"/>
      <c r="AV885" s="162"/>
      <c r="AW885" s="162"/>
      <c r="AX885" s="162">
        <v>883</v>
      </c>
      <c r="AY885" s="162" t="s">
        <v>361</v>
      </c>
      <c r="AZ885" s="162">
        <v>0</v>
      </c>
      <c r="BA885" s="206" t="s">
        <v>361</v>
      </c>
      <c r="BB885" s="162" t="s">
        <v>361</v>
      </c>
    </row>
    <row r="886" spans="34:54">
      <c r="AH886" s="165" t="s">
        <v>897</v>
      </c>
      <c r="AI886" s="189">
        <v>885</v>
      </c>
      <c r="AJ886" s="189" t="s">
        <v>4985</v>
      </c>
      <c r="AK886" s="183" t="s">
        <v>4986</v>
      </c>
      <c r="AL886" s="186" t="s">
        <v>4987</v>
      </c>
      <c r="AM886" s="162"/>
      <c r="AN886" s="162"/>
      <c r="AO886" s="162"/>
      <c r="AP886" s="162"/>
      <c r="AQ886" s="162"/>
      <c r="AR886" s="162"/>
      <c r="AS886" s="162"/>
      <c r="AT886" s="162"/>
      <c r="AU886" s="162"/>
      <c r="AV886" s="162"/>
      <c r="AW886" s="162"/>
      <c r="AX886" s="162">
        <v>884</v>
      </c>
      <c r="AY886" s="162" t="s">
        <v>361</v>
      </c>
      <c r="AZ886" s="162">
        <v>0</v>
      </c>
      <c r="BA886" s="206" t="s">
        <v>361</v>
      </c>
      <c r="BB886" s="162" t="s">
        <v>361</v>
      </c>
    </row>
    <row r="887" spans="34:54">
      <c r="AH887" s="165" t="s">
        <v>872</v>
      </c>
      <c r="AI887" s="189">
        <v>886</v>
      </c>
      <c r="AJ887" s="189" t="s">
        <v>4988</v>
      </c>
      <c r="AK887" s="184" t="s">
        <v>4989</v>
      </c>
      <c r="AL887" s="187" t="s">
        <v>4990</v>
      </c>
      <c r="AM887" s="162"/>
      <c r="AN887" s="162"/>
      <c r="AO887" s="162"/>
      <c r="AP887" s="162"/>
      <c r="AQ887" s="162"/>
      <c r="AR887" s="162"/>
      <c r="AS887" s="162"/>
      <c r="AT887" s="162"/>
      <c r="AU887" s="162"/>
      <c r="AV887" s="162"/>
      <c r="AW887" s="162"/>
      <c r="AX887" s="162">
        <v>885</v>
      </c>
      <c r="AY887" s="162" t="s">
        <v>361</v>
      </c>
      <c r="AZ887" s="162">
        <v>0</v>
      </c>
      <c r="BA887" s="206" t="s">
        <v>361</v>
      </c>
      <c r="BB887" s="162" t="s">
        <v>361</v>
      </c>
    </row>
    <row r="888" spans="34:54">
      <c r="AH888" s="165" t="s">
        <v>872</v>
      </c>
      <c r="AI888" s="189">
        <v>887</v>
      </c>
      <c r="AJ888" s="189" t="s">
        <v>4991</v>
      </c>
      <c r="AK888" s="183" t="s">
        <v>4992</v>
      </c>
      <c r="AL888" s="186" t="s">
        <v>4993</v>
      </c>
      <c r="AM888" s="162"/>
      <c r="AN888" s="162"/>
      <c r="AO888" s="162"/>
      <c r="AP888" s="162"/>
      <c r="AQ888" s="162"/>
      <c r="AR888" s="162"/>
      <c r="AS888" s="162"/>
      <c r="AT888" s="162"/>
      <c r="AU888" s="162"/>
      <c r="AV888" s="162"/>
      <c r="AW888" s="162"/>
      <c r="AX888" s="162">
        <v>886</v>
      </c>
      <c r="AY888" s="162" t="s">
        <v>361</v>
      </c>
      <c r="AZ888" s="162">
        <v>0</v>
      </c>
      <c r="BA888" s="206" t="s">
        <v>361</v>
      </c>
      <c r="BB888" s="162" t="s">
        <v>361</v>
      </c>
    </row>
    <row r="889" spans="34:54">
      <c r="AH889" s="165" t="s">
        <v>872</v>
      </c>
      <c r="AI889" s="189">
        <v>888</v>
      </c>
      <c r="AJ889" s="189" t="s">
        <v>4994</v>
      </c>
      <c r="AK889" s="184" t="s">
        <v>4995</v>
      </c>
      <c r="AL889" s="187" t="s">
        <v>4996</v>
      </c>
      <c r="AM889" s="162"/>
      <c r="AN889" s="162"/>
      <c r="AO889" s="162"/>
      <c r="AP889" s="162"/>
      <c r="AQ889" s="162"/>
      <c r="AR889" s="162"/>
      <c r="AS889" s="162"/>
      <c r="AT889" s="162"/>
      <c r="AU889" s="162"/>
      <c r="AV889" s="162"/>
      <c r="AW889" s="162"/>
      <c r="AX889" s="162">
        <v>887</v>
      </c>
      <c r="AY889" s="162" t="s">
        <v>361</v>
      </c>
      <c r="AZ889" s="162">
        <v>0</v>
      </c>
      <c r="BA889" s="206" t="s">
        <v>361</v>
      </c>
      <c r="BB889" s="162" t="s">
        <v>361</v>
      </c>
    </row>
    <row r="890" spans="34:54">
      <c r="AH890" s="165" t="s">
        <v>872</v>
      </c>
      <c r="AI890" s="189">
        <v>889</v>
      </c>
      <c r="AJ890" s="189" t="s">
        <v>4997</v>
      </c>
      <c r="AK890" s="183" t="s">
        <v>4998</v>
      </c>
      <c r="AL890" s="186" t="s">
        <v>4999</v>
      </c>
      <c r="AM890" s="162"/>
      <c r="AN890" s="162"/>
      <c r="AO890" s="162"/>
      <c r="AP890" s="162"/>
      <c r="AQ890" s="162"/>
      <c r="AR890" s="162"/>
      <c r="AS890" s="162"/>
      <c r="AT890" s="162"/>
      <c r="AU890" s="162"/>
      <c r="AV890" s="162"/>
      <c r="AW890" s="162"/>
      <c r="AX890" s="162">
        <v>888</v>
      </c>
      <c r="AY890" s="162" t="s">
        <v>361</v>
      </c>
      <c r="AZ890" s="162">
        <v>0</v>
      </c>
      <c r="BA890" s="206" t="s">
        <v>361</v>
      </c>
      <c r="BB890" s="162" t="s">
        <v>361</v>
      </c>
    </row>
    <row r="891" spans="34:54">
      <c r="AH891" s="165" t="s">
        <v>872</v>
      </c>
      <c r="AI891" s="189">
        <v>890</v>
      </c>
      <c r="AJ891" s="189" t="s">
        <v>5000</v>
      </c>
      <c r="AK891" s="184" t="s">
        <v>236</v>
      </c>
      <c r="AL891" s="187" t="s">
        <v>5001</v>
      </c>
      <c r="AM891" s="162"/>
      <c r="AN891" s="162"/>
      <c r="AO891" s="162"/>
      <c r="AP891" s="162"/>
      <c r="AQ891" s="162"/>
      <c r="AR891" s="162"/>
      <c r="AS891" s="162"/>
      <c r="AT891" s="162"/>
      <c r="AU891" s="162"/>
      <c r="AV891" s="162"/>
      <c r="AW891" s="162"/>
      <c r="AX891" s="162">
        <v>889</v>
      </c>
      <c r="AY891" s="162" t="s">
        <v>361</v>
      </c>
      <c r="AZ891" s="162">
        <v>0</v>
      </c>
      <c r="BA891" s="206" t="s">
        <v>361</v>
      </c>
      <c r="BB891" s="162" t="s">
        <v>361</v>
      </c>
    </row>
    <row r="892" spans="34:54">
      <c r="AH892" s="165" t="s">
        <v>872</v>
      </c>
      <c r="AI892" s="189">
        <v>891</v>
      </c>
      <c r="AJ892" s="189" t="s">
        <v>5002</v>
      </c>
      <c r="AK892" s="183" t="s">
        <v>5003</v>
      </c>
      <c r="AL892" s="186" t="s">
        <v>5004</v>
      </c>
      <c r="AM892" s="162"/>
      <c r="AN892" s="162"/>
      <c r="AO892" s="162"/>
      <c r="AP892" s="162"/>
      <c r="AQ892" s="162"/>
      <c r="AR892" s="162"/>
      <c r="AS892" s="162"/>
      <c r="AT892" s="162"/>
      <c r="AU892" s="162"/>
      <c r="AV892" s="162"/>
      <c r="AW892" s="162"/>
      <c r="AX892" s="162">
        <v>890</v>
      </c>
      <c r="AY892" s="162" t="s">
        <v>361</v>
      </c>
      <c r="AZ892" s="162">
        <v>0</v>
      </c>
      <c r="BA892" s="206" t="s">
        <v>361</v>
      </c>
      <c r="BB892" s="162" t="s">
        <v>361</v>
      </c>
    </row>
    <row r="893" spans="34:54">
      <c r="AH893" s="165" t="s">
        <v>872</v>
      </c>
      <c r="AI893" s="189">
        <v>892</v>
      </c>
      <c r="AJ893" s="189" t="s">
        <v>5005</v>
      </c>
      <c r="AK893" s="184" t="s">
        <v>5006</v>
      </c>
      <c r="AL893" s="187" t="s">
        <v>5007</v>
      </c>
      <c r="AM893" s="162"/>
      <c r="AN893" s="162"/>
      <c r="AO893" s="162"/>
      <c r="AP893" s="162"/>
      <c r="AQ893" s="162"/>
      <c r="AR893" s="162"/>
      <c r="AS893" s="162"/>
      <c r="AT893" s="162"/>
      <c r="AU893" s="162"/>
      <c r="AV893" s="162"/>
      <c r="AW893" s="162"/>
      <c r="AX893" s="162">
        <v>891</v>
      </c>
      <c r="AY893" s="162" t="s">
        <v>361</v>
      </c>
      <c r="AZ893" s="162">
        <v>0</v>
      </c>
      <c r="BA893" s="206" t="s">
        <v>361</v>
      </c>
      <c r="BB893" s="162" t="s">
        <v>361</v>
      </c>
    </row>
    <row r="894" spans="34:54">
      <c r="AH894" s="165" t="s">
        <v>872</v>
      </c>
      <c r="AI894" s="189">
        <v>893</v>
      </c>
      <c r="AJ894" s="189" t="s">
        <v>5008</v>
      </c>
      <c r="AK894" s="183" t="s">
        <v>5009</v>
      </c>
      <c r="AL894" s="186" t="s">
        <v>5010</v>
      </c>
      <c r="AM894" s="162"/>
      <c r="AN894" s="162"/>
      <c r="AO894" s="162"/>
      <c r="AP894" s="162"/>
      <c r="AQ894" s="162"/>
      <c r="AR894" s="162"/>
      <c r="AS894" s="162"/>
      <c r="AT894" s="162"/>
      <c r="AU894" s="162"/>
      <c r="AV894" s="162"/>
      <c r="AW894" s="162"/>
      <c r="AX894" s="162">
        <v>892</v>
      </c>
      <c r="AY894" s="162" t="s">
        <v>361</v>
      </c>
      <c r="AZ894" s="162">
        <v>0</v>
      </c>
      <c r="BA894" s="206" t="s">
        <v>361</v>
      </c>
      <c r="BB894" s="162" t="s">
        <v>361</v>
      </c>
    </row>
    <row r="895" spans="34:54">
      <c r="AH895" s="165" t="s">
        <v>872</v>
      </c>
      <c r="AI895" s="189">
        <v>894</v>
      </c>
      <c r="AJ895" s="189" t="s">
        <v>5011</v>
      </c>
      <c r="AK895" s="184" t="s">
        <v>5012</v>
      </c>
      <c r="AL895" s="187" t="s">
        <v>5013</v>
      </c>
      <c r="AM895" s="162"/>
      <c r="AN895" s="162"/>
      <c r="AO895" s="162"/>
      <c r="AP895" s="162"/>
      <c r="AQ895" s="162"/>
      <c r="AR895" s="162"/>
      <c r="AS895" s="162"/>
      <c r="AT895" s="162"/>
      <c r="AU895" s="162"/>
      <c r="AV895" s="162"/>
      <c r="AW895" s="162"/>
      <c r="AX895" s="162">
        <v>893</v>
      </c>
      <c r="AY895" s="162" t="s">
        <v>361</v>
      </c>
      <c r="AZ895" s="162">
        <v>0</v>
      </c>
      <c r="BA895" s="206" t="s">
        <v>361</v>
      </c>
      <c r="BB895" s="162" t="s">
        <v>361</v>
      </c>
    </row>
    <row r="896" spans="34:54">
      <c r="AH896" s="165" t="s">
        <v>896</v>
      </c>
      <c r="AI896" s="189">
        <v>895</v>
      </c>
      <c r="AJ896" s="189" t="s">
        <v>5014</v>
      </c>
      <c r="AK896" s="183" t="s">
        <v>5015</v>
      </c>
      <c r="AL896" s="186" t="s">
        <v>5016</v>
      </c>
      <c r="AM896" s="162"/>
      <c r="AN896" s="162"/>
      <c r="AO896" s="162"/>
      <c r="AP896" s="162"/>
      <c r="AQ896" s="162"/>
      <c r="AR896" s="162"/>
      <c r="AS896" s="162"/>
      <c r="AT896" s="162"/>
      <c r="AU896" s="162"/>
      <c r="AV896" s="162"/>
      <c r="AW896" s="162"/>
      <c r="AX896" s="162">
        <v>894</v>
      </c>
      <c r="AY896" s="162" t="s">
        <v>361</v>
      </c>
      <c r="AZ896" s="162">
        <v>0</v>
      </c>
      <c r="BA896" s="206" t="s">
        <v>361</v>
      </c>
      <c r="BB896" s="162" t="s">
        <v>361</v>
      </c>
    </row>
    <row r="897" spans="34:54">
      <c r="AH897" s="165" t="s">
        <v>896</v>
      </c>
      <c r="AI897" s="189">
        <v>896</v>
      </c>
      <c r="AJ897" s="189" t="s">
        <v>5017</v>
      </c>
      <c r="AK897" s="184" t="s">
        <v>5018</v>
      </c>
      <c r="AL897" s="187" t="s">
        <v>5019</v>
      </c>
      <c r="AM897" s="162"/>
      <c r="AN897" s="162"/>
      <c r="AO897" s="162"/>
      <c r="AP897" s="162"/>
      <c r="AQ897" s="162"/>
      <c r="AR897" s="162"/>
      <c r="AS897" s="162"/>
      <c r="AT897" s="162"/>
      <c r="AU897" s="162"/>
      <c r="AV897" s="162"/>
      <c r="AW897" s="162"/>
      <c r="AX897" s="162">
        <v>895</v>
      </c>
      <c r="AY897" s="162" t="s">
        <v>361</v>
      </c>
      <c r="AZ897" s="162">
        <v>0</v>
      </c>
      <c r="BA897" s="206" t="s">
        <v>361</v>
      </c>
      <c r="BB897" s="162" t="s">
        <v>361</v>
      </c>
    </row>
    <row r="898" spans="34:54">
      <c r="AH898" s="165" t="s">
        <v>896</v>
      </c>
      <c r="AI898" s="189">
        <v>897</v>
      </c>
      <c r="AJ898" s="189" t="s">
        <v>5020</v>
      </c>
      <c r="AK898" s="183" t="s">
        <v>5021</v>
      </c>
      <c r="AL898" s="186" t="s">
        <v>5022</v>
      </c>
      <c r="AM898" s="162"/>
      <c r="AN898" s="162"/>
      <c r="AO898" s="162"/>
      <c r="AP898" s="162"/>
      <c r="AQ898" s="162"/>
      <c r="AR898" s="162"/>
      <c r="AS898" s="162"/>
      <c r="AT898" s="162"/>
      <c r="AU898" s="162"/>
      <c r="AV898" s="162"/>
      <c r="AW898" s="162"/>
      <c r="AX898" s="162">
        <v>896</v>
      </c>
      <c r="AY898" s="162" t="s">
        <v>361</v>
      </c>
      <c r="AZ898" s="162">
        <v>0</v>
      </c>
      <c r="BA898" s="206" t="s">
        <v>361</v>
      </c>
      <c r="BB898" s="162" t="s">
        <v>361</v>
      </c>
    </row>
    <row r="899" spans="34:54">
      <c r="AH899" s="165" t="s">
        <v>896</v>
      </c>
      <c r="AI899" s="189">
        <v>898</v>
      </c>
      <c r="AJ899" s="189" t="s">
        <v>5023</v>
      </c>
      <c r="AK899" s="184" t="s">
        <v>5024</v>
      </c>
      <c r="AL899" s="187" t="s">
        <v>5025</v>
      </c>
      <c r="AM899" s="162"/>
      <c r="AN899" s="162"/>
      <c r="AO899" s="162"/>
      <c r="AP899" s="162"/>
      <c r="AQ899" s="162"/>
      <c r="AR899" s="162"/>
      <c r="AS899" s="162"/>
      <c r="AT899" s="162"/>
      <c r="AU899" s="162"/>
      <c r="AV899" s="162"/>
      <c r="AW899" s="162"/>
      <c r="AX899" s="162">
        <v>897</v>
      </c>
      <c r="AY899" s="162" t="s">
        <v>361</v>
      </c>
      <c r="AZ899" s="162">
        <v>0</v>
      </c>
      <c r="BA899" s="206" t="s">
        <v>361</v>
      </c>
      <c r="BB899" s="162" t="s">
        <v>361</v>
      </c>
    </row>
    <row r="900" spans="34:54">
      <c r="AH900" s="165" t="s">
        <v>895</v>
      </c>
      <c r="AI900" s="189">
        <v>899</v>
      </c>
      <c r="AJ900" s="189" t="s">
        <v>5026</v>
      </c>
      <c r="AK900" s="183" t="s">
        <v>5027</v>
      </c>
      <c r="AL900" s="186" t="s">
        <v>5028</v>
      </c>
      <c r="AM900" s="162"/>
      <c r="AN900" s="162"/>
      <c r="AO900" s="162"/>
      <c r="AP900" s="162"/>
      <c r="AQ900" s="162"/>
      <c r="AR900" s="162"/>
      <c r="AS900" s="162"/>
      <c r="AT900" s="162"/>
      <c r="AU900" s="162"/>
      <c r="AV900" s="162"/>
      <c r="AW900" s="162"/>
      <c r="AX900" s="162">
        <v>898</v>
      </c>
      <c r="AY900" s="162" t="s">
        <v>361</v>
      </c>
      <c r="AZ900" s="162">
        <v>0</v>
      </c>
      <c r="BA900" s="206" t="s">
        <v>361</v>
      </c>
      <c r="BB900" s="162" t="s">
        <v>361</v>
      </c>
    </row>
    <row r="901" spans="34:54">
      <c r="AH901" s="165" t="s">
        <v>895</v>
      </c>
      <c r="AI901" s="189">
        <v>900</v>
      </c>
      <c r="AJ901" s="189" t="s">
        <v>5029</v>
      </c>
      <c r="AK901" s="184" t="s">
        <v>2999</v>
      </c>
      <c r="AL901" s="187" t="s">
        <v>5030</v>
      </c>
      <c r="AM901" s="162"/>
      <c r="AN901" s="162"/>
      <c r="AO901" s="162"/>
      <c r="AP901" s="162"/>
      <c r="AQ901" s="162"/>
      <c r="AR901" s="162"/>
      <c r="AS901" s="162"/>
      <c r="AT901" s="162"/>
      <c r="AU901" s="162"/>
      <c r="AV901" s="162"/>
      <c r="AW901" s="162"/>
      <c r="AX901" s="162">
        <v>899</v>
      </c>
      <c r="AY901" s="162" t="s">
        <v>361</v>
      </c>
      <c r="AZ901" s="162">
        <v>0</v>
      </c>
      <c r="BA901" s="206" t="s">
        <v>361</v>
      </c>
      <c r="BB901" s="162" t="s">
        <v>361</v>
      </c>
    </row>
    <row r="902" spans="34:54">
      <c r="AH902" s="165" t="s">
        <v>895</v>
      </c>
      <c r="AI902" s="189">
        <v>901</v>
      </c>
      <c r="AJ902" s="189" t="s">
        <v>5031</v>
      </c>
      <c r="AK902" s="183" t="s">
        <v>5032</v>
      </c>
      <c r="AL902" s="186" t="s">
        <v>5033</v>
      </c>
      <c r="AM902" s="162"/>
      <c r="AN902" s="162"/>
      <c r="AO902" s="162"/>
      <c r="AP902" s="162"/>
      <c r="AQ902" s="162"/>
      <c r="AR902" s="162"/>
      <c r="AS902" s="162"/>
      <c r="AT902" s="162"/>
      <c r="AU902" s="162"/>
      <c r="AV902" s="162"/>
      <c r="AW902" s="162"/>
      <c r="AX902" s="162">
        <v>900</v>
      </c>
      <c r="AY902" s="162" t="s">
        <v>361</v>
      </c>
      <c r="AZ902" s="162">
        <v>0</v>
      </c>
      <c r="BA902" s="206" t="s">
        <v>361</v>
      </c>
      <c r="BB902" s="162" t="s">
        <v>361</v>
      </c>
    </row>
    <row r="903" spans="34:54">
      <c r="AH903" s="165" t="s">
        <v>895</v>
      </c>
      <c r="AI903" s="189">
        <v>902</v>
      </c>
      <c r="AJ903" s="189" t="s">
        <v>5034</v>
      </c>
      <c r="AK903" s="184" t="s">
        <v>5035</v>
      </c>
      <c r="AL903" s="187" t="s">
        <v>5036</v>
      </c>
      <c r="AM903" s="162"/>
      <c r="AN903" s="162"/>
      <c r="AO903" s="162"/>
      <c r="AP903" s="162"/>
      <c r="AQ903" s="162"/>
      <c r="AR903" s="162"/>
      <c r="AS903" s="162"/>
      <c r="AT903" s="162"/>
      <c r="AU903" s="162"/>
      <c r="AV903" s="162"/>
      <c r="AW903" s="162"/>
      <c r="AX903" s="162">
        <v>901</v>
      </c>
      <c r="AY903" s="162" t="s">
        <v>361</v>
      </c>
      <c r="AZ903" s="162">
        <v>0</v>
      </c>
      <c r="BA903" s="206" t="s">
        <v>361</v>
      </c>
      <c r="BB903" s="162" t="s">
        <v>361</v>
      </c>
    </row>
    <row r="904" spans="34:54">
      <c r="AH904" s="165" t="s">
        <v>895</v>
      </c>
      <c r="AI904" s="189">
        <v>903</v>
      </c>
      <c r="AJ904" s="189" t="s">
        <v>5037</v>
      </c>
      <c r="AK904" s="183" t="s">
        <v>291</v>
      </c>
      <c r="AL904" s="186" t="s">
        <v>5038</v>
      </c>
      <c r="AM904" s="162"/>
      <c r="AN904" s="162"/>
      <c r="AO904" s="162"/>
      <c r="AP904" s="162"/>
      <c r="AQ904" s="162"/>
      <c r="AR904" s="162"/>
      <c r="AS904" s="162"/>
      <c r="AT904" s="162"/>
      <c r="AU904" s="162"/>
      <c r="AV904" s="162"/>
      <c r="AW904" s="162"/>
      <c r="AX904" s="162">
        <v>902</v>
      </c>
      <c r="AY904" s="162" t="s">
        <v>361</v>
      </c>
      <c r="AZ904" s="162">
        <v>0</v>
      </c>
      <c r="BA904" s="206" t="s">
        <v>361</v>
      </c>
      <c r="BB904" s="162" t="s">
        <v>361</v>
      </c>
    </row>
    <row r="905" spans="34:54">
      <c r="AH905" s="165" t="s">
        <v>895</v>
      </c>
      <c r="AI905" s="189">
        <v>904</v>
      </c>
      <c r="AJ905" s="189" t="s">
        <v>5039</v>
      </c>
      <c r="AK905" s="184" t="s">
        <v>5040</v>
      </c>
      <c r="AL905" s="187" t="s">
        <v>5041</v>
      </c>
      <c r="AM905" s="162"/>
      <c r="AN905" s="162"/>
      <c r="AO905" s="162"/>
      <c r="AP905" s="162"/>
      <c r="AQ905" s="162"/>
      <c r="AR905" s="162"/>
      <c r="AS905" s="162"/>
      <c r="AT905" s="162"/>
      <c r="AU905" s="162"/>
      <c r="AV905" s="162"/>
      <c r="AW905" s="162"/>
      <c r="AX905" s="162">
        <v>903</v>
      </c>
      <c r="AY905" s="162" t="s">
        <v>361</v>
      </c>
      <c r="AZ905" s="162">
        <v>0</v>
      </c>
      <c r="BA905" s="206" t="s">
        <v>361</v>
      </c>
      <c r="BB905" s="162" t="s">
        <v>361</v>
      </c>
    </row>
    <row r="906" spans="34:54">
      <c r="AH906" s="165" t="s">
        <v>895</v>
      </c>
      <c r="AI906" s="189">
        <v>905</v>
      </c>
      <c r="AJ906" s="189" t="s">
        <v>5042</v>
      </c>
      <c r="AK906" s="183" t="s">
        <v>5043</v>
      </c>
      <c r="AL906" s="186" t="s">
        <v>5044</v>
      </c>
      <c r="AM906" s="162"/>
      <c r="AN906" s="162"/>
      <c r="AO906" s="162"/>
      <c r="AP906" s="162"/>
      <c r="AQ906" s="162"/>
      <c r="AR906" s="162"/>
      <c r="AS906" s="162"/>
      <c r="AT906" s="162"/>
      <c r="AU906" s="162"/>
      <c r="AV906" s="162"/>
      <c r="AW906" s="162"/>
      <c r="AX906" s="162">
        <v>904</v>
      </c>
      <c r="AY906" s="162" t="s">
        <v>361</v>
      </c>
      <c r="AZ906" s="162">
        <v>0</v>
      </c>
      <c r="BA906" s="206" t="s">
        <v>361</v>
      </c>
      <c r="BB906" s="162" t="s">
        <v>361</v>
      </c>
    </row>
    <row r="907" spans="34:54">
      <c r="AH907" s="165" t="s">
        <v>895</v>
      </c>
      <c r="AI907" s="189">
        <v>906</v>
      </c>
      <c r="AJ907" s="189" t="s">
        <v>5045</v>
      </c>
      <c r="AK907" s="184" t="s">
        <v>5046</v>
      </c>
      <c r="AL907" s="187" t="s">
        <v>5047</v>
      </c>
      <c r="AM907" s="162"/>
      <c r="AN907" s="162"/>
      <c r="AO907" s="162"/>
      <c r="AP907" s="162"/>
      <c r="AQ907" s="162"/>
      <c r="AR907" s="162"/>
      <c r="AS907" s="162"/>
      <c r="AT907" s="162"/>
      <c r="AU907" s="162"/>
      <c r="AV907" s="162"/>
      <c r="AW907" s="162"/>
      <c r="AX907" s="162">
        <v>905</v>
      </c>
      <c r="AY907" s="162" t="s">
        <v>361</v>
      </c>
      <c r="AZ907" s="162">
        <v>0</v>
      </c>
      <c r="BA907" s="206" t="s">
        <v>361</v>
      </c>
      <c r="BB907" s="162" t="s">
        <v>361</v>
      </c>
    </row>
    <row r="908" spans="34:54">
      <c r="AH908" s="165" t="s">
        <v>895</v>
      </c>
      <c r="AI908" s="189">
        <v>907</v>
      </c>
      <c r="AJ908" s="189" t="s">
        <v>5048</v>
      </c>
      <c r="AK908" s="183" t="s">
        <v>5049</v>
      </c>
      <c r="AL908" s="186" t="s">
        <v>5050</v>
      </c>
      <c r="AM908" s="162"/>
      <c r="AN908" s="162"/>
      <c r="AO908" s="162"/>
      <c r="AP908" s="162"/>
      <c r="AQ908" s="162"/>
      <c r="AR908" s="162"/>
      <c r="AS908" s="162"/>
      <c r="AT908" s="162"/>
      <c r="AU908" s="162"/>
      <c r="AV908" s="162"/>
      <c r="AW908" s="162"/>
      <c r="AX908" s="162">
        <v>906</v>
      </c>
      <c r="AY908" s="162" t="s">
        <v>361</v>
      </c>
      <c r="AZ908" s="162">
        <v>0</v>
      </c>
      <c r="BA908" s="206" t="s">
        <v>361</v>
      </c>
      <c r="BB908" s="162" t="s">
        <v>361</v>
      </c>
    </row>
    <row r="909" spans="34:54">
      <c r="AH909" s="165" t="s">
        <v>895</v>
      </c>
      <c r="AI909" s="189">
        <v>908</v>
      </c>
      <c r="AJ909" s="189" t="s">
        <v>5051</v>
      </c>
      <c r="AK909" s="184" t="s">
        <v>5052</v>
      </c>
      <c r="AL909" s="187" t="s">
        <v>5053</v>
      </c>
      <c r="AM909" s="162"/>
      <c r="AN909" s="162"/>
      <c r="AO909" s="162"/>
      <c r="AP909" s="162"/>
      <c r="AQ909" s="162"/>
      <c r="AR909" s="162"/>
      <c r="AS909" s="162"/>
      <c r="AT909" s="162"/>
      <c r="AU909" s="162"/>
      <c r="AV909" s="162"/>
      <c r="AW909" s="162"/>
      <c r="AX909" s="162">
        <v>907</v>
      </c>
      <c r="AY909" s="162" t="s">
        <v>361</v>
      </c>
      <c r="AZ909" s="162">
        <v>0</v>
      </c>
      <c r="BA909" s="206" t="s">
        <v>361</v>
      </c>
      <c r="BB909" s="162" t="s">
        <v>361</v>
      </c>
    </row>
    <row r="910" spans="34:54">
      <c r="AH910" s="165" t="s">
        <v>894</v>
      </c>
      <c r="AI910" s="189">
        <v>909</v>
      </c>
      <c r="AJ910" s="189" t="s">
        <v>5054</v>
      </c>
      <c r="AK910" s="183" t="s">
        <v>5055</v>
      </c>
      <c r="AL910" s="186" t="s">
        <v>5056</v>
      </c>
      <c r="AM910" s="162"/>
      <c r="AN910" s="162"/>
      <c r="AO910" s="162"/>
      <c r="AP910" s="162"/>
      <c r="AQ910" s="162"/>
      <c r="AR910" s="162"/>
      <c r="AS910" s="162"/>
      <c r="AT910" s="162"/>
      <c r="AU910" s="162"/>
      <c r="AV910" s="162"/>
      <c r="AW910" s="162"/>
      <c r="AX910" s="162">
        <v>908</v>
      </c>
      <c r="AY910" s="162" t="s">
        <v>361</v>
      </c>
      <c r="AZ910" s="162">
        <v>0</v>
      </c>
      <c r="BA910" s="206" t="s">
        <v>361</v>
      </c>
      <c r="BB910" s="162" t="s">
        <v>361</v>
      </c>
    </row>
    <row r="911" spans="34:54">
      <c r="AH911" s="165" t="s">
        <v>894</v>
      </c>
      <c r="AI911" s="189">
        <v>910</v>
      </c>
      <c r="AJ911" s="189" t="s">
        <v>5057</v>
      </c>
      <c r="AK911" s="184" t="s">
        <v>5058</v>
      </c>
      <c r="AL911" s="187" t="s">
        <v>5059</v>
      </c>
      <c r="AM911" s="162"/>
      <c r="AN911" s="162"/>
      <c r="AO911" s="162"/>
      <c r="AP911" s="162"/>
      <c r="AQ911" s="162"/>
      <c r="AR911" s="162"/>
      <c r="AS911" s="162"/>
      <c r="AT911" s="162"/>
      <c r="AU911" s="162"/>
      <c r="AV911" s="162"/>
      <c r="AW911" s="162"/>
      <c r="AX911" s="162">
        <v>909</v>
      </c>
      <c r="AY911" s="162" t="s">
        <v>361</v>
      </c>
      <c r="AZ911" s="162">
        <v>0</v>
      </c>
      <c r="BA911" s="206" t="s">
        <v>361</v>
      </c>
      <c r="BB911" s="162" t="s">
        <v>361</v>
      </c>
    </row>
    <row r="912" spans="34:54">
      <c r="AH912" s="165" t="s">
        <v>894</v>
      </c>
      <c r="AI912" s="189">
        <v>911</v>
      </c>
      <c r="AJ912" s="189" t="s">
        <v>5060</v>
      </c>
      <c r="AK912" s="183" t="s">
        <v>325</v>
      </c>
      <c r="AL912" s="186" t="s">
        <v>5061</v>
      </c>
      <c r="AM912" s="162"/>
      <c r="AN912" s="162"/>
      <c r="AO912" s="162"/>
      <c r="AP912" s="162"/>
      <c r="AQ912" s="162"/>
      <c r="AR912" s="162"/>
      <c r="AS912" s="162"/>
      <c r="AT912" s="162"/>
      <c r="AU912" s="162"/>
      <c r="AV912" s="162"/>
      <c r="AW912" s="162"/>
      <c r="AX912" s="162">
        <v>910</v>
      </c>
      <c r="AY912" s="162" t="s">
        <v>361</v>
      </c>
      <c r="AZ912" s="162">
        <v>0</v>
      </c>
      <c r="BA912" s="206" t="s">
        <v>361</v>
      </c>
      <c r="BB912" s="162" t="s">
        <v>361</v>
      </c>
    </row>
    <row r="913" spans="34:54">
      <c r="AH913" s="165" t="s">
        <v>871</v>
      </c>
      <c r="AI913" s="189">
        <v>912</v>
      </c>
      <c r="AJ913" s="189" t="s">
        <v>5062</v>
      </c>
      <c r="AK913" s="184" t="s">
        <v>5063</v>
      </c>
      <c r="AL913" s="187" t="s">
        <v>5064</v>
      </c>
      <c r="AM913" s="162"/>
      <c r="AN913" s="162"/>
      <c r="AO913" s="162"/>
      <c r="AP913" s="162"/>
      <c r="AQ913" s="162"/>
      <c r="AR913" s="162"/>
      <c r="AS913" s="162"/>
      <c r="AT913" s="162"/>
      <c r="AU913" s="162"/>
      <c r="AV913" s="162"/>
      <c r="AW913" s="162"/>
      <c r="AX913" s="162">
        <v>911</v>
      </c>
      <c r="AY913" s="162" t="s">
        <v>361</v>
      </c>
      <c r="AZ913" s="162">
        <v>0</v>
      </c>
      <c r="BA913" s="206" t="s">
        <v>361</v>
      </c>
      <c r="BB913" s="162" t="s">
        <v>361</v>
      </c>
    </row>
    <row r="914" spans="34:54">
      <c r="AH914" s="165" t="s">
        <v>871</v>
      </c>
      <c r="AI914" s="189">
        <v>913</v>
      </c>
      <c r="AJ914" s="189" t="s">
        <v>5065</v>
      </c>
      <c r="AK914" s="183" t="s">
        <v>5066</v>
      </c>
      <c r="AL914" s="186" t="s">
        <v>5067</v>
      </c>
      <c r="AM914" s="162"/>
      <c r="AN914" s="162"/>
      <c r="AO914" s="162"/>
      <c r="AP914" s="162"/>
      <c r="AQ914" s="162"/>
      <c r="AR914" s="162"/>
      <c r="AS914" s="162"/>
      <c r="AT914" s="162"/>
      <c r="AU914" s="162"/>
      <c r="AV914" s="162"/>
      <c r="AW914" s="162"/>
      <c r="AX914" s="162">
        <v>912</v>
      </c>
      <c r="AY914" s="162" t="s">
        <v>361</v>
      </c>
      <c r="AZ914" s="162">
        <v>0</v>
      </c>
      <c r="BA914" s="206" t="s">
        <v>361</v>
      </c>
      <c r="BB914" s="162" t="s">
        <v>361</v>
      </c>
    </row>
    <row r="915" spans="34:54">
      <c r="AH915" s="165" t="s">
        <v>871</v>
      </c>
      <c r="AI915" s="189">
        <v>914</v>
      </c>
      <c r="AJ915" s="189" t="s">
        <v>5068</v>
      </c>
      <c r="AK915" s="184" t="s">
        <v>5069</v>
      </c>
      <c r="AL915" s="187" t="s">
        <v>5070</v>
      </c>
      <c r="AM915" s="162"/>
      <c r="AN915" s="162"/>
      <c r="AO915" s="162"/>
      <c r="AP915" s="162"/>
      <c r="AQ915" s="162"/>
      <c r="AR915" s="162"/>
      <c r="AS915" s="162"/>
      <c r="AT915" s="162"/>
      <c r="AU915" s="162"/>
      <c r="AV915" s="162"/>
      <c r="AW915" s="162"/>
      <c r="AX915" s="162">
        <v>913</v>
      </c>
      <c r="AY915" s="162" t="s">
        <v>361</v>
      </c>
      <c r="AZ915" s="162">
        <v>0</v>
      </c>
      <c r="BA915" s="206" t="s">
        <v>361</v>
      </c>
      <c r="BB915" s="162" t="s">
        <v>361</v>
      </c>
    </row>
    <row r="916" spans="34:54">
      <c r="AH916" s="165" t="s">
        <v>871</v>
      </c>
      <c r="AI916" s="189">
        <v>915</v>
      </c>
      <c r="AJ916" s="189" t="s">
        <v>5071</v>
      </c>
      <c r="AK916" s="183" t="s">
        <v>342</v>
      </c>
      <c r="AL916" s="186" t="s">
        <v>5072</v>
      </c>
      <c r="AM916" s="162"/>
      <c r="AN916" s="162"/>
      <c r="AO916" s="162"/>
      <c r="AP916" s="162"/>
      <c r="AQ916" s="162"/>
      <c r="AR916" s="162"/>
      <c r="AS916" s="162"/>
      <c r="AT916" s="162"/>
      <c r="AU916" s="162"/>
      <c r="AV916" s="162"/>
      <c r="AW916" s="162"/>
      <c r="AX916" s="162">
        <v>914</v>
      </c>
      <c r="AY916" s="162" t="s">
        <v>361</v>
      </c>
      <c r="AZ916" s="162">
        <v>0</v>
      </c>
      <c r="BA916" s="206" t="s">
        <v>361</v>
      </c>
      <c r="BB916" s="162" t="s">
        <v>361</v>
      </c>
    </row>
    <row r="917" spans="34:54">
      <c r="AH917" s="165" t="s">
        <v>930</v>
      </c>
      <c r="AI917" s="189">
        <v>916</v>
      </c>
      <c r="AJ917" s="189" t="s">
        <v>5073</v>
      </c>
      <c r="AK917" s="184" t="s">
        <v>68</v>
      </c>
      <c r="AL917" s="187" t="s">
        <v>5074</v>
      </c>
      <c r="AM917" s="162"/>
      <c r="AN917" s="162"/>
      <c r="AO917" s="162"/>
      <c r="AP917" s="162"/>
      <c r="AQ917" s="162"/>
      <c r="AR917" s="162"/>
      <c r="AS917" s="162"/>
      <c r="AT917" s="162"/>
      <c r="AU917" s="162"/>
      <c r="AV917" s="162"/>
      <c r="AW917" s="162"/>
      <c r="AX917" s="162">
        <v>915</v>
      </c>
      <c r="AY917" s="162" t="s">
        <v>361</v>
      </c>
      <c r="AZ917" s="162">
        <v>0</v>
      </c>
      <c r="BA917" s="206" t="s">
        <v>361</v>
      </c>
      <c r="BB917" s="162" t="s">
        <v>361</v>
      </c>
    </row>
    <row r="918" spans="34:54">
      <c r="AH918" s="165" t="s">
        <v>930</v>
      </c>
      <c r="AI918" s="189">
        <v>917</v>
      </c>
      <c r="AJ918" s="189" t="s">
        <v>5075</v>
      </c>
      <c r="AK918" s="183" t="s">
        <v>5076</v>
      </c>
      <c r="AL918" s="186" t="s">
        <v>5077</v>
      </c>
      <c r="AM918" s="162"/>
      <c r="AN918" s="162"/>
      <c r="AO918" s="162"/>
      <c r="AP918" s="162"/>
      <c r="AQ918" s="162"/>
      <c r="AR918" s="162"/>
      <c r="AS918" s="162"/>
      <c r="AT918" s="162"/>
      <c r="AU918" s="162"/>
      <c r="AV918" s="162"/>
      <c r="AW918" s="162"/>
      <c r="AX918" s="162">
        <v>916</v>
      </c>
      <c r="AY918" s="162" t="s">
        <v>361</v>
      </c>
      <c r="AZ918" s="162">
        <v>0</v>
      </c>
      <c r="BA918" s="206" t="s">
        <v>361</v>
      </c>
      <c r="BB918" s="162" t="s">
        <v>361</v>
      </c>
    </row>
    <row r="919" spans="34:54">
      <c r="AH919" s="165" t="s">
        <v>930</v>
      </c>
      <c r="AI919" s="189">
        <v>918</v>
      </c>
      <c r="AJ919" s="189" t="s">
        <v>5078</v>
      </c>
      <c r="AK919" s="184" t="s">
        <v>5079</v>
      </c>
      <c r="AL919" s="187" t="s">
        <v>5080</v>
      </c>
      <c r="AM919" s="162"/>
      <c r="AN919" s="162"/>
      <c r="AO919" s="162"/>
      <c r="AP919" s="162"/>
      <c r="AQ919" s="162"/>
      <c r="AR919" s="162"/>
      <c r="AS919" s="162"/>
      <c r="AT919" s="162"/>
      <c r="AU919" s="162"/>
      <c r="AV919" s="162"/>
      <c r="AW919" s="162"/>
      <c r="AX919" s="162">
        <v>917</v>
      </c>
      <c r="AY919" s="162" t="s">
        <v>361</v>
      </c>
      <c r="AZ919" s="162">
        <v>0</v>
      </c>
      <c r="BA919" s="206" t="s">
        <v>361</v>
      </c>
      <c r="BB919" s="162" t="s">
        <v>361</v>
      </c>
    </row>
    <row r="920" spans="34:54">
      <c r="AH920" s="165" t="s">
        <v>930</v>
      </c>
      <c r="AI920" s="189">
        <v>919</v>
      </c>
      <c r="AJ920" s="189" t="s">
        <v>5081</v>
      </c>
      <c r="AK920" s="183" t="s">
        <v>5082</v>
      </c>
      <c r="AL920" s="186" t="s">
        <v>5083</v>
      </c>
      <c r="AM920" s="162"/>
      <c r="AN920" s="162"/>
      <c r="AO920" s="162"/>
      <c r="AP920" s="162"/>
      <c r="AQ920" s="162"/>
      <c r="AR920" s="162"/>
      <c r="AS920" s="162"/>
      <c r="AT920" s="162"/>
      <c r="AU920" s="162"/>
      <c r="AV920" s="162"/>
      <c r="AW920" s="162"/>
      <c r="AX920" s="162">
        <v>918</v>
      </c>
      <c r="AY920" s="162" t="s">
        <v>361</v>
      </c>
      <c r="AZ920" s="162">
        <v>0</v>
      </c>
      <c r="BA920" s="206" t="s">
        <v>361</v>
      </c>
      <c r="BB920" s="162" t="s">
        <v>361</v>
      </c>
    </row>
    <row r="921" spans="34:54">
      <c r="AH921" s="165" t="s">
        <v>930</v>
      </c>
      <c r="AI921" s="189">
        <v>920</v>
      </c>
      <c r="AJ921" s="189" t="s">
        <v>5084</v>
      </c>
      <c r="AK921" s="184" t="s">
        <v>5085</v>
      </c>
      <c r="AL921" s="187" t="s">
        <v>5086</v>
      </c>
      <c r="AM921" s="162"/>
      <c r="AN921" s="162"/>
      <c r="AO921" s="162"/>
      <c r="AP921" s="162"/>
      <c r="AQ921" s="162"/>
      <c r="AR921" s="162"/>
      <c r="AS921" s="162"/>
      <c r="AT921" s="162"/>
      <c r="AU921" s="162"/>
      <c r="AV921" s="162"/>
      <c r="AW921" s="162"/>
      <c r="AX921" s="162">
        <v>919</v>
      </c>
      <c r="AY921" s="162" t="s">
        <v>361</v>
      </c>
      <c r="AZ921" s="162">
        <v>0</v>
      </c>
      <c r="BA921" s="206" t="s">
        <v>361</v>
      </c>
      <c r="BB921" s="162" t="s">
        <v>361</v>
      </c>
    </row>
    <row r="922" spans="34:54">
      <c r="AH922" s="165" t="s">
        <v>930</v>
      </c>
      <c r="AI922" s="189">
        <v>921</v>
      </c>
      <c r="AJ922" s="189" t="s">
        <v>5087</v>
      </c>
      <c r="AK922" s="183" t="s">
        <v>5088</v>
      </c>
      <c r="AL922" s="186" t="s">
        <v>5089</v>
      </c>
      <c r="AM922" s="162"/>
      <c r="AN922" s="162"/>
      <c r="AO922" s="162"/>
      <c r="AP922" s="162"/>
      <c r="AQ922" s="162"/>
      <c r="AR922" s="162"/>
      <c r="AS922" s="162"/>
      <c r="AT922" s="162"/>
      <c r="AU922" s="162"/>
      <c r="AV922" s="162"/>
      <c r="AW922" s="162"/>
      <c r="AX922" s="162">
        <v>920</v>
      </c>
      <c r="AY922" s="162" t="s">
        <v>361</v>
      </c>
      <c r="AZ922" s="162">
        <v>0</v>
      </c>
      <c r="BA922" s="206" t="s">
        <v>361</v>
      </c>
      <c r="BB922" s="162" t="s">
        <v>361</v>
      </c>
    </row>
    <row r="923" spans="34:54">
      <c r="AH923" s="165" t="s">
        <v>930</v>
      </c>
      <c r="AI923" s="189">
        <v>922</v>
      </c>
      <c r="AJ923" s="189" t="s">
        <v>5090</v>
      </c>
      <c r="AK923" s="184" t="s">
        <v>5091</v>
      </c>
      <c r="AL923" s="187" t="s">
        <v>5092</v>
      </c>
      <c r="AM923" s="162"/>
      <c r="AN923" s="162"/>
      <c r="AO923" s="162"/>
      <c r="AP923" s="162"/>
      <c r="AQ923" s="162"/>
      <c r="AR923" s="162"/>
      <c r="AS923" s="162"/>
      <c r="AT923" s="162"/>
      <c r="AU923" s="162"/>
      <c r="AV923" s="162"/>
      <c r="AW923" s="162"/>
      <c r="AX923" s="162">
        <v>921</v>
      </c>
      <c r="AY923" s="162" t="s">
        <v>361</v>
      </c>
      <c r="AZ923" s="162">
        <v>0</v>
      </c>
      <c r="BA923" s="206" t="s">
        <v>361</v>
      </c>
      <c r="BB923" s="162" t="s">
        <v>361</v>
      </c>
    </row>
    <row r="924" spans="34:54">
      <c r="AH924" s="165" t="s">
        <v>930</v>
      </c>
      <c r="AI924" s="189">
        <v>923</v>
      </c>
      <c r="AJ924" s="189" t="s">
        <v>5093</v>
      </c>
      <c r="AK924" s="183" t="s">
        <v>5094</v>
      </c>
      <c r="AL924" s="186" t="s">
        <v>5095</v>
      </c>
      <c r="AM924" s="162"/>
      <c r="AN924" s="162"/>
      <c r="AO924" s="162"/>
      <c r="AP924" s="162"/>
      <c r="AQ924" s="162"/>
      <c r="AR924" s="162"/>
      <c r="AS924" s="162"/>
      <c r="AT924" s="162"/>
      <c r="AU924" s="162"/>
      <c r="AV924" s="162"/>
      <c r="AW924" s="162"/>
      <c r="AX924" s="162">
        <v>922</v>
      </c>
      <c r="AY924" s="162" t="s">
        <v>361</v>
      </c>
      <c r="AZ924" s="162">
        <v>0</v>
      </c>
      <c r="BA924" s="206" t="s">
        <v>361</v>
      </c>
      <c r="BB924" s="162" t="s">
        <v>361</v>
      </c>
    </row>
    <row r="925" spans="34:54">
      <c r="AH925" s="165" t="s">
        <v>930</v>
      </c>
      <c r="AI925" s="189">
        <v>924</v>
      </c>
      <c r="AJ925" s="189" t="s">
        <v>5096</v>
      </c>
      <c r="AK925" s="184" t="s">
        <v>5097</v>
      </c>
      <c r="AL925" s="187" t="s">
        <v>5098</v>
      </c>
      <c r="AM925" s="162"/>
      <c r="AN925" s="162"/>
      <c r="AO925" s="162"/>
      <c r="AP925" s="162"/>
      <c r="AQ925" s="162"/>
      <c r="AR925" s="162"/>
      <c r="AS925" s="162"/>
      <c r="AT925" s="162"/>
      <c r="AU925" s="162"/>
      <c r="AV925" s="162"/>
      <c r="AW925" s="162"/>
      <c r="AX925" s="162">
        <v>923</v>
      </c>
      <c r="AY925" s="162" t="s">
        <v>361</v>
      </c>
      <c r="AZ925" s="162">
        <v>0</v>
      </c>
      <c r="BA925" s="206" t="s">
        <v>361</v>
      </c>
      <c r="BB925" s="162" t="s">
        <v>361</v>
      </c>
    </row>
    <row r="926" spans="34:54">
      <c r="AH926" s="165" t="s">
        <v>930</v>
      </c>
      <c r="AI926" s="189">
        <v>925</v>
      </c>
      <c r="AJ926" s="189" t="s">
        <v>5099</v>
      </c>
      <c r="AK926" s="183" t="s">
        <v>5100</v>
      </c>
      <c r="AL926" s="186" t="s">
        <v>5101</v>
      </c>
      <c r="AM926" s="162"/>
      <c r="AN926" s="162"/>
      <c r="AO926" s="162"/>
      <c r="AP926" s="162"/>
      <c r="AQ926" s="162"/>
      <c r="AR926" s="162"/>
      <c r="AS926" s="162"/>
      <c r="AT926" s="162"/>
      <c r="AU926" s="162"/>
      <c r="AV926" s="162"/>
      <c r="AW926" s="162"/>
      <c r="AX926" s="162">
        <v>924</v>
      </c>
      <c r="AY926" s="162" t="s">
        <v>361</v>
      </c>
      <c r="AZ926" s="162">
        <v>0</v>
      </c>
      <c r="BA926" s="206" t="s">
        <v>361</v>
      </c>
      <c r="BB926" s="162" t="s">
        <v>361</v>
      </c>
    </row>
    <row r="927" spans="34:54">
      <c r="AH927" s="165" t="s">
        <v>930</v>
      </c>
      <c r="AI927" s="189">
        <v>926</v>
      </c>
      <c r="AJ927" s="189" t="s">
        <v>5102</v>
      </c>
      <c r="AK927" s="184" t="s">
        <v>5103</v>
      </c>
      <c r="AL927" s="187" t="s">
        <v>5104</v>
      </c>
      <c r="AM927" s="162"/>
      <c r="AN927" s="162"/>
      <c r="AO927" s="162"/>
      <c r="AP927" s="162"/>
      <c r="AQ927" s="162"/>
      <c r="AR927" s="162"/>
      <c r="AS927" s="162"/>
      <c r="AT927" s="162"/>
      <c r="AU927" s="162"/>
      <c r="AV927" s="162"/>
      <c r="AW927" s="162"/>
      <c r="AX927" s="162">
        <v>925</v>
      </c>
      <c r="AY927" s="162" t="s">
        <v>361</v>
      </c>
      <c r="AZ927" s="162">
        <v>0</v>
      </c>
      <c r="BA927" s="206" t="s">
        <v>361</v>
      </c>
      <c r="BB927" s="162" t="s">
        <v>361</v>
      </c>
    </row>
    <row r="928" spans="34:54">
      <c r="AH928" s="165" t="s">
        <v>930</v>
      </c>
      <c r="AI928" s="189">
        <v>927</v>
      </c>
      <c r="AJ928" s="189" t="s">
        <v>5105</v>
      </c>
      <c r="AK928" s="183" t="s">
        <v>5106</v>
      </c>
      <c r="AL928" s="186" t="s">
        <v>5107</v>
      </c>
      <c r="AM928" s="162"/>
      <c r="AN928" s="162"/>
      <c r="AO928" s="162"/>
      <c r="AP928" s="162"/>
      <c r="AQ928" s="162"/>
      <c r="AR928" s="162"/>
      <c r="AS928" s="162"/>
      <c r="AT928" s="162"/>
      <c r="AU928" s="162"/>
      <c r="AV928" s="162"/>
      <c r="AW928" s="162"/>
      <c r="AX928" s="162">
        <v>926</v>
      </c>
      <c r="AY928" s="162" t="s">
        <v>361</v>
      </c>
      <c r="AZ928" s="162">
        <v>0</v>
      </c>
      <c r="BA928" s="206" t="s">
        <v>361</v>
      </c>
      <c r="BB928" s="162" t="s">
        <v>361</v>
      </c>
    </row>
    <row r="929" spans="34:54">
      <c r="AH929" s="165" t="s">
        <v>930</v>
      </c>
      <c r="AI929" s="189">
        <v>928</v>
      </c>
      <c r="AJ929" s="189" t="s">
        <v>5108</v>
      </c>
      <c r="AK929" s="184" t="s">
        <v>5109</v>
      </c>
      <c r="AL929" s="187" t="s">
        <v>5110</v>
      </c>
      <c r="AM929" s="162"/>
      <c r="AN929" s="162"/>
      <c r="AO929" s="162"/>
      <c r="AP929" s="162"/>
      <c r="AQ929" s="162"/>
      <c r="AR929" s="162"/>
      <c r="AS929" s="162"/>
      <c r="AT929" s="162"/>
      <c r="AU929" s="162"/>
      <c r="AV929" s="162"/>
      <c r="AW929" s="162"/>
      <c r="AX929" s="162">
        <v>927</v>
      </c>
      <c r="AY929" s="162" t="s">
        <v>361</v>
      </c>
      <c r="AZ929" s="162">
        <v>0</v>
      </c>
      <c r="BA929" s="206" t="s">
        <v>361</v>
      </c>
      <c r="BB929" s="162" t="s">
        <v>361</v>
      </c>
    </row>
    <row r="930" spans="34:54">
      <c r="AH930" s="165" t="s">
        <v>930</v>
      </c>
      <c r="AI930" s="189">
        <v>929</v>
      </c>
      <c r="AJ930" s="189" t="s">
        <v>5111</v>
      </c>
      <c r="AK930" s="183" t="s">
        <v>5112</v>
      </c>
      <c r="AL930" s="186" t="s">
        <v>5113</v>
      </c>
      <c r="AM930" s="162"/>
      <c r="AN930" s="162"/>
      <c r="AO930" s="162"/>
      <c r="AP930" s="162"/>
      <c r="AQ930" s="162"/>
      <c r="AR930" s="162"/>
      <c r="AS930" s="162"/>
      <c r="AT930" s="162"/>
      <c r="AU930" s="162"/>
      <c r="AV930" s="162"/>
      <c r="AW930" s="162"/>
      <c r="AX930" s="162">
        <v>928</v>
      </c>
      <c r="AY930" s="162" t="s">
        <v>361</v>
      </c>
      <c r="AZ930" s="162">
        <v>0</v>
      </c>
      <c r="BA930" s="206" t="s">
        <v>361</v>
      </c>
      <c r="BB930" s="162" t="s">
        <v>361</v>
      </c>
    </row>
    <row r="931" spans="34:54">
      <c r="AH931" s="165" t="s">
        <v>947</v>
      </c>
      <c r="AI931" s="189">
        <v>930</v>
      </c>
      <c r="AJ931" s="189" t="s">
        <v>5114</v>
      </c>
      <c r="AK931" s="184" t="s">
        <v>5115</v>
      </c>
      <c r="AL931" s="187" t="s">
        <v>5116</v>
      </c>
      <c r="AM931" s="162"/>
      <c r="AN931" s="162"/>
      <c r="AO931" s="162"/>
      <c r="AP931" s="162"/>
      <c r="AQ931" s="162"/>
      <c r="AR931" s="162"/>
      <c r="AS931" s="162"/>
      <c r="AT931" s="162"/>
      <c r="AU931" s="162"/>
      <c r="AV931" s="162"/>
      <c r="AW931" s="162"/>
      <c r="AX931" s="162">
        <v>929</v>
      </c>
      <c r="AY931" s="162" t="s">
        <v>361</v>
      </c>
      <c r="AZ931" s="162">
        <v>0</v>
      </c>
      <c r="BA931" s="206" t="s">
        <v>361</v>
      </c>
      <c r="BB931" s="162" t="s">
        <v>361</v>
      </c>
    </row>
    <row r="932" spans="34:54">
      <c r="AH932" s="165" t="s">
        <v>947</v>
      </c>
      <c r="AI932" s="189">
        <v>931</v>
      </c>
      <c r="AJ932" s="189" t="s">
        <v>5117</v>
      </c>
      <c r="AK932" s="183" t="s">
        <v>5118</v>
      </c>
      <c r="AL932" s="186" t="s">
        <v>5119</v>
      </c>
      <c r="AM932" s="162"/>
      <c r="AN932" s="162"/>
      <c r="AO932" s="162"/>
      <c r="AP932" s="162"/>
      <c r="AQ932" s="162"/>
      <c r="AR932" s="162"/>
      <c r="AS932" s="162"/>
      <c r="AT932" s="162"/>
      <c r="AU932" s="162"/>
      <c r="AV932" s="162"/>
      <c r="AW932" s="162"/>
      <c r="AX932" s="162">
        <v>930</v>
      </c>
      <c r="AY932" s="162" t="s">
        <v>361</v>
      </c>
      <c r="AZ932" s="162">
        <v>0</v>
      </c>
      <c r="BA932" s="206" t="s">
        <v>361</v>
      </c>
      <c r="BB932" s="162" t="s">
        <v>361</v>
      </c>
    </row>
    <row r="933" spans="34:54">
      <c r="AH933" s="165" t="s">
        <v>947</v>
      </c>
      <c r="AI933" s="189">
        <v>932</v>
      </c>
      <c r="AJ933" s="189" t="s">
        <v>5120</v>
      </c>
      <c r="AK933" s="184" t="s">
        <v>5121</v>
      </c>
      <c r="AL933" s="187" t="s">
        <v>5122</v>
      </c>
      <c r="AM933" s="162"/>
      <c r="AN933" s="162"/>
      <c r="AO933" s="162"/>
      <c r="AP933" s="162"/>
      <c r="AQ933" s="162"/>
      <c r="AR933" s="162"/>
      <c r="AS933" s="162"/>
      <c r="AT933" s="162"/>
      <c r="AU933" s="162"/>
      <c r="AV933" s="162"/>
      <c r="AW933" s="162"/>
      <c r="AX933" s="162">
        <v>931</v>
      </c>
      <c r="AY933" s="162" t="s">
        <v>361</v>
      </c>
      <c r="AZ933" s="162">
        <v>0</v>
      </c>
      <c r="BA933" s="206" t="s">
        <v>361</v>
      </c>
      <c r="BB933" s="162" t="s">
        <v>361</v>
      </c>
    </row>
    <row r="934" spans="34:54">
      <c r="AH934" s="165" t="s">
        <v>947</v>
      </c>
      <c r="AI934" s="189">
        <v>933</v>
      </c>
      <c r="AJ934" s="189" t="s">
        <v>5123</v>
      </c>
      <c r="AK934" s="183" t="s">
        <v>5124</v>
      </c>
      <c r="AL934" s="186" t="s">
        <v>5125</v>
      </c>
      <c r="AM934" s="162"/>
      <c r="AN934" s="162"/>
      <c r="AO934" s="162"/>
      <c r="AP934" s="162"/>
      <c r="AQ934" s="162"/>
      <c r="AR934" s="162"/>
      <c r="AS934" s="162"/>
      <c r="AT934" s="162"/>
      <c r="AU934" s="162"/>
      <c r="AV934" s="162"/>
      <c r="AW934" s="162"/>
      <c r="AX934" s="162">
        <v>932</v>
      </c>
      <c r="AY934" s="162" t="s">
        <v>361</v>
      </c>
      <c r="AZ934" s="162">
        <v>0</v>
      </c>
      <c r="BA934" s="206" t="s">
        <v>361</v>
      </c>
      <c r="BB934" s="162" t="s">
        <v>361</v>
      </c>
    </row>
    <row r="935" spans="34:54">
      <c r="AH935" s="165" t="s">
        <v>947</v>
      </c>
      <c r="AI935" s="189">
        <v>934</v>
      </c>
      <c r="AJ935" s="189" t="s">
        <v>5126</v>
      </c>
      <c r="AK935" s="184" t="s">
        <v>5127</v>
      </c>
      <c r="AL935" s="187" t="s">
        <v>5128</v>
      </c>
      <c r="AM935" s="162"/>
      <c r="AN935" s="162"/>
      <c r="AO935" s="162"/>
      <c r="AP935" s="162"/>
      <c r="AQ935" s="162"/>
      <c r="AR935" s="162"/>
      <c r="AS935" s="162"/>
      <c r="AT935" s="162"/>
      <c r="AU935" s="162"/>
      <c r="AV935" s="162"/>
      <c r="AW935" s="162"/>
      <c r="AX935" s="162">
        <v>933</v>
      </c>
      <c r="AY935" s="162" t="s">
        <v>361</v>
      </c>
      <c r="AZ935" s="162">
        <v>0</v>
      </c>
      <c r="BA935" s="206" t="s">
        <v>361</v>
      </c>
      <c r="BB935" s="162" t="s">
        <v>361</v>
      </c>
    </row>
    <row r="936" spans="34:54">
      <c r="AH936" s="165" t="s">
        <v>947</v>
      </c>
      <c r="AI936" s="189">
        <v>935</v>
      </c>
      <c r="AJ936" s="189" t="s">
        <v>5129</v>
      </c>
      <c r="AK936" s="183" t="s">
        <v>5130</v>
      </c>
      <c r="AL936" s="186" t="s">
        <v>5131</v>
      </c>
      <c r="AM936" s="162"/>
      <c r="AN936" s="162"/>
      <c r="AO936" s="162"/>
      <c r="AP936" s="162"/>
      <c r="AQ936" s="162"/>
      <c r="AR936" s="162"/>
      <c r="AS936" s="162"/>
      <c r="AT936" s="162"/>
      <c r="AU936" s="162"/>
      <c r="AV936" s="162"/>
      <c r="AW936" s="162"/>
      <c r="AX936" s="162">
        <v>934</v>
      </c>
      <c r="AY936" s="162" t="s">
        <v>361</v>
      </c>
      <c r="AZ936" s="162">
        <v>0</v>
      </c>
      <c r="BA936" s="206" t="s">
        <v>361</v>
      </c>
      <c r="BB936" s="162" t="s">
        <v>361</v>
      </c>
    </row>
    <row r="937" spans="34:54">
      <c r="AH937" s="165" t="s">
        <v>947</v>
      </c>
      <c r="AI937" s="189">
        <v>936</v>
      </c>
      <c r="AJ937" s="189" t="s">
        <v>5132</v>
      </c>
      <c r="AK937" s="184" t="s">
        <v>5133</v>
      </c>
      <c r="AL937" s="187" t="s">
        <v>5134</v>
      </c>
      <c r="AM937" s="162"/>
      <c r="AN937" s="162"/>
      <c r="AO937" s="162"/>
      <c r="AP937" s="162"/>
      <c r="AQ937" s="162"/>
      <c r="AR937" s="162"/>
      <c r="AS937" s="162"/>
      <c r="AT937" s="162"/>
      <c r="AU937" s="162"/>
      <c r="AV937" s="162"/>
      <c r="AW937" s="162"/>
      <c r="AX937" s="162">
        <v>935</v>
      </c>
      <c r="AY937" s="162" t="s">
        <v>361</v>
      </c>
      <c r="AZ937" s="162">
        <v>0</v>
      </c>
      <c r="BA937" s="206" t="s">
        <v>361</v>
      </c>
      <c r="BB937" s="162" t="s">
        <v>361</v>
      </c>
    </row>
    <row r="938" spans="34:54">
      <c r="AH938" s="165" t="s">
        <v>947</v>
      </c>
      <c r="AI938" s="189">
        <v>937</v>
      </c>
      <c r="AJ938" s="189" t="s">
        <v>5135</v>
      </c>
      <c r="AK938" s="183" t="s">
        <v>5136</v>
      </c>
      <c r="AL938" s="186" t="s">
        <v>5137</v>
      </c>
      <c r="AM938" s="162"/>
      <c r="AN938" s="162"/>
      <c r="AO938" s="162"/>
      <c r="AP938" s="162"/>
      <c r="AQ938" s="162"/>
      <c r="AR938" s="162"/>
      <c r="AS938" s="162"/>
      <c r="AT938" s="162"/>
      <c r="AU938" s="162"/>
      <c r="AV938" s="162"/>
      <c r="AW938" s="162"/>
      <c r="AX938" s="162">
        <v>936</v>
      </c>
      <c r="AY938" s="162" t="s">
        <v>361</v>
      </c>
      <c r="AZ938" s="162">
        <v>0</v>
      </c>
      <c r="BA938" s="206" t="s">
        <v>361</v>
      </c>
      <c r="BB938" s="162" t="s">
        <v>361</v>
      </c>
    </row>
    <row r="939" spans="34:54">
      <c r="AH939" s="165" t="s">
        <v>947</v>
      </c>
      <c r="AI939" s="189">
        <v>938</v>
      </c>
      <c r="AJ939" s="189" t="s">
        <v>5138</v>
      </c>
      <c r="AK939" s="184" t="s">
        <v>5139</v>
      </c>
      <c r="AL939" s="187" t="s">
        <v>5140</v>
      </c>
      <c r="AM939" s="162"/>
      <c r="AN939" s="162"/>
      <c r="AO939" s="162"/>
      <c r="AP939" s="162"/>
      <c r="AQ939" s="162"/>
      <c r="AR939" s="162"/>
      <c r="AS939" s="162"/>
      <c r="AT939" s="162"/>
      <c r="AU939" s="162"/>
      <c r="AV939" s="162"/>
      <c r="AW939" s="162"/>
      <c r="AX939" s="162">
        <v>937</v>
      </c>
      <c r="AY939" s="162" t="s">
        <v>361</v>
      </c>
      <c r="AZ939" s="162">
        <v>0</v>
      </c>
      <c r="BA939" s="206" t="s">
        <v>361</v>
      </c>
      <c r="BB939" s="162" t="s">
        <v>361</v>
      </c>
    </row>
    <row r="940" spans="34:54">
      <c r="AH940" s="165" t="s">
        <v>947</v>
      </c>
      <c r="AI940" s="189">
        <v>939</v>
      </c>
      <c r="AJ940" s="189" t="s">
        <v>5141</v>
      </c>
      <c r="AK940" s="183" t="s">
        <v>5142</v>
      </c>
      <c r="AL940" s="186" t="s">
        <v>5143</v>
      </c>
      <c r="AM940" s="162"/>
      <c r="AN940" s="162"/>
      <c r="AO940" s="162"/>
      <c r="AP940" s="162"/>
      <c r="AQ940" s="162"/>
      <c r="AR940" s="162"/>
      <c r="AS940" s="162"/>
      <c r="AT940" s="162"/>
      <c r="AU940" s="162"/>
      <c r="AV940" s="162"/>
      <c r="AW940" s="162"/>
      <c r="AX940" s="162">
        <v>938</v>
      </c>
      <c r="AY940" s="162" t="s">
        <v>361</v>
      </c>
      <c r="AZ940" s="162">
        <v>0</v>
      </c>
      <c r="BA940" s="206" t="s">
        <v>361</v>
      </c>
      <c r="BB940" s="162" t="s">
        <v>361</v>
      </c>
    </row>
    <row r="941" spans="34:54">
      <c r="AH941" s="165" t="s">
        <v>947</v>
      </c>
      <c r="AI941" s="189">
        <v>940</v>
      </c>
      <c r="AJ941" s="189" t="s">
        <v>5144</v>
      </c>
      <c r="AK941" s="184" t="s">
        <v>5145</v>
      </c>
      <c r="AL941" s="187" t="s">
        <v>5146</v>
      </c>
      <c r="AM941" s="162"/>
      <c r="AN941" s="162"/>
      <c r="AO941" s="162"/>
      <c r="AP941" s="162"/>
      <c r="AQ941" s="162"/>
      <c r="AR941" s="162"/>
      <c r="AS941" s="162"/>
      <c r="AT941" s="162"/>
      <c r="AU941" s="162"/>
      <c r="AV941" s="162"/>
      <c r="AW941" s="162"/>
      <c r="AX941" s="162">
        <v>939</v>
      </c>
      <c r="AY941" s="162" t="s">
        <v>361</v>
      </c>
      <c r="AZ941" s="162">
        <v>0</v>
      </c>
      <c r="BA941" s="206" t="s">
        <v>361</v>
      </c>
      <c r="BB941" s="162" t="s">
        <v>361</v>
      </c>
    </row>
    <row r="942" spans="34:54">
      <c r="AH942" s="165" t="s">
        <v>947</v>
      </c>
      <c r="AI942" s="189">
        <v>941</v>
      </c>
      <c r="AJ942" s="189" t="s">
        <v>5147</v>
      </c>
      <c r="AK942" s="183" t="s">
        <v>5148</v>
      </c>
      <c r="AL942" s="186" t="s">
        <v>5149</v>
      </c>
      <c r="AM942" s="162"/>
      <c r="AN942" s="162"/>
      <c r="AO942" s="162"/>
      <c r="AP942" s="162"/>
      <c r="AQ942" s="162"/>
      <c r="AR942" s="162"/>
      <c r="AS942" s="162"/>
      <c r="AT942" s="162"/>
      <c r="AU942" s="162"/>
      <c r="AV942" s="162"/>
      <c r="AW942" s="162"/>
      <c r="AX942" s="162">
        <v>940</v>
      </c>
      <c r="AY942" s="162" t="s">
        <v>361</v>
      </c>
      <c r="AZ942" s="162">
        <v>0</v>
      </c>
      <c r="BA942" s="206" t="s">
        <v>361</v>
      </c>
      <c r="BB942" s="162" t="s">
        <v>361</v>
      </c>
    </row>
    <row r="943" spans="34:54">
      <c r="AH943" s="165" t="s">
        <v>947</v>
      </c>
      <c r="AI943" s="189">
        <v>942</v>
      </c>
      <c r="AJ943" s="189" t="s">
        <v>5150</v>
      </c>
      <c r="AK943" s="184" t="s">
        <v>5151</v>
      </c>
      <c r="AL943" s="187" t="s">
        <v>5152</v>
      </c>
      <c r="AM943" s="162"/>
      <c r="AN943" s="162"/>
      <c r="AO943" s="162"/>
      <c r="AP943" s="162"/>
      <c r="AQ943" s="162"/>
      <c r="AR943" s="162"/>
      <c r="AS943" s="162"/>
      <c r="AT943" s="162"/>
      <c r="AU943" s="162"/>
      <c r="AV943" s="162"/>
      <c r="AW943" s="162"/>
      <c r="AX943" s="162">
        <v>941</v>
      </c>
      <c r="AY943" s="162" t="s">
        <v>361</v>
      </c>
      <c r="AZ943" s="162">
        <v>0</v>
      </c>
      <c r="BA943" s="206" t="s">
        <v>361</v>
      </c>
      <c r="BB943" s="162" t="s">
        <v>361</v>
      </c>
    </row>
    <row r="944" spans="34:54">
      <c r="AH944" s="165" t="s">
        <v>947</v>
      </c>
      <c r="AI944" s="189">
        <v>943</v>
      </c>
      <c r="AJ944" s="189" t="s">
        <v>5153</v>
      </c>
      <c r="AK944" s="183" t="s">
        <v>5154</v>
      </c>
      <c r="AL944" s="186" t="s">
        <v>5155</v>
      </c>
      <c r="AM944" s="162"/>
      <c r="AN944" s="162"/>
      <c r="AO944" s="162"/>
      <c r="AP944" s="162"/>
      <c r="AQ944" s="162"/>
      <c r="AR944" s="162"/>
      <c r="AS944" s="162"/>
      <c r="AT944" s="162"/>
      <c r="AU944" s="162"/>
      <c r="AV944" s="162"/>
      <c r="AW944" s="162"/>
      <c r="AX944" s="162">
        <v>942</v>
      </c>
      <c r="AY944" s="162" t="s">
        <v>361</v>
      </c>
      <c r="AZ944" s="162">
        <v>0</v>
      </c>
      <c r="BA944" s="206" t="s">
        <v>361</v>
      </c>
      <c r="BB944" s="162" t="s">
        <v>361</v>
      </c>
    </row>
    <row r="945" spans="34:54">
      <c r="AH945" s="165" t="s">
        <v>946</v>
      </c>
      <c r="AI945" s="189">
        <v>944</v>
      </c>
      <c r="AJ945" s="189" t="s">
        <v>5156</v>
      </c>
      <c r="AK945" s="184" t="s">
        <v>5157</v>
      </c>
      <c r="AL945" s="187" t="s">
        <v>5158</v>
      </c>
      <c r="AM945" s="162"/>
      <c r="AN945" s="162"/>
      <c r="AO945" s="162"/>
      <c r="AP945" s="162"/>
      <c r="AQ945" s="162"/>
      <c r="AR945" s="162"/>
      <c r="AS945" s="162"/>
      <c r="AT945" s="162"/>
      <c r="AU945" s="162"/>
      <c r="AV945" s="162"/>
      <c r="AW945" s="162"/>
      <c r="AX945" s="162">
        <v>943</v>
      </c>
      <c r="AY945" s="162" t="s">
        <v>361</v>
      </c>
      <c r="AZ945" s="162">
        <v>0</v>
      </c>
      <c r="BA945" s="206" t="s">
        <v>361</v>
      </c>
      <c r="BB945" s="162" t="s">
        <v>361</v>
      </c>
    </row>
    <row r="946" spans="34:54">
      <c r="AH946" s="165" t="s">
        <v>946</v>
      </c>
      <c r="AI946" s="189">
        <v>945</v>
      </c>
      <c r="AJ946" s="189" t="s">
        <v>5159</v>
      </c>
      <c r="AK946" s="183" t="s">
        <v>5160</v>
      </c>
      <c r="AL946" s="186" t="s">
        <v>5161</v>
      </c>
      <c r="AM946" s="162"/>
      <c r="AN946" s="162"/>
      <c r="AO946" s="162"/>
      <c r="AP946" s="162"/>
      <c r="AQ946" s="162"/>
      <c r="AR946" s="162"/>
      <c r="AS946" s="162"/>
      <c r="AT946" s="162"/>
      <c r="AU946" s="162"/>
      <c r="AV946" s="162"/>
      <c r="AW946" s="162"/>
      <c r="AX946" s="162">
        <v>944</v>
      </c>
      <c r="AY946" s="162" t="s">
        <v>361</v>
      </c>
      <c r="AZ946" s="162">
        <v>0</v>
      </c>
      <c r="BA946" s="206" t="s">
        <v>361</v>
      </c>
      <c r="BB946" s="162" t="s">
        <v>361</v>
      </c>
    </row>
    <row r="947" spans="34:54">
      <c r="AH947" s="165" t="s">
        <v>946</v>
      </c>
      <c r="AI947" s="189">
        <v>946</v>
      </c>
      <c r="AJ947" s="189" t="s">
        <v>5162</v>
      </c>
      <c r="AK947" s="184" t="s">
        <v>5163</v>
      </c>
      <c r="AL947" s="187" t="s">
        <v>5164</v>
      </c>
      <c r="AM947" s="162"/>
      <c r="AN947" s="162"/>
      <c r="AO947" s="162"/>
      <c r="AP947" s="162"/>
      <c r="AQ947" s="162"/>
      <c r="AR947" s="162"/>
      <c r="AS947" s="162"/>
      <c r="AT947" s="162"/>
      <c r="AU947" s="162"/>
      <c r="AV947" s="162"/>
      <c r="AW947" s="162"/>
      <c r="AX947" s="162">
        <v>945</v>
      </c>
      <c r="AY947" s="162" t="s">
        <v>361</v>
      </c>
      <c r="AZ947" s="162">
        <v>0</v>
      </c>
      <c r="BA947" s="206" t="s">
        <v>361</v>
      </c>
      <c r="BB947" s="162" t="s">
        <v>361</v>
      </c>
    </row>
    <row r="948" spans="34:54">
      <c r="AH948" s="165" t="s">
        <v>946</v>
      </c>
      <c r="AI948" s="189">
        <v>947</v>
      </c>
      <c r="AJ948" s="189" t="s">
        <v>5165</v>
      </c>
      <c r="AK948" s="183" t="s">
        <v>5166</v>
      </c>
      <c r="AL948" s="186" t="s">
        <v>5167</v>
      </c>
      <c r="AM948" s="162"/>
      <c r="AN948" s="162"/>
      <c r="AO948" s="162"/>
      <c r="AP948" s="162"/>
      <c r="AQ948" s="162"/>
      <c r="AR948" s="162"/>
      <c r="AS948" s="162"/>
      <c r="AT948" s="162"/>
      <c r="AU948" s="162"/>
      <c r="AV948" s="162"/>
      <c r="AW948" s="162"/>
      <c r="AX948" s="162">
        <v>946</v>
      </c>
      <c r="AY948" s="162" t="s">
        <v>361</v>
      </c>
      <c r="AZ948" s="162">
        <v>0</v>
      </c>
      <c r="BA948" s="206" t="s">
        <v>361</v>
      </c>
      <c r="BB948" s="162" t="s">
        <v>361</v>
      </c>
    </row>
    <row r="949" spans="34:54">
      <c r="AH949" s="165" t="s">
        <v>946</v>
      </c>
      <c r="AI949" s="189">
        <v>948</v>
      </c>
      <c r="AJ949" s="189" t="s">
        <v>5168</v>
      </c>
      <c r="AK949" s="184" t="s">
        <v>5169</v>
      </c>
      <c r="AL949" s="187" t="s">
        <v>5170</v>
      </c>
      <c r="AM949" s="162"/>
      <c r="AN949" s="162"/>
      <c r="AO949" s="162"/>
      <c r="AP949" s="162"/>
      <c r="AQ949" s="162"/>
      <c r="AR949" s="162"/>
      <c r="AS949" s="162"/>
      <c r="AT949" s="162"/>
      <c r="AU949" s="162"/>
      <c r="AV949" s="162"/>
      <c r="AW949" s="162"/>
      <c r="AX949" s="162">
        <v>947</v>
      </c>
      <c r="AY949" s="162" t="s">
        <v>361</v>
      </c>
      <c r="AZ949" s="162">
        <v>0</v>
      </c>
      <c r="BA949" s="206" t="s">
        <v>361</v>
      </c>
      <c r="BB949" s="162" t="s">
        <v>361</v>
      </c>
    </row>
    <row r="950" spans="34:54">
      <c r="AH950" s="165" t="s">
        <v>946</v>
      </c>
      <c r="AI950" s="189">
        <v>949</v>
      </c>
      <c r="AJ950" s="189" t="s">
        <v>5171</v>
      </c>
      <c r="AK950" s="183" t="s">
        <v>5172</v>
      </c>
      <c r="AL950" s="186" t="s">
        <v>5173</v>
      </c>
      <c r="AM950" s="162"/>
      <c r="AN950" s="162"/>
      <c r="AO950" s="162"/>
      <c r="AP950" s="162"/>
      <c r="AQ950" s="162"/>
      <c r="AR950" s="162"/>
      <c r="AS950" s="162"/>
      <c r="AT950" s="162"/>
      <c r="AU950" s="162"/>
      <c r="AV950" s="162"/>
      <c r="AW950" s="162"/>
      <c r="AX950" s="162">
        <v>948</v>
      </c>
      <c r="AY950" s="162" t="s">
        <v>361</v>
      </c>
      <c r="AZ950" s="162">
        <v>0</v>
      </c>
      <c r="BA950" s="206" t="s">
        <v>361</v>
      </c>
      <c r="BB950" s="162" t="s">
        <v>361</v>
      </c>
    </row>
    <row r="951" spans="34:54">
      <c r="AH951" s="165" t="s">
        <v>946</v>
      </c>
      <c r="AI951" s="189">
        <v>950</v>
      </c>
      <c r="AJ951" s="189" t="s">
        <v>5174</v>
      </c>
      <c r="AK951" s="184" t="s">
        <v>5175</v>
      </c>
      <c r="AL951" s="187" t="s">
        <v>5176</v>
      </c>
      <c r="AM951" s="162"/>
      <c r="AN951" s="162"/>
      <c r="AO951" s="162"/>
      <c r="AP951" s="162"/>
      <c r="AQ951" s="162"/>
      <c r="AR951" s="162"/>
      <c r="AS951" s="162"/>
      <c r="AT951" s="162"/>
      <c r="AU951" s="162"/>
      <c r="AV951" s="162"/>
      <c r="AW951" s="162"/>
      <c r="AX951" s="162">
        <v>949</v>
      </c>
      <c r="AY951" s="162" t="s">
        <v>361</v>
      </c>
      <c r="AZ951" s="162">
        <v>0</v>
      </c>
      <c r="BA951" s="206" t="s">
        <v>361</v>
      </c>
      <c r="BB951" s="162" t="s">
        <v>361</v>
      </c>
    </row>
    <row r="952" spans="34:54">
      <c r="AH952" s="165" t="s">
        <v>946</v>
      </c>
      <c r="AI952" s="189">
        <v>951</v>
      </c>
      <c r="AJ952" s="189" t="s">
        <v>5177</v>
      </c>
      <c r="AK952" s="183" t="s">
        <v>5178</v>
      </c>
      <c r="AL952" s="186" t="s">
        <v>5179</v>
      </c>
      <c r="AM952" s="162"/>
      <c r="AN952" s="162"/>
      <c r="AO952" s="162"/>
      <c r="AP952" s="162"/>
      <c r="AQ952" s="162"/>
      <c r="AR952" s="162"/>
      <c r="AS952" s="162"/>
      <c r="AT952" s="162"/>
      <c r="AU952" s="162"/>
      <c r="AV952" s="162"/>
      <c r="AW952" s="162"/>
      <c r="AX952" s="162">
        <v>950</v>
      </c>
      <c r="AY952" s="162" t="s">
        <v>361</v>
      </c>
      <c r="AZ952" s="162">
        <v>0</v>
      </c>
      <c r="BA952" s="206" t="s">
        <v>361</v>
      </c>
      <c r="BB952" s="162" t="s">
        <v>361</v>
      </c>
    </row>
    <row r="953" spans="34:54">
      <c r="AH953" s="165" t="s">
        <v>946</v>
      </c>
      <c r="AI953" s="189">
        <v>952</v>
      </c>
      <c r="AJ953" s="189" t="s">
        <v>5180</v>
      </c>
      <c r="AK953" s="184" t="s">
        <v>5181</v>
      </c>
      <c r="AL953" s="187" t="s">
        <v>5182</v>
      </c>
      <c r="AM953" s="162"/>
      <c r="AN953" s="162"/>
      <c r="AO953" s="162"/>
      <c r="AP953" s="162"/>
      <c r="AQ953" s="162"/>
      <c r="AR953" s="162"/>
      <c r="AS953" s="162"/>
      <c r="AT953" s="162"/>
      <c r="AU953" s="162"/>
      <c r="AV953" s="162"/>
      <c r="AW953" s="162"/>
      <c r="AX953" s="162">
        <v>951</v>
      </c>
      <c r="AY953" s="162" t="s">
        <v>361</v>
      </c>
      <c r="AZ953" s="162">
        <v>0</v>
      </c>
      <c r="BA953" s="206" t="s">
        <v>361</v>
      </c>
      <c r="BB953" s="162" t="s">
        <v>361</v>
      </c>
    </row>
    <row r="954" spans="34:54">
      <c r="AH954" s="165" t="s">
        <v>946</v>
      </c>
      <c r="AI954" s="189">
        <v>953</v>
      </c>
      <c r="AJ954" s="189" t="s">
        <v>5183</v>
      </c>
      <c r="AK954" s="183" t="s">
        <v>5184</v>
      </c>
      <c r="AL954" s="186" t="s">
        <v>5185</v>
      </c>
      <c r="AM954" s="162"/>
      <c r="AN954" s="162"/>
      <c r="AO954" s="162"/>
      <c r="AP954" s="162"/>
      <c r="AQ954" s="162"/>
      <c r="AR954" s="162"/>
      <c r="AS954" s="162"/>
      <c r="AT954" s="162"/>
      <c r="AU954" s="162"/>
      <c r="AV954" s="162"/>
      <c r="AW954" s="162"/>
      <c r="AX954" s="162">
        <v>952</v>
      </c>
      <c r="AY954" s="162" t="s">
        <v>361</v>
      </c>
      <c r="AZ954" s="162">
        <v>0</v>
      </c>
      <c r="BA954" s="206" t="s">
        <v>361</v>
      </c>
      <c r="BB954" s="162" t="s">
        <v>361</v>
      </c>
    </row>
    <row r="955" spans="34:54">
      <c r="AH955" s="165" t="s">
        <v>946</v>
      </c>
      <c r="AI955" s="189">
        <v>954</v>
      </c>
      <c r="AJ955" s="189" t="s">
        <v>5186</v>
      </c>
      <c r="AK955" s="184" t="s">
        <v>5187</v>
      </c>
      <c r="AL955" s="187" t="s">
        <v>5188</v>
      </c>
      <c r="AM955" s="162"/>
      <c r="AN955" s="162"/>
      <c r="AO955" s="162"/>
      <c r="AP955" s="162"/>
      <c r="AQ955" s="162"/>
      <c r="AR955" s="162"/>
      <c r="AS955" s="162"/>
      <c r="AT955" s="162"/>
      <c r="AU955" s="162"/>
      <c r="AV955" s="162"/>
      <c r="AW955" s="162"/>
      <c r="AX955" s="162">
        <v>953</v>
      </c>
      <c r="AY955" s="162" t="s">
        <v>361</v>
      </c>
      <c r="AZ955" s="162">
        <v>0</v>
      </c>
      <c r="BA955" s="206" t="s">
        <v>361</v>
      </c>
      <c r="BB955" s="162" t="s">
        <v>361</v>
      </c>
    </row>
    <row r="956" spans="34:54">
      <c r="AH956" s="165" t="s">
        <v>946</v>
      </c>
      <c r="AI956" s="189">
        <v>955</v>
      </c>
      <c r="AJ956" s="189" t="s">
        <v>5189</v>
      </c>
      <c r="AK956" s="183" t="s">
        <v>5190</v>
      </c>
      <c r="AL956" s="186" t="s">
        <v>5191</v>
      </c>
      <c r="AM956" s="162"/>
      <c r="AN956" s="162"/>
      <c r="AO956" s="162"/>
      <c r="AP956" s="162"/>
      <c r="AQ956" s="162"/>
      <c r="AR956" s="162"/>
      <c r="AS956" s="162"/>
      <c r="AT956" s="162"/>
      <c r="AU956" s="162"/>
      <c r="AV956" s="162"/>
      <c r="AW956" s="162"/>
      <c r="AX956" s="162">
        <v>954</v>
      </c>
      <c r="AY956" s="162" t="s">
        <v>361</v>
      </c>
      <c r="AZ956" s="162">
        <v>0</v>
      </c>
      <c r="BA956" s="206" t="s">
        <v>361</v>
      </c>
      <c r="BB956" s="162" t="s">
        <v>361</v>
      </c>
    </row>
    <row r="957" spans="34:54">
      <c r="AH957" s="165" t="s">
        <v>946</v>
      </c>
      <c r="AI957" s="189">
        <v>956</v>
      </c>
      <c r="AJ957" s="189" t="s">
        <v>5192</v>
      </c>
      <c r="AK957" s="184" t="s">
        <v>5193</v>
      </c>
      <c r="AL957" s="187" t="s">
        <v>5194</v>
      </c>
      <c r="AM957" s="162"/>
      <c r="AN957" s="162"/>
      <c r="AO957" s="162"/>
      <c r="AP957" s="162"/>
      <c r="AQ957" s="162"/>
      <c r="AR957" s="162"/>
      <c r="AS957" s="162"/>
      <c r="AT957" s="162"/>
      <c r="AU957" s="162"/>
      <c r="AV957" s="162"/>
      <c r="AW957" s="162"/>
      <c r="AX957" s="162">
        <v>955</v>
      </c>
      <c r="AY957" s="162" t="s">
        <v>361</v>
      </c>
      <c r="AZ957" s="162">
        <v>0</v>
      </c>
      <c r="BA957" s="206" t="s">
        <v>361</v>
      </c>
      <c r="BB957" s="162" t="s">
        <v>361</v>
      </c>
    </row>
    <row r="958" spans="34:54">
      <c r="AH958" s="165" t="s">
        <v>946</v>
      </c>
      <c r="AI958" s="189">
        <v>957</v>
      </c>
      <c r="AJ958" s="189" t="s">
        <v>5195</v>
      </c>
      <c r="AK958" s="183" t="s">
        <v>5196</v>
      </c>
      <c r="AL958" s="186" t="s">
        <v>5197</v>
      </c>
      <c r="AM958" s="162"/>
      <c r="AN958" s="162"/>
      <c r="AO958" s="162"/>
      <c r="AP958" s="162"/>
      <c r="AQ958" s="162"/>
      <c r="AR958" s="162"/>
      <c r="AS958" s="162"/>
      <c r="AT958" s="162"/>
      <c r="AU958" s="162"/>
      <c r="AV958" s="162"/>
      <c r="AW958" s="162"/>
      <c r="AX958" s="162">
        <v>956</v>
      </c>
      <c r="AY958" s="162" t="s">
        <v>361</v>
      </c>
      <c r="AZ958" s="162">
        <v>0</v>
      </c>
      <c r="BA958" s="206" t="s">
        <v>361</v>
      </c>
      <c r="BB958" s="162" t="s">
        <v>361</v>
      </c>
    </row>
    <row r="959" spans="34:54">
      <c r="AH959" s="165" t="s">
        <v>946</v>
      </c>
      <c r="AI959" s="189">
        <v>958</v>
      </c>
      <c r="AJ959" s="189" t="s">
        <v>5198</v>
      </c>
      <c r="AK959" s="184" t="s">
        <v>5199</v>
      </c>
      <c r="AL959" s="187" t="s">
        <v>5200</v>
      </c>
      <c r="AM959" s="162"/>
      <c r="AN959" s="162"/>
      <c r="AO959" s="162"/>
      <c r="AP959" s="162"/>
      <c r="AQ959" s="162"/>
      <c r="AR959" s="162"/>
      <c r="AS959" s="162"/>
      <c r="AT959" s="162"/>
      <c r="AU959" s="162"/>
      <c r="AV959" s="162"/>
      <c r="AW959" s="162"/>
      <c r="AX959" s="162">
        <v>957</v>
      </c>
      <c r="AY959" s="162" t="s">
        <v>361</v>
      </c>
      <c r="AZ959" s="162">
        <v>0</v>
      </c>
      <c r="BA959" s="206" t="s">
        <v>361</v>
      </c>
      <c r="BB959" s="162" t="s">
        <v>361</v>
      </c>
    </row>
    <row r="960" spans="34:54">
      <c r="AH960" s="165" t="s">
        <v>946</v>
      </c>
      <c r="AI960" s="189">
        <v>959</v>
      </c>
      <c r="AJ960" s="189" t="s">
        <v>5201</v>
      </c>
      <c r="AK960" s="183" t="s">
        <v>5202</v>
      </c>
      <c r="AL960" s="186" t="s">
        <v>5203</v>
      </c>
      <c r="AM960" s="162"/>
      <c r="AN960" s="162"/>
      <c r="AO960" s="162"/>
      <c r="AP960" s="162"/>
      <c r="AQ960" s="162"/>
      <c r="AR960" s="162"/>
      <c r="AS960" s="162"/>
      <c r="AT960" s="162"/>
      <c r="AU960" s="162"/>
      <c r="AV960" s="162"/>
      <c r="AW960" s="162"/>
      <c r="AX960" s="162">
        <v>958</v>
      </c>
      <c r="AY960" s="162" t="s">
        <v>361</v>
      </c>
      <c r="AZ960" s="162">
        <v>0</v>
      </c>
      <c r="BA960" s="206" t="s">
        <v>361</v>
      </c>
      <c r="BB960" s="162" t="s">
        <v>361</v>
      </c>
    </row>
    <row r="961" spans="34:54">
      <c r="AH961" s="165" t="s">
        <v>946</v>
      </c>
      <c r="AI961" s="189">
        <v>960</v>
      </c>
      <c r="AJ961" s="189" t="s">
        <v>5204</v>
      </c>
      <c r="AK961" s="184" t="s">
        <v>5205</v>
      </c>
      <c r="AL961" s="187" t="s">
        <v>5206</v>
      </c>
      <c r="AM961" s="162"/>
      <c r="AN961" s="162"/>
      <c r="AO961" s="162"/>
      <c r="AP961" s="162"/>
      <c r="AQ961" s="162"/>
      <c r="AR961" s="162"/>
      <c r="AS961" s="162"/>
      <c r="AT961" s="162"/>
      <c r="AU961" s="162"/>
      <c r="AV961" s="162"/>
      <c r="AW961" s="162"/>
      <c r="AX961" s="162">
        <v>959</v>
      </c>
      <c r="AY961" s="162" t="s">
        <v>361</v>
      </c>
      <c r="AZ961" s="162">
        <v>0</v>
      </c>
      <c r="BA961" s="206" t="s">
        <v>361</v>
      </c>
      <c r="BB961" s="162" t="s">
        <v>361</v>
      </c>
    </row>
    <row r="962" spans="34:54">
      <c r="AH962" s="165" t="s">
        <v>946</v>
      </c>
      <c r="AI962" s="189">
        <v>961</v>
      </c>
      <c r="AJ962" s="189" t="s">
        <v>5207</v>
      </c>
      <c r="AK962" s="183" t="s">
        <v>5208</v>
      </c>
      <c r="AL962" s="186" t="s">
        <v>5209</v>
      </c>
      <c r="AM962" s="162"/>
      <c r="AN962" s="162"/>
      <c r="AO962" s="162"/>
      <c r="AP962" s="162"/>
      <c r="AQ962" s="162"/>
      <c r="AR962" s="162"/>
      <c r="AS962" s="162"/>
      <c r="AT962" s="162"/>
      <c r="AU962" s="162"/>
      <c r="AV962" s="162"/>
      <c r="AW962" s="162"/>
      <c r="AX962" s="162">
        <v>960</v>
      </c>
      <c r="AY962" s="162" t="s">
        <v>361</v>
      </c>
      <c r="AZ962" s="162">
        <v>0</v>
      </c>
      <c r="BA962" s="206" t="s">
        <v>361</v>
      </c>
      <c r="BB962" s="162" t="s">
        <v>361</v>
      </c>
    </row>
    <row r="963" spans="34:54">
      <c r="AH963" s="165" t="s">
        <v>945</v>
      </c>
      <c r="AI963" s="189">
        <v>962</v>
      </c>
      <c r="AJ963" s="189" t="s">
        <v>5210</v>
      </c>
      <c r="AK963" s="184" t="s">
        <v>5211</v>
      </c>
      <c r="AL963" s="187" t="s">
        <v>5212</v>
      </c>
      <c r="AM963" s="162"/>
      <c r="AN963" s="162"/>
      <c r="AO963" s="162"/>
      <c r="AP963" s="162"/>
      <c r="AQ963" s="162"/>
      <c r="AR963" s="162"/>
      <c r="AS963" s="162"/>
      <c r="AT963" s="162"/>
      <c r="AU963" s="162"/>
      <c r="AV963" s="162"/>
      <c r="AW963" s="162"/>
      <c r="AX963" s="162">
        <v>961</v>
      </c>
      <c r="AY963" s="162" t="s">
        <v>361</v>
      </c>
      <c r="AZ963" s="162">
        <v>0</v>
      </c>
      <c r="BA963" s="206" t="s">
        <v>361</v>
      </c>
      <c r="BB963" s="162" t="s">
        <v>361</v>
      </c>
    </row>
    <row r="964" spans="34:54">
      <c r="AH964" s="165" t="s">
        <v>945</v>
      </c>
      <c r="AI964" s="189">
        <v>963</v>
      </c>
      <c r="AJ964" s="189" t="s">
        <v>5213</v>
      </c>
      <c r="AK964" s="183" t="s">
        <v>5214</v>
      </c>
      <c r="AL964" s="186" t="s">
        <v>5215</v>
      </c>
      <c r="AM964" s="162"/>
      <c r="AN964" s="162"/>
      <c r="AO964" s="162"/>
      <c r="AP964" s="162"/>
      <c r="AQ964" s="162"/>
      <c r="AR964" s="162"/>
      <c r="AS964" s="162"/>
      <c r="AT964" s="162"/>
      <c r="AU964" s="162"/>
      <c r="AV964" s="162"/>
      <c r="AW964" s="162"/>
      <c r="AX964" s="162">
        <v>962</v>
      </c>
      <c r="AY964" s="162" t="s">
        <v>361</v>
      </c>
      <c r="AZ964" s="162">
        <v>0</v>
      </c>
      <c r="BA964" s="206" t="s">
        <v>361</v>
      </c>
      <c r="BB964" s="162" t="s">
        <v>361</v>
      </c>
    </row>
    <row r="965" spans="34:54">
      <c r="AH965" s="165" t="s">
        <v>945</v>
      </c>
      <c r="AI965" s="189">
        <v>964</v>
      </c>
      <c r="AJ965" s="189" t="s">
        <v>5216</v>
      </c>
      <c r="AK965" s="184" t="s">
        <v>5217</v>
      </c>
      <c r="AL965" s="187" t="s">
        <v>5218</v>
      </c>
      <c r="AM965" s="162"/>
      <c r="AN965" s="162"/>
      <c r="AO965" s="162"/>
      <c r="AP965" s="162"/>
      <c r="AQ965" s="162"/>
      <c r="AR965" s="162"/>
      <c r="AS965" s="162"/>
      <c r="AT965" s="162"/>
      <c r="AU965" s="162"/>
      <c r="AV965" s="162"/>
      <c r="AW965" s="162"/>
      <c r="AX965" s="162">
        <v>963</v>
      </c>
      <c r="AY965" s="162" t="s">
        <v>361</v>
      </c>
      <c r="AZ965" s="162">
        <v>0</v>
      </c>
      <c r="BA965" s="206" t="s">
        <v>361</v>
      </c>
      <c r="BB965" s="162" t="s">
        <v>361</v>
      </c>
    </row>
    <row r="966" spans="34:54">
      <c r="AH966" s="165" t="s">
        <v>945</v>
      </c>
      <c r="AI966" s="189">
        <v>965</v>
      </c>
      <c r="AJ966" s="189" t="s">
        <v>5219</v>
      </c>
      <c r="AK966" s="183" t="s">
        <v>5220</v>
      </c>
      <c r="AL966" s="186" t="s">
        <v>5221</v>
      </c>
      <c r="AM966" s="162"/>
      <c r="AN966" s="162"/>
      <c r="AO966" s="162"/>
      <c r="AP966" s="162"/>
      <c r="AQ966" s="162"/>
      <c r="AR966" s="162"/>
      <c r="AS966" s="162"/>
      <c r="AT966" s="162"/>
      <c r="AU966" s="162"/>
      <c r="AV966" s="162"/>
      <c r="AW966" s="162"/>
      <c r="AX966" s="162">
        <v>964</v>
      </c>
      <c r="AY966" s="162" t="s">
        <v>361</v>
      </c>
      <c r="AZ966" s="162">
        <v>0</v>
      </c>
      <c r="BA966" s="206" t="s">
        <v>361</v>
      </c>
      <c r="BB966" s="162" t="s">
        <v>361</v>
      </c>
    </row>
    <row r="967" spans="34:54">
      <c r="AH967" s="165" t="s">
        <v>945</v>
      </c>
      <c r="AI967" s="189">
        <v>966</v>
      </c>
      <c r="AJ967" s="189" t="s">
        <v>5222</v>
      </c>
      <c r="AK967" s="184" t="s">
        <v>5223</v>
      </c>
      <c r="AL967" s="187" t="s">
        <v>5224</v>
      </c>
      <c r="AM967" s="162"/>
      <c r="AN967" s="162"/>
      <c r="AO967" s="162"/>
      <c r="AP967" s="162"/>
      <c r="AQ967" s="162"/>
      <c r="AR967" s="162"/>
      <c r="AS967" s="162"/>
      <c r="AT967" s="162"/>
      <c r="AU967" s="162"/>
      <c r="AV967" s="162"/>
      <c r="AW967" s="162"/>
      <c r="AX967" s="162">
        <v>965</v>
      </c>
      <c r="AY967" s="162" t="s">
        <v>361</v>
      </c>
      <c r="AZ967" s="162">
        <v>0</v>
      </c>
      <c r="BA967" s="206" t="s">
        <v>361</v>
      </c>
      <c r="BB967" s="162" t="s">
        <v>361</v>
      </c>
    </row>
    <row r="968" spans="34:54">
      <c r="AH968" s="165" t="s">
        <v>945</v>
      </c>
      <c r="AI968" s="189">
        <v>967</v>
      </c>
      <c r="AJ968" s="189" t="s">
        <v>5225</v>
      </c>
      <c r="AK968" s="183" t="s">
        <v>5226</v>
      </c>
      <c r="AL968" s="186" t="s">
        <v>5227</v>
      </c>
      <c r="AM968" s="162"/>
      <c r="AN968" s="162"/>
      <c r="AO968" s="162"/>
      <c r="AP968" s="162"/>
      <c r="AQ968" s="162"/>
      <c r="AR968" s="162"/>
      <c r="AS968" s="162"/>
      <c r="AT968" s="162"/>
      <c r="AU968" s="162"/>
      <c r="AV968" s="162"/>
      <c r="AW968" s="162"/>
      <c r="AX968" s="162">
        <v>966</v>
      </c>
      <c r="AY968" s="162" t="s">
        <v>361</v>
      </c>
      <c r="AZ968" s="162">
        <v>0</v>
      </c>
      <c r="BA968" s="206" t="s">
        <v>361</v>
      </c>
      <c r="BB968" s="162" t="s">
        <v>361</v>
      </c>
    </row>
    <row r="969" spans="34:54">
      <c r="AH969" s="165" t="s">
        <v>945</v>
      </c>
      <c r="AI969" s="189">
        <v>968</v>
      </c>
      <c r="AJ969" s="189" t="s">
        <v>5228</v>
      </c>
      <c r="AK969" s="184" t="s">
        <v>5229</v>
      </c>
      <c r="AL969" s="187" t="s">
        <v>5230</v>
      </c>
      <c r="AM969" s="162"/>
      <c r="AN969" s="162"/>
      <c r="AO969" s="162"/>
      <c r="AP969" s="162"/>
      <c r="AQ969" s="162"/>
      <c r="AR969" s="162"/>
      <c r="AS969" s="162"/>
      <c r="AT969" s="162"/>
      <c r="AU969" s="162"/>
      <c r="AV969" s="162"/>
      <c r="AW969" s="162"/>
      <c r="AX969" s="162">
        <v>967</v>
      </c>
      <c r="AY969" s="162" t="s">
        <v>361</v>
      </c>
      <c r="AZ969" s="162">
        <v>0</v>
      </c>
      <c r="BA969" s="206" t="s">
        <v>361</v>
      </c>
      <c r="BB969" s="162" t="s">
        <v>361</v>
      </c>
    </row>
    <row r="970" spans="34:54">
      <c r="AH970" s="165" t="s">
        <v>944</v>
      </c>
      <c r="AI970" s="189">
        <v>969</v>
      </c>
      <c r="AJ970" s="189" t="s">
        <v>5231</v>
      </c>
      <c r="AK970" s="183" t="s">
        <v>5232</v>
      </c>
      <c r="AL970" s="186" t="s">
        <v>5233</v>
      </c>
      <c r="AM970" s="162"/>
      <c r="AN970" s="162"/>
      <c r="AO970" s="162"/>
      <c r="AP970" s="162"/>
      <c r="AQ970" s="162"/>
      <c r="AR970" s="162"/>
      <c r="AS970" s="162"/>
      <c r="AT970" s="162"/>
      <c r="AU970" s="162"/>
      <c r="AV970" s="162"/>
      <c r="AW970" s="162"/>
      <c r="AX970" s="162">
        <v>968</v>
      </c>
      <c r="AY970" s="162" t="s">
        <v>361</v>
      </c>
      <c r="AZ970" s="162">
        <v>0</v>
      </c>
      <c r="BA970" s="206" t="s">
        <v>361</v>
      </c>
      <c r="BB970" s="162" t="s">
        <v>361</v>
      </c>
    </row>
    <row r="971" spans="34:54">
      <c r="AH971" s="165" t="s">
        <v>944</v>
      </c>
      <c r="AI971" s="189">
        <v>970</v>
      </c>
      <c r="AJ971" s="189" t="s">
        <v>5234</v>
      </c>
      <c r="AK971" s="184" t="s">
        <v>5235</v>
      </c>
      <c r="AL971" s="187" t="s">
        <v>5236</v>
      </c>
      <c r="AM971" s="162"/>
      <c r="AN971" s="162"/>
      <c r="AO971" s="162"/>
      <c r="AP971" s="162"/>
      <c r="AQ971" s="162"/>
      <c r="AR971" s="162"/>
      <c r="AS971" s="162"/>
      <c r="AT971" s="162"/>
      <c r="AU971" s="162"/>
      <c r="AV971" s="162"/>
      <c r="AW971" s="162"/>
      <c r="AX971" s="162">
        <v>969</v>
      </c>
      <c r="AY971" s="162" t="s">
        <v>361</v>
      </c>
      <c r="AZ971" s="162">
        <v>0</v>
      </c>
      <c r="BA971" s="206" t="s">
        <v>361</v>
      </c>
      <c r="BB971" s="162" t="s">
        <v>361</v>
      </c>
    </row>
    <row r="972" spans="34:54">
      <c r="AH972" s="165" t="s">
        <v>944</v>
      </c>
      <c r="AI972" s="189">
        <v>971</v>
      </c>
      <c r="AJ972" s="189" t="s">
        <v>5237</v>
      </c>
      <c r="AK972" s="183" t="s">
        <v>5238</v>
      </c>
      <c r="AL972" s="186" t="s">
        <v>5239</v>
      </c>
      <c r="AM972" s="162"/>
      <c r="AN972" s="162"/>
      <c r="AO972" s="162"/>
      <c r="AP972" s="162"/>
      <c r="AQ972" s="162"/>
      <c r="AR972" s="162"/>
      <c r="AS972" s="162"/>
      <c r="AT972" s="162"/>
      <c r="AU972" s="162"/>
      <c r="AV972" s="162"/>
      <c r="AW972" s="162"/>
      <c r="AX972" s="162">
        <v>970</v>
      </c>
      <c r="AY972" s="162" t="s">
        <v>361</v>
      </c>
      <c r="AZ972" s="162">
        <v>0</v>
      </c>
      <c r="BA972" s="206" t="s">
        <v>361</v>
      </c>
      <c r="BB972" s="162" t="s">
        <v>361</v>
      </c>
    </row>
    <row r="973" spans="34:54">
      <c r="AH973" s="165" t="s">
        <v>944</v>
      </c>
      <c r="AI973" s="189">
        <v>972</v>
      </c>
      <c r="AJ973" s="189" t="s">
        <v>5240</v>
      </c>
      <c r="AK973" s="184" t="s">
        <v>5241</v>
      </c>
      <c r="AL973" s="187" t="s">
        <v>5242</v>
      </c>
      <c r="AM973" s="162"/>
      <c r="AN973" s="162"/>
      <c r="AO973" s="162"/>
      <c r="AP973" s="162"/>
      <c r="AQ973" s="162"/>
      <c r="AR973" s="162"/>
      <c r="AS973" s="162"/>
      <c r="AT973" s="162"/>
      <c r="AU973" s="162"/>
      <c r="AV973" s="162"/>
      <c r="AW973" s="162"/>
      <c r="AX973" s="162">
        <v>971</v>
      </c>
      <c r="AY973" s="162" t="s">
        <v>361</v>
      </c>
      <c r="AZ973" s="162">
        <v>0</v>
      </c>
      <c r="BA973" s="206" t="s">
        <v>361</v>
      </c>
      <c r="BB973" s="162" t="s">
        <v>361</v>
      </c>
    </row>
    <row r="974" spans="34:54">
      <c r="AH974" s="165" t="s">
        <v>944</v>
      </c>
      <c r="AI974" s="189">
        <v>973</v>
      </c>
      <c r="AJ974" s="189" t="s">
        <v>5243</v>
      </c>
      <c r="AK974" s="183" t="s">
        <v>343</v>
      </c>
      <c r="AL974" s="186" t="s">
        <v>5244</v>
      </c>
      <c r="AM974" s="162"/>
      <c r="AN974" s="162"/>
      <c r="AO974" s="162"/>
      <c r="AP974" s="162"/>
      <c r="AQ974" s="162"/>
      <c r="AR974" s="162"/>
      <c r="AS974" s="162"/>
      <c r="AT974" s="162"/>
      <c r="AU974" s="162"/>
      <c r="AV974" s="162"/>
      <c r="AW974" s="162"/>
      <c r="AX974" s="162">
        <v>972</v>
      </c>
      <c r="AY974" s="162" t="s">
        <v>361</v>
      </c>
      <c r="AZ974" s="162">
        <v>0</v>
      </c>
      <c r="BA974" s="206" t="s">
        <v>361</v>
      </c>
      <c r="BB974" s="162" t="s">
        <v>361</v>
      </c>
    </row>
    <row r="975" spans="34:54">
      <c r="AH975" s="165" t="s">
        <v>944</v>
      </c>
      <c r="AI975" s="189">
        <v>974</v>
      </c>
      <c r="AJ975" s="189" t="s">
        <v>5245</v>
      </c>
      <c r="AK975" s="184" t="s">
        <v>5246</v>
      </c>
      <c r="AL975" s="187" t="s">
        <v>5247</v>
      </c>
      <c r="AM975" s="162"/>
      <c r="AN975" s="162"/>
      <c r="AO975" s="162"/>
      <c r="AP975" s="162"/>
      <c r="AQ975" s="162"/>
      <c r="AR975" s="162"/>
      <c r="AS975" s="162"/>
      <c r="AT975" s="162"/>
      <c r="AU975" s="162"/>
      <c r="AV975" s="162"/>
      <c r="AW975" s="162"/>
      <c r="AX975" s="162">
        <v>973</v>
      </c>
      <c r="AY975" s="162" t="s">
        <v>361</v>
      </c>
      <c r="AZ975" s="162">
        <v>0</v>
      </c>
      <c r="BA975" s="206" t="s">
        <v>361</v>
      </c>
      <c r="BB975" s="162" t="s">
        <v>361</v>
      </c>
    </row>
    <row r="976" spans="34:54">
      <c r="AH976" s="165" t="s">
        <v>944</v>
      </c>
      <c r="AI976" s="189">
        <v>975</v>
      </c>
      <c r="AJ976" s="189" t="s">
        <v>5248</v>
      </c>
      <c r="AK976" s="183" t="s">
        <v>5249</v>
      </c>
      <c r="AL976" s="186" t="s">
        <v>5250</v>
      </c>
      <c r="AM976" s="162"/>
      <c r="AN976" s="162"/>
      <c r="AO976" s="162"/>
      <c r="AP976" s="162"/>
      <c r="AQ976" s="162"/>
      <c r="AR976" s="162"/>
      <c r="AS976" s="162"/>
      <c r="AT976" s="162"/>
      <c r="AU976" s="162"/>
      <c r="AV976" s="162"/>
      <c r="AW976" s="162"/>
      <c r="AX976" s="162">
        <v>974</v>
      </c>
      <c r="AY976" s="162" t="s">
        <v>361</v>
      </c>
      <c r="AZ976" s="162">
        <v>0</v>
      </c>
      <c r="BA976" s="206" t="s">
        <v>361</v>
      </c>
      <c r="BB976" s="162" t="s">
        <v>361</v>
      </c>
    </row>
    <row r="977" spans="34:54">
      <c r="AH977" s="165" t="s">
        <v>944</v>
      </c>
      <c r="AI977" s="189">
        <v>976</v>
      </c>
      <c r="AJ977" s="189" t="s">
        <v>5251</v>
      </c>
      <c r="AK977" s="184" t="s">
        <v>5252</v>
      </c>
      <c r="AL977" s="187" t="s">
        <v>5253</v>
      </c>
      <c r="AM977" s="162"/>
      <c r="AN977" s="162"/>
      <c r="AO977" s="162"/>
      <c r="AP977" s="162"/>
      <c r="AQ977" s="162"/>
      <c r="AR977" s="162"/>
      <c r="AS977" s="162"/>
      <c r="AT977" s="162"/>
      <c r="AU977" s="162"/>
      <c r="AV977" s="162"/>
      <c r="AW977" s="162"/>
      <c r="AX977" s="162">
        <v>975</v>
      </c>
      <c r="AY977" s="162" t="s">
        <v>361</v>
      </c>
      <c r="AZ977" s="162">
        <v>0</v>
      </c>
      <c r="BA977" s="206" t="s">
        <v>361</v>
      </c>
      <c r="BB977" s="162" t="s">
        <v>361</v>
      </c>
    </row>
    <row r="978" spans="34:54">
      <c r="AH978" s="165" t="s">
        <v>944</v>
      </c>
      <c r="AI978" s="189">
        <v>977</v>
      </c>
      <c r="AJ978" s="189" t="s">
        <v>5254</v>
      </c>
      <c r="AK978" s="183" t="s">
        <v>5255</v>
      </c>
      <c r="AL978" s="186" t="s">
        <v>5256</v>
      </c>
      <c r="AM978" s="162"/>
      <c r="AN978" s="162"/>
      <c r="AO978" s="162"/>
      <c r="AP978" s="162"/>
      <c r="AQ978" s="162"/>
      <c r="AR978" s="162"/>
      <c r="AS978" s="162"/>
      <c r="AT978" s="162"/>
      <c r="AU978" s="162"/>
      <c r="AV978" s="162"/>
      <c r="AW978" s="162"/>
      <c r="AX978" s="162">
        <v>976</v>
      </c>
      <c r="AY978" s="162" t="s">
        <v>361</v>
      </c>
      <c r="AZ978" s="162">
        <v>0</v>
      </c>
      <c r="BA978" s="206" t="s">
        <v>361</v>
      </c>
      <c r="BB978" s="162" t="s">
        <v>361</v>
      </c>
    </row>
    <row r="979" spans="34:54">
      <c r="AH979" s="165" t="s">
        <v>944</v>
      </c>
      <c r="AI979" s="189">
        <v>978</v>
      </c>
      <c r="AJ979" s="189" t="s">
        <v>5257</v>
      </c>
      <c r="AK979" s="184" t="s">
        <v>5258</v>
      </c>
      <c r="AL979" s="187" t="s">
        <v>5259</v>
      </c>
      <c r="AM979" s="162"/>
      <c r="AN979" s="162"/>
      <c r="AO979" s="162"/>
      <c r="AP979" s="162"/>
      <c r="AQ979" s="162"/>
      <c r="AR979" s="162"/>
      <c r="AS979" s="162"/>
      <c r="AT979" s="162"/>
      <c r="AU979" s="162"/>
      <c r="AV979" s="162"/>
      <c r="AW979" s="162"/>
      <c r="AX979" s="162">
        <v>977</v>
      </c>
      <c r="AY979" s="162" t="s">
        <v>361</v>
      </c>
      <c r="AZ979" s="162">
        <v>0</v>
      </c>
      <c r="BA979" s="206" t="s">
        <v>361</v>
      </c>
      <c r="BB979" s="162" t="s">
        <v>361</v>
      </c>
    </row>
    <row r="980" spans="34:54">
      <c r="AH980" s="165" t="s">
        <v>944</v>
      </c>
      <c r="AI980" s="189">
        <v>979</v>
      </c>
      <c r="AJ980" s="189" t="s">
        <v>5260</v>
      </c>
      <c r="AK980" s="183" t="s">
        <v>5261</v>
      </c>
      <c r="AL980" s="186" t="s">
        <v>5262</v>
      </c>
      <c r="AM980" s="162"/>
      <c r="AN980" s="162"/>
      <c r="AO980" s="162"/>
      <c r="AP980" s="162"/>
      <c r="AQ980" s="162"/>
      <c r="AR980" s="162"/>
      <c r="AS980" s="162"/>
      <c r="AT980" s="162"/>
      <c r="AU980" s="162"/>
      <c r="AV980" s="162"/>
      <c r="AW980" s="162"/>
      <c r="AX980" s="162">
        <v>978</v>
      </c>
      <c r="AY980" s="162" t="s">
        <v>361</v>
      </c>
      <c r="AZ980" s="162">
        <v>0</v>
      </c>
      <c r="BA980" s="206" t="s">
        <v>361</v>
      </c>
      <c r="BB980" s="162" t="s">
        <v>361</v>
      </c>
    </row>
    <row r="981" spans="34:54">
      <c r="AH981" s="165" t="s">
        <v>944</v>
      </c>
      <c r="AI981" s="189">
        <v>980</v>
      </c>
      <c r="AJ981" s="189" t="s">
        <v>5263</v>
      </c>
      <c r="AK981" s="184" t="s">
        <v>5264</v>
      </c>
      <c r="AL981" s="187" t="s">
        <v>5265</v>
      </c>
      <c r="AM981" s="162"/>
      <c r="AN981" s="162"/>
      <c r="AO981" s="162"/>
      <c r="AP981" s="162"/>
      <c r="AQ981" s="162"/>
      <c r="AR981" s="162"/>
      <c r="AS981" s="162"/>
      <c r="AT981" s="162"/>
      <c r="AU981" s="162"/>
      <c r="AV981" s="162"/>
      <c r="AW981" s="162"/>
      <c r="AX981" s="162">
        <v>979</v>
      </c>
      <c r="AY981" s="162" t="s">
        <v>361</v>
      </c>
      <c r="AZ981" s="162">
        <v>0</v>
      </c>
      <c r="BA981" s="206" t="s">
        <v>361</v>
      </c>
      <c r="BB981" s="162" t="s">
        <v>361</v>
      </c>
    </row>
    <row r="982" spans="34:54">
      <c r="AH982" s="165" t="s">
        <v>944</v>
      </c>
      <c r="AI982" s="189">
        <v>981</v>
      </c>
      <c r="AJ982" s="189" t="s">
        <v>5266</v>
      </c>
      <c r="AK982" s="183" t="s">
        <v>5267</v>
      </c>
      <c r="AL982" s="186" t="s">
        <v>5268</v>
      </c>
      <c r="AM982" s="162"/>
      <c r="AN982" s="162"/>
      <c r="AO982" s="162"/>
      <c r="AP982" s="162"/>
      <c r="AQ982" s="162"/>
      <c r="AR982" s="162"/>
      <c r="AS982" s="162"/>
      <c r="AT982" s="162"/>
      <c r="AU982" s="162"/>
      <c r="AV982" s="162"/>
      <c r="AW982" s="162"/>
      <c r="AX982" s="162">
        <v>980</v>
      </c>
      <c r="AY982" s="162" t="s">
        <v>361</v>
      </c>
      <c r="AZ982" s="162">
        <v>0</v>
      </c>
      <c r="BA982" s="206" t="s">
        <v>361</v>
      </c>
      <c r="BB982" s="162" t="s">
        <v>361</v>
      </c>
    </row>
    <row r="983" spans="34:54">
      <c r="AH983" s="165" t="s">
        <v>944</v>
      </c>
      <c r="AI983" s="189">
        <v>982</v>
      </c>
      <c r="AJ983" s="189" t="s">
        <v>5269</v>
      </c>
      <c r="AK983" s="184" t="s">
        <v>5270</v>
      </c>
      <c r="AL983" s="187" t="s">
        <v>5271</v>
      </c>
      <c r="AM983" s="162"/>
      <c r="AN983" s="162"/>
      <c r="AO983" s="162"/>
      <c r="AP983" s="162"/>
      <c r="AQ983" s="162"/>
      <c r="AR983" s="162"/>
      <c r="AS983" s="162"/>
      <c r="AT983" s="162"/>
      <c r="AU983" s="162"/>
      <c r="AV983" s="162"/>
      <c r="AW983" s="162"/>
      <c r="AX983" s="162">
        <v>981</v>
      </c>
      <c r="AY983" s="162" t="s">
        <v>361</v>
      </c>
      <c r="AZ983" s="162">
        <v>0</v>
      </c>
      <c r="BA983" s="206" t="s">
        <v>361</v>
      </c>
      <c r="BB983" s="162" t="s">
        <v>361</v>
      </c>
    </row>
    <row r="984" spans="34:54">
      <c r="AH984" s="165" t="s">
        <v>929</v>
      </c>
      <c r="AI984" s="189">
        <v>983</v>
      </c>
      <c r="AJ984" s="189" t="s">
        <v>5272</v>
      </c>
      <c r="AK984" s="183" t="s">
        <v>5273</v>
      </c>
      <c r="AL984" s="186" t="s">
        <v>5274</v>
      </c>
      <c r="AM984" s="162"/>
      <c r="AN984" s="162"/>
      <c r="AO984" s="162"/>
      <c r="AP984" s="162"/>
      <c r="AQ984" s="162"/>
      <c r="AR984" s="162"/>
      <c r="AS984" s="162"/>
      <c r="AT984" s="162"/>
      <c r="AU984" s="162"/>
      <c r="AV984" s="162"/>
      <c r="AW984" s="162"/>
      <c r="AX984" s="162">
        <v>982</v>
      </c>
      <c r="AY984" s="162" t="s">
        <v>361</v>
      </c>
      <c r="AZ984" s="162">
        <v>0</v>
      </c>
      <c r="BA984" s="206" t="s">
        <v>361</v>
      </c>
      <c r="BB984" s="162" t="s">
        <v>361</v>
      </c>
    </row>
    <row r="985" spans="34:54">
      <c r="AH985" s="165" t="s">
        <v>929</v>
      </c>
      <c r="AI985" s="189">
        <v>984</v>
      </c>
      <c r="AJ985" s="189" t="s">
        <v>5275</v>
      </c>
      <c r="AK985" s="184" t="s">
        <v>150</v>
      </c>
      <c r="AL985" s="187" t="s">
        <v>5276</v>
      </c>
      <c r="AM985" s="162"/>
      <c r="AN985" s="162"/>
      <c r="AO985" s="162"/>
      <c r="AP985" s="162"/>
      <c r="AQ985" s="162"/>
      <c r="AR985" s="162"/>
      <c r="AS985" s="162"/>
      <c r="AT985" s="162"/>
      <c r="AU985" s="162"/>
      <c r="AV985" s="162"/>
      <c r="AW985" s="162"/>
      <c r="AX985" s="162">
        <v>983</v>
      </c>
      <c r="AY985" s="162" t="s">
        <v>361</v>
      </c>
      <c r="AZ985" s="162">
        <v>0</v>
      </c>
      <c r="BA985" s="206" t="s">
        <v>361</v>
      </c>
      <c r="BB985" s="162" t="s">
        <v>361</v>
      </c>
    </row>
    <row r="986" spans="34:54">
      <c r="AH986" s="165" t="s">
        <v>929</v>
      </c>
      <c r="AI986" s="189">
        <v>985</v>
      </c>
      <c r="AJ986" s="189" t="s">
        <v>5277</v>
      </c>
      <c r="AK986" s="183" t="s">
        <v>5278</v>
      </c>
      <c r="AL986" s="186" t="s">
        <v>5279</v>
      </c>
      <c r="AM986" s="162"/>
      <c r="AN986" s="162"/>
      <c r="AO986" s="162"/>
      <c r="AP986" s="162"/>
      <c r="AQ986" s="162"/>
      <c r="AR986" s="162"/>
      <c r="AS986" s="162"/>
      <c r="AT986" s="162"/>
      <c r="AU986" s="162"/>
      <c r="AV986" s="162"/>
      <c r="AW986" s="162"/>
      <c r="AX986" s="162">
        <v>984</v>
      </c>
      <c r="AY986" s="162" t="s">
        <v>361</v>
      </c>
      <c r="AZ986" s="162">
        <v>0</v>
      </c>
      <c r="BA986" s="206" t="s">
        <v>361</v>
      </c>
      <c r="BB986" s="162" t="s">
        <v>361</v>
      </c>
    </row>
    <row r="987" spans="34:54">
      <c r="AH987" s="165" t="s">
        <v>929</v>
      </c>
      <c r="AI987" s="189">
        <v>986</v>
      </c>
      <c r="AJ987" s="189" t="s">
        <v>5280</v>
      </c>
      <c r="AK987" s="184" t="s">
        <v>5281</v>
      </c>
      <c r="AL987" s="187" t="s">
        <v>5282</v>
      </c>
      <c r="AM987" s="162"/>
      <c r="AN987" s="162"/>
      <c r="AO987" s="162"/>
      <c r="AP987" s="162"/>
      <c r="AQ987" s="162"/>
      <c r="AR987" s="162"/>
      <c r="AS987" s="162"/>
      <c r="AT987" s="162"/>
      <c r="AU987" s="162"/>
      <c r="AV987" s="162"/>
      <c r="AW987" s="162"/>
      <c r="AX987" s="162">
        <v>985</v>
      </c>
      <c r="AY987" s="162" t="s">
        <v>361</v>
      </c>
      <c r="AZ987" s="162">
        <v>0</v>
      </c>
      <c r="BA987" s="206" t="s">
        <v>361</v>
      </c>
      <c r="BB987" s="162" t="s">
        <v>361</v>
      </c>
    </row>
    <row r="988" spans="34:54">
      <c r="AH988" s="165" t="s">
        <v>928</v>
      </c>
      <c r="AI988" s="189">
        <v>987</v>
      </c>
      <c r="AJ988" s="189" t="s">
        <v>5283</v>
      </c>
      <c r="AK988" s="183" t="s">
        <v>5284</v>
      </c>
      <c r="AL988" s="186" t="s">
        <v>5285</v>
      </c>
      <c r="AM988" s="162"/>
      <c r="AN988" s="162"/>
      <c r="AO988" s="162"/>
      <c r="AP988" s="162"/>
      <c r="AQ988" s="162"/>
      <c r="AR988" s="162"/>
      <c r="AS988" s="162"/>
      <c r="AT988" s="162"/>
      <c r="AU988" s="162"/>
      <c r="AV988" s="162"/>
      <c r="AW988" s="162"/>
      <c r="AX988" s="162">
        <v>986</v>
      </c>
      <c r="AY988" s="162" t="s">
        <v>361</v>
      </c>
      <c r="AZ988" s="162">
        <v>0</v>
      </c>
      <c r="BA988" s="206" t="s">
        <v>361</v>
      </c>
      <c r="BB988" s="162" t="s">
        <v>361</v>
      </c>
    </row>
    <row r="989" spans="34:54">
      <c r="AH989" s="165" t="s">
        <v>928</v>
      </c>
      <c r="AI989" s="189">
        <v>988</v>
      </c>
      <c r="AJ989" s="189" t="s">
        <v>5286</v>
      </c>
      <c r="AK989" s="184" t="s">
        <v>5287</v>
      </c>
      <c r="AL989" s="187" t="s">
        <v>5288</v>
      </c>
      <c r="AM989" s="162"/>
      <c r="AN989" s="162"/>
      <c r="AO989" s="162"/>
      <c r="AP989" s="162"/>
      <c r="AQ989" s="162"/>
      <c r="AR989" s="162"/>
      <c r="AS989" s="162"/>
      <c r="AT989" s="162"/>
      <c r="AU989" s="162"/>
      <c r="AV989" s="162"/>
      <c r="AW989" s="162"/>
      <c r="AX989" s="162">
        <v>987</v>
      </c>
      <c r="AY989" s="162" t="s">
        <v>361</v>
      </c>
      <c r="AZ989" s="162">
        <v>0</v>
      </c>
      <c r="BA989" s="206" t="s">
        <v>361</v>
      </c>
      <c r="BB989" s="162" t="s">
        <v>361</v>
      </c>
    </row>
    <row r="990" spans="34:54">
      <c r="AH990" s="165" t="s">
        <v>928</v>
      </c>
      <c r="AI990" s="189">
        <v>989</v>
      </c>
      <c r="AJ990" s="189" t="s">
        <v>5289</v>
      </c>
      <c r="AK990" s="183" t="s">
        <v>5290</v>
      </c>
      <c r="AL990" s="186" t="s">
        <v>5291</v>
      </c>
      <c r="AM990" s="162"/>
      <c r="AN990" s="162"/>
      <c r="AO990" s="162"/>
      <c r="AP990" s="162"/>
      <c r="AQ990" s="162"/>
      <c r="AR990" s="162"/>
      <c r="AS990" s="162"/>
      <c r="AT990" s="162"/>
      <c r="AU990" s="162"/>
      <c r="AV990" s="162"/>
      <c r="AW990" s="162"/>
      <c r="AX990" s="162">
        <v>988</v>
      </c>
      <c r="AY990" s="162" t="s">
        <v>361</v>
      </c>
      <c r="AZ990" s="162">
        <v>0</v>
      </c>
      <c r="BA990" s="206" t="s">
        <v>361</v>
      </c>
      <c r="BB990" s="162" t="s">
        <v>361</v>
      </c>
    </row>
    <row r="991" spans="34:54">
      <c r="AH991" s="165" t="s">
        <v>928</v>
      </c>
      <c r="AI991" s="189">
        <v>990</v>
      </c>
      <c r="AJ991" s="189" t="s">
        <v>5292</v>
      </c>
      <c r="AK991" s="184" t="s">
        <v>5293</v>
      </c>
      <c r="AL991" s="187" t="s">
        <v>5294</v>
      </c>
      <c r="AM991" s="162"/>
      <c r="AN991" s="162"/>
      <c r="AO991" s="162"/>
      <c r="AP991" s="162"/>
      <c r="AQ991" s="162"/>
      <c r="AR991" s="162"/>
      <c r="AS991" s="162"/>
      <c r="AT991" s="162"/>
      <c r="AU991" s="162"/>
      <c r="AV991" s="162"/>
      <c r="AW991" s="162"/>
      <c r="AX991" s="162">
        <v>989</v>
      </c>
      <c r="AY991" s="162" t="s">
        <v>361</v>
      </c>
      <c r="AZ991" s="162">
        <v>0</v>
      </c>
      <c r="BA991" s="206" t="s">
        <v>361</v>
      </c>
      <c r="BB991" s="162" t="s">
        <v>361</v>
      </c>
    </row>
    <row r="992" spans="34:54">
      <c r="AH992" s="165" t="s">
        <v>943</v>
      </c>
      <c r="AI992" s="189">
        <v>991</v>
      </c>
      <c r="AJ992" s="189" t="s">
        <v>5295</v>
      </c>
      <c r="AK992" s="183" t="s">
        <v>190</v>
      </c>
      <c r="AL992" s="186" t="s">
        <v>5296</v>
      </c>
      <c r="AM992" s="162"/>
      <c r="AN992" s="162"/>
      <c r="AO992" s="162"/>
      <c r="AP992" s="162"/>
      <c r="AQ992" s="162"/>
      <c r="AR992" s="162"/>
      <c r="AS992" s="162"/>
      <c r="AT992" s="162"/>
      <c r="AU992" s="162"/>
      <c r="AV992" s="162"/>
      <c r="AW992" s="162"/>
      <c r="AX992" s="162">
        <v>990</v>
      </c>
      <c r="AY992" s="162" t="s">
        <v>361</v>
      </c>
      <c r="AZ992" s="162">
        <v>0</v>
      </c>
      <c r="BA992" s="206" t="s">
        <v>361</v>
      </c>
      <c r="BB992" s="162" t="s">
        <v>361</v>
      </c>
    </row>
    <row r="993" spans="34:54">
      <c r="AH993" s="165" t="s">
        <v>943</v>
      </c>
      <c r="AI993" s="189">
        <v>992</v>
      </c>
      <c r="AJ993" s="189" t="s">
        <v>5297</v>
      </c>
      <c r="AK993" s="184" t="s">
        <v>5298</v>
      </c>
      <c r="AL993" s="187" t="s">
        <v>5299</v>
      </c>
      <c r="AM993" s="162"/>
      <c r="AN993" s="162"/>
      <c r="AO993" s="162"/>
      <c r="AP993" s="162"/>
      <c r="AQ993" s="162"/>
      <c r="AR993" s="162"/>
      <c r="AS993" s="162"/>
      <c r="AT993" s="162"/>
      <c r="AU993" s="162"/>
      <c r="AV993" s="162"/>
      <c r="AW993" s="162"/>
      <c r="AX993" s="162">
        <v>991</v>
      </c>
      <c r="AY993" s="162" t="s">
        <v>361</v>
      </c>
      <c r="AZ993" s="162">
        <v>0</v>
      </c>
      <c r="BA993" s="206" t="s">
        <v>361</v>
      </c>
      <c r="BB993" s="162" t="s">
        <v>361</v>
      </c>
    </row>
    <row r="994" spans="34:54">
      <c r="AH994" s="165" t="s">
        <v>943</v>
      </c>
      <c r="AI994" s="189">
        <v>993</v>
      </c>
      <c r="AJ994" s="189" t="s">
        <v>5300</v>
      </c>
      <c r="AK994" s="183" t="s">
        <v>5301</v>
      </c>
      <c r="AL994" s="186" t="s">
        <v>5302</v>
      </c>
      <c r="AM994" s="162"/>
      <c r="AN994" s="162"/>
      <c r="AO994" s="162"/>
      <c r="AP994" s="162"/>
      <c r="AQ994" s="162"/>
      <c r="AR994" s="162"/>
      <c r="AS994" s="162"/>
      <c r="AT994" s="162"/>
      <c r="AU994" s="162"/>
      <c r="AV994" s="162"/>
      <c r="AW994" s="162"/>
      <c r="AX994" s="162">
        <v>992</v>
      </c>
      <c r="AY994" s="162" t="s">
        <v>361</v>
      </c>
      <c r="AZ994" s="162">
        <v>0</v>
      </c>
      <c r="BA994" s="206" t="s">
        <v>361</v>
      </c>
      <c r="BB994" s="162" t="s">
        <v>361</v>
      </c>
    </row>
    <row r="995" spans="34:54">
      <c r="AH995" s="165" t="s">
        <v>943</v>
      </c>
      <c r="AI995" s="189">
        <v>994</v>
      </c>
      <c r="AJ995" s="189" t="s">
        <v>5303</v>
      </c>
      <c r="AK995" s="184" t="s">
        <v>5304</v>
      </c>
      <c r="AL995" s="187" t="s">
        <v>5305</v>
      </c>
      <c r="AM995" s="162"/>
      <c r="AN995" s="162"/>
      <c r="AO995" s="162"/>
      <c r="AP995" s="162"/>
      <c r="AQ995" s="162"/>
      <c r="AR995" s="162"/>
      <c r="AS995" s="162"/>
      <c r="AT995" s="162"/>
      <c r="AU995" s="162"/>
      <c r="AV995" s="162"/>
      <c r="AW995" s="162"/>
      <c r="AX995" s="162">
        <v>993</v>
      </c>
      <c r="AY995" s="162" t="s">
        <v>361</v>
      </c>
      <c r="AZ995" s="162">
        <v>0</v>
      </c>
      <c r="BA995" s="206" t="s">
        <v>361</v>
      </c>
      <c r="BB995" s="162" t="s">
        <v>361</v>
      </c>
    </row>
    <row r="996" spans="34:54">
      <c r="AH996" s="165" t="s">
        <v>927</v>
      </c>
      <c r="AI996" s="189">
        <v>995</v>
      </c>
      <c r="AJ996" s="189" t="s">
        <v>5306</v>
      </c>
      <c r="AK996" s="183" t="s">
        <v>3205</v>
      </c>
      <c r="AL996" s="186" t="s">
        <v>5307</v>
      </c>
      <c r="AM996" s="162"/>
      <c r="AN996" s="162"/>
      <c r="AO996" s="162"/>
      <c r="AP996" s="162"/>
      <c r="AQ996" s="162"/>
      <c r="AR996" s="162"/>
      <c r="AS996" s="162"/>
      <c r="AT996" s="162"/>
      <c r="AU996" s="162"/>
      <c r="AV996" s="162"/>
      <c r="AW996" s="162"/>
      <c r="AX996" s="162">
        <v>994</v>
      </c>
      <c r="AY996" s="162" t="s">
        <v>361</v>
      </c>
      <c r="AZ996" s="162">
        <v>0</v>
      </c>
      <c r="BA996" s="206" t="s">
        <v>361</v>
      </c>
      <c r="BB996" s="162" t="s">
        <v>361</v>
      </c>
    </row>
    <row r="997" spans="34:54">
      <c r="AH997" s="165" t="s">
        <v>927</v>
      </c>
      <c r="AI997" s="189">
        <v>996</v>
      </c>
      <c r="AJ997" s="189" t="s">
        <v>5308</v>
      </c>
      <c r="AK997" s="184" t="s">
        <v>191</v>
      </c>
      <c r="AL997" s="187" t="s">
        <v>5309</v>
      </c>
      <c r="AM997" s="162"/>
      <c r="AN997" s="162"/>
      <c r="AO997" s="162"/>
      <c r="AP997" s="162"/>
      <c r="AQ997" s="162"/>
      <c r="AR997" s="162"/>
      <c r="AS997" s="162"/>
      <c r="AT997" s="162"/>
      <c r="AU997" s="162"/>
      <c r="AV997" s="162"/>
      <c r="AW997" s="162"/>
      <c r="AX997" s="162">
        <v>995</v>
      </c>
      <c r="AY997" s="162" t="s">
        <v>361</v>
      </c>
      <c r="AZ997" s="162">
        <v>0</v>
      </c>
      <c r="BA997" s="206" t="s">
        <v>361</v>
      </c>
      <c r="BB997" s="162" t="s">
        <v>361</v>
      </c>
    </row>
    <row r="998" spans="34:54">
      <c r="AH998" s="165" t="s">
        <v>927</v>
      </c>
      <c r="AI998" s="189">
        <v>997</v>
      </c>
      <c r="AJ998" s="189" t="s">
        <v>5310</v>
      </c>
      <c r="AK998" s="183" t="s">
        <v>5311</v>
      </c>
      <c r="AL998" s="186" t="s">
        <v>5312</v>
      </c>
      <c r="AM998" s="162"/>
      <c r="AN998" s="162"/>
      <c r="AO998" s="162"/>
      <c r="AP998" s="162"/>
      <c r="AQ998" s="162"/>
      <c r="AR998" s="162"/>
      <c r="AS998" s="162"/>
      <c r="AT998" s="162"/>
      <c r="AU998" s="162"/>
      <c r="AV998" s="162"/>
      <c r="AW998" s="162"/>
      <c r="AX998" s="162">
        <v>996</v>
      </c>
      <c r="AY998" s="162" t="s">
        <v>361</v>
      </c>
      <c r="AZ998" s="162">
        <v>0</v>
      </c>
      <c r="BA998" s="206" t="s">
        <v>361</v>
      </c>
      <c r="BB998" s="162" t="s">
        <v>361</v>
      </c>
    </row>
    <row r="999" spans="34:54">
      <c r="AH999" s="165" t="s">
        <v>927</v>
      </c>
      <c r="AI999" s="189">
        <v>998</v>
      </c>
      <c r="AJ999" s="189" t="s">
        <v>5313</v>
      </c>
      <c r="AK999" s="184" t="s">
        <v>5314</v>
      </c>
      <c r="AL999" s="187" t="s">
        <v>5315</v>
      </c>
      <c r="AM999" s="162"/>
      <c r="AN999" s="162"/>
      <c r="AO999" s="162"/>
      <c r="AP999" s="162"/>
      <c r="AQ999" s="162"/>
      <c r="AR999" s="162"/>
      <c r="AS999" s="162"/>
      <c r="AT999" s="162"/>
      <c r="AU999" s="162"/>
      <c r="AV999" s="162"/>
      <c r="AW999" s="162"/>
      <c r="AX999" s="162">
        <v>997</v>
      </c>
      <c r="AY999" s="162" t="s">
        <v>361</v>
      </c>
      <c r="AZ999" s="162">
        <v>0</v>
      </c>
      <c r="BA999" s="206" t="s">
        <v>361</v>
      </c>
      <c r="BB999" s="162" t="s">
        <v>361</v>
      </c>
    </row>
    <row r="1000" spans="34:54">
      <c r="AH1000" s="165" t="s">
        <v>942</v>
      </c>
      <c r="AI1000" s="189">
        <v>999</v>
      </c>
      <c r="AJ1000" s="189" t="s">
        <v>5316</v>
      </c>
      <c r="AK1000" s="183" t="s">
        <v>5317</v>
      </c>
      <c r="AL1000" s="186" t="s">
        <v>5318</v>
      </c>
      <c r="AM1000" s="162"/>
      <c r="AN1000" s="162"/>
      <c r="AO1000" s="162"/>
      <c r="AP1000" s="162"/>
      <c r="AQ1000" s="162"/>
      <c r="AR1000" s="162"/>
      <c r="AS1000" s="162"/>
      <c r="AT1000" s="162"/>
      <c r="AU1000" s="162"/>
      <c r="AV1000" s="162"/>
      <c r="AW1000" s="162"/>
      <c r="AX1000" s="162">
        <v>998</v>
      </c>
      <c r="AY1000" s="162" t="s">
        <v>361</v>
      </c>
      <c r="AZ1000" s="162">
        <v>0</v>
      </c>
      <c r="BA1000" s="206" t="s">
        <v>361</v>
      </c>
      <c r="BB1000" s="162" t="s">
        <v>361</v>
      </c>
    </row>
    <row r="1001" spans="34:54">
      <c r="AH1001" s="165" t="s">
        <v>942</v>
      </c>
      <c r="AI1001" s="189">
        <v>1000</v>
      </c>
      <c r="AJ1001" s="189" t="s">
        <v>5319</v>
      </c>
      <c r="AK1001" s="184" t="s">
        <v>5320</v>
      </c>
      <c r="AL1001" s="187" t="s">
        <v>5321</v>
      </c>
      <c r="AM1001" s="162"/>
      <c r="AN1001" s="162"/>
      <c r="AO1001" s="162"/>
      <c r="AP1001" s="162"/>
      <c r="AQ1001" s="162"/>
      <c r="AR1001" s="162"/>
      <c r="AS1001" s="162"/>
      <c r="AT1001" s="162"/>
      <c r="AU1001" s="162"/>
      <c r="AV1001" s="162"/>
      <c r="AW1001" s="162"/>
      <c r="AX1001" s="162">
        <v>999</v>
      </c>
      <c r="AY1001" s="162" t="s">
        <v>361</v>
      </c>
      <c r="AZ1001" s="162">
        <v>0</v>
      </c>
      <c r="BA1001" s="206" t="s">
        <v>361</v>
      </c>
      <c r="BB1001" s="162" t="s">
        <v>361</v>
      </c>
    </row>
    <row r="1002" spans="34:54">
      <c r="AH1002" s="165" t="s">
        <v>942</v>
      </c>
      <c r="AI1002" s="189">
        <v>1001</v>
      </c>
      <c r="AJ1002" s="189" t="s">
        <v>5322</v>
      </c>
      <c r="AK1002" s="183" t="s">
        <v>5323</v>
      </c>
      <c r="AL1002" s="186" t="s">
        <v>5324</v>
      </c>
      <c r="AM1002" s="162"/>
      <c r="AN1002" s="162"/>
      <c r="AO1002" s="162"/>
      <c r="AP1002" s="162"/>
      <c r="AQ1002" s="162"/>
      <c r="AR1002" s="162"/>
      <c r="AS1002" s="162"/>
      <c r="AT1002" s="162"/>
      <c r="AU1002" s="162"/>
      <c r="AV1002" s="162"/>
      <c r="AW1002" s="162"/>
      <c r="AX1002" s="162">
        <v>1000</v>
      </c>
      <c r="AY1002" s="162" t="s">
        <v>361</v>
      </c>
      <c r="AZ1002" s="162">
        <v>0</v>
      </c>
      <c r="BA1002" s="206" t="s">
        <v>361</v>
      </c>
      <c r="BB1002" s="162" t="s">
        <v>361</v>
      </c>
    </row>
    <row r="1003" spans="34:54">
      <c r="AH1003" s="165" t="s">
        <v>942</v>
      </c>
      <c r="AI1003" s="189">
        <v>1002</v>
      </c>
      <c r="AJ1003" s="189" t="s">
        <v>5325</v>
      </c>
      <c r="AK1003" s="184" t="s">
        <v>5326</v>
      </c>
      <c r="AL1003" s="187" t="s">
        <v>5327</v>
      </c>
      <c r="AM1003" s="162"/>
      <c r="AN1003" s="162"/>
      <c r="AO1003" s="162"/>
      <c r="AP1003" s="162"/>
      <c r="AQ1003" s="162"/>
      <c r="AR1003" s="162"/>
      <c r="AS1003" s="162"/>
      <c r="AT1003" s="162"/>
      <c r="AU1003" s="162"/>
      <c r="AV1003" s="162"/>
      <c r="AW1003" s="162"/>
      <c r="AX1003" s="162">
        <v>1001</v>
      </c>
      <c r="AY1003" s="162" t="s">
        <v>361</v>
      </c>
      <c r="AZ1003" s="162">
        <v>0</v>
      </c>
      <c r="BA1003" s="206" t="s">
        <v>361</v>
      </c>
      <c r="BB1003" s="162" t="s">
        <v>361</v>
      </c>
    </row>
    <row r="1004" spans="34:54">
      <c r="AH1004" s="165" t="s">
        <v>942</v>
      </c>
      <c r="AI1004" s="189">
        <v>1003</v>
      </c>
      <c r="AJ1004" s="189" t="s">
        <v>5328</v>
      </c>
      <c r="AK1004" s="183" t="s">
        <v>3066</v>
      </c>
      <c r="AL1004" s="186" t="s">
        <v>5329</v>
      </c>
      <c r="AM1004" s="162"/>
      <c r="AN1004" s="162"/>
      <c r="AO1004" s="162"/>
      <c r="AP1004" s="162"/>
      <c r="AQ1004" s="162"/>
      <c r="AR1004" s="162"/>
      <c r="AS1004" s="162"/>
      <c r="AT1004" s="162"/>
      <c r="AU1004" s="162"/>
      <c r="AV1004" s="162"/>
      <c r="AW1004" s="162"/>
      <c r="AX1004" s="162">
        <v>1002</v>
      </c>
      <c r="AY1004" s="162" t="s">
        <v>361</v>
      </c>
      <c r="AZ1004" s="162">
        <v>0</v>
      </c>
      <c r="BA1004" s="206" t="s">
        <v>361</v>
      </c>
      <c r="BB1004" s="162" t="s">
        <v>361</v>
      </c>
    </row>
    <row r="1005" spans="34:54">
      <c r="AH1005" s="165" t="s">
        <v>942</v>
      </c>
      <c r="AI1005" s="189">
        <v>1004</v>
      </c>
      <c r="AJ1005" s="189" t="s">
        <v>5330</v>
      </c>
      <c r="AK1005" s="184" t="s">
        <v>5331</v>
      </c>
      <c r="AL1005" s="187" t="s">
        <v>5332</v>
      </c>
      <c r="AM1005" s="162"/>
      <c r="AN1005" s="162"/>
      <c r="AO1005" s="162"/>
      <c r="AP1005" s="162"/>
      <c r="AQ1005" s="162"/>
      <c r="AR1005" s="162"/>
      <c r="AS1005" s="162"/>
      <c r="AT1005" s="162"/>
      <c r="AU1005" s="162"/>
      <c r="AV1005" s="162"/>
      <c r="AW1005" s="162"/>
      <c r="AX1005" s="162">
        <v>1003</v>
      </c>
      <c r="AY1005" s="162" t="s">
        <v>361</v>
      </c>
      <c r="AZ1005" s="162">
        <v>0</v>
      </c>
      <c r="BA1005" s="206" t="s">
        <v>361</v>
      </c>
      <c r="BB1005" s="162" t="s">
        <v>361</v>
      </c>
    </row>
    <row r="1006" spans="34:54">
      <c r="AH1006" s="165" t="s">
        <v>942</v>
      </c>
      <c r="AI1006" s="189">
        <v>1005</v>
      </c>
      <c r="AJ1006" s="189" t="s">
        <v>5333</v>
      </c>
      <c r="AK1006" s="183" t="s">
        <v>5334</v>
      </c>
      <c r="AL1006" s="186" t="s">
        <v>5335</v>
      </c>
      <c r="AM1006" s="162"/>
      <c r="AN1006" s="162"/>
      <c r="AO1006" s="162"/>
      <c r="AP1006" s="162"/>
      <c r="AQ1006" s="162"/>
      <c r="AR1006" s="162"/>
      <c r="AS1006" s="162"/>
      <c r="AT1006" s="162"/>
      <c r="AU1006" s="162"/>
      <c r="AV1006" s="162"/>
      <c r="AW1006" s="162"/>
      <c r="AX1006" s="162">
        <v>1004</v>
      </c>
      <c r="AY1006" s="162" t="s">
        <v>361</v>
      </c>
      <c r="AZ1006" s="162">
        <v>0</v>
      </c>
      <c r="BA1006" s="206" t="s">
        <v>361</v>
      </c>
      <c r="BB1006" s="162" t="s">
        <v>361</v>
      </c>
    </row>
    <row r="1007" spans="34:54">
      <c r="AH1007" s="165" t="s">
        <v>942</v>
      </c>
      <c r="AI1007" s="189">
        <v>1006</v>
      </c>
      <c r="AJ1007" s="189" t="s">
        <v>5336</v>
      </c>
      <c r="AK1007" s="184" t="s">
        <v>5337</v>
      </c>
      <c r="AL1007" s="187" t="s">
        <v>5338</v>
      </c>
      <c r="AM1007" s="162"/>
      <c r="AN1007" s="162"/>
      <c r="AO1007" s="162"/>
      <c r="AP1007" s="162"/>
      <c r="AQ1007" s="162"/>
      <c r="AR1007" s="162"/>
      <c r="AS1007" s="162"/>
      <c r="AT1007" s="162"/>
      <c r="AU1007" s="162"/>
      <c r="AV1007" s="162"/>
      <c r="AW1007" s="162"/>
      <c r="AX1007" s="162">
        <v>1005</v>
      </c>
      <c r="AY1007" s="162" t="s">
        <v>361</v>
      </c>
      <c r="AZ1007" s="162">
        <v>0</v>
      </c>
      <c r="BA1007" s="206" t="s">
        <v>361</v>
      </c>
      <c r="BB1007" s="162" t="s">
        <v>361</v>
      </c>
    </row>
    <row r="1008" spans="34:54">
      <c r="AH1008" s="165" t="s">
        <v>942</v>
      </c>
      <c r="AI1008" s="189">
        <v>1007</v>
      </c>
      <c r="AJ1008" s="189" t="s">
        <v>5339</v>
      </c>
      <c r="AK1008" s="183" t="s">
        <v>5340</v>
      </c>
      <c r="AL1008" s="186" t="s">
        <v>5341</v>
      </c>
      <c r="AM1008" s="162"/>
      <c r="AN1008" s="162"/>
      <c r="AO1008" s="162"/>
      <c r="AP1008" s="162"/>
      <c r="AQ1008" s="162"/>
      <c r="AR1008" s="162"/>
      <c r="AS1008" s="162"/>
      <c r="AT1008" s="162"/>
      <c r="AU1008" s="162"/>
      <c r="AV1008" s="162"/>
      <c r="AW1008" s="162"/>
      <c r="AX1008" s="162">
        <v>1006</v>
      </c>
      <c r="AY1008" s="162" t="s">
        <v>361</v>
      </c>
      <c r="AZ1008" s="162">
        <v>0</v>
      </c>
      <c r="BA1008" s="206" t="s">
        <v>361</v>
      </c>
      <c r="BB1008" s="162" t="s">
        <v>361</v>
      </c>
    </row>
    <row r="1009" spans="34:54">
      <c r="AH1009" s="165" t="s">
        <v>942</v>
      </c>
      <c r="AI1009" s="189">
        <v>1008</v>
      </c>
      <c r="AJ1009" s="189" t="s">
        <v>5342</v>
      </c>
      <c r="AK1009" s="184" t="s">
        <v>5343</v>
      </c>
      <c r="AL1009" s="187" t="s">
        <v>5344</v>
      </c>
      <c r="AM1009" s="162"/>
      <c r="AN1009" s="162"/>
      <c r="AO1009" s="162"/>
      <c r="AP1009" s="162"/>
      <c r="AQ1009" s="162"/>
      <c r="AR1009" s="162"/>
      <c r="AS1009" s="162"/>
      <c r="AT1009" s="162"/>
      <c r="AU1009" s="162"/>
      <c r="AV1009" s="162"/>
      <c r="AW1009" s="162"/>
      <c r="AX1009" s="162">
        <v>1007</v>
      </c>
      <c r="AY1009" s="162" t="s">
        <v>361</v>
      </c>
      <c r="AZ1009" s="162">
        <v>0</v>
      </c>
      <c r="BA1009" s="206" t="s">
        <v>361</v>
      </c>
      <c r="BB1009" s="162" t="s">
        <v>361</v>
      </c>
    </row>
    <row r="1010" spans="34:54">
      <c r="AH1010" s="165" t="s">
        <v>942</v>
      </c>
      <c r="AI1010" s="189">
        <v>1009</v>
      </c>
      <c r="AJ1010" s="189" t="s">
        <v>5345</v>
      </c>
      <c r="AK1010" s="183" t="s">
        <v>5346</v>
      </c>
      <c r="AL1010" s="186" t="s">
        <v>5347</v>
      </c>
      <c r="AM1010" s="162"/>
      <c r="AN1010" s="162"/>
      <c r="AO1010" s="162"/>
      <c r="AP1010" s="162"/>
      <c r="AQ1010" s="162"/>
      <c r="AR1010" s="162"/>
      <c r="AS1010" s="162"/>
      <c r="AT1010" s="162"/>
      <c r="AU1010" s="162"/>
      <c r="AV1010" s="162"/>
      <c r="AW1010" s="162"/>
      <c r="AX1010" s="162">
        <v>1008</v>
      </c>
      <c r="AY1010" s="162" t="s">
        <v>361</v>
      </c>
      <c r="AZ1010" s="162">
        <v>0</v>
      </c>
      <c r="BA1010" s="206" t="s">
        <v>361</v>
      </c>
      <c r="BB1010" s="162" t="s">
        <v>361</v>
      </c>
    </row>
    <row r="1011" spans="34:54">
      <c r="AH1011" s="165" t="s">
        <v>926</v>
      </c>
      <c r="AI1011" s="189">
        <v>1010</v>
      </c>
      <c r="AJ1011" s="189" t="s">
        <v>5348</v>
      </c>
      <c r="AK1011" s="184" t="s">
        <v>5349</v>
      </c>
      <c r="AL1011" s="187" t="s">
        <v>5350</v>
      </c>
      <c r="AM1011" s="162"/>
      <c r="AN1011" s="162"/>
      <c r="AO1011" s="162"/>
      <c r="AP1011" s="162"/>
      <c r="AQ1011" s="162"/>
      <c r="AR1011" s="162"/>
      <c r="AS1011" s="162"/>
      <c r="AT1011" s="162"/>
      <c r="AU1011" s="162"/>
      <c r="AV1011" s="162"/>
      <c r="AW1011" s="162"/>
      <c r="AX1011" s="162">
        <v>1009</v>
      </c>
      <c r="AY1011" s="162" t="s">
        <v>361</v>
      </c>
      <c r="AZ1011" s="162">
        <v>0</v>
      </c>
      <c r="BA1011" s="206" t="s">
        <v>361</v>
      </c>
      <c r="BB1011" s="162" t="s">
        <v>361</v>
      </c>
    </row>
    <row r="1012" spans="34:54">
      <c r="AH1012" s="165" t="s">
        <v>926</v>
      </c>
      <c r="AI1012" s="189">
        <v>1011</v>
      </c>
      <c r="AJ1012" s="189" t="s">
        <v>5351</v>
      </c>
      <c r="AK1012" s="183" t="s">
        <v>5352</v>
      </c>
      <c r="AL1012" s="186" t="s">
        <v>5353</v>
      </c>
      <c r="AM1012" s="162"/>
      <c r="AN1012" s="162"/>
      <c r="AO1012" s="162"/>
      <c r="AP1012" s="162"/>
      <c r="AQ1012" s="162"/>
      <c r="AR1012" s="162"/>
      <c r="AS1012" s="162"/>
      <c r="AT1012" s="162"/>
      <c r="AU1012" s="162"/>
      <c r="AV1012" s="162"/>
      <c r="AW1012" s="162"/>
      <c r="AX1012" s="162">
        <v>1010</v>
      </c>
      <c r="AY1012" s="162" t="s">
        <v>361</v>
      </c>
      <c r="AZ1012" s="162">
        <v>0</v>
      </c>
      <c r="BA1012" s="206" t="s">
        <v>361</v>
      </c>
      <c r="BB1012" s="162" t="s">
        <v>361</v>
      </c>
    </row>
    <row r="1013" spans="34:54">
      <c r="AH1013" s="165" t="s">
        <v>926</v>
      </c>
      <c r="AI1013" s="189">
        <v>1012</v>
      </c>
      <c r="AJ1013" s="189" t="s">
        <v>5354</v>
      </c>
      <c r="AK1013" s="184" t="s">
        <v>5355</v>
      </c>
      <c r="AL1013" s="187" t="s">
        <v>5356</v>
      </c>
      <c r="AM1013" s="162"/>
      <c r="AN1013" s="162"/>
      <c r="AO1013" s="162"/>
      <c r="AP1013" s="162"/>
      <c r="AQ1013" s="162"/>
      <c r="AR1013" s="162"/>
      <c r="AS1013" s="162"/>
      <c r="AT1013" s="162"/>
      <c r="AU1013" s="162"/>
      <c r="AV1013" s="162"/>
      <c r="AW1013" s="162"/>
      <c r="AX1013" s="162">
        <v>1011</v>
      </c>
      <c r="AY1013" s="162" t="s">
        <v>361</v>
      </c>
      <c r="AZ1013" s="162">
        <v>0</v>
      </c>
      <c r="BA1013" s="206" t="s">
        <v>361</v>
      </c>
      <c r="BB1013" s="162" t="s">
        <v>361</v>
      </c>
    </row>
    <row r="1014" spans="34:54">
      <c r="AH1014" s="165" t="s">
        <v>926</v>
      </c>
      <c r="AI1014" s="189">
        <v>1013</v>
      </c>
      <c r="AJ1014" s="189" t="s">
        <v>5357</v>
      </c>
      <c r="AK1014" s="183" t="s">
        <v>5358</v>
      </c>
      <c r="AL1014" s="186" t="s">
        <v>5359</v>
      </c>
      <c r="AM1014" s="162"/>
      <c r="AN1014" s="162"/>
      <c r="AO1014" s="162"/>
      <c r="AP1014" s="162"/>
      <c r="AQ1014" s="162"/>
      <c r="AR1014" s="162"/>
      <c r="AS1014" s="162"/>
      <c r="AT1014" s="162"/>
      <c r="AU1014" s="162"/>
      <c r="AV1014" s="162"/>
      <c r="AW1014" s="162"/>
      <c r="AX1014" s="162">
        <v>1012</v>
      </c>
      <c r="AY1014" s="162" t="s">
        <v>361</v>
      </c>
      <c r="AZ1014" s="162">
        <v>0</v>
      </c>
      <c r="BA1014" s="206" t="s">
        <v>361</v>
      </c>
      <c r="BB1014" s="162" t="s">
        <v>361</v>
      </c>
    </row>
    <row r="1015" spans="34:54">
      <c r="AH1015" s="165" t="s">
        <v>926</v>
      </c>
      <c r="AI1015" s="189">
        <v>1014</v>
      </c>
      <c r="AJ1015" s="189" t="s">
        <v>5360</v>
      </c>
      <c r="AK1015" s="184" t="s">
        <v>5361</v>
      </c>
      <c r="AL1015" s="187" t="s">
        <v>5362</v>
      </c>
      <c r="AM1015" s="162"/>
      <c r="AN1015" s="162"/>
      <c r="AO1015" s="162"/>
      <c r="AP1015" s="162"/>
      <c r="AQ1015" s="162"/>
      <c r="AR1015" s="162"/>
      <c r="AS1015" s="162"/>
      <c r="AT1015" s="162"/>
      <c r="AU1015" s="162"/>
      <c r="AV1015" s="162"/>
      <c r="AW1015" s="162"/>
      <c r="AX1015" s="162">
        <v>1013</v>
      </c>
      <c r="AY1015" s="162" t="s">
        <v>361</v>
      </c>
      <c r="AZ1015" s="162">
        <v>0</v>
      </c>
      <c r="BA1015" s="206" t="s">
        <v>361</v>
      </c>
      <c r="BB1015" s="162" t="s">
        <v>361</v>
      </c>
    </row>
    <row r="1016" spans="34:54">
      <c r="AH1016" s="165" t="s">
        <v>926</v>
      </c>
      <c r="AI1016" s="189">
        <v>1015</v>
      </c>
      <c r="AJ1016" s="189" t="s">
        <v>5363</v>
      </c>
      <c r="AK1016" s="183" t="s">
        <v>1131</v>
      </c>
      <c r="AL1016" s="186" t="s">
        <v>5364</v>
      </c>
      <c r="AM1016" s="162"/>
      <c r="AN1016" s="162"/>
      <c r="AO1016" s="162"/>
      <c r="AP1016" s="162"/>
      <c r="AQ1016" s="162"/>
      <c r="AR1016" s="162"/>
      <c r="AS1016" s="162"/>
      <c r="AT1016" s="162"/>
      <c r="AU1016" s="162"/>
      <c r="AV1016" s="162"/>
      <c r="AW1016" s="162"/>
      <c r="AX1016" s="162">
        <v>1014</v>
      </c>
      <c r="AY1016" s="162" t="s">
        <v>361</v>
      </c>
      <c r="AZ1016" s="162">
        <v>0</v>
      </c>
      <c r="BA1016" s="206" t="s">
        <v>361</v>
      </c>
      <c r="BB1016" s="162" t="s">
        <v>361</v>
      </c>
    </row>
    <row r="1017" spans="34:54">
      <c r="AH1017" s="165" t="s">
        <v>926</v>
      </c>
      <c r="AI1017" s="189">
        <v>1016</v>
      </c>
      <c r="AJ1017" s="189" t="s">
        <v>5365</v>
      </c>
      <c r="AK1017" s="184" t="s">
        <v>5366</v>
      </c>
      <c r="AL1017" s="187" t="s">
        <v>5367</v>
      </c>
      <c r="AM1017" s="162"/>
      <c r="AN1017" s="162"/>
      <c r="AO1017" s="162"/>
      <c r="AP1017" s="162"/>
      <c r="AQ1017" s="162"/>
      <c r="AR1017" s="162"/>
      <c r="AS1017" s="162"/>
      <c r="AT1017" s="162"/>
      <c r="AU1017" s="162"/>
      <c r="AV1017" s="162"/>
      <c r="AW1017" s="162"/>
      <c r="AX1017" s="162">
        <v>1015</v>
      </c>
      <c r="AY1017" s="162" t="s">
        <v>361</v>
      </c>
      <c r="AZ1017" s="162">
        <v>0</v>
      </c>
      <c r="BA1017" s="206" t="s">
        <v>361</v>
      </c>
      <c r="BB1017" s="162" t="s">
        <v>361</v>
      </c>
    </row>
    <row r="1018" spans="34:54">
      <c r="AH1018" s="165" t="s">
        <v>926</v>
      </c>
      <c r="AI1018" s="189">
        <v>1017</v>
      </c>
      <c r="AJ1018" s="189" t="s">
        <v>5368</v>
      </c>
      <c r="AK1018" s="183" t="s">
        <v>5369</v>
      </c>
      <c r="AL1018" s="186" t="s">
        <v>5370</v>
      </c>
      <c r="AM1018" s="162"/>
      <c r="AN1018" s="162"/>
      <c r="AO1018" s="162"/>
      <c r="AP1018" s="162"/>
      <c r="AQ1018" s="162"/>
      <c r="AR1018" s="162"/>
      <c r="AS1018" s="162"/>
      <c r="AT1018" s="162"/>
      <c r="AU1018" s="162"/>
      <c r="AV1018" s="162"/>
      <c r="AW1018" s="162"/>
      <c r="AX1018" s="162">
        <v>1016</v>
      </c>
      <c r="AY1018" s="162" t="s">
        <v>361</v>
      </c>
      <c r="AZ1018" s="162">
        <v>0</v>
      </c>
      <c r="BA1018" s="206" t="s">
        <v>361</v>
      </c>
      <c r="BB1018" s="162" t="s">
        <v>361</v>
      </c>
    </row>
    <row r="1019" spans="34:54">
      <c r="AH1019" s="165" t="s">
        <v>926</v>
      </c>
      <c r="AI1019" s="189">
        <v>1018</v>
      </c>
      <c r="AJ1019" s="189" t="s">
        <v>5371</v>
      </c>
      <c r="AK1019" s="184" t="s">
        <v>5372</v>
      </c>
      <c r="AL1019" s="187" t="s">
        <v>5373</v>
      </c>
      <c r="AM1019" s="162"/>
      <c r="AN1019" s="162"/>
      <c r="AO1019" s="162"/>
      <c r="AP1019" s="162"/>
      <c r="AQ1019" s="162"/>
      <c r="AR1019" s="162"/>
      <c r="AS1019" s="162"/>
      <c r="AT1019" s="162"/>
      <c r="AU1019" s="162"/>
      <c r="AV1019" s="162"/>
      <c r="AW1019" s="162"/>
      <c r="AX1019" s="162">
        <v>1017</v>
      </c>
      <c r="AY1019" s="162" t="s">
        <v>361</v>
      </c>
      <c r="AZ1019" s="162">
        <v>0</v>
      </c>
      <c r="BA1019" s="206" t="s">
        <v>361</v>
      </c>
      <c r="BB1019" s="162" t="s">
        <v>361</v>
      </c>
    </row>
    <row r="1020" spans="34:54">
      <c r="AH1020" s="165" t="s">
        <v>926</v>
      </c>
      <c r="AI1020" s="189">
        <v>1019</v>
      </c>
      <c r="AJ1020" s="189" t="s">
        <v>5374</v>
      </c>
      <c r="AK1020" s="183" t="s">
        <v>5375</v>
      </c>
      <c r="AL1020" s="186" t="s">
        <v>5376</v>
      </c>
      <c r="AM1020" s="162"/>
      <c r="AN1020" s="162"/>
      <c r="AO1020" s="162"/>
      <c r="AP1020" s="162"/>
      <c r="AQ1020" s="162"/>
      <c r="AR1020" s="162"/>
      <c r="AS1020" s="162"/>
      <c r="AT1020" s="162"/>
      <c r="AU1020" s="162"/>
      <c r="AV1020" s="162"/>
      <c r="AW1020" s="162"/>
      <c r="AX1020" s="162">
        <v>1018</v>
      </c>
      <c r="AY1020" s="162" t="s">
        <v>361</v>
      </c>
      <c r="AZ1020" s="162">
        <v>0</v>
      </c>
      <c r="BA1020" s="206" t="s">
        <v>361</v>
      </c>
      <c r="BB1020" s="162" t="s">
        <v>361</v>
      </c>
    </row>
    <row r="1021" spans="34:54">
      <c r="AH1021" s="165" t="s">
        <v>926</v>
      </c>
      <c r="AI1021" s="189">
        <v>1020</v>
      </c>
      <c r="AJ1021" s="189" t="s">
        <v>5377</v>
      </c>
      <c r="AK1021" s="184" t="s">
        <v>5378</v>
      </c>
      <c r="AL1021" s="187" t="s">
        <v>5379</v>
      </c>
      <c r="AM1021" s="162"/>
      <c r="AN1021" s="162"/>
      <c r="AO1021" s="162"/>
      <c r="AP1021" s="162"/>
      <c r="AQ1021" s="162"/>
      <c r="AR1021" s="162"/>
      <c r="AS1021" s="162"/>
      <c r="AT1021" s="162"/>
      <c r="AU1021" s="162"/>
      <c r="AV1021" s="162"/>
      <c r="AW1021" s="162"/>
      <c r="AX1021" s="162">
        <v>1019</v>
      </c>
      <c r="AY1021" s="162" t="s">
        <v>361</v>
      </c>
      <c r="AZ1021" s="162">
        <v>0</v>
      </c>
      <c r="BA1021" s="206" t="s">
        <v>361</v>
      </c>
      <c r="BB1021" s="162" t="s">
        <v>361</v>
      </c>
    </row>
    <row r="1022" spans="34:54">
      <c r="AH1022" s="165" t="s">
        <v>926</v>
      </c>
      <c r="AI1022" s="189">
        <v>1021</v>
      </c>
      <c r="AJ1022" s="189" t="s">
        <v>5380</v>
      </c>
      <c r="AK1022" s="183" t="s">
        <v>5381</v>
      </c>
      <c r="AL1022" s="186" t="s">
        <v>5382</v>
      </c>
      <c r="AM1022" s="162"/>
      <c r="AN1022" s="162"/>
      <c r="AO1022" s="162"/>
      <c r="AP1022" s="162"/>
      <c r="AQ1022" s="162"/>
      <c r="AR1022" s="162"/>
      <c r="AS1022" s="162"/>
      <c r="AT1022" s="162"/>
      <c r="AU1022" s="162"/>
      <c r="AV1022" s="162"/>
      <c r="AW1022" s="162"/>
      <c r="AX1022" s="162">
        <v>1020</v>
      </c>
      <c r="AY1022" s="162" t="s">
        <v>361</v>
      </c>
      <c r="AZ1022" s="162">
        <v>0</v>
      </c>
      <c r="BA1022" s="206" t="s">
        <v>361</v>
      </c>
      <c r="BB1022" s="162" t="s">
        <v>361</v>
      </c>
    </row>
    <row r="1023" spans="34:54">
      <c r="AH1023" s="165" t="s">
        <v>926</v>
      </c>
      <c r="AI1023" s="189">
        <v>1022</v>
      </c>
      <c r="AJ1023" s="189" t="s">
        <v>5383</v>
      </c>
      <c r="AK1023" s="184" t="s">
        <v>5384</v>
      </c>
      <c r="AL1023" s="187" t="s">
        <v>5385</v>
      </c>
      <c r="AM1023" s="162"/>
      <c r="AN1023" s="162"/>
      <c r="AO1023" s="162"/>
      <c r="AP1023" s="162"/>
      <c r="AQ1023" s="162"/>
      <c r="AR1023" s="162"/>
      <c r="AS1023" s="162"/>
      <c r="AT1023" s="162"/>
      <c r="AU1023" s="162"/>
      <c r="AV1023" s="162"/>
      <c r="AW1023" s="162"/>
      <c r="AX1023" s="162">
        <v>1021</v>
      </c>
      <c r="AY1023" s="162" t="s">
        <v>361</v>
      </c>
      <c r="AZ1023" s="162">
        <v>0</v>
      </c>
      <c r="BA1023" s="206" t="s">
        <v>361</v>
      </c>
      <c r="BB1023" s="162" t="s">
        <v>361</v>
      </c>
    </row>
    <row r="1024" spans="34:54">
      <c r="AH1024" s="165" t="s">
        <v>926</v>
      </c>
      <c r="AI1024" s="189">
        <v>1023</v>
      </c>
      <c r="AJ1024" s="189" t="s">
        <v>5386</v>
      </c>
      <c r="AK1024" s="183" t="s">
        <v>5387</v>
      </c>
      <c r="AL1024" s="186" t="s">
        <v>5388</v>
      </c>
      <c r="AM1024" s="162"/>
      <c r="AN1024" s="162"/>
      <c r="AO1024" s="162"/>
      <c r="AP1024" s="162"/>
      <c r="AQ1024" s="162"/>
      <c r="AR1024" s="162"/>
      <c r="AS1024" s="162"/>
      <c r="AT1024" s="162"/>
      <c r="AU1024" s="162"/>
      <c r="AV1024" s="162"/>
      <c r="AW1024" s="162"/>
      <c r="AX1024" s="162">
        <v>1022</v>
      </c>
      <c r="AY1024" s="162" t="s">
        <v>361</v>
      </c>
      <c r="AZ1024" s="162">
        <v>0</v>
      </c>
      <c r="BA1024" s="206" t="s">
        <v>361</v>
      </c>
      <c r="BB1024" s="162" t="s">
        <v>361</v>
      </c>
    </row>
    <row r="1025" spans="34:54">
      <c r="AH1025" s="165" t="s">
        <v>926</v>
      </c>
      <c r="AI1025" s="189">
        <v>1024</v>
      </c>
      <c r="AJ1025" s="189" t="s">
        <v>5389</v>
      </c>
      <c r="AK1025" s="184" t="s">
        <v>5390</v>
      </c>
      <c r="AL1025" s="187" t="s">
        <v>5391</v>
      </c>
      <c r="AM1025" s="162"/>
      <c r="AN1025" s="162"/>
      <c r="AO1025" s="162"/>
      <c r="AP1025" s="162"/>
      <c r="AQ1025" s="162"/>
      <c r="AR1025" s="162"/>
      <c r="AS1025" s="162"/>
      <c r="AT1025" s="162"/>
      <c r="AU1025" s="162"/>
      <c r="AV1025" s="162"/>
      <c r="AW1025" s="162"/>
      <c r="AX1025" s="162">
        <v>1023</v>
      </c>
      <c r="AY1025" s="162" t="s">
        <v>361</v>
      </c>
      <c r="AZ1025" s="162">
        <v>0</v>
      </c>
      <c r="BA1025" s="206" t="s">
        <v>361</v>
      </c>
      <c r="BB1025" s="162" t="s">
        <v>361</v>
      </c>
    </row>
    <row r="1026" spans="34:54">
      <c r="AH1026" s="165" t="s">
        <v>926</v>
      </c>
      <c r="AI1026" s="189">
        <v>1025</v>
      </c>
      <c r="AJ1026" s="189" t="s">
        <v>5392</v>
      </c>
      <c r="AK1026" s="183" t="s">
        <v>5393</v>
      </c>
      <c r="AL1026" s="186" t="s">
        <v>5394</v>
      </c>
      <c r="AM1026" s="162"/>
      <c r="AN1026" s="162"/>
      <c r="AO1026" s="162"/>
      <c r="AP1026" s="162"/>
      <c r="AQ1026" s="162"/>
      <c r="AR1026" s="162"/>
      <c r="AS1026" s="162"/>
      <c r="AT1026" s="162"/>
      <c r="AU1026" s="162"/>
      <c r="AV1026" s="162"/>
      <c r="AW1026" s="162"/>
      <c r="AX1026" s="162">
        <v>1024</v>
      </c>
      <c r="AY1026" s="162" t="s">
        <v>361</v>
      </c>
      <c r="AZ1026" s="162">
        <v>0</v>
      </c>
      <c r="BA1026" s="206" t="s">
        <v>361</v>
      </c>
      <c r="BB1026" s="162" t="s">
        <v>361</v>
      </c>
    </row>
    <row r="1027" spans="34:54">
      <c r="AH1027" s="165" t="s">
        <v>925</v>
      </c>
      <c r="AI1027" s="189">
        <v>1026</v>
      </c>
      <c r="AJ1027" s="189" t="s">
        <v>5395</v>
      </c>
      <c r="AK1027" s="184" t="s">
        <v>5396</v>
      </c>
      <c r="AL1027" s="187" t="s">
        <v>5397</v>
      </c>
      <c r="AM1027" s="162"/>
      <c r="AN1027" s="162"/>
      <c r="AO1027" s="162"/>
      <c r="AP1027" s="162"/>
      <c r="AQ1027" s="162"/>
      <c r="AR1027" s="162"/>
      <c r="AS1027" s="162"/>
      <c r="AT1027" s="162"/>
      <c r="AU1027" s="162"/>
      <c r="AV1027" s="162"/>
      <c r="AW1027" s="162"/>
      <c r="AX1027" s="162">
        <v>1025</v>
      </c>
      <c r="AY1027" s="162" t="s">
        <v>361</v>
      </c>
      <c r="AZ1027" s="162">
        <v>0</v>
      </c>
      <c r="BA1027" s="206" t="s">
        <v>361</v>
      </c>
      <c r="BB1027" s="162" t="s">
        <v>361</v>
      </c>
    </row>
    <row r="1028" spans="34:54">
      <c r="AH1028" s="165" t="s">
        <v>925</v>
      </c>
      <c r="AI1028" s="189">
        <v>1027</v>
      </c>
      <c r="AJ1028" s="189" t="s">
        <v>5398</v>
      </c>
      <c r="AK1028" s="183" t="s">
        <v>5399</v>
      </c>
      <c r="AL1028" s="186" t="s">
        <v>5400</v>
      </c>
      <c r="AM1028" s="162"/>
      <c r="AN1028" s="162"/>
      <c r="AO1028" s="162"/>
      <c r="AP1028" s="162"/>
      <c r="AQ1028" s="162"/>
      <c r="AR1028" s="162"/>
      <c r="AS1028" s="162"/>
      <c r="AT1028" s="162"/>
      <c r="AU1028" s="162"/>
      <c r="AV1028" s="162"/>
      <c r="AW1028" s="162"/>
      <c r="AX1028" s="162">
        <v>1026</v>
      </c>
      <c r="AY1028" s="162" t="s">
        <v>361</v>
      </c>
      <c r="AZ1028" s="162">
        <v>0</v>
      </c>
      <c r="BA1028" s="206" t="s">
        <v>361</v>
      </c>
      <c r="BB1028" s="162" t="s">
        <v>361</v>
      </c>
    </row>
    <row r="1029" spans="34:54">
      <c r="AH1029" s="165" t="s">
        <v>925</v>
      </c>
      <c r="AI1029" s="189">
        <v>1028</v>
      </c>
      <c r="AJ1029" s="189" t="s">
        <v>5401</v>
      </c>
      <c r="AK1029" s="184" t="s">
        <v>5402</v>
      </c>
      <c r="AL1029" s="187" t="s">
        <v>5403</v>
      </c>
      <c r="AM1029" s="162"/>
      <c r="AN1029" s="162"/>
      <c r="AO1029" s="162"/>
      <c r="AP1029" s="162"/>
      <c r="AQ1029" s="162"/>
      <c r="AR1029" s="162"/>
      <c r="AS1029" s="162"/>
      <c r="AT1029" s="162"/>
      <c r="AU1029" s="162"/>
      <c r="AV1029" s="162"/>
      <c r="AW1029" s="162"/>
      <c r="AX1029" s="162">
        <v>1027</v>
      </c>
      <c r="AY1029" s="162" t="s">
        <v>361</v>
      </c>
      <c r="AZ1029" s="162">
        <v>0</v>
      </c>
      <c r="BA1029" s="206" t="s">
        <v>361</v>
      </c>
      <c r="BB1029" s="162" t="s">
        <v>361</v>
      </c>
    </row>
    <row r="1030" spans="34:54">
      <c r="AH1030" s="165" t="s">
        <v>925</v>
      </c>
      <c r="AI1030" s="189">
        <v>1029</v>
      </c>
      <c r="AJ1030" s="189" t="s">
        <v>5404</v>
      </c>
      <c r="AK1030" s="183" t="s">
        <v>229</v>
      </c>
      <c r="AL1030" s="186" t="s">
        <v>5405</v>
      </c>
      <c r="AM1030" s="162"/>
      <c r="AN1030" s="162"/>
      <c r="AO1030" s="162"/>
      <c r="AP1030" s="162"/>
      <c r="AQ1030" s="162"/>
      <c r="AR1030" s="162"/>
      <c r="AS1030" s="162"/>
      <c r="AT1030" s="162"/>
      <c r="AU1030" s="162"/>
      <c r="AV1030" s="162"/>
      <c r="AW1030" s="162"/>
      <c r="AX1030" s="162">
        <v>1028</v>
      </c>
      <c r="AY1030" s="162" t="s">
        <v>361</v>
      </c>
      <c r="AZ1030" s="162">
        <v>0</v>
      </c>
      <c r="BA1030" s="206" t="s">
        <v>361</v>
      </c>
      <c r="BB1030" s="162" t="s">
        <v>361</v>
      </c>
    </row>
    <row r="1031" spans="34:54">
      <c r="AH1031" s="165" t="s">
        <v>925</v>
      </c>
      <c r="AI1031" s="189">
        <v>1030</v>
      </c>
      <c r="AJ1031" s="189" t="s">
        <v>5406</v>
      </c>
      <c r="AK1031" s="184" t="s">
        <v>5407</v>
      </c>
      <c r="AL1031" s="187" t="s">
        <v>5408</v>
      </c>
      <c r="AM1031" s="162"/>
      <c r="AN1031" s="162"/>
      <c r="AO1031" s="162"/>
      <c r="AP1031" s="162"/>
      <c r="AQ1031" s="162"/>
      <c r="AR1031" s="162"/>
      <c r="AS1031" s="162"/>
      <c r="AT1031" s="162"/>
      <c r="AU1031" s="162"/>
      <c r="AV1031" s="162"/>
      <c r="AW1031" s="162"/>
      <c r="AX1031" s="162">
        <v>1029</v>
      </c>
      <c r="AY1031" s="162" t="s">
        <v>361</v>
      </c>
      <c r="AZ1031" s="162">
        <v>0</v>
      </c>
      <c r="BA1031" s="206" t="s">
        <v>361</v>
      </c>
      <c r="BB1031" s="162" t="s">
        <v>361</v>
      </c>
    </row>
    <row r="1032" spans="34:54">
      <c r="AH1032" s="165" t="s">
        <v>925</v>
      </c>
      <c r="AI1032" s="189">
        <v>1031</v>
      </c>
      <c r="AJ1032" s="189" t="s">
        <v>5409</v>
      </c>
      <c r="AK1032" s="183" t="s">
        <v>5410</v>
      </c>
      <c r="AL1032" s="186" t="s">
        <v>5411</v>
      </c>
      <c r="AM1032" s="162"/>
      <c r="AN1032" s="162"/>
      <c r="AO1032" s="162"/>
      <c r="AP1032" s="162"/>
      <c r="AQ1032" s="162"/>
      <c r="AR1032" s="162"/>
      <c r="AS1032" s="162"/>
      <c r="AT1032" s="162"/>
      <c r="AU1032" s="162"/>
      <c r="AV1032" s="162"/>
      <c r="AW1032" s="162"/>
      <c r="AX1032" s="162">
        <v>1030</v>
      </c>
      <c r="AY1032" s="162" t="s">
        <v>361</v>
      </c>
      <c r="AZ1032" s="162">
        <v>0</v>
      </c>
      <c r="BA1032" s="206" t="s">
        <v>361</v>
      </c>
      <c r="BB1032" s="162" t="s">
        <v>361</v>
      </c>
    </row>
    <row r="1033" spans="34:54">
      <c r="AH1033" s="165" t="s">
        <v>925</v>
      </c>
      <c r="AI1033" s="189">
        <v>1032</v>
      </c>
      <c r="AJ1033" s="189" t="s">
        <v>5412</v>
      </c>
      <c r="AK1033" s="184" t="s">
        <v>5413</v>
      </c>
      <c r="AL1033" s="187" t="s">
        <v>5414</v>
      </c>
      <c r="AM1033" s="162"/>
      <c r="AN1033" s="162"/>
      <c r="AO1033" s="162"/>
      <c r="AP1033" s="162"/>
      <c r="AQ1033" s="162"/>
      <c r="AR1033" s="162"/>
      <c r="AS1033" s="162"/>
      <c r="AT1033" s="162"/>
      <c r="AU1033" s="162"/>
      <c r="AV1033" s="162"/>
      <c r="AW1033" s="162"/>
      <c r="AX1033" s="162">
        <v>1031</v>
      </c>
      <c r="AY1033" s="162" t="s">
        <v>361</v>
      </c>
      <c r="AZ1033" s="162">
        <v>0</v>
      </c>
      <c r="BA1033" s="206" t="s">
        <v>361</v>
      </c>
      <c r="BB1033" s="162" t="s">
        <v>361</v>
      </c>
    </row>
    <row r="1034" spans="34:54">
      <c r="AH1034" s="165" t="s">
        <v>925</v>
      </c>
      <c r="AI1034" s="189">
        <v>1033</v>
      </c>
      <c r="AJ1034" s="189" t="s">
        <v>5415</v>
      </c>
      <c r="AK1034" s="183" t="s">
        <v>5416</v>
      </c>
      <c r="AL1034" s="186" t="s">
        <v>5417</v>
      </c>
      <c r="AM1034" s="162"/>
      <c r="AN1034" s="162"/>
      <c r="AO1034" s="162"/>
      <c r="AP1034" s="162"/>
      <c r="AQ1034" s="162"/>
      <c r="AR1034" s="162"/>
      <c r="AS1034" s="162"/>
      <c r="AT1034" s="162"/>
      <c r="AU1034" s="162"/>
      <c r="AV1034" s="162"/>
      <c r="AW1034" s="162"/>
      <c r="AX1034" s="162">
        <v>1032</v>
      </c>
      <c r="AY1034" s="162" t="s">
        <v>361</v>
      </c>
      <c r="AZ1034" s="162">
        <v>0</v>
      </c>
      <c r="BA1034" s="206" t="s">
        <v>361</v>
      </c>
      <c r="BB1034" s="162" t="s">
        <v>361</v>
      </c>
    </row>
    <row r="1035" spans="34:54">
      <c r="AH1035" s="165" t="s">
        <v>941</v>
      </c>
      <c r="AI1035" s="189">
        <v>1034</v>
      </c>
      <c r="AJ1035" s="189" t="s">
        <v>5418</v>
      </c>
      <c r="AK1035" s="184" t="s">
        <v>5419</v>
      </c>
      <c r="AL1035" s="187" t="s">
        <v>5420</v>
      </c>
      <c r="AM1035" s="162"/>
      <c r="AN1035" s="162"/>
      <c r="AO1035" s="162"/>
      <c r="AP1035" s="162"/>
      <c r="AQ1035" s="162"/>
      <c r="AR1035" s="162"/>
      <c r="AS1035" s="162"/>
      <c r="AT1035" s="162"/>
      <c r="AU1035" s="162"/>
      <c r="AV1035" s="162"/>
      <c r="AW1035" s="162"/>
      <c r="AX1035" s="162">
        <v>1033</v>
      </c>
      <c r="AY1035" s="162" t="s">
        <v>361</v>
      </c>
      <c r="AZ1035" s="162">
        <v>0</v>
      </c>
      <c r="BA1035" s="206" t="s">
        <v>361</v>
      </c>
      <c r="BB1035" s="162" t="s">
        <v>361</v>
      </c>
    </row>
    <row r="1036" spans="34:54">
      <c r="AH1036" s="165" t="s">
        <v>941</v>
      </c>
      <c r="AI1036" s="189">
        <v>1035</v>
      </c>
      <c r="AJ1036" s="189" t="s">
        <v>5421</v>
      </c>
      <c r="AK1036" s="183" t="s">
        <v>5422</v>
      </c>
      <c r="AL1036" s="186" t="s">
        <v>5423</v>
      </c>
      <c r="AM1036" s="162"/>
      <c r="AN1036" s="162"/>
      <c r="AO1036" s="162"/>
      <c r="AP1036" s="162"/>
      <c r="AQ1036" s="162"/>
      <c r="AR1036" s="162"/>
      <c r="AS1036" s="162"/>
      <c r="AT1036" s="162"/>
      <c r="AU1036" s="162"/>
      <c r="AV1036" s="162"/>
      <c r="AW1036" s="162"/>
      <c r="AX1036" s="162">
        <v>1034</v>
      </c>
      <c r="AY1036" s="162" t="s">
        <v>361</v>
      </c>
      <c r="AZ1036" s="162">
        <v>0</v>
      </c>
      <c r="BA1036" s="206" t="s">
        <v>361</v>
      </c>
      <c r="BB1036" s="162" t="s">
        <v>361</v>
      </c>
    </row>
    <row r="1037" spans="34:54">
      <c r="AH1037" s="165" t="s">
        <v>941</v>
      </c>
      <c r="AI1037" s="189">
        <v>1036</v>
      </c>
      <c r="AJ1037" s="189" t="s">
        <v>5424</v>
      </c>
      <c r="AK1037" s="184" t="s">
        <v>5425</v>
      </c>
      <c r="AL1037" s="187" t="s">
        <v>5426</v>
      </c>
      <c r="AM1037" s="162"/>
      <c r="AN1037" s="162"/>
      <c r="AO1037" s="162"/>
      <c r="AP1037" s="162"/>
      <c r="AQ1037" s="162"/>
      <c r="AR1037" s="162"/>
      <c r="AS1037" s="162"/>
      <c r="AT1037" s="162"/>
      <c r="AU1037" s="162"/>
      <c r="AV1037" s="162"/>
      <c r="AW1037" s="162"/>
      <c r="AX1037" s="162">
        <v>1035</v>
      </c>
      <c r="AY1037" s="162" t="s">
        <v>361</v>
      </c>
      <c r="AZ1037" s="162">
        <v>0</v>
      </c>
      <c r="BA1037" s="206" t="s">
        <v>361</v>
      </c>
      <c r="BB1037" s="162" t="s">
        <v>361</v>
      </c>
    </row>
    <row r="1038" spans="34:54">
      <c r="AH1038" s="165" t="s">
        <v>941</v>
      </c>
      <c r="AI1038" s="189">
        <v>1037</v>
      </c>
      <c r="AJ1038" s="189" t="s">
        <v>5427</v>
      </c>
      <c r="AK1038" s="183" t="s">
        <v>233</v>
      </c>
      <c r="AL1038" s="186" t="s">
        <v>5428</v>
      </c>
      <c r="AM1038" s="162"/>
      <c r="AN1038" s="162"/>
      <c r="AO1038" s="162"/>
      <c r="AP1038" s="162"/>
      <c r="AQ1038" s="162"/>
      <c r="AR1038" s="162"/>
      <c r="AS1038" s="162"/>
      <c r="AT1038" s="162"/>
      <c r="AU1038" s="162"/>
      <c r="AV1038" s="162"/>
      <c r="AW1038" s="162"/>
      <c r="AX1038" s="162">
        <v>1036</v>
      </c>
      <c r="AY1038" s="162" t="s">
        <v>361</v>
      </c>
      <c r="AZ1038" s="162">
        <v>0</v>
      </c>
      <c r="BA1038" s="206" t="s">
        <v>361</v>
      </c>
      <c r="BB1038" s="162" t="s">
        <v>361</v>
      </c>
    </row>
    <row r="1039" spans="34:54">
      <c r="AH1039" s="165" t="s">
        <v>941</v>
      </c>
      <c r="AI1039" s="189">
        <v>1038</v>
      </c>
      <c r="AJ1039" s="189" t="s">
        <v>5429</v>
      </c>
      <c r="AK1039" s="184" t="s">
        <v>5430</v>
      </c>
      <c r="AL1039" s="187" t="s">
        <v>5431</v>
      </c>
      <c r="AM1039" s="162"/>
      <c r="AN1039" s="162"/>
      <c r="AO1039" s="162"/>
      <c r="AP1039" s="162"/>
      <c r="AQ1039" s="162"/>
      <c r="AR1039" s="162"/>
      <c r="AS1039" s="162"/>
      <c r="AT1039" s="162"/>
      <c r="AU1039" s="162"/>
      <c r="AV1039" s="162"/>
      <c r="AW1039" s="162"/>
      <c r="AX1039" s="162">
        <v>1037</v>
      </c>
      <c r="AY1039" s="162" t="s">
        <v>361</v>
      </c>
      <c r="AZ1039" s="162">
        <v>0</v>
      </c>
      <c r="BA1039" s="206" t="s">
        <v>361</v>
      </c>
      <c r="BB1039" s="162" t="s">
        <v>361</v>
      </c>
    </row>
    <row r="1040" spans="34:54">
      <c r="AH1040" s="165" t="s">
        <v>941</v>
      </c>
      <c r="AI1040" s="189">
        <v>1039</v>
      </c>
      <c r="AJ1040" s="189" t="s">
        <v>5432</v>
      </c>
      <c r="AK1040" s="183" t="s">
        <v>5433</v>
      </c>
      <c r="AL1040" s="186" t="s">
        <v>5434</v>
      </c>
      <c r="AM1040" s="162"/>
      <c r="AN1040" s="162"/>
      <c r="AO1040" s="162"/>
      <c r="AP1040" s="162"/>
      <c r="AQ1040" s="162"/>
      <c r="AR1040" s="162"/>
      <c r="AS1040" s="162"/>
      <c r="AT1040" s="162"/>
      <c r="AU1040" s="162"/>
      <c r="AV1040" s="162"/>
      <c r="AW1040" s="162"/>
      <c r="AX1040" s="162">
        <v>1038</v>
      </c>
      <c r="AY1040" s="162" t="s">
        <v>361</v>
      </c>
      <c r="AZ1040" s="162">
        <v>0</v>
      </c>
      <c r="BA1040" s="206" t="s">
        <v>361</v>
      </c>
      <c r="BB1040" s="162" t="s">
        <v>361</v>
      </c>
    </row>
    <row r="1041" spans="34:54">
      <c r="AH1041" s="165" t="s">
        <v>941</v>
      </c>
      <c r="AI1041" s="189">
        <v>1040</v>
      </c>
      <c r="AJ1041" s="189" t="s">
        <v>5435</v>
      </c>
      <c r="AK1041" s="184" t="s">
        <v>5436</v>
      </c>
      <c r="AL1041" s="187" t="s">
        <v>5437</v>
      </c>
      <c r="AM1041" s="162"/>
      <c r="AN1041" s="162"/>
      <c r="AO1041" s="162"/>
      <c r="AP1041" s="162"/>
      <c r="AQ1041" s="162"/>
      <c r="AR1041" s="162"/>
      <c r="AS1041" s="162"/>
      <c r="AT1041" s="162"/>
      <c r="AU1041" s="162"/>
      <c r="AV1041" s="162"/>
      <c r="AW1041" s="162"/>
      <c r="AX1041" s="162">
        <v>1039</v>
      </c>
      <c r="AY1041" s="162" t="s">
        <v>361</v>
      </c>
      <c r="AZ1041" s="162">
        <v>0</v>
      </c>
      <c r="BA1041" s="206" t="s">
        <v>361</v>
      </c>
      <c r="BB1041" s="162" t="s">
        <v>361</v>
      </c>
    </row>
    <row r="1042" spans="34:54">
      <c r="AH1042" s="165" t="s">
        <v>941</v>
      </c>
      <c r="AI1042" s="189">
        <v>1041</v>
      </c>
      <c r="AJ1042" s="189" t="s">
        <v>5438</v>
      </c>
      <c r="AK1042" s="183" t="s">
        <v>5439</v>
      </c>
      <c r="AL1042" s="186" t="s">
        <v>5440</v>
      </c>
      <c r="AM1042" s="162"/>
      <c r="AN1042" s="162"/>
      <c r="AO1042" s="162"/>
      <c r="AP1042" s="162"/>
      <c r="AQ1042" s="162"/>
      <c r="AR1042" s="162"/>
      <c r="AS1042" s="162"/>
      <c r="AT1042" s="162"/>
      <c r="AU1042" s="162"/>
      <c r="AV1042" s="162"/>
      <c r="AW1042" s="162"/>
      <c r="AX1042" s="162">
        <v>1040</v>
      </c>
      <c r="AY1042" s="162" t="s">
        <v>361</v>
      </c>
      <c r="AZ1042" s="162">
        <v>0</v>
      </c>
      <c r="BA1042" s="206" t="s">
        <v>361</v>
      </c>
      <c r="BB1042" s="162" t="s">
        <v>361</v>
      </c>
    </row>
    <row r="1043" spans="34:54">
      <c r="AH1043" s="165" t="s">
        <v>924</v>
      </c>
      <c r="AI1043" s="189">
        <v>1042</v>
      </c>
      <c r="AJ1043" s="189" t="s">
        <v>5441</v>
      </c>
      <c r="AK1043" s="184" t="s">
        <v>5442</v>
      </c>
      <c r="AL1043" s="187" t="s">
        <v>5443</v>
      </c>
      <c r="AM1043" s="162"/>
      <c r="AN1043" s="162"/>
      <c r="AO1043" s="162"/>
      <c r="AP1043" s="162"/>
      <c r="AQ1043" s="162"/>
      <c r="AR1043" s="162"/>
      <c r="AS1043" s="162"/>
      <c r="AT1043" s="162"/>
      <c r="AU1043" s="162"/>
      <c r="AV1043" s="162"/>
      <c r="AW1043" s="162"/>
      <c r="AX1043" s="162">
        <v>1041</v>
      </c>
      <c r="AY1043" s="162" t="s">
        <v>361</v>
      </c>
      <c r="AZ1043" s="162">
        <v>0</v>
      </c>
      <c r="BA1043" s="206" t="s">
        <v>361</v>
      </c>
      <c r="BB1043" s="162" t="s">
        <v>361</v>
      </c>
    </row>
    <row r="1044" spans="34:54">
      <c r="AH1044" s="165" t="s">
        <v>924</v>
      </c>
      <c r="AI1044" s="189">
        <v>1043</v>
      </c>
      <c r="AJ1044" s="189" t="s">
        <v>5444</v>
      </c>
      <c r="AK1044" s="183" t="s">
        <v>5445</v>
      </c>
      <c r="AL1044" s="186" t="s">
        <v>5446</v>
      </c>
      <c r="AM1044" s="162"/>
      <c r="AN1044" s="162"/>
      <c r="AO1044" s="162"/>
      <c r="AP1044" s="162"/>
      <c r="AQ1044" s="162"/>
      <c r="AR1044" s="162"/>
      <c r="AS1044" s="162"/>
      <c r="AT1044" s="162"/>
      <c r="AU1044" s="162"/>
      <c r="AV1044" s="162"/>
      <c r="AW1044" s="162"/>
      <c r="AX1044" s="162">
        <v>1042</v>
      </c>
      <c r="AY1044" s="162" t="s">
        <v>361</v>
      </c>
      <c r="AZ1044" s="162">
        <v>0</v>
      </c>
      <c r="BA1044" s="206" t="s">
        <v>361</v>
      </c>
      <c r="BB1044" s="162" t="s">
        <v>361</v>
      </c>
    </row>
    <row r="1045" spans="34:54">
      <c r="AH1045" s="165" t="s">
        <v>924</v>
      </c>
      <c r="AI1045" s="189">
        <v>1044</v>
      </c>
      <c r="AJ1045" s="189" t="s">
        <v>5447</v>
      </c>
      <c r="AK1045" s="184" t="s">
        <v>5448</v>
      </c>
      <c r="AL1045" s="187" t="s">
        <v>5449</v>
      </c>
      <c r="AM1045" s="162"/>
      <c r="AN1045" s="162"/>
      <c r="AO1045" s="162"/>
      <c r="AP1045" s="162"/>
      <c r="AQ1045" s="162"/>
      <c r="AR1045" s="162"/>
      <c r="AS1045" s="162"/>
      <c r="AT1045" s="162"/>
      <c r="AU1045" s="162"/>
      <c r="AV1045" s="162"/>
      <c r="AW1045" s="162"/>
      <c r="AX1045" s="162">
        <v>1043</v>
      </c>
      <c r="AY1045" s="162" t="s">
        <v>361</v>
      </c>
      <c r="AZ1045" s="162">
        <v>0</v>
      </c>
      <c r="BA1045" s="206" t="s">
        <v>361</v>
      </c>
      <c r="BB1045" s="162" t="s">
        <v>361</v>
      </c>
    </row>
    <row r="1046" spans="34:54">
      <c r="AH1046" s="165" t="s">
        <v>924</v>
      </c>
      <c r="AI1046" s="189">
        <v>1045</v>
      </c>
      <c r="AJ1046" s="189" t="s">
        <v>5450</v>
      </c>
      <c r="AK1046" s="183" t="s">
        <v>5451</v>
      </c>
      <c r="AL1046" s="186" t="s">
        <v>5452</v>
      </c>
      <c r="AM1046" s="162"/>
      <c r="AN1046" s="162"/>
      <c r="AO1046" s="162"/>
      <c r="AP1046" s="162"/>
      <c r="AQ1046" s="162"/>
      <c r="AR1046" s="162"/>
      <c r="AS1046" s="162"/>
      <c r="AT1046" s="162"/>
      <c r="AU1046" s="162"/>
      <c r="AV1046" s="162"/>
      <c r="AW1046" s="162"/>
      <c r="AX1046" s="162">
        <v>1044</v>
      </c>
      <c r="AY1046" s="162" t="s">
        <v>361</v>
      </c>
      <c r="AZ1046" s="162">
        <v>0</v>
      </c>
      <c r="BA1046" s="206" t="s">
        <v>361</v>
      </c>
      <c r="BB1046" s="162" t="s">
        <v>361</v>
      </c>
    </row>
    <row r="1047" spans="34:54">
      <c r="AH1047" s="165" t="s">
        <v>940</v>
      </c>
      <c r="AI1047" s="189">
        <v>1046</v>
      </c>
      <c r="AJ1047" s="189" t="s">
        <v>5453</v>
      </c>
      <c r="AK1047" s="184" t="s">
        <v>5454</v>
      </c>
      <c r="AL1047" s="187" t="s">
        <v>5455</v>
      </c>
      <c r="AM1047" s="162"/>
      <c r="AN1047" s="162"/>
      <c r="AO1047" s="162"/>
      <c r="AP1047" s="162"/>
      <c r="AQ1047" s="162"/>
      <c r="AR1047" s="162"/>
      <c r="AS1047" s="162"/>
      <c r="AT1047" s="162"/>
      <c r="AU1047" s="162"/>
      <c r="AV1047" s="162"/>
      <c r="AW1047" s="162"/>
      <c r="AX1047" s="162">
        <v>1045</v>
      </c>
      <c r="AY1047" s="162" t="s">
        <v>361</v>
      </c>
      <c r="AZ1047" s="162">
        <v>0</v>
      </c>
      <c r="BA1047" s="206" t="s">
        <v>361</v>
      </c>
      <c r="BB1047" s="162" t="s">
        <v>361</v>
      </c>
    </row>
    <row r="1048" spans="34:54">
      <c r="AH1048" s="165" t="s">
        <v>940</v>
      </c>
      <c r="AI1048" s="189">
        <v>1047</v>
      </c>
      <c r="AJ1048" s="189" t="s">
        <v>5456</v>
      </c>
      <c r="AK1048" s="183" t="s">
        <v>5457</v>
      </c>
      <c r="AL1048" s="186" t="s">
        <v>5458</v>
      </c>
      <c r="AM1048" s="162"/>
      <c r="AN1048" s="162"/>
      <c r="AO1048" s="162"/>
      <c r="AP1048" s="162"/>
      <c r="AQ1048" s="162"/>
      <c r="AR1048" s="162"/>
      <c r="AS1048" s="162"/>
      <c r="AT1048" s="162"/>
      <c r="AU1048" s="162"/>
      <c r="AV1048" s="162"/>
      <c r="AW1048" s="162"/>
      <c r="AX1048" s="162">
        <v>1046</v>
      </c>
      <c r="AY1048" s="162" t="s">
        <v>361</v>
      </c>
      <c r="AZ1048" s="162">
        <v>0</v>
      </c>
      <c r="BA1048" s="206" t="s">
        <v>361</v>
      </c>
      <c r="BB1048" s="162" t="s">
        <v>361</v>
      </c>
    </row>
    <row r="1049" spans="34:54">
      <c r="AH1049" s="165" t="s">
        <v>940</v>
      </c>
      <c r="AI1049" s="189">
        <v>1048</v>
      </c>
      <c r="AJ1049" s="189" t="s">
        <v>5459</v>
      </c>
      <c r="AK1049" s="184" t="s">
        <v>5460</v>
      </c>
      <c r="AL1049" s="187" t="s">
        <v>5461</v>
      </c>
      <c r="AM1049" s="162"/>
      <c r="AN1049" s="162"/>
      <c r="AO1049" s="162"/>
      <c r="AP1049" s="162"/>
      <c r="AQ1049" s="162"/>
      <c r="AR1049" s="162"/>
      <c r="AS1049" s="162"/>
      <c r="AT1049" s="162"/>
      <c r="AU1049" s="162"/>
      <c r="AV1049" s="162"/>
      <c r="AW1049" s="162"/>
      <c r="AX1049" s="162">
        <v>1047</v>
      </c>
      <c r="AY1049" s="162" t="s">
        <v>361</v>
      </c>
      <c r="AZ1049" s="162">
        <v>0</v>
      </c>
      <c r="BA1049" s="206" t="s">
        <v>361</v>
      </c>
      <c r="BB1049" s="162" t="s">
        <v>361</v>
      </c>
    </row>
    <row r="1050" spans="34:54">
      <c r="AH1050" s="165" t="s">
        <v>940</v>
      </c>
      <c r="AI1050" s="189">
        <v>1049</v>
      </c>
      <c r="AJ1050" s="189" t="s">
        <v>5462</v>
      </c>
      <c r="AK1050" s="183" t="s">
        <v>5463</v>
      </c>
      <c r="AL1050" s="186" t="s">
        <v>5464</v>
      </c>
      <c r="AM1050" s="162"/>
      <c r="AN1050" s="162"/>
      <c r="AO1050" s="162"/>
      <c r="AP1050" s="162"/>
      <c r="AQ1050" s="162"/>
      <c r="AR1050" s="162"/>
      <c r="AS1050" s="162"/>
      <c r="AT1050" s="162"/>
      <c r="AU1050" s="162"/>
      <c r="AV1050" s="162"/>
      <c r="AW1050" s="162"/>
      <c r="AX1050" s="162">
        <v>1048</v>
      </c>
      <c r="AY1050" s="162" t="s">
        <v>361</v>
      </c>
      <c r="AZ1050" s="162">
        <v>0</v>
      </c>
      <c r="BA1050" s="206" t="s">
        <v>361</v>
      </c>
      <c r="BB1050" s="162" t="s">
        <v>361</v>
      </c>
    </row>
    <row r="1051" spans="34:54">
      <c r="AH1051" s="165" t="s">
        <v>940</v>
      </c>
      <c r="AI1051" s="189">
        <v>1050</v>
      </c>
      <c r="AJ1051" s="189" t="s">
        <v>5465</v>
      </c>
      <c r="AK1051" s="184" t="s">
        <v>299</v>
      </c>
      <c r="AL1051" s="187" t="s">
        <v>5466</v>
      </c>
      <c r="AM1051" s="162"/>
      <c r="AN1051" s="162"/>
      <c r="AO1051" s="162"/>
      <c r="AP1051" s="162"/>
      <c r="AQ1051" s="162"/>
      <c r="AR1051" s="162"/>
      <c r="AS1051" s="162"/>
      <c r="AT1051" s="162"/>
      <c r="AU1051" s="162"/>
      <c r="AV1051" s="162"/>
      <c r="AW1051" s="162"/>
      <c r="AX1051" s="162">
        <v>1049</v>
      </c>
      <c r="AY1051" s="162" t="s">
        <v>361</v>
      </c>
      <c r="AZ1051" s="162">
        <v>0</v>
      </c>
      <c r="BA1051" s="206" t="s">
        <v>361</v>
      </c>
      <c r="BB1051" s="162" t="s">
        <v>361</v>
      </c>
    </row>
    <row r="1052" spans="34:54">
      <c r="AH1052" s="165" t="s">
        <v>940</v>
      </c>
      <c r="AI1052" s="189">
        <v>1051</v>
      </c>
      <c r="AJ1052" s="189" t="s">
        <v>5467</v>
      </c>
      <c r="AK1052" s="183" t="s">
        <v>5468</v>
      </c>
      <c r="AL1052" s="186" t="s">
        <v>5469</v>
      </c>
      <c r="AM1052" s="162"/>
      <c r="AN1052" s="162"/>
      <c r="AO1052" s="162"/>
      <c r="AP1052" s="162"/>
      <c r="AQ1052" s="162"/>
      <c r="AR1052" s="162"/>
      <c r="AS1052" s="162"/>
      <c r="AT1052" s="162"/>
      <c r="AU1052" s="162"/>
      <c r="AV1052" s="162"/>
      <c r="AW1052" s="162"/>
      <c r="AX1052" s="162">
        <v>1050</v>
      </c>
      <c r="AY1052" s="162" t="s">
        <v>361</v>
      </c>
      <c r="AZ1052" s="162">
        <v>0</v>
      </c>
      <c r="BA1052" s="206" t="s">
        <v>361</v>
      </c>
      <c r="BB1052" s="162" t="s">
        <v>361</v>
      </c>
    </row>
    <row r="1053" spans="34:54">
      <c r="AH1053" s="165" t="s">
        <v>940</v>
      </c>
      <c r="AI1053" s="189">
        <v>1052</v>
      </c>
      <c r="AJ1053" s="189" t="s">
        <v>5470</v>
      </c>
      <c r="AK1053" s="184" t="s">
        <v>5471</v>
      </c>
      <c r="AL1053" s="187" t="s">
        <v>5472</v>
      </c>
      <c r="AM1053" s="162"/>
      <c r="AN1053" s="162"/>
      <c r="AO1053" s="162"/>
      <c r="AP1053" s="162"/>
      <c r="AQ1053" s="162"/>
      <c r="AR1053" s="162"/>
      <c r="AS1053" s="162"/>
      <c r="AT1053" s="162"/>
      <c r="AU1053" s="162"/>
      <c r="AV1053" s="162"/>
      <c r="AW1053" s="162"/>
      <c r="AX1053" s="162">
        <v>1051</v>
      </c>
      <c r="AY1053" s="162" t="s">
        <v>361</v>
      </c>
      <c r="AZ1053" s="162">
        <v>0</v>
      </c>
      <c r="BA1053" s="206" t="s">
        <v>361</v>
      </c>
      <c r="BB1053" s="162" t="s">
        <v>361</v>
      </c>
    </row>
    <row r="1054" spans="34:54">
      <c r="AH1054" s="165" t="s">
        <v>940</v>
      </c>
      <c r="AI1054" s="189">
        <v>1053</v>
      </c>
      <c r="AJ1054" s="189" t="s">
        <v>5473</v>
      </c>
      <c r="AK1054" s="183" t="s">
        <v>5474</v>
      </c>
      <c r="AL1054" s="186" t="s">
        <v>5475</v>
      </c>
      <c r="AM1054" s="162"/>
      <c r="AN1054" s="162"/>
      <c r="AO1054" s="162"/>
      <c r="AP1054" s="162"/>
      <c r="AQ1054" s="162"/>
      <c r="AR1054" s="162"/>
      <c r="AS1054" s="162"/>
      <c r="AT1054" s="162"/>
      <c r="AU1054" s="162"/>
      <c r="AV1054" s="162"/>
      <c r="AW1054" s="162"/>
      <c r="AX1054" s="162">
        <v>1052</v>
      </c>
      <c r="AY1054" s="162" t="s">
        <v>361</v>
      </c>
      <c r="AZ1054" s="162">
        <v>0</v>
      </c>
      <c r="BA1054" s="206" t="s">
        <v>361</v>
      </c>
      <c r="BB1054" s="162" t="s">
        <v>361</v>
      </c>
    </row>
    <row r="1055" spans="34:54">
      <c r="AH1055" s="165" t="s">
        <v>940</v>
      </c>
      <c r="AI1055" s="189">
        <v>1054</v>
      </c>
      <c r="AJ1055" s="189" t="s">
        <v>5476</v>
      </c>
      <c r="AK1055" s="184" t="s">
        <v>5477</v>
      </c>
      <c r="AL1055" s="187" t="s">
        <v>5478</v>
      </c>
      <c r="AM1055" s="162"/>
      <c r="AN1055" s="162"/>
      <c r="AO1055" s="162"/>
      <c r="AP1055" s="162"/>
      <c r="AQ1055" s="162"/>
      <c r="AR1055" s="162"/>
      <c r="AS1055" s="162"/>
      <c r="AT1055" s="162"/>
      <c r="AU1055" s="162"/>
      <c r="AV1055" s="162"/>
      <c r="AW1055" s="162"/>
      <c r="AX1055" s="162">
        <v>1053</v>
      </c>
      <c r="AY1055" s="162" t="s">
        <v>361</v>
      </c>
      <c r="AZ1055" s="162">
        <v>0</v>
      </c>
      <c r="BA1055" s="206" t="s">
        <v>361</v>
      </c>
      <c r="BB1055" s="162" t="s">
        <v>361</v>
      </c>
    </row>
    <row r="1056" spans="34:54">
      <c r="AH1056" s="165" t="s">
        <v>940</v>
      </c>
      <c r="AI1056" s="189">
        <v>1055</v>
      </c>
      <c r="AJ1056" s="189" t="s">
        <v>5479</v>
      </c>
      <c r="AK1056" s="183" t="s">
        <v>5480</v>
      </c>
      <c r="AL1056" s="186" t="s">
        <v>5481</v>
      </c>
      <c r="AM1056" s="162"/>
      <c r="AN1056" s="162"/>
      <c r="AO1056" s="162"/>
      <c r="AP1056" s="162"/>
      <c r="AQ1056" s="162"/>
      <c r="AR1056" s="162"/>
      <c r="AS1056" s="162"/>
      <c r="AT1056" s="162"/>
      <c r="AU1056" s="162"/>
      <c r="AV1056" s="162"/>
      <c r="AW1056" s="162"/>
      <c r="AX1056" s="162">
        <v>1054</v>
      </c>
      <c r="AY1056" s="162" t="s">
        <v>361</v>
      </c>
      <c r="AZ1056" s="162">
        <v>0</v>
      </c>
      <c r="BA1056" s="206" t="s">
        <v>361</v>
      </c>
      <c r="BB1056" s="162" t="s">
        <v>361</v>
      </c>
    </row>
    <row r="1057" spans="34:54">
      <c r="AH1057" s="165" t="s">
        <v>923</v>
      </c>
      <c r="AI1057" s="189">
        <v>1056</v>
      </c>
      <c r="AJ1057" s="189" t="s">
        <v>5482</v>
      </c>
      <c r="AK1057" s="184" t="s">
        <v>5483</v>
      </c>
      <c r="AL1057" s="187" t="s">
        <v>5484</v>
      </c>
      <c r="AM1057" s="162"/>
      <c r="AN1057" s="162"/>
      <c r="AO1057" s="162"/>
      <c r="AP1057" s="162"/>
      <c r="AQ1057" s="162"/>
      <c r="AR1057" s="162"/>
      <c r="AS1057" s="162"/>
      <c r="AT1057" s="162"/>
      <c r="AU1057" s="162"/>
      <c r="AV1057" s="162"/>
      <c r="AW1057" s="162"/>
      <c r="AX1057" s="162">
        <v>1055</v>
      </c>
      <c r="AY1057" s="162" t="s">
        <v>361</v>
      </c>
      <c r="AZ1057" s="162">
        <v>0</v>
      </c>
      <c r="BA1057" s="206" t="s">
        <v>361</v>
      </c>
      <c r="BB1057" s="162" t="s">
        <v>361</v>
      </c>
    </row>
    <row r="1058" spans="34:54">
      <c r="AH1058" s="165" t="s">
        <v>923</v>
      </c>
      <c r="AI1058" s="189">
        <v>1057</v>
      </c>
      <c r="AJ1058" s="189" t="s">
        <v>5485</v>
      </c>
      <c r="AK1058" s="183" t="s">
        <v>5486</v>
      </c>
      <c r="AL1058" s="186" t="s">
        <v>5487</v>
      </c>
      <c r="AM1058" s="162"/>
      <c r="AN1058" s="162"/>
      <c r="AO1058" s="162"/>
      <c r="AP1058" s="162"/>
      <c r="AQ1058" s="162"/>
      <c r="AR1058" s="162"/>
      <c r="AS1058" s="162"/>
      <c r="AT1058" s="162"/>
      <c r="AU1058" s="162"/>
      <c r="AV1058" s="162"/>
      <c r="AW1058" s="162"/>
      <c r="AX1058" s="162">
        <v>1056</v>
      </c>
      <c r="AY1058" s="162" t="s">
        <v>361</v>
      </c>
      <c r="AZ1058" s="162">
        <v>0</v>
      </c>
      <c r="BA1058" s="206" t="s">
        <v>361</v>
      </c>
      <c r="BB1058" s="162" t="s">
        <v>361</v>
      </c>
    </row>
    <row r="1059" spans="34:54">
      <c r="AH1059" s="165" t="s">
        <v>923</v>
      </c>
      <c r="AI1059" s="189">
        <v>1058</v>
      </c>
      <c r="AJ1059" s="189" t="s">
        <v>5488</v>
      </c>
      <c r="AK1059" s="184" t="s">
        <v>5489</v>
      </c>
      <c r="AL1059" s="187" t="s">
        <v>5490</v>
      </c>
      <c r="AM1059" s="162"/>
      <c r="AN1059" s="162"/>
      <c r="AO1059" s="162"/>
      <c r="AP1059" s="162"/>
      <c r="AQ1059" s="162"/>
      <c r="AR1059" s="162"/>
      <c r="AS1059" s="162"/>
      <c r="AT1059" s="162"/>
      <c r="AU1059" s="162"/>
      <c r="AV1059" s="162"/>
      <c r="AW1059" s="162"/>
      <c r="AX1059" s="162">
        <v>1057</v>
      </c>
      <c r="AY1059" s="162" t="s">
        <v>361</v>
      </c>
      <c r="AZ1059" s="162">
        <v>0</v>
      </c>
      <c r="BA1059" s="206" t="s">
        <v>361</v>
      </c>
      <c r="BB1059" s="162" t="s">
        <v>361</v>
      </c>
    </row>
    <row r="1060" spans="34:54">
      <c r="AH1060" s="165" t="s">
        <v>923</v>
      </c>
      <c r="AI1060" s="189">
        <v>1059</v>
      </c>
      <c r="AJ1060" s="189" t="s">
        <v>5491</v>
      </c>
      <c r="AK1060" s="183" t="s">
        <v>5492</v>
      </c>
      <c r="AL1060" s="186" t="s">
        <v>5493</v>
      </c>
      <c r="AM1060" s="162"/>
      <c r="AN1060" s="162"/>
      <c r="AO1060" s="162"/>
      <c r="AP1060" s="162"/>
      <c r="AQ1060" s="162"/>
      <c r="AR1060" s="162"/>
      <c r="AS1060" s="162"/>
      <c r="AT1060" s="162"/>
      <c r="AU1060" s="162"/>
      <c r="AV1060" s="162"/>
      <c r="AW1060" s="162"/>
      <c r="AX1060" s="162">
        <v>1058</v>
      </c>
      <c r="AY1060" s="162" t="s">
        <v>361</v>
      </c>
      <c r="AZ1060" s="162">
        <v>0</v>
      </c>
      <c r="BA1060" s="206" t="s">
        <v>361</v>
      </c>
      <c r="BB1060" s="162" t="s">
        <v>361</v>
      </c>
    </row>
    <row r="1061" spans="34:54">
      <c r="AH1061" s="165" t="s">
        <v>923</v>
      </c>
      <c r="AI1061" s="189">
        <v>1060</v>
      </c>
      <c r="AJ1061" s="189" t="s">
        <v>5494</v>
      </c>
      <c r="AK1061" s="184" t="s">
        <v>5495</v>
      </c>
      <c r="AL1061" s="187" t="s">
        <v>5496</v>
      </c>
      <c r="AM1061" s="162"/>
      <c r="AN1061" s="162"/>
      <c r="AO1061" s="162"/>
      <c r="AP1061" s="162"/>
      <c r="AQ1061" s="162"/>
      <c r="AR1061" s="162"/>
      <c r="AS1061" s="162"/>
      <c r="AT1061" s="162"/>
      <c r="AU1061" s="162"/>
      <c r="AV1061" s="162"/>
      <c r="AW1061" s="162"/>
      <c r="AX1061" s="162">
        <v>1059</v>
      </c>
      <c r="AY1061" s="162" t="s">
        <v>361</v>
      </c>
      <c r="AZ1061" s="162">
        <v>0</v>
      </c>
      <c r="BA1061" s="206" t="s">
        <v>361</v>
      </c>
      <c r="BB1061" s="162" t="s">
        <v>361</v>
      </c>
    </row>
    <row r="1062" spans="34:54">
      <c r="AH1062" s="165" t="s">
        <v>923</v>
      </c>
      <c r="AI1062" s="189">
        <v>1061</v>
      </c>
      <c r="AJ1062" s="189" t="s">
        <v>5497</v>
      </c>
      <c r="AK1062" s="183" t="s">
        <v>5498</v>
      </c>
      <c r="AL1062" s="186" t="s">
        <v>5499</v>
      </c>
      <c r="AM1062" s="162"/>
      <c r="AN1062" s="162"/>
      <c r="AO1062" s="162"/>
      <c r="AP1062" s="162"/>
      <c r="AQ1062" s="162"/>
      <c r="AR1062" s="162"/>
      <c r="AS1062" s="162"/>
      <c r="AT1062" s="162"/>
      <c r="AU1062" s="162"/>
      <c r="AV1062" s="162"/>
      <c r="AW1062" s="162"/>
      <c r="AX1062" s="162">
        <v>1060</v>
      </c>
      <c r="AY1062" s="162" t="s">
        <v>361</v>
      </c>
      <c r="AZ1062" s="162">
        <v>0</v>
      </c>
      <c r="BA1062" s="206" t="s">
        <v>361</v>
      </c>
      <c r="BB1062" s="162" t="s">
        <v>361</v>
      </c>
    </row>
    <row r="1063" spans="34:54">
      <c r="AH1063" s="165" t="s">
        <v>923</v>
      </c>
      <c r="AI1063" s="189">
        <v>1062</v>
      </c>
      <c r="AJ1063" s="189" t="s">
        <v>5500</v>
      </c>
      <c r="AK1063" s="184" t="s">
        <v>301</v>
      </c>
      <c r="AL1063" s="187" t="s">
        <v>5501</v>
      </c>
      <c r="AM1063" s="162"/>
      <c r="AN1063" s="162"/>
      <c r="AO1063" s="162"/>
      <c r="AP1063" s="162"/>
      <c r="AQ1063" s="162"/>
      <c r="AR1063" s="162"/>
      <c r="AS1063" s="162"/>
      <c r="AT1063" s="162"/>
      <c r="AU1063" s="162"/>
      <c r="AV1063" s="162"/>
      <c r="AW1063" s="162"/>
      <c r="AX1063" s="162">
        <v>1061</v>
      </c>
      <c r="AY1063" s="162" t="s">
        <v>361</v>
      </c>
      <c r="AZ1063" s="162">
        <v>0</v>
      </c>
      <c r="BA1063" s="206" t="s">
        <v>361</v>
      </c>
      <c r="BB1063" s="162" t="s">
        <v>361</v>
      </c>
    </row>
    <row r="1064" spans="34:54">
      <c r="AH1064" s="165" t="s">
        <v>923</v>
      </c>
      <c r="AI1064" s="189">
        <v>1063</v>
      </c>
      <c r="AJ1064" s="189" t="s">
        <v>5502</v>
      </c>
      <c r="AK1064" s="183" t="s">
        <v>5503</v>
      </c>
      <c r="AL1064" s="186" t="s">
        <v>5504</v>
      </c>
      <c r="AM1064" s="162"/>
      <c r="AN1064" s="162"/>
      <c r="AO1064" s="162"/>
      <c r="AP1064" s="162"/>
      <c r="AQ1064" s="162"/>
      <c r="AR1064" s="162"/>
      <c r="AS1064" s="162"/>
      <c r="AT1064" s="162"/>
      <c r="AU1064" s="162"/>
      <c r="AV1064" s="162"/>
      <c r="AW1064" s="162"/>
      <c r="AX1064" s="162">
        <v>1062</v>
      </c>
      <c r="AY1064" s="162" t="s">
        <v>361</v>
      </c>
      <c r="AZ1064" s="162">
        <v>0</v>
      </c>
      <c r="BA1064" s="206" t="s">
        <v>361</v>
      </c>
      <c r="BB1064" s="162" t="s">
        <v>361</v>
      </c>
    </row>
    <row r="1065" spans="34:54">
      <c r="AH1065" s="165" t="s">
        <v>923</v>
      </c>
      <c r="AI1065" s="189">
        <v>1064</v>
      </c>
      <c r="AJ1065" s="189" t="s">
        <v>5505</v>
      </c>
      <c r="AK1065" s="184" t="s">
        <v>5506</v>
      </c>
      <c r="AL1065" s="187" t="s">
        <v>5507</v>
      </c>
      <c r="AM1065" s="162"/>
      <c r="AN1065" s="162"/>
      <c r="AO1065" s="162"/>
      <c r="AP1065" s="162"/>
      <c r="AQ1065" s="162"/>
      <c r="AR1065" s="162"/>
      <c r="AS1065" s="162"/>
      <c r="AT1065" s="162"/>
      <c r="AU1065" s="162"/>
      <c r="AV1065" s="162"/>
      <c r="AW1065" s="162"/>
      <c r="AX1065" s="162">
        <v>1063</v>
      </c>
      <c r="AY1065" s="162" t="s">
        <v>361</v>
      </c>
      <c r="AZ1065" s="162">
        <v>0</v>
      </c>
      <c r="BA1065" s="206" t="s">
        <v>361</v>
      </c>
      <c r="BB1065" s="162" t="s">
        <v>361</v>
      </c>
    </row>
    <row r="1066" spans="34:54">
      <c r="AH1066" s="165" t="s">
        <v>923</v>
      </c>
      <c r="AI1066" s="189">
        <v>1065</v>
      </c>
      <c r="AJ1066" s="189" t="s">
        <v>5508</v>
      </c>
      <c r="AK1066" s="183" t="s">
        <v>5509</v>
      </c>
      <c r="AL1066" s="186" t="s">
        <v>5510</v>
      </c>
      <c r="AM1066" s="162"/>
      <c r="AN1066" s="162"/>
      <c r="AO1066" s="162"/>
      <c r="AP1066" s="162"/>
      <c r="AQ1066" s="162"/>
      <c r="AR1066" s="162"/>
      <c r="AS1066" s="162"/>
      <c r="AT1066" s="162"/>
      <c r="AU1066" s="162"/>
      <c r="AV1066" s="162"/>
      <c r="AW1066" s="162"/>
      <c r="AX1066" s="162">
        <v>1064</v>
      </c>
      <c r="AY1066" s="162" t="s">
        <v>361</v>
      </c>
      <c r="AZ1066" s="162">
        <v>0</v>
      </c>
      <c r="BA1066" s="206" t="s">
        <v>361</v>
      </c>
      <c r="BB1066" s="162" t="s">
        <v>361</v>
      </c>
    </row>
    <row r="1067" spans="34:54">
      <c r="AH1067" s="165" t="s">
        <v>923</v>
      </c>
      <c r="AI1067" s="189">
        <v>1066</v>
      </c>
      <c r="AJ1067" s="189" t="s">
        <v>5511</v>
      </c>
      <c r="AK1067" s="184" t="s">
        <v>5512</v>
      </c>
      <c r="AL1067" s="187" t="s">
        <v>5513</v>
      </c>
      <c r="AM1067" s="162"/>
      <c r="AN1067" s="162"/>
      <c r="AO1067" s="162"/>
      <c r="AP1067" s="162"/>
      <c r="AQ1067" s="162"/>
      <c r="AR1067" s="162"/>
      <c r="AS1067" s="162"/>
      <c r="AT1067" s="162"/>
      <c r="AU1067" s="162"/>
      <c r="AV1067" s="162"/>
      <c r="AW1067" s="162"/>
      <c r="AX1067" s="162">
        <v>1065</v>
      </c>
      <c r="AY1067" s="162" t="s">
        <v>361</v>
      </c>
      <c r="AZ1067" s="162">
        <v>0</v>
      </c>
      <c r="BA1067" s="206" t="s">
        <v>361</v>
      </c>
      <c r="BB1067" s="162" t="s">
        <v>361</v>
      </c>
    </row>
    <row r="1068" spans="34:54">
      <c r="AH1068" s="165" t="s">
        <v>922</v>
      </c>
      <c r="AI1068" s="189">
        <v>1067</v>
      </c>
      <c r="AJ1068" s="189" t="s">
        <v>5514</v>
      </c>
      <c r="AK1068" s="183" t="s">
        <v>1123</v>
      </c>
      <c r="AL1068" s="186" t="s">
        <v>5515</v>
      </c>
      <c r="AM1068" s="162"/>
      <c r="AN1068" s="162"/>
      <c r="AO1068" s="162"/>
      <c r="AP1068" s="162"/>
      <c r="AQ1068" s="162"/>
      <c r="AR1068" s="162"/>
      <c r="AS1068" s="162"/>
      <c r="AT1068" s="162"/>
      <c r="AU1068" s="162"/>
      <c r="AV1068" s="162"/>
      <c r="AW1068" s="162"/>
      <c r="AX1068" s="162">
        <v>1066</v>
      </c>
      <c r="AY1068" s="162" t="s">
        <v>361</v>
      </c>
      <c r="AZ1068" s="162">
        <v>0</v>
      </c>
      <c r="BA1068" s="206" t="s">
        <v>361</v>
      </c>
      <c r="BB1068" s="162" t="s">
        <v>361</v>
      </c>
    </row>
    <row r="1069" spans="34:54">
      <c r="AH1069" s="165" t="s">
        <v>922</v>
      </c>
      <c r="AI1069" s="189">
        <v>1068</v>
      </c>
      <c r="AJ1069" s="189" t="s">
        <v>5516</v>
      </c>
      <c r="AK1069" s="184" t="s">
        <v>5517</v>
      </c>
      <c r="AL1069" s="187" t="s">
        <v>5518</v>
      </c>
      <c r="AM1069" s="162"/>
      <c r="AN1069" s="162"/>
      <c r="AO1069" s="162"/>
      <c r="AP1069" s="162"/>
      <c r="AQ1069" s="162"/>
      <c r="AR1069" s="162"/>
      <c r="AS1069" s="162"/>
      <c r="AT1069" s="162"/>
      <c r="AU1069" s="162"/>
      <c r="AV1069" s="162"/>
      <c r="AW1069" s="162"/>
      <c r="AX1069" s="162">
        <v>1067</v>
      </c>
      <c r="AY1069" s="162" t="s">
        <v>361</v>
      </c>
      <c r="AZ1069" s="162">
        <v>0</v>
      </c>
      <c r="BA1069" s="206" t="s">
        <v>361</v>
      </c>
      <c r="BB1069" s="162" t="s">
        <v>361</v>
      </c>
    </row>
    <row r="1070" spans="34:54">
      <c r="AH1070" s="165" t="s">
        <v>922</v>
      </c>
      <c r="AI1070" s="189">
        <v>1069</v>
      </c>
      <c r="AJ1070" s="189" t="s">
        <v>5519</v>
      </c>
      <c r="AK1070" s="183" t="s">
        <v>5520</v>
      </c>
      <c r="AL1070" s="186" t="s">
        <v>5521</v>
      </c>
      <c r="AM1070" s="162"/>
      <c r="AN1070" s="162"/>
      <c r="AO1070" s="162"/>
      <c r="AP1070" s="162"/>
      <c r="AQ1070" s="162"/>
      <c r="AR1070" s="162"/>
      <c r="AS1070" s="162"/>
      <c r="AT1070" s="162"/>
      <c r="AU1070" s="162"/>
      <c r="AV1070" s="162"/>
      <c r="AW1070" s="162"/>
      <c r="AX1070" s="162">
        <v>1068</v>
      </c>
      <c r="AY1070" s="162" t="s">
        <v>361</v>
      </c>
      <c r="AZ1070" s="162">
        <v>0</v>
      </c>
      <c r="BA1070" s="206" t="s">
        <v>361</v>
      </c>
      <c r="BB1070" s="162" t="s">
        <v>361</v>
      </c>
    </row>
    <row r="1071" spans="34:54">
      <c r="AH1071" s="165" t="s">
        <v>922</v>
      </c>
      <c r="AI1071" s="189">
        <v>1070</v>
      </c>
      <c r="AJ1071" s="189" t="s">
        <v>5522</v>
      </c>
      <c r="AK1071" s="184" t="s">
        <v>5523</v>
      </c>
      <c r="AL1071" s="187" t="s">
        <v>5524</v>
      </c>
      <c r="AM1071" s="162"/>
      <c r="AN1071" s="162"/>
      <c r="AO1071" s="162"/>
      <c r="AP1071" s="162"/>
      <c r="AQ1071" s="162"/>
      <c r="AR1071" s="162"/>
      <c r="AS1071" s="162"/>
      <c r="AT1071" s="162"/>
      <c r="AU1071" s="162"/>
      <c r="AV1071" s="162"/>
      <c r="AW1071" s="162"/>
      <c r="AX1071" s="162">
        <v>1069</v>
      </c>
      <c r="AY1071" s="162" t="s">
        <v>361</v>
      </c>
      <c r="AZ1071" s="162">
        <v>0</v>
      </c>
      <c r="BA1071" s="206" t="s">
        <v>361</v>
      </c>
      <c r="BB1071" s="162" t="s">
        <v>361</v>
      </c>
    </row>
    <row r="1072" spans="34:54">
      <c r="AH1072" s="165" t="s">
        <v>798</v>
      </c>
      <c r="AI1072" s="189">
        <v>1071</v>
      </c>
      <c r="AJ1072" s="189" t="s">
        <v>5525</v>
      </c>
      <c r="AK1072" s="183" t="s">
        <v>5526</v>
      </c>
      <c r="AL1072" s="186" t="s">
        <v>5527</v>
      </c>
      <c r="AM1072" s="162"/>
      <c r="AN1072" s="162"/>
      <c r="AO1072" s="162"/>
      <c r="AP1072" s="162"/>
      <c r="AQ1072" s="162"/>
      <c r="AR1072" s="162"/>
      <c r="AS1072" s="162"/>
      <c r="AT1072" s="162"/>
      <c r="AU1072" s="162"/>
      <c r="AV1072" s="162"/>
      <c r="AW1072" s="162"/>
      <c r="AX1072" s="162">
        <v>1070</v>
      </c>
      <c r="AY1072" s="162" t="s">
        <v>361</v>
      </c>
      <c r="AZ1072" s="162">
        <v>0</v>
      </c>
      <c r="BA1072" s="206" t="s">
        <v>361</v>
      </c>
      <c r="BB1072" s="162" t="s">
        <v>361</v>
      </c>
    </row>
    <row r="1073" spans="34:54">
      <c r="AH1073" s="165" t="s">
        <v>798</v>
      </c>
      <c r="AI1073" s="189">
        <v>1072</v>
      </c>
      <c r="AJ1073" s="189" t="s">
        <v>5528</v>
      </c>
      <c r="AK1073" s="184" t="s">
        <v>5529</v>
      </c>
      <c r="AL1073" s="187" t="s">
        <v>5530</v>
      </c>
      <c r="AM1073" s="162"/>
      <c r="AN1073" s="162"/>
      <c r="AO1073" s="162"/>
      <c r="AP1073" s="162"/>
      <c r="AQ1073" s="162"/>
      <c r="AR1073" s="162"/>
      <c r="AS1073" s="162"/>
      <c r="AT1073" s="162"/>
      <c r="AU1073" s="162"/>
      <c r="AV1073" s="162"/>
      <c r="AW1073" s="162"/>
      <c r="AX1073" s="162">
        <v>1071</v>
      </c>
      <c r="AY1073" s="162" t="s">
        <v>361</v>
      </c>
      <c r="AZ1073" s="162">
        <v>0</v>
      </c>
      <c r="BA1073" s="206" t="s">
        <v>361</v>
      </c>
      <c r="BB1073" s="162" t="s">
        <v>361</v>
      </c>
    </row>
    <row r="1074" spans="34:54">
      <c r="AH1074" s="165" t="s">
        <v>798</v>
      </c>
      <c r="AI1074" s="189">
        <v>1073</v>
      </c>
      <c r="AJ1074" s="189" t="s">
        <v>5531</v>
      </c>
      <c r="AK1074" s="183" t="s">
        <v>5532</v>
      </c>
      <c r="AL1074" s="186" t="s">
        <v>5533</v>
      </c>
      <c r="AM1074" s="162"/>
      <c r="AN1074" s="162"/>
      <c r="AO1074" s="162"/>
      <c r="AP1074" s="162"/>
      <c r="AQ1074" s="162"/>
      <c r="AR1074" s="162"/>
      <c r="AS1074" s="162"/>
      <c r="AT1074" s="162"/>
      <c r="AU1074" s="162"/>
      <c r="AV1074" s="162"/>
      <c r="AW1074" s="162"/>
      <c r="AX1074" s="162">
        <v>1072</v>
      </c>
      <c r="AY1074" s="162" t="s">
        <v>361</v>
      </c>
      <c r="AZ1074" s="162">
        <v>0</v>
      </c>
      <c r="BA1074" s="206" t="s">
        <v>361</v>
      </c>
      <c r="BB1074" s="162" t="s">
        <v>361</v>
      </c>
    </row>
    <row r="1075" spans="34:54">
      <c r="AH1075" s="165" t="s">
        <v>798</v>
      </c>
      <c r="AI1075" s="189">
        <v>1074</v>
      </c>
      <c r="AJ1075" s="189" t="s">
        <v>5534</v>
      </c>
      <c r="AK1075" s="184" t="s">
        <v>5535</v>
      </c>
      <c r="AL1075" s="187" t="s">
        <v>5536</v>
      </c>
      <c r="AM1075" s="162"/>
      <c r="AN1075" s="162"/>
      <c r="AO1075" s="162"/>
      <c r="AP1075" s="162"/>
      <c r="AQ1075" s="162"/>
      <c r="AR1075" s="162"/>
      <c r="AS1075" s="162"/>
      <c r="AT1075" s="162"/>
      <c r="AU1075" s="162"/>
      <c r="AV1075" s="162"/>
      <c r="AW1075" s="162"/>
      <c r="AX1075" s="162">
        <v>1073</v>
      </c>
      <c r="AY1075" s="162" t="s">
        <v>361</v>
      </c>
      <c r="AZ1075" s="162">
        <v>0</v>
      </c>
      <c r="BA1075" s="206" t="s">
        <v>361</v>
      </c>
      <c r="BB1075" s="162" t="s">
        <v>361</v>
      </c>
    </row>
    <row r="1076" spans="34:54">
      <c r="AH1076" s="165" t="s">
        <v>797</v>
      </c>
      <c r="AI1076" s="189">
        <v>1075</v>
      </c>
      <c r="AJ1076" s="189" t="s">
        <v>5537</v>
      </c>
      <c r="AK1076" s="183" t="s">
        <v>73</v>
      </c>
      <c r="AL1076" s="186" t="s">
        <v>5538</v>
      </c>
      <c r="AM1076" s="162"/>
      <c r="AN1076" s="162"/>
      <c r="AO1076" s="162"/>
      <c r="AP1076" s="162"/>
      <c r="AQ1076" s="162"/>
      <c r="AR1076" s="162"/>
      <c r="AS1076" s="162"/>
      <c r="AT1076" s="162"/>
      <c r="AU1076" s="162"/>
      <c r="AV1076" s="162"/>
      <c r="AW1076" s="162"/>
      <c r="AX1076" s="162">
        <v>1074</v>
      </c>
      <c r="AY1076" s="162" t="s">
        <v>361</v>
      </c>
      <c r="AZ1076" s="162">
        <v>0</v>
      </c>
      <c r="BA1076" s="206" t="s">
        <v>361</v>
      </c>
      <c r="BB1076" s="162" t="s">
        <v>361</v>
      </c>
    </row>
    <row r="1077" spans="34:54">
      <c r="AH1077" s="165" t="s">
        <v>797</v>
      </c>
      <c r="AI1077" s="189">
        <v>1076</v>
      </c>
      <c r="AJ1077" s="189" t="s">
        <v>5539</v>
      </c>
      <c r="AK1077" s="184" t="s">
        <v>5540</v>
      </c>
      <c r="AL1077" s="187" t="s">
        <v>5541</v>
      </c>
      <c r="AM1077" s="162"/>
      <c r="AN1077" s="162"/>
      <c r="AO1077" s="162"/>
      <c r="AP1077" s="162"/>
      <c r="AQ1077" s="162"/>
      <c r="AR1077" s="162"/>
      <c r="AS1077" s="162"/>
      <c r="AT1077" s="162"/>
      <c r="AU1077" s="162"/>
      <c r="AV1077" s="162"/>
      <c r="AW1077" s="162"/>
      <c r="AX1077" s="162">
        <v>1075</v>
      </c>
      <c r="AY1077" s="162" t="s">
        <v>361</v>
      </c>
      <c r="AZ1077" s="162">
        <v>0</v>
      </c>
      <c r="BA1077" s="206" t="s">
        <v>361</v>
      </c>
      <c r="BB1077" s="162" t="s">
        <v>361</v>
      </c>
    </row>
    <row r="1078" spans="34:54">
      <c r="AH1078" s="165" t="s">
        <v>797</v>
      </c>
      <c r="AI1078" s="189">
        <v>1077</v>
      </c>
      <c r="AJ1078" s="189" t="s">
        <v>5542</v>
      </c>
      <c r="AK1078" s="183" t="s">
        <v>5543</v>
      </c>
      <c r="AL1078" s="186" t="s">
        <v>5544</v>
      </c>
      <c r="AM1078" s="162"/>
      <c r="AN1078" s="162"/>
      <c r="AO1078" s="162"/>
      <c r="AP1078" s="162"/>
      <c r="AQ1078" s="162"/>
      <c r="AR1078" s="162"/>
      <c r="AS1078" s="162"/>
      <c r="AT1078" s="162"/>
      <c r="AU1078" s="162"/>
      <c r="AV1078" s="162"/>
      <c r="AW1078" s="162"/>
      <c r="AX1078" s="162">
        <v>1076</v>
      </c>
      <c r="AY1078" s="162" t="s">
        <v>361</v>
      </c>
      <c r="AZ1078" s="162">
        <v>0</v>
      </c>
      <c r="BA1078" s="206" t="s">
        <v>361</v>
      </c>
      <c r="BB1078" s="162" t="s">
        <v>361</v>
      </c>
    </row>
    <row r="1079" spans="34:54">
      <c r="AH1079" s="165" t="s">
        <v>797</v>
      </c>
      <c r="AI1079" s="189">
        <v>1078</v>
      </c>
      <c r="AJ1079" s="189" t="s">
        <v>5545</v>
      </c>
      <c r="AK1079" s="184" t="s">
        <v>5546</v>
      </c>
      <c r="AL1079" s="187" t="s">
        <v>5547</v>
      </c>
      <c r="AM1079" s="162"/>
      <c r="AN1079" s="162"/>
      <c r="AO1079" s="162"/>
      <c r="AP1079" s="162"/>
      <c r="AQ1079" s="162"/>
      <c r="AR1079" s="162"/>
      <c r="AS1079" s="162"/>
      <c r="AT1079" s="162"/>
      <c r="AU1079" s="162"/>
      <c r="AV1079" s="162"/>
      <c r="AW1079" s="162"/>
      <c r="AX1079" s="162">
        <v>1077</v>
      </c>
      <c r="AY1079" s="162" t="s">
        <v>361</v>
      </c>
      <c r="AZ1079" s="162">
        <v>0</v>
      </c>
      <c r="BA1079" s="206" t="s">
        <v>361</v>
      </c>
      <c r="BB1079" s="162" t="s">
        <v>361</v>
      </c>
    </row>
    <row r="1080" spans="34:54">
      <c r="AH1080" s="165" t="s">
        <v>797</v>
      </c>
      <c r="AI1080" s="189">
        <v>1079</v>
      </c>
      <c r="AJ1080" s="189" t="s">
        <v>5548</v>
      </c>
      <c r="AK1080" s="183" t="s">
        <v>5549</v>
      </c>
      <c r="AL1080" s="186" t="s">
        <v>5550</v>
      </c>
      <c r="AM1080" s="162"/>
      <c r="AN1080" s="162"/>
      <c r="AO1080" s="162"/>
      <c r="AP1080" s="162"/>
      <c r="AQ1080" s="162"/>
      <c r="AR1080" s="162"/>
      <c r="AS1080" s="162"/>
      <c r="AT1080" s="162"/>
      <c r="AU1080" s="162"/>
      <c r="AV1080" s="162"/>
      <c r="AW1080" s="162"/>
      <c r="AX1080" s="162">
        <v>1078</v>
      </c>
      <c r="AY1080" s="162" t="s">
        <v>361</v>
      </c>
      <c r="AZ1080" s="162">
        <v>0</v>
      </c>
      <c r="BA1080" s="206" t="s">
        <v>361</v>
      </c>
      <c r="BB1080" s="162" t="s">
        <v>361</v>
      </c>
    </row>
    <row r="1081" spans="34:54">
      <c r="AH1081" s="165" t="s">
        <v>796</v>
      </c>
      <c r="AI1081" s="189">
        <v>1080</v>
      </c>
      <c r="AJ1081" s="189" t="s">
        <v>5551</v>
      </c>
      <c r="AK1081" s="184" t="s">
        <v>5552</v>
      </c>
      <c r="AL1081" s="187" t="s">
        <v>5553</v>
      </c>
      <c r="AM1081" s="162"/>
      <c r="AN1081" s="162"/>
      <c r="AO1081" s="162"/>
      <c r="AP1081" s="162"/>
      <c r="AQ1081" s="162"/>
      <c r="AR1081" s="162"/>
      <c r="AS1081" s="162"/>
      <c r="AT1081" s="162"/>
      <c r="AU1081" s="162"/>
      <c r="AV1081" s="162"/>
      <c r="AW1081" s="162"/>
      <c r="AX1081" s="162">
        <v>1079</v>
      </c>
      <c r="AY1081" s="162" t="s">
        <v>361</v>
      </c>
      <c r="AZ1081" s="162">
        <v>0</v>
      </c>
      <c r="BA1081" s="206" t="s">
        <v>361</v>
      </c>
      <c r="BB1081" s="162" t="s">
        <v>361</v>
      </c>
    </row>
    <row r="1082" spans="34:54">
      <c r="AH1082" s="165" t="s">
        <v>796</v>
      </c>
      <c r="AI1082" s="189">
        <v>1081</v>
      </c>
      <c r="AJ1082" s="189" t="s">
        <v>5554</v>
      </c>
      <c r="AK1082" s="183" t="s">
        <v>5555</v>
      </c>
      <c r="AL1082" s="186" t="s">
        <v>5556</v>
      </c>
      <c r="AM1082" s="162"/>
      <c r="AN1082" s="162"/>
      <c r="AO1082" s="162"/>
      <c r="AP1082" s="162"/>
      <c r="AQ1082" s="162"/>
      <c r="AR1082" s="162"/>
      <c r="AS1082" s="162"/>
      <c r="AT1082" s="162"/>
      <c r="AU1082" s="162"/>
      <c r="AV1082" s="162"/>
      <c r="AW1082" s="162"/>
      <c r="AX1082" s="162">
        <v>1080</v>
      </c>
      <c r="AY1082" s="162" t="s">
        <v>361</v>
      </c>
      <c r="AZ1082" s="162">
        <v>0</v>
      </c>
      <c r="BA1082" s="206" t="s">
        <v>361</v>
      </c>
      <c r="BB1082" s="162" t="s">
        <v>361</v>
      </c>
    </row>
    <row r="1083" spans="34:54">
      <c r="AH1083" s="165" t="s">
        <v>796</v>
      </c>
      <c r="AI1083" s="189">
        <v>1082</v>
      </c>
      <c r="AJ1083" s="189" t="s">
        <v>5557</v>
      </c>
      <c r="AK1083" s="184" t="s">
        <v>5558</v>
      </c>
      <c r="AL1083" s="187" t="s">
        <v>5559</v>
      </c>
      <c r="AM1083" s="162"/>
      <c r="AN1083" s="162"/>
      <c r="AO1083" s="162"/>
      <c r="AP1083" s="162"/>
      <c r="AQ1083" s="162"/>
      <c r="AR1083" s="162"/>
      <c r="AS1083" s="162"/>
      <c r="AT1083" s="162"/>
      <c r="AU1083" s="162"/>
      <c r="AV1083" s="162"/>
      <c r="AW1083" s="162"/>
      <c r="AX1083" s="162">
        <v>1081</v>
      </c>
      <c r="AY1083" s="162" t="s">
        <v>361</v>
      </c>
      <c r="AZ1083" s="162">
        <v>0</v>
      </c>
      <c r="BA1083" s="206" t="s">
        <v>361</v>
      </c>
      <c r="BB1083" s="162" t="s">
        <v>361</v>
      </c>
    </row>
    <row r="1084" spans="34:54">
      <c r="AH1084" s="165" t="s">
        <v>796</v>
      </c>
      <c r="AI1084" s="189">
        <v>1083</v>
      </c>
      <c r="AJ1084" s="189" t="s">
        <v>5560</v>
      </c>
      <c r="AK1084" s="183" t="s">
        <v>5561</v>
      </c>
      <c r="AL1084" s="186" t="s">
        <v>5562</v>
      </c>
      <c r="AM1084" s="162"/>
      <c r="AN1084" s="162"/>
      <c r="AO1084" s="162"/>
      <c r="AP1084" s="162"/>
      <c r="AQ1084" s="162"/>
      <c r="AR1084" s="162"/>
      <c r="AS1084" s="162"/>
      <c r="AT1084" s="162"/>
      <c r="AU1084" s="162"/>
      <c r="AV1084" s="162"/>
      <c r="AW1084" s="162"/>
      <c r="AX1084" s="162">
        <v>1082</v>
      </c>
      <c r="AY1084" s="162" t="s">
        <v>361</v>
      </c>
      <c r="AZ1084" s="162">
        <v>0</v>
      </c>
      <c r="BA1084" s="206" t="s">
        <v>361</v>
      </c>
      <c r="BB1084" s="162" t="s">
        <v>361</v>
      </c>
    </row>
    <row r="1085" spans="34:54">
      <c r="AH1085" s="165" t="s">
        <v>795</v>
      </c>
      <c r="AI1085" s="189">
        <v>1084</v>
      </c>
      <c r="AJ1085" s="189" t="s">
        <v>5563</v>
      </c>
      <c r="AK1085" s="184" t="s">
        <v>5564</v>
      </c>
      <c r="AL1085" s="187" t="s">
        <v>5565</v>
      </c>
      <c r="AM1085" s="162"/>
      <c r="AN1085" s="162"/>
      <c r="AO1085" s="162"/>
      <c r="AP1085" s="162"/>
      <c r="AQ1085" s="162"/>
      <c r="AR1085" s="162"/>
      <c r="AS1085" s="162"/>
      <c r="AT1085" s="162"/>
      <c r="AU1085" s="162"/>
      <c r="AV1085" s="162"/>
      <c r="AW1085" s="162"/>
      <c r="AX1085" s="162">
        <v>1083</v>
      </c>
      <c r="AY1085" s="162" t="s">
        <v>361</v>
      </c>
      <c r="AZ1085" s="162">
        <v>0</v>
      </c>
      <c r="BA1085" s="206" t="s">
        <v>361</v>
      </c>
      <c r="BB1085" s="162" t="s">
        <v>361</v>
      </c>
    </row>
    <row r="1086" spans="34:54">
      <c r="AH1086" s="165" t="s">
        <v>795</v>
      </c>
      <c r="AI1086" s="189">
        <v>1085</v>
      </c>
      <c r="AJ1086" s="189" t="s">
        <v>5566</v>
      </c>
      <c r="AK1086" s="183" t="s">
        <v>5567</v>
      </c>
      <c r="AL1086" s="186" t="s">
        <v>5568</v>
      </c>
      <c r="AM1086" s="162"/>
      <c r="AN1086" s="162"/>
      <c r="AO1086" s="162"/>
      <c r="AP1086" s="162"/>
      <c r="AQ1086" s="162"/>
      <c r="AR1086" s="162"/>
      <c r="AS1086" s="162"/>
      <c r="AT1086" s="162"/>
      <c r="AU1086" s="162"/>
      <c r="AV1086" s="162"/>
      <c r="AW1086" s="162"/>
      <c r="AX1086" s="162">
        <v>1084</v>
      </c>
      <c r="AY1086" s="162" t="s">
        <v>361</v>
      </c>
      <c r="AZ1086" s="162">
        <v>0</v>
      </c>
      <c r="BA1086" s="206" t="s">
        <v>361</v>
      </c>
      <c r="BB1086" s="162" t="s">
        <v>361</v>
      </c>
    </row>
    <row r="1087" spans="34:54">
      <c r="AH1087" s="165" t="s">
        <v>795</v>
      </c>
      <c r="AI1087" s="189">
        <v>1086</v>
      </c>
      <c r="AJ1087" s="189" t="s">
        <v>5569</v>
      </c>
      <c r="AK1087" s="184" t="s">
        <v>5570</v>
      </c>
      <c r="AL1087" s="187" t="s">
        <v>5571</v>
      </c>
      <c r="AM1087" s="162"/>
      <c r="AN1087" s="162"/>
      <c r="AO1087" s="162"/>
      <c r="AP1087" s="162"/>
      <c r="AQ1087" s="162"/>
      <c r="AR1087" s="162"/>
      <c r="AS1087" s="162"/>
      <c r="AT1087" s="162"/>
      <c r="AU1087" s="162"/>
      <c r="AV1087" s="162"/>
      <c r="AW1087" s="162"/>
      <c r="AX1087" s="162">
        <v>1085</v>
      </c>
      <c r="AY1087" s="162" t="s">
        <v>361</v>
      </c>
      <c r="AZ1087" s="162">
        <v>0</v>
      </c>
      <c r="BA1087" s="206" t="s">
        <v>361</v>
      </c>
      <c r="BB1087" s="162" t="s">
        <v>361</v>
      </c>
    </row>
    <row r="1088" spans="34:54">
      <c r="AH1088" s="165" t="s">
        <v>795</v>
      </c>
      <c r="AI1088" s="189">
        <v>1087</v>
      </c>
      <c r="AJ1088" s="189" t="s">
        <v>5572</v>
      </c>
      <c r="AK1088" s="183" t="s">
        <v>5573</v>
      </c>
      <c r="AL1088" s="186" t="s">
        <v>5574</v>
      </c>
      <c r="AM1088" s="162"/>
      <c r="AN1088" s="162"/>
      <c r="AO1088" s="162"/>
      <c r="AP1088" s="162"/>
      <c r="AQ1088" s="162"/>
      <c r="AR1088" s="162"/>
      <c r="AS1088" s="162"/>
      <c r="AT1088" s="162"/>
      <c r="AU1088" s="162"/>
      <c r="AV1088" s="162"/>
      <c r="AW1088" s="162"/>
      <c r="AX1088" s="162">
        <v>1086</v>
      </c>
      <c r="AY1088" s="162" t="s">
        <v>361</v>
      </c>
      <c r="AZ1088" s="162">
        <v>0</v>
      </c>
      <c r="BA1088" s="206" t="s">
        <v>361</v>
      </c>
      <c r="BB1088" s="162" t="s">
        <v>361</v>
      </c>
    </row>
    <row r="1089" spans="34:54">
      <c r="AH1089" s="165" t="s">
        <v>795</v>
      </c>
      <c r="AI1089" s="189">
        <v>1088</v>
      </c>
      <c r="AJ1089" s="189" t="s">
        <v>5575</v>
      </c>
      <c r="AK1089" s="184" t="s">
        <v>5576</v>
      </c>
      <c r="AL1089" s="187" t="s">
        <v>5577</v>
      </c>
      <c r="AM1089" s="162"/>
      <c r="AN1089" s="162"/>
      <c r="AO1089" s="162"/>
      <c r="AP1089" s="162"/>
      <c r="AQ1089" s="162"/>
      <c r="AR1089" s="162"/>
      <c r="AS1089" s="162"/>
      <c r="AT1089" s="162"/>
      <c r="AU1089" s="162"/>
      <c r="AV1089" s="162"/>
      <c r="AW1089" s="162"/>
      <c r="AX1089" s="162">
        <v>1087</v>
      </c>
      <c r="AY1089" s="162" t="s">
        <v>361</v>
      </c>
      <c r="AZ1089" s="162">
        <v>0</v>
      </c>
      <c r="BA1089" s="206" t="s">
        <v>361</v>
      </c>
      <c r="BB1089" s="162" t="s">
        <v>361</v>
      </c>
    </row>
    <row r="1090" spans="34:54">
      <c r="AH1090" s="165" t="s">
        <v>795</v>
      </c>
      <c r="AI1090" s="189">
        <v>1089</v>
      </c>
      <c r="AJ1090" s="189" t="s">
        <v>5578</v>
      </c>
      <c r="AK1090" s="183" t="s">
        <v>5579</v>
      </c>
      <c r="AL1090" s="186" t="s">
        <v>5580</v>
      </c>
      <c r="AM1090" s="162"/>
      <c r="AN1090" s="162"/>
      <c r="AO1090" s="162"/>
      <c r="AP1090" s="162"/>
      <c r="AQ1090" s="162"/>
      <c r="AR1090" s="162"/>
      <c r="AS1090" s="162"/>
      <c r="AT1090" s="162"/>
      <c r="AU1090" s="162"/>
      <c r="AV1090" s="162"/>
      <c r="AW1090" s="162"/>
      <c r="AX1090" s="162">
        <v>1088</v>
      </c>
      <c r="AY1090" s="162" t="s">
        <v>361</v>
      </c>
      <c r="AZ1090" s="162">
        <v>0</v>
      </c>
      <c r="BA1090" s="206" t="s">
        <v>361</v>
      </c>
      <c r="BB1090" s="162" t="s">
        <v>361</v>
      </c>
    </row>
    <row r="1091" spans="34:54">
      <c r="AH1091" s="165" t="s">
        <v>795</v>
      </c>
      <c r="AI1091" s="189">
        <v>1090</v>
      </c>
      <c r="AJ1091" s="189" t="s">
        <v>5581</v>
      </c>
      <c r="AK1091" s="184" t="s">
        <v>5582</v>
      </c>
      <c r="AL1091" s="187" t="s">
        <v>5583</v>
      </c>
      <c r="AM1091" s="162"/>
      <c r="AN1091" s="162"/>
      <c r="AO1091" s="162"/>
      <c r="AP1091" s="162"/>
      <c r="AQ1091" s="162"/>
      <c r="AR1091" s="162"/>
      <c r="AS1091" s="162"/>
      <c r="AT1091" s="162"/>
      <c r="AU1091" s="162"/>
      <c r="AV1091" s="162"/>
      <c r="AW1091" s="162"/>
      <c r="AX1091" s="162">
        <v>1089</v>
      </c>
      <c r="AY1091" s="162" t="s">
        <v>361</v>
      </c>
      <c r="AZ1091" s="162">
        <v>0</v>
      </c>
      <c r="BA1091" s="206" t="s">
        <v>361</v>
      </c>
      <c r="BB1091" s="162" t="s">
        <v>361</v>
      </c>
    </row>
    <row r="1092" spans="34:54">
      <c r="AH1092" s="165" t="s">
        <v>795</v>
      </c>
      <c r="AI1092" s="189">
        <v>1091</v>
      </c>
      <c r="AJ1092" s="189" t="s">
        <v>5584</v>
      </c>
      <c r="AK1092" s="183" t="s">
        <v>5585</v>
      </c>
      <c r="AL1092" s="186" t="s">
        <v>5586</v>
      </c>
      <c r="AM1092" s="162"/>
      <c r="AN1092" s="162"/>
      <c r="AO1092" s="162"/>
      <c r="AP1092" s="162"/>
      <c r="AQ1092" s="162"/>
      <c r="AR1092" s="162"/>
      <c r="AS1092" s="162"/>
      <c r="AT1092" s="162"/>
      <c r="AU1092" s="162"/>
      <c r="AV1092" s="162"/>
      <c r="AW1092" s="162"/>
      <c r="AX1092" s="162">
        <v>1090</v>
      </c>
      <c r="AY1092" s="162" t="s">
        <v>361</v>
      </c>
      <c r="AZ1092" s="162">
        <v>0</v>
      </c>
      <c r="BA1092" s="206" t="s">
        <v>361</v>
      </c>
      <c r="BB1092" s="162" t="s">
        <v>361</v>
      </c>
    </row>
    <row r="1093" spans="34:54">
      <c r="AH1093" s="165" t="s">
        <v>795</v>
      </c>
      <c r="AI1093" s="189">
        <v>1092</v>
      </c>
      <c r="AJ1093" s="189" t="s">
        <v>5587</v>
      </c>
      <c r="AK1093" s="184" t="s">
        <v>5588</v>
      </c>
      <c r="AL1093" s="187" t="s">
        <v>5589</v>
      </c>
      <c r="AM1093" s="162"/>
      <c r="AN1093" s="162"/>
      <c r="AO1093" s="162"/>
      <c r="AP1093" s="162"/>
      <c r="AQ1093" s="162"/>
      <c r="AR1093" s="162"/>
      <c r="AS1093" s="162"/>
      <c r="AT1093" s="162"/>
      <c r="AU1093" s="162"/>
      <c r="AV1093" s="162"/>
      <c r="AW1093" s="162"/>
      <c r="AX1093" s="162">
        <v>1091</v>
      </c>
      <c r="AY1093" s="162" t="s">
        <v>361</v>
      </c>
      <c r="AZ1093" s="162">
        <v>0</v>
      </c>
      <c r="BA1093" s="206" t="s">
        <v>361</v>
      </c>
      <c r="BB1093" s="162" t="s">
        <v>361</v>
      </c>
    </row>
    <row r="1094" spans="34:54">
      <c r="AH1094" s="165" t="s">
        <v>794</v>
      </c>
      <c r="AI1094" s="189">
        <v>1093</v>
      </c>
      <c r="AJ1094" s="189" t="s">
        <v>5590</v>
      </c>
      <c r="AK1094" s="183" t="s">
        <v>5591</v>
      </c>
      <c r="AL1094" s="186" t="s">
        <v>5592</v>
      </c>
      <c r="AM1094" s="162"/>
      <c r="AN1094" s="162"/>
      <c r="AO1094" s="162"/>
      <c r="AP1094" s="162"/>
      <c r="AQ1094" s="162"/>
      <c r="AR1094" s="162"/>
      <c r="AS1094" s="162"/>
      <c r="AT1094" s="162"/>
      <c r="AU1094" s="162"/>
      <c r="AV1094" s="162"/>
      <c r="AW1094" s="162"/>
      <c r="AX1094" s="162">
        <v>1092</v>
      </c>
      <c r="AY1094" s="162" t="s">
        <v>361</v>
      </c>
      <c r="AZ1094" s="162">
        <v>0</v>
      </c>
      <c r="BA1094" s="206" t="s">
        <v>361</v>
      </c>
      <c r="BB1094" s="162" t="s">
        <v>361</v>
      </c>
    </row>
    <row r="1095" spans="34:54">
      <c r="AH1095" s="165" t="s">
        <v>794</v>
      </c>
      <c r="AI1095" s="189">
        <v>1094</v>
      </c>
      <c r="AJ1095" s="189" t="s">
        <v>5593</v>
      </c>
      <c r="AK1095" s="184" t="s">
        <v>5594</v>
      </c>
      <c r="AL1095" s="187" t="s">
        <v>5595</v>
      </c>
      <c r="AM1095" s="162"/>
      <c r="AN1095" s="162"/>
      <c r="AO1095" s="162"/>
      <c r="AP1095" s="162"/>
      <c r="AQ1095" s="162"/>
      <c r="AR1095" s="162"/>
      <c r="AS1095" s="162"/>
      <c r="AT1095" s="162"/>
      <c r="AU1095" s="162"/>
      <c r="AV1095" s="162"/>
      <c r="AW1095" s="162"/>
      <c r="AX1095" s="162">
        <v>1093</v>
      </c>
      <c r="AY1095" s="162" t="s">
        <v>361</v>
      </c>
      <c r="AZ1095" s="162">
        <v>0</v>
      </c>
      <c r="BA1095" s="206" t="s">
        <v>361</v>
      </c>
      <c r="BB1095" s="162" t="s">
        <v>361</v>
      </c>
    </row>
    <row r="1096" spans="34:54">
      <c r="AH1096" s="165" t="s">
        <v>794</v>
      </c>
      <c r="AI1096" s="189">
        <v>1095</v>
      </c>
      <c r="AJ1096" s="189" t="s">
        <v>5596</v>
      </c>
      <c r="AK1096" s="183" t="s">
        <v>5597</v>
      </c>
      <c r="AL1096" s="186" t="s">
        <v>5598</v>
      </c>
      <c r="AM1096" s="162"/>
      <c r="AN1096" s="162"/>
      <c r="AO1096" s="162"/>
      <c r="AP1096" s="162"/>
      <c r="AQ1096" s="162"/>
      <c r="AR1096" s="162"/>
      <c r="AS1096" s="162"/>
      <c r="AT1096" s="162"/>
      <c r="AU1096" s="162"/>
      <c r="AV1096" s="162"/>
      <c r="AW1096" s="162"/>
      <c r="AX1096" s="162">
        <v>1094</v>
      </c>
      <c r="AY1096" s="162" t="s">
        <v>361</v>
      </c>
      <c r="AZ1096" s="162">
        <v>0</v>
      </c>
      <c r="BA1096" s="206" t="s">
        <v>361</v>
      </c>
      <c r="BB1096" s="162" t="s">
        <v>361</v>
      </c>
    </row>
    <row r="1097" spans="34:54">
      <c r="AH1097" s="165" t="s">
        <v>794</v>
      </c>
      <c r="AI1097" s="189">
        <v>1096</v>
      </c>
      <c r="AJ1097" s="189" t="s">
        <v>5599</v>
      </c>
      <c r="AK1097" s="184" t="s">
        <v>5600</v>
      </c>
      <c r="AL1097" s="187" t="s">
        <v>5601</v>
      </c>
      <c r="AM1097" s="162"/>
      <c r="AN1097" s="162"/>
      <c r="AO1097" s="162"/>
      <c r="AP1097" s="162"/>
      <c r="AQ1097" s="162"/>
      <c r="AR1097" s="162"/>
      <c r="AS1097" s="162"/>
      <c r="AT1097" s="162"/>
      <c r="AU1097" s="162"/>
      <c r="AV1097" s="162"/>
      <c r="AW1097" s="162"/>
      <c r="AX1097" s="162">
        <v>1095</v>
      </c>
      <c r="AY1097" s="162" t="s">
        <v>361</v>
      </c>
      <c r="AZ1097" s="162">
        <v>0</v>
      </c>
      <c r="BA1097" s="206" t="s">
        <v>361</v>
      </c>
      <c r="BB1097" s="162" t="s">
        <v>361</v>
      </c>
    </row>
    <row r="1098" spans="34:54">
      <c r="AH1098" s="165" t="s">
        <v>794</v>
      </c>
      <c r="AI1098" s="189">
        <v>1097</v>
      </c>
      <c r="AJ1098" s="189" t="s">
        <v>5602</v>
      </c>
      <c r="AK1098" s="183" t="s">
        <v>5603</v>
      </c>
      <c r="AL1098" s="186" t="s">
        <v>5604</v>
      </c>
      <c r="AM1098" s="162"/>
      <c r="AN1098" s="162"/>
      <c r="AO1098" s="162"/>
      <c r="AP1098" s="162"/>
      <c r="AQ1098" s="162"/>
      <c r="AR1098" s="162"/>
      <c r="AS1098" s="162"/>
      <c r="AT1098" s="162"/>
      <c r="AU1098" s="162"/>
      <c r="AV1098" s="162"/>
      <c r="AW1098" s="162"/>
      <c r="AX1098" s="162">
        <v>1096</v>
      </c>
      <c r="AY1098" s="162" t="s">
        <v>361</v>
      </c>
      <c r="AZ1098" s="162">
        <v>0</v>
      </c>
      <c r="BA1098" s="206" t="s">
        <v>361</v>
      </c>
      <c r="BB1098" s="162" t="s">
        <v>361</v>
      </c>
    </row>
    <row r="1099" spans="34:54">
      <c r="AH1099" s="165" t="s">
        <v>794</v>
      </c>
      <c r="AI1099" s="189">
        <v>1098</v>
      </c>
      <c r="AJ1099" s="189" t="s">
        <v>5605</v>
      </c>
      <c r="AK1099" s="184" t="s">
        <v>5606</v>
      </c>
      <c r="AL1099" s="187" t="s">
        <v>5607</v>
      </c>
      <c r="AM1099" s="162"/>
      <c r="AN1099" s="162"/>
      <c r="AO1099" s="162"/>
      <c r="AP1099" s="162"/>
      <c r="AQ1099" s="162"/>
      <c r="AR1099" s="162"/>
      <c r="AS1099" s="162"/>
      <c r="AT1099" s="162"/>
      <c r="AU1099" s="162"/>
      <c r="AV1099" s="162"/>
      <c r="AW1099" s="162"/>
      <c r="AX1099" s="162">
        <v>1097</v>
      </c>
      <c r="AY1099" s="162" t="s">
        <v>361</v>
      </c>
      <c r="AZ1099" s="162">
        <v>0</v>
      </c>
      <c r="BA1099" s="206" t="s">
        <v>361</v>
      </c>
      <c r="BB1099" s="162" t="s">
        <v>361</v>
      </c>
    </row>
    <row r="1100" spans="34:54">
      <c r="AH1100" s="165" t="s">
        <v>794</v>
      </c>
      <c r="AI1100" s="189">
        <v>1099</v>
      </c>
      <c r="AJ1100" s="189" t="s">
        <v>5608</v>
      </c>
      <c r="AK1100" s="183" t="s">
        <v>5609</v>
      </c>
      <c r="AL1100" s="186" t="s">
        <v>5610</v>
      </c>
      <c r="AM1100" s="162"/>
      <c r="AN1100" s="162"/>
      <c r="AO1100" s="162"/>
      <c r="AP1100" s="162"/>
      <c r="AQ1100" s="162"/>
      <c r="AR1100" s="162"/>
      <c r="AS1100" s="162"/>
      <c r="AT1100" s="162"/>
      <c r="AU1100" s="162"/>
      <c r="AV1100" s="162"/>
      <c r="AW1100" s="162"/>
      <c r="AX1100" s="162">
        <v>1098</v>
      </c>
      <c r="AY1100" s="162" t="s">
        <v>361</v>
      </c>
      <c r="AZ1100" s="162">
        <v>0</v>
      </c>
      <c r="BA1100" s="206" t="s">
        <v>361</v>
      </c>
      <c r="BB1100" s="162" t="s">
        <v>361</v>
      </c>
    </row>
    <row r="1101" spans="34:54">
      <c r="AH1101" s="165" t="s">
        <v>794</v>
      </c>
      <c r="AI1101" s="189">
        <v>1100</v>
      </c>
      <c r="AJ1101" s="189" t="s">
        <v>5611</v>
      </c>
      <c r="AK1101" s="184" t="s">
        <v>5612</v>
      </c>
      <c r="AL1101" s="187" t="s">
        <v>5613</v>
      </c>
      <c r="AM1101" s="162"/>
      <c r="AN1101" s="162"/>
      <c r="AO1101" s="162"/>
      <c r="AP1101" s="162"/>
      <c r="AQ1101" s="162"/>
      <c r="AR1101" s="162"/>
      <c r="AS1101" s="162"/>
      <c r="AT1101" s="162"/>
      <c r="AU1101" s="162"/>
      <c r="AV1101" s="162"/>
      <c r="AW1101" s="162"/>
      <c r="AX1101" s="162">
        <v>1099</v>
      </c>
      <c r="AY1101" s="162" t="s">
        <v>361</v>
      </c>
      <c r="AZ1101" s="162">
        <v>0</v>
      </c>
      <c r="BA1101" s="206" t="s">
        <v>361</v>
      </c>
      <c r="BB1101" s="162" t="s">
        <v>361</v>
      </c>
    </row>
    <row r="1102" spans="34:54">
      <c r="AH1102" s="165" t="s">
        <v>794</v>
      </c>
      <c r="AI1102" s="189">
        <v>1101</v>
      </c>
      <c r="AJ1102" s="189" t="s">
        <v>5614</v>
      </c>
      <c r="AK1102" s="183" t="s">
        <v>5615</v>
      </c>
      <c r="AL1102" s="186" t="s">
        <v>5616</v>
      </c>
      <c r="AM1102" s="162"/>
      <c r="AN1102" s="162"/>
      <c r="AO1102" s="162"/>
      <c r="AP1102" s="162"/>
      <c r="AQ1102" s="162"/>
      <c r="AR1102" s="162"/>
      <c r="AS1102" s="162"/>
      <c r="AT1102" s="162"/>
      <c r="AU1102" s="162"/>
      <c r="AV1102" s="162"/>
      <c r="AW1102" s="162"/>
      <c r="AX1102" s="162">
        <v>1100</v>
      </c>
      <c r="AY1102" s="162" t="s">
        <v>361</v>
      </c>
      <c r="AZ1102" s="162">
        <v>0</v>
      </c>
      <c r="BA1102" s="206" t="s">
        <v>361</v>
      </c>
      <c r="BB1102" s="162" t="s">
        <v>361</v>
      </c>
    </row>
    <row r="1103" spans="34:54">
      <c r="AH1103" s="165" t="s">
        <v>794</v>
      </c>
      <c r="AI1103" s="189">
        <v>1102</v>
      </c>
      <c r="AJ1103" s="189" t="s">
        <v>5617</v>
      </c>
      <c r="AK1103" s="184" t="s">
        <v>5618</v>
      </c>
      <c r="AL1103" s="187" t="s">
        <v>5619</v>
      </c>
      <c r="AM1103" s="162"/>
      <c r="AN1103" s="162"/>
      <c r="AO1103" s="162"/>
      <c r="AP1103" s="162"/>
      <c r="AQ1103" s="162"/>
      <c r="AR1103" s="162"/>
      <c r="AS1103" s="162"/>
      <c r="AT1103" s="162"/>
      <c r="AU1103" s="162"/>
      <c r="AV1103" s="162"/>
      <c r="AW1103" s="162"/>
      <c r="AX1103" s="162">
        <v>1101</v>
      </c>
      <c r="AY1103" s="162" t="s">
        <v>361</v>
      </c>
      <c r="AZ1103" s="162">
        <v>0</v>
      </c>
      <c r="BA1103" s="206" t="s">
        <v>361</v>
      </c>
      <c r="BB1103" s="162" t="s">
        <v>361</v>
      </c>
    </row>
    <row r="1104" spans="34:54">
      <c r="AH1104" s="165" t="s">
        <v>794</v>
      </c>
      <c r="AI1104" s="189">
        <v>1103</v>
      </c>
      <c r="AJ1104" s="189" t="s">
        <v>5620</v>
      </c>
      <c r="AK1104" s="183" t="s">
        <v>5621</v>
      </c>
      <c r="AL1104" s="186" t="s">
        <v>5622</v>
      </c>
      <c r="AM1104" s="162"/>
      <c r="AN1104" s="162"/>
      <c r="AO1104" s="162"/>
      <c r="AP1104" s="162"/>
      <c r="AQ1104" s="162"/>
      <c r="AR1104" s="162"/>
      <c r="AS1104" s="162"/>
      <c r="AT1104" s="162"/>
      <c r="AU1104" s="162"/>
      <c r="AV1104" s="162"/>
      <c r="AW1104" s="162"/>
      <c r="AX1104" s="162">
        <v>1102</v>
      </c>
      <c r="AY1104" s="162" t="s">
        <v>361</v>
      </c>
      <c r="AZ1104" s="162">
        <v>0</v>
      </c>
      <c r="BA1104" s="206" t="s">
        <v>361</v>
      </c>
      <c r="BB1104" s="162" t="s">
        <v>361</v>
      </c>
    </row>
    <row r="1105" spans="34:54">
      <c r="AH1105" s="165" t="s">
        <v>794</v>
      </c>
      <c r="AI1105" s="189">
        <v>1104</v>
      </c>
      <c r="AJ1105" s="189" t="s">
        <v>5623</v>
      </c>
      <c r="AK1105" s="184" t="s">
        <v>5624</v>
      </c>
      <c r="AL1105" s="187" t="s">
        <v>5625</v>
      </c>
      <c r="AM1105" s="162"/>
      <c r="AN1105" s="162"/>
      <c r="AO1105" s="162"/>
      <c r="AP1105" s="162"/>
      <c r="AQ1105" s="162"/>
      <c r="AR1105" s="162"/>
      <c r="AS1105" s="162"/>
      <c r="AT1105" s="162"/>
      <c r="AU1105" s="162"/>
      <c r="AV1105" s="162"/>
      <c r="AW1105" s="162"/>
      <c r="AX1105" s="162">
        <v>1103</v>
      </c>
      <c r="AY1105" s="162" t="s">
        <v>361</v>
      </c>
      <c r="AZ1105" s="162">
        <v>0</v>
      </c>
      <c r="BA1105" s="206" t="s">
        <v>361</v>
      </c>
      <c r="BB1105" s="162" t="s">
        <v>361</v>
      </c>
    </row>
    <row r="1106" spans="34:54">
      <c r="AH1106" s="165" t="s">
        <v>793</v>
      </c>
      <c r="AI1106" s="189">
        <v>1105</v>
      </c>
      <c r="AJ1106" s="189" t="s">
        <v>5626</v>
      </c>
      <c r="AK1106" s="183" t="s">
        <v>5627</v>
      </c>
      <c r="AL1106" s="186" t="s">
        <v>5628</v>
      </c>
      <c r="AM1106" s="162"/>
      <c r="AN1106" s="162"/>
      <c r="AO1106" s="162"/>
      <c r="AP1106" s="162"/>
      <c r="AQ1106" s="162"/>
      <c r="AR1106" s="162"/>
      <c r="AS1106" s="162"/>
      <c r="AT1106" s="162"/>
      <c r="AU1106" s="162"/>
      <c r="AV1106" s="162"/>
      <c r="AW1106" s="162"/>
      <c r="AX1106" s="162">
        <v>1104</v>
      </c>
      <c r="AY1106" s="162" t="s">
        <v>361</v>
      </c>
      <c r="AZ1106" s="162">
        <v>0</v>
      </c>
      <c r="BA1106" s="206" t="s">
        <v>361</v>
      </c>
      <c r="BB1106" s="162" t="s">
        <v>361</v>
      </c>
    </row>
    <row r="1107" spans="34:54">
      <c r="AH1107" s="165" t="s">
        <v>793</v>
      </c>
      <c r="AI1107" s="189">
        <v>1106</v>
      </c>
      <c r="AJ1107" s="189" t="s">
        <v>5629</v>
      </c>
      <c r="AK1107" s="184" t="s">
        <v>5630</v>
      </c>
      <c r="AL1107" s="187" t="s">
        <v>5631</v>
      </c>
      <c r="AM1107" s="162"/>
      <c r="AN1107" s="162"/>
      <c r="AO1107" s="162"/>
      <c r="AP1107" s="162"/>
      <c r="AQ1107" s="162"/>
      <c r="AR1107" s="162"/>
      <c r="AS1107" s="162"/>
      <c r="AT1107" s="162"/>
      <c r="AU1107" s="162"/>
      <c r="AV1107" s="162"/>
      <c r="AW1107" s="162"/>
      <c r="AX1107" s="162">
        <v>1105</v>
      </c>
      <c r="AY1107" s="162" t="s">
        <v>361</v>
      </c>
      <c r="AZ1107" s="162">
        <v>0</v>
      </c>
      <c r="BA1107" s="206" t="s">
        <v>361</v>
      </c>
      <c r="BB1107" s="162" t="s">
        <v>361</v>
      </c>
    </row>
    <row r="1108" spans="34:54">
      <c r="AH1108" s="165" t="s">
        <v>793</v>
      </c>
      <c r="AI1108" s="189">
        <v>1107</v>
      </c>
      <c r="AJ1108" s="189" t="s">
        <v>5632</v>
      </c>
      <c r="AK1108" s="183" t="s">
        <v>5633</v>
      </c>
      <c r="AL1108" s="186" t="s">
        <v>5634</v>
      </c>
      <c r="AM1108" s="162"/>
      <c r="AN1108" s="162"/>
      <c r="AO1108" s="162"/>
      <c r="AP1108" s="162"/>
      <c r="AQ1108" s="162"/>
      <c r="AR1108" s="162"/>
      <c r="AS1108" s="162"/>
      <c r="AT1108" s="162"/>
      <c r="AU1108" s="162"/>
      <c r="AV1108" s="162"/>
      <c r="AW1108" s="162"/>
      <c r="AX1108" s="162">
        <v>1106</v>
      </c>
      <c r="AY1108" s="162" t="s">
        <v>361</v>
      </c>
      <c r="AZ1108" s="162">
        <v>0</v>
      </c>
      <c r="BA1108" s="206" t="s">
        <v>361</v>
      </c>
      <c r="BB1108" s="162" t="s">
        <v>361</v>
      </c>
    </row>
    <row r="1109" spans="34:54">
      <c r="AH1109" s="165" t="s">
        <v>793</v>
      </c>
      <c r="AI1109" s="189">
        <v>1108</v>
      </c>
      <c r="AJ1109" s="189" t="s">
        <v>5635</v>
      </c>
      <c r="AK1109" s="184" t="s">
        <v>5636</v>
      </c>
      <c r="AL1109" s="187" t="s">
        <v>5637</v>
      </c>
      <c r="AM1109" s="162"/>
      <c r="AN1109" s="162"/>
      <c r="AO1109" s="162"/>
      <c r="AP1109" s="162"/>
      <c r="AQ1109" s="162"/>
      <c r="AR1109" s="162"/>
      <c r="AS1109" s="162"/>
      <c r="AT1109" s="162"/>
      <c r="AU1109" s="162"/>
      <c r="AV1109" s="162"/>
      <c r="AW1109" s="162"/>
      <c r="AX1109" s="162">
        <v>1107</v>
      </c>
      <c r="AY1109" s="162" t="s">
        <v>361</v>
      </c>
      <c r="AZ1109" s="162">
        <v>0</v>
      </c>
      <c r="BA1109" s="206" t="s">
        <v>361</v>
      </c>
      <c r="BB1109" s="162" t="s">
        <v>361</v>
      </c>
    </row>
    <row r="1110" spans="34:54">
      <c r="AH1110" s="165" t="s">
        <v>793</v>
      </c>
      <c r="AI1110" s="189">
        <v>1109</v>
      </c>
      <c r="AJ1110" s="189" t="s">
        <v>5638</v>
      </c>
      <c r="AK1110" s="183" t="s">
        <v>5639</v>
      </c>
      <c r="AL1110" s="186" t="s">
        <v>5640</v>
      </c>
      <c r="AM1110" s="162"/>
      <c r="AN1110" s="162"/>
      <c r="AO1110" s="162"/>
      <c r="AP1110" s="162"/>
      <c r="AQ1110" s="162"/>
      <c r="AR1110" s="162"/>
      <c r="AS1110" s="162"/>
      <c r="AT1110" s="162"/>
      <c r="AU1110" s="162"/>
      <c r="AV1110" s="162"/>
      <c r="AW1110" s="162"/>
      <c r="AX1110" s="162">
        <v>1108</v>
      </c>
      <c r="AY1110" s="162" t="s">
        <v>361</v>
      </c>
      <c r="AZ1110" s="162">
        <v>0</v>
      </c>
      <c r="BA1110" s="206" t="s">
        <v>361</v>
      </c>
      <c r="BB1110" s="162" t="s">
        <v>361</v>
      </c>
    </row>
    <row r="1111" spans="34:54">
      <c r="AH1111" s="165" t="s">
        <v>793</v>
      </c>
      <c r="AI1111" s="189">
        <v>1110</v>
      </c>
      <c r="AJ1111" s="189" t="s">
        <v>5641</v>
      </c>
      <c r="AK1111" s="184" t="s">
        <v>5642</v>
      </c>
      <c r="AL1111" s="187" t="s">
        <v>5643</v>
      </c>
      <c r="AM1111" s="162"/>
      <c r="AN1111" s="162"/>
      <c r="AO1111" s="162"/>
      <c r="AP1111" s="162"/>
      <c r="AQ1111" s="162"/>
      <c r="AR1111" s="162"/>
      <c r="AS1111" s="162"/>
      <c r="AT1111" s="162"/>
      <c r="AU1111" s="162"/>
      <c r="AV1111" s="162"/>
      <c r="AW1111" s="162"/>
      <c r="AX1111" s="162">
        <v>1109</v>
      </c>
      <c r="AY1111" s="162" t="s">
        <v>361</v>
      </c>
      <c r="AZ1111" s="162">
        <v>0</v>
      </c>
      <c r="BA1111" s="206" t="s">
        <v>361</v>
      </c>
      <c r="BB1111" s="162" t="s">
        <v>361</v>
      </c>
    </row>
    <row r="1112" spans="34:54">
      <c r="AH1112" s="165" t="s">
        <v>793</v>
      </c>
      <c r="AI1112" s="189">
        <v>1111</v>
      </c>
      <c r="AJ1112" s="189" t="s">
        <v>5644</v>
      </c>
      <c r="AK1112" s="183" t="s">
        <v>5645</v>
      </c>
      <c r="AL1112" s="186" t="s">
        <v>5646</v>
      </c>
      <c r="AM1112" s="162"/>
      <c r="AN1112" s="162"/>
      <c r="AO1112" s="162"/>
      <c r="AP1112" s="162"/>
      <c r="AQ1112" s="162"/>
      <c r="AR1112" s="162"/>
      <c r="AS1112" s="162"/>
      <c r="AT1112" s="162"/>
      <c r="AU1112" s="162"/>
      <c r="AV1112" s="162"/>
      <c r="AW1112" s="162"/>
      <c r="AX1112" s="162">
        <v>1110</v>
      </c>
      <c r="AY1112" s="162" t="s">
        <v>361</v>
      </c>
      <c r="AZ1112" s="162">
        <v>0</v>
      </c>
      <c r="BA1112" s="206" t="s">
        <v>361</v>
      </c>
      <c r="BB1112" s="162" t="s">
        <v>361</v>
      </c>
    </row>
    <row r="1113" spans="34:54">
      <c r="AH1113" s="165" t="s">
        <v>814</v>
      </c>
      <c r="AI1113" s="189">
        <v>1112</v>
      </c>
      <c r="AJ1113" s="189" t="s">
        <v>5647</v>
      </c>
      <c r="AK1113" s="184" t="s">
        <v>5648</v>
      </c>
      <c r="AL1113" s="187" t="s">
        <v>5649</v>
      </c>
      <c r="AM1113" s="162"/>
      <c r="AN1113" s="162"/>
      <c r="AO1113" s="162"/>
      <c r="AP1113" s="162"/>
      <c r="AQ1113" s="162"/>
      <c r="AR1113" s="162"/>
      <c r="AS1113" s="162"/>
      <c r="AT1113" s="162"/>
      <c r="AU1113" s="162"/>
      <c r="AV1113" s="162"/>
      <c r="AW1113" s="162"/>
      <c r="AX1113" s="162">
        <v>1111</v>
      </c>
      <c r="AY1113" s="162" t="s">
        <v>361</v>
      </c>
      <c r="AZ1113" s="162">
        <v>0</v>
      </c>
      <c r="BA1113" s="206" t="s">
        <v>361</v>
      </c>
      <c r="BB1113" s="162" t="s">
        <v>361</v>
      </c>
    </row>
    <row r="1114" spans="34:54">
      <c r="AH1114" s="165" t="s">
        <v>814</v>
      </c>
      <c r="AI1114" s="189">
        <v>1113</v>
      </c>
      <c r="AJ1114" s="189" t="s">
        <v>5650</v>
      </c>
      <c r="AK1114" s="183" t="s">
        <v>5651</v>
      </c>
      <c r="AL1114" s="186" t="s">
        <v>5652</v>
      </c>
      <c r="AM1114" s="162"/>
      <c r="AN1114" s="162"/>
      <c r="AO1114" s="162"/>
      <c r="AP1114" s="162"/>
      <c r="AQ1114" s="162"/>
      <c r="AR1114" s="162"/>
      <c r="AS1114" s="162"/>
      <c r="AT1114" s="162"/>
      <c r="AU1114" s="162"/>
      <c r="AV1114" s="162"/>
      <c r="AW1114" s="162"/>
      <c r="AX1114" s="162">
        <v>1112</v>
      </c>
      <c r="AY1114" s="162" t="s">
        <v>361</v>
      </c>
      <c r="AZ1114" s="162">
        <v>0</v>
      </c>
      <c r="BA1114" s="206" t="s">
        <v>361</v>
      </c>
      <c r="BB1114" s="162" t="s">
        <v>361</v>
      </c>
    </row>
    <row r="1115" spans="34:54">
      <c r="AH1115" s="165" t="s">
        <v>814</v>
      </c>
      <c r="AI1115" s="189">
        <v>1114</v>
      </c>
      <c r="AJ1115" s="189" t="s">
        <v>5653</v>
      </c>
      <c r="AK1115" s="184" t="s">
        <v>205</v>
      </c>
      <c r="AL1115" s="187" t="s">
        <v>5654</v>
      </c>
      <c r="AM1115" s="162"/>
      <c r="AN1115" s="162"/>
      <c r="AO1115" s="162"/>
      <c r="AP1115" s="162"/>
      <c r="AQ1115" s="162"/>
      <c r="AR1115" s="162"/>
      <c r="AS1115" s="162"/>
      <c r="AT1115" s="162"/>
      <c r="AU1115" s="162"/>
      <c r="AV1115" s="162"/>
      <c r="AW1115" s="162"/>
      <c r="AX1115" s="162">
        <v>1113</v>
      </c>
      <c r="AY1115" s="162" t="s">
        <v>361</v>
      </c>
      <c r="AZ1115" s="162">
        <v>0</v>
      </c>
      <c r="BA1115" s="206" t="s">
        <v>361</v>
      </c>
      <c r="BB1115" s="162" t="s">
        <v>361</v>
      </c>
    </row>
    <row r="1116" spans="34:54">
      <c r="AH1116" s="165" t="s">
        <v>814</v>
      </c>
      <c r="AI1116" s="189">
        <v>1115</v>
      </c>
      <c r="AJ1116" s="189" t="s">
        <v>5655</v>
      </c>
      <c r="AK1116" s="183" t="s">
        <v>5656</v>
      </c>
      <c r="AL1116" s="186" t="s">
        <v>5657</v>
      </c>
      <c r="AM1116" s="162"/>
      <c r="AN1116" s="162"/>
      <c r="AO1116" s="162"/>
      <c r="AP1116" s="162"/>
      <c r="AQ1116" s="162"/>
      <c r="AR1116" s="162"/>
      <c r="AS1116" s="162"/>
      <c r="AT1116" s="162"/>
      <c r="AU1116" s="162"/>
      <c r="AV1116" s="162"/>
      <c r="AW1116" s="162"/>
      <c r="AX1116" s="162">
        <v>1114</v>
      </c>
      <c r="AY1116" s="162" t="s">
        <v>361</v>
      </c>
      <c r="AZ1116" s="162">
        <v>0</v>
      </c>
      <c r="BA1116" s="206" t="s">
        <v>361</v>
      </c>
      <c r="BB1116" s="162" t="s">
        <v>361</v>
      </c>
    </row>
    <row r="1117" spans="34:54">
      <c r="AH1117" s="165" t="s">
        <v>792</v>
      </c>
      <c r="AI1117" s="189">
        <v>1116</v>
      </c>
      <c r="AJ1117" s="189" t="s">
        <v>5658</v>
      </c>
      <c r="AK1117" s="184" t="s">
        <v>5659</v>
      </c>
      <c r="AL1117" s="187" t="s">
        <v>5660</v>
      </c>
      <c r="AM1117" s="162"/>
      <c r="AN1117" s="162"/>
      <c r="AO1117" s="162"/>
      <c r="AP1117" s="162"/>
      <c r="AQ1117" s="162"/>
      <c r="AR1117" s="162"/>
      <c r="AS1117" s="162"/>
      <c r="AT1117" s="162"/>
      <c r="AU1117" s="162"/>
      <c r="AV1117" s="162"/>
      <c r="AW1117" s="162"/>
      <c r="AX1117" s="162">
        <v>1115</v>
      </c>
      <c r="AY1117" s="162" t="s">
        <v>361</v>
      </c>
      <c r="AZ1117" s="162">
        <v>0</v>
      </c>
      <c r="BA1117" s="206" t="s">
        <v>361</v>
      </c>
      <c r="BB1117" s="162" t="s">
        <v>361</v>
      </c>
    </row>
    <row r="1118" spans="34:54">
      <c r="AH1118" s="165" t="s">
        <v>792</v>
      </c>
      <c r="AI1118" s="189">
        <v>1117</v>
      </c>
      <c r="AJ1118" s="189" t="s">
        <v>5661</v>
      </c>
      <c r="AK1118" s="183" t="s">
        <v>1467</v>
      </c>
      <c r="AL1118" s="186" t="s">
        <v>5662</v>
      </c>
      <c r="AM1118" s="162"/>
      <c r="AN1118" s="162"/>
      <c r="AO1118" s="162"/>
      <c r="AP1118" s="162"/>
      <c r="AQ1118" s="162"/>
      <c r="AR1118" s="162"/>
      <c r="AS1118" s="162"/>
      <c r="AT1118" s="162"/>
      <c r="AU1118" s="162"/>
      <c r="AV1118" s="162"/>
      <c r="AW1118" s="162"/>
      <c r="AX1118" s="162">
        <v>1116</v>
      </c>
      <c r="AY1118" s="162" t="s">
        <v>361</v>
      </c>
      <c r="AZ1118" s="162">
        <v>0</v>
      </c>
      <c r="BA1118" s="206" t="s">
        <v>361</v>
      </c>
      <c r="BB1118" s="162" t="s">
        <v>361</v>
      </c>
    </row>
    <row r="1119" spans="34:54">
      <c r="AH1119" s="165" t="s">
        <v>792</v>
      </c>
      <c r="AI1119" s="189">
        <v>1118</v>
      </c>
      <c r="AJ1119" s="189" t="s">
        <v>5663</v>
      </c>
      <c r="AK1119" s="184" t="s">
        <v>208</v>
      </c>
      <c r="AL1119" s="187" t="s">
        <v>5664</v>
      </c>
      <c r="AM1119" s="162"/>
      <c r="AN1119" s="162"/>
      <c r="AO1119" s="162"/>
      <c r="AP1119" s="162"/>
      <c r="AQ1119" s="162"/>
      <c r="AR1119" s="162"/>
      <c r="AS1119" s="162"/>
      <c r="AT1119" s="162"/>
      <c r="AU1119" s="162"/>
      <c r="AV1119" s="162"/>
      <c r="AW1119" s="162"/>
      <c r="AX1119" s="162">
        <v>1117</v>
      </c>
      <c r="AY1119" s="162" t="s">
        <v>361</v>
      </c>
      <c r="AZ1119" s="162">
        <v>0</v>
      </c>
      <c r="BA1119" s="206" t="s">
        <v>361</v>
      </c>
      <c r="BB1119" s="162" t="s">
        <v>361</v>
      </c>
    </row>
    <row r="1120" spans="34:54">
      <c r="AH1120" s="165" t="s">
        <v>791</v>
      </c>
      <c r="AI1120" s="189">
        <v>1119</v>
      </c>
      <c r="AJ1120" s="189" t="s">
        <v>5665</v>
      </c>
      <c r="AK1120" s="183" t="s">
        <v>5666</v>
      </c>
      <c r="AL1120" s="186" t="s">
        <v>5667</v>
      </c>
      <c r="AM1120" s="162"/>
      <c r="AN1120" s="162"/>
      <c r="AO1120" s="162"/>
      <c r="AP1120" s="162"/>
      <c r="AQ1120" s="162"/>
      <c r="AR1120" s="162"/>
      <c r="AS1120" s="162"/>
      <c r="AT1120" s="162"/>
      <c r="AU1120" s="162"/>
      <c r="AV1120" s="162"/>
      <c r="AW1120" s="162"/>
      <c r="AX1120" s="162">
        <v>1118</v>
      </c>
      <c r="AY1120" s="162" t="s">
        <v>361</v>
      </c>
      <c r="AZ1120" s="162">
        <v>0</v>
      </c>
      <c r="BA1120" s="206" t="s">
        <v>361</v>
      </c>
      <c r="BB1120" s="162" t="s">
        <v>361</v>
      </c>
    </row>
    <row r="1121" spans="34:54">
      <c r="AH1121" s="165" t="s">
        <v>791</v>
      </c>
      <c r="AI1121" s="189">
        <v>1120</v>
      </c>
      <c r="AJ1121" s="189" t="s">
        <v>5668</v>
      </c>
      <c r="AK1121" s="184" t="s">
        <v>249</v>
      </c>
      <c r="AL1121" s="187" t="s">
        <v>5669</v>
      </c>
      <c r="AM1121" s="162"/>
      <c r="AN1121" s="162"/>
      <c r="AO1121" s="162"/>
      <c r="AP1121" s="162"/>
      <c r="AQ1121" s="162"/>
      <c r="AR1121" s="162"/>
      <c r="AS1121" s="162"/>
      <c r="AT1121" s="162"/>
      <c r="AU1121" s="162"/>
      <c r="AV1121" s="162"/>
      <c r="AW1121" s="162"/>
      <c r="AX1121" s="162">
        <v>1119</v>
      </c>
      <c r="AY1121" s="162" t="s">
        <v>361</v>
      </c>
      <c r="AZ1121" s="162">
        <v>0</v>
      </c>
      <c r="BA1121" s="206" t="s">
        <v>361</v>
      </c>
      <c r="BB1121" s="162" t="s">
        <v>361</v>
      </c>
    </row>
    <row r="1122" spans="34:54">
      <c r="AH1122" s="165" t="s">
        <v>791</v>
      </c>
      <c r="AI1122" s="189">
        <v>1121</v>
      </c>
      <c r="AJ1122" s="189" t="s">
        <v>5670</v>
      </c>
      <c r="AK1122" s="183" t="s">
        <v>275</v>
      </c>
      <c r="AL1122" s="186" t="s">
        <v>5671</v>
      </c>
      <c r="AM1122" s="162"/>
      <c r="AN1122" s="162"/>
      <c r="AO1122" s="162"/>
      <c r="AP1122" s="162"/>
      <c r="AQ1122" s="162"/>
      <c r="AR1122" s="162"/>
      <c r="AS1122" s="162"/>
      <c r="AT1122" s="162"/>
      <c r="AU1122" s="162"/>
      <c r="AV1122" s="162"/>
      <c r="AW1122" s="162"/>
      <c r="AX1122" s="162">
        <v>1120</v>
      </c>
      <c r="AY1122" s="162" t="s">
        <v>361</v>
      </c>
      <c r="AZ1122" s="162">
        <v>0</v>
      </c>
      <c r="BA1122" s="206" t="s">
        <v>361</v>
      </c>
      <c r="BB1122" s="162" t="s">
        <v>361</v>
      </c>
    </row>
    <row r="1123" spans="34:54">
      <c r="AH1123" s="165" t="s">
        <v>791</v>
      </c>
      <c r="AI1123" s="189">
        <v>1122</v>
      </c>
      <c r="AJ1123" s="189" t="s">
        <v>5672</v>
      </c>
      <c r="AK1123" s="184" t="s">
        <v>5673</v>
      </c>
      <c r="AL1123" s="187" t="s">
        <v>5674</v>
      </c>
      <c r="AM1123" s="162"/>
      <c r="AN1123" s="162"/>
      <c r="AO1123" s="162"/>
      <c r="AP1123" s="162"/>
      <c r="AQ1123" s="162"/>
      <c r="AR1123" s="162"/>
      <c r="AS1123" s="162"/>
      <c r="AT1123" s="162"/>
      <c r="AU1123" s="162"/>
      <c r="AV1123" s="162"/>
      <c r="AW1123" s="162"/>
      <c r="AX1123" s="162">
        <v>1121</v>
      </c>
      <c r="AY1123" s="162" t="s">
        <v>361</v>
      </c>
      <c r="AZ1123" s="162">
        <v>0</v>
      </c>
      <c r="BA1123" s="206" t="s">
        <v>361</v>
      </c>
      <c r="BB1123" s="162" t="s">
        <v>361</v>
      </c>
    </row>
    <row r="1124" spans="34:54">
      <c r="AH1124" s="165" t="s">
        <v>791</v>
      </c>
      <c r="AI1124" s="189">
        <v>1123</v>
      </c>
      <c r="AJ1124" s="189" t="s">
        <v>5675</v>
      </c>
      <c r="AK1124" s="183" t="s">
        <v>5676</v>
      </c>
      <c r="AL1124" s="186" t="s">
        <v>5677</v>
      </c>
      <c r="AM1124" s="162"/>
      <c r="AN1124" s="162"/>
      <c r="AO1124" s="162"/>
      <c r="AP1124" s="162"/>
      <c r="AQ1124" s="162"/>
      <c r="AR1124" s="162"/>
      <c r="AS1124" s="162"/>
      <c r="AT1124" s="162"/>
      <c r="AU1124" s="162"/>
      <c r="AV1124" s="162"/>
      <c r="AW1124" s="162"/>
      <c r="AX1124" s="162">
        <v>1122</v>
      </c>
      <c r="AY1124" s="162" t="s">
        <v>361</v>
      </c>
      <c r="AZ1124" s="162">
        <v>0</v>
      </c>
      <c r="BA1124" s="206" t="s">
        <v>361</v>
      </c>
      <c r="BB1124" s="162" t="s">
        <v>361</v>
      </c>
    </row>
    <row r="1125" spans="34:54">
      <c r="AH1125" s="165" t="s">
        <v>791</v>
      </c>
      <c r="AI1125" s="189">
        <v>1124</v>
      </c>
      <c r="AJ1125" s="189" t="s">
        <v>5678</v>
      </c>
      <c r="AK1125" s="184" t="s">
        <v>5679</v>
      </c>
      <c r="AL1125" s="187" t="s">
        <v>5680</v>
      </c>
      <c r="AM1125" s="162"/>
      <c r="AN1125" s="162"/>
      <c r="AO1125" s="162"/>
      <c r="AP1125" s="162"/>
      <c r="AQ1125" s="162"/>
      <c r="AR1125" s="162"/>
      <c r="AS1125" s="162"/>
      <c r="AT1125" s="162"/>
      <c r="AU1125" s="162"/>
      <c r="AV1125" s="162"/>
      <c r="AW1125" s="162"/>
      <c r="AX1125" s="162">
        <v>1123</v>
      </c>
      <c r="AY1125" s="162" t="s">
        <v>361</v>
      </c>
      <c r="AZ1125" s="162">
        <v>0</v>
      </c>
      <c r="BA1125" s="206" t="s">
        <v>361</v>
      </c>
      <c r="BB1125" s="162" t="s">
        <v>361</v>
      </c>
    </row>
    <row r="1126" spans="34:54">
      <c r="AH1126" s="165" t="s">
        <v>790</v>
      </c>
      <c r="AI1126" s="189">
        <v>1125</v>
      </c>
      <c r="AJ1126" s="189" t="s">
        <v>5681</v>
      </c>
      <c r="AK1126" s="183" t="s">
        <v>5682</v>
      </c>
      <c r="AL1126" s="186" t="s">
        <v>5683</v>
      </c>
      <c r="AM1126" s="162"/>
      <c r="AN1126" s="162"/>
      <c r="AO1126" s="162"/>
      <c r="AP1126" s="162"/>
      <c r="AQ1126" s="162"/>
      <c r="AR1126" s="162"/>
      <c r="AS1126" s="162"/>
      <c r="AT1126" s="162"/>
      <c r="AU1126" s="162"/>
      <c r="AV1126" s="162"/>
      <c r="AW1126" s="162"/>
      <c r="AX1126" s="162">
        <v>1124</v>
      </c>
      <c r="AY1126" s="162" t="s">
        <v>361</v>
      </c>
      <c r="AZ1126" s="162">
        <v>0</v>
      </c>
      <c r="BA1126" s="206" t="s">
        <v>361</v>
      </c>
      <c r="BB1126" s="162" t="s">
        <v>361</v>
      </c>
    </row>
    <row r="1127" spans="34:54">
      <c r="AH1127" s="165" t="s">
        <v>790</v>
      </c>
      <c r="AI1127" s="189">
        <v>1126</v>
      </c>
      <c r="AJ1127" s="189" t="s">
        <v>5684</v>
      </c>
      <c r="AK1127" s="184" t="s">
        <v>259</v>
      </c>
      <c r="AL1127" s="187" t="s">
        <v>5685</v>
      </c>
      <c r="AM1127" s="162"/>
      <c r="AN1127" s="162"/>
      <c r="AO1127" s="162"/>
      <c r="AP1127" s="162"/>
      <c r="AQ1127" s="162"/>
      <c r="AR1127" s="162"/>
      <c r="AS1127" s="162"/>
      <c r="AT1127" s="162"/>
      <c r="AU1127" s="162"/>
      <c r="AV1127" s="162"/>
      <c r="AW1127" s="162"/>
      <c r="AX1127" s="162">
        <v>1125</v>
      </c>
      <c r="AY1127" s="162" t="s">
        <v>361</v>
      </c>
      <c r="AZ1127" s="162">
        <v>0</v>
      </c>
      <c r="BA1127" s="206" t="s">
        <v>361</v>
      </c>
      <c r="BB1127" s="162" t="s">
        <v>361</v>
      </c>
    </row>
    <row r="1128" spans="34:54">
      <c r="AH1128" s="165" t="s">
        <v>789</v>
      </c>
      <c r="AI1128" s="189">
        <v>1127</v>
      </c>
      <c r="AJ1128" s="189" t="s">
        <v>5686</v>
      </c>
      <c r="AK1128" s="183" t="s">
        <v>5687</v>
      </c>
      <c r="AL1128" s="186" t="s">
        <v>5688</v>
      </c>
      <c r="AM1128" s="162"/>
      <c r="AN1128" s="162"/>
      <c r="AO1128" s="162"/>
      <c r="AP1128" s="162"/>
      <c r="AQ1128" s="162"/>
      <c r="AR1128" s="162"/>
      <c r="AS1128" s="162"/>
      <c r="AT1128" s="162"/>
      <c r="AU1128" s="162"/>
      <c r="AV1128" s="162"/>
      <c r="AW1128" s="162"/>
      <c r="AX1128" s="162">
        <v>1126</v>
      </c>
      <c r="AY1128" s="162" t="s">
        <v>361</v>
      </c>
      <c r="AZ1128" s="162">
        <v>0</v>
      </c>
      <c r="BA1128" s="206" t="s">
        <v>361</v>
      </c>
      <c r="BB1128" s="162" t="s">
        <v>361</v>
      </c>
    </row>
    <row r="1129" spans="34:54">
      <c r="AH1129" s="165" t="s">
        <v>789</v>
      </c>
      <c r="AI1129" s="189">
        <v>1128</v>
      </c>
      <c r="AJ1129" s="189" t="s">
        <v>5689</v>
      </c>
      <c r="AK1129" s="184" t="s">
        <v>5690</v>
      </c>
      <c r="AL1129" s="187" t="s">
        <v>5691</v>
      </c>
      <c r="AM1129" s="162"/>
      <c r="AN1129" s="162"/>
      <c r="AO1129" s="162"/>
      <c r="AP1129" s="162"/>
      <c r="AQ1129" s="162"/>
      <c r="AR1129" s="162"/>
      <c r="AS1129" s="162"/>
      <c r="AT1129" s="162"/>
      <c r="AU1129" s="162"/>
      <c r="AV1129" s="162"/>
      <c r="AW1129" s="162"/>
      <c r="AX1129" s="162">
        <v>1127</v>
      </c>
      <c r="AY1129" s="162" t="s">
        <v>361</v>
      </c>
      <c r="AZ1129" s="162">
        <v>0</v>
      </c>
      <c r="BA1129" s="206" t="s">
        <v>361</v>
      </c>
      <c r="BB1129" s="162" t="s">
        <v>361</v>
      </c>
    </row>
    <row r="1130" spans="34:54">
      <c r="AH1130" s="165" t="s">
        <v>789</v>
      </c>
      <c r="AI1130" s="189">
        <v>1129</v>
      </c>
      <c r="AJ1130" s="189" t="s">
        <v>5692</v>
      </c>
      <c r="AK1130" s="183" t="s">
        <v>260</v>
      </c>
      <c r="AL1130" s="186" t="s">
        <v>5693</v>
      </c>
      <c r="AM1130" s="162"/>
      <c r="AN1130" s="162"/>
      <c r="AO1130" s="162"/>
      <c r="AP1130" s="162"/>
      <c r="AQ1130" s="162"/>
      <c r="AR1130" s="162"/>
      <c r="AS1130" s="162"/>
      <c r="AT1130" s="162"/>
      <c r="AU1130" s="162"/>
      <c r="AV1130" s="162"/>
      <c r="AW1130" s="162"/>
      <c r="AX1130" s="162">
        <v>1128</v>
      </c>
      <c r="AY1130" s="162" t="s">
        <v>361</v>
      </c>
      <c r="AZ1130" s="162">
        <v>0</v>
      </c>
      <c r="BA1130" s="206" t="s">
        <v>361</v>
      </c>
      <c r="BB1130" s="162" t="s">
        <v>361</v>
      </c>
    </row>
    <row r="1131" spans="34:54">
      <c r="AH1131" s="165" t="s">
        <v>789</v>
      </c>
      <c r="AI1131" s="189">
        <v>1130</v>
      </c>
      <c r="AJ1131" s="189" t="s">
        <v>5694</v>
      </c>
      <c r="AK1131" s="184" t="s">
        <v>5695</v>
      </c>
      <c r="AL1131" s="187" t="s">
        <v>5696</v>
      </c>
      <c r="AM1131" s="162"/>
      <c r="AN1131" s="162"/>
      <c r="AO1131" s="162"/>
      <c r="AP1131" s="162"/>
      <c r="AQ1131" s="162"/>
      <c r="AR1131" s="162"/>
      <c r="AS1131" s="162"/>
      <c r="AT1131" s="162"/>
      <c r="AU1131" s="162"/>
      <c r="AV1131" s="162"/>
      <c r="AW1131" s="162"/>
      <c r="AX1131" s="162">
        <v>1129</v>
      </c>
      <c r="AY1131" s="162" t="s">
        <v>361</v>
      </c>
      <c r="AZ1131" s="162">
        <v>0</v>
      </c>
      <c r="BA1131" s="206" t="s">
        <v>361</v>
      </c>
      <c r="BB1131" s="162" t="s">
        <v>361</v>
      </c>
    </row>
    <row r="1132" spans="34:54">
      <c r="AH1132" s="165" t="s">
        <v>788</v>
      </c>
      <c r="AI1132" s="189">
        <v>1131</v>
      </c>
      <c r="AJ1132" s="189" t="s">
        <v>5697</v>
      </c>
      <c r="AK1132" s="183" t="s">
        <v>319</v>
      </c>
      <c r="AL1132" s="186" t="s">
        <v>5698</v>
      </c>
      <c r="AM1132" s="162"/>
      <c r="AN1132" s="162"/>
      <c r="AO1132" s="162"/>
      <c r="AP1132" s="162"/>
      <c r="AQ1132" s="162"/>
      <c r="AR1132" s="162"/>
      <c r="AS1132" s="162"/>
      <c r="AT1132" s="162"/>
      <c r="AU1132" s="162"/>
      <c r="AV1132" s="162"/>
      <c r="AW1132" s="162"/>
      <c r="AX1132" s="162">
        <v>1130</v>
      </c>
      <c r="AY1132" s="162" t="s">
        <v>361</v>
      </c>
      <c r="AZ1132" s="162">
        <v>0</v>
      </c>
      <c r="BA1132" s="206" t="s">
        <v>361</v>
      </c>
      <c r="BB1132" s="162" t="s">
        <v>361</v>
      </c>
    </row>
    <row r="1133" spans="34:54">
      <c r="AH1133" s="165" t="s">
        <v>788</v>
      </c>
      <c r="AI1133" s="189">
        <v>1132</v>
      </c>
      <c r="AJ1133" s="189" t="s">
        <v>5699</v>
      </c>
      <c r="AK1133" s="184" t="s">
        <v>5700</v>
      </c>
      <c r="AL1133" s="187" t="s">
        <v>5701</v>
      </c>
      <c r="AM1133" s="162"/>
      <c r="AN1133" s="162"/>
      <c r="AO1133" s="162"/>
      <c r="AP1133" s="162"/>
      <c r="AQ1133" s="162"/>
      <c r="AR1133" s="162"/>
      <c r="AS1133" s="162"/>
      <c r="AT1133" s="162"/>
      <c r="AU1133" s="162"/>
      <c r="AV1133" s="162"/>
      <c r="AW1133" s="162"/>
      <c r="AX1133" s="162">
        <v>1131</v>
      </c>
      <c r="AY1133" s="162" t="s">
        <v>361</v>
      </c>
      <c r="AZ1133" s="162">
        <v>0</v>
      </c>
      <c r="BA1133" s="206" t="s">
        <v>361</v>
      </c>
      <c r="BB1133" s="162" t="s">
        <v>361</v>
      </c>
    </row>
    <row r="1134" spans="34:54">
      <c r="AH1134" s="165" t="s">
        <v>787</v>
      </c>
      <c r="AI1134" s="189">
        <v>1133</v>
      </c>
      <c r="AJ1134" s="189" t="s">
        <v>5702</v>
      </c>
      <c r="AK1134" s="183" t="s">
        <v>5703</v>
      </c>
      <c r="AL1134" s="186" t="s">
        <v>5704</v>
      </c>
      <c r="AM1134" s="162"/>
      <c r="AN1134" s="162"/>
      <c r="AO1134" s="162"/>
      <c r="AP1134" s="162"/>
      <c r="AQ1134" s="162"/>
      <c r="AR1134" s="162"/>
      <c r="AS1134" s="162"/>
      <c r="AT1134" s="162"/>
      <c r="AU1134" s="162"/>
      <c r="AV1134" s="162"/>
      <c r="AW1134" s="162"/>
      <c r="AX1134" s="162">
        <v>1132</v>
      </c>
      <c r="AY1134" s="162" t="s">
        <v>361</v>
      </c>
      <c r="AZ1134" s="162">
        <v>0</v>
      </c>
      <c r="BA1134" s="206" t="s">
        <v>361</v>
      </c>
      <c r="BB1134" s="162" t="s">
        <v>361</v>
      </c>
    </row>
    <row r="1135" spans="34:54">
      <c r="AH1135" s="165" t="s">
        <v>787</v>
      </c>
      <c r="AI1135" s="189">
        <v>1134</v>
      </c>
      <c r="AJ1135" s="189" t="s">
        <v>5705</v>
      </c>
      <c r="AK1135" s="184" t="s">
        <v>320</v>
      </c>
      <c r="AL1135" s="187" t="s">
        <v>5706</v>
      </c>
      <c r="AM1135" s="162"/>
      <c r="AN1135" s="162"/>
      <c r="AO1135" s="162"/>
      <c r="AP1135" s="162"/>
      <c r="AQ1135" s="162"/>
      <c r="AR1135" s="162"/>
      <c r="AS1135" s="162"/>
      <c r="AT1135" s="162"/>
      <c r="AU1135" s="162"/>
      <c r="AV1135" s="162"/>
      <c r="AW1135" s="162"/>
      <c r="AX1135" s="162">
        <v>1133</v>
      </c>
      <c r="AY1135" s="162" t="s">
        <v>361</v>
      </c>
      <c r="AZ1135" s="162">
        <v>0</v>
      </c>
      <c r="BA1135" s="206" t="s">
        <v>361</v>
      </c>
      <c r="BB1135" s="162" t="s">
        <v>361</v>
      </c>
    </row>
    <row r="1136" spans="34:54">
      <c r="AH1136" s="165" t="s">
        <v>787</v>
      </c>
      <c r="AI1136" s="189">
        <v>1135</v>
      </c>
      <c r="AJ1136" s="189" t="s">
        <v>5707</v>
      </c>
      <c r="AK1136" s="183" t="s">
        <v>5708</v>
      </c>
      <c r="AL1136" s="186" t="s">
        <v>5709</v>
      </c>
      <c r="AM1136" s="162"/>
      <c r="AN1136" s="162"/>
      <c r="AO1136" s="162"/>
      <c r="AP1136" s="162"/>
      <c r="AQ1136" s="162"/>
      <c r="AR1136" s="162"/>
      <c r="AS1136" s="162"/>
      <c r="AT1136" s="162"/>
      <c r="AU1136" s="162"/>
      <c r="AV1136" s="162"/>
      <c r="AW1136" s="162"/>
      <c r="AX1136" s="162">
        <v>1134</v>
      </c>
      <c r="AY1136" s="162" t="s">
        <v>361</v>
      </c>
      <c r="AZ1136" s="162">
        <v>0</v>
      </c>
      <c r="BA1136" s="206" t="s">
        <v>361</v>
      </c>
      <c r="BB1136" s="162" t="s">
        <v>361</v>
      </c>
    </row>
    <row r="1137" spans="34:54">
      <c r="AH1137" s="165" t="s">
        <v>786</v>
      </c>
      <c r="AI1137" s="189">
        <v>1136</v>
      </c>
      <c r="AJ1137" s="189" t="s">
        <v>5710</v>
      </c>
      <c r="AK1137" s="184" t="s">
        <v>5711</v>
      </c>
      <c r="AL1137" s="187" t="s">
        <v>5712</v>
      </c>
      <c r="AM1137" s="162"/>
      <c r="AN1137" s="162"/>
      <c r="AO1137" s="162"/>
      <c r="AP1137" s="162"/>
      <c r="AQ1137" s="162"/>
      <c r="AR1137" s="162"/>
      <c r="AS1137" s="162"/>
      <c r="AT1137" s="162"/>
      <c r="AU1137" s="162"/>
      <c r="AV1137" s="162"/>
      <c r="AW1137" s="162"/>
      <c r="AX1137" s="162">
        <v>1135</v>
      </c>
      <c r="AY1137" s="162" t="s">
        <v>361</v>
      </c>
      <c r="AZ1137" s="162">
        <v>0</v>
      </c>
      <c r="BA1137" s="206" t="s">
        <v>361</v>
      </c>
      <c r="BB1137" s="162" t="s">
        <v>361</v>
      </c>
    </row>
    <row r="1138" spans="34:54">
      <c r="AH1138" s="165" t="s">
        <v>786</v>
      </c>
      <c r="AI1138" s="189">
        <v>1137</v>
      </c>
      <c r="AJ1138" s="189" t="s">
        <v>5713</v>
      </c>
      <c r="AK1138" s="183" t="s">
        <v>5714</v>
      </c>
      <c r="AL1138" s="186" t="s">
        <v>5715</v>
      </c>
      <c r="AM1138" s="162"/>
      <c r="AN1138" s="162"/>
      <c r="AO1138" s="162"/>
      <c r="AP1138" s="162"/>
      <c r="AQ1138" s="162"/>
      <c r="AR1138" s="162"/>
      <c r="AS1138" s="162"/>
      <c r="AT1138" s="162"/>
      <c r="AU1138" s="162"/>
      <c r="AV1138" s="162"/>
      <c r="AW1138" s="162"/>
      <c r="AX1138" s="162">
        <v>1136</v>
      </c>
      <c r="AY1138" s="162" t="s">
        <v>361</v>
      </c>
      <c r="AZ1138" s="162">
        <v>0</v>
      </c>
      <c r="BA1138" s="206" t="s">
        <v>361</v>
      </c>
      <c r="BB1138" s="162" t="s">
        <v>361</v>
      </c>
    </row>
    <row r="1139" spans="34:54">
      <c r="AH1139" s="165" t="s">
        <v>786</v>
      </c>
      <c r="AI1139" s="189">
        <v>1138</v>
      </c>
      <c r="AJ1139" s="189" t="s">
        <v>5716</v>
      </c>
      <c r="AK1139" s="184" t="s">
        <v>5717</v>
      </c>
      <c r="AL1139" s="187" t="s">
        <v>5718</v>
      </c>
      <c r="AM1139" s="162"/>
      <c r="AN1139" s="162"/>
      <c r="AO1139" s="162"/>
      <c r="AP1139" s="162"/>
      <c r="AQ1139" s="162"/>
      <c r="AR1139" s="162"/>
      <c r="AS1139" s="162"/>
      <c r="AT1139" s="162"/>
      <c r="AU1139" s="162"/>
      <c r="AV1139" s="162"/>
      <c r="AW1139" s="162"/>
      <c r="AX1139" s="162">
        <v>1137</v>
      </c>
      <c r="AY1139" s="162" t="s">
        <v>361</v>
      </c>
      <c r="AZ1139" s="162">
        <v>0</v>
      </c>
      <c r="BA1139" s="206" t="s">
        <v>361</v>
      </c>
      <c r="BB1139" s="162" t="s">
        <v>361</v>
      </c>
    </row>
    <row r="1140" spans="34:54">
      <c r="AH1140" s="165" t="s">
        <v>786</v>
      </c>
      <c r="AI1140" s="189">
        <v>1139</v>
      </c>
      <c r="AJ1140" s="189" t="s">
        <v>5719</v>
      </c>
      <c r="AK1140" s="183" t="s">
        <v>5720</v>
      </c>
      <c r="AL1140" s="186" t="s">
        <v>5721</v>
      </c>
      <c r="AM1140" s="162"/>
      <c r="AN1140" s="162"/>
      <c r="AO1140" s="162"/>
      <c r="AP1140" s="162"/>
      <c r="AQ1140" s="162"/>
      <c r="AR1140" s="162"/>
      <c r="AS1140" s="162"/>
      <c r="AT1140" s="162"/>
      <c r="AU1140" s="162"/>
      <c r="AV1140" s="162"/>
      <c r="AW1140" s="162"/>
      <c r="AX1140" s="162">
        <v>1138</v>
      </c>
      <c r="AY1140" s="162" t="s">
        <v>361</v>
      </c>
      <c r="AZ1140" s="162">
        <v>0</v>
      </c>
      <c r="BA1140" s="206" t="s">
        <v>361</v>
      </c>
      <c r="BB1140" s="162" t="s">
        <v>361</v>
      </c>
    </row>
    <row r="1141" spans="34:54">
      <c r="AH1141" s="165" t="s">
        <v>759</v>
      </c>
      <c r="AI1141" s="189">
        <v>1140</v>
      </c>
      <c r="AJ1141" s="189" t="s">
        <v>5722</v>
      </c>
      <c r="AK1141" s="184" t="s">
        <v>1421</v>
      </c>
      <c r="AL1141" s="187" t="s">
        <v>5723</v>
      </c>
      <c r="AM1141" s="162"/>
      <c r="AN1141" s="162"/>
      <c r="AO1141" s="162"/>
      <c r="AP1141" s="162"/>
      <c r="AQ1141" s="162"/>
      <c r="AR1141" s="162"/>
      <c r="AS1141" s="162"/>
      <c r="AT1141" s="162"/>
      <c r="AU1141" s="162"/>
      <c r="AV1141" s="162"/>
      <c r="AW1141" s="162"/>
      <c r="AX1141" s="162">
        <v>1139</v>
      </c>
      <c r="AY1141" s="162" t="s">
        <v>361</v>
      </c>
      <c r="AZ1141" s="162">
        <v>0</v>
      </c>
      <c r="BA1141" s="206" t="s">
        <v>361</v>
      </c>
      <c r="BB1141" s="162" t="s">
        <v>361</v>
      </c>
    </row>
    <row r="1142" spans="34:54">
      <c r="AH1142" s="165" t="s">
        <v>759</v>
      </c>
      <c r="AI1142" s="189">
        <v>1141</v>
      </c>
      <c r="AJ1142" s="189" t="s">
        <v>5724</v>
      </c>
      <c r="AK1142" s="183" t="s">
        <v>1423</v>
      </c>
      <c r="AL1142" s="186" t="s">
        <v>5725</v>
      </c>
      <c r="AM1142" s="162"/>
      <c r="AN1142" s="162"/>
      <c r="AO1142" s="162"/>
      <c r="AP1142" s="162"/>
      <c r="AQ1142" s="162"/>
      <c r="AR1142" s="162"/>
      <c r="AS1142" s="162"/>
      <c r="AT1142" s="162"/>
      <c r="AU1142" s="162"/>
      <c r="AV1142" s="162"/>
      <c r="AW1142" s="162"/>
      <c r="AX1142" s="162">
        <v>1140</v>
      </c>
      <c r="AY1142" s="162" t="s">
        <v>361</v>
      </c>
      <c r="AZ1142" s="162">
        <v>0</v>
      </c>
      <c r="BA1142" s="206" t="s">
        <v>361</v>
      </c>
      <c r="BB1142" s="162" t="s">
        <v>361</v>
      </c>
    </row>
    <row r="1143" spans="34:54">
      <c r="AH1143" s="165" t="s">
        <v>759</v>
      </c>
      <c r="AI1143" s="189">
        <v>1142</v>
      </c>
      <c r="AJ1143" s="189" t="s">
        <v>5726</v>
      </c>
      <c r="AK1143" s="184" t="s">
        <v>1425</v>
      </c>
      <c r="AL1143" s="187" t="s">
        <v>5727</v>
      </c>
      <c r="AM1143" s="162"/>
      <c r="AN1143" s="162"/>
      <c r="AO1143" s="162"/>
      <c r="AP1143" s="162"/>
      <c r="AQ1143" s="162"/>
      <c r="AR1143" s="162"/>
      <c r="AS1143" s="162"/>
      <c r="AT1143" s="162"/>
      <c r="AU1143" s="162"/>
      <c r="AV1143" s="162"/>
      <c r="AW1143" s="162"/>
      <c r="AX1143" s="162">
        <v>1141</v>
      </c>
      <c r="AY1143" s="162" t="s">
        <v>361</v>
      </c>
      <c r="AZ1143" s="162">
        <v>0</v>
      </c>
      <c r="BA1143" s="206" t="s">
        <v>361</v>
      </c>
      <c r="BB1143" s="162" t="s">
        <v>361</v>
      </c>
    </row>
    <row r="1144" spans="34:54">
      <c r="AH1144" s="165" t="s">
        <v>759</v>
      </c>
      <c r="AI1144" s="189">
        <v>1143</v>
      </c>
      <c r="AJ1144" s="189" t="s">
        <v>5728</v>
      </c>
      <c r="AK1144" s="183" t="s">
        <v>1427</v>
      </c>
      <c r="AL1144" s="186" t="s">
        <v>5729</v>
      </c>
      <c r="AM1144" s="162"/>
      <c r="AN1144" s="162"/>
      <c r="AO1144" s="162"/>
      <c r="AP1144" s="162"/>
      <c r="AQ1144" s="162"/>
      <c r="AR1144" s="162"/>
      <c r="AS1144" s="162"/>
      <c r="AT1144" s="162"/>
      <c r="AU1144" s="162"/>
      <c r="AV1144" s="162"/>
      <c r="AW1144" s="162"/>
      <c r="AX1144" s="162">
        <v>1142</v>
      </c>
      <c r="AY1144" s="162" t="s">
        <v>361</v>
      </c>
      <c r="AZ1144" s="162">
        <v>0</v>
      </c>
      <c r="BA1144" s="206" t="s">
        <v>361</v>
      </c>
      <c r="BB1144" s="162" t="s">
        <v>361</v>
      </c>
    </row>
    <row r="1145" spans="34:54">
      <c r="AH1145" s="165" t="s">
        <v>758</v>
      </c>
      <c r="AI1145" s="189">
        <v>1144</v>
      </c>
      <c r="AJ1145" s="189" t="s">
        <v>5730</v>
      </c>
      <c r="AK1145" s="184" t="s">
        <v>1429</v>
      </c>
      <c r="AL1145" s="187" t="s">
        <v>5731</v>
      </c>
      <c r="AM1145" s="162"/>
      <c r="AN1145" s="162"/>
      <c r="AO1145" s="162"/>
      <c r="AP1145" s="162"/>
      <c r="AQ1145" s="162"/>
      <c r="AR1145" s="162"/>
      <c r="AS1145" s="162"/>
      <c r="AT1145" s="162"/>
      <c r="AU1145" s="162"/>
      <c r="AV1145" s="162"/>
      <c r="AW1145" s="162"/>
      <c r="AX1145" s="162">
        <v>1143</v>
      </c>
      <c r="AY1145" s="162" t="s">
        <v>361</v>
      </c>
      <c r="AZ1145" s="162">
        <v>0</v>
      </c>
      <c r="BA1145" s="206" t="s">
        <v>361</v>
      </c>
      <c r="BB1145" s="162" t="s">
        <v>361</v>
      </c>
    </row>
    <row r="1146" spans="34:54">
      <c r="AH1146" s="165" t="s">
        <v>758</v>
      </c>
      <c r="AI1146" s="189">
        <v>1145</v>
      </c>
      <c r="AJ1146" s="189" t="s">
        <v>5732</v>
      </c>
      <c r="AK1146" s="183" t="s">
        <v>1431</v>
      </c>
      <c r="AL1146" s="186" t="s">
        <v>5733</v>
      </c>
      <c r="AM1146" s="162"/>
      <c r="AN1146" s="162"/>
      <c r="AO1146" s="162"/>
      <c r="AP1146" s="162"/>
      <c r="AQ1146" s="162"/>
      <c r="AR1146" s="162"/>
      <c r="AS1146" s="162"/>
      <c r="AT1146" s="162"/>
      <c r="AU1146" s="162"/>
      <c r="AV1146" s="162"/>
      <c r="AW1146" s="162"/>
      <c r="AX1146" s="162">
        <v>1144</v>
      </c>
      <c r="AY1146" s="162" t="s">
        <v>361</v>
      </c>
      <c r="AZ1146" s="162">
        <v>0</v>
      </c>
      <c r="BA1146" s="206" t="s">
        <v>361</v>
      </c>
      <c r="BB1146" s="162" t="s">
        <v>361</v>
      </c>
    </row>
    <row r="1147" spans="34:54">
      <c r="AH1147" s="165" t="s">
        <v>758</v>
      </c>
      <c r="AI1147" s="189">
        <v>1146</v>
      </c>
      <c r="AJ1147" s="189" t="s">
        <v>5734</v>
      </c>
      <c r="AK1147" s="184" t="s">
        <v>1433</v>
      </c>
      <c r="AL1147" s="187" t="s">
        <v>5735</v>
      </c>
      <c r="AM1147" s="162"/>
      <c r="AN1147" s="162"/>
      <c r="AO1147" s="162"/>
      <c r="AP1147" s="162"/>
      <c r="AQ1147" s="162"/>
      <c r="AR1147" s="162"/>
      <c r="AS1147" s="162"/>
      <c r="AT1147" s="162"/>
      <c r="AU1147" s="162"/>
      <c r="AV1147" s="162"/>
      <c r="AW1147" s="162"/>
      <c r="AX1147" s="162">
        <v>1145</v>
      </c>
      <c r="AY1147" s="162" t="s">
        <v>361</v>
      </c>
      <c r="AZ1147" s="162">
        <v>0</v>
      </c>
      <c r="BA1147" s="206" t="s">
        <v>361</v>
      </c>
      <c r="BB1147" s="162" t="s">
        <v>361</v>
      </c>
    </row>
    <row r="1148" spans="34:54">
      <c r="AH1148" s="165" t="s">
        <v>758</v>
      </c>
      <c r="AI1148" s="189">
        <v>1147</v>
      </c>
      <c r="AJ1148" s="189" t="s">
        <v>5736</v>
      </c>
      <c r="AK1148" s="183" t="s">
        <v>5737</v>
      </c>
      <c r="AL1148" s="186" t="s">
        <v>5738</v>
      </c>
      <c r="AM1148" s="162"/>
      <c r="AN1148" s="162"/>
      <c r="AO1148" s="162"/>
      <c r="AP1148" s="162"/>
      <c r="AQ1148" s="162"/>
      <c r="AR1148" s="162"/>
      <c r="AS1148" s="162"/>
      <c r="AT1148" s="162"/>
      <c r="AU1148" s="162"/>
      <c r="AV1148" s="162"/>
      <c r="AW1148" s="162"/>
      <c r="AX1148" s="162">
        <v>1146</v>
      </c>
      <c r="AY1148" s="162" t="s">
        <v>361</v>
      </c>
      <c r="AZ1148" s="162">
        <v>0</v>
      </c>
      <c r="BA1148" s="206" t="s">
        <v>361</v>
      </c>
      <c r="BB1148" s="162" t="s">
        <v>361</v>
      </c>
    </row>
    <row r="1149" spans="34:54">
      <c r="AH1149" s="165" t="s">
        <v>757</v>
      </c>
      <c r="AI1149" s="189">
        <v>1148</v>
      </c>
      <c r="AJ1149" s="189" t="s">
        <v>5739</v>
      </c>
      <c r="AK1149" s="184" t="s">
        <v>42</v>
      </c>
      <c r="AL1149" s="187" t="s">
        <v>5740</v>
      </c>
      <c r="AM1149" s="162"/>
      <c r="AN1149" s="162"/>
      <c r="AO1149" s="162"/>
      <c r="AP1149" s="162"/>
      <c r="AQ1149" s="162"/>
      <c r="AR1149" s="162"/>
      <c r="AS1149" s="162"/>
      <c r="AT1149" s="162"/>
      <c r="AU1149" s="162"/>
      <c r="AV1149" s="162"/>
      <c r="AW1149" s="162"/>
      <c r="AX1149" s="162">
        <v>1147</v>
      </c>
      <c r="AY1149" s="162" t="s">
        <v>361</v>
      </c>
      <c r="AZ1149" s="162">
        <v>0</v>
      </c>
      <c r="BA1149" s="206" t="s">
        <v>361</v>
      </c>
      <c r="BB1149" s="162" t="s">
        <v>361</v>
      </c>
    </row>
    <row r="1150" spans="34:54">
      <c r="AH1150" s="165" t="s">
        <v>757</v>
      </c>
      <c r="AI1150" s="189">
        <v>1149</v>
      </c>
      <c r="AJ1150" s="189" t="s">
        <v>5741</v>
      </c>
      <c r="AK1150" s="183" t="s">
        <v>1438</v>
      </c>
      <c r="AL1150" s="186" t="s">
        <v>5742</v>
      </c>
      <c r="AM1150" s="162"/>
      <c r="AN1150" s="162"/>
      <c r="AO1150" s="162"/>
      <c r="AP1150" s="162"/>
      <c r="AQ1150" s="162"/>
      <c r="AR1150" s="162"/>
      <c r="AS1150" s="162"/>
      <c r="AT1150" s="162"/>
      <c r="AU1150" s="162"/>
      <c r="AV1150" s="162"/>
      <c r="AW1150" s="162"/>
      <c r="AX1150" s="162">
        <v>1148</v>
      </c>
      <c r="AY1150" s="162" t="s">
        <v>361</v>
      </c>
      <c r="AZ1150" s="162">
        <v>0</v>
      </c>
      <c r="BA1150" s="206" t="s">
        <v>361</v>
      </c>
      <c r="BB1150" s="162" t="s">
        <v>361</v>
      </c>
    </row>
    <row r="1151" spans="34:54">
      <c r="AH1151" s="165" t="s">
        <v>757</v>
      </c>
      <c r="AI1151" s="189">
        <v>1150</v>
      </c>
      <c r="AJ1151" s="189" t="s">
        <v>5743</v>
      </c>
      <c r="AK1151" s="184" t="s">
        <v>1440</v>
      </c>
      <c r="AL1151" s="187" t="s">
        <v>5744</v>
      </c>
      <c r="AM1151" s="162"/>
      <c r="AN1151" s="162"/>
      <c r="AO1151" s="162"/>
      <c r="AP1151" s="162"/>
      <c r="AQ1151" s="162"/>
      <c r="AR1151" s="162"/>
      <c r="AS1151" s="162"/>
      <c r="AT1151" s="162"/>
      <c r="AU1151" s="162"/>
      <c r="AV1151" s="162"/>
      <c r="AW1151" s="162"/>
      <c r="AX1151" s="162">
        <v>1149</v>
      </c>
      <c r="AY1151" s="162" t="s">
        <v>361</v>
      </c>
      <c r="AZ1151" s="162">
        <v>0</v>
      </c>
      <c r="BA1151" s="206" t="s">
        <v>361</v>
      </c>
      <c r="BB1151" s="162" t="s">
        <v>361</v>
      </c>
    </row>
    <row r="1152" spans="34:54">
      <c r="AH1152" s="165" t="s">
        <v>757</v>
      </c>
      <c r="AI1152" s="189">
        <v>1151</v>
      </c>
      <c r="AJ1152" s="189" t="s">
        <v>5745</v>
      </c>
      <c r="AK1152" s="183" t="s">
        <v>1442</v>
      </c>
      <c r="AL1152" s="186" t="s">
        <v>5746</v>
      </c>
      <c r="AM1152" s="162"/>
      <c r="AN1152" s="162"/>
      <c r="AO1152" s="162"/>
      <c r="AP1152" s="162"/>
      <c r="AQ1152" s="162"/>
      <c r="AR1152" s="162"/>
      <c r="AS1152" s="162"/>
      <c r="AT1152" s="162"/>
      <c r="AU1152" s="162"/>
      <c r="AV1152" s="162"/>
      <c r="AW1152" s="162"/>
      <c r="AX1152" s="162">
        <v>1150</v>
      </c>
      <c r="AY1152" s="162" t="s">
        <v>361</v>
      </c>
      <c r="AZ1152" s="162">
        <v>0</v>
      </c>
      <c r="BA1152" s="206" t="s">
        <v>361</v>
      </c>
      <c r="BB1152" s="162" t="s">
        <v>361</v>
      </c>
    </row>
    <row r="1153" spans="34:54">
      <c r="AH1153" s="165" t="s">
        <v>756</v>
      </c>
      <c r="AI1153" s="189">
        <v>1152</v>
      </c>
      <c r="AJ1153" s="189" t="s">
        <v>5747</v>
      </c>
      <c r="AK1153" s="184" t="s">
        <v>1444</v>
      </c>
      <c r="AL1153" s="187" t="s">
        <v>5748</v>
      </c>
      <c r="AM1153" s="162"/>
      <c r="AN1153" s="162"/>
      <c r="AO1153" s="162"/>
      <c r="AP1153" s="162"/>
      <c r="AQ1153" s="162"/>
      <c r="AR1153" s="162"/>
      <c r="AS1153" s="162"/>
      <c r="AT1153" s="162"/>
      <c r="AU1153" s="162"/>
      <c r="AV1153" s="162"/>
      <c r="AW1153" s="162"/>
      <c r="AX1153" s="162">
        <v>1151</v>
      </c>
      <c r="AY1153" s="162" t="s">
        <v>361</v>
      </c>
      <c r="AZ1153" s="162">
        <v>0</v>
      </c>
      <c r="BA1153" s="206" t="s">
        <v>361</v>
      </c>
      <c r="BB1153" s="162" t="s">
        <v>361</v>
      </c>
    </row>
    <row r="1154" spans="34:54">
      <c r="AH1154" s="165" t="s">
        <v>756</v>
      </c>
      <c r="AI1154" s="189">
        <v>1153</v>
      </c>
      <c r="AJ1154" s="189" t="s">
        <v>5749</v>
      </c>
      <c r="AK1154" s="183" t="s">
        <v>114</v>
      </c>
      <c r="AL1154" s="186" t="s">
        <v>5750</v>
      </c>
      <c r="AM1154" s="162"/>
      <c r="AN1154" s="162"/>
      <c r="AO1154" s="162"/>
      <c r="AP1154" s="162"/>
      <c r="AQ1154" s="162"/>
      <c r="AR1154" s="162"/>
      <c r="AS1154" s="162"/>
      <c r="AT1154" s="162"/>
      <c r="AU1154" s="162"/>
      <c r="AV1154" s="162"/>
      <c r="AW1154" s="162"/>
      <c r="AX1154" s="162">
        <v>1152</v>
      </c>
      <c r="AY1154" s="162" t="s">
        <v>361</v>
      </c>
      <c r="AZ1154" s="162">
        <v>0</v>
      </c>
      <c r="BA1154" s="206" t="s">
        <v>361</v>
      </c>
      <c r="BB1154" s="162" t="s">
        <v>361</v>
      </c>
    </row>
    <row r="1155" spans="34:54">
      <c r="AH1155" s="165" t="s">
        <v>756</v>
      </c>
      <c r="AI1155" s="189">
        <v>1154</v>
      </c>
      <c r="AJ1155" s="189" t="s">
        <v>5751</v>
      </c>
      <c r="AK1155" s="184" t="s">
        <v>1447</v>
      </c>
      <c r="AL1155" s="187" t="s">
        <v>5752</v>
      </c>
      <c r="AM1155" s="162"/>
      <c r="AN1155" s="162"/>
      <c r="AO1155" s="162"/>
      <c r="AP1155" s="162"/>
      <c r="AQ1155" s="162"/>
      <c r="AR1155" s="162"/>
      <c r="AS1155" s="162"/>
      <c r="AT1155" s="162"/>
      <c r="AU1155" s="162"/>
      <c r="AV1155" s="162"/>
      <c r="AW1155" s="162"/>
      <c r="AX1155" s="162">
        <v>1153</v>
      </c>
      <c r="AY1155" s="162" t="s">
        <v>361</v>
      </c>
      <c r="AZ1155" s="162">
        <v>0</v>
      </c>
      <c r="BA1155" s="206" t="s">
        <v>361</v>
      </c>
      <c r="BB1155" s="162" t="s">
        <v>361</v>
      </c>
    </row>
    <row r="1156" spans="34:54">
      <c r="AH1156" s="165" t="s">
        <v>756</v>
      </c>
      <c r="AI1156" s="189">
        <v>1155</v>
      </c>
      <c r="AJ1156" s="189" t="s">
        <v>5753</v>
      </c>
      <c r="AK1156" s="183" t="s">
        <v>1449</v>
      </c>
      <c r="AL1156" s="186" t="s">
        <v>5754</v>
      </c>
      <c r="AM1156" s="162"/>
      <c r="AN1156" s="162"/>
      <c r="AO1156" s="162"/>
      <c r="AP1156" s="162"/>
      <c r="AQ1156" s="162"/>
      <c r="AR1156" s="162"/>
      <c r="AS1156" s="162"/>
      <c r="AT1156" s="162"/>
      <c r="AU1156" s="162"/>
      <c r="AV1156" s="162"/>
      <c r="AW1156" s="162"/>
      <c r="AX1156" s="162">
        <v>1154</v>
      </c>
      <c r="AY1156" s="162" t="s">
        <v>361</v>
      </c>
      <c r="AZ1156" s="162">
        <v>0</v>
      </c>
      <c r="BA1156" s="206" t="s">
        <v>361</v>
      </c>
      <c r="BB1156" s="162" t="s">
        <v>361</v>
      </c>
    </row>
    <row r="1157" spans="34:54">
      <c r="AH1157" s="165" t="s">
        <v>755</v>
      </c>
      <c r="AI1157" s="189">
        <v>1156</v>
      </c>
      <c r="AJ1157" s="189" t="s">
        <v>5755</v>
      </c>
      <c r="AK1157" s="184" t="s">
        <v>1451</v>
      </c>
      <c r="AL1157" s="187" t="s">
        <v>5756</v>
      </c>
      <c r="AM1157" s="162"/>
      <c r="AN1157" s="162"/>
      <c r="AO1157" s="162"/>
      <c r="AP1157" s="162"/>
      <c r="AQ1157" s="162"/>
      <c r="AR1157" s="162"/>
      <c r="AS1157" s="162"/>
      <c r="AT1157" s="162"/>
      <c r="AU1157" s="162"/>
      <c r="AV1157" s="162"/>
      <c r="AW1157" s="162"/>
      <c r="AX1157" s="162">
        <v>1155</v>
      </c>
      <c r="AY1157" s="162" t="s">
        <v>361</v>
      </c>
      <c r="AZ1157" s="162">
        <v>0</v>
      </c>
      <c r="BA1157" s="206" t="s">
        <v>361</v>
      </c>
      <c r="BB1157" s="162" t="s">
        <v>361</v>
      </c>
    </row>
    <row r="1158" spans="34:54">
      <c r="AH1158" s="165" t="s">
        <v>755</v>
      </c>
      <c r="AI1158" s="189">
        <v>1157</v>
      </c>
      <c r="AJ1158" s="189" t="s">
        <v>5757</v>
      </c>
      <c r="AK1158" s="183" t="s">
        <v>1453</v>
      </c>
      <c r="AL1158" s="186" t="s">
        <v>5758</v>
      </c>
      <c r="AM1158" s="162"/>
      <c r="AN1158" s="162"/>
      <c r="AO1158" s="162"/>
      <c r="AP1158" s="162"/>
      <c r="AQ1158" s="162"/>
      <c r="AR1158" s="162"/>
      <c r="AS1158" s="162"/>
      <c r="AT1158" s="162"/>
      <c r="AU1158" s="162"/>
      <c r="AV1158" s="162"/>
      <c r="AW1158" s="162"/>
      <c r="AX1158" s="162">
        <v>1156</v>
      </c>
      <c r="AY1158" s="162" t="s">
        <v>361</v>
      </c>
      <c r="AZ1158" s="162">
        <v>0</v>
      </c>
      <c r="BA1158" s="206" t="s">
        <v>361</v>
      </c>
      <c r="BB1158" s="162" t="s">
        <v>361</v>
      </c>
    </row>
    <row r="1159" spans="34:54">
      <c r="AH1159" s="165" t="s">
        <v>755</v>
      </c>
      <c r="AI1159" s="189">
        <v>1158</v>
      </c>
      <c r="AJ1159" s="189" t="s">
        <v>5759</v>
      </c>
      <c r="AK1159" s="184" t="s">
        <v>5760</v>
      </c>
      <c r="AL1159" s="187" t="s">
        <v>5761</v>
      </c>
      <c r="AM1159" s="162"/>
      <c r="AN1159" s="162"/>
      <c r="AO1159" s="162"/>
      <c r="AP1159" s="162"/>
      <c r="AQ1159" s="162"/>
      <c r="AR1159" s="162"/>
      <c r="AS1159" s="162"/>
      <c r="AT1159" s="162"/>
      <c r="AU1159" s="162"/>
      <c r="AV1159" s="162"/>
      <c r="AW1159" s="162"/>
      <c r="AX1159" s="162">
        <v>1157</v>
      </c>
      <c r="AY1159" s="162" t="s">
        <v>361</v>
      </c>
      <c r="AZ1159" s="162">
        <v>0</v>
      </c>
      <c r="BA1159" s="206" t="s">
        <v>361</v>
      </c>
      <c r="BB1159" s="162" t="s">
        <v>361</v>
      </c>
    </row>
    <row r="1160" spans="34:54">
      <c r="AH1160" s="165" t="s">
        <v>755</v>
      </c>
      <c r="AI1160" s="189">
        <v>1159</v>
      </c>
      <c r="AJ1160" s="189" t="s">
        <v>5762</v>
      </c>
      <c r="AK1160" s="183" t="s">
        <v>5763</v>
      </c>
      <c r="AL1160" s="186" t="s">
        <v>5764</v>
      </c>
      <c r="AM1160" s="162"/>
      <c r="AN1160" s="162"/>
      <c r="AO1160" s="162"/>
      <c r="AP1160" s="162"/>
      <c r="AQ1160" s="162"/>
      <c r="AR1160" s="162"/>
      <c r="AS1160" s="162"/>
      <c r="AT1160" s="162"/>
      <c r="AU1160" s="162"/>
      <c r="AV1160" s="162"/>
      <c r="AW1160" s="162"/>
      <c r="AX1160" s="162">
        <v>1158</v>
      </c>
      <c r="AY1160" s="162" t="s">
        <v>361</v>
      </c>
      <c r="AZ1160" s="162">
        <v>0</v>
      </c>
      <c r="BA1160" s="206" t="s">
        <v>361</v>
      </c>
      <c r="BB1160" s="162" t="s">
        <v>361</v>
      </c>
    </row>
    <row r="1161" spans="34:54">
      <c r="AH1161" s="165" t="s">
        <v>754</v>
      </c>
      <c r="AI1161" s="189">
        <v>1160</v>
      </c>
      <c r="AJ1161" s="189" t="s">
        <v>5765</v>
      </c>
      <c r="AK1161" s="184" t="s">
        <v>1459</v>
      </c>
      <c r="AL1161" s="187" t="s">
        <v>5766</v>
      </c>
      <c r="AM1161" s="162"/>
      <c r="AN1161" s="162"/>
      <c r="AO1161" s="162"/>
      <c r="AP1161" s="162"/>
      <c r="AQ1161" s="162"/>
      <c r="AR1161" s="162"/>
      <c r="AS1161" s="162"/>
      <c r="AT1161" s="162"/>
      <c r="AU1161" s="162"/>
      <c r="AV1161" s="162"/>
      <c r="AW1161" s="162"/>
      <c r="AX1161" s="162">
        <v>1159</v>
      </c>
      <c r="AY1161" s="162" t="s">
        <v>361</v>
      </c>
      <c r="AZ1161" s="162">
        <v>0</v>
      </c>
      <c r="BA1161" s="206" t="s">
        <v>361</v>
      </c>
      <c r="BB1161" s="162" t="s">
        <v>361</v>
      </c>
    </row>
    <row r="1162" spans="34:54">
      <c r="AH1162" s="165" t="s">
        <v>754</v>
      </c>
      <c r="AI1162" s="189">
        <v>1161</v>
      </c>
      <c r="AJ1162" s="189" t="s">
        <v>5767</v>
      </c>
      <c r="AK1162" s="183" t="s">
        <v>1461</v>
      </c>
      <c r="AL1162" s="186" t="s">
        <v>5768</v>
      </c>
      <c r="AM1162" s="162"/>
      <c r="AN1162" s="162"/>
      <c r="AO1162" s="162"/>
      <c r="AP1162" s="162"/>
      <c r="AQ1162" s="162"/>
      <c r="AR1162" s="162"/>
      <c r="AS1162" s="162"/>
      <c r="AT1162" s="162"/>
      <c r="AU1162" s="162"/>
      <c r="AV1162" s="162"/>
      <c r="AW1162" s="162"/>
      <c r="AX1162" s="162">
        <v>1160</v>
      </c>
      <c r="AY1162" s="162" t="s">
        <v>361</v>
      </c>
      <c r="AZ1162" s="162">
        <v>0</v>
      </c>
      <c r="BA1162" s="206" t="s">
        <v>361</v>
      </c>
      <c r="BB1162" s="162" t="s">
        <v>361</v>
      </c>
    </row>
    <row r="1163" spans="34:54">
      <c r="AH1163" s="165" t="s">
        <v>754</v>
      </c>
      <c r="AI1163" s="189">
        <v>1162</v>
      </c>
      <c r="AJ1163" s="189" t="s">
        <v>5769</v>
      </c>
      <c r="AK1163" s="184" t="s">
        <v>5770</v>
      </c>
      <c r="AL1163" s="187" t="s">
        <v>5771</v>
      </c>
      <c r="AM1163" s="162"/>
      <c r="AN1163" s="162"/>
      <c r="AO1163" s="162"/>
      <c r="AP1163" s="162"/>
      <c r="AQ1163" s="162"/>
      <c r="AR1163" s="162"/>
      <c r="AS1163" s="162"/>
      <c r="AT1163" s="162"/>
      <c r="AU1163" s="162"/>
      <c r="AV1163" s="162"/>
      <c r="AW1163" s="162"/>
      <c r="AX1163" s="162">
        <v>1161</v>
      </c>
      <c r="AY1163" s="162" t="s">
        <v>361</v>
      </c>
      <c r="AZ1163" s="162">
        <v>0</v>
      </c>
      <c r="BA1163" s="206" t="s">
        <v>361</v>
      </c>
      <c r="BB1163" s="162" t="s">
        <v>361</v>
      </c>
    </row>
    <row r="1164" spans="34:54">
      <c r="AH1164" s="165" t="s">
        <v>754</v>
      </c>
      <c r="AI1164" s="189">
        <v>1163</v>
      </c>
      <c r="AJ1164" s="189" t="s">
        <v>5772</v>
      </c>
      <c r="AK1164" s="183" t="s">
        <v>5773</v>
      </c>
      <c r="AL1164" s="186" t="s">
        <v>5774</v>
      </c>
      <c r="AM1164" s="162"/>
      <c r="AN1164" s="162"/>
      <c r="AO1164" s="162"/>
      <c r="AP1164" s="162"/>
      <c r="AQ1164" s="162"/>
      <c r="AR1164" s="162"/>
      <c r="AS1164" s="162"/>
      <c r="AT1164" s="162"/>
      <c r="AU1164" s="162"/>
      <c r="AV1164" s="162"/>
      <c r="AW1164" s="162"/>
      <c r="AX1164" s="162">
        <v>1162</v>
      </c>
      <c r="AY1164" s="162" t="s">
        <v>361</v>
      </c>
      <c r="AZ1164" s="162">
        <v>0</v>
      </c>
      <c r="BA1164" s="206" t="s">
        <v>361</v>
      </c>
      <c r="BB1164" s="162" t="s">
        <v>361</v>
      </c>
    </row>
    <row r="1165" spans="34:54">
      <c r="AH1165" s="165" t="s">
        <v>753</v>
      </c>
      <c r="AI1165" s="189">
        <v>1164</v>
      </c>
      <c r="AJ1165" s="189" t="s">
        <v>5775</v>
      </c>
      <c r="AK1165" s="184" t="s">
        <v>1467</v>
      </c>
      <c r="AL1165" s="187" t="s">
        <v>5776</v>
      </c>
      <c r="AM1165" s="162"/>
      <c r="AN1165" s="162"/>
      <c r="AO1165" s="162"/>
      <c r="AP1165" s="162"/>
      <c r="AQ1165" s="162"/>
      <c r="AR1165" s="162"/>
      <c r="AS1165" s="162"/>
      <c r="AT1165" s="162"/>
      <c r="AU1165" s="162"/>
      <c r="AV1165" s="162"/>
      <c r="AW1165" s="162"/>
      <c r="AX1165" s="162">
        <v>1163</v>
      </c>
      <c r="AY1165" s="162" t="s">
        <v>361</v>
      </c>
      <c r="AZ1165" s="162">
        <v>0</v>
      </c>
      <c r="BA1165" s="206" t="s">
        <v>361</v>
      </c>
      <c r="BB1165" s="162" t="s">
        <v>361</v>
      </c>
    </row>
    <row r="1166" spans="34:54">
      <c r="AH1166" s="165" t="s">
        <v>753</v>
      </c>
      <c r="AI1166" s="189">
        <v>1165</v>
      </c>
      <c r="AJ1166" s="189" t="s">
        <v>5777</v>
      </c>
      <c r="AK1166" s="183" t="s">
        <v>1469</v>
      </c>
      <c r="AL1166" s="186" t="s">
        <v>5778</v>
      </c>
      <c r="AM1166" s="162"/>
      <c r="AN1166" s="162"/>
      <c r="AO1166" s="162"/>
      <c r="AP1166" s="162"/>
      <c r="AQ1166" s="162"/>
      <c r="AR1166" s="162"/>
      <c r="AS1166" s="162"/>
      <c r="AT1166" s="162"/>
      <c r="AU1166" s="162"/>
      <c r="AV1166" s="162"/>
      <c r="AW1166" s="162"/>
      <c r="AX1166" s="162">
        <v>1164</v>
      </c>
      <c r="AY1166" s="162" t="s">
        <v>361</v>
      </c>
      <c r="AZ1166" s="162">
        <v>0</v>
      </c>
      <c r="BA1166" s="206" t="s">
        <v>361</v>
      </c>
      <c r="BB1166" s="162" t="s">
        <v>361</v>
      </c>
    </row>
    <row r="1167" spans="34:54">
      <c r="AH1167" s="165" t="s">
        <v>753</v>
      </c>
      <c r="AI1167" s="189">
        <v>1166</v>
      </c>
      <c r="AJ1167" s="189" t="s">
        <v>5779</v>
      </c>
      <c r="AK1167" s="184" t="s">
        <v>5780</v>
      </c>
      <c r="AL1167" s="187" t="s">
        <v>5781</v>
      </c>
      <c r="AM1167" s="162"/>
      <c r="AN1167" s="162"/>
      <c r="AO1167" s="162"/>
      <c r="AP1167" s="162"/>
      <c r="AQ1167" s="162"/>
      <c r="AR1167" s="162"/>
      <c r="AS1167" s="162"/>
      <c r="AT1167" s="162"/>
      <c r="AU1167" s="162"/>
      <c r="AV1167" s="162"/>
      <c r="AW1167" s="162"/>
      <c r="AX1167" s="162">
        <v>1165</v>
      </c>
      <c r="AY1167" s="162" t="s">
        <v>361</v>
      </c>
      <c r="AZ1167" s="162">
        <v>0</v>
      </c>
      <c r="BA1167" s="206" t="s">
        <v>361</v>
      </c>
      <c r="BB1167" s="162" t="s">
        <v>361</v>
      </c>
    </row>
    <row r="1168" spans="34:54">
      <c r="AH1168" s="165" t="s">
        <v>753</v>
      </c>
      <c r="AI1168" s="189">
        <v>1167</v>
      </c>
      <c r="AJ1168" s="189" t="s">
        <v>5782</v>
      </c>
      <c r="AK1168" s="183" t="s">
        <v>1473</v>
      </c>
      <c r="AL1168" s="186" t="s">
        <v>5783</v>
      </c>
      <c r="AM1168" s="162"/>
      <c r="AN1168" s="162"/>
      <c r="AO1168" s="162"/>
      <c r="AP1168" s="162"/>
      <c r="AQ1168" s="162"/>
      <c r="AR1168" s="162"/>
      <c r="AS1168" s="162"/>
      <c r="AT1168" s="162"/>
      <c r="AU1168" s="162"/>
      <c r="AV1168" s="162"/>
      <c r="AW1168" s="162"/>
      <c r="AX1168" s="162">
        <v>1166</v>
      </c>
      <c r="AY1168" s="162" t="s">
        <v>361</v>
      </c>
      <c r="AZ1168" s="162">
        <v>0</v>
      </c>
      <c r="BA1168" s="206" t="s">
        <v>361</v>
      </c>
      <c r="BB1168" s="162" t="s">
        <v>361</v>
      </c>
    </row>
    <row r="1169" spans="34:54">
      <c r="AH1169" s="165" t="s">
        <v>752</v>
      </c>
      <c r="AI1169" s="189">
        <v>1168</v>
      </c>
      <c r="AJ1169" s="189" t="s">
        <v>5784</v>
      </c>
      <c r="AK1169" s="184" t="s">
        <v>1475</v>
      </c>
      <c r="AL1169" s="187" t="s">
        <v>5785</v>
      </c>
      <c r="AM1169" s="162"/>
      <c r="AN1169" s="162"/>
      <c r="AO1169" s="162"/>
      <c r="AP1169" s="162"/>
      <c r="AQ1169" s="162"/>
      <c r="AR1169" s="162"/>
      <c r="AS1169" s="162"/>
      <c r="AT1169" s="162"/>
      <c r="AU1169" s="162"/>
      <c r="AV1169" s="162"/>
      <c r="AW1169" s="162"/>
      <c r="AX1169" s="162">
        <v>1167</v>
      </c>
      <c r="AY1169" s="162" t="s">
        <v>361</v>
      </c>
      <c r="AZ1169" s="162">
        <v>0</v>
      </c>
      <c r="BA1169" s="206" t="s">
        <v>361</v>
      </c>
      <c r="BB1169" s="162" t="s">
        <v>361</v>
      </c>
    </row>
    <row r="1170" spans="34:54">
      <c r="AH1170" s="165" t="s">
        <v>752</v>
      </c>
      <c r="AI1170" s="189">
        <v>1169</v>
      </c>
      <c r="AJ1170" s="189" t="s">
        <v>5786</v>
      </c>
      <c r="AK1170" s="183" t="s">
        <v>1477</v>
      </c>
      <c r="AL1170" s="186" t="s">
        <v>5787</v>
      </c>
      <c r="AM1170" s="162"/>
      <c r="AN1170" s="162"/>
      <c r="AO1170" s="162"/>
      <c r="AP1170" s="162"/>
      <c r="AQ1170" s="162"/>
      <c r="AR1170" s="162"/>
      <c r="AS1170" s="162"/>
      <c r="AT1170" s="162"/>
      <c r="AU1170" s="162"/>
      <c r="AV1170" s="162"/>
      <c r="AW1170" s="162"/>
      <c r="AX1170" s="162">
        <v>1168</v>
      </c>
      <c r="AY1170" s="162" t="s">
        <v>361</v>
      </c>
      <c r="AZ1170" s="162">
        <v>0</v>
      </c>
      <c r="BA1170" s="206" t="s">
        <v>361</v>
      </c>
      <c r="BB1170" s="162" t="s">
        <v>361</v>
      </c>
    </row>
    <row r="1171" spans="34:54">
      <c r="AH1171" s="165" t="s">
        <v>752</v>
      </c>
      <c r="AI1171" s="189">
        <v>1170</v>
      </c>
      <c r="AJ1171" s="189" t="s">
        <v>5788</v>
      </c>
      <c r="AK1171" s="184" t="s">
        <v>1479</v>
      </c>
      <c r="AL1171" s="187" t="s">
        <v>5789</v>
      </c>
      <c r="AM1171" s="162"/>
      <c r="AN1171" s="162"/>
      <c r="AO1171" s="162"/>
      <c r="AP1171" s="162"/>
      <c r="AQ1171" s="162"/>
      <c r="AR1171" s="162"/>
      <c r="AS1171" s="162"/>
      <c r="AT1171" s="162"/>
      <c r="AU1171" s="162"/>
      <c r="AV1171" s="162"/>
      <c r="AW1171" s="162"/>
      <c r="AX1171" s="162">
        <v>1169</v>
      </c>
      <c r="AY1171" s="162" t="s">
        <v>361</v>
      </c>
      <c r="AZ1171" s="162">
        <v>0</v>
      </c>
      <c r="BA1171" s="206" t="s">
        <v>361</v>
      </c>
      <c r="BB1171" s="162" t="s">
        <v>361</v>
      </c>
    </row>
    <row r="1172" spans="34:54">
      <c r="AH1172" s="165" t="s">
        <v>752</v>
      </c>
      <c r="AI1172" s="189">
        <v>1171</v>
      </c>
      <c r="AJ1172" s="189" t="s">
        <v>5790</v>
      </c>
      <c r="AK1172" s="183" t="s">
        <v>1481</v>
      </c>
      <c r="AL1172" s="186" t="s">
        <v>5791</v>
      </c>
      <c r="AM1172" s="162"/>
      <c r="AN1172" s="162"/>
      <c r="AO1172" s="162"/>
      <c r="AP1172" s="162"/>
      <c r="AQ1172" s="162"/>
      <c r="AR1172" s="162"/>
      <c r="AS1172" s="162"/>
      <c r="AT1172" s="162"/>
      <c r="AU1172" s="162"/>
      <c r="AV1172" s="162"/>
      <c r="AW1172" s="162"/>
      <c r="AX1172" s="162">
        <v>1170</v>
      </c>
      <c r="AY1172" s="162" t="s">
        <v>361</v>
      </c>
      <c r="AZ1172" s="162">
        <v>0</v>
      </c>
      <c r="BA1172" s="206" t="s">
        <v>361</v>
      </c>
      <c r="BB1172" s="162" t="s">
        <v>361</v>
      </c>
    </row>
    <row r="1173" spans="34:54">
      <c r="AH1173" s="165" t="s">
        <v>752</v>
      </c>
      <c r="AI1173" s="189">
        <v>1172</v>
      </c>
      <c r="AJ1173" s="189" t="s">
        <v>5792</v>
      </c>
      <c r="AK1173" s="184" t="s">
        <v>1483</v>
      </c>
      <c r="AL1173" s="187" t="s">
        <v>5793</v>
      </c>
      <c r="AM1173" s="162"/>
      <c r="AN1173" s="162"/>
      <c r="AO1173" s="162"/>
      <c r="AP1173" s="162"/>
      <c r="AQ1173" s="162"/>
      <c r="AR1173" s="162"/>
      <c r="AS1173" s="162"/>
      <c r="AT1173" s="162"/>
      <c r="AU1173" s="162"/>
      <c r="AV1173" s="162"/>
      <c r="AW1173" s="162"/>
      <c r="AX1173" s="162">
        <v>1171</v>
      </c>
      <c r="AY1173" s="162" t="s">
        <v>361</v>
      </c>
      <c r="AZ1173" s="162">
        <v>0</v>
      </c>
      <c r="BA1173" s="206" t="s">
        <v>361</v>
      </c>
      <c r="BB1173" s="162" t="s">
        <v>361</v>
      </c>
    </row>
    <row r="1174" spans="34:54">
      <c r="AH1174" s="165" t="s">
        <v>752</v>
      </c>
      <c r="AI1174" s="189">
        <v>1173</v>
      </c>
      <c r="AJ1174" s="189" t="s">
        <v>5794</v>
      </c>
      <c r="AK1174" s="183" t="s">
        <v>1485</v>
      </c>
      <c r="AL1174" s="186" t="s">
        <v>5795</v>
      </c>
      <c r="AM1174" s="162"/>
      <c r="AN1174" s="162"/>
      <c r="AO1174" s="162"/>
      <c r="AP1174" s="162"/>
      <c r="AQ1174" s="162"/>
      <c r="AR1174" s="162"/>
      <c r="AS1174" s="162"/>
      <c r="AT1174" s="162"/>
      <c r="AU1174" s="162"/>
      <c r="AV1174" s="162"/>
      <c r="AW1174" s="162"/>
      <c r="AX1174" s="162">
        <v>1172</v>
      </c>
      <c r="AY1174" s="162" t="s">
        <v>361</v>
      </c>
      <c r="AZ1174" s="162">
        <v>0</v>
      </c>
      <c r="BA1174" s="206" t="s">
        <v>361</v>
      </c>
      <c r="BB1174" s="162" t="s">
        <v>361</v>
      </c>
    </row>
    <row r="1175" spans="34:54">
      <c r="AH1175" s="165" t="s">
        <v>752</v>
      </c>
      <c r="AI1175" s="189">
        <v>1174</v>
      </c>
      <c r="AJ1175" s="189" t="s">
        <v>5796</v>
      </c>
      <c r="AK1175" s="184" t="s">
        <v>1487</v>
      </c>
      <c r="AL1175" s="187" t="s">
        <v>5797</v>
      </c>
      <c r="AM1175" s="162"/>
      <c r="AN1175" s="162"/>
      <c r="AO1175" s="162"/>
      <c r="AP1175" s="162"/>
      <c r="AQ1175" s="162"/>
      <c r="AR1175" s="162"/>
      <c r="AS1175" s="162"/>
      <c r="AT1175" s="162"/>
      <c r="AU1175" s="162"/>
      <c r="AV1175" s="162"/>
      <c r="AW1175" s="162"/>
      <c r="AX1175" s="162">
        <v>1173</v>
      </c>
      <c r="AY1175" s="162" t="s">
        <v>361</v>
      </c>
      <c r="AZ1175" s="162">
        <v>0</v>
      </c>
      <c r="BA1175" s="206" t="s">
        <v>361</v>
      </c>
      <c r="BB1175" s="162" t="s">
        <v>361</v>
      </c>
    </row>
    <row r="1176" spans="34:54">
      <c r="AH1176" s="165" t="s">
        <v>752</v>
      </c>
      <c r="AI1176" s="189">
        <v>1175</v>
      </c>
      <c r="AJ1176" s="189" t="s">
        <v>5798</v>
      </c>
      <c r="AK1176" s="183" t="s">
        <v>1489</v>
      </c>
      <c r="AL1176" s="186" t="s">
        <v>5799</v>
      </c>
      <c r="AM1176" s="162"/>
      <c r="AN1176" s="162"/>
      <c r="AO1176" s="162"/>
      <c r="AP1176" s="162"/>
      <c r="AQ1176" s="162"/>
      <c r="AR1176" s="162"/>
      <c r="AS1176" s="162"/>
      <c r="AT1176" s="162"/>
      <c r="AU1176" s="162"/>
      <c r="AV1176" s="162"/>
      <c r="AW1176" s="162"/>
      <c r="AX1176" s="162">
        <v>1174</v>
      </c>
      <c r="AY1176" s="162" t="s">
        <v>361</v>
      </c>
      <c r="AZ1176" s="162">
        <v>0</v>
      </c>
      <c r="BA1176" s="206" t="s">
        <v>361</v>
      </c>
      <c r="BB1176" s="162" t="s">
        <v>361</v>
      </c>
    </row>
    <row r="1177" spans="34:54">
      <c r="AH1177" s="165" t="s">
        <v>752</v>
      </c>
      <c r="AI1177" s="189">
        <v>1176</v>
      </c>
      <c r="AJ1177" s="189" t="s">
        <v>5800</v>
      </c>
      <c r="AK1177" s="184" t="s">
        <v>5801</v>
      </c>
      <c r="AL1177" s="187" t="s">
        <v>5802</v>
      </c>
      <c r="AM1177" s="162"/>
      <c r="AN1177" s="162"/>
      <c r="AO1177" s="162"/>
      <c r="AP1177" s="162"/>
      <c r="AQ1177" s="162"/>
      <c r="AR1177" s="162"/>
      <c r="AS1177" s="162"/>
      <c r="AT1177" s="162"/>
      <c r="AU1177" s="162"/>
      <c r="AV1177" s="162"/>
      <c r="AW1177" s="162"/>
      <c r="AX1177" s="162">
        <v>1175</v>
      </c>
      <c r="AY1177" s="162" t="s">
        <v>361</v>
      </c>
      <c r="AZ1177" s="162">
        <v>0</v>
      </c>
      <c r="BA1177" s="206" t="s">
        <v>361</v>
      </c>
      <c r="BB1177" s="162" t="s">
        <v>361</v>
      </c>
    </row>
    <row r="1178" spans="34:54">
      <c r="AH1178" s="165" t="s">
        <v>751</v>
      </c>
      <c r="AI1178" s="189">
        <v>1177</v>
      </c>
      <c r="AJ1178" s="189" t="s">
        <v>5803</v>
      </c>
      <c r="AK1178" s="183" t="s">
        <v>1493</v>
      </c>
      <c r="AL1178" s="186" t="s">
        <v>5804</v>
      </c>
      <c r="AM1178" s="162"/>
      <c r="AN1178" s="162"/>
      <c r="AO1178" s="162"/>
      <c r="AP1178" s="162"/>
      <c r="AQ1178" s="162"/>
      <c r="AR1178" s="162"/>
      <c r="AS1178" s="162"/>
      <c r="AT1178" s="162"/>
      <c r="AU1178" s="162"/>
      <c r="AV1178" s="162"/>
      <c r="AW1178" s="162"/>
      <c r="AX1178" s="162">
        <v>1176</v>
      </c>
      <c r="AY1178" s="162" t="s">
        <v>361</v>
      </c>
      <c r="AZ1178" s="162">
        <v>0</v>
      </c>
      <c r="BA1178" s="206" t="s">
        <v>361</v>
      </c>
      <c r="BB1178" s="162" t="s">
        <v>361</v>
      </c>
    </row>
    <row r="1179" spans="34:54">
      <c r="AH1179" s="165" t="s">
        <v>751</v>
      </c>
      <c r="AI1179" s="189">
        <v>1178</v>
      </c>
      <c r="AJ1179" s="189" t="s">
        <v>5805</v>
      </c>
      <c r="AK1179" s="184" t="s">
        <v>1495</v>
      </c>
      <c r="AL1179" s="187" t="s">
        <v>5806</v>
      </c>
      <c r="AM1179" s="162"/>
      <c r="AN1179" s="162"/>
      <c r="AO1179" s="162"/>
      <c r="AP1179" s="162"/>
      <c r="AQ1179" s="162"/>
      <c r="AR1179" s="162"/>
      <c r="AS1179" s="162"/>
      <c r="AT1179" s="162"/>
      <c r="AU1179" s="162"/>
      <c r="AV1179" s="162"/>
      <c r="AW1179" s="162"/>
      <c r="AX1179" s="162">
        <v>1177</v>
      </c>
      <c r="AY1179" s="162" t="s">
        <v>361</v>
      </c>
      <c r="AZ1179" s="162">
        <v>0</v>
      </c>
      <c r="BA1179" s="206" t="s">
        <v>361</v>
      </c>
      <c r="BB1179" s="162" t="s">
        <v>361</v>
      </c>
    </row>
    <row r="1180" spans="34:54">
      <c r="AH1180" s="165" t="s">
        <v>751</v>
      </c>
      <c r="AI1180" s="189">
        <v>1179</v>
      </c>
      <c r="AJ1180" s="189" t="s">
        <v>5807</v>
      </c>
      <c r="AK1180" s="183" t="s">
        <v>198</v>
      </c>
      <c r="AL1180" s="186" t="s">
        <v>5808</v>
      </c>
      <c r="AM1180" s="162"/>
      <c r="AN1180" s="162"/>
      <c r="AO1180" s="162"/>
      <c r="AP1180" s="162"/>
      <c r="AQ1180" s="162"/>
      <c r="AR1180" s="162"/>
      <c r="AS1180" s="162"/>
      <c r="AT1180" s="162"/>
      <c r="AU1180" s="162"/>
      <c r="AV1180" s="162"/>
      <c r="AW1180" s="162"/>
      <c r="AX1180" s="162">
        <v>1178</v>
      </c>
      <c r="AY1180" s="162" t="s">
        <v>361</v>
      </c>
      <c r="AZ1180" s="162">
        <v>0</v>
      </c>
      <c r="BA1180" s="206" t="s">
        <v>361</v>
      </c>
      <c r="BB1180" s="162" t="s">
        <v>361</v>
      </c>
    </row>
    <row r="1181" spans="34:54">
      <c r="AH1181" s="165" t="s">
        <v>750</v>
      </c>
      <c r="AI1181" s="189">
        <v>1180</v>
      </c>
      <c r="AJ1181" s="189" t="s">
        <v>5809</v>
      </c>
      <c r="AK1181" s="184" t="s">
        <v>219</v>
      </c>
      <c r="AL1181" s="187" t="s">
        <v>5810</v>
      </c>
      <c r="AM1181" s="162"/>
      <c r="AN1181" s="162"/>
      <c r="AO1181" s="162"/>
      <c r="AP1181" s="162"/>
      <c r="AQ1181" s="162"/>
      <c r="AR1181" s="162"/>
      <c r="AS1181" s="162"/>
      <c r="AT1181" s="162"/>
      <c r="AU1181" s="162"/>
      <c r="AV1181" s="162"/>
      <c r="AW1181" s="162"/>
      <c r="AX1181" s="162">
        <v>1179</v>
      </c>
      <c r="AY1181" s="162" t="s">
        <v>361</v>
      </c>
      <c r="AZ1181" s="162">
        <v>0</v>
      </c>
      <c r="BA1181" s="206" t="s">
        <v>361</v>
      </c>
      <c r="BB1181" s="162" t="s">
        <v>361</v>
      </c>
    </row>
    <row r="1182" spans="34:54">
      <c r="AH1182" s="165" t="s">
        <v>750</v>
      </c>
      <c r="AI1182" s="189">
        <v>1181</v>
      </c>
      <c r="AJ1182" s="189" t="s">
        <v>5811</v>
      </c>
      <c r="AK1182" s="183" t="s">
        <v>1499</v>
      </c>
      <c r="AL1182" s="186" t="s">
        <v>5812</v>
      </c>
      <c r="AM1182" s="162"/>
      <c r="AN1182" s="162"/>
      <c r="AO1182" s="162"/>
      <c r="AP1182" s="162"/>
      <c r="AQ1182" s="162"/>
      <c r="AR1182" s="162"/>
      <c r="AS1182" s="162"/>
      <c r="AT1182" s="162"/>
      <c r="AU1182" s="162"/>
      <c r="AV1182" s="162"/>
      <c r="AW1182" s="162"/>
      <c r="AX1182" s="162">
        <v>1180</v>
      </c>
      <c r="AY1182" s="162" t="s">
        <v>361</v>
      </c>
      <c r="AZ1182" s="162">
        <v>0</v>
      </c>
      <c r="BA1182" s="206" t="s">
        <v>361</v>
      </c>
      <c r="BB1182" s="162" t="s">
        <v>361</v>
      </c>
    </row>
    <row r="1183" spans="34:54">
      <c r="AH1183" s="165" t="s">
        <v>750</v>
      </c>
      <c r="AI1183" s="189">
        <v>1182</v>
      </c>
      <c r="AJ1183" s="189" t="s">
        <v>5813</v>
      </c>
      <c r="AK1183" s="184" t="s">
        <v>1501</v>
      </c>
      <c r="AL1183" s="187" t="s">
        <v>5814</v>
      </c>
      <c r="AM1183" s="162"/>
      <c r="AN1183" s="162"/>
      <c r="AO1183" s="162"/>
      <c r="AP1183" s="162"/>
      <c r="AQ1183" s="162"/>
      <c r="AR1183" s="162"/>
      <c r="AS1183" s="162"/>
      <c r="AT1183" s="162"/>
      <c r="AU1183" s="162"/>
      <c r="AV1183" s="162"/>
      <c r="AW1183" s="162"/>
      <c r="AX1183" s="162">
        <v>1181</v>
      </c>
      <c r="AY1183" s="162" t="s">
        <v>361</v>
      </c>
      <c r="AZ1183" s="162">
        <v>0</v>
      </c>
      <c r="BA1183" s="206" t="s">
        <v>361</v>
      </c>
      <c r="BB1183" s="162" t="s">
        <v>361</v>
      </c>
    </row>
    <row r="1184" spans="34:54">
      <c r="AH1184" s="165" t="s">
        <v>750</v>
      </c>
      <c r="AI1184" s="189">
        <v>1183</v>
      </c>
      <c r="AJ1184" s="189" t="s">
        <v>5815</v>
      </c>
      <c r="AK1184" s="183" t="s">
        <v>5816</v>
      </c>
      <c r="AL1184" s="186" t="s">
        <v>5817</v>
      </c>
      <c r="AM1184" s="162"/>
      <c r="AN1184" s="162"/>
      <c r="AO1184" s="162"/>
      <c r="AP1184" s="162"/>
      <c r="AQ1184" s="162"/>
      <c r="AR1184" s="162"/>
      <c r="AS1184" s="162"/>
      <c r="AT1184" s="162"/>
      <c r="AU1184" s="162"/>
      <c r="AV1184" s="162"/>
      <c r="AW1184" s="162"/>
      <c r="AX1184" s="162">
        <v>1182</v>
      </c>
      <c r="AY1184" s="162" t="s">
        <v>361</v>
      </c>
      <c r="AZ1184" s="162">
        <v>0</v>
      </c>
      <c r="BA1184" s="206" t="s">
        <v>361</v>
      </c>
      <c r="BB1184" s="162" t="s">
        <v>361</v>
      </c>
    </row>
    <row r="1185" spans="34:54">
      <c r="AH1185" s="165" t="s">
        <v>749</v>
      </c>
      <c r="AI1185" s="189">
        <v>1184</v>
      </c>
      <c r="AJ1185" s="189" t="s">
        <v>5818</v>
      </c>
      <c r="AK1185" s="184" t="s">
        <v>1505</v>
      </c>
      <c r="AL1185" s="187" t="s">
        <v>5819</v>
      </c>
      <c r="AM1185" s="162"/>
      <c r="AN1185" s="162"/>
      <c r="AO1185" s="162"/>
      <c r="AP1185" s="162"/>
      <c r="AQ1185" s="162"/>
      <c r="AR1185" s="162"/>
      <c r="AS1185" s="162"/>
      <c r="AT1185" s="162"/>
      <c r="AU1185" s="162"/>
      <c r="AV1185" s="162"/>
      <c r="AW1185" s="162"/>
      <c r="AX1185" s="162">
        <v>1183</v>
      </c>
      <c r="AY1185" s="162" t="s">
        <v>361</v>
      </c>
      <c r="AZ1185" s="162">
        <v>0</v>
      </c>
      <c r="BA1185" s="206" t="s">
        <v>361</v>
      </c>
      <c r="BB1185" s="162" t="s">
        <v>361</v>
      </c>
    </row>
    <row r="1186" spans="34:54">
      <c r="AH1186" s="165" t="s">
        <v>749</v>
      </c>
      <c r="AI1186" s="189">
        <v>1185</v>
      </c>
      <c r="AJ1186" s="189" t="s">
        <v>5820</v>
      </c>
      <c r="AK1186" s="183" t="s">
        <v>1507</v>
      </c>
      <c r="AL1186" s="186" t="s">
        <v>5821</v>
      </c>
      <c r="AM1186" s="162"/>
      <c r="AN1186" s="162"/>
      <c r="AO1186" s="162"/>
      <c r="AP1186" s="162"/>
      <c r="AQ1186" s="162"/>
      <c r="AR1186" s="162"/>
      <c r="AS1186" s="162"/>
      <c r="AT1186" s="162"/>
      <c r="AU1186" s="162"/>
      <c r="AV1186" s="162"/>
      <c r="AW1186" s="162"/>
      <c r="AX1186" s="162">
        <v>1184</v>
      </c>
      <c r="AY1186" s="162" t="s">
        <v>361</v>
      </c>
      <c r="AZ1186" s="162">
        <v>0</v>
      </c>
      <c r="BA1186" s="206" t="s">
        <v>361</v>
      </c>
      <c r="BB1186" s="162" t="s">
        <v>361</v>
      </c>
    </row>
    <row r="1187" spans="34:54">
      <c r="AH1187" s="165" t="s">
        <v>749</v>
      </c>
      <c r="AI1187" s="189">
        <v>1186</v>
      </c>
      <c r="AJ1187" s="189" t="s">
        <v>5822</v>
      </c>
      <c r="AK1187" s="184" t="s">
        <v>250</v>
      </c>
      <c r="AL1187" s="187" t="s">
        <v>5823</v>
      </c>
      <c r="AM1187" s="162"/>
      <c r="AN1187" s="162"/>
      <c r="AO1187" s="162"/>
      <c r="AP1187" s="162"/>
      <c r="AQ1187" s="162"/>
      <c r="AR1187" s="162"/>
      <c r="AS1187" s="162"/>
      <c r="AT1187" s="162"/>
      <c r="AU1187" s="162"/>
      <c r="AV1187" s="162"/>
      <c r="AW1187" s="162"/>
      <c r="AX1187" s="162">
        <v>1185</v>
      </c>
      <c r="AY1187" s="162" t="s">
        <v>361</v>
      </c>
      <c r="AZ1187" s="162">
        <v>0</v>
      </c>
      <c r="BA1187" s="206" t="s">
        <v>361</v>
      </c>
      <c r="BB1187" s="162" t="s">
        <v>361</v>
      </c>
    </row>
    <row r="1188" spans="34:54">
      <c r="AH1188" s="165" t="s">
        <v>748</v>
      </c>
      <c r="AI1188" s="189">
        <v>1187</v>
      </c>
      <c r="AJ1188" s="189" t="s">
        <v>5824</v>
      </c>
      <c r="AK1188" s="183" t="s">
        <v>279</v>
      </c>
      <c r="AL1188" s="186" t="s">
        <v>5825</v>
      </c>
      <c r="AM1188" s="162"/>
      <c r="AN1188" s="162"/>
      <c r="AO1188" s="162"/>
      <c r="AP1188" s="162"/>
      <c r="AQ1188" s="162"/>
      <c r="AR1188" s="162"/>
      <c r="AS1188" s="162"/>
      <c r="AT1188" s="162"/>
      <c r="AU1188" s="162"/>
      <c r="AV1188" s="162"/>
      <c r="AW1188" s="162"/>
      <c r="AX1188" s="162">
        <v>1186</v>
      </c>
      <c r="AY1188" s="162" t="s">
        <v>361</v>
      </c>
      <c r="AZ1188" s="162">
        <v>0</v>
      </c>
      <c r="BA1188" s="206" t="s">
        <v>361</v>
      </c>
      <c r="BB1188" s="162" t="s">
        <v>361</v>
      </c>
    </row>
    <row r="1189" spans="34:54">
      <c r="AH1189" s="165" t="s">
        <v>747</v>
      </c>
      <c r="AI1189" s="189">
        <v>1188</v>
      </c>
      <c r="AJ1189" s="189" t="s">
        <v>5826</v>
      </c>
      <c r="AK1189" s="184" t="s">
        <v>1511</v>
      </c>
      <c r="AL1189" s="187" t="s">
        <v>5827</v>
      </c>
      <c r="AM1189" s="162"/>
      <c r="AN1189" s="162"/>
      <c r="AO1189" s="162"/>
      <c r="AP1189" s="162"/>
      <c r="AQ1189" s="162"/>
      <c r="AR1189" s="162"/>
      <c r="AS1189" s="162"/>
      <c r="AT1189" s="162"/>
      <c r="AU1189" s="162"/>
      <c r="AV1189" s="162"/>
      <c r="AW1189" s="162"/>
      <c r="AX1189" s="162">
        <v>1187</v>
      </c>
      <c r="AY1189" s="162" t="s">
        <v>361</v>
      </c>
      <c r="AZ1189" s="162">
        <v>0</v>
      </c>
      <c r="BA1189" s="206" t="s">
        <v>361</v>
      </c>
      <c r="BB1189" s="162" t="s">
        <v>361</v>
      </c>
    </row>
    <row r="1190" spans="34:54">
      <c r="AH1190" s="165" t="s">
        <v>747</v>
      </c>
      <c r="AI1190" s="189">
        <v>1189</v>
      </c>
      <c r="AJ1190" s="189" t="s">
        <v>5828</v>
      </c>
      <c r="AK1190" s="183" t="s">
        <v>1513</v>
      </c>
      <c r="AL1190" s="186" t="s">
        <v>5829</v>
      </c>
      <c r="AM1190" s="162"/>
      <c r="AN1190" s="162"/>
      <c r="AO1190" s="162"/>
      <c r="AP1190" s="162"/>
      <c r="AQ1190" s="162"/>
      <c r="AR1190" s="162"/>
      <c r="AS1190" s="162"/>
      <c r="AT1190" s="162"/>
      <c r="AU1190" s="162"/>
      <c r="AV1190" s="162"/>
      <c r="AW1190" s="162"/>
      <c r="AX1190" s="162">
        <v>1188</v>
      </c>
      <c r="AY1190" s="162" t="s">
        <v>361</v>
      </c>
      <c r="AZ1190" s="162">
        <v>0</v>
      </c>
      <c r="BA1190" s="206" t="s">
        <v>361</v>
      </c>
      <c r="BB1190" s="162" t="s">
        <v>361</v>
      </c>
    </row>
    <row r="1191" spans="34:54">
      <c r="AH1191" s="165" t="s">
        <v>747</v>
      </c>
      <c r="AI1191" s="189">
        <v>1190</v>
      </c>
      <c r="AJ1191" s="189" t="s">
        <v>5830</v>
      </c>
      <c r="AK1191" s="184" t="s">
        <v>1515</v>
      </c>
      <c r="AL1191" s="187" t="s">
        <v>5831</v>
      </c>
      <c r="AM1191" s="162"/>
      <c r="AN1191" s="162"/>
      <c r="AO1191" s="162"/>
      <c r="AP1191" s="162"/>
      <c r="AQ1191" s="162"/>
      <c r="AR1191" s="162"/>
      <c r="AS1191" s="162"/>
      <c r="AT1191" s="162"/>
      <c r="AU1191" s="162"/>
      <c r="AV1191" s="162"/>
      <c r="AW1191" s="162"/>
      <c r="AX1191" s="162">
        <v>1189</v>
      </c>
      <c r="AY1191" s="162" t="s">
        <v>361</v>
      </c>
      <c r="AZ1191" s="162">
        <v>0</v>
      </c>
      <c r="BA1191" s="206" t="s">
        <v>361</v>
      </c>
      <c r="BB1191" s="162" t="s">
        <v>361</v>
      </c>
    </row>
    <row r="1192" spans="34:54">
      <c r="AH1192" s="165" t="s">
        <v>747</v>
      </c>
      <c r="AI1192" s="189">
        <v>1191</v>
      </c>
      <c r="AJ1192" s="189" t="s">
        <v>5832</v>
      </c>
      <c r="AK1192" s="183" t="s">
        <v>295</v>
      </c>
      <c r="AL1192" s="186" t="s">
        <v>5833</v>
      </c>
      <c r="AM1192" s="162"/>
      <c r="AN1192" s="162"/>
      <c r="AO1192" s="162"/>
      <c r="AP1192" s="162"/>
      <c r="AQ1192" s="162"/>
      <c r="AR1192" s="162"/>
      <c r="AS1192" s="162"/>
      <c r="AT1192" s="162"/>
      <c r="AU1192" s="162"/>
      <c r="AV1192" s="162"/>
      <c r="AW1192" s="162"/>
      <c r="AX1192" s="162">
        <v>1190</v>
      </c>
      <c r="AY1192" s="162" t="s">
        <v>361</v>
      </c>
      <c r="AZ1192" s="162">
        <v>0</v>
      </c>
      <c r="BA1192" s="206" t="s">
        <v>361</v>
      </c>
      <c r="BB1192" s="162" t="s">
        <v>361</v>
      </c>
    </row>
    <row r="1193" spans="34:54">
      <c r="AH1193" s="165" t="s">
        <v>747</v>
      </c>
      <c r="AI1193" s="189">
        <v>1192</v>
      </c>
      <c r="AJ1193" s="189" t="s">
        <v>5834</v>
      </c>
      <c r="AK1193" s="184" t="s">
        <v>5835</v>
      </c>
      <c r="AL1193" s="187" t="s">
        <v>5836</v>
      </c>
      <c r="AM1193" s="162"/>
      <c r="AN1193" s="162"/>
      <c r="AO1193" s="162"/>
      <c r="AP1193" s="162"/>
      <c r="AQ1193" s="162"/>
      <c r="AR1193" s="162"/>
      <c r="AS1193" s="162"/>
      <c r="AT1193" s="162"/>
      <c r="AU1193" s="162"/>
      <c r="AV1193" s="162"/>
      <c r="AW1193" s="162"/>
      <c r="AX1193" s="162">
        <v>1191</v>
      </c>
      <c r="AY1193" s="162" t="s">
        <v>361</v>
      </c>
      <c r="AZ1193" s="162">
        <v>0</v>
      </c>
      <c r="BA1193" s="206" t="s">
        <v>361</v>
      </c>
      <c r="BB1193" s="162" t="s">
        <v>361</v>
      </c>
    </row>
    <row r="1194" spans="34:54">
      <c r="AH1194" s="165" t="s">
        <v>747</v>
      </c>
      <c r="AI1194" s="189">
        <v>1193</v>
      </c>
      <c r="AJ1194" s="189" t="s">
        <v>5837</v>
      </c>
      <c r="AK1194" s="183" t="s">
        <v>5838</v>
      </c>
      <c r="AL1194" s="186" t="s">
        <v>5839</v>
      </c>
      <c r="AM1194" s="162"/>
      <c r="AN1194" s="162"/>
      <c r="AO1194" s="162"/>
      <c r="AP1194" s="162"/>
      <c r="AQ1194" s="162"/>
      <c r="AR1194" s="162"/>
      <c r="AS1194" s="162"/>
      <c r="AT1194" s="162"/>
      <c r="AU1194" s="162"/>
      <c r="AV1194" s="162"/>
      <c r="AW1194" s="162"/>
      <c r="AX1194" s="162">
        <v>1192</v>
      </c>
      <c r="AY1194" s="162" t="s">
        <v>361</v>
      </c>
      <c r="AZ1194" s="162">
        <v>0</v>
      </c>
      <c r="BA1194" s="206" t="s">
        <v>361</v>
      </c>
      <c r="BB1194" s="162" t="s">
        <v>361</v>
      </c>
    </row>
    <row r="1195" spans="34:54">
      <c r="AH1195" s="165" t="s">
        <v>746</v>
      </c>
      <c r="AI1195" s="189">
        <v>1194</v>
      </c>
      <c r="AJ1195" s="189" t="s">
        <v>5840</v>
      </c>
      <c r="AK1195" s="184" t="s">
        <v>1522</v>
      </c>
      <c r="AL1195" s="187" t="s">
        <v>5841</v>
      </c>
      <c r="AM1195" s="162"/>
      <c r="AN1195" s="162"/>
      <c r="AO1195" s="162"/>
      <c r="AP1195" s="162"/>
      <c r="AQ1195" s="162"/>
      <c r="AR1195" s="162"/>
      <c r="AS1195" s="162"/>
      <c r="AT1195" s="162"/>
      <c r="AU1195" s="162"/>
      <c r="AV1195" s="162"/>
      <c r="AW1195" s="162"/>
      <c r="AX1195" s="162">
        <v>1193</v>
      </c>
      <c r="AY1195" s="162" t="s">
        <v>361</v>
      </c>
      <c r="AZ1195" s="162">
        <v>0</v>
      </c>
      <c r="BA1195" s="206" t="s">
        <v>361</v>
      </c>
      <c r="BB1195" s="162" t="s">
        <v>361</v>
      </c>
    </row>
    <row r="1196" spans="34:54">
      <c r="AH1196" s="165" t="s">
        <v>746</v>
      </c>
      <c r="AI1196" s="189">
        <v>1195</v>
      </c>
      <c r="AJ1196" s="189" t="s">
        <v>5842</v>
      </c>
      <c r="AK1196" s="183" t="s">
        <v>1524</v>
      </c>
      <c r="AL1196" s="186" t="s">
        <v>5843</v>
      </c>
      <c r="AM1196" s="162"/>
      <c r="AN1196" s="162"/>
      <c r="AO1196" s="162"/>
      <c r="AP1196" s="162"/>
      <c r="AQ1196" s="162"/>
      <c r="AR1196" s="162"/>
      <c r="AS1196" s="162"/>
      <c r="AT1196" s="162"/>
      <c r="AU1196" s="162"/>
      <c r="AV1196" s="162"/>
      <c r="AW1196" s="162"/>
      <c r="AX1196" s="162">
        <v>1194</v>
      </c>
      <c r="AY1196" s="162" t="s">
        <v>361</v>
      </c>
      <c r="AZ1196" s="162">
        <v>0</v>
      </c>
      <c r="BA1196" s="206" t="s">
        <v>361</v>
      </c>
      <c r="BB1196" s="162" t="s">
        <v>361</v>
      </c>
    </row>
    <row r="1197" spans="34:54">
      <c r="AH1197" s="165" t="s">
        <v>746</v>
      </c>
      <c r="AI1197" s="189">
        <v>1196</v>
      </c>
      <c r="AJ1197" s="189" t="s">
        <v>5844</v>
      </c>
      <c r="AK1197" s="184" t="s">
        <v>1526</v>
      </c>
      <c r="AL1197" s="187" t="s">
        <v>5845</v>
      </c>
      <c r="AM1197" s="162"/>
      <c r="AN1197" s="162"/>
      <c r="AO1197" s="162"/>
      <c r="AP1197" s="162"/>
      <c r="AQ1197" s="162"/>
      <c r="AR1197" s="162"/>
      <c r="AS1197" s="162"/>
      <c r="AT1197" s="162"/>
      <c r="AU1197" s="162"/>
      <c r="AV1197" s="162"/>
      <c r="AW1197" s="162"/>
      <c r="AX1197" s="162">
        <v>1195</v>
      </c>
      <c r="AY1197" s="162" t="s">
        <v>361</v>
      </c>
      <c r="AZ1197" s="162">
        <v>0</v>
      </c>
      <c r="BA1197" s="206" t="s">
        <v>361</v>
      </c>
      <c r="BB1197" s="162" t="s">
        <v>361</v>
      </c>
    </row>
    <row r="1198" spans="34:54">
      <c r="AH1198" s="165" t="s">
        <v>746</v>
      </c>
      <c r="AI1198" s="189">
        <v>1197</v>
      </c>
      <c r="AJ1198" s="189" t="s">
        <v>5846</v>
      </c>
      <c r="AK1198" s="183" t="s">
        <v>5847</v>
      </c>
      <c r="AL1198" s="186" t="s">
        <v>5848</v>
      </c>
      <c r="AM1198" s="162"/>
      <c r="AN1198" s="162"/>
      <c r="AO1198" s="162"/>
      <c r="AP1198" s="162"/>
      <c r="AQ1198" s="162"/>
      <c r="AR1198" s="162"/>
      <c r="AS1198" s="162"/>
      <c r="AT1198" s="162"/>
      <c r="AU1198" s="162"/>
      <c r="AV1198" s="162"/>
      <c r="AW1198" s="162"/>
      <c r="AX1198" s="162">
        <v>1196</v>
      </c>
      <c r="AY1198" s="162" t="s">
        <v>361</v>
      </c>
      <c r="AZ1198" s="162">
        <v>0</v>
      </c>
      <c r="BA1198" s="206" t="s">
        <v>361</v>
      </c>
      <c r="BB1198" s="162" t="s">
        <v>361</v>
      </c>
    </row>
    <row r="1199" spans="34:54">
      <c r="AH1199" s="165" t="s">
        <v>746</v>
      </c>
      <c r="AI1199" s="189">
        <v>1198</v>
      </c>
      <c r="AJ1199" s="189" t="s">
        <v>5849</v>
      </c>
      <c r="AK1199" s="184" t="s">
        <v>5850</v>
      </c>
      <c r="AL1199" s="187" t="s">
        <v>5851</v>
      </c>
      <c r="AM1199" s="162"/>
      <c r="AN1199" s="162"/>
      <c r="AO1199" s="162"/>
      <c r="AP1199" s="162"/>
      <c r="AQ1199" s="162"/>
      <c r="AR1199" s="162"/>
      <c r="AS1199" s="162"/>
      <c r="AT1199" s="162"/>
      <c r="AU1199" s="162"/>
      <c r="AV1199" s="162"/>
      <c r="AW1199" s="162"/>
      <c r="AX1199" s="162">
        <v>1197</v>
      </c>
      <c r="AY1199" s="162" t="s">
        <v>361</v>
      </c>
      <c r="AZ1199" s="162">
        <v>0</v>
      </c>
      <c r="BA1199" s="206" t="s">
        <v>361</v>
      </c>
      <c r="BB1199" s="162" t="s">
        <v>361</v>
      </c>
    </row>
    <row r="1200" spans="34:54">
      <c r="AH1200" s="165" t="s">
        <v>746</v>
      </c>
      <c r="AI1200" s="189">
        <v>1199</v>
      </c>
      <c r="AJ1200" s="189" t="s">
        <v>5852</v>
      </c>
      <c r="AK1200" s="183" t="s">
        <v>5853</v>
      </c>
      <c r="AL1200" s="186" t="s">
        <v>5854</v>
      </c>
      <c r="AM1200" s="162"/>
      <c r="AN1200" s="162"/>
      <c r="AO1200" s="162"/>
      <c r="AP1200" s="162"/>
      <c r="AQ1200" s="162"/>
      <c r="AR1200" s="162"/>
      <c r="AS1200" s="162"/>
      <c r="AT1200" s="162"/>
      <c r="AU1200" s="162"/>
      <c r="AV1200" s="162"/>
      <c r="AW1200" s="162"/>
      <c r="AX1200" s="162">
        <v>1198</v>
      </c>
      <c r="AY1200" s="162" t="s">
        <v>361</v>
      </c>
      <c r="AZ1200" s="162">
        <v>0</v>
      </c>
      <c r="BA1200" s="206" t="s">
        <v>361</v>
      </c>
      <c r="BB1200" s="162" t="s">
        <v>361</v>
      </c>
    </row>
    <row r="1201" spans="34:54">
      <c r="AH1201" s="165" t="s">
        <v>745</v>
      </c>
      <c r="AI1201" s="189">
        <v>1200</v>
      </c>
      <c r="AJ1201" s="189" t="s">
        <v>5855</v>
      </c>
      <c r="AK1201" s="184" t="s">
        <v>1534</v>
      </c>
      <c r="AL1201" s="187" t="s">
        <v>5856</v>
      </c>
      <c r="AM1201" s="162"/>
      <c r="AN1201" s="162"/>
      <c r="AO1201" s="162"/>
      <c r="AP1201" s="162"/>
      <c r="AQ1201" s="162"/>
      <c r="AR1201" s="162"/>
      <c r="AS1201" s="162"/>
      <c r="AT1201" s="162"/>
      <c r="AU1201" s="162"/>
      <c r="AV1201" s="162"/>
      <c r="AW1201" s="162"/>
      <c r="AX1201" s="162">
        <v>1199</v>
      </c>
      <c r="AY1201" s="162" t="s">
        <v>361</v>
      </c>
      <c r="AZ1201" s="162">
        <v>0</v>
      </c>
      <c r="BA1201" s="206" t="s">
        <v>361</v>
      </c>
      <c r="BB1201" s="162" t="s">
        <v>361</v>
      </c>
    </row>
    <row r="1202" spans="34:54">
      <c r="AH1202" s="165" t="s">
        <v>745</v>
      </c>
      <c r="AI1202" s="189">
        <v>1201</v>
      </c>
      <c r="AJ1202" s="189" t="s">
        <v>5857</v>
      </c>
      <c r="AK1202" s="183" t="s">
        <v>1536</v>
      </c>
      <c r="AL1202" s="186" t="s">
        <v>5858</v>
      </c>
      <c r="AM1202" s="162"/>
      <c r="AN1202" s="162"/>
      <c r="AO1202" s="162"/>
      <c r="AP1202" s="162"/>
      <c r="AQ1202" s="162"/>
      <c r="AR1202" s="162"/>
      <c r="AS1202" s="162"/>
      <c r="AT1202" s="162"/>
      <c r="AU1202" s="162"/>
      <c r="AV1202" s="162"/>
      <c r="AW1202" s="162"/>
      <c r="AX1202" s="162">
        <v>1200</v>
      </c>
      <c r="AY1202" s="162" t="s">
        <v>361</v>
      </c>
      <c r="AZ1202" s="162">
        <v>0</v>
      </c>
      <c r="BA1202" s="206" t="s">
        <v>361</v>
      </c>
      <c r="BB1202" s="162" t="s">
        <v>361</v>
      </c>
    </row>
    <row r="1203" spans="34:54">
      <c r="AH1203" s="165" t="s">
        <v>745</v>
      </c>
      <c r="AI1203" s="189">
        <v>1202</v>
      </c>
      <c r="AJ1203" s="189" t="s">
        <v>5859</v>
      </c>
      <c r="AK1203" s="184" t="s">
        <v>1538</v>
      </c>
      <c r="AL1203" s="187" t="s">
        <v>5860</v>
      </c>
      <c r="AM1203" s="162"/>
      <c r="AN1203" s="162"/>
      <c r="AO1203" s="162"/>
      <c r="AP1203" s="162"/>
      <c r="AQ1203" s="162"/>
      <c r="AR1203" s="162"/>
      <c r="AS1203" s="162"/>
      <c r="AT1203" s="162"/>
      <c r="AU1203" s="162"/>
      <c r="AV1203" s="162"/>
      <c r="AW1203" s="162"/>
      <c r="AX1203" s="162">
        <v>1201</v>
      </c>
      <c r="AY1203" s="162" t="s">
        <v>361</v>
      </c>
      <c r="AZ1203" s="162">
        <v>0</v>
      </c>
      <c r="BA1203" s="206" t="s">
        <v>361</v>
      </c>
      <c r="BB1203" s="162" t="s">
        <v>361</v>
      </c>
    </row>
    <row r="1204" spans="34:54">
      <c r="AH1204" s="165" t="s">
        <v>745</v>
      </c>
      <c r="AI1204" s="189">
        <v>1203</v>
      </c>
      <c r="AJ1204" s="189" t="s">
        <v>5861</v>
      </c>
      <c r="AK1204" s="183" t="s">
        <v>1540</v>
      </c>
      <c r="AL1204" s="186" t="s">
        <v>5862</v>
      </c>
      <c r="AM1204" s="162"/>
      <c r="AN1204" s="162"/>
      <c r="AO1204" s="162"/>
      <c r="AP1204" s="162"/>
      <c r="AQ1204" s="162"/>
      <c r="AR1204" s="162"/>
      <c r="AS1204" s="162"/>
      <c r="AT1204" s="162"/>
      <c r="AU1204" s="162"/>
      <c r="AV1204" s="162"/>
      <c r="AW1204" s="162"/>
      <c r="AX1204" s="162">
        <v>1202</v>
      </c>
      <c r="AY1204" s="162" t="s">
        <v>361</v>
      </c>
      <c r="AZ1204" s="162">
        <v>0</v>
      </c>
      <c r="BA1204" s="206" t="s">
        <v>361</v>
      </c>
      <c r="BB1204" s="162" t="s">
        <v>361</v>
      </c>
    </row>
    <row r="1205" spans="34:54">
      <c r="AH1205" s="165" t="s">
        <v>744</v>
      </c>
      <c r="AI1205" s="189">
        <v>1204</v>
      </c>
      <c r="AJ1205" s="189" t="s">
        <v>5863</v>
      </c>
      <c r="AK1205" s="184" t="s">
        <v>1542</v>
      </c>
      <c r="AL1205" s="187" t="s">
        <v>5864</v>
      </c>
      <c r="AM1205" s="162"/>
      <c r="AN1205" s="162"/>
      <c r="AO1205" s="162"/>
      <c r="AP1205" s="162"/>
      <c r="AQ1205" s="162"/>
      <c r="AR1205" s="162"/>
      <c r="AS1205" s="162"/>
      <c r="AT1205" s="162"/>
      <c r="AU1205" s="162"/>
      <c r="AV1205" s="162"/>
      <c r="AW1205" s="162"/>
      <c r="AX1205" s="162">
        <v>1203</v>
      </c>
      <c r="AY1205" s="162" t="s">
        <v>361</v>
      </c>
      <c r="AZ1205" s="162">
        <v>0</v>
      </c>
      <c r="BA1205" s="206" t="s">
        <v>361</v>
      </c>
      <c r="BB1205" s="162" t="s">
        <v>361</v>
      </c>
    </row>
    <row r="1206" spans="34:54">
      <c r="AH1206" s="165" t="s">
        <v>744</v>
      </c>
      <c r="AI1206" s="189">
        <v>1205</v>
      </c>
      <c r="AJ1206" s="189" t="s">
        <v>5865</v>
      </c>
      <c r="AK1206" s="183" t="s">
        <v>341</v>
      </c>
      <c r="AL1206" s="186" t="s">
        <v>5866</v>
      </c>
      <c r="AM1206" s="162"/>
      <c r="AN1206" s="162"/>
      <c r="AO1206" s="162"/>
      <c r="AP1206" s="162"/>
      <c r="AQ1206" s="162"/>
      <c r="AR1206" s="162"/>
      <c r="AS1206" s="162"/>
      <c r="AT1206" s="162"/>
      <c r="AU1206" s="162"/>
      <c r="AV1206" s="162"/>
      <c r="AW1206" s="162"/>
      <c r="AX1206" s="162">
        <v>1204</v>
      </c>
      <c r="AY1206" s="162" t="s">
        <v>361</v>
      </c>
      <c r="AZ1206" s="162">
        <v>0</v>
      </c>
      <c r="BA1206" s="206" t="s">
        <v>361</v>
      </c>
      <c r="BB1206" s="162" t="s">
        <v>361</v>
      </c>
    </row>
    <row r="1207" spans="34:54">
      <c r="AH1207" s="165" t="s">
        <v>744</v>
      </c>
      <c r="AI1207" s="189">
        <v>1206</v>
      </c>
      <c r="AJ1207" s="189" t="s">
        <v>5867</v>
      </c>
      <c r="AK1207" s="184" t="s">
        <v>1545</v>
      </c>
      <c r="AL1207" s="187" t="s">
        <v>5868</v>
      </c>
      <c r="AM1207" s="162"/>
      <c r="AN1207" s="162"/>
      <c r="AO1207" s="162"/>
      <c r="AP1207" s="162"/>
      <c r="AQ1207" s="162"/>
      <c r="AR1207" s="162"/>
      <c r="AS1207" s="162"/>
      <c r="AT1207" s="162"/>
      <c r="AU1207" s="162"/>
      <c r="AV1207" s="162"/>
      <c r="AW1207" s="162"/>
      <c r="AX1207" s="162">
        <v>1205</v>
      </c>
      <c r="AY1207" s="162" t="s">
        <v>361</v>
      </c>
      <c r="AZ1207" s="162">
        <v>0</v>
      </c>
      <c r="BA1207" s="206" t="s">
        <v>361</v>
      </c>
      <c r="BB1207" s="162" t="s">
        <v>361</v>
      </c>
    </row>
    <row r="1208" spans="34:54">
      <c r="AH1208" s="165" t="s">
        <v>914</v>
      </c>
      <c r="AI1208" s="189">
        <v>1207</v>
      </c>
      <c r="AJ1208" s="189" t="s">
        <v>5869</v>
      </c>
      <c r="AK1208" s="183" t="s">
        <v>5870</v>
      </c>
      <c r="AL1208" s="186" t="s">
        <v>5871</v>
      </c>
      <c r="AM1208" s="162"/>
      <c r="AN1208" s="162"/>
      <c r="AO1208" s="162"/>
      <c r="AP1208" s="162"/>
      <c r="AQ1208" s="162"/>
      <c r="AR1208" s="162"/>
      <c r="AS1208" s="162"/>
      <c r="AT1208" s="162"/>
      <c r="AU1208" s="162"/>
      <c r="AV1208" s="162"/>
      <c r="AW1208" s="162"/>
      <c r="AX1208" s="162">
        <v>1206</v>
      </c>
      <c r="AY1208" s="162" t="s">
        <v>361</v>
      </c>
      <c r="AZ1208" s="162">
        <v>0</v>
      </c>
      <c r="BA1208" s="206" t="s">
        <v>361</v>
      </c>
      <c r="BB1208" s="162" t="s">
        <v>361</v>
      </c>
    </row>
    <row r="1209" spans="34:54">
      <c r="AH1209" s="165" t="s">
        <v>914</v>
      </c>
      <c r="AI1209" s="189">
        <v>1208</v>
      </c>
      <c r="AJ1209" s="189" t="s">
        <v>5872</v>
      </c>
      <c r="AK1209" s="184" t="s">
        <v>5873</v>
      </c>
      <c r="AL1209" s="187" t="s">
        <v>5874</v>
      </c>
      <c r="AM1209" s="162"/>
      <c r="AN1209" s="162"/>
      <c r="AO1209" s="162"/>
      <c r="AP1209" s="162"/>
      <c r="AQ1209" s="162"/>
      <c r="AR1209" s="162"/>
      <c r="AS1209" s="162"/>
      <c r="AT1209" s="162"/>
      <c r="AU1209" s="162"/>
      <c r="AV1209" s="162"/>
      <c r="AW1209" s="162"/>
      <c r="AX1209" s="162">
        <v>1207</v>
      </c>
      <c r="AY1209" s="162" t="s">
        <v>361</v>
      </c>
      <c r="AZ1209" s="162">
        <v>0</v>
      </c>
      <c r="BA1209" s="206" t="s">
        <v>361</v>
      </c>
      <c r="BB1209" s="162" t="s">
        <v>361</v>
      </c>
    </row>
    <row r="1210" spans="34:54">
      <c r="AH1210" s="165" t="s">
        <v>914</v>
      </c>
      <c r="AI1210" s="189">
        <v>1209</v>
      </c>
      <c r="AJ1210" s="189" t="s">
        <v>5875</v>
      </c>
      <c r="AK1210" s="183" t="s">
        <v>2900</v>
      </c>
      <c r="AL1210" s="186" t="s">
        <v>5876</v>
      </c>
      <c r="AM1210" s="162"/>
      <c r="AN1210" s="162"/>
      <c r="AO1210" s="162"/>
      <c r="AP1210" s="162"/>
      <c r="AQ1210" s="162"/>
      <c r="AR1210" s="162"/>
      <c r="AS1210" s="162"/>
      <c r="AT1210" s="162"/>
      <c r="AU1210" s="162"/>
      <c r="AV1210" s="162"/>
      <c r="AW1210" s="162"/>
      <c r="AX1210" s="162">
        <v>1208</v>
      </c>
      <c r="AY1210" s="162" t="s">
        <v>361</v>
      </c>
      <c r="AZ1210" s="162">
        <v>0</v>
      </c>
      <c r="BA1210" s="206" t="s">
        <v>361</v>
      </c>
      <c r="BB1210" s="162" t="s">
        <v>361</v>
      </c>
    </row>
    <row r="1211" spans="34:54">
      <c r="AH1211" s="165" t="s">
        <v>914</v>
      </c>
      <c r="AI1211" s="189">
        <v>1210</v>
      </c>
      <c r="AJ1211" s="189" t="s">
        <v>5877</v>
      </c>
      <c r="AK1211" s="184" t="s">
        <v>5878</v>
      </c>
      <c r="AL1211" s="187" t="s">
        <v>5879</v>
      </c>
      <c r="AM1211" s="162"/>
      <c r="AN1211" s="162"/>
      <c r="AO1211" s="162"/>
      <c r="AP1211" s="162"/>
      <c r="AQ1211" s="162"/>
      <c r="AR1211" s="162"/>
      <c r="AS1211" s="162"/>
      <c r="AT1211" s="162"/>
      <c r="AU1211" s="162"/>
      <c r="AV1211" s="162"/>
      <c r="AW1211" s="162"/>
      <c r="AX1211" s="162">
        <v>1209</v>
      </c>
      <c r="AY1211" s="162" t="s">
        <v>361</v>
      </c>
      <c r="AZ1211" s="162">
        <v>0</v>
      </c>
      <c r="BA1211" s="206" t="s">
        <v>361</v>
      </c>
      <c r="BB1211" s="162" t="s">
        <v>361</v>
      </c>
    </row>
    <row r="1212" spans="34:54">
      <c r="AH1212" s="165" t="s">
        <v>914</v>
      </c>
      <c r="AI1212" s="189">
        <v>1211</v>
      </c>
      <c r="AJ1212" s="189" t="s">
        <v>5880</v>
      </c>
      <c r="AK1212" s="183" t="s">
        <v>5881</v>
      </c>
      <c r="AL1212" s="186" t="s">
        <v>5882</v>
      </c>
      <c r="AM1212" s="162"/>
      <c r="AN1212" s="162"/>
      <c r="AO1212" s="162"/>
      <c r="AP1212" s="162"/>
      <c r="AQ1212" s="162"/>
      <c r="AR1212" s="162"/>
      <c r="AS1212" s="162"/>
      <c r="AT1212" s="162"/>
      <c r="AU1212" s="162"/>
      <c r="AV1212" s="162"/>
      <c r="AW1212" s="162"/>
      <c r="AX1212" s="162">
        <v>1210</v>
      </c>
      <c r="AY1212" s="162" t="s">
        <v>361</v>
      </c>
      <c r="AZ1212" s="162">
        <v>0</v>
      </c>
      <c r="BA1212" s="206" t="s">
        <v>361</v>
      </c>
      <c r="BB1212" s="162" t="s">
        <v>361</v>
      </c>
    </row>
    <row r="1213" spans="34:54">
      <c r="AH1213" s="165" t="s">
        <v>914</v>
      </c>
      <c r="AI1213" s="189">
        <v>1212</v>
      </c>
      <c r="AJ1213" s="189" t="s">
        <v>5883</v>
      </c>
      <c r="AK1213" s="184" t="s">
        <v>5884</v>
      </c>
      <c r="AL1213" s="187" t="s">
        <v>5885</v>
      </c>
      <c r="AM1213" s="162"/>
      <c r="AN1213" s="162"/>
      <c r="AO1213" s="162"/>
      <c r="AP1213" s="162"/>
      <c r="AQ1213" s="162"/>
      <c r="AR1213" s="162"/>
      <c r="AS1213" s="162"/>
      <c r="AT1213" s="162"/>
      <c r="AU1213" s="162"/>
      <c r="AV1213" s="162"/>
      <c r="AW1213" s="162"/>
      <c r="AX1213" s="162">
        <v>1211</v>
      </c>
      <c r="AY1213" s="162" t="s">
        <v>361</v>
      </c>
      <c r="AZ1213" s="162">
        <v>0</v>
      </c>
      <c r="BA1213" s="206" t="s">
        <v>361</v>
      </c>
      <c r="BB1213" s="162" t="s">
        <v>361</v>
      </c>
    </row>
    <row r="1214" spans="34:54">
      <c r="AH1214" s="165" t="s">
        <v>914</v>
      </c>
      <c r="AI1214" s="189">
        <v>1213</v>
      </c>
      <c r="AJ1214" s="189" t="s">
        <v>5886</v>
      </c>
      <c r="AK1214" s="183" t="s">
        <v>3624</v>
      </c>
      <c r="AL1214" s="186" t="s">
        <v>5887</v>
      </c>
      <c r="AM1214" s="162"/>
      <c r="AN1214" s="162"/>
      <c r="AO1214" s="162"/>
      <c r="AP1214" s="162"/>
      <c r="AQ1214" s="162"/>
      <c r="AR1214" s="162"/>
      <c r="AS1214" s="162"/>
      <c r="AT1214" s="162"/>
      <c r="AU1214" s="162"/>
      <c r="AV1214" s="162"/>
      <c r="AW1214" s="162"/>
      <c r="AX1214" s="162">
        <v>1212</v>
      </c>
      <c r="AY1214" s="162" t="s">
        <v>361</v>
      </c>
      <c r="AZ1214" s="162">
        <v>0</v>
      </c>
      <c r="BA1214" s="206" t="s">
        <v>361</v>
      </c>
      <c r="BB1214" s="162" t="s">
        <v>361</v>
      </c>
    </row>
    <row r="1215" spans="34:54">
      <c r="AH1215" s="165" t="s">
        <v>914</v>
      </c>
      <c r="AI1215" s="189">
        <v>1214</v>
      </c>
      <c r="AJ1215" s="189" t="s">
        <v>5888</v>
      </c>
      <c r="AK1215" s="184" t="s">
        <v>5889</v>
      </c>
      <c r="AL1215" s="187" t="s">
        <v>5890</v>
      </c>
      <c r="AM1215" s="162"/>
      <c r="AN1215" s="162"/>
      <c r="AO1215" s="162"/>
      <c r="AP1215" s="162"/>
      <c r="AQ1215" s="162"/>
      <c r="AR1215" s="162"/>
      <c r="AS1215" s="162"/>
      <c r="AT1215" s="162"/>
      <c r="AU1215" s="162"/>
      <c r="AV1215" s="162"/>
      <c r="AW1215" s="162"/>
      <c r="AX1215" s="162">
        <v>1213</v>
      </c>
      <c r="AY1215" s="162" t="s">
        <v>361</v>
      </c>
      <c r="AZ1215" s="162">
        <v>0</v>
      </c>
      <c r="BA1215" s="206" t="s">
        <v>361</v>
      </c>
      <c r="BB1215" s="162" t="s">
        <v>361</v>
      </c>
    </row>
    <row r="1216" spans="34:54">
      <c r="AH1216" s="165" t="s">
        <v>914</v>
      </c>
      <c r="AI1216" s="189">
        <v>1215</v>
      </c>
      <c r="AJ1216" s="189" t="s">
        <v>5891</v>
      </c>
      <c r="AK1216" s="183" t="s">
        <v>5892</v>
      </c>
      <c r="AL1216" s="186" t="s">
        <v>5893</v>
      </c>
      <c r="AM1216" s="162"/>
      <c r="AN1216" s="162"/>
      <c r="AO1216" s="162"/>
      <c r="AP1216" s="162"/>
      <c r="AQ1216" s="162"/>
      <c r="AR1216" s="162"/>
      <c r="AS1216" s="162"/>
      <c r="AT1216" s="162"/>
      <c r="AU1216" s="162"/>
      <c r="AV1216" s="162"/>
      <c r="AW1216" s="162"/>
      <c r="AX1216" s="162">
        <v>1214</v>
      </c>
      <c r="AY1216" s="162" t="s">
        <v>361</v>
      </c>
      <c r="AZ1216" s="162">
        <v>0</v>
      </c>
      <c r="BA1216" s="206" t="s">
        <v>361</v>
      </c>
      <c r="BB1216" s="162" t="s">
        <v>361</v>
      </c>
    </row>
    <row r="1217" spans="34:54">
      <c r="AH1217" s="165" t="s">
        <v>914</v>
      </c>
      <c r="AI1217" s="189">
        <v>1216</v>
      </c>
      <c r="AJ1217" s="189" t="s">
        <v>5894</v>
      </c>
      <c r="AK1217" s="184" t="s">
        <v>5895</v>
      </c>
      <c r="AL1217" s="187" t="s">
        <v>5896</v>
      </c>
      <c r="AM1217" s="162"/>
      <c r="AN1217" s="162"/>
      <c r="AO1217" s="162"/>
      <c r="AP1217" s="162"/>
      <c r="AQ1217" s="162"/>
      <c r="AR1217" s="162"/>
      <c r="AS1217" s="162"/>
      <c r="AT1217" s="162"/>
      <c r="AU1217" s="162"/>
      <c r="AV1217" s="162"/>
      <c r="AW1217" s="162"/>
      <c r="AX1217" s="162">
        <v>1215</v>
      </c>
      <c r="AY1217" s="162" t="s">
        <v>361</v>
      </c>
      <c r="AZ1217" s="162">
        <v>0</v>
      </c>
      <c r="BA1217" s="206" t="s">
        <v>361</v>
      </c>
      <c r="BB1217" s="162" t="s">
        <v>361</v>
      </c>
    </row>
    <row r="1218" spans="34:54">
      <c r="AH1218" s="165" t="s">
        <v>885</v>
      </c>
      <c r="AI1218" s="189">
        <v>1217</v>
      </c>
      <c r="AJ1218" s="189" t="s">
        <v>5897</v>
      </c>
      <c r="AK1218" s="183" t="s">
        <v>46</v>
      </c>
      <c r="AL1218" s="186" t="s">
        <v>5898</v>
      </c>
      <c r="AM1218" s="162"/>
      <c r="AN1218" s="162"/>
      <c r="AO1218" s="162"/>
      <c r="AP1218" s="162"/>
      <c r="AQ1218" s="162"/>
      <c r="AR1218" s="162"/>
      <c r="AS1218" s="162"/>
      <c r="AT1218" s="162"/>
      <c r="AU1218" s="162"/>
      <c r="AV1218" s="162"/>
      <c r="AW1218" s="162"/>
      <c r="AX1218" s="162">
        <v>1216</v>
      </c>
      <c r="AY1218" s="162" t="s">
        <v>361</v>
      </c>
      <c r="AZ1218" s="162">
        <v>0</v>
      </c>
      <c r="BA1218" s="206" t="s">
        <v>361</v>
      </c>
      <c r="BB1218" s="162" t="s">
        <v>361</v>
      </c>
    </row>
    <row r="1219" spans="34:54">
      <c r="AH1219" s="165" t="s">
        <v>885</v>
      </c>
      <c r="AI1219" s="189">
        <v>1218</v>
      </c>
      <c r="AJ1219" s="189" t="s">
        <v>5899</v>
      </c>
      <c r="AK1219" s="184" t="s">
        <v>5900</v>
      </c>
      <c r="AL1219" s="187" t="s">
        <v>5901</v>
      </c>
      <c r="AM1219" s="162"/>
      <c r="AN1219" s="162"/>
      <c r="AO1219" s="162"/>
      <c r="AP1219" s="162"/>
      <c r="AQ1219" s="162"/>
      <c r="AR1219" s="162"/>
      <c r="AS1219" s="162"/>
      <c r="AT1219" s="162"/>
      <c r="AU1219" s="162"/>
      <c r="AV1219" s="162"/>
      <c r="AW1219" s="162"/>
      <c r="AX1219" s="162">
        <v>1217</v>
      </c>
      <c r="AY1219" s="162" t="s">
        <v>361</v>
      </c>
      <c r="AZ1219" s="162">
        <v>0</v>
      </c>
      <c r="BA1219" s="206" t="s">
        <v>361</v>
      </c>
      <c r="BB1219" s="162" t="s">
        <v>361</v>
      </c>
    </row>
    <row r="1220" spans="34:54">
      <c r="AH1220" s="165" t="s">
        <v>885</v>
      </c>
      <c r="AI1220" s="189">
        <v>1219</v>
      </c>
      <c r="AJ1220" s="189" t="s">
        <v>5902</v>
      </c>
      <c r="AK1220" s="183" t="s">
        <v>5903</v>
      </c>
      <c r="AL1220" s="186" t="s">
        <v>5904</v>
      </c>
      <c r="AM1220" s="162"/>
      <c r="AN1220" s="162"/>
      <c r="AO1220" s="162"/>
      <c r="AP1220" s="162"/>
      <c r="AQ1220" s="162"/>
      <c r="AR1220" s="162"/>
      <c r="AS1220" s="162"/>
      <c r="AT1220" s="162"/>
      <c r="AU1220" s="162"/>
      <c r="AV1220" s="162"/>
      <c r="AW1220" s="162"/>
      <c r="AX1220" s="162">
        <v>1218</v>
      </c>
      <c r="AY1220" s="162" t="s">
        <v>361</v>
      </c>
      <c r="AZ1220" s="162">
        <v>0</v>
      </c>
      <c r="BA1220" s="206" t="s">
        <v>361</v>
      </c>
      <c r="BB1220" s="162" t="s">
        <v>361</v>
      </c>
    </row>
    <row r="1221" spans="34:54">
      <c r="AH1221" s="165" t="s">
        <v>885</v>
      </c>
      <c r="AI1221" s="189">
        <v>1220</v>
      </c>
      <c r="AJ1221" s="189" t="s">
        <v>5905</v>
      </c>
      <c r="AK1221" s="184" t="s">
        <v>5906</v>
      </c>
      <c r="AL1221" s="187" t="s">
        <v>5907</v>
      </c>
      <c r="AM1221" s="162"/>
      <c r="AN1221" s="162"/>
      <c r="AO1221" s="162"/>
      <c r="AP1221" s="162"/>
      <c r="AQ1221" s="162"/>
      <c r="AR1221" s="162"/>
      <c r="AS1221" s="162"/>
      <c r="AT1221" s="162"/>
      <c r="AU1221" s="162"/>
      <c r="AV1221" s="162"/>
      <c r="AW1221" s="162"/>
      <c r="AX1221" s="162">
        <v>1219</v>
      </c>
      <c r="AY1221" s="162" t="s">
        <v>361</v>
      </c>
      <c r="AZ1221" s="162">
        <v>0</v>
      </c>
      <c r="BA1221" s="206" t="s">
        <v>361</v>
      </c>
      <c r="BB1221" s="162" t="s">
        <v>361</v>
      </c>
    </row>
    <row r="1222" spans="34:54">
      <c r="AH1222" s="165" t="s">
        <v>885</v>
      </c>
      <c r="AI1222" s="189">
        <v>1221</v>
      </c>
      <c r="AJ1222" s="189" t="s">
        <v>5908</v>
      </c>
      <c r="AK1222" s="183" t="s">
        <v>5909</v>
      </c>
      <c r="AL1222" s="186" t="s">
        <v>5910</v>
      </c>
      <c r="AM1222" s="162"/>
      <c r="AN1222" s="162"/>
      <c r="AO1222" s="162"/>
      <c r="AP1222" s="162"/>
      <c r="AQ1222" s="162"/>
      <c r="AR1222" s="162"/>
      <c r="AS1222" s="162"/>
      <c r="AT1222" s="162"/>
      <c r="AU1222" s="162"/>
      <c r="AV1222" s="162"/>
      <c r="AW1222" s="162"/>
      <c r="AX1222" s="162">
        <v>1220</v>
      </c>
      <c r="AY1222" s="162" t="s">
        <v>361</v>
      </c>
      <c r="AZ1222" s="162">
        <v>0</v>
      </c>
      <c r="BA1222" s="206" t="s">
        <v>361</v>
      </c>
      <c r="BB1222" s="162" t="s">
        <v>361</v>
      </c>
    </row>
    <row r="1223" spans="34:54">
      <c r="AH1223" s="165" t="s">
        <v>885</v>
      </c>
      <c r="AI1223" s="189">
        <v>1222</v>
      </c>
      <c r="AJ1223" s="189" t="s">
        <v>5911</v>
      </c>
      <c r="AK1223" s="184" t="s">
        <v>5912</v>
      </c>
      <c r="AL1223" s="187" t="s">
        <v>5913</v>
      </c>
      <c r="AM1223" s="162"/>
      <c r="AN1223" s="162"/>
      <c r="AO1223" s="162"/>
      <c r="AP1223" s="162"/>
      <c r="AQ1223" s="162"/>
      <c r="AR1223" s="162"/>
      <c r="AS1223" s="162"/>
      <c r="AT1223" s="162"/>
      <c r="AU1223" s="162"/>
      <c r="AV1223" s="162"/>
      <c r="AW1223" s="162"/>
      <c r="AX1223" s="162">
        <v>1221</v>
      </c>
      <c r="AY1223" s="162" t="s">
        <v>361</v>
      </c>
      <c r="AZ1223" s="162">
        <v>0</v>
      </c>
      <c r="BA1223" s="206" t="s">
        <v>361</v>
      </c>
      <c r="BB1223" s="162" t="s">
        <v>361</v>
      </c>
    </row>
    <row r="1224" spans="34:54">
      <c r="AH1224" s="165" t="s">
        <v>885</v>
      </c>
      <c r="AI1224" s="189">
        <v>1223</v>
      </c>
      <c r="AJ1224" s="189" t="s">
        <v>5914</v>
      </c>
      <c r="AK1224" s="183" t="s">
        <v>5915</v>
      </c>
      <c r="AL1224" s="186" t="s">
        <v>5916</v>
      </c>
      <c r="AM1224" s="162"/>
      <c r="AN1224" s="162"/>
      <c r="AO1224" s="162"/>
      <c r="AP1224" s="162"/>
      <c r="AQ1224" s="162"/>
      <c r="AR1224" s="162"/>
      <c r="AS1224" s="162"/>
      <c r="AT1224" s="162"/>
      <c r="AU1224" s="162"/>
      <c r="AV1224" s="162"/>
      <c r="AW1224" s="162"/>
      <c r="AX1224" s="162">
        <v>1222</v>
      </c>
      <c r="AY1224" s="162" t="s">
        <v>361</v>
      </c>
      <c r="AZ1224" s="162">
        <v>0</v>
      </c>
      <c r="BA1224" s="206" t="s">
        <v>361</v>
      </c>
      <c r="BB1224" s="162" t="s">
        <v>361</v>
      </c>
    </row>
    <row r="1225" spans="34:54">
      <c r="AH1225" s="165" t="s">
        <v>885</v>
      </c>
      <c r="AI1225" s="189">
        <v>1224</v>
      </c>
      <c r="AJ1225" s="189" t="s">
        <v>5917</v>
      </c>
      <c r="AK1225" s="184" t="s">
        <v>5918</v>
      </c>
      <c r="AL1225" s="187" t="s">
        <v>5919</v>
      </c>
      <c r="AM1225" s="162"/>
      <c r="AN1225" s="162"/>
      <c r="AO1225" s="162"/>
      <c r="AP1225" s="162"/>
      <c r="AQ1225" s="162"/>
      <c r="AR1225" s="162"/>
      <c r="AS1225" s="162"/>
      <c r="AT1225" s="162"/>
      <c r="AU1225" s="162"/>
      <c r="AV1225" s="162"/>
      <c r="AW1225" s="162"/>
      <c r="AX1225" s="162">
        <v>1223</v>
      </c>
      <c r="AY1225" s="162" t="s">
        <v>361</v>
      </c>
      <c r="AZ1225" s="162">
        <v>0</v>
      </c>
      <c r="BA1225" s="206" t="s">
        <v>361</v>
      </c>
      <c r="BB1225" s="162" t="s">
        <v>361</v>
      </c>
    </row>
    <row r="1226" spans="34:54">
      <c r="AH1226" s="165" t="s">
        <v>885</v>
      </c>
      <c r="AI1226" s="189">
        <v>1225</v>
      </c>
      <c r="AJ1226" s="189" t="s">
        <v>5920</v>
      </c>
      <c r="AK1226" s="183" t="s">
        <v>5921</v>
      </c>
      <c r="AL1226" s="186" t="s">
        <v>5922</v>
      </c>
      <c r="AM1226" s="162"/>
      <c r="AN1226" s="162"/>
      <c r="AO1226" s="162"/>
      <c r="AP1226" s="162"/>
      <c r="AQ1226" s="162"/>
      <c r="AR1226" s="162"/>
      <c r="AS1226" s="162"/>
      <c r="AT1226" s="162"/>
      <c r="AU1226" s="162"/>
      <c r="AV1226" s="162"/>
      <c r="AW1226" s="162"/>
      <c r="AX1226" s="162">
        <v>1224</v>
      </c>
      <c r="AY1226" s="162" t="s">
        <v>361</v>
      </c>
      <c r="AZ1226" s="162">
        <v>0</v>
      </c>
      <c r="BA1226" s="206" t="s">
        <v>361</v>
      </c>
      <c r="BB1226" s="162" t="s">
        <v>361</v>
      </c>
    </row>
    <row r="1227" spans="34:54">
      <c r="AH1227" s="165" t="s">
        <v>885</v>
      </c>
      <c r="AI1227" s="189">
        <v>1226</v>
      </c>
      <c r="AJ1227" s="189" t="s">
        <v>5923</v>
      </c>
      <c r="AK1227" s="184" t="s">
        <v>5924</v>
      </c>
      <c r="AL1227" s="187" t="s">
        <v>5925</v>
      </c>
      <c r="AM1227" s="162"/>
      <c r="AN1227" s="162"/>
      <c r="AO1227" s="162"/>
      <c r="AP1227" s="162"/>
      <c r="AQ1227" s="162"/>
      <c r="AR1227" s="162"/>
      <c r="AS1227" s="162"/>
      <c r="AT1227" s="162"/>
      <c r="AU1227" s="162"/>
      <c r="AV1227" s="162"/>
      <c r="AW1227" s="162"/>
      <c r="AX1227" s="162">
        <v>1225</v>
      </c>
      <c r="AY1227" s="162" t="s">
        <v>361</v>
      </c>
      <c r="AZ1227" s="162">
        <v>0</v>
      </c>
      <c r="BA1227" s="206" t="s">
        <v>361</v>
      </c>
      <c r="BB1227" s="162" t="s">
        <v>361</v>
      </c>
    </row>
    <row r="1228" spans="34:54">
      <c r="AH1228" s="165" t="s">
        <v>885</v>
      </c>
      <c r="AI1228" s="189">
        <v>1227</v>
      </c>
      <c r="AJ1228" s="189" t="s">
        <v>5926</v>
      </c>
      <c r="AK1228" s="183" t="s">
        <v>5927</v>
      </c>
      <c r="AL1228" s="186" t="s">
        <v>5928</v>
      </c>
      <c r="AM1228" s="162"/>
      <c r="AN1228" s="162"/>
      <c r="AO1228" s="162"/>
      <c r="AP1228" s="162"/>
      <c r="AQ1228" s="162"/>
      <c r="AR1228" s="162"/>
      <c r="AS1228" s="162"/>
      <c r="AT1228" s="162"/>
      <c r="AU1228" s="162"/>
      <c r="AV1228" s="162"/>
      <c r="AW1228" s="162"/>
      <c r="AX1228" s="162">
        <v>1226</v>
      </c>
      <c r="AY1228" s="162" t="s">
        <v>361</v>
      </c>
      <c r="AZ1228" s="162">
        <v>0</v>
      </c>
      <c r="BA1228" s="206" t="s">
        <v>361</v>
      </c>
      <c r="BB1228" s="162" t="s">
        <v>361</v>
      </c>
    </row>
    <row r="1229" spans="34:54">
      <c r="AH1229" s="165" t="s">
        <v>885</v>
      </c>
      <c r="AI1229" s="189">
        <v>1228</v>
      </c>
      <c r="AJ1229" s="189" t="s">
        <v>5929</v>
      </c>
      <c r="AK1229" s="184" t="s">
        <v>5930</v>
      </c>
      <c r="AL1229" s="187" t="s">
        <v>5931</v>
      </c>
      <c r="AM1229" s="162"/>
      <c r="AN1229" s="162"/>
      <c r="AO1229" s="162"/>
      <c r="AP1229" s="162"/>
      <c r="AQ1229" s="162"/>
      <c r="AR1229" s="162"/>
      <c r="AS1229" s="162"/>
      <c r="AT1229" s="162"/>
      <c r="AU1229" s="162"/>
      <c r="AV1229" s="162"/>
      <c r="AW1229" s="162"/>
      <c r="AX1229" s="162">
        <v>1227</v>
      </c>
      <c r="AY1229" s="162" t="s">
        <v>361</v>
      </c>
      <c r="AZ1229" s="162">
        <v>0</v>
      </c>
      <c r="BA1229" s="206" t="s">
        <v>361</v>
      </c>
      <c r="BB1229" s="162" t="s">
        <v>361</v>
      </c>
    </row>
    <row r="1230" spans="34:54">
      <c r="AH1230" s="165" t="s">
        <v>885</v>
      </c>
      <c r="AI1230" s="189">
        <v>1229</v>
      </c>
      <c r="AJ1230" s="189" t="s">
        <v>5932</v>
      </c>
      <c r="AK1230" s="183" t="s">
        <v>5933</v>
      </c>
      <c r="AL1230" s="186" t="s">
        <v>5934</v>
      </c>
      <c r="AM1230" s="162"/>
      <c r="AN1230" s="162"/>
      <c r="AO1230" s="162"/>
      <c r="AP1230" s="162"/>
      <c r="AQ1230" s="162"/>
      <c r="AR1230" s="162"/>
      <c r="AS1230" s="162"/>
      <c r="AT1230" s="162"/>
      <c r="AU1230" s="162"/>
      <c r="AV1230" s="162"/>
      <c r="AW1230" s="162"/>
      <c r="AX1230" s="162">
        <v>1228</v>
      </c>
      <c r="AY1230" s="162" t="s">
        <v>361</v>
      </c>
      <c r="AZ1230" s="162">
        <v>0</v>
      </c>
      <c r="BA1230" s="206" t="s">
        <v>361</v>
      </c>
      <c r="BB1230" s="162" t="s">
        <v>361</v>
      </c>
    </row>
    <row r="1231" spans="34:54">
      <c r="AH1231" s="165" t="s">
        <v>885</v>
      </c>
      <c r="AI1231" s="189">
        <v>1230</v>
      </c>
      <c r="AJ1231" s="189" t="s">
        <v>5935</v>
      </c>
      <c r="AK1231" s="184" t="s">
        <v>5936</v>
      </c>
      <c r="AL1231" s="187" t="s">
        <v>5937</v>
      </c>
      <c r="AM1231" s="162"/>
      <c r="AN1231" s="162"/>
      <c r="AO1231" s="162"/>
      <c r="AP1231" s="162"/>
      <c r="AQ1231" s="162"/>
      <c r="AR1231" s="162"/>
      <c r="AS1231" s="162"/>
      <c r="AT1231" s="162"/>
      <c r="AU1231" s="162"/>
      <c r="AV1231" s="162"/>
      <c r="AW1231" s="162"/>
      <c r="AX1231" s="162">
        <v>1229</v>
      </c>
      <c r="AY1231" s="162" t="s">
        <v>361</v>
      </c>
      <c r="AZ1231" s="162">
        <v>0</v>
      </c>
      <c r="BA1231" s="206" t="s">
        <v>361</v>
      </c>
      <c r="BB1231" s="162" t="s">
        <v>361</v>
      </c>
    </row>
    <row r="1232" spans="34:54">
      <c r="AH1232" s="165" t="s">
        <v>885</v>
      </c>
      <c r="AI1232" s="189">
        <v>1231</v>
      </c>
      <c r="AJ1232" s="189" t="s">
        <v>5938</v>
      </c>
      <c r="AK1232" s="183" t="s">
        <v>5939</v>
      </c>
      <c r="AL1232" s="186" t="s">
        <v>5940</v>
      </c>
      <c r="AM1232" s="162"/>
      <c r="AN1232" s="162"/>
      <c r="AO1232" s="162"/>
      <c r="AP1232" s="162"/>
      <c r="AQ1232" s="162"/>
      <c r="AR1232" s="162"/>
      <c r="AS1232" s="162"/>
      <c r="AT1232" s="162"/>
      <c r="AU1232" s="162"/>
      <c r="AV1232" s="162"/>
      <c r="AW1232" s="162"/>
      <c r="AX1232" s="162">
        <v>1230</v>
      </c>
      <c r="AY1232" s="162" t="s">
        <v>361</v>
      </c>
      <c r="AZ1232" s="162">
        <v>0</v>
      </c>
      <c r="BA1232" s="206" t="s">
        <v>361</v>
      </c>
      <c r="BB1232" s="162" t="s">
        <v>361</v>
      </c>
    </row>
    <row r="1233" spans="34:54">
      <c r="AH1233" s="165" t="s">
        <v>885</v>
      </c>
      <c r="AI1233" s="189">
        <v>1232</v>
      </c>
      <c r="AJ1233" s="189" t="s">
        <v>5941</v>
      </c>
      <c r="AK1233" s="184" t="s">
        <v>5942</v>
      </c>
      <c r="AL1233" s="187" t="s">
        <v>5943</v>
      </c>
      <c r="AM1233" s="162"/>
      <c r="AN1233" s="162"/>
      <c r="AO1233" s="162"/>
      <c r="AP1233" s="162"/>
      <c r="AQ1233" s="162"/>
      <c r="AR1233" s="162"/>
      <c r="AS1233" s="162"/>
      <c r="AT1233" s="162"/>
      <c r="AU1233" s="162"/>
      <c r="AV1233" s="162"/>
      <c r="AW1233" s="162"/>
      <c r="AX1233" s="162">
        <v>1231</v>
      </c>
      <c r="AY1233" s="162" t="s">
        <v>361</v>
      </c>
      <c r="AZ1233" s="162">
        <v>0</v>
      </c>
      <c r="BA1233" s="206" t="s">
        <v>361</v>
      </c>
      <c r="BB1233" s="162" t="s">
        <v>361</v>
      </c>
    </row>
    <row r="1234" spans="34:54">
      <c r="AH1234" s="165" t="s">
        <v>884</v>
      </c>
      <c r="AI1234" s="189">
        <v>1233</v>
      </c>
      <c r="AJ1234" s="189" t="s">
        <v>5944</v>
      </c>
      <c r="AK1234" s="183" t="s">
        <v>5945</v>
      </c>
      <c r="AL1234" s="186" t="s">
        <v>5946</v>
      </c>
      <c r="AM1234" s="162"/>
      <c r="AN1234" s="162"/>
      <c r="AO1234" s="162"/>
      <c r="AP1234" s="162"/>
      <c r="AQ1234" s="162"/>
      <c r="AR1234" s="162"/>
      <c r="AS1234" s="162"/>
      <c r="AT1234" s="162"/>
      <c r="AU1234" s="162"/>
      <c r="AV1234" s="162"/>
      <c r="AW1234" s="162"/>
      <c r="AX1234" s="162">
        <v>1232</v>
      </c>
      <c r="AY1234" s="162" t="s">
        <v>361</v>
      </c>
      <c r="AZ1234" s="162">
        <v>0</v>
      </c>
      <c r="BA1234" s="206" t="s">
        <v>361</v>
      </c>
      <c r="BB1234" s="162" t="s">
        <v>361</v>
      </c>
    </row>
    <row r="1235" spans="34:54">
      <c r="AH1235" s="165" t="s">
        <v>884</v>
      </c>
      <c r="AI1235" s="189">
        <v>1234</v>
      </c>
      <c r="AJ1235" s="189" t="s">
        <v>5947</v>
      </c>
      <c r="AK1235" s="184" t="s">
        <v>5948</v>
      </c>
      <c r="AL1235" s="187" t="s">
        <v>5949</v>
      </c>
      <c r="AM1235" s="162"/>
      <c r="AN1235" s="162"/>
      <c r="AO1235" s="162"/>
      <c r="AP1235" s="162"/>
      <c r="AQ1235" s="162"/>
      <c r="AR1235" s="162"/>
      <c r="AS1235" s="162"/>
      <c r="AT1235" s="162"/>
      <c r="AU1235" s="162"/>
      <c r="AV1235" s="162"/>
      <c r="AW1235" s="162"/>
      <c r="AX1235" s="162">
        <v>1233</v>
      </c>
      <c r="AY1235" s="162" t="s">
        <v>361</v>
      </c>
      <c r="AZ1235" s="162">
        <v>0</v>
      </c>
      <c r="BA1235" s="206" t="s">
        <v>361</v>
      </c>
      <c r="BB1235" s="162" t="s">
        <v>361</v>
      </c>
    </row>
    <row r="1236" spans="34:54">
      <c r="AH1236" s="165" t="s">
        <v>884</v>
      </c>
      <c r="AI1236" s="189">
        <v>1235</v>
      </c>
      <c r="AJ1236" s="189" t="s">
        <v>5950</v>
      </c>
      <c r="AK1236" s="183" t="s">
        <v>5951</v>
      </c>
      <c r="AL1236" s="186" t="s">
        <v>5952</v>
      </c>
      <c r="AM1236" s="162"/>
      <c r="AN1236" s="162"/>
      <c r="AO1236" s="162"/>
      <c r="AP1236" s="162"/>
      <c r="AQ1236" s="162"/>
      <c r="AR1236" s="162"/>
      <c r="AS1236" s="162"/>
      <c r="AT1236" s="162"/>
      <c r="AU1236" s="162"/>
      <c r="AV1236" s="162"/>
      <c r="AW1236" s="162"/>
      <c r="AX1236" s="162">
        <v>1234</v>
      </c>
      <c r="AY1236" s="162" t="s">
        <v>361</v>
      </c>
      <c r="AZ1236" s="162">
        <v>0</v>
      </c>
      <c r="BA1236" s="206" t="s">
        <v>361</v>
      </c>
      <c r="BB1236" s="162" t="s">
        <v>361</v>
      </c>
    </row>
    <row r="1237" spans="34:54">
      <c r="AH1237" s="165" t="s">
        <v>884</v>
      </c>
      <c r="AI1237" s="189">
        <v>1236</v>
      </c>
      <c r="AJ1237" s="189" t="s">
        <v>5953</v>
      </c>
      <c r="AK1237" s="184" t="s">
        <v>5954</v>
      </c>
      <c r="AL1237" s="187" t="s">
        <v>5955</v>
      </c>
      <c r="AM1237" s="162"/>
      <c r="AN1237" s="162"/>
      <c r="AO1237" s="162"/>
      <c r="AP1237" s="162"/>
      <c r="AQ1237" s="162"/>
      <c r="AR1237" s="162"/>
      <c r="AS1237" s="162"/>
      <c r="AT1237" s="162"/>
      <c r="AU1237" s="162"/>
      <c r="AV1237" s="162"/>
      <c r="AW1237" s="162"/>
      <c r="AX1237" s="162">
        <v>1235</v>
      </c>
      <c r="AY1237" s="162" t="s">
        <v>361</v>
      </c>
      <c r="AZ1237" s="162">
        <v>0</v>
      </c>
      <c r="BA1237" s="206" t="s">
        <v>361</v>
      </c>
      <c r="BB1237" s="162" t="s">
        <v>361</v>
      </c>
    </row>
    <row r="1238" spans="34:54">
      <c r="AH1238" s="165" t="s">
        <v>884</v>
      </c>
      <c r="AI1238" s="189">
        <v>1237</v>
      </c>
      <c r="AJ1238" s="189" t="s">
        <v>5956</v>
      </c>
      <c r="AK1238" s="183" t="s">
        <v>4220</v>
      </c>
      <c r="AL1238" s="186" t="s">
        <v>5957</v>
      </c>
      <c r="AM1238" s="162"/>
      <c r="AN1238" s="162"/>
      <c r="AO1238" s="162"/>
      <c r="AP1238" s="162"/>
      <c r="AQ1238" s="162"/>
      <c r="AR1238" s="162"/>
      <c r="AS1238" s="162"/>
      <c r="AT1238" s="162"/>
      <c r="AU1238" s="162"/>
      <c r="AV1238" s="162"/>
      <c r="AW1238" s="162"/>
      <c r="AX1238" s="162">
        <v>1236</v>
      </c>
      <c r="AY1238" s="162" t="s">
        <v>361</v>
      </c>
      <c r="AZ1238" s="162">
        <v>0</v>
      </c>
      <c r="BA1238" s="206" t="s">
        <v>361</v>
      </c>
      <c r="BB1238" s="162" t="s">
        <v>361</v>
      </c>
    </row>
    <row r="1239" spans="34:54">
      <c r="AH1239" s="165" t="s">
        <v>884</v>
      </c>
      <c r="AI1239" s="189">
        <v>1238</v>
      </c>
      <c r="AJ1239" s="189" t="s">
        <v>5958</v>
      </c>
      <c r="AK1239" s="184" t="s">
        <v>5959</v>
      </c>
      <c r="AL1239" s="187" t="s">
        <v>5960</v>
      </c>
      <c r="AM1239" s="162"/>
      <c r="AN1239" s="162"/>
      <c r="AO1239" s="162"/>
      <c r="AP1239" s="162"/>
      <c r="AQ1239" s="162"/>
      <c r="AR1239" s="162"/>
      <c r="AS1239" s="162"/>
      <c r="AT1239" s="162"/>
      <c r="AU1239" s="162"/>
      <c r="AV1239" s="162"/>
      <c r="AW1239" s="162"/>
      <c r="AX1239" s="162">
        <v>1237</v>
      </c>
      <c r="AY1239" s="162" t="s">
        <v>361</v>
      </c>
      <c r="AZ1239" s="162">
        <v>0</v>
      </c>
      <c r="BA1239" s="206" t="s">
        <v>361</v>
      </c>
      <c r="BB1239" s="162" t="s">
        <v>361</v>
      </c>
    </row>
    <row r="1240" spans="34:54">
      <c r="AH1240" s="165" t="s">
        <v>884</v>
      </c>
      <c r="AI1240" s="189">
        <v>1239</v>
      </c>
      <c r="AJ1240" s="189" t="s">
        <v>5961</v>
      </c>
      <c r="AK1240" s="183" t="s">
        <v>5962</v>
      </c>
      <c r="AL1240" s="186" t="s">
        <v>5963</v>
      </c>
      <c r="AM1240" s="162"/>
      <c r="AN1240" s="162"/>
      <c r="AO1240" s="162"/>
      <c r="AP1240" s="162"/>
      <c r="AQ1240" s="162"/>
      <c r="AR1240" s="162"/>
      <c r="AS1240" s="162"/>
      <c r="AT1240" s="162"/>
      <c r="AU1240" s="162"/>
      <c r="AV1240" s="162"/>
      <c r="AW1240" s="162"/>
      <c r="AX1240" s="162">
        <v>1238</v>
      </c>
      <c r="AY1240" s="162" t="s">
        <v>361</v>
      </c>
      <c r="AZ1240" s="162">
        <v>0</v>
      </c>
      <c r="BA1240" s="206" t="s">
        <v>361</v>
      </c>
      <c r="BB1240" s="162" t="s">
        <v>361</v>
      </c>
    </row>
    <row r="1241" spans="34:54">
      <c r="AH1241" s="165" t="s">
        <v>884</v>
      </c>
      <c r="AI1241" s="189">
        <v>1240</v>
      </c>
      <c r="AJ1241" s="189" t="s">
        <v>5964</v>
      </c>
      <c r="AK1241" s="184" t="s">
        <v>5965</v>
      </c>
      <c r="AL1241" s="187" t="s">
        <v>5966</v>
      </c>
      <c r="AM1241" s="162"/>
      <c r="AN1241" s="162"/>
      <c r="AO1241" s="162"/>
      <c r="AP1241" s="162"/>
      <c r="AQ1241" s="162"/>
      <c r="AR1241" s="162"/>
      <c r="AS1241" s="162"/>
      <c r="AT1241" s="162"/>
      <c r="AU1241" s="162"/>
      <c r="AV1241" s="162"/>
      <c r="AW1241" s="162"/>
      <c r="AX1241" s="162">
        <v>1239</v>
      </c>
      <c r="AY1241" s="162" t="s">
        <v>361</v>
      </c>
      <c r="AZ1241" s="162">
        <v>0</v>
      </c>
      <c r="BA1241" s="206" t="s">
        <v>361</v>
      </c>
      <c r="BB1241" s="162" t="s">
        <v>361</v>
      </c>
    </row>
    <row r="1242" spans="34:54">
      <c r="AH1242" s="165" t="s">
        <v>884</v>
      </c>
      <c r="AI1242" s="189">
        <v>1241</v>
      </c>
      <c r="AJ1242" s="189" t="s">
        <v>5967</v>
      </c>
      <c r="AK1242" s="183" t="s">
        <v>5968</v>
      </c>
      <c r="AL1242" s="186" t="s">
        <v>5969</v>
      </c>
      <c r="AM1242" s="162"/>
      <c r="AN1242" s="162"/>
      <c r="AO1242" s="162"/>
      <c r="AP1242" s="162"/>
      <c r="AQ1242" s="162"/>
      <c r="AR1242" s="162"/>
      <c r="AS1242" s="162"/>
      <c r="AT1242" s="162"/>
      <c r="AU1242" s="162"/>
      <c r="AV1242" s="162"/>
      <c r="AW1242" s="162"/>
      <c r="AX1242" s="162">
        <v>1240</v>
      </c>
      <c r="AY1242" s="162" t="s">
        <v>361</v>
      </c>
      <c r="AZ1242" s="162">
        <v>0</v>
      </c>
      <c r="BA1242" s="206" t="s">
        <v>361</v>
      </c>
      <c r="BB1242" s="162" t="s">
        <v>361</v>
      </c>
    </row>
    <row r="1243" spans="34:54">
      <c r="AH1243" s="165" t="s">
        <v>884</v>
      </c>
      <c r="AI1243" s="189">
        <v>1242</v>
      </c>
      <c r="AJ1243" s="189" t="s">
        <v>5970</v>
      </c>
      <c r="AK1243" s="184" t="s">
        <v>5971</v>
      </c>
      <c r="AL1243" s="187" t="s">
        <v>5972</v>
      </c>
      <c r="AM1243" s="162"/>
      <c r="AN1243" s="162"/>
      <c r="AO1243" s="162"/>
      <c r="AP1243" s="162"/>
      <c r="AQ1243" s="162"/>
      <c r="AR1243" s="162"/>
      <c r="AS1243" s="162"/>
      <c r="AT1243" s="162"/>
      <c r="AU1243" s="162"/>
      <c r="AV1243" s="162"/>
      <c r="AW1243" s="162"/>
      <c r="AX1243" s="162">
        <v>1241</v>
      </c>
      <c r="AY1243" s="162" t="s">
        <v>361</v>
      </c>
      <c r="AZ1243" s="162">
        <v>0</v>
      </c>
      <c r="BA1243" s="206" t="s">
        <v>361</v>
      </c>
      <c r="BB1243" s="162" t="s">
        <v>361</v>
      </c>
    </row>
    <row r="1244" spans="34:54">
      <c r="AH1244" s="165" t="s">
        <v>884</v>
      </c>
      <c r="AI1244" s="189">
        <v>1243</v>
      </c>
      <c r="AJ1244" s="189" t="s">
        <v>5973</v>
      </c>
      <c r="AK1244" s="183" t="s">
        <v>5974</v>
      </c>
      <c r="AL1244" s="186" t="s">
        <v>5975</v>
      </c>
      <c r="AM1244" s="162"/>
      <c r="AN1244" s="162"/>
      <c r="AO1244" s="162"/>
      <c r="AP1244" s="162"/>
      <c r="AQ1244" s="162"/>
      <c r="AR1244" s="162"/>
      <c r="AS1244" s="162"/>
      <c r="AT1244" s="162"/>
      <c r="AU1244" s="162"/>
      <c r="AV1244" s="162"/>
      <c r="AW1244" s="162"/>
      <c r="AX1244" s="162">
        <v>1242</v>
      </c>
      <c r="AY1244" s="162" t="s">
        <v>361</v>
      </c>
      <c r="AZ1244" s="162">
        <v>0</v>
      </c>
      <c r="BA1244" s="206" t="s">
        <v>361</v>
      </c>
      <c r="BB1244" s="162" t="s">
        <v>361</v>
      </c>
    </row>
    <row r="1245" spans="34:54">
      <c r="AH1245" s="165" t="s">
        <v>884</v>
      </c>
      <c r="AI1245" s="189">
        <v>1244</v>
      </c>
      <c r="AJ1245" s="189" t="s">
        <v>5976</v>
      </c>
      <c r="AK1245" s="184" t="s">
        <v>5977</v>
      </c>
      <c r="AL1245" s="187" t="s">
        <v>5978</v>
      </c>
      <c r="AM1245" s="162"/>
      <c r="AN1245" s="162"/>
      <c r="AO1245" s="162"/>
      <c r="AP1245" s="162"/>
      <c r="AQ1245" s="162"/>
      <c r="AR1245" s="162"/>
      <c r="AS1245" s="162"/>
      <c r="AT1245" s="162"/>
      <c r="AU1245" s="162"/>
      <c r="AV1245" s="162"/>
      <c r="AW1245" s="162"/>
      <c r="AX1245" s="162">
        <v>1243</v>
      </c>
      <c r="AY1245" s="162" t="s">
        <v>361</v>
      </c>
      <c r="AZ1245" s="162">
        <v>0</v>
      </c>
      <c r="BA1245" s="206" t="s">
        <v>361</v>
      </c>
      <c r="BB1245" s="162" t="s">
        <v>361</v>
      </c>
    </row>
    <row r="1246" spans="34:54">
      <c r="AH1246" s="165" t="s">
        <v>884</v>
      </c>
      <c r="AI1246" s="189">
        <v>1245</v>
      </c>
      <c r="AJ1246" s="189" t="s">
        <v>5979</v>
      </c>
      <c r="AK1246" s="183" t="s">
        <v>5980</v>
      </c>
      <c r="AL1246" s="186" t="s">
        <v>5981</v>
      </c>
      <c r="AM1246" s="162"/>
      <c r="AN1246" s="162"/>
      <c r="AO1246" s="162"/>
      <c r="AP1246" s="162"/>
      <c r="AQ1246" s="162"/>
      <c r="AR1246" s="162"/>
      <c r="AS1246" s="162"/>
      <c r="AT1246" s="162"/>
      <c r="AU1246" s="162"/>
      <c r="AV1246" s="162"/>
      <c r="AW1246" s="162"/>
      <c r="AX1246" s="162">
        <v>1244</v>
      </c>
      <c r="AY1246" s="162" t="s">
        <v>361</v>
      </c>
      <c r="AZ1246" s="162">
        <v>0</v>
      </c>
      <c r="BA1246" s="206" t="s">
        <v>361</v>
      </c>
      <c r="BB1246" s="162" t="s">
        <v>361</v>
      </c>
    </row>
    <row r="1247" spans="34:54">
      <c r="AH1247" s="165" t="s">
        <v>884</v>
      </c>
      <c r="AI1247" s="189">
        <v>1246</v>
      </c>
      <c r="AJ1247" s="189" t="s">
        <v>5982</v>
      </c>
      <c r="AK1247" s="184" t="s">
        <v>5983</v>
      </c>
      <c r="AL1247" s="187" t="s">
        <v>5984</v>
      </c>
      <c r="AM1247" s="162"/>
      <c r="AN1247" s="162"/>
      <c r="AO1247" s="162"/>
      <c r="AP1247" s="162"/>
      <c r="AQ1247" s="162"/>
      <c r="AR1247" s="162"/>
      <c r="AS1247" s="162"/>
      <c r="AT1247" s="162"/>
      <c r="AU1247" s="162"/>
      <c r="AV1247" s="162"/>
      <c r="AW1247" s="162"/>
      <c r="AX1247" s="162">
        <v>1245</v>
      </c>
      <c r="AY1247" s="162" t="s">
        <v>361</v>
      </c>
      <c r="AZ1247" s="162">
        <v>0</v>
      </c>
      <c r="BA1247" s="206" t="s">
        <v>361</v>
      </c>
      <c r="BB1247" s="162" t="s">
        <v>361</v>
      </c>
    </row>
    <row r="1248" spans="34:54">
      <c r="AH1248" s="165" t="s">
        <v>884</v>
      </c>
      <c r="AI1248" s="189">
        <v>1247</v>
      </c>
      <c r="AJ1248" s="189" t="s">
        <v>5985</v>
      </c>
      <c r="AK1248" s="183" t="s">
        <v>5986</v>
      </c>
      <c r="AL1248" s="186" t="s">
        <v>5987</v>
      </c>
      <c r="AM1248" s="162"/>
      <c r="AN1248" s="162"/>
      <c r="AO1248" s="162"/>
      <c r="AP1248" s="162"/>
      <c r="AQ1248" s="162"/>
      <c r="AR1248" s="162"/>
      <c r="AS1248" s="162"/>
      <c r="AT1248" s="162"/>
      <c r="AU1248" s="162"/>
      <c r="AV1248" s="162"/>
      <c r="AW1248" s="162"/>
      <c r="AX1248" s="162">
        <v>1246</v>
      </c>
      <c r="AY1248" s="162" t="s">
        <v>361</v>
      </c>
      <c r="AZ1248" s="162">
        <v>0</v>
      </c>
      <c r="BA1248" s="206" t="s">
        <v>361</v>
      </c>
      <c r="BB1248" s="162" t="s">
        <v>361</v>
      </c>
    </row>
    <row r="1249" spans="34:54">
      <c r="AH1249" s="165" t="s">
        <v>884</v>
      </c>
      <c r="AI1249" s="189">
        <v>1248</v>
      </c>
      <c r="AJ1249" s="189" t="s">
        <v>5988</v>
      </c>
      <c r="AK1249" s="184" t="s">
        <v>5989</v>
      </c>
      <c r="AL1249" s="187" t="s">
        <v>5990</v>
      </c>
      <c r="AM1249" s="162"/>
      <c r="AN1249" s="162"/>
      <c r="AO1249" s="162"/>
      <c r="AP1249" s="162"/>
      <c r="AQ1249" s="162"/>
      <c r="AR1249" s="162"/>
      <c r="AS1249" s="162"/>
      <c r="AT1249" s="162"/>
      <c r="AU1249" s="162"/>
      <c r="AV1249" s="162"/>
      <c r="AW1249" s="162"/>
      <c r="AX1249" s="162">
        <v>1247</v>
      </c>
      <c r="AY1249" s="162" t="s">
        <v>361</v>
      </c>
      <c r="AZ1249" s="162">
        <v>0</v>
      </c>
      <c r="BA1249" s="206" t="s">
        <v>361</v>
      </c>
      <c r="BB1249" s="162" t="s">
        <v>361</v>
      </c>
    </row>
    <row r="1250" spans="34:54">
      <c r="AH1250" s="165" t="s">
        <v>883</v>
      </c>
      <c r="AI1250" s="189">
        <v>1249</v>
      </c>
      <c r="AJ1250" s="189" t="s">
        <v>5991</v>
      </c>
      <c r="AK1250" s="183" t="s">
        <v>5992</v>
      </c>
      <c r="AL1250" s="186" t="s">
        <v>5993</v>
      </c>
      <c r="AM1250" s="162"/>
      <c r="AN1250" s="162"/>
      <c r="AO1250" s="162"/>
      <c r="AP1250" s="162"/>
      <c r="AQ1250" s="162"/>
      <c r="AR1250" s="162"/>
      <c r="AS1250" s="162"/>
      <c r="AT1250" s="162"/>
      <c r="AU1250" s="162"/>
      <c r="AV1250" s="162"/>
      <c r="AW1250" s="162"/>
      <c r="AX1250" s="162">
        <v>1248</v>
      </c>
      <c r="AY1250" s="162" t="s">
        <v>361</v>
      </c>
      <c r="AZ1250" s="162">
        <v>0</v>
      </c>
      <c r="BA1250" s="206" t="s">
        <v>361</v>
      </c>
      <c r="BB1250" s="162" t="s">
        <v>361</v>
      </c>
    </row>
    <row r="1251" spans="34:54">
      <c r="AH1251" s="165" t="s">
        <v>883</v>
      </c>
      <c r="AI1251" s="189">
        <v>1250</v>
      </c>
      <c r="AJ1251" s="189" t="s">
        <v>5994</v>
      </c>
      <c r="AK1251" s="184" t="s">
        <v>5995</v>
      </c>
      <c r="AL1251" s="187" t="s">
        <v>5996</v>
      </c>
      <c r="AM1251" s="162"/>
      <c r="AN1251" s="162"/>
      <c r="AO1251" s="162"/>
      <c r="AP1251" s="162"/>
      <c r="AQ1251" s="162"/>
      <c r="AR1251" s="162"/>
      <c r="AS1251" s="162"/>
      <c r="AT1251" s="162"/>
      <c r="AU1251" s="162"/>
      <c r="AV1251" s="162"/>
      <c r="AW1251" s="162"/>
      <c r="AX1251" s="162">
        <v>1249</v>
      </c>
      <c r="AY1251" s="162" t="s">
        <v>361</v>
      </c>
      <c r="AZ1251" s="162">
        <v>0</v>
      </c>
      <c r="BA1251" s="206" t="s">
        <v>361</v>
      </c>
      <c r="BB1251" s="162" t="s">
        <v>361</v>
      </c>
    </row>
    <row r="1252" spans="34:54">
      <c r="AH1252" s="165" t="s">
        <v>883</v>
      </c>
      <c r="AI1252" s="189">
        <v>1251</v>
      </c>
      <c r="AJ1252" s="189" t="s">
        <v>5997</v>
      </c>
      <c r="AK1252" s="183" t="s">
        <v>142</v>
      </c>
      <c r="AL1252" s="186" t="s">
        <v>5998</v>
      </c>
      <c r="AM1252" s="162"/>
      <c r="AN1252" s="162"/>
      <c r="AO1252" s="162"/>
      <c r="AP1252" s="162"/>
      <c r="AQ1252" s="162"/>
      <c r="AR1252" s="162"/>
      <c r="AS1252" s="162"/>
      <c r="AT1252" s="162"/>
      <c r="AU1252" s="162"/>
      <c r="AV1252" s="162"/>
      <c r="AW1252" s="162"/>
      <c r="AX1252" s="162">
        <v>1250</v>
      </c>
      <c r="AY1252" s="162" t="s">
        <v>361</v>
      </c>
      <c r="AZ1252" s="162">
        <v>0</v>
      </c>
      <c r="BA1252" s="206" t="s">
        <v>361</v>
      </c>
      <c r="BB1252" s="162" t="s">
        <v>361</v>
      </c>
    </row>
    <row r="1253" spans="34:54">
      <c r="AH1253" s="165" t="s">
        <v>883</v>
      </c>
      <c r="AI1253" s="189">
        <v>1252</v>
      </c>
      <c r="AJ1253" s="189" t="s">
        <v>5999</v>
      </c>
      <c r="AK1253" s="184" t="s">
        <v>6000</v>
      </c>
      <c r="AL1253" s="187" t="s">
        <v>6001</v>
      </c>
      <c r="AM1253" s="162"/>
      <c r="AN1253" s="162"/>
      <c r="AO1253" s="162"/>
      <c r="AP1253" s="162"/>
      <c r="AQ1253" s="162"/>
      <c r="AR1253" s="162"/>
      <c r="AS1253" s="162"/>
      <c r="AT1253" s="162"/>
      <c r="AU1253" s="162"/>
      <c r="AV1253" s="162"/>
      <c r="AW1253" s="162"/>
      <c r="AX1253" s="162">
        <v>1251</v>
      </c>
      <c r="AY1253" s="162" t="s">
        <v>361</v>
      </c>
      <c r="AZ1253" s="162">
        <v>0</v>
      </c>
      <c r="BA1253" s="206" t="s">
        <v>361</v>
      </c>
      <c r="BB1253" s="162" t="s">
        <v>361</v>
      </c>
    </row>
    <row r="1254" spans="34:54">
      <c r="AH1254" s="165" t="s">
        <v>883</v>
      </c>
      <c r="AI1254" s="189">
        <v>1253</v>
      </c>
      <c r="AJ1254" s="189" t="s">
        <v>6002</v>
      </c>
      <c r="AK1254" s="183" t="s">
        <v>6003</v>
      </c>
      <c r="AL1254" s="186" t="s">
        <v>6004</v>
      </c>
      <c r="AM1254" s="162"/>
      <c r="AN1254" s="162"/>
      <c r="AO1254" s="162"/>
      <c r="AP1254" s="162"/>
      <c r="AQ1254" s="162"/>
      <c r="AR1254" s="162"/>
      <c r="AS1254" s="162"/>
      <c r="AT1254" s="162"/>
      <c r="AU1254" s="162"/>
      <c r="AV1254" s="162"/>
      <c r="AW1254" s="162"/>
      <c r="AX1254" s="162">
        <v>1252</v>
      </c>
      <c r="AY1254" s="162" t="s">
        <v>361</v>
      </c>
      <c r="AZ1254" s="162">
        <v>0</v>
      </c>
      <c r="BA1254" s="206" t="s">
        <v>361</v>
      </c>
      <c r="BB1254" s="162" t="s">
        <v>361</v>
      </c>
    </row>
    <row r="1255" spans="34:54">
      <c r="AH1255" s="165" t="s">
        <v>883</v>
      </c>
      <c r="AI1255" s="189">
        <v>1254</v>
      </c>
      <c r="AJ1255" s="189" t="s">
        <v>6005</v>
      </c>
      <c r="AK1255" s="184" t="s">
        <v>6006</v>
      </c>
      <c r="AL1255" s="187" t="s">
        <v>6007</v>
      </c>
      <c r="AM1255" s="162"/>
      <c r="AN1255" s="162"/>
      <c r="AO1255" s="162"/>
      <c r="AP1255" s="162"/>
      <c r="AQ1255" s="162"/>
      <c r="AR1255" s="162"/>
      <c r="AS1255" s="162"/>
      <c r="AT1255" s="162"/>
      <c r="AU1255" s="162"/>
      <c r="AV1255" s="162"/>
      <c r="AW1255" s="162"/>
      <c r="AX1255" s="162">
        <v>1253</v>
      </c>
      <c r="AY1255" s="162" t="s">
        <v>361</v>
      </c>
      <c r="AZ1255" s="162">
        <v>0</v>
      </c>
      <c r="BA1255" s="206" t="s">
        <v>361</v>
      </c>
      <c r="BB1255" s="162" t="s">
        <v>361</v>
      </c>
    </row>
    <row r="1256" spans="34:54">
      <c r="AH1256" s="165" t="s">
        <v>883</v>
      </c>
      <c r="AI1256" s="189">
        <v>1255</v>
      </c>
      <c r="AJ1256" s="189" t="s">
        <v>6008</v>
      </c>
      <c r="AK1256" s="183" t="s">
        <v>6009</v>
      </c>
      <c r="AL1256" s="186" t="s">
        <v>6010</v>
      </c>
      <c r="AM1256" s="162"/>
      <c r="AN1256" s="162"/>
      <c r="AO1256" s="162"/>
      <c r="AP1256" s="162"/>
      <c r="AQ1256" s="162"/>
      <c r="AR1256" s="162"/>
      <c r="AS1256" s="162"/>
      <c r="AT1256" s="162"/>
      <c r="AU1256" s="162"/>
      <c r="AV1256" s="162"/>
      <c r="AW1256" s="162"/>
      <c r="AX1256" s="162">
        <v>1254</v>
      </c>
      <c r="AY1256" s="162" t="s">
        <v>361</v>
      </c>
      <c r="AZ1256" s="162">
        <v>0</v>
      </c>
      <c r="BA1256" s="206" t="s">
        <v>361</v>
      </c>
      <c r="BB1256" s="162" t="s">
        <v>361</v>
      </c>
    </row>
    <row r="1257" spans="34:54">
      <c r="AH1257" s="165" t="s">
        <v>883</v>
      </c>
      <c r="AI1257" s="189">
        <v>1256</v>
      </c>
      <c r="AJ1257" s="189" t="s">
        <v>6011</v>
      </c>
      <c r="AK1257" s="184" t="s">
        <v>6012</v>
      </c>
      <c r="AL1257" s="187" t="s">
        <v>6013</v>
      </c>
      <c r="AM1257" s="162"/>
      <c r="AN1257" s="162"/>
      <c r="AO1257" s="162"/>
      <c r="AP1257" s="162"/>
      <c r="AQ1257" s="162"/>
      <c r="AR1257" s="162"/>
      <c r="AS1257" s="162"/>
      <c r="AT1257" s="162"/>
      <c r="AU1257" s="162"/>
      <c r="AV1257" s="162"/>
      <c r="AW1257" s="162"/>
      <c r="AX1257" s="162">
        <v>1255</v>
      </c>
      <c r="AY1257" s="162" t="s">
        <v>361</v>
      </c>
      <c r="AZ1257" s="162">
        <v>0</v>
      </c>
      <c r="BA1257" s="206" t="s">
        <v>361</v>
      </c>
      <c r="BB1257" s="162" t="s">
        <v>361</v>
      </c>
    </row>
    <row r="1258" spans="34:54">
      <c r="AH1258" s="165" t="s">
        <v>883</v>
      </c>
      <c r="AI1258" s="189">
        <v>1257</v>
      </c>
      <c r="AJ1258" s="189" t="s">
        <v>6014</v>
      </c>
      <c r="AK1258" s="183" t="s">
        <v>6015</v>
      </c>
      <c r="AL1258" s="186" t="s">
        <v>6016</v>
      </c>
      <c r="AM1258" s="162"/>
      <c r="AN1258" s="162"/>
      <c r="AO1258" s="162"/>
      <c r="AP1258" s="162"/>
      <c r="AQ1258" s="162"/>
      <c r="AR1258" s="162"/>
      <c r="AS1258" s="162"/>
      <c r="AT1258" s="162"/>
      <c r="AU1258" s="162"/>
      <c r="AV1258" s="162"/>
      <c r="AW1258" s="162"/>
      <c r="AX1258" s="162">
        <v>1256</v>
      </c>
      <c r="AY1258" s="162" t="s">
        <v>361</v>
      </c>
      <c r="AZ1258" s="162">
        <v>0</v>
      </c>
      <c r="BA1258" s="206" t="s">
        <v>361</v>
      </c>
      <c r="BB1258" s="162" t="s">
        <v>361</v>
      </c>
    </row>
    <row r="1259" spans="34:54">
      <c r="AH1259" s="165" t="s">
        <v>883</v>
      </c>
      <c r="AI1259" s="189">
        <v>1258</v>
      </c>
      <c r="AJ1259" s="189" t="s">
        <v>6017</v>
      </c>
      <c r="AK1259" s="184" t="s">
        <v>6018</v>
      </c>
      <c r="AL1259" s="187" t="s">
        <v>6019</v>
      </c>
      <c r="AM1259" s="162"/>
      <c r="AN1259" s="162"/>
      <c r="AO1259" s="162"/>
      <c r="AP1259" s="162"/>
      <c r="AQ1259" s="162"/>
      <c r="AR1259" s="162"/>
      <c r="AS1259" s="162"/>
      <c r="AT1259" s="162"/>
      <c r="AU1259" s="162"/>
      <c r="AV1259" s="162"/>
      <c r="AW1259" s="162"/>
      <c r="AX1259" s="162">
        <v>1257</v>
      </c>
      <c r="AY1259" s="162" t="s">
        <v>361</v>
      </c>
      <c r="AZ1259" s="162">
        <v>0</v>
      </c>
      <c r="BA1259" s="206" t="s">
        <v>361</v>
      </c>
      <c r="BB1259" s="162" t="s">
        <v>361</v>
      </c>
    </row>
    <row r="1260" spans="34:54">
      <c r="AH1260" s="165" t="s">
        <v>890</v>
      </c>
      <c r="AI1260" s="189">
        <v>1259</v>
      </c>
      <c r="AJ1260" s="189" t="s">
        <v>6020</v>
      </c>
      <c r="AK1260" s="183" t="s">
        <v>6021</v>
      </c>
      <c r="AL1260" s="186" t="s">
        <v>6022</v>
      </c>
      <c r="AM1260" s="162"/>
      <c r="AN1260" s="162"/>
      <c r="AO1260" s="162"/>
      <c r="AP1260" s="162"/>
      <c r="AQ1260" s="162"/>
      <c r="AR1260" s="162"/>
      <c r="AS1260" s="162"/>
      <c r="AT1260" s="162"/>
      <c r="AU1260" s="162"/>
      <c r="AV1260" s="162"/>
      <c r="AW1260" s="162"/>
      <c r="AX1260" s="162">
        <v>1258</v>
      </c>
      <c r="AY1260" s="162" t="s">
        <v>361</v>
      </c>
      <c r="AZ1260" s="162">
        <v>0</v>
      </c>
      <c r="BA1260" s="206" t="s">
        <v>361</v>
      </c>
      <c r="BB1260" s="162" t="s">
        <v>361</v>
      </c>
    </row>
    <row r="1261" spans="34:54">
      <c r="AH1261" s="165" t="s">
        <v>890</v>
      </c>
      <c r="AI1261" s="189">
        <v>1260</v>
      </c>
      <c r="AJ1261" s="189" t="s">
        <v>6023</v>
      </c>
      <c r="AK1261" s="184" t="s">
        <v>6024</v>
      </c>
      <c r="AL1261" s="187" t="s">
        <v>6025</v>
      </c>
      <c r="AM1261" s="162"/>
      <c r="AN1261" s="162"/>
      <c r="AO1261" s="162"/>
      <c r="AP1261" s="162"/>
      <c r="AQ1261" s="162"/>
      <c r="AR1261" s="162"/>
      <c r="AS1261" s="162"/>
      <c r="AT1261" s="162"/>
      <c r="AU1261" s="162"/>
      <c r="AV1261" s="162"/>
      <c r="AW1261" s="162"/>
      <c r="AX1261" s="162">
        <v>1259</v>
      </c>
      <c r="AY1261" s="162" t="s">
        <v>361</v>
      </c>
      <c r="AZ1261" s="162">
        <v>0</v>
      </c>
      <c r="BA1261" s="206" t="s">
        <v>361</v>
      </c>
      <c r="BB1261" s="162" t="s">
        <v>361</v>
      </c>
    </row>
    <row r="1262" spans="34:54">
      <c r="AH1262" s="165" t="s">
        <v>890</v>
      </c>
      <c r="AI1262" s="189">
        <v>1261</v>
      </c>
      <c r="AJ1262" s="189" t="s">
        <v>6026</v>
      </c>
      <c r="AK1262" s="183" t="s">
        <v>6027</v>
      </c>
      <c r="AL1262" s="186" t="s">
        <v>6028</v>
      </c>
      <c r="AM1262" s="162"/>
      <c r="AN1262" s="162"/>
      <c r="AO1262" s="162"/>
      <c r="AP1262" s="162"/>
      <c r="AQ1262" s="162"/>
      <c r="AR1262" s="162"/>
      <c r="AS1262" s="162"/>
      <c r="AT1262" s="162"/>
      <c r="AU1262" s="162"/>
      <c r="AV1262" s="162"/>
      <c r="AW1262" s="162"/>
      <c r="AX1262" s="162">
        <v>1260</v>
      </c>
      <c r="AY1262" s="162" t="s">
        <v>361</v>
      </c>
      <c r="AZ1262" s="162">
        <v>0</v>
      </c>
      <c r="BA1262" s="206" t="s">
        <v>361</v>
      </c>
      <c r="BB1262" s="162" t="s">
        <v>361</v>
      </c>
    </row>
    <row r="1263" spans="34:54">
      <c r="AH1263" s="165" t="s">
        <v>890</v>
      </c>
      <c r="AI1263" s="189">
        <v>1262</v>
      </c>
      <c r="AJ1263" s="189" t="s">
        <v>6029</v>
      </c>
      <c r="AK1263" s="184" t="s">
        <v>144</v>
      </c>
      <c r="AL1263" s="187" t="s">
        <v>6030</v>
      </c>
      <c r="AM1263" s="162"/>
      <c r="AN1263" s="162"/>
      <c r="AO1263" s="162"/>
      <c r="AP1263" s="162"/>
      <c r="AQ1263" s="162"/>
      <c r="AR1263" s="162"/>
      <c r="AS1263" s="162"/>
      <c r="AT1263" s="162"/>
      <c r="AU1263" s="162"/>
      <c r="AV1263" s="162"/>
      <c r="AW1263" s="162"/>
      <c r="AX1263" s="162">
        <v>1261</v>
      </c>
      <c r="AY1263" s="162" t="s">
        <v>361</v>
      </c>
      <c r="AZ1263" s="162">
        <v>0</v>
      </c>
      <c r="BA1263" s="206" t="s">
        <v>361</v>
      </c>
      <c r="BB1263" s="162" t="s">
        <v>361</v>
      </c>
    </row>
    <row r="1264" spans="34:54">
      <c r="AH1264" s="165" t="s">
        <v>890</v>
      </c>
      <c r="AI1264" s="189">
        <v>1263</v>
      </c>
      <c r="AJ1264" s="189" t="s">
        <v>6031</v>
      </c>
      <c r="AK1264" s="183" t="s">
        <v>4062</v>
      </c>
      <c r="AL1264" s="186" t="s">
        <v>6032</v>
      </c>
      <c r="AM1264" s="162"/>
      <c r="AN1264" s="162"/>
      <c r="AO1264" s="162"/>
      <c r="AP1264" s="162"/>
      <c r="AQ1264" s="162"/>
      <c r="AR1264" s="162"/>
      <c r="AS1264" s="162"/>
      <c r="AT1264" s="162"/>
      <c r="AU1264" s="162"/>
      <c r="AV1264" s="162"/>
      <c r="AW1264" s="162"/>
      <c r="AX1264" s="162">
        <v>1262</v>
      </c>
      <c r="AY1264" s="162" t="s">
        <v>361</v>
      </c>
      <c r="AZ1264" s="162">
        <v>0</v>
      </c>
      <c r="BA1264" s="206" t="s">
        <v>361</v>
      </c>
      <c r="BB1264" s="162" t="s">
        <v>361</v>
      </c>
    </row>
    <row r="1265" spans="34:54">
      <c r="AH1265" s="165" t="s">
        <v>890</v>
      </c>
      <c r="AI1265" s="189">
        <v>1264</v>
      </c>
      <c r="AJ1265" s="189" t="s">
        <v>6033</v>
      </c>
      <c r="AK1265" s="184" t="s">
        <v>6034</v>
      </c>
      <c r="AL1265" s="187" t="s">
        <v>6035</v>
      </c>
      <c r="AM1265" s="162"/>
      <c r="AN1265" s="162"/>
      <c r="AO1265" s="162"/>
      <c r="AP1265" s="162"/>
      <c r="AQ1265" s="162"/>
      <c r="AR1265" s="162"/>
      <c r="AS1265" s="162"/>
      <c r="AT1265" s="162"/>
      <c r="AU1265" s="162"/>
      <c r="AV1265" s="162"/>
      <c r="AW1265" s="162"/>
      <c r="AX1265" s="162">
        <v>1263</v>
      </c>
      <c r="AY1265" s="162" t="s">
        <v>361</v>
      </c>
      <c r="AZ1265" s="162">
        <v>0</v>
      </c>
      <c r="BA1265" s="206" t="s">
        <v>361</v>
      </c>
      <c r="BB1265" s="162" t="s">
        <v>361</v>
      </c>
    </row>
    <row r="1266" spans="34:54">
      <c r="AH1266" s="165" t="s">
        <v>890</v>
      </c>
      <c r="AI1266" s="189">
        <v>1265</v>
      </c>
      <c r="AJ1266" s="189" t="s">
        <v>6036</v>
      </c>
      <c r="AK1266" s="183" t="s">
        <v>6037</v>
      </c>
      <c r="AL1266" s="186" t="s">
        <v>6038</v>
      </c>
      <c r="AM1266" s="162"/>
      <c r="AN1266" s="162"/>
      <c r="AO1266" s="162"/>
      <c r="AP1266" s="162"/>
      <c r="AQ1266" s="162"/>
      <c r="AR1266" s="162"/>
      <c r="AS1266" s="162"/>
      <c r="AT1266" s="162"/>
      <c r="AU1266" s="162"/>
      <c r="AV1266" s="162"/>
      <c r="AW1266" s="162"/>
      <c r="AX1266" s="162">
        <v>1264</v>
      </c>
      <c r="AY1266" s="162" t="s">
        <v>361</v>
      </c>
      <c r="AZ1266" s="162">
        <v>0</v>
      </c>
      <c r="BA1266" s="206" t="s">
        <v>361</v>
      </c>
      <c r="BB1266" s="162" t="s">
        <v>361</v>
      </c>
    </row>
    <row r="1267" spans="34:54">
      <c r="AH1267" s="165" t="s">
        <v>890</v>
      </c>
      <c r="AI1267" s="189">
        <v>1266</v>
      </c>
      <c r="AJ1267" s="189" t="s">
        <v>6039</v>
      </c>
      <c r="AK1267" s="184" t="s">
        <v>6040</v>
      </c>
      <c r="AL1267" s="187" t="s">
        <v>6041</v>
      </c>
      <c r="AM1267" s="162"/>
      <c r="AN1267" s="162"/>
      <c r="AO1267" s="162"/>
      <c r="AP1267" s="162"/>
      <c r="AQ1267" s="162"/>
      <c r="AR1267" s="162"/>
      <c r="AS1267" s="162"/>
      <c r="AT1267" s="162"/>
      <c r="AU1267" s="162"/>
      <c r="AV1267" s="162"/>
      <c r="AW1267" s="162"/>
      <c r="AX1267" s="162">
        <v>1265</v>
      </c>
      <c r="AY1267" s="162" t="s">
        <v>361</v>
      </c>
      <c r="AZ1267" s="162">
        <v>0</v>
      </c>
      <c r="BA1267" s="206" t="s">
        <v>361</v>
      </c>
      <c r="BB1267" s="162" t="s">
        <v>361</v>
      </c>
    </row>
    <row r="1268" spans="34:54">
      <c r="AH1268" s="165" t="s">
        <v>890</v>
      </c>
      <c r="AI1268" s="189">
        <v>1267</v>
      </c>
      <c r="AJ1268" s="189" t="s">
        <v>6042</v>
      </c>
      <c r="AK1268" s="183" t="s">
        <v>6043</v>
      </c>
      <c r="AL1268" s="186" t="s">
        <v>6044</v>
      </c>
      <c r="AM1268" s="162"/>
      <c r="AN1268" s="162"/>
      <c r="AO1268" s="162"/>
      <c r="AP1268" s="162"/>
      <c r="AQ1268" s="162"/>
      <c r="AR1268" s="162"/>
      <c r="AS1268" s="162"/>
      <c r="AT1268" s="162"/>
      <c r="AU1268" s="162"/>
      <c r="AV1268" s="162"/>
      <c r="AW1268" s="162"/>
      <c r="AX1268" s="162">
        <v>1266</v>
      </c>
      <c r="AY1268" s="162" t="s">
        <v>361</v>
      </c>
      <c r="AZ1268" s="162">
        <v>0</v>
      </c>
      <c r="BA1268" s="206" t="s">
        <v>361</v>
      </c>
      <c r="BB1268" s="162" t="s">
        <v>361</v>
      </c>
    </row>
    <row r="1269" spans="34:54">
      <c r="AH1269" s="165" t="s">
        <v>890</v>
      </c>
      <c r="AI1269" s="189">
        <v>1268</v>
      </c>
      <c r="AJ1269" s="189" t="s">
        <v>6045</v>
      </c>
      <c r="AK1269" s="184" t="s">
        <v>6046</v>
      </c>
      <c r="AL1269" s="187" t="s">
        <v>6047</v>
      </c>
      <c r="AM1269" s="162"/>
      <c r="AN1269" s="162"/>
      <c r="AO1269" s="162"/>
      <c r="AP1269" s="162"/>
      <c r="AQ1269" s="162"/>
      <c r="AR1269" s="162"/>
      <c r="AS1269" s="162"/>
      <c r="AT1269" s="162"/>
      <c r="AU1269" s="162"/>
      <c r="AV1269" s="162"/>
      <c r="AW1269" s="162"/>
      <c r="AX1269" s="162">
        <v>1267</v>
      </c>
      <c r="AY1269" s="162" t="s">
        <v>361</v>
      </c>
      <c r="AZ1269" s="162">
        <v>0</v>
      </c>
      <c r="BA1269" s="206" t="s">
        <v>361</v>
      </c>
      <c r="BB1269" s="162" t="s">
        <v>361</v>
      </c>
    </row>
    <row r="1270" spans="34:54">
      <c r="AH1270" s="165" t="s">
        <v>890</v>
      </c>
      <c r="AI1270" s="189">
        <v>1269</v>
      </c>
      <c r="AJ1270" s="189" t="s">
        <v>6048</v>
      </c>
      <c r="AK1270" s="183" t="s">
        <v>6049</v>
      </c>
      <c r="AL1270" s="186" t="s">
        <v>6050</v>
      </c>
      <c r="AM1270" s="162"/>
      <c r="AN1270" s="162"/>
      <c r="AO1270" s="162"/>
      <c r="AP1270" s="162"/>
      <c r="AQ1270" s="162"/>
      <c r="AR1270" s="162"/>
      <c r="AS1270" s="162"/>
      <c r="AT1270" s="162"/>
      <c r="AU1270" s="162"/>
      <c r="AV1270" s="162"/>
      <c r="AW1270" s="162"/>
      <c r="AX1270" s="162">
        <v>1268</v>
      </c>
      <c r="AY1270" s="162" t="s">
        <v>361</v>
      </c>
      <c r="AZ1270" s="162">
        <v>0</v>
      </c>
      <c r="BA1270" s="206" t="s">
        <v>361</v>
      </c>
      <c r="BB1270" s="162" t="s">
        <v>361</v>
      </c>
    </row>
    <row r="1271" spans="34:54">
      <c r="AH1271" s="165" t="s">
        <v>890</v>
      </c>
      <c r="AI1271" s="189">
        <v>1270</v>
      </c>
      <c r="AJ1271" s="189" t="s">
        <v>6051</v>
      </c>
      <c r="AK1271" s="184" t="s">
        <v>6052</v>
      </c>
      <c r="AL1271" s="187" t="s">
        <v>6053</v>
      </c>
      <c r="AM1271" s="162"/>
      <c r="AN1271" s="162"/>
      <c r="AO1271" s="162"/>
      <c r="AP1271" s="162"/>
      <c r="AQ1271" s="162"/>
      <c r="AR1271" s="162"/>
      <c r="AS1271" s="162"/>
      <c r="AT1271" s="162"/>
      <c r="AU1271" s="162"/>
      <c r="AV1271" s="162"/>
      <c r="AW1271" s="162"/>
      <c r="AX1271" s="162">
        <v>1269</v>
      </c>
      <c r="AY1271" s="162" t="s">
        <v>361</v>
      </c>
      <c r="AZ1271" s="162">
        <v>0</v>
      </c>
      <c r="BA1271" s="206" t="s">
        <v>361</v>
      </c>
      <c r="BB1271" s="162" t="s">
        <v>361</v>
      </c>
    </row>
    <row r="1272" spans="34:54">
      <c r="AH1272" s="165" t="s">
        <v>889</v>
      </c>
      <c r="AI1272" s="189">
        <v>1271</v>
      </c>
      <c r="AJ1272" s="189" t="s">
        <v>6054</v>
      </c>
      <c r="AK1272" s="183" t="s">
        <v>1382</v>
      </c>
      <c r="AL1272" s="186" t="s">
        <v>6055</v>
      </c>
      <c r="AM1272" s="162"/>
      <c r="AN1272" s="162"/>
      <c r="AO1272" s="162"/>
      <c r="AP1272" s="162"/>
      <c r="AQ1272" s="162"/>
      <c r="AR1272" s="162"/>
      <c r="AS1272" s="162"/>
      <c r="AT1272" s="162"/>
      <c r="AU1272" s="162"/>
      <c r="AV1272" s="162"/>
      <c r="AW1272" s="162"/>
      <c r="AX1272" s="162">
        <v>1270</v>
      </c>
      <c r="AY1272" s="162" t="s">
        <v>361</v>
      </c>
      <c r="AZ1272" s="162">
        <v>0</v>
      </c>
      <c r="BA1272" s="206" t="s">
        <v>361</v>
      </c>
      <c r="BB1272" s="162" t="s">
        <v>361</v>
      </c>
    </row>
    <row r="1273" spans="34:54">
      <c r="AH1273" s="165" t="s">
        <v>889</v>
      </c>
      <c r="AI1273" s="189">
        <v>1272</v>
      </c>
      <c r="AJ1273" s="189" t="s">
        <v>6056</v>
      </c>
      <c r="AK1273" s="184" t="s">
        <v>6057</v>
      </c>
      <c r="AL1273" s="187" t="s">
        <v>6058</v>
      </c>
      <c r="AM1273" s="162"/>
      <c r="AN1273" s="162"/>
      <c r="AO1273" s="162"/>
      <c r="AP1273" s="162"/>
      <c r="AQ1273" s="162"/>
      <c r="AR1273" s="162"/>
      <c r="AS1273" s="162"/>
      <c r="AT1273" s="162"/>
      <c r="AU1273" s="162"/>
      <c r="AV1273" s="162"/>
      <c r="AW1273" s="162"/>
      <c r="AX1273" s="162">
        <v>1271</v>
      </c>
      <c r="AY1273" s="162" t="s">
        <v>361</v>
      </c>
      <c r="AZ1273" s="162">
        <v>0</v>
      </c>
      <c r="BA1273" s="206" t="s">
        <v>361</v>
      </c>
      <c r="BB1273" s="162" t="s">
        <v>361</v>
      </c>
    </row>
    <row r="1274" spans="34:54">
      <c r="AH1274" s="165" t="s">
        <v>889</v>
      </c>
      <c r="AI1274" s="189">
        <v>1273</v>
      </c>
      <c r="AJ1274" s="189" t="s">
        <v>6059</v>
      </c>
      <c r="AK1274" s="183" t="s">
        <v>6060</v>
      </c>
      <c r="AL1274" s="186" t="s">
        <v>6061</v>
      </c>
      <c r="AM1274" s="162"/>
      <c r="AN1274" s="162"/>
      <c r="AO1274" s="162"/>
      <c r="AP1274" s="162"/>
      <c r="AQ1274" s="162"/>
      <c r="AR1274" s="162"/>
      <c r="AS1274" s="162"/>
      <c r="AT1274" s="162"/>
      <c r="AU1274" s="162"/>
      <c r="AV1274" s="162"/>
      <c r="AW1274" s="162"/>
      <c r="AX1274" s="162">
        <v>1272</v>
      </c>
      <c r="AY1274" s="162" t="s">
        <v>361</v>
      </c>
      <c r="AZ1274" s="162">
        <v>0</v>
      </c>
      <c r="BA1274" s="206" t="s">
        <v>361</v>
      </c>
      <c r="BB1274" s="162" t="s">
        <v>361</v>
      </c>
    </row>
    <row r="1275" spans="34:54">
      <c r="AH1275" s="165" t="s">
        <v>889</v>
      </c>
      <c r="AI1275" s="189">
        <v>1274</v>
      </c>
      <c r="AJ1275" s="189" t="s">
        <v>6062</v>
      </c>
      <c r="AK1275" s="184" t="s">
        <v>3618</v>
      </c>
      <c r="AL1275" s="187" t="s">
        <v>6063</v>
      </c>
      <c r="AM1275" s="162"/>
      <c r="AN1275" s="162"/>
      <c r="AO1275" s="162"/>
      <c r="AP1275" s="162"/>
      <c r="AQ1275" s="162"/>
      <c r="AR1275" s="162"/>
      <c r="AS1275" s="162"/>
      <c r="AT1275" s="162"/>
      <c r="AU1275" s="162"/>
      <c r="AV1275" s="162"/>
      <c r="AW1275" s="162"/>
      <c r="AX1275" s="162">
        <v>1273</v>
      </c>
      <c r="AY1275" s="162" t="s">
        <v>361</v>
      </c>
      <c r="AZ1275" s="162">
        <v>0</v>
      </c>
      <c r="BA1275" s="206" t="s">
        <v>361</v>
      </c>
      <c r="BB1275" s="162" t="s">
        <v>361</v>
      </c>
    </row>
    <row r="1276" spans="34:54">
      <c r="AH1276" s="165" t="s">
        <v>889</v>
      </c>
      <c r="AI1276" s="189">
        <v>1275</v>
      </c>
      <c r="AJ1276" s="189" t="s">
        <v>6064</v>
      </c>
      <c r="AK1276" s="183" t="s">
        <v>6065</v>
      </c>
      <c r="AL1276" s="186" t="s">
        <v>6066</v>
      </c>
      <c r="AM1276" s="162"/>
      <c r="AN1276" s="162"/>
      <c r="AO1276" s="162"/>
      <c r="AP1276" s="162"/>
      <c r="AQ1276" s="162"/>
      <c r="AR1276" s="162"/>
      <c r="AS1276" s="162"/>
      <c r="AT1276" s="162"/>
      <c r="AU1276" s="162"/>
      <c r="AV1276" s="162"/>
      <c r="AW1276" s="162"/>
      <c r="AX1276" s="162">
        <v>1274</v>
      </c>
      <c r="AY1276" s="162" t="s">
        <v>361</v>
      </c>
      <c r="AZ1276" s="162">
        <v>0</v>
      </c>
      <c r="BA1276" s="206" t="s">
        <v>361</v>
      </c>
      <c r="BB1276" s="162" t="s">
        <v>361</v>
      </c>
    </row>
    <row r="1277" spans="34:54">
      <c r="AH1277" s="165" t="s">
        <v>889</v>
      </c>
      <c r="AI1277" s="189">
        <v>1276</v>
      </c>
      <c r="AJ1277" s="189" t="s">
        <v>6067</v>
      </c>
      <c r="AK1277" s="184" t="s">
        <v>6068</v>
      </c>
      <c r="AL1277" s="187" t="s">
        <v>6069</v>
      </c>
      <c r="AM1277" s="162"/>
      <c r="AN1277" s="162"/>
      <c r="AO1277" s="162"/>
      <c r="AP1277" s="162"/>
      <c r="AQ1277" s="162"/>
      <c r="AR1277" s="162"/>
      <c r="AS1277" s="162"/>
      <c r="AT1277" s="162"/>
      <c r="AU1277" s="162"/>
      <c r="AV1277" s="162"/>
      <c r="AW1277" s="162"/>
      <c r="AX1277" s="162">
        <v>1275</v>
      </c>
      <c r="AY1277" s="162" t="s">
        <v>361</v>
      </c>
      <c r="AZ1277" s="162">
        <v>0</v>
      </c>
      <c r="BA1277" s="206" t="s">
        <v>361</v>
      </c>
      <c r="BB1277" s="162" t="s">
        <v>361</v>
      </c>
    </row>
    <row r="1278" spans="34:54">
      <c r="AH1278" s="165" t="s">
        <v>889</v>
      </c>
      <c r="AI1278" s="189">
        <v>1277</v>
      </c>
      <c r="AJ1278" s="189" t="s">
        <v>6070</v>
      </c>
      <c r="AK1278" s="183" t="s">
        <v>6071</v>
      </c>
      <c r="AL1278" s="186" t="s">
        <v>6072</v>
      </c>
      <c r="AM1278" s="162"/>
      <c r="AN1278" s="162"/>
      <c r="AO1278" s="162"/>
      <c r="AP1278" s="162"/>
      <c r="AQ1278" s="162"/>
      <c r="AR1278" s="162"/>
      <c r="AS1278" s="162"/>
      <c r="AT1278" s="162"/>
      <c r="AU1278" s="162"/>
      <c r="AV1278" s="162"/>
      <c r="AW1278" s="162"/>
      <c r="AX1278" s="162">
        <v>1276</v>
      </c>
      <c r="AY1278" s="162" t="s">
        <v>361</v>
      </c>
      <c r="AZ1278" s="162">
        <v>0</v>
      </c>
      <c r="BA1278" s="206" t="s">
        <v>361</v>
      </c>
      <c r="BB1278" s="162" t="s">
        <v>361</v>
      </c>
    </row>
    <row r="1279" spans="34:54">
      <c r="AH1279" s="165" t="s">
        <v>889</v>
      </c>
      <c r="AI1279" s="189">
        <v>1278</v>
      </c>
      <c r="AJ1279" s="189" t="s">
        <v>6073</v>
      </c>
      <c r="AK1279" s="184" t="s">
        <v>6074</v>
      </c>
      <c r="AL1279" s="187" t="s">
        <v>6075</v>
      </c>
      <c r="AM1279" s="162"/>
      <c r="AN1279" s="162"/>
      <c r="AO1279" s="162"/>
      <c r="AP1279" s="162"/>
      <c r="AQ1279" s="162"/>
      <c r="AR1279" s="162"/>
      <c r="AS1279" s="162"/>
      <c r="AT1279" s="162"/>
      <c r="AU1279" s="162"/>
      <c r="AV1279" s="162"/>
      <c r="AW1279" s="162"/>
      <c r="AX1279" s="162">
        <v>1277</v>
      </c>
      <c r="AY1279" s="162" t="s">
        <v>361</v>
      </c>
      <c r="AZ1279" s="162">
        <v>0</v>
      </c>
      <c r="BA1279" s="206" t="s">
        <v>361</v>
      </c>
      <c r="BB1279" s="162" t="s">
        <v>361</v>
      </c>
    </row>
    <row r="1280" spans="34:54">
      <c r="AH1280" s="165" t="s">
        <v>889</v>
      </c>
      <c r="AI1280" s="189">
        <v>1279</v>
      </c>
      <c r="AJ1280" s="189" t="s">
        <v>6076</v>
      </c>
      <c r="AK1280" s="183" t="s">
        <v>6077</v>
      </c>
      <c r="AL1280" s="186" t="s">
        <v>6078</v>
      </c>
      <c r="AM1280" s="162"/>
      <c r="AN1280" s="162"/>
      <c r="AO1280" s="162"/>
      <c r="AP1280" s="162"/>
      <c r="AQ1280" s="162"/>
      <c r="AR1280" s="162"/>
      <c r="AS1280" s="162"/>
      <c r="AT1280" s="162"/>
      <c r="AU1280" s="162"/>
      <c r="AV1280" s="162"/>
      <c r="AW1280" s="162"/>
      <c r="AX1280" s="162">
        <v>1278</v>
      </c>
      <c r="AY1280" s="162" t="s">
        <v>361</v>
      </c>
      <c r="AZ1280" s="162">
        <v>0</v>
      </c>
      <c r="BA1280" s="206" t="s">
        <v>361</v>
      </c>
      <c r="BB1280" s="162" t="s">
        <v>361</v>
      </c>
    </row>
    <row r="1281" spans="34:54">
      <c r="AH1281" s="165" t="s">
        <v>889</v>
      </c>
      <c r="AI1281" s="189">
        <v>1280</v>
      </c>
      <c r="AJ1281" s="189" t="s">
        <v>6079</v>
      </c>
      <c r="AK1281" s="184" t="s">
        <v>6080</v>
      </c>
      <c r="AL1281" s="187" t="s">
        <v>6081</v>
      </c>
      <c r="AM1281" s="162"/>
      <c r="AN1281" s="162"/>
      <c r="AO1281" s="162"/>
      <c r="AP1281" s="162"/>
      <c r="AQ1281" s="162"/>
      <c r="AR1281" s="162"/>
      <c r="AS1281" s="162"/>
      <c r="AT1281" s="162"/>
      <c r="AU1281" s="162"/>
      <c r="AV1281" s="162"/>
      <c r="AW1281" s="162"/>
      <c r="AX1281" s="162">
        <v>1279</v>
      </c>
      <c r="AY1281" s="162" t="s">
        <v>361</v>
      </c>
      <c r="AZ1281" s="162">
        <v>0</v>
      </c>
      <c r="BA1281" s="206" t="s">
        <v>361</v>
      </c>
      <c r="BB1281" s="162" t="s">
        <v>361</v>
      </c>
    </row>
    <row r="1282" spans="34:54">
      <c r="AH1282" s="165" t="s">
        <v>889</v>
      </c>
      <c r="AI1282" s="189">
        <v>1281</v>
      </c>
      <c r="AJ1282" s="189" t="s">
        <v>6082</v>
      </c>
      <c r="AK1282" s="183" t="s">
        <v>6083</v>
      </c>
      <c r="AL1282" s="186" t="s">
        <v>6084</v>
      </c>
      <c r="AM1282" s="162"/>
      <c r="AN1282" s="162"/>
      <c r="AO1282" s="162"/>
      <c r="AP1282" s="162"/>
      <c r="AQ1282" s="162"/>
      <c r="AR1282" s="162"/>
      <c r="AS1282" s="162"/>
      <c r="AT1282" s="162"/>
      <c r="AU1282" s="162"/>
      <c r="AV1282" s="162"/>
      <c r="AW1282" s="162"/>
      <c r="AX1282" s="162">
        <v>1280</v>
      </c>
      <c r="AY1282" s="162" t="s">
        <v>361</v>
      </c>
      <c r="AZ1282" s="162">
        <v>0</v>
      </c>
      <c r="BA1282" s="206" t="s">
        <v>361</v>
      </c>
      <c r="BB1282" s="162" t="s">
        <v>361</v>
      </c>
    </row>
    <row r="1283" spans="34:54">
      <c r="AH1283" s="165" t="s">
        <v>889</v>
      </c>
      <c r="AI1283" s="189">
        <v>1282</v>
      </c>
      <c r="AJ1283" s="189" t="s">
        <v>6085</v>
      </c>
      <c r="AK1283" s="184" t="s">
        <v>6086</v>
      </c>
      <c r="AL1283" s="187" t="s">
        <v>6087</v>
      </c>
      <c r="AM1283" s="162"/>
      <c r="AN1283" s="162"/>
      <c r="AO1283" s="162"/>
      <c r="AP1283" s="162"/>
      <c r="AQ1283" s="162"/>
      <c r="AR1283" s="162"/>
      <c r="AS1283" s="162"/>
      <c r="AT1283" s="162"/>
      <c r="AU1283" s="162"/>
      <c r="AV1283" s="162"/>
      <c r="AW1283" s="162"/>
      <c r="AX1283" s="162">
        <v>1281</v>
      </c>
      <c r="AY1283" s="162" t="s">
        <v>361</v>
      </c>
      <c r="AZ1283" s="162">
        <v>0</v>
      </c>
      <c r="BA1283" s="206" t="s">
        <v>361</v>
      </c>
      <c r="BB1283" s="162" t="s">
        <v>361</v>
      </c>
    </row>
    <row r="1284" spans="34:54">
      <c r="AH1284" s="165" t="s">
        <v>889</v>
      </c>
      <c r="AI1284" s="189">
        <v>1283</v>
      </c>
      <c r="AJ1284" s="189" t="s">
        <v>6088</v>
      </c>
      <c r="AK1284" s="183" t="s">
        <v>153</v>
      </c>
      <c r="AL1284" s="186" t="s">
        <v>6089</v>
      </c>
      <c r="AM1284" s="162"/>
      <c r="AN1284" s="162"/>
      <c r="AO1284" s="162"/>
      <c r="AP1284" s="162"/>
      <c r="AQ1284" s="162"/>
      <c r="AR1284" s="162"/>
      <c r="AS1284" s="162"/>
      <c r="AT1284" s="162"/>
      <c r="AU1284" s="162"/>
      <c r="AV1284" s="162"/>
      <c r="AW1284" s="162"/>
      <c r="AX1284" s="162">
        <v>1282</v>
      </c>
      <c r="AY1284" s="162" t="s">
        <v>361</v>
      </c>
      <c r="AZ1284" s="162">
        <v>0</v>
      </c>
      <c r="BA1284" s="206" t="s">
        <v>361</v>
      </c>
      <c r="BB1284" s="162" t="s">
        <v>361</v>
      </c>
    </row>
    <row r="1285" spans="34:54">
      <c r="AH1285" s="165" t="s">
        <v>889</v>
      </c>
      <c r="AI1285" s="189">
        <v>1284</v>
      </c>
      <c r="AJ1285" s="189" t="s">
        <v>6090</v>
      </c>
      <c r="AK1285" s="184" t="s">
        <v>6091</v>
      </c>
      <c r="AL1285" s="187" t="s">
        <v>6092</v>
      </c>
      <c r="AM1285" s="162"/>
      <c r="AN1285" s="162"/>
      <c r="AO1285" s="162"/>
      <c r="AP1285" s="162"/>
      <c r="AQ1285" s="162"/>
      <c r="AR1285" s="162"/>
      <c r="AS1285" s="162"/>
      <c r="AT1285" s="162"/>
      <c r="AU1285" s="162"/>
      <c r="AV1285" s="162"/>
      <c r="AW1285" s="162"/>
      <c r="AX1285" s="162">
        <v>1283</v>
      </c>
      <c r="AY1285" s="162" t="s">
        <v>361</v>
      </c>
      <c r="AZ1285" s="162">
        <v>0</v>
      </c>
      <c r="BA1285" s="206" t="s">
        <v>361</v>
      </c>
      <c r="BB1285" s="162" t="s">
        <v>361</v>
      </c>
    </row>
    <row r="1286" spans="34:54">
      <c r="AH1286" s="165" t="s">
        <v>889</v>
      </c>
      <c r="AI1286" s="189">
        <v>1285</v>
      </c>
      <c r="AJ1286" s="189" t="s">
        <v>6093</v>
      </c>
      <c r="AK1286" s="183" t="s">
        <v>6094</v>
      </c>
      <c r="AL1286" s="186" t="s">
        <v>6095</v>
      </c>
      <c r="AM1286" s="162"/>
      <c r="AN1286" s="162"/>
      <c r="AO1286" s="162"/>
      <c r="AP1286" s="162"/>
      <c r="AQ1286" s="162"/>
      <c r="AR1286" s="162"/>
      <c r="AS1286" s="162"/>
      <c r="AT1286" s="162"/>
      <c r="AU1286" s="162"/>
      <c r="AV1286" s="162"/>
      <c r="AW1286" s="162"/>
      <c r="AX1286" s="162">
        <v>1284</v>
      </c>
      <c r="AY1286" s="162" t="s">
        <v>361</v>
      </c>
      <c r="AZ1286" s="162">
        <v>0</v>
      </c>
      <c r="BA1286" s="206" t="s">
        <v>361</v>
      </c>
      <c r="BB1286" s="162" t="s">
        <v>361</v>
      </c>
    </row>
    <row r="1287" spans="34:54">
      <c r="AH1287" s="165" t="s">
        <v>889</v>
      </c>
      <c r="AI1287" s="189">
        <v>1286</v>
      </c>
      <c r="AJ1287" s="189" t="s">
        <v>6096</v>
      </c>
      <c r="AK1287" s="184" t="s">
        <v>6097</v>
      </c>
      <c r="AL1287" s="187" t="s">
        <v>6098</v>
      </c>
      <c r="AM1287" s="162"/>
      <c r="AN1287" s="162"/>
      <c r="AO1287" s="162"/>
      <c r="AP1287" s="162"/>
      <c r="AQ1287" s="162"/>
      <c r="AR1287" s="162"/>
      <c r="AS1287" s="162"/>
      <c r="AT1287" s="162"/>
      <c r="AU1287" s="162"/>
      <c r="AV1287" s="162"/>
      <c r="AW1287" s="162"/>
      <c r="AX1287" s="162">
        <v>1285</v>
      </c>
      <c r="AY1287" s="162" t="s">
        <v>361</v>
      </c>
      <c r="AZ1287" s="162">
        <v>0</v>
      </c>
      <c r="BA1287" s="206" t="s">
        <v>361</v>
      </c>
      <c r="BB1287" s="162" t="s">
        <v>361</v>
      </c>
    </row>
    <row r="1288" spans="34:54">
      <c r="AH1288" s="165" t="s">
        <v>882</v>
      </c>
      <c r="AI1288" s="189">
        <v>1287</v>
      </c>
      <c r="AJ1288" s="189" t="s">
        <v>6099</v>
      </c>
      <c r="AK1288" s="183" t="s">
        <v>6100</v>
      </c>
      <c r="AL1288" s="186" t="s">
        <v>6101</v>
      </c>
      <c r="AM1288" s="162"/>
      <c r="AN1288" s="162"/>
      <c r="AO1288" s="162"/>
      <c r="AP1288" s="162"/>
      <c r="AQ1288" s="162"/>
      <c r="AR1288" s="162"/>
      <c r="AS1288" s="162"/>
      <c r="AT1288" s="162"/>
      <c r="AU1288" s="162"/>
      <c r="AV1288" s="162"/>
      <c r="AW1288" s="162"/>
      <c r="AX1288" s="162">
        <v>1286</v>
      </c>
      <c r="AY1288" s="162" t="s">
        <v>361</v>
      </c>
      <c r="AZ1288" s="162">
        <v>0</v>
      </c>
      <c r="BA1288" s="206" t="s">
        <v>361</v>
      </c>
      <c r="BB1288" s="162" t="s">
        <v>361</v>
      </c>
    </row>
    <row r="1289" spans="34:54">
      <c r="AH1289" s="165" t="s">
        <v>882</v>
      </c>
      <c r="AI1289" s="189">
        <v>1288</v>
      </c>
      <c r="AJ1289" s="189" t="s">
        <v>6102</v>
      </c>
      <c r="AK1289" s="184" t="s">
        <v>6103</v>
      </c>
      <c r="AL1289" s="187" t="s">
        <v>6104</v>
      </c>
      <c r="AM1289" s="162"/>
      <c r="AN1289" s="162"/>
      <c r="AO1289" s="162"/>
      <c r="AP1289" s="162"/>
      <c r="AQ1289" s="162"/>
      <c r="AR1289" s="162"/>
      <c r="AS1289" s="162"/>
      <c r="AT1289" s="162"/>
      <c r="AU1289" s="162"/>
      <c r="AV1289" s="162"/>
      <c r="AW1289" s="162"/>
      <c r="AX1289" s="162">
        <v>1287</v>
      </c>
      <c r="AY1289" s="162" t="s">
        <v>361</v>
      </c>
      <c r="AZ1289" s="162">
        <v>0</v>
      </c>
      <c r="BA1289" s="206" t="s">
        <v>361</v>
      </c>
      <c r="BB1289" s="162" t="s">
        <v>361</v>
      </c>
    </row>
    <row r="1290" spans="34:54">
      <c r="AH1290" s="165" t="s">
        <v>882</v>
      </c>
      <c r="AI1290" s="189">
        <v>1289</v>
      </c>
      <c r="AJ1290" s="189" t="s">
        <v>6105</v>
      </c>
      <c r="AK1290" s="183" t="s">
        <v>6106</v>
      </c>
      <c r="AL1290" s="186" t="s">
        <v>6107</v>
      </c>
      <c r="AM1290" s="162"/>
      <c r="AN1290" s="162"/>
      <c r="AO1290" s="162"/>
      <c r="AP1290" s="162"/>
      <c r="AQ1290" s="162"/>
      <c r="AR1290" s="162"/>
      <c r="AS1290" s="162"/>
      <c r="AT1290" s="162"/>
      <c r="AU1290" s="162"/>
      <c r="AV1290" s="162"/>
      <c r="AW1290" s="162"/>
      <c r="AX1290" s="162">
        <v>1288</v>
      </c>
      <c r="AY1290" s="162" t="s">
        <v>361</v>
      </c>
      <c r="AZ1290" s="162">
        <v>0</v>
      </c>
      <c r="BA1290" s="206" t="s">
        <v>361</v>
      </c>
      <c r="BB1290" s="162" t="s">
        <v>361</v>
      </c>
    </row>
    <row r="1291" spans="34:54">
      <c r="AH1291" s="165" t="s">
        <v>882</v>
      </c>
      <c r="AI1291" s="189">
        <v>1290</v>
      </c>
      <c r="AJ1291" s="189" t="s">
        <v>6108</v>
      </c>
      <c r="AK1291" s="184" t="s">
        <v>1123</v>
      </c>
      <c r="AL1291" s="187" t="s">
        <v>6109</v>
      </c>
      <c r="AM1291" s="162"/>
      <c r="AN1291" s="162"/>
      <c r="AO1291" s="162"/>
      <c r="AP1291" s="162"/>
      <c r="AQ1291" s="162"/>
      <c r="AR1291" s="162"/>
      <c r="AS1291" s="162"/>
      <c r="AT1291" s="162"/>
      <c r="AU1291" s="162"/>
      <c r="AV1291" s="162"/>
      <c r="AW1291" s="162"/>
      <c r="AX1291" s="162">
        <v>1289</v>
      </c>
      <c r="AY1291" s="162" t="s">
        <v>361</v>
      </c>
      <c r="AZ1291" s="162">
        <v>0</v>
      </c>
      <c r="BA1291" s="206" t="s">
        <v>361</v>
      </c>
      <c r="BB1291" s="162" t="s">
        <v>361</v>
      </c>
    </row>
    <row r="1292" spans="34:54">
      <c r="AH1292" s="165" t="s">
        <v>882</v>
      </c>
      <c r="AI1292" s="189">
        <v>1291</v>
      </c>
      <c r="AJ1292" s="189" t="s">
        <v>6110</v>
      </c>
      <c r="AK1292" s="183" t="s">
        <v>6111</v>
      </c>
      <c r="AL1292" s="186" t="s">
        <v>6112</v>
      </c>
      <c r="AM1292" s="162"/>
      <c r="AN1292" s="162"/>
      <c r="AO1292" s="162"/>
      <c r="AP1292" s="162"/>
      <c r="AQ1292" s="162"/>
      <c r="AR1292" s="162"/>
      <c r="AS1292" s="162"/>
      <c r="AT1292" s="162"/>
      <c r="AU1292" s="162"/>
      <c r="AV1292" s="162"/>
      <c r="AW1292" s="162"/>
      <c r="AX1292" s="162">
        <v>1290</v>
      </c>
      <c r="AY1292" s="162" t="s">
        <v>361</v>
      </c>
      <c r="AZ1292" s="162">
        <v>0</v>
      </c>
      <c r="BA1292" s="206" t="s">
        <v>361</v>
      </c>
      <c r="BB1292" s="162" t="s">
        <v>361</v>
      </c>
    </row>
    <row r="1293" spans="34:54">
      <c r="AH1293" s="165" t="s">
        <v>882</v>
      </c>
      <c r="AI1293" s="189">
        <v>1292</v>
      </c>
      <c r="AJ1293" s="189" t="s">
        <v>6113</v>
      </c>
      <c r="AK1293" s="184" t="s">
        <v>6114</v>
      </c>
      <c r="AL1293" s="187" t="s">
        <v>6115</v>
      </c>
      <c r="AM1293" s="162"/>
      <c r="AN1293" s="162"/>
      <c r="AO1293" s="162"/>
      <c r="AP1293" s="162"/>
      <c r="AQ1293" s="162"/>
      <c r="AR1293" s="162"/>
      <c r="AS1293" s="162"/>
      <c r="AT1293" s="162"/>
      <c r="AU1293" s="162"/>
      <c r="AV1293" s="162"/>
      <c r="AW1293" s="162"/>
      <c r="AX1293" s="162">
        <v>1291</v>
      </c>
      <c r="AY1293" s="162" t="s">
        <v>361</v>
      </c>
      <c r="AZ1293" s="162">
        <v>0</v>
      </c>
      <c r="BA1293" s="206" t="s">
        <v>361</v>
      </c>
      <c r="BB1293" s="162" t="s">
        <v>361</v>
      </c>
    </row>
    <row r="1294" spans="34:54">
      <c r="AH1294" s="165" t="s">
        <v>882</v>
      </c>
      <c r="AI1294" s="189">
        <v>1293</v>
      </c>
      <c r="AJ1294" s="189" t="s">
        <v>6116</v>
      </c>
      <c r="AK1294" s="183" t="s">
        <v>6117</v>
      </c>
      <c r="AL1294" s="186" t="s">
        <v>6118</v>
      </c>
      <c r="AM1294" s="162"/>
      <c r="AN1294" s="162"/>
      <c r="AO1294" s="162"/>
      <c r="AP1294" s="162"/>
      <c r="AQ1294" s="162"/>
      <c r="AR1294" s="162"/>
      <c r="AS1294" s="162"/>
      <c r="AT1294" s="162"/>
      <c r="AU1294" s="162"/>
      <c r="AV1294" s="162"/>
      <c r="AW1294" s="162"/>
      <c r="AX1294" s="162">
        <v>1292</v>
      </c>
      <c r="AY1294" s="162" t="s">
        <v>361</v>
      </c>
      <c r="AZ1294" s="162">
        <v>0</v>
      </c>
      <c r="BA1294" s="206" t="s">
        <v>361</v>
      </c>
      <c r="BB1294" s="162" t="s">
        <v>361</v>
      </c>
    </row>
    <row r="1295" spans="34:54">
      <c r="AH1295" s="165" t="s">
        <v>882</v>
      </c>
      <c r="AI1295" s="189">
        <v>1294</v>
      </c>
      <c r="AJ1295" s="189" t="s">
        <v>6119</v>
      </c>
      <c r="AK1295" s="184" t="s">
        <v>6120</v>
      </c>
      <c r="AL1295" s="187" t="s">
        <v>6121</v>
      </c>
      <c r="AM1295" s="162"/>
      <c r="AN1295" s="162"/>
      <c r="AO1295" s="162"/>
      <c r="AP1295" s="162"/>
      <c r="AQ1295" s="162"/>
      <c r="AR1295" s="162"/>
      <c r="AS1295" s="162"/>
      <c r="AT1295" s="162"/>
      <c r="AU1295" s="162"/>
      <c r="AV1295" s="162"/>
      <c r="AW1295" s="162"/>
      <c r="AX1295" s="162">
        <v>1293</v>
      </c>
      <c r="AY1295" s="162" t="s">
        <v>361</v>
      </c>
      <c r="AZ1295" s="162">
        <v>0</v>
      </c>
      <c r="BA1295" s="206" t="s">
        <v>361</v>
      </c>
      <c r="BB1295" s="162" t="s">
        <v>361</v>
      </c>
    </row>
    <row r="1296" spans="34:54">
      <c r="AH1296" s="165" t="s">
        <v>882</v>
      </c>
      <c r="AI1296" s="189">
        <v>1295</v>
      </c>
      <c r="AJ1296" s="189" t="s">
        <v>6122</v>
      </c>
      <c r="AK1296" s="183" t="s">
        <v>6123</v>
      </c>
      <c r="AL1296" s="186" t="s">
        <v>6124</v>
      </c>
      <c r="AM1296" s="162"/>
      <c r="AN1296" s="162"/>
      <c r="AO1296" s="162"/>
      <c r="AP1296" s="162"/>
      <c r="AQ1296" s="162"/>
      <c r="AR1296" s="162"/>
      <c r="AS1296" s="162"/>
      <c r="AT1296" s="162"/>
      <c r="AU1296" s="162"/>
      <c r="AV1296" s="162"/>
      <c r="AW1296" s="162"/>
      <c r="AX1296" s="162">
        <v>1294</v>
      </c>
      <c r="AY1296" s="162" t="s">
        <v>361</v>
      </c>
      <c r="AZ1296" s="162">
        <v>0</v>
      </c>
      <c r="BA1296" s="206" t="s">
        <v>361</v>
      </c>
      <c r="BB1296" s="162" t="s">
        <v>361</v>
      </c>
    </row>
    <row r="1297" spans="34:54">
      <c r="AH1297" s="165" t="s">
        <v>882</v>
      </c>
      <c r="AI1297" s="189">
        <v>1296</v>
      </c>
      <c r="AJ1297" s="189" t="s">
        <v>6125</v>
      </c>
      <c r="AK1297" s="184" t="s">
        <v>6126</v>
      </c>
      <c r="AL1297" s="187" t="s">
        <v>6127</v>
      </c>
      <c r="AM1297" s="162"/>
      <c r="AN1297" s="162"/>
      <c r="AO1297" s="162"/>
      <c r="AP1297" s="162"/>
      <c r="AQ1297" s="162"/>
      <c r="AR1297" s="162"/>
      <c r="AS1297" s="162"/>
      <c r="AT1297" s="162"/>
      <c r="AU1297" s="162"/>
      <c r="AV1297" s="162"/>
      <c r="AW1297" s="162"/>
      <c r="AX1297" s="162">
        <v>1295</v>
      </c>
      <c r="AY1297" s="162" t="s">
        <v>361</v>
      </c>
      <c r="AZ1297" s="162">
        <v>0</v>
      </c>
      <c r="BA1297" s="206" t="s">
        <v>361</v>
      </c>
      <c r="BB1297" s="162" t="s">
        <v>361</v>
      </c>
    </row>
    <row r="1298" spans="34:54">
      <c r="AH1298" s="165" t="s">
        <v>882</v>
      </c>
      <c r="AI1298" s="189">
        <v>1297</v>
      </c>
      <c r="AJ1298" s="189" t="s">
        <v>6128</v>
      </c>
      <c r="AK1298" s="183" t="s">
        <v>3350</v>
      </c>
      <c r="AL1298" s="186" t="s">
        <v>6129</v>
      </c>
      <c r="AM1298" s="162"/>
      <c r="AN1298" s="162"/>
      <c r="AO1298" s="162"/>
      <c r="AP1298" s="162"/>
      <c r="AQ1298" s="162"/>
      <c r="AR1298" s="162"/>
      <c r="AS1298" s="162"/>
      <c r="AT1298" s="162"/>
      <c r="AU1298" s="162"/>
      <c r="AV1298" s="162"/>
      <c r="AW1298" s="162"/>
      <c r="AX1298" s="162">
        <v>1296</v>
      </c>
      <c r="AY1298" s="162" t="s">
        <v>361</v>
      </c>
      <c r="AZ1298" s="162">
        <v>0</v>
      </c>
      <c r="BA1298" s="206" t="s">
        <v>361</v>
      </c>
      <c r="BB1298" s="162" t="s">
        <v>361</v>
      </c>
    </row>
    <row r="1299" spans="34:54">
      <c r="AH1299" s="165" t="s">
        <v>882</v>
      </c>
      <c r="AI1299" s="189">
        <v>1298</v>
      </c>
      <c r="AJ1299" s="189" t="s">
        <v>6130</v>
      </c>
      <c r="AK1299" s="184" t="s">
        <v>6131</v>
      </c>
      <c r="AL1299" s="187" t="s">
        <v>6132</v>
      </c>
      <c r="AM1299" s="162"/>
      <c r="AN1299" s="162"/>
      <c r="AO1299" s="162"/>
      <c r="AP1299" s="162"/>
      <c r="AQ1299" s="162"/>
      <c r="AR1299" s="162"/>
      <c r="AS1299" s="162"/>
      <c r="AT1299" s="162"/>
      <c r="AU1299" s="162"/>
      <c r="AV1299" s="162"/>
      <c r="AW1299" s="162"/>
      <c r="AX1299" s="162">
        <v>1297</v>
      </c>
      <c r="AY1299" s="162" t="s">
        <v>361</v>
      </c>
      <c r="AZ1299" s="162">
        <v>0</v>
      </c>
      <c r="BA1299" s="206" t="s">
        <v>361</v>
      </c>
      <c r="BB1299" s="162" t="s">
        <v>361</v>
      </c>
    </row>
    <row r="1300" spans="34:54">
      <c r="AH1300" s="165" t="s">
        <v>882</v>
      </c>
      <c r="AI1300" s="189">
        <v>1299</v>
      </c>
      <c r="AJ1300" s="189" t="s">
        <v>6133</v>
      </c>
      <c r="AK1300" s="183" t="s">
        <v>6134</v>
      </c>
      <c r="AL1300" s="186" t="s">
        <v>6135</v>
      </c>
      <c r="AM1300" s="162"/>
      <c r="AN1300" s="162"/>
      <c r="AO1300" s="162"/>
      <c r="AP1300" s="162"/>
      <c r="AQ1300" s="162"/>
      <c r="AR1300" s="162"/>
      <c r="AS1300" s="162"/>
      <c r="AT1300" s="162"/>
      <c r="AU1300" s="162"/>
      <c r="AV1300" s="162"/>
      <c r="AW1300" s="162"/>
      <c r="AX1300" s="162">
        <v>1298</v>
      </c>
      <c r="AY1300" s="162" t="s">
        <v>361</v>
      </c>
      <c r="AZ1300" s="162">
        <v>0</v>
      </c>
      <c r="BA1300" s="206" t="s">
        <v>361</v>
      </c>
      <c r="BB1300" s="162" t="s">
        <v>361</v>
      </c>
    </row>
    <row r="1301" spans="34:54">
      <c r="AH1301" s="165" t="s">
        <v>882</v>
      </c>
      <c r="AI1301" s="189">
        <v>1300</v>
      </c>
      <c r="AJ1301" s="189" t="s">
        <v>6136</v>
      </c>
      <c r="AK1301" s="184" t="s">
        <v>6137</v>
      </c>
      <c r="AL1301" s="187" t="s">
        <v>6138</v>
      </c>
      <c r="AM1301" s="162"/>
      <c r="AN1301" s="162"/>
      <c r="AO1301" s="162"/>
      <c r="AP1301" s="162"/>
      <c r="AQ1301" s="162"/>
      <c r="AR1301" s="162"/>
      <c r="AS1301" s="162"/>
      <c r="AT1301" s="162"/>
      <c r="AU1301" s="162"/>
      <c r="AV1301" s="162"/>
      <c r="AW1301" s="162"/>
      <c r="AX1301" s="162">
        <v>1299</v>
      </c>
      <c r="AY1301" s="162" t="s">
        <v>361</v>
      </c>
      <c r="AZ1301" s="162">
        <v>0</v>
      </c>
      <c r="BA1301" s="206" t="s">
        <v>361</v>
      </c>
      <c r="BB1301" s="162" t="s">
        <v>361</v>
      </c>
    </row>
    <row r="1302" spans="34:54">
      <c r="AH1302" s="165" t="s">
        <v>882</v>
      </c>
      <c r="AI1302" s="189">
        <v>1301</v>
      </c>
      <c r="AJ1302" s="189" t="s">
        <v>6139</v>
      </c>
      <c r="AK1302" s="183" t="s">
        <v>6140</v>
      </c>
      <c r="AL1302" s="186" t="s">
        <v>6141</v>
      </c>
      <c r="AM1302" s="162"/>
      <c r="AN1302" s="162"/>
      <c r="AO1302" s="162"/>
      <c r="AP1302" s="162"/>
      <c r="AQ1302" s="162"/>
      <c r="AR1302" s="162"/>
      <c r="AS1302" s="162"/>
      <c r="AT1302" s="162"/>
      <c r="AU1302" s="162"/>
      <c r="AV1302" s="162"/>
      <c r="AW1302" s="162"/>
      <c r="AX1302" s="162">
        <v>1300</v>
      </c>
      <c r="AY1302" s="162" t="s">
        <v>361</v>
      </c>
      <c r="AZ1302" s="162">
        <v>0</v>
      </c>
      <c r="BA1302" s="206" t="s">
        <v>361</v>
      </c>
      <c r="BB1302" s="162" t="s">
        <v>361</v>
      </c>
    </row>
    <row r="1303" spans="34:54">
      <c r="AH1303" s="165" t="s">
        <v>882</v>
      </c>
      <c r="AI1303" s="189">
        <v>1302</v>
      </c>
      <c r="AJ1303" s="189" t="s">
        <v>6142</v>
      </c>
      <c r="AK1303" s="184" t="s">
        <v>4728</v>
      </c>
      <c r="AL1303" s="187" t="s">
        <v>6143</v>
      </c>
      <c r="AM1303" s="162"/>
      <c r="AN1303" s="162"/>
      <c r="AO1303" s="162"/>
      <c r="AP1303" s="162"/>
      <c r="AQ1303" s="162"/>
      <c r="AR1303" s="162"/>
      <c r="AS1303" s="162"/>
      <c r="AT1303" s="162"/>
      <c r="AU1303" s="162"/>
      <c r="AV1303" s="162"/>
      <c r="AW1303" s="162"/>
      <c r="AX1303" s="162">
        <v>1301</v>
      </c>
      <c r="AY1303" s="162" t="s">
        <v>361</v>
      </c>
      <c r="AZ1303" s="162">
        <v>0</v>
      </c>
      <c r="BA1303" s="206" t="s">
        <v>361</v>
      </c>
      <c r="BB1303" s="162" t="s">
        <v>361</v>
      </c>
    </row>
    <row r="1304" spans="34:54">
      <c r="AH1304" s="165" t="s">
        <v>882</v>
      </c>
      <c r="AI1304" s="189">
        <v>1303</v>
      </c>
      <c r="AJ1304" s="189" t="s">
        <v>6144</v>
      </c>
      <c r="AK1304" s="183" t="s">
        <v>6145</v>
      </c>
      <c r="AL1304" s="186" t="s">
        <v>6146</v>
      </c>
      <c r="AM1304" s="162"/>
      <c r="AN1304" s="162"/>
      <c r="AO1304" s="162"/>
      <c r="AP1304" s="162"/>
      <c r="AQ1304" s="162"/>
      <c r="AR1304" s="162"/>
      <c r="AS1304" s="162"/>
      <c r="AT1304" s="162"/>
      <c r="AU1304" s="162"/>
      <c r="AV1304" s="162"/>
      <c r="AW1304" s="162"/>
      <c r="AX1304" s="162">
        <v>1302</v>
      </c>
      <c r="AY1304" s="162" t="s">
        <v>361</v>
      </c>
      <c r="AZ1304" s="162">
        <v>0</v>
      </c>
      <c r="BA1304" s="206" t="s">
        <v>361</v>
      </c>
      <c r="BB1304" s="162" t="s">
        <v>361</v>
      </c>
    </row>
    <row r="1305" spans="34:54">
      <c r="AH1305" s="165" t="s">
        <v>882</v>
      </c>
      <c r="AI1305" s="189">
        <v>1304</v>
      </c>
      <c r="AJ1305" s="189" t="s">
        <v>6147</v>
      </c>
      <c r="AK1305" s="184" t="s">
        <v>6148</v>
      </c>
      <c r="AL1305" s="187" t="s">
        <v>6149</v>
      </c>
      <c r="AM1305" s="162"/>
      <c r="AN1305" s="162"/>
      <c r="AO1305" s="162"/>
      <c r="AP1305" s="162"/>
      <c r="AQ1305" s="162"/>
      <c r="AR1305" s="162"/>
      <c r="AS1305" s="162"/>
      <c r="AT1305" s="162"/>
      <c r="AU1305" s="162"/>
      <c r="AV1305" s="162"/>
      <c r="AW1305" s="162"/>
      <c r="AX1305" s="162">
        <v>1303</v>
      </c>
      <c r="AY1305" s="162" t="s">
        <v>361</v>
      </c>
      <c r="AZ1305" s="162">
        <v>0</v>
      </c>
      <c r="BA1305" s="206" t="s">
        <v>361</v>
      </c>
      <c r="BB1305" s="162" t="s">
        <v>361</v>
      </c>
    </row>
    <row r="1306" spans="34:54">
      <c r="AH1306" s="165" t="s">
        <v>882</v>
      </c>
      <c r="AI1306" s="189">
        <v>1305</v>
      </c>
      <c r="AJ1306" s="189" t="s">
        <v>6150</v>
      </c>
      <c r="AK1306" s="183" t="s">
        <v>6151</v>
      </c>
      <c r="AL1306" s="186" t="s">
        <v>6152</v>
      </c>
      <c r="AM1306" s="162"/>
      <c r="AN1306" s="162"/>
      <c r="AO1306" s="162"/>
      <c r="AP1306" s="162"/>
      <c r="AQ1306" s="162"/>
      <c r="AR1306" s="162"/>
      <c r="AS1306" s="162"/>
      <c r="AT1306" s="162"/>
      <c r="AU1306" s="162"/>
      <c r="AV1306" s="162"/>
      <c r="AW1306" s="162"/>
      <c r="AX1306" s="162">
        <v>1304</v>
      </c>
      <c r="AY1306" s="162" t="s">
        <v>361</v>
      </c>
      <c r="AZ1306" s="162">
        <v>0</v>
      </c>
      <c r="BA1306" s="206" t="s">
        <v>361</v>
      </c>
      <c r="BB1306" s="162" t="s">
        <v>361</v>
      </c>
    </row>
    <row r="1307" spans="34:54">
      <c r="AH1307" s="165" t="s">
        <v>882</v>
      </c>
      <c r="AI1307" s="189">
        <v>1306</v>
      </c>
      <c r="AJ1307" s="189" t="s">
        <v>6153</v>
      </c>
      <c r="AK1307" s="184" t="s">
        <v>6154</v>
      </c>
      <c r="AL1307" s="187" t="s">
        <v>6155</v>
      </c>
      <c r="AM1307" s="162"/>
      <c r="AN1307" s="162"/>
      <c r="AO1307" s="162"/>
      <c r="AP1307" s="162"/>
      <c r="AQ1307" s="162"/>
      <c r="AR1307" s="162"/>
      <c r="AS1307" s="162"/>
      <c r="AT1307" s="162"/>
      <c r="AU1307" s="162"/>
      <c r="AV1307" s="162"/>
      <c r="AW1307" s="162"/>
      <c r="AX1307" s="162">
        <v>1305</v>
      </c>
      <c r="AY1307" s="162" t="s">
        <v>361</v>
      </c>
      <c r="AZ1307" s="162">
        <v>0</v>
      </c>
      <c r="BA1307" s="206" t="s">
        <v>361</v>
      </c>
      <c r="BB1307" s="162" t="s">
        <v>361</v>
      </c>
    </row>
    <row r="1308" spans="34:54">
      <c r="AH1308" s="165" t="s">
        <v>882</v>
      </c>
      <c r="AI1308" s="189">
        <v>1307</v>
      </c>
      <c r="AJ1308" s="189" t="s">
        <v>6156</v>
      </c>
      <c r="AK1308" s="183" t="s">
        <v>6157</v>
      </c>
      <c r="AL1308" s="186" t="s">
        <v>6158</v>
      </c>
      <c r="AM1308" s="162"/>
      <c r="AN1308" s="162"/>
      <c r="AO1308" s="162"/>
      <c r="AP1308" s="162"/>
      <c r="AQ1308" s="162"/>
      <c r="AR1308" s="162"/>
      <c r="AS1308" s="162"/>
      <c r="AT1308" s="162"/>
      <c r="AU1308" s="162"/>
      <c r="AV1308" s="162"/>
      <c r="AW1308" s="162"/>
      <c r="AX1308" s="162">
        <v>1306</v>
      </c>
      <c r="AY1308" s="162" t="s">
        <v>361</v>
      </c>
      <c r="AZ1308" s="162">
        <v>0</v>
      </c>
      <c r="BA1308" s="206" t="s">
        <v>361</v>
      </c>
      <c r="BB1308" s="162" t="s">
        <v>361</v>
      </c>
    </row>
    <row r="1309" spans="34:54">
      <c r="AH1309" s="165" t="s">
        <v>882</v>
      </c>
      <c r="AI1309" s="189">
        <v>1308</v>
      </c>
      <c r="AJ1309" s="189" t="s">
        <v>6159</v>
      </c>
      <c r="AK1309" s="184" t="s">
        <v>6160</v>
      </c>
      <c r="AL1309" s="187" t="s">
        <v>6161</v>
      </c>
      <c r="AM1309" s="162"/>
      <c r="AN1309" s="162"/>
      <c r="AO1309" s="162"/>
      <c r="AP1309" s="162"/>
      <c r="AQ1309" s="162"/>
      <c r="AR1309" s="162"/>
      <c r="AS1309" s="162"/>
      <c r="AT1309" s="162"/>
      <c r="AU1309" s="162"/>
      <c r="AV1309" s="162"/>
      <c r="AW1309" s="162"/>
      <c r="AX1309" s="162">
        <v>1307</v>
      </c>
      <c r="AY1309" s="162" t="s">
        <v>361</v>
      </c>
      <c r="AZ1309" s="162">
        <v>0</v>
      </c>
      <c r="BA1309" s="206" t="s">
        <v>361</v>
      </c>
      <c r="BB1309" s="162" t="s">
        <v>361</v>
      </c>
    </row>
    <row r="1310" spans="34:54">
      <c r="AH1310" s="165" t="s">
        <v>882</v>
      </c>
      <c r="AI1310" s="189">
        <v>1309</v>
      </c>
      <c r="AJ1310" s="189" t="s">
        <v>6162</v>
      </c>
      <c r="AK1310" s="183" t="s">
        <v>6163</v>
      </c>
      <c r="AL1310" s="186" t="s">
        <v>6164</v>
      </c>
      <c r="AM1310" s="162"/>
      <c r="AN1310" s="162"/>
      <c r="AO1310" s="162"/>
      <c r="AP1310" s="162"/>
      <c r="AQ1310" s="162"/>
      <c r="AR1310" s="162"/>
      <c r="AS1310" s="162"/>
      <c r="AT1310" s="162"/>
      <c r="AU1310" s="162"/>
      <c r="AV1310" s="162"/>
      <c r="AW1310" s="162"/>
      <c r="AX1310" s="162">
        <v>1308</v>
      </c>
      <c r="AY1310" s="162" t="s">
        <v>361</v>
      </c>
      <c r="AZ1310" s="162">
        <v>0</v>
      </c>
      <c r="BA1310" s="206" t="s">
        <v>361</v>
      </c>
      <c r="BB1310" s="162" t="s">
        <v>361</v>
      </c>
    </row>
    <row r="1311" spans="34:54">
      <c r="AH1311" s="165" t="s">
        <v>882</v>
      </c>
      <c r="AI1311" s="189">
        <v>1310</v>
      </c>
      <c r="AJ1311" s="189" t="s">
        <v>6165</v>
      </c>
      <c r="AK1311" s="184" t="s">
        <v>6166</v>
      </c>
      <c r="AL1311" s="187" t="s">
        <v>6167</v>
      </c>
      <c r="AM1311" s="162"/>
      <c r="AN1311" s="162"/>
      <c r="AO1311" s="162"/>
      <c r="AP1311" s="162"/>
      <c r="AQ1311" s="162"/>
      <c r="AR1311" s="162"/>
      <c r="AS1311" s="162"/>
      <c r="AT1311" s="162"/>
      <c r="AU1311" s="162"/>
      <c r="AV1311" s="162"/>
      <c r="AW1311" s="162"/>
      <c r="AX1311" s="162">
        <v>1309</v>
      </c>
      <c r="AY1311" s="162" t="s">
        <v>361</v>
      </c>
      <c r="AZ1311" s="162">
        <v>0</v>
      </c>
      <c r="BA1311" s="206" t="s">
        <v>361</v>
      </c>
      <c r="BB1311" s="162" t="s">
        <v>361</v>
      </c>
    </row>
    <row r="1312" spans="34:54">
      <c r="AH1312" s="165" t="s">
        <v>882</v>
      </c>
      <c r="AI1312" s="189">
        <v>1311</v>
      </c>
      <c r="AJ1312" s="189" t="s">
        <v>6168</v>
      </c>
      <c r="AK1312" s="183" t="s">
        <v>6169</v>
      </c>
      <c r="AL1312" s="186" t="s">
        <v>6170</v>
      </c>
      <c r="AM1312" s="162"/>
      <c r="AN1312" s="162"/>
      <c r="AO1312" s="162"/>
      <c r="AP1312" s="162"/>
      <c r="AQ1312" s="162"/>
      <c r="AR1312" s="162"/>
      <c r="AS1312" s="162"/>
      <c r="AT1312" s="162"/>
      <c r="AU1312" s="162"/>
      <c r="AV1312" s="162"/>
      <c r="AW1312" s="162"/>
      <c r="AX1312" s="162">
        <v>1310</v>
      </c>
      <c r="AY1312" s="162" t="s">
        <v>361</v>
      </c>
      <c r="AZ1312" s="162">
        <v>0</v>
      </c>
      <c r="BA1312" s="206" t="s">
        <v>361</v>
      </c>
      <c r="BB1312" s="162" t="s">
        <v>361</v>
      </c>
    </row>
    <row r="1313" spans="34:54">
      <c r="AH1313" s="165" t="s">
        <v>882</v>
      </c>
      <c r="AI1313" s="189">
        <v>1312</v>
      </c>
      <c r="AJ1313" s="189" t="s">
        <v>6171</v>
      </c>
      <c r="AK1313" s="184" t="s">
        <v>6172</v>
      </c>
      <c r="AL1313" s="187" t="s">
        <v>6173</v>
      </c>
      <c r="AM1313" s="162"/>
      <c r="AN1313" s="162"/>
      <c r="AO1313" s="162"/>
      <c r="AP1313" s="162"/>
      <c r="AQ1313" s="162"/>
      <c r="AR1313" s="162"/>
      <c r="AS1313" s="162"/>
      <c r="AT1313" s="162"/>
      <c r="AU1313" s="162"/>
      <c r="AV1313" s="162"/>
      <c r="AW1313" s="162"/>
      <c r="AX1313" s="162">
        <v>1311</v>
      </c>
      <c r="AY1313" s="162" t="s">
        <v>361</v>
      </c>
      <c r="AZ1313" s="162">
        <v>0</v>
      </c>
      <c r="BA1313" s="206" t="s">
        <v>361</v>
      </c>
      <c r="BB1313" s="162" t="s">
        <v>361</v>
      </c>
    </row>
    <row r="1314" spans="34:54">
      <c r="AH1314" s="165" t="s">
        <v>882</v>
      </c>
      <c r="AI1314" s="189">
        <v>1313</v>
      </c>
      <c r="AJ1314" s="189" t="s">
        <v>6174</v>
      </c>
      <c r="AK1314" s="183" t="s">
        <v>6175</v>
      </c>
      <c r="AL1314" s="186" t="s">
        <v>6176</v>
      </c>
      <c r="AM1314" s="162"/>
      <c r="AN1314" s="162"/>
      <c r="AO1314" s="162"/>
      <c r="AP1314" s="162"/>
      <c r="AQ1314" s="162"/>
      <c r="AR1314" s="162"/>
      <c r="AS1314" s="162"/>
      <c r="AT1314" s="162"/>
      <c r="AU1314" s="162"/>
      <c r="AV1314" s="162"/>
      <c r="AW1314" s="162"/>
      <c r="AX1314" s="162">
        <v>1312</v>
      </c>
      <c r="AY1314" s="162" t="s">
        <v>361</v>
      </c>
      <c r="AZ1314" s="162">
        <v>0</v>
      </c>
      <c r="BA1314" s="206" t="s">
        <v>361</v>
      </c>
      <c r="BB1314" s="162" t="s">
        <v>361</v>
      </c>
    </row>
    <row r="1315" spans="34:54">
      <c r="AH1315" s="165" t="s">
        <v>882</v>
      </c>
      <c r="AI1315" s="189">
        <v>1314</v>
      </c>
      <c r="AJ1315" s="189" t="s">
        <v>6177</v>
      </c>
      <c r="AK1315" s="184" t="s">
        <v>6178</v>
      </c>
      <c r="AL1315" s="187" t="s">
        <v>6179</v>
      </c>
      <c r="AM1315" s="162"/>
      <c r="AN1315" s="162"/>
      <c r="AO1315" s="162"/>
      <c r="AP1315" s="162"/>
      <c r="AQ1315" s="162"/>
      <c r="AR1315" s="162"/>
      <c r="AS1315" s="162"/>
      <c r="AT1315" s="162"/>
      <c r="AU1315" s="162"/>
      <c r="AV1315" s="162"/>
      <c r="AW1315" s="162"/>
      <c r="AX1315" s="162">
        <v>1313</v>
      </c>
      <c r="AY1315" s="162" t="s">
        <v>361</v>
      </c>
      <c r="AZ1315" s="162">
        <v>0</v>
      </c>
      <c r="BA1315" s="206" t="s">
        <v>361</v>
      </c>
      <c r="BB1315" s="162" t="s">
        <v>361</v>
      </c>
    </row>
    <row r="1316" spans="34:54">
      <c r="AH1316" s="165" t="s">
        <v>882</v>
      </c>
      <c r="AI1316" s="189">
        <v>1315</v>
      </c>
      <c r="AJ1316" s="189" t="s">
        <v>6180</v>
      </c>
      <c r="AK1316" s="183" t="s">
        <v>6181</v>
      </c>
      <c r="AL1316" s="186" t="s">
        <v>6182</v>
      </c>
      <c r="AM1316" s="162"/>
      <c r="AN1316" s="162"/>
      <c r="AO1316" s="162"/>
      <c r="AP1316" s="162"/>
      <c r="AQ1316" s="162"/>
      <c r="AR1316" s="162"/>
      <c r="AS1316" s="162"/>
      <c r="AT1316" s="162"/>
      <c r="AU1316" s="162"/>
      <c r="AV1316" s="162"/>
      <c r="AW1316" s="162"/>
      <c r="AX1316" s="162">
        <v>1314</v>
      </c>
      <c r="AY1316" s="162" t="s">
        <v>361</v>
      </c>
      <c r="AZ1316" s="162">
        <v>0</v>
      </c>
      <c r="BA1316" s="206" t="s">
        <v>361</v>
      </c>
      <c r="BB1316" s="162" t="s">
        <v>361</v>
      </c>
    </row>
    <row r="1317" spans="34:54">
      <c r="AH1317" s="165" t="s">
        <v>882</v>
      </c>
      <c r="AI1317" s="189">
        <v>1316</v>
      </c>
      <c r="AJ1317" s="189" t="s">
        <v>6183</v>
      </c>
      <c r="AK1317" s="184" t="s">
        <v>6184</v>
      </c>
      <c r="AL1317" s="187" t="s">
        <v>6185</v>
      </c>
      <c r="AM1317" s="162"/>
      <c r="AN1317" s="162"/>
      <c r="AO1317" s="162"/>
      <c r="AP1317" s="162"/>
      <c r="AQ1317" s="162"/>
      <c r="AR1317" s="162"/>
      <c r="AS1317" s="162"/>
      <c r="AT1317" s="162"/>
      <c r="AU1317" s="162"/>
      <c r="AV1317" s="162"/>
      <c r="AW1317" s="162"/>
      <c r="AX1317" s="162">
        <v>1315</v>
      </c>
      <c r="AY1317" s="162" t="s">
        <v>361</v>
      </c>
      <c r="AZ1317" s="162">
        <v>0</v>
      </c>
      <c r="BA1317" s="206" t="s">
        <v>361</v>
      </c>
      <c r="BB1317" s="162" t="s">
        <v>361</v>
      </c>
    </row>
    <row r="1318" spans="34:54">
      <c r="AH1318" s="165" t="s">
        <v>882</v>
      </c>
      <c r="AI1318" s="189">
        <v>1317</v>
      </c>
      <c r="AJ1318" s="189" t="s">
        <v>6186</v>
      </c>
      <c r="AK1318" s="183" t="s">
        <v>6187</v>
      </c>
      <c r="AL1318" s="186" t="s">
        <v>6188</v>
      </c>
      <c r="AM1318" s="162"/>
      <c r="AN1318" s="162"/>
      <c r="AO1318" s="162"/>
      <c r="AP1318" s="162"/>
      <c r="AQ1318" s="162"/>
      <c r="AR1318" s="162"/>
      <c r="AS1318" s="162"/>
      <c r="AT1318" s="162"/>
      <c r="AU1318" s="162"/>
      <c r="AV1318" s="162"/>
      <c r="AW1318" s="162"/>
      <c r="AX1318" s="162">
        <v>1316</v>
      </c>
      <c r="AY1318" s="162" t="s">
        <v>361</v>
      </c>
      <c r="AZ1318" s="162">
        <v>0</v>
      </c>
      <c r="BA1318" s="206" t="s">
        <v>361</v>
      </c>
      <c r="BB1318" s="162" t="s">
        <v>361</v>
      </c>
    </row>
    <row r="1319" spans="34:54">
      <c r="AH1319" s="165" t="s">
        <v>882</v>
      </c>
      <c r="AI1319" s="189">
        <v>1318</v>
      </c>
      <c r="AJ1319" s="189" t="s">
        <v>6189</v>
      </c>
      <c r="AK1319" s="184" t="s">
        <v>6190</v>
      </c>
      <c r="AL1319" s="187" t="s">
        <v>6191</v>
      </c>
      <c r="AM1319" s="162"/>
      <c r="AN1319" s="162"/>
      <c r="AO1319" s="162"/>
      <c r="AP1319" s="162"/>
      <c r="AQ1319" s="162"/>
      <c r="AR1319" s="162"/>
      <c r="AS1319" s="162"/>
      <c r="AT1319" s="162"/>
      <c r="AU1319" s="162"/>
      <c r="AV1319" s="162"/>
      <c r="AW1319" s="162"/>
      <c r="AX1319" s="162">
        <v>1317</v>
      </c>
      <c r="AY1319" s="162" t="s">
        <v>361</v>
      </c>
      <c r="AZ1319" s="162">
        <v>0</v>
      </c>
      <c r="BA1319" s="206" t="s">
        <v>361</v>
      </c>
      <c r="BB1319" s="162" t="s">
        <v>361</v>
      </c>
    </row>
    <row r="1320" spans="34:54">
      <c r="AH1320" s="165" t="s">
        <v>882</v>
      </c>
      <c r="AI1320" s="189">
        <v>1319</v>
      </c>
      <c r="AJ1320" s="189" t="s">
        <v>6192</v>
      </c>
      <c r="AK1320" s="183" t="s">
        <v>6193</v>
      </c>
      <c r="AL1320" s="186" t="s">
        <v>6194</v>
      </c>
      <c r="AM1320" s="162"/>
      <c r="AN1320" s="162"/>
      <c r="AO1320" s="162"/>
      <c r="AP1320" s="162"/>
      <c r="AQ1320" s="162"/>
      <c r="AR1320" s="162"/>
      <c r="AS1320" s="162"/>
      <c r="AT1320" s="162"/>
      <c r="AU1320" s="162"/>
      <c r="AV1320" s="162"/>
      <c r="AW1320" s="162"/>
      <c r="AX1320" s="162">
        <v>1318</v>
      </c>
      <c r="AY1320" s="162" t="s">
        <v>361</v>
      </c>
      <c r="AZ1320" s="162">
        <v>0</v>
      </c>
      <c r="BA1320" s="206" t="s">
        <v>361</v>
      </c>
      <c r="BB1320" s="162" t="s">
        <v>361</v>
      </c>
    </row>
    <row r="1321" spans="34:54">
      <c r="AH1321" s="165" t="s">
        <v>882</v>
      </c>
      <c r="AI1321" s="189">
        <v>1320</v>
      </c>
      <c r="AJ1321" s="189" t="s">
        <v>6195</v>
      </c>
      <c r="AK1321" s="184" t="s">
        <v>6196</v>
      </c>
      <c r="AL1321" s="187" t="s">
        <v>6197</v>
      </c>
      <c r="AM1321" s="162"/>
      <c r="AN1321" s="162"/>
      <c r="AO1321" s="162"/>
      <c r="AP1321" s="162"/>
      <c r="AQ1321" s="162"/>
      <c r="AR1321" s="162"/>
      <c r="AS1321" s="162"/>
      <c r="AT1321" s="162"/>
      <c r="AU1321" s="162"/>
      <c r="AV1321" s="162"/>
      <c r="AW1321" s="162"/>
      <c r="AX1321" s="162">
        <v>1319</v>
      </c>
      <c r="AY1321" s="162" t="s">
        <v>361</v>
      </c>
      <c r="AZ1321" s="162">
        <v>0</v>
      </c>
      <c r="BA1321" s="206" t="s">
        <v>361</v>
      </c>
      <c r="BB1321" s="162" t="s">
        <v>361</v>
      </c>
    </row>
    <row r="1322" spans="34:54">
      <c r="AH1322" s="165" t="s">
        <v>882</v>
      </c>
      <c r="AI1322" s="189">
        <v>1321</v>
      </c>
      <c r="AJ1322" s="189" t="s">
        <v>6198</v>
      </c>
      <c r="AK1322" s="183" t="s">
        <v>155</v>
      </c>
      <c r="AL1322" s="186" t="s">
        <v>6199</v>
      </c>
      <c r="AM1322" s="162"/>
      <c r="AN1322" s="162"/>
      <c r="AO1322" s="162"/>
      <c r="AP1322" s="162"/>
      <c r="AQ1322" s="162"/>
      <c r="AR1322" s="162"/>
      <c r="AS1322" s="162"/>
      <c r="AT1322" s="162"/>
      <c r="AU1322" s="162"/>
      <c r="AV1322" s="162"/>
      <c r="AW1322" s="162"/>
      <c r="AX1322" s="162">
        <v>1320</v>
      </c>
      <c r="AY1322" s="162" t="s">
        <v>361</v>
      </c>
      <c r="AZ1322" s="162">
        <v>0</v>
      </c>
      <c r="BA1322" s="206" t="s">
        <v>361</v>
      </c>
      <c r="BB1322" s="162" t="s">
        <v>361</v>
      </c>
    </row>
    <row r="1323" spans="34:54">
      <c r="AH1323" s="165" t="s">
        <v>882</v>
      </c>
      <c r="AI1323" s="189">
        <v>1322</v>
      </c>
      <c r="AJ1323" s="189" t="s">
        <v>6200</v>
      </c>
      <c r="AK1323" s="184" t="s">
        <v>6201</v>
      </c>
      <c r="AL1323" s="187" t="s">
        <v>6202</v>
      </c>
      <c r="AM1323" s="162"/>
      <c r="AN1323" s="162"/>
      <c r="AO1323" s="162"/>
      <c r="AP1323" s="162"/>
      <c r="AQ1323" s="162"/>
      <c r="AR1323" s="162"/>
      <c r="AS1323" s="162"/>
      <c r="AT1323" s="162"/>
      <c r="AU1323" s="162"/>
      <c r="AV1323" s="162"/>
      <c r="AW1323" s="162"/>
      <c r="AX1323" s="162">
        <v>1321</v>
      </c>
      <c r="AY1323" s="162" t="s">
        <v>361</v>
      </c>
      <c r="AZ1323" s="162">
        <v>0</v>
      </c>
      <c r="BA1323" s="206" t="s">
        <v>361</v>
      </c>
      <c r="BB1323" s="162" t="s">
        <v>361</v>
      </c>
    </row>
    <row r="1324" spans="34:54">
      <c r="AH1324" s="165" t="s">
        <v>882</v>
      </c>
      <c r="AI1324" s="189">
        <v>1323</v>
      </c>
      <c r="AJ1324" s="189" t="s">
        <v>6203</v>
      </c>
      <c r="AK1324" s="183" t="s">
        <v>6204</v>
      </c>
      <c r="AL1324" s="186" t="s">
        <v>6205</v>
      </c>
      <c r="AM1324" s="162"/>
      <c r="AN1324" s="162"/>
      <c r="AO1324" s="162"/>
      <c r="AP1324" s="162"/>
      <c r="AQ1324" s="162"/>
      <c r="AR1324" s="162"/>
      <c r="AS1324" s="162"/>
      <c r="AT1324" s="162"/>
      <c r="AU1324" s="162"/>
      <c r="AV1324" s="162"/>
      <c r="AW1324" s="162"/>
      <c r="AX1324" s="162">
        <v>1322</v>
      </c>
      <c r="AY1324" s="162" t="s">
        <v>361</v>
      </c>
      <c r="AZ1324" s="162">
        <v>0</v>
      </c>
      <c r="BA1324" s="206" t="s">
        <v>361</v>
      </c>
      <c r="BB1324" s="162" t="s">
        <v>361</v>
      </c>
    </row>
    <row r="1325" spans="34:54">
      <c r="AH1325" s="165" t="s">
        <v>882</v>
      </c>
      <c r="AI1325" s="189">
        <v>1324</v>
      </c>
      <c r="AJ1325" s="189" t="s">
        <v>6206</v>
      </c>
      <c r="AK1325" s="184" t="s">
        <v>6207</v>
      </c>
      <c r="AL1325" s="187" t="s">
        <v>6208</v>
      </c>
      <c r="AM1325" s="162"/>
      <c r="AN1325" s="162"/>
      <c r="AO1325" s="162"/>
      <c r="AP1325" s="162"/>
      <c r="AQ1325" s="162"/>
      <c r="AR1325" s="162"/>
      <c r="AS1325" s="162"/>
      <c r="AT1325" s="162"/>
      <c r="AU1325" s="162"/>
      <c r="AV1325" s="162"/>
      <c r="AW1325" s="162"/>
      <c r="AX1325" s="162">
        <v>1323</v>
      </c>
      <c r="AY1325" s="162" t="s">
        <v>361</v>
      </c>
      <c r="AZ1325" s="162">
        <v>0</v>
      </c>
      <c r="BA1325" s="206" t="s">
        <v>361</v>
      </c>
      <c r="BB1325" s="162" t="s">
        <v>361</v>
      </c>
    </row>
    <row r="1326" spans="34:54">
      <c r="AH1326" s="165" t="s">
        <v>882</v>
      </c>
      <c r="AI1326" s="189">
        <v>1325</v>
      </c>
      <c r="AJ1326" s="189" t="s">
        <v>6209</v>
      </c>
      <c r="AK1326" s="183" t="s">
        <v>6210</v>
      </c>
      <c r="AL1326" s="186" t="s">
        <v>6211</v>
      </c>
      <c r="AM1326" s="162"/>
      <c r="AN1326" s="162"/>
      <c r="AO1326" s="162"/>
      <c r="AP1326" s="162"/>
      <c r="AQ1326" s="162"/>
      <c r="AR1326" s="162"/>
      <c r="AS1326" s="162"/>
      <c r="AT1326" s="162"/>
      <c r="AU1326" s="162"/>
      <c r="AV1326" s="162"/>
      <c r="AW1326" s="162"/>
      <c r="AX1326" s="162">
        <v>1324</v>
      </c>
      <c r="AY1326" s="162" t="s">
        <v>361</v>
      </c>
      <c r="AZ1326" s="162">
        <v>0</v>
      </c>
      <c r="BA1326" s="206" t="s">
        <v>361</v>
      </c>
      <c r="BB1326" s="162" t="s">
        <v>361</v>
      </c>
    </row>
    <row r="1327" spans="34:54">
      <c r="AH1327" s="165" t="s">
        <v>882</v>
      </c>
      <c r="AI1327" s="189">
        <v>1326</v>
      </c>
      <c r="AJ1327" s="189" t="s">
        <v>6212</v>
      </c>
      <c r="AK1327" s="184" t="s">
        <v>6213</v>
      </c>
      <c r="AL1327" s="187" t="s">
        <v>6214</v>
      </c>
      <c r="AM1327" s="162"/>
      <c r="AN1327" s="162"/>
      <c r="AO1327" s="162"/>
      <c r="AP1327" s="162"/>
      <c r="AQ1327" s="162"/>
      <c r="AR1327" s="162"/>
      <c r="AS1327" s="162"/>
      <c r="AT1327" s="162"/>
      <c r="AU1327" s="162"/>
      <c r="AV1327" s="162"/>
      <c r="AW1327" s="162"/>
      <c r="AX1327" s="162">
        <v>1325</v>
      </c>
      <c r="AY1327" s="162" t="s">
        <v>361</v>
      </c>
      <c r="AZ1327" s="162">
        <v>0</v>
      </c>
      <c r="BA1327" s="206" t="s">
        <v>361</v>
      </c>
      <c r="BB1327" s="162" t="s">
        <v>361</v>
      </c>
    </row>
    <row r="1328" spans="34:54">
      <c r="AH1328" s="165" t="s">
        <v>882</v>
      </c>
      <c r="AI1328" s="189">
        <v>1327</v>
      </c>
      <c r="AJ1328" s="189" t="s">
        <v>6215</v>
      </c>
      <c r="AK1328" s="183" t="s">
        <v>6216</v>
      </c>
      <c r="AL1328" s="186" t="s">
        <v>6217</v>
      </c>
      <c r="AM1328" s="162"/>
      <c r="AN1328" s="162"/>
      <c r="AO1328" s="162"/>
      <c r="AP1328" s="162"/>
      <c r="AQ1328" s="162"/>
      <c r="AR1328" s="162"/>
      <c r="AS1328" s="162"/>
      <c r="AT1328" s="162"/>
      <c r="AU1328" s="162"/>
      <c r="AV1328" s="162"/>
      <c r="AW1328" s="162"/>
      <c r="AX1328" s="162">
        <v>1326</v>
      </c>
      <c r="AY1328" s="162" t="s">
        <v>361</v>
      </c>
      <c r="AZ1328" s="162">
        <v>0</v>
      </c>
      <c r="BA1328" s="206" t="s">
        <v>361</v>
      </c>
      <c r="BB1328" s="162" t="s">
        <v>361</v>
      </c>
    </row>
    <row r="1329" spans="34:54">
      <c r="AH1329" s="165" t="s">
        <v>882</v>
      </c>
      <c r="AI1329" s="189">
        <v>1328</v>
      </c>
      <c r="AJ1329" s="189" t="s">
        <v>6218</v>
      </c>
      <c r="AK1329" s="184" t="s">
        <v>6219</v>
      </c>
      <c r="AL1329" s="187" t="s">
        <v>6220</v>
      </c>
      <c r="AM1329" s="162"/>
      <c r="AN1329" s="162"/>
      <c r="AO1329" s="162"/>
      <c r="AP1329" s="162"/>
      <c r="AQ1329" s="162"/>
      <c r="AR1329" s="162"/>
      <c r="AS1329" s="162"/>
      <c r="AT1329" s="162"/>
      <c r="AU1329" s="162"/>
      <c r="AV1329" s="162"/>
      <c r="AW1329" s="162"/>
      <c r="AX1329" s="162">
        <v>1327</v>
      </c>
      <c r="AY1329" s="162" t="s">
        <v>361</v>
      </c>
      <c r="AZ1329" s="162">
        <v>0</v>
      </c>
      <c r="BA1329" s="206" t="s">
        <v>361</v>
      </c>
      <c r="BB1329" s="162" t="s">
        <v>361</v>
      </c>
    </row>
    <row r="1330" spans="34:54">
      <c r="AH1330" s="165" t="s">
        <v>882</v>
      </c>
      <c r="AI1330" s="189">
        <v>1329</v>
      </c>
      <c r="AJ1330" s="189" t="s">
        <v>6221</v>
      </c>
      <c r="AK1330" s="183" t="s">
        <v>6222</v>
      </c>
      <c r="AL1330" s="186" t="s">
        <v>6223</v>
      </c>
      <c r="AM1330" s="162"/>
      <c r="AN1330" s="162"/>
      <c r="AO1330" s="162"/>
      <c r="AP1330" s="162"/>
      <c r="AQ1330" s="162"/>
      <c r="AR1330" s="162"/>
      <c r="AS1330" s="162"/>
      <c r="AT1330" s="162"/>
      <c r="AU1330" s="162"/>
      <c r="AV1330" s="162"/>
      <c r="AW1330" s="162"/>
      <c r="AX1330" s="162">
        <v>1328</v>
      </c>
      <c r="AY1330" s="162" t="s">
        <v>361</v>
      </c>
      <c r="AZ1330" s="162">
        <v>0</v>
      </c>
      <c r="BA1330" s="206" t="s">
        <v>361</v>
      </c>
      <c r="BB1330" s="162" t="s">
        <v>361</v>
      </c>
    </row>
    <row r="1331" spans="34:54">
      <c r="AH1331" s="165" t="s">
        <v>881</v>
      </c>
      <c r="AI1331" s="189">
        <v>1330</v>
      </c>
      <c r="AJ1331" s="189" t="s">
        <v>6224</v>
      </c>
      <c r="AK1331" s="184" t="s">
        <v>6225</v>
      </c>
      <c r="AL1331" s="187" t="s">
        <v>6226</v>
      </c>
      <c r="AM1331" s="162"/>
      <c r="AN1331" s="162"/>
      <c r="AO1331" s="162"/>
      <c r="AP1331" s="162"/>
      <c r="AQ1331" s="162"/>
      <c r="AR1331" s="162"/>
      <c r="AS1331" s="162"/>
      <c r="AT1331" s="162"/>
      <c r="AU1331" s="162"/>
      <c r="AV1331" s="162"/>
      <c r="AW1331" s="162"/>
      <c r="AX1331" s="162">
        <v>1329</v>
      </c>
      <c r="AY1331" s="162" t="s">
        <v>361</v>
      </c>
      <c r="AZ1331" s="162">
        <v>0</v>
      </c>
      <c r="BA1331" s="206" t="s">
        <v>361</v>
      </c>
      <c r="BB1331" s="162" t="s">
        <v>361</v>
      </c>
    </row>
    <row r="1332" spans="34:54">
      <c r="AH1332" s="165" t="s">
        <v>881</v>
      </c>
      <c r="AI1332" s="189">
        <v>1331</v>
      </c>
      <c r="AJ1332" s="189" t="s">
        <v>6227</v>
      </c>
      <c r="AK1332" s="183" t="s">
        <v>6228</v>
      </c>
      <c r="AL1332" s="186" t="s">
        <v>6229</v>
      </c>
      <c r="AM1332" s="162"/>
      <c r="AN1332" s="162"/>
      <c r="AO1332" s="162"/>
      <c r="AP1332" s="162"/>
      <c r="AQ1332" s="162"/>
      <c r="AR1332" s="162"/>
      <c r="AS1332" s="162"/>
      <c r="AT1332" s="162"/>
      <c r="AU1332" s="162"/>
      <c r="AV1332" s="162"/>
      <c r="AW1332" s="162"/>
      <c r="AX1332" s="162">
        <v>1330</v>
      </c>
      <c r="AY1332" s="162" t="s">
        <v>361</v>
      </c>
      <c r="AZ1332" s="162">
        <v>0</v>
      </c>
      <c r="BA1332" s="206" t="s">
        <v>361</v>
      </c>
      <c r="BB1332" s="162" t="s">
        <v>361</v>
      </c>
    </row>
    <row r="1333" spans="34:54">
      <c r="AH1333" s="165" t="s">
        <v>881</v>
      </c>
      <c r="AI1333" s="189">
        <v>1332</v>
      </c>
      <c r="AJ1333" s="189" t="s">
        <v>6230</v>
      </c>
      <c r="AK1333" s="184" t="s">
        <v>6231</v>
      </c>
      <c r="AL1333" s="187" t="s">
        <v>6232</v>
      </c>
      <c r="AM1333" s="162"/>
      <c r="AN1333" s="162"/>
      <c r="AO1333" s="162"/>
      <c r="AP1333" s="162"/>
      <c r="AQ1333" s="162"/>
      <c r="AR1333" s="162"/>
      <c r="AS1333" s="162"/>
      <c r="AT1333" s="162"/>
      <c r="AU1333" s="162"/>
      <c r="AV1333" s="162"/>
      <c r="AW1333" s="162"/>
      <c r="AX1333" s="162">
        <v>1331</v>
      </c>
      <c r="AY1333" s="162" t="s">
        <v>361</v>
      </c>
      <c r="AZ1333" s="162">
        <v>0</v>
      </c>
      <c r="BA1333" s="206" t="s">
        <v>361</v>
      </c>
      <c r="BB1333" s="162" t="s">
        <v>361</v>
      </c>
    </row>
    <row r="1334" spans="34:54">
      <c r="AH1334" s="165" t="s">
        <v>881</v>
      </c>
      <c r="AI1334" s="189">
        <v>1333</v>
      </c>
      <c r="AJ1334" s="189" t="s">
        <v>6233</v>
      </c>
      <c r="AK1334" s="183" t="s">
        <v>6234</v>
      </c>
      <c r="AL1334" s="186" t="s">
        <v>6235</v>
      </c>
      <c r="AM1334" s="162"/>
      <c r="AN1334" s="162"/>
      <c r="AO1334" s="162"/>
      <c r="AP1334" s="162"/>
      <c r="AQ1334" s="162"/>
      <c r="AR1334" s="162"/>
      <c r="AS1334" s="162"/>
      <c r="AT1334" s="162"/>
      <c r="AU1334" s="162"/>
      <c r="AV1334" s="162"/>
      <c r="AW1334" s="162"/>
      <c r="AX1334" s="162">
        <v>1332</v>
      </c>
      <c r="AY1334" s="162" t="s">
        <v>361</v>
      </c>
      <c r="AZ1334" s="162">
        <v>0</v>
      </c>
      <c r="BA1334" s="206" t="s">
        <v>361</v>
      </c>
      <c r="BB1334" s="162" t="s">
        <v>361</v>
      </c>
    </row>
    <row r="1335" spans="34:54">
      <c r="AH1335" s="165" t="s">
        <v>880</v>
      </c>
      <c r="AI1335" s="189">
        <v>1334</v>
      </c>
      <c r="AJ1335" s="189" t="s">
        <v>6236</v>
      </c>
      <c r="AK1335" s="184" t="s">
        <v>6237</v>
      </c>
      <c r="AL1335" s="187" t="s">
        <v>6238</v>
      </c>
      <c r="AM1335" s="162"/>
      <c r="AN1335" s="162"/>
      <c r="AO1335" s="162"/>
      <c r="AP1335" s="162"/>
      <c r="AQ1335" s="162"/>
      <c r="AR1335" s="162"/>
      <c r="AS1335" s="162"/>
      <c r="AT1335" s="162"/>
      <c r="AU1335" s="162"/>
      <c r="AV1335" s="162"/>
      <c r="AW1335" s="162"/>
      <c r="AX1335" s="162">
        <v>1333</v>
      </c>
      <c r="AY1335" s="162" t="s">
        <v>361</v>
      </c>
      <c r="AZ1335" s="162">
        <v>0</v>
      </c>
      <c r="BA1335" s="206" t="s">
        <v>361</v>
      </c>
      <c r="BB1335" s="162" t="s">
        <v>361</v>
      </c>
    </row>
    <row r="1336" spans="34:54">
      <c r="AH1336" s="165" t="s">
        <v>880</v>
      </c>
      <c r="AI1336" s="189">
        <v>1335</v>
      </c>
      <c r="AJ1336" s="189" t="s">
        <v>6239</v>
      </c>
      <c r="AK1336" s="183" t="s">
        <v>6240</v>
      </c>
      <c r="AL1336" s="186" t="s">
        <v>6241</v>
      </c>
      <c r="AM1336" s="162"/>
      <c r="AN1336" s="162"/>
      <c r="AO1336" s="162"/>
      <c r="AP1336" s="162"/>
      <c r="AQ1336" s="162"/>
      <c r="AR1336" s="162"/>
      <c r="AS1336" s="162"/>
      <c r="AT1336" s="162"/>
      <c r="AU1336" s="162"/>
      <c r="AV1336" s="162"/>
      <c r="AW1336" s="162"/>
      <c r="AX1336" s="162">
        <v>1334</v>
      </c>
      <c r="AY1336" s="162" t="s">
        <v>361</v>
      </c>
      <c r="AZ1336" s="162">
        <v>0</v>
      </c>
      <c r="BA1336" s="206" t="s">
        <v>361</v>
      </c>
      <c r="BB1336" s="162" t="s">
        <v>361</v>
      </c>
    </row>
    <row r="1337" spans="34:54">
      <c r="AH1337" s="165" t="s">
        <v>880</v>
      </c>
      <c r="AI1337" s="189">
        <v>1336</v>
      </c>
      <c r="AJ1337" s="189" t="s">
        <v>6242</v>
      </c>
      <c r="AK1337" s="184" t="s">
        <v>6243</v>
      </c>
      <c r="AL1337" s="187" t="s">
        <v>6244</v>
      </c>
      <c r="AM1337" s="162"/>
      <c r="AN1337" s="162"/>
      <c r="AO1337" s="162"/>
      <c r="AP1337" s="162"/>
      <c r="AQ1337" s="162"/>
      <c r="AR1337" s="162"/>
      <c r="AS1337" s="162"/>
      <c r="AT1337" s="162"/>
      <c r="AU1337" s="162"/>
      <c r="AV1337" s="162"/>
      <c r="AW1337" s="162"/>
      <c r="AX1337" s="162">
        <v>1335</v>
      </c>
      <c r="AY1337" s="162" t="s">
        <v>361</v>
      </c>
      <c r="AZ1337" s="162">
        <v>0</v>
      </c>
      <c r="BA1337" s="206" t="s">
        <v>361</v>
      </c>
      <c r="BB1337" s="162" t="s">
        <v>361</v>
      </c>
    </row>
    <row r="1338" spans="34:54">
      <c r="AH1338" s="165" t="s">
        <v>880</v>
      </c>
      <c r="AI1338" s="189">
        <v>1337</v>
      </c>
      <c r="AJ1338" s="189" t="s">
        <v>6245</v>
      </c>
      <c r="AK1338" s="183" t="s">
        <v>6246</v>
      </c>
      <c r="AL1338" s="186" t="s">
        <v>6247</v>
      </c>
      <c r="AM1338" s="162"/>
      <c r="AN1338" s="162"/>
      <c r="AO1338" s="162"/>
      <c r="AP1338" s="162"/>
      <c r="AQ1338" s="162"/>
      <c r="AR1338" s="162"/>
      <c r="AS1338" s="162"/>
      <c r="AT1338" s="162"/>
      <c r="AU1338" s="162"/>
      <c r="AV1338" s="162"/>
      <c r="AW1338" s="162"/>
      <c r="AX1338" s="162">
        <v>1336</v>
      </c>
      <c r="AY1338" s="162" t="s">
        <v>361</v>
      </c>
      <c r="AZ1338" s="162">
        <v>0</v>
      </c>
      <c r="BA1338" s="206" t="s">
        <v>361</v>
      </c>
      <c r="BB1338" s="162" t="s">
        <v>361</v>
      </c>
    </row>
    <row r="1339" spans="34:54">
      <c r="AH1339" s="165" t="s">
        <v>880</v>
      </c>
      <c r="AI1339" s="189">
        <v>1338</v>
      </c>
      <c r="AJ1339" s="189" t="s">
        <v>6248</v>
      </c>
      <c r="AK1339" s="184" t="s">
        <v>6249</v>
      </c>
      <c r="AL1339" s="187" t="s">
        <v>6250</v>
      </c>
      <c r="AM1339" s="162"/>
      <c r="AN1339" s="162"/>
      <c r="AO1339" s="162"/>
      <c r="AP1339" s="162"/>
      <c r="AQ1339" s="162"/>
      <c r="AR1339" s="162"/>
      <c r="AS1339" s="162"/>
      <c r="AT1339" s="162"/>
      <c r="AU1339" s="162"/>
      <c r="AV1339" s="162"/>
      <c r="AW1339" s="162"/>
      <c r="AX1339" s="162">
        <v>1337</v>
      </c>
      <c r="AY1339" s="162" t="s">
        <v>361</v>
      </c>
      <c r="AZ1339" s="162">
        <v>0</v>
      </c>
      <c r="BA1339" s="206" t="s">
        <v>361</v>
      </c>
      <c r="BB1339" s="162" t="s">
        <v>361</v>
      </c>
    </row>
    <row r="1340" spans="34:54">
      <c r="AH1340" s="165" t="s">
        <v>880</v>
      </c>
      <c r="AI1340" s="189">
        <v>1339</v>
      </c>
      <c r="AJ1340" s="189" t="s">
        <v>6251</v>
      </c>
      <c r="AK1340" s="183" t="s">
        <v>6252</v>
      </c>
      <c r="AL1340" s="186" t="s">
        <v>6253</v>
      </c>
      <c r="AM1340" s="162"/>
      <c r="AN1340" s="162"/>
      <c r="AO1340" s="162"/>
      <c r="AP1340" s="162"/>
      <c r="AQ1340" s="162"/>
      <c r="AR1340" s="162"/>
      <c r="AS1340" s="162"/>
      <c r="AT1340" s="162"/>
      <c r="AU1340" s="162"/>
      <c r="AV1340" s="162"/>
      <c r="AW1340" s="162"/>
      <c r="AX1340" s="162">
        <v>1338</v>
      </c>
      <c r="AY1340" s="162" t="s">
        <v>361</v>
      </c>
      <c r="AZ1340" s="162">
        <v>0</v>
      </c>
      <c r="BA1340" s="206" t="s">
        <v>361</v>
      </c>
      <c r="BB1340" s="162" t="s">
        <v>361</v>
      </c>
    </row>
    <row r="1341" spans="34:54">
      <c r="AH1341" s="165" t="s">
        <v>880</v>
      </c>
      <c r="AI1341" s="189">
        <v>1340</v>
      </c>
      <c r="AJ1341" s="189" t="s">
        <v>6254</v>
      </c>
      <c r="AK1341" s="184" t="s">
        <v>6255</v>
      </c>
      <c r="AL1341" s="187" t="s">
        <v>6256</v>
      </c>
      <c r="AM1341" s="162"/>
      <c r="AN1341" s="162"/>
      <c r="AO1341" s="162"/>
      <c r="AP1341" s="162"/>
      <c r="AQ1341" s="162"/>
      <c r="AR1341" s="162"/>
      <c r="AS1341" s="162"/>
      <c r="AT1341" s="162"/>
      <c r="AU1341" s="162"/>
      <c r="AV1341" s="162"/>
      <c r="AW1341" s="162"/>
      <c r="AX1341" s="162">
        <v>1339</v>
      </c>
      <c r="AY1341" s="162" t="s">
        <v>361</v>
      </c>
      <c r="AZ1341" s="162">
        <v>0</v>
      </c>
      <c r="BA1341" s="206" t="s">
        <v>361</v>
      </c>
      <c r="BB1341" s="162" t="s">
        <v>361</v>
      </c>
    </row>
    <row r="1342" spans="34:54">
      <c r="AH1342" s="165" t="s">
        <v>880</v>
      </c>
      <c r="AI1342" s="189">
        <v>1341</v>
      </c>
      <c r="AJ1342" s="189" t="s">
        <v>6257</v>
      </c>
      <c r="AK1342" s="183" t="s">
        <v>6258</v>
      </c>
      <c r="AL1342" s="186" t="s">
        <v>6259</v>
      </c>
      <c r="AM1342" s="162"/>
      <c r="AN1342" s="162"/>
      <c r="AO1342" s="162"/>
      <c r="AP1342" s="162"/>
      <c r="AQ1342" s="162"/>
      <c r="AR1342" s="162"/>
      <c r="AS1342" s="162"/>
      <c r="AT1342" s="162"/>
      <c r="AU1342" s="162"/>
      <c r="AV1342" s="162"/>
      <c r="AW1342" s="162"/>
      <c r="AX1342" s="162">
        <v>1340</v>
      </c>
      <c r="AY1342" s="162" t="s">
        <v>361</v>
      </c>
      <c r="AZ1342" s="162">
        <v>0</v>
      </c>
      <c r="BA1342" s="206" t="s">
        <v>361</v>
      </c>
      <c r="BB1342" s="162" t="s">
        <v>361</v>
      </c>
    </row>
    <row r="1343" spans="34:54">
      <c r="AH1343" s="165" t="s">
        <v>880</v>
      </c>
      <c r="AI1343" s="189">
        <v>1342</v>
      </c>
      <c r="AJ1343" s="189" t="s">
        <v>6260</v>
      </c>
      <c r="AK1343" s="184" t="s">
        <v>6261</v>
      </c>
      <c r="AL1343" s="187" t="s">
        <v>6262</v>
      </c>
      <c r="AM1343" s="162"/>
      <c r="AN1343" s="162"/>
      <c r="AO1343" s="162"/>
      <c r="AP1343" s="162"/>
      <c r="AQ1343" s="162"/>
      <c r="AR1343" s="162"/>
      <c r="AS1343" s="162"/>
      <c r="AT1343" s="162"/>
      <c r="AU1343" s="162"/>
      <c r="AV1343" s="162"/>
      <c r="AW1343" s="162"/>
      <c r="AX1343" s="162">
        <v>1341</v>
      </c>
      <c r="AY1343" s="162" t="s">
        <v>361</v>
      </c>
      <c r="AZ1343" s="162">
        <v>0</v>
      </c>
      <c r="BA1343" s="206" t="s">
        <v>361</v>
      </c>
      <c r="BB1343" s="162" t="s">
        <v>361</v>
      </c>
    </row>
    <row r="1344" spans="34:54">
      <c r="AH1344" s="165" t="s">
        <v>880</v>
      </c>
      <c r="AI1344" s="189">
        <v>1343</v>
      </c>
      <c r="AJ1344" s="189" t="s">
        <v>6263</v>
      </c>
      <c r="AK1344" s="183" t="s">
        <v>6264</v>
      </c>
      <c r="AL1344" s="186" t="s">
        <v>6265</v>
      </c>
      <c r="AM1344" s="162"/>
      <c r="AN1344" s="162"/>
      <c r="AO1344" s="162"/>
      <c r="AP1344" s="162"/>
      <c r="AQ1344" s="162"/>
      <c r="AR1344" s="162"/>
      <c r="AS1344" s="162"/>
      <c r="AT1344" s="162"/>
      <c r="AU1344" s="162"/>
      <c r="AV1344" s="162"/>
      <c r="AW1344" s="162"/>
      <c r="AX1344" s="162">
        <v>1342</v>
      </c>
      <c r="AY1344" s="162" t="s">
        <v>361</v>
      </c>
      <c r="AZ1344" s="162">
        <v>0</v>
      </c>
      <c r="BA1344" s="206" t="s">
        <v>361</v>
      </c>
      <c r="BB1344" s="162" t="s">
        <v>361</v>
      </c>
    </row>
    <row r="1345" spans="34:54">
      <c r="AH1345" s="165" t="s">
        <v>880</v>
      </c>
      <c r="AI1345" s="189">
        <v>1344</v>
      </c>
      <c r="AJ1345" s="189" t="s">
        <v>6266</v>
      </c>
      <c r="AK1345" s="184" t="s">
        <v>6267</v>
      </c>
      <c r="AL1345" s="187" t="s">
        <v>6268</v>
      </c>
      <c r="AM1345" s="162"/>
      <c r="AN1345" s="162"/>
      <c r="AO1345" s="162"/>
      <c r="AP1345" s="162"/>
      <c r="AQ1345" s="162"/>
      <c r="AR1345" s="162"/>
      <c r="AS1345" s="162"/>
      <c r="AT1345" s="162"/>
      <c r="AU1345" s="162"/>
      <c r="AV1345" s="162"/>
      <c r="AW1345" s="162"/>
      <c r="AX1345" s="162">
        <v>1343</v>
      </c>
      <c r="AY1345" s="162" t="s">
        <v>361</v>
      </c>
      <c r="AZ1345" s="162">
        <v>0</v>
      </c>
      <c r="BA1345" s="206" t="s">
        <v>361</v>
      </c>
      <c r="BB1345" s="162" t="s">
        <v>361</v>
      </c>
    </row>
    <row r="1346" spans="34:54">
      <c r="AH1346" s="165" t="s">
        <v>879</v>
      </c>
      <c r="AI1346" s="189">
        <v>1345</v>
      </c>
      <c r="AJ1346" s="189" t="s">
        <v>6269</v>
      </c>
      <c r="AK1346" s="183" t="s">
        <v>4661</v>
      </c>
      <c r="AL1346" s="186" t="s">
        <v>6270</v>
      </c>
      <c r="AM1346" s="162"/>
      <c r="AN1346" s="162"/>
      <c r="AO1346" s="162"/>
      <c r="AP1346" s="162"/>
      <c r="AQ1346" s="162"/>
      <c r="AR1346" s="162"/>
      <c r="AS1346" s="162"/>
      <c r="AT1346" s="162"/>
      <c r="AU1346" s="162"/>
      <c r="AV1346" s="162"/>
      <c r="AW1346" s="162"/>
      <c r="AX1346" s="162">
        <v>1344</v>
      </c>
      <c r="AY1346" s="162" t="s">
        <v>361</v>
      </c>
      <c r="AZ1346" s="162">
        <v>0</v>
      </c>
      <c r="BA1346" s="206" t="s">
        <v>361</v>
      </c>
      <c r="BB1346" s="162" t="s">
        <v>361</v>
      </c>
    </row>
    <row r="1347" spans="34:54">
      <c r="AH1347" s="165" t="s">
        <v>879</v>
      </c>
      <c r="AI1347" s="189">
        <v>1346</v>
      </c>
      <c r="AJ1347" s="189" t="s">
        <v>6271</v>
      </c>
      <c r="AK1347" s="184" t="s">
        <v>6272</v>
      </c>
      <c r="AL1347" s="187" t="s">
        <v>6273</v>
      </c>
      <c r="AM1347" s="162"/>
      <c r="AN1347" s="162"/>
      <c r="AO1347" s="162"/>
      <c r="AP1347" s="162"/>
      <c r="AQ1347" s="162"/>
      <c r="AR1347" s="162"/>
      <c r="AS1347" s="162"/>
      <c r="AT1347" s="162"/>
      <c r="AU1347" s="162"/>
      <c r="AV1347" s="162"/>
      <c r="AW1347" s="162"/>
      <c r="AX1347" s="162">
        <v>1345</v>
      </c>
      <c r="AY1347" s="162" t="s">
        <v>361</v>
      </c>
      <c r="AZ1347" s="162">
        <v>0</v>
      </c>
      <c r="BA1347" s="206" t="s">
        <v>361</v>
      </c>
      <c r="BB1347" s="162" t="s">
        <v>361</v>
      </c>
    </row>
    <row r="1348" spans="34:54">
      <c r="AH1348" s="165" t="s">
        <v>879</v>
      </c>
      <c r="AI1348" s="189">
        <v>1347</v>
      </c>
      <c r="AJ1348" s="189" t="s">
        <v>6274</v>
      </c>
      <c r="AK1348" s="183" t="s">
        <v>6275</v>
      </c>
      <c r="AL1348" s="186" t="s">
        <v>6276</v>
      </c>
      <c r="AM1348" s="162"/>
      <c r="AN1348" s="162"/>
      <c r="AO1348" s="162"/>
      <c r="AP1348" s="162"/>
      <c r="AQ1348" s="162"/>
      <c r="AR1348" s="162"/>
      <c r="AS1348" s="162"/>
      <c r="AT1348" s="162"/>
      <c r="AU1348" s="162"/>
      <c r="AV1348" s="162"/>
      <c r="AW1348" s="162"/>
      <c r="AX1348" s="162">
        <v>1346</v>
      </c>
      <c r="AY1348" s="162" t="s">
        <v>361</v>
      </c>
      <c r="AZ1348" s="162">
        <v>0</v>
      </c>
      <c r="BA1348" s="206" t="s">
        <v>361</v>
      </c>
      <c r="BB1348" s="162" t="s">
        <v>361</v>
      </c>
    </row>
    <row r="1349" spans="34:54">
      <c r="AH1349" s="165" t="s">
        <v>879</v>
      </c>
      <c r="AI1349" s="189">
        <v>1348</v>
      </c>
      <c r="AJ1349" s="189" t="s">
        <v>6277</v>
      </c>
      <c r="AK1349" s="184" t="s">
        <v>6278</v>
      </c>
      <c r="AL1349" s="187" t="s">
        <v>6279</v>
      </c>
      <c r="AM1349" s="162"/>
      <c r="AN1349" s="162"/>
      <c r="AO1349" s="162"/>
      <c r="AP1349" s="162"/>
      <c r="AQ1349" s="162"/>
      <c r="AR1349" s="162"/>
      <c r="AS1349" s="162"/>
      <c r="AT1349" s="162"/>
      <c r="AU1349" s="162"/>
      <c r="AV1349" s="162"/>
      <c r="AW1349" s="162"/>
      <c r="AX1349" s="162">
        <v>1347</v>
      </c>
      <c r="AY1349" s="162" t="s">
        <v>361</v>
      </c>
      <c r="AZ1349" s="162">
        <v>0</v>
      </c>
      <c r="BA1349" s="206" t="s">
        <v>361</v>
      </c>
      <c r="BB1349" s="162" t="s">
        <v>361</v>
      </c>
    </row>
    <row r="1350" spans="34:54">
      <c r="AH1350" s="165" t="s">
        <v>879</v>
      </c>
      <c r="AI1350" s="189">
        <v>1349</v>
      </c>
      <c r="AJ1350" s="189" t="s">
        <v>6280</v>
      </c>
      <c r="AK1350" s="183" t="s">
        <v>6281</v>
      </c>
      <c r="AL1350" s="186" t="s">
        <v>6282</v>
      </c>
      <c r="AM1350" s="162"/>
      <c r="AN1350" s="162"/>
      <c r="AO1350" s="162"/>
      <c r="AP1350" s="162"/>
      <c r="AQ1350" s="162"/>
      <c r="AR1350" s="162"/>
      <c r="AS1350" s="162"/>
      <c r="AT1350" s="162"/>
      <c r="AU1350" s="162"/>
      <c r="AV1350" s="162"/>
      <c r="AW1350" s="162"/>
      <c r="AX1350" s="162">
        <v>1348</v>
      </c>
      <c r="AY1350" s="162" t="s">
        <v>361</v>
      </c>
      <c r="AZ1350" s="162">
        <v>0</v>
      </c>
      <c r="BA1350" s="206" t="s">
        <v>361</v>
      </c>
      <c r="BB1350" s="162" t="s">
        <v>361</v>
      </c>
    </row>
    <row r="1351" spans="34:54">
      <c r="AH1351" s="165" t="s">
        <v>879</v>
      </c>
      <c r="AI1351" s="189">
        <v>1350</v>
      </c>
      <c r="AJ1351" s="189" t="s">
        <v>6283</v>
      </c>
      <c r="AK1351" s="184" t="s">
        <v>6284</v>
      </c>
      <c r="AL1351" s="187" t="s">
        <v>6285</v>
      </c>
      <c r="AM1351" s="162"/>
      <c r="AN1351" s="162"/>
      <c r="AO1351" s="162"/>
      <c r="AP1351" s="162"/>
      <c r="AQ1351" s="162"/>
      <c r="AR1351" s="162"/>
      <c r="AS1351" s="162"/>
      <c r="AT1351" s="162"/>
      <c r="AU1351" s="162"/>
      <c r="AV1351" s="162"/>
      <c r="AW1351" s="162"/>
      <c r="AX1351" s="162">
        <v>1349</v>
      </c>
      <c r="AY1351" s="162" t="s">
        <v>361</v>
      </c>
      <c r="AZ1351" s="162">
        <v>0</v>
      </c>
      <c r="BA1351" s="206" t="s">
        <v>361</v>
      </c>
      <c r="BB1351" s="162" t="s">
        <v>361</v>
      </c>
    </row>
    <row r="1352" spans="34:54">
      <c r="AH1352" s="165" t="s">
        <v>879</v>
      </c>
      <c r="AI1352" s="189">
        <v>1351</v>
      </c>
      <c r="AJ1352" s="189" t="s">
        <v>6286</v>
      </c>
      <c r="AK1352" s="183" t="s">
        <v>241</v>
      </c>
      <c r="AL1352" s="186" t="s">
        <v>6287</v>
      </c>
      <c r="AM1352" s="162"/>
      <c r="AN1352" s="162"/>
      <c r="AO1352" s="162"/>
      <c r="AP1352" s="162"/>
      <c r="AQ1352" s="162"/>
      <c r="AR1352" s="162"/>
      <c r="AS1352" s="162"/>
      <c r="AT1352" s="162"/>
      <c r="AU1352" s="162"/>
      <c r="AV1352" s="162"/>
      <c r="AW1352" s="162"/>
      <c r="AX1352" s="162">
        <v>1350</v>
      </c>
      <c r="AY1352" s="162" t="s">
        <v>361</v>
      </c>
      <c r="AZ1352" s="162">
        <v>0</v>
      </c>
      <c r="BA1352" s="206" t="s">
        <v>361</v>
      </c>
      <c r="BB1352" s="162" t="s">
        <v>361</v>
      </c>
    </row>
    <row r="1353" spans="34:54">
      <c r="AH1353" s="165" t="s">
        <v>879</v>
      </c>
      <c r="AI1353" s="189">
        <v>1352</v>
      </c>
      <c r="AJ1353" s="189" t="s">
        <v>6288</v>
      </c>
      <c r="AK1353" s="184" t="s">
        <v>6289</v>
      </c>
      <c r="AL1353" s="187" t="s">
        <v>6290</v>
      </c>
      <c r="AM1353" s="162"/>
      <c r="AN1353" s="162"/>
      <c r="AO1353" s="162"/>
      <c r="AP1353" s="162"/>
      <c r="AQ1353" s="162"/>
      <c r="AR1353" s="162"/>
      <c r="AS1353" s="162"/>
      <c r="AT1353" s="162"/>
      <c r="AU1353" s="162"/>
      <c r="AV1353" s="162"/>
      <c r="AW1353" s="162"/>
      <c r="AX1353" s="162">
        <v>1351</v>
      </c>
      <c r="AY1353" s="162" t="s">
        <v>361</v>
      </c>
      <c r="AZ1353" s="162">
        <v>0</v>
      </c>
      <c r="BA1353" s="206" t="s">
        <v>361</v>
      </c>
      <c r="BB1353" s="162" t="s">
        <v>361</v>
      </c>
    </row>
    <row r="1354" spans="34:54">
      <c r="AH1354" s="165" t="s">
        <v>879</v>
      </c>
      <c r="AI1354" s="189">
        <v>1353</v>
      </c>
      <c r="AJ1354" s="189" t="s">
        <v>6291</v>
      </c>
      <c r="AK1354" s="183" t="s">
        <v>6292</v>
      </c>
      <c r="AL1354" s="186" t="s">
        <v>6293</v>
      </c>
      <c r="AM1354" s="162"/>
      <c r="AN1354" s="162"/>
      <c r="AO1354" s="162"/>
      <c r="AP1354" s="162"/>
      <c r="AQ1354" s="162"/>
      <c r="AR1354" s="162"/>
      <c r="AS1354" s="162"/>
      <c r="AT1354" s="162"/>
      <c r="AU1354" s="162"/>
      <c r="AV1354" s="162"/>
      <c r="AW1354" s="162"/>
      <c r="AX1354" s="162">
        <v>1352</v>
      </c>
      <c r="AY1354" s="162" t="s">
        <v>361</v>
      </c>
      <c r="AZ1354" s="162">
        <v>0</v>
      </c>
      <c r="BA1354" s="206" t="s">
        <v>361</v>
      </c>
      <c r="BB1354" s="162" t="s">
        <v>361</v>
      </c>
    </row>
    <row r="1355" spans="34:54">
      <c r="AH1355" s="165" t="s">
        <v>879</v>
      </c>
      <c r="AI1355" s="189">
        <v>1354</v>
      </c>
      <c r="AJ1355" s="189" t="s">
        <v>6294</v>
      </c>
      <c r="AK1355" s="184" t="s">
        <v>6295</v>
      </c>
      <c r="AL1355" s="187" t="s">
        <v>6296</v>
      </c>
      <c r="AM1355" s="162"/>
      <c r="AN1355" s="162"/>
      <c r="AO1355" s="162"/>
      <c r="AP1355" s="162"/>
      <c r="AQ1355" s="162"/>
      <c r="AR1355" s="162"/>
      <c r="AS1355" s="162"/>
      <c r="AT1355" s="162"/>
      <c r="AU1355" s="162"/>
      <c r="AV1355" s="162"/>
      <c r="AW1355" s="162"/>
      <c r="AX1355" s="162">
        <v>1353</v>
      </c>
      <c r="AY1355" s="162" t="s">
        <v>361</v>
      </c>
      <c r="AZ1355" s="162">
        <v>0</v>
      </c>
      <c r="BA1355" s="206" t="s">
        <v>361</v>
      </c>
      <c r="BB1355" s="162" t="s">
        <v>361</v>
      </c>
    </row>
    <row r="1356" spans="34:54">
      <c r="AH1356" s="165" t="s">
        <v>879</v>
      </c>
      <c r="AI1356" s="189">
        <v>1355</v>
      </c>
      <c r="AJ1356" s="189" t="s">
        <v>6297</v>
      </c>
      <c r="AK1356" s="183" t="s">
        <v>6298</v>
      </c>
      <c r="AL1356" s="186" t="s">
        <v>6299</v>
      </c>
      <c r="AM1356" s="162"/>
      <c r="AN1356" s="162"/>
      <c r="AO1356" s="162"/>
      <c r="AP1356" s="162"/>
      <c r="AQ1356" s="162"/>
      <c r="AR1356" s="162"/>
      <c r="AS1356" s="162"/>
      <c r="AT1356" s="162"/>
      <c r="AU1356" s="162"/>
      <c r="AV1356" s="162"/>
      <c r="AW1356" s="162"/>
      <c r="AX1356" s="162">
        <v>1354</v>
      </c>
      <c r="AY1356" s="162" t="s">
        <v>361</v>
      </c>
      <c r="AZ1356" s="162">
        <v>0</v>
      </c>
      <c r="BA1356" s="206" t="s">
        <v>361</v>
      </c>
      <c r="BB1356" s="162" t="s">
        <v>361</v>
      </c>
    </row>
    <row r="1357" spans="34:54">
      <c r="AH1357" s="165" t="s">
        <v>879</v>
      </c>
      <c r="AI1357" s="189">
        <v>1356</v>
      </c>
      <c r="AJ1357" s="189" t="s">
        <v>6300</v>
      </c>
      <c r="AK1357" s="184" t="s">
        <v>6301</v>
      </c>
      <c r="AL1357" s="187" t="s">
        <v>6302</v>
      </c>
      <c r="AM1357" s="162"/>
      <c r="AN1357" s="162"/>
      <c r="AO1357" s="162"/>
      <c r="AP1357" s="162"/>
      <c r="AQ1357" s="162"/>
      <c r="AR1357" s="162"/>
      <c r="AS1357" s="162"/>
      <c r="AT1357" s="162"/>
      <c r="AU1357" s="162"/>
      <c r="AV1357" s="162"/>
      <c r="AW1357" s="162"/>
      <c r="AX1357" s="162">
        <v>1355</v>
      </c>
      <c r="AY1357" s="162" t="s">
        <v>361</v>
      </c>
      <c r="AZ1357" s="162">
        <v>0</v>
      </c>
      <c r="BA1357" s="206" t="s">
        <v>361</v>
      </c>
      <c r="BB1357" s="162" t="s">
        <v>361</v>
      </c>
    </row>
    <row r="1358" spans="34:54">
      <c r="AH1358" s="165" t="s">
        <v>879</v>
      </c>
      <c r="AI1358" s="189">
        <v>1357</v>
      </c>
      <c r="AJ1358" s="189" t="s">
        <v>6303</v>
      </c>
      <c r="AK1358" s="183" t="s">
        <v>6304</v>
      </c>
      <c r="AL1358" s="186" t="s">
        <v>6305</v>
      </c>
      <c r="AM1358" s="162"/>
      <c r="AN1358" s="162"/>
      <c r="AO1358" s="162"/>
      <c r="AP1358" s="162"/>
      <c r="AQ1358" s="162"/>
      <c r="AR1358" s="162"/>
      <c r="AS1358" s="162"/>
      <c r="AT1358" s="162"/>
      <c r="AU1358" s="162"/>
      <c r="AV1358" s="162"/>
      <c r="AW1358" s="162"/>
      <c r="AX1358" s="162">
        <v>1356</v>
      </c>
      <c r="AY1358" s="162" t="s">
        <v>361</v>
      </c>
      <c r="AZ1358" s="162">
        <v>0</v>
      </c>
      <c r="BA1358" s="206" t="s">
        <v>361</v>
      </c>
      <c r="BB1358" s="162" t="s">
        <v>361</v>
      </c>
    </row>
    <row r="1359" spans="34:54">
      <c r="AH1359" s="165" t="s">
        <v>879</v>
      </c>
      <c r="AI1359" s="189">
        <v>1358</v>
      </c>
      <c r="AJ1359" s="189" t="s">
        <v>6306</v>
      </c>
      <c r="AK1359" s="184" t="s">
        <v>6307</v>
      </c>
      <c r="AL1359" s="187" t="s">
        <v>6308</v>
      </c>
      <c r="AM1359" s="162"/>
      <c r="AN1359" s="162"/>
      <c r="AO1359" s="162"/>
      <c r="AP1359" s="162"/>
      <c r="AQ1359" s="162"/>
      <c r="AR1359" s="162"/>
      <c r="AS1359" s="162"/>
      <c r="AT1359" s="162"/>
      <c r="AU1359" s="162"/>
      <c r="AV1359" s="162"/>
      <c r="AW1359" s="162"/>
      <c r="AX1359" s="162">
        <v>1357</v>
      </c>
      <c r="AY1359" s="162" t="s">
        <v>361</v>
      </c>
      <c r="AZ1359" s="162">
        <v>0</v>
      </c>
      <c r="BA1359" s="206" t="s">
        <v>361</v>
      </c>
      <c r="BB1359" s="162" t="s">
        <v>361</v>
      </c>
    </row>
    <row r="1360" spans="34:54">
      <c r="AH1360" s="165" t="s">
        <v>879</v>
      </c>
      <c r="AI1360" s="189">
        <v>1359</v>
      </c>
      <c r="AJ1360" s="189" t="s">
        <v>6309</v>
      </c>
      <c r="AK1360" s="183" t="s">
        <v>6310</v>
      </c>
      <c r="AL1360" s="186" t="s">
        <v>6311</v>
      </c>
      <c r="AM1360" s="162"/>
      <c r="AN1360" s="162"/>
      <c r="AO1360" s="162"/>
      <c r="AP1360" s="162"/>
      <c r="AQ1360" s="162"/>
      <c r="AR1360" s="162"/>
      <c r="AS1360" s="162"/>
      <c r="AT1360" s="162"/>
      <c r="AU1360" s="162"/>
      <c r="AV1360" s="162"/>
      <c r="AW1360" s="162"/>
      <c r="AX1360" s="162">
        <v>1358</v>
      </c>
      <c r="AY1360" s="162" t="s">
        <v>361</v>
      </c>
      <c r="AZ1360" s="162">
        <v>0</v>
      </c>
      <c r="BA1360" s="206" t="s">
        <v>361</v>
      </c>
      <c r="BB1360" s="162" t="s">
        <v>361</v>
      </c>
    </row>
    <row r="1361" spans="34:54">
      <c r="AH1361" s="165" t="s">
        <v>879</v>
      </c>
      <c r="AI1361" s="189">
        <v>1360</v>
      </c>
      <c r="AJ1361" s="189" t="s">
        <v>6312</v>
      </c>
      <c r="AK1361" s="184" t="s">
        <v>6313</v>
      </c>
      <c r="AL1361" s="187" t="s">
        <v>6314</v>
      </c>
      <c r="AM1361" s="162"/>
      <c r="AN1361" s="162"/>
      <c r="AO1361" s="162"/>
      <c r="AP1361" s="162"/>
      <c r="AQ1361" s="162"/>
      <c r="AR1361" s="162"/>
      <c r="AS1361" s="162"/>
      <c r="AT1361" s="162"/>
      <c r="AU1361" s="162"/>
      <c r="AV1361" s="162"/>
      <c r="AW1361" s="162"/>
      <c r="AX1361" s="162">
        <v>1359</v>
      </c>
      <c r="AY1361" s="162" t="s">
        <v>361</v>
      </c>
      <c r="AZ1361" s="162">
        <v>0</v>
      </c>
      <c r="BA1361" s="206" t="s">
        <v>361</v>
      </c>
      <c r="BB1361" s="162" t="s">
        <v>361</v>
      </c>
    </row>
    <row r="1362" spans="34:54">
      <c r="AH1362" s="165" t="s">
        <v>879</v>
      </c>
      <c r="AI1362" s="189">
        <v>1361</v>
      </c>
      <c r="AJ1362" s="189" t="s">
        <v>6315</v>
      </c>
      <c r="AK1362" s="183" t="s">
        <v>6316</v>
      </c>
      <c r="AL1362" s="186" t="s">
        <v>6317</v>
      </c>
      <c r="AM1362" s="162"/>
      <c r="AN1362" s="162"/>
      <c r="AO1362" s="162"/>
      <c r="AP1362" s="162"/>
      <c r="AQ1362" s="162"/>
      <c r="AR1362" s="162"/>
      <c r="AS1362" s="162"/>
      <c r="AT1362" s="162"/>
      <c r="AU1362" s="162"/>
      <c r="AV1362" s="162"/>
      <c r="AW1362" s="162"/>
      <c r="AX1362" s="162">
        <v>1360</v>
      </c>
      <c r="AY1362" s="162" t="s">
        <v>361</v>
      </c>
      <c r="AZ1362" s="162">
        <v>0</v>
      </c>
      <c r="BA1362" s="206" t="s">
        <v>361</v>
      </c>
      <c r="BB1362" s="162" t="s">
        <v>361</v>
      </c>
    </row>
    <row r="1363" spans="34:54">
      <c r="AH1363" s="165" t="s">
        <v>879</v>
      </c>
      <c r="AI1363" s="189">
        <v>1362</v>
      </c>
      <c r="AJ1363" s="189" t="s">
        <v>6318</v>
      </c>
      <c r="AK1363" s="184" t="s">
        <v>6319</v>
      </c>
      <c r="AL1363" s="187" t="s">
        <v>6320</v>
      </c>
      <c r="AM1363" s="162"/>
      <c r="AN1363" s="162"/>
      <c r="AO1363" s="162"/>
      <c r="AP1363" s="162"/>
      <c r="AQ1363" s="162"/>
      <c r="AR1363" s="162"/>
      <c r="AS1363" s="162"/>
      <c r="AT1363" s="162"/>
      <c r="AU1363" s="162"/>
      <c r="AV1363" s="162"/>
      <c r="AW1363" s="162"/>
      <c r="AX1363" s="162">
        <v>1361</v>
      </c>
      <c r="AY1363" s="162" t="s">
        <v>361</v>
      </c>
      <c r="AZ1363" s="162">
        <v>0</v>
      </c>
      <c r="BA1363" s="206" t="s">
        <v>361</v>
      </c>
      <c r="BB1363" s="162" t="s">
        <v>361</v>
      </c>
    </row>
    <row r="1364" spans="34:54">
      <c r="AH1364" s="165" t="s">
        <v>878</v>
      </c>
      <c r="AI1364" s="189">
        <v>1363</v>
      </c>
      <c r="AJ1364" s="189" t="s">
        <v>6321</v>
      </c>
      <c r="AK1364" s="183" t="s">
        <v>6322</v>
      </c>
      <c r="AL1364" s="186" t="s">
        <v>6323</v>
      </c>
      <c r="AM1364" s="162"/>
      <c r="AN1364" s="162"/>
      <c r="AO1364" s="162"/>
      <c r="AP1364" s="162"/>
      <c r="AQ1364" s="162"/>
      <c r="AR1364" s="162"/>
      <c r="AS1364" s="162"/>
      <c r="AT1364" s="162"/>
      <c r="AU1364" s="162"/>
      <c r="AV1364" s="162"/>
      <c r="AW1364" s="162"/>
      <c r="AX1364" s="162">
        <v>1362</v>
      </c>
      <c r="AY1364" s="162" t="s">
        <v>361</v>
      </c>
      <c r="AZ1364" s="162">
        <v>0</v>
      </c>
      <c r="BA1364" s="206" t="s">
        <v>361</v>
      </c>
      <c r="BB1364" s="162" t="s">
        <v>361</v>
      </c>
    </row>
    <row r="1365" spans="34:54">
      <c r="AH1365" s="165" t="s">
        <v>878</v>
      </c>
      <c r="AI1365" s="189">
        <v>1364</v>
      </c>
      <c r="AJ1365" s="189" t="s">
        <v>6324</v>
      </c>
      <c r="AK1365" s="184" t="s">
        <v>6100</v>
      </c>
      <c r="AL1365" s="187" t="s">
        <v>6325</v>
      </c>
      <c r="AM1365" s="162"/>
      <c r="AN1365" s="162"/>
      <c r="AO1365" s="162"/>
      <c r="AP1365" s="162"/>
      <c r="AQ1365" s="162"/>
      <c r="AR1365" s="162"/>
      <c r="AS1365" s="162"/>
      <c r="AT1365" s="162"/>
      <c r="AU1365" s="162"/>
      <c r="AV1365" s="162"/>
      <c r="AW1365" s="162"/>
      <c r="AX1365" s="162">
        <v>1363</v>
      </c>
      <c r="AY1365" s="162" t="s">
        <v>361</v>
      </c>
      <c r="AZ1365" s="162">
        <v>0</v>
      </c>
      <c r="BA1365" s="206" t="s">
        <v>361</v>
      </c>
      <c r="BB1365" s="162" t="s">
        <v>361</v>
      </c>
    </row>
    <row r="1366" spans="34:54">
      <c r="AH1366" s="165" t="s">
        <v>878</v>
      </c>
      <c r="AI1366" s="189">
        <v>1365</v>
      </c>
      <c r="AJ1366" s="189" t="s">
        <v>6326</v>
      </c>
      <c r="AK1366" s="183" t="s">
        <v>6327</v>
      </c>
      <c r="AL1366" s="186" t="s">
        <v>6328</v>
      </c>
      <c r="AM1366" s="162"/>
      <c r="AN1366" s="162"/>
      <c r="AO1366" s="162"/>
      <c r="AP1366" s="162"/>
      <c r="AQ1366" s="162"/>
      <c r="AR1366" s="162"/>
      <c r="AS1366" s="162"/>
      <c r="AT1366" s="162"/>
      <c r="AU1366" s="162"/>
      <c r="AV1366" s="162"/>
      <c r="AW1366" s="162"/>
      <c r="AX1366" s="162">
        <v>1364</v>
      </c>
      <c r="AY1366" s="162" t="s">
        <v>361</v>
      </c>
      <c r="AZ1366" s="162">
        <v>0</v>
      </c>
      <c r="BA1366" s="206" t="s">
        <v>361</v>
      </c>
      <c r="BB1366" s="162" t="s">
        <v>361</v>
      </c>
    </row>
    <row r="1367" spans="34:54">
      <c r="AH1367" s="165" t="s">
        <v>878</v>
      </c>
      <c r="AI1367" s="189">
        <v>1366</v>
      </c>
      <c r="AJ1367" s="189" t="s">
        <v>6329</v>
      </c>
      <c r="AK1367" s="184" t="s">
        <v>6330</v>
      </c>
      <c r="AL1367" s="187" t="s">
        <v>6331</v>
      </c>
      <c r="AM1367" s="162"/>
      <c r="AN1367" s="162"/>
      <c r="AO1367" s="162"/>
      <c r="AP1367" s="162"/>
      <c r="AQ1367" s="162"/>
      <c r="AR1367" s="162"/>
      <c r="AS1367" s="162"/>
      <c r="AT1367" s="162"/>
      <c r="AU1367" s="162"/>
      <c r="AV1367" s="162"/>
      <c r="AW1367" s="162"/>
      <c r="AX1367" s="162">
        <v>1365</v>
      </c>
      <c r="AY1367" s="162" t="s">
        <v>361</v>
      </c>
      <c r="AZ1367" s="162">
        <v>0</v>
      </c>
      <c r="BA1367" s="206" t="s">
        <v>361</v>
      </c>
      <c r="BB1367" s="162" t="s">
        <v>361</v>
      </c>
    </row>
    <row r="1368" spans="34:54">
      <c r="AH1368" s="165" t="s">
        <v>878</v>
      </c>
      <c r="AI1368" s="189">
        <v>1367</v>
      </c>
      <c r="AJ1368" s="189" t="s">
        <v>6332</v>
      </c>
      <c r="AK1368" s="183" t="s">
        <v>6333</v>
      </c>
      <c r="AL1368" s="186" t="s">
        <v>6334</v>
      </c>
      <c r="AM1368" s="162"/>
      <c r="AN1368" s="162"/>
      <c r="AO1368" s="162"/>
      <c r="AP1368" s="162"/>
      <c r="AQ1368" s="162"/>
      <c r="AR1368" s="162"/>
      <c r="AS1368" s="162"/>
      <c r="AT1368" s="162"/>
      <c r="AU1368" s="162"/>
      <c r="AV1368" s="162"/>
      <c r="AW1368" s="162"/>
      <c r="AX1368" s="162">
        <v>1366</v>
      </c>
      <c r="AY1368" s="162" t="s">
        <v>361</v>
      </c>
      <c r="AZ1368" s="162">
        <v>0</v>
      </c>
      <c r="BA1368" s="206" t="s">
        <v>361</v>
      </c>
      <c r="BB1368" s="162" t="s">
        <v>361</v>
      </c>
    </row>
    <row r="1369" spans="34:54">
      <c r="AH1369" s="165" t="s">
        <v>878</v>
      </c>
      <c r="AI1369" s="189">
        <v>1368</v>
      </c>
      <c r="AJ1369" s="189" t="s">
        <v>6335</v>
      </c>
      <c r="AK1369" s="184" t="s">
        <v>5945</v>
      </c>
      <c r="AL1369" s="187" t="s">
        <v>6336</v>
      </c>
      <c r="AM1369" s="162"/>
      <c r="AN1369" s="162"/>
      <c r="AO1369" s="162"/>
      <c r="AP1369" s="162"/>
      <c r="AQ1369" s="162"/>
      <c r="AR1369" s="162"/>
      <c r="AS1369" s="162"/>
      <c r="AT1369" s="162"/>
      <c r="AU1369" s="162"/>
      <c r="AV1369" s="162"/>
      <c r="AW1369" s="162"/>
      <c r="AX1369" s="162">
        <v>1367</v>
      </c>
      <c r="AY1369" s="162" t="s">
        <v>361</v>
      </c>
      <c r="AZ1369" s="162">
        <v>0</v>
      </c>
      <c r="BA1369" s="206" t="s">
        <v>361</v>
      </c>
      <c r="BB1369" s="162" t="s">
        <v>361</v>
      </c>
    </row>
    <row r="1370" spans="34:54">
      <c r="AH1370" s="165" t="s">
        <v>878</v>
      </c>
      <c r="AI1370" s="189">
        <v>1369</v>
      </c>
      <c r="AJ1370" s="189" t="s">
        <v>6337</v>
      </c>
      <c r="AK1370" s="183" t="s">
        <v>6338</v>
      </c>
      <c r="AL1370" s="186" t="s">
        <v>6339</v>
      </c>
      <c r="AM1370" s="162"/>
      <c r="AN1370" s="162"/>
      <c r="AO1370" s="162"/>
      <c r="AP1370" s="162"/>
      <c r="AQ1370" s="162"/>
      <c r="AR1370" s="162"/>
      <c r="AS1370" s="162"/>
      <c r="AT1370" s="162"/>
      <c r="AU1370" s="162"/>
      <c r="AV1370" s="162"/>
      <c r="AW1370" s="162"/>
      <c r="AX1370" s="162">
        <v>1368</v>
      </c>
      <c r="AY1370" s="162" t="s">
        <v>361</v>
      </c>
      <c r="AZ1370" s="162">
        <v>0</v>
      </c>
      <c r="BA1370" s="206" t="s">
        <v>361</v>
      </c>
      <c r="BB1370" s="162" t="s">
        <v>361</v>
      </c>
    </row>
    <row r="1371" spans="34:54">
      <c r="AH1371" s="165" t="s">
        <v>878</v>
      </c>
      <c r="AI1371" s="189">
        <v>1370</v>
      </c>
      <c r="AJ1371" s="189" t="s">
        <v>6340</v>
      </c>
      <c r="AK1371" s="184" t="s">
        <v>6341</v>
      </c>
      <c r="AL1371" s="187" t="s">
        <v>6342</v>
      </c>
      <c r="AM1371" s="162"/>
      <c r="AN1371" s="162"/>
      <c r="AO1371" s="162"/>
      <c r="AP1371" s="162"/>
      <c r="AQ1371" s="162"/>
      <c r="AR1371" s="162"/>
      <c r="AS1371" s="162"/>
      <c r="AT1371" s="162"/>
      <c r="AU1371" s="162"/>
      <c r="AV1371" s="162"/>
      <c r="AW1371" s="162"/>
      <c r="AX1371" s="162">
        <v>1369</v>
      </c>
      <c r="AY1371" s="162" t="s">
        <v>361</v>
      </c>
      <c r="AZ1371" s="162">
        <v>0</v>
      </c>
      <c r="BA1371" s="206" t="s">
        <v>361</v>
      </c>
      <c r="BB1371" s="162" t="s">
        <v>361</v>
      </c>
    </row>
    <row r="1372" spans="34:54">
      <c r="AH1372" s="165" t="s">
        <v>878</v>
      </c>
      <c r="AI1372" s="189">
        <v>1371</v>
      </c>
      <c r="AJ1372" s="189" t="s">
        <v>6343</v>
      </c>
      <c r="AK1372" s="183" t="s">
        <v>6344</v>
      </c>
      <c r="AL1372" s="186" t="s">
        <v>6345</v>
      </c>
      <c r="AM1372" s="162"/>
      <c r="AN1372" s="162"/>
      <c r="AO1372" s="162"/>
      <c r="AP1372" s="162"/>
      <c r="AQ1372" s="162"/>
      <c r="AR1372" s="162"/>
      <c r="AS1372" s="162"/>
      <c r="AT1372" s="162"/>
      <c r="AU1372" s="162"/>
      <c r="AV1372" s="162"/>
      <c r="AW1372" s="162"/>
      <c r="AX1372" s="162">
        <v>1370</v>
      </c>
      <c r="AY1372" s="162" t="s">
        <v>361</v>
      </c>
      <c r="AZ1372" s="162">
        <v>0</v>
      </c>
      <c r="BA1372" s="206" t="s">
        <v>361</v>
      </c>
      <c r="BB1372" s="162" t="s">
        <v>361</v>
      </c>
    </row>
    <row r="1373" spans="34:54">
      <c r="AH1373" s="165" t="s">
        <v>878</v>
      </c>
      <c r="AI1373" s="189">
        <v>1372</v>
      </c>
      <c r="AJ1373" s="189" t="s">
        <v>6346</v>
      </c>
      <c r="AK1373" s="184" t="s">
        <v>6347</v>
      </c>
      <c r="AL1373" s="187" t="s">
        <v>6348</v>
      </c>
      <c r="AM1373" s="162"/>
      <c r="AN1373" s="162"/>
      <c r="AO1373" s="162"/>
      <c r="AP1373" s="162"/>
      <c r="AQ1373" s="162"/>
      <c r="AR1373" s="162"/>
      <c r="AS1373" s="162"/>
      <c r="AT1373" s="162"/>
      <c r="AU1373" s="162"/>
      <c r="AV1373" s="162"/>
      <c r="AW1373" s="162"/>
      <c r="AX1373" s="162">
        <v>1371</v>
      </c>
      <c r="AY1373" s="162" t="s">
        <v>361</v>
      </c>
      <c r="AZ1373" s="162">
        <v>0</v>
      </c>
      <c r="BA1373" s="206" t="s">
        <v>361</v>
      </c>
      <c r="BB1373" s="162" t="s">
        <v>361</v>
      </c>
    </row>
    <row r="1374" spans="34:54">
      <c r="AH1374" s="165" t="s">
        <v>878</v>
      </c>
      <c r="AI1374" s="189">
        <v>1373</v>
      </c>
      <c r="AJ1374" s="189" t="s">
        <v>6349</v>
      </c>
      <c r="AK1374" s="183" t="s">
        <v>6350</v>
      </c>
      <c r="AL1374" s="186" t="s">
        <v>6351</v>
      </c>
      <c r="AM1374" s="162"/>
      <c r="AN1374" s="162"/>
      <c r="AO1374" s="162"/>
      <c r="AP1374" s="162"/>
      <c r="AQ1374" s="162"/>
      <c r="AR1374" s="162"/>
      <c r="AS1374" s="162"/>
      <c r="AT1374" s="162"/>
      <c r="AU1374" s="162"/>
      <c r="AV1374" s="162"/>
      <c r="AW1374" s="162"/>
      <c r="AX1374" s="162">
        <v>1372</v>
      </c>
      <c r="AY1374" s="162" t="s">
        <v>361</v>
      </c>
      <c r="AZ1374" s="162">
        <v>0</v>
      </c>
      <c r="BA1374" s="206" t="s">
        <v>361</v>
      </c>
      <c r="BB1374" s="162" t="s">
        <v>361</v>
      </c>
    </row>
    <row r="1375" spans="34:54">
      <c r="AH1375" s="165" t="s">
        <v>878</v>
      </c>
      <c r="AI1375" s="189">
        <v>1374</v>
      </c>
      <c r="AJ1375" s="189" t="s">
        <v>6352</v>
      </c>
      <c r="AK1375" s="184" t="s">
        <v>6353</v>
      </c>
      <c r="AL1375" s="187" t="s">
        <v>6354</v>
      </c>
      <c r="AM1375" s="162"/>
      <c r="AN1375" s="162"/>
      <c r="AO1375" s="162"/>
      <c r="AP1375" s="162"/>
      <c r="AQ1375" s="162"/>
      <c r="AR1375" s="162"/>
      <c r="AS1375" s="162"/>
      <c r="AT1375" s="162"/>
      <c r="AU1375" s="162"/>
      <c r="AV1375" s="162"/>
      <c r="AW1375" s="162"/>
      <c r="AX1375" s="162">
        <v>1373</v>
      </c>
      <c r="AY1375" s="162" t="s">
        <v>361</v>
      </c>
      <c r="AZ1375" s="162">
        <v>0</v>
      </c>
      <c r="BA1375" s="206" t="s">
        <v>361</v>
      </c>
      <c r="BB1375" s="162" t="s">
        <v>361</v>
      </c>
    </row>
    <row r="1376" spans="34:54">
      <c r="AH1376" s="165" t="s">
        <v>878</v>
      </c>
      <c r="AI1376" s="189">
        <v>1375</v>
      </c>
      <c r="AJ1376" s="189" t="s">
        <v>6355</v>
      </c>
      <c r="AK1376" s="183" t="s">
        <v>6356</v>
      </c>
      <c r="AL1376" s="186" t="s">
        <v>6357</v>
      </c>
      <c r="AM1376" s="162"/>
      <c r="AN1376" s="162"/>
      <c r="AO1376" s="162"/>
      <c r="AP1376" s="162"/>
      <c r="AQ1376" s="162"/>
      <c r="AR1376" s="162"/>
      <c r="AS1376" s="162"/>
      <c r="AT1376" s="162"/>
      <c r="AU1376" s="162"/>
      <c r="AV1376" s="162"/>
      <c r="AW1376" s="162"/>
      <c r="AX1376" s="162">
        <v>1374</v>
      </c>
      <c r="AY1376" s="162" t="s">
        <v>361</v>
      </c>
      <c r="AZ1376" s="162">
        <v>0</v>
      </c>
      <c r="BA1376" s="206" t="s">
        <v>361</v>
      </c>
      <c r="BB1376" s="162" t="s">
        <v>361</v>
      </c>
    </row>
    <row r="1377" spans="34:54">
      <c r="AH1377" s="165" t="s">
        <v>878</v>
      </c>
      <c r="AI1377" s="189">
        <v>1376</v>
      </c>
      <c r="AJ1377" s="189" t="s">
        <v>6358</v>
      </c>
      <c r="AK1377" s="184" t="s">
        <v>6359</v>
      </c>
      <c r="AL1377" s="187" t="s">
        <v>6360</v>
      </c>
      <c r="AM1377" s="162"/>
      <c r="AN1377" s="162"/>
      <c r="AO1377" s="162"/>
      <c r="AP1377" s="162"/>
      <c r="AQ1377" s="162"/>
      <c r="AR1377" s="162"/>
      <c r="AS1377" s="162"/>
      <c r="AT1377" s="162"/>
      <c r="AU1377" s="162"/>
      <c r="AV1377" s="162"/>
      <c r="AW1377" s="162"/>
      <c r="AX1377" s="162">
        <v>1375</v>
      </c>
      <c r="AY1377" s="162" t="s">
        <v>361</v>
      </c>
      <c r="AZ1377" s="162">
        <v>0</v>
      </c>
      <c r="BA1377" s="206" t="s">
        <v>361</v>
      </c>
      <c r="BB1377" s="162" t="s">
        <v>361</v>
      </c>
    </row>
    <row r="1378" spans="34:54">
      <c r="AH1378" s="165" t="s">
        <v>878</v>
      </c>
      <c r="AI1378" s="189">
        <v>1377</v>
      </c>
      <c r="AJ1378" s="189" t="s">
        <v>6361</v>
      </c>
      <c r="AK1378" s="183" t="s">
        <v>6362</v>
      </c>
      <c r="AL1378" s="186" t="s">
        <v>6363</v>
      </c>
      <c r="AM1378" s="162"/>
      <c r="AN1378" s="162"/>
      <c r="AO1378" s="162"/>
      <c r="AP1378" s="162"/>
      <c r="AQ1378" s="162"/>
      <c r="AR1378" s="162"/>
      <c r="AS1378" s="162"/>
      <c r="AT1378" s="162"/>
      <c r="AU1378" s="162"/>
      <c r="AV1378" s="162"/>
      <c r="AW1378" s="162"/>
      <c r="AX1378" s="162">
        <v>1376</v>
      </c>
      <c r="AY1378" s="162" t="s">
        <v>361</v>
      </c>
      <c r="AZ1378" s="162">
        <v>0</v>
      </c>
      <c r="BA1378" s="206" t="s">
        <v>361</v>
      </c>
      <c r="BB1378" s="162" t="s">
        <v>361</v>
      </c>
    </row>
    <row r="1379" spans="34:54">
      <c r="AH1379" s="165" t="s">
        <v>878</v>
      </c>
      <c r="AI1379" s="189">
        <v>1378</v>
      </c>
      <c r="AJ1379" s="189" t="s">
        <v>6364</v>
      </c>
      <c r="AK1379" s="184" t="s">
        <v>6365</v>
      </c>
      <c r="AL1379" s="187" t="s">
        <v>6366</v>
      </c>
      <c r="AM1379" s="162"/>
      <c r="AN1379" s="162"/>
      <c r="AO1379" s="162"/>
      <c r="AP1379" s="162"/>
      <c r="AQ1379" s="162"/>
      <c r="AR1379" s="162"/>
      <c r="AS1379" s="162"/>
      <c r="AT1379" s="162"/>
      <c r="AU1379" s="162"/>
      <c r="AV1379" s="162"/>
      <c r="AW1379" s="162"/>
      <c r="AX1379" s="162">
        <v>1377</v>
      </c>
      <c r="AY1379" s="162" t="s">
        <v>361</v>
      </c>
      <c r="AZ1379" s="162">
        <v>0</v>
      </c>
      <c r="BA1379" s="206" t="s">
        <v>361</v>
      </c>
      <c r="BB1379" s="162" t="s">
        <v>361</v>
      </c>
    </row>
    <row r="1380" spans="34:54">
      <c r="AH1380" s="165" t="s">
        <v>878</v>
      </c>
      <c r="AI1380" s="189">
        <v>1379</v>
      </c>
      <c r="AJ1380" s="189" t="s">
        <v>6367</v>
      </c>
      <c r="AK1380" s="183" t="s">
        <v>6368</v>
      </c>
      <c r="AL1380" s="186" t="s">
        <v>6369</v>
      </c>
      <c r="AM1380" s="162"/>
      <c r="AN1380" s="162"/>
      <c r="AO1380" s="162"/>
      <c r="AP1380" s="162"/>
      <c r="AQ1380" s="162"/>
      <c r="AR1380" s="162"/>
      <c r="AS1380" s="162"/>
      <c r="AT1380" s="162"/>
      <c r="AU1380" s="162"/>
      <c r="AV1380" s="162"/>
      <c r="AW1380" s="162"/>
      <c r="AX1380" s="162">
        <v>1378</v>
      </c>
      <c r="AY1380" s="162" t="s">
        <v>361</v>
      </c>
      <c r="AZ1380" s="162">
        <v>0</v>
      </c>
      <c r="BA1380" s="206" t="s">
        <v>361</v>
      </c>
      <c r="BB1380" s="162" t="s">
        <v>361</v>
      </c>
    </row>
    <row r="1381" spans="34:54">
      <c r="AH1381" s="165" t="s">
        <v>878</v>
      </c>
      <c r="AI1381" s="189">
        <v>1380</v>
      </c>
      <c r="AJ1381" s="189" t="s">
        <v>6370</v>
      </c>
      <c r="AK1381" s="184" t="s">
        <v>6371</v>
      </c>
      <c r="AL1381" s="187" t="s">
        <v>6372</v>
      </c>
      <c r="AM1381" s="162"/>
      <c r="AN1381" s="162"/>
      <c r="AO1381" s="162"/>
      <c r="AP1381" s="162"/>
      <c r="AQ1381" s="162"/>
      <c r="AR1381" s="162"/>
      <c r="AS1381" s="162"/>
      <c r="AT1381" s="162"/>
      <c r="AU1381" s="162"/>
      <c r="AV1381" s="162"/>
      <c r="AW1381" s="162"/>
      <c r="AX1381" s="162">
        <v>1379</v>
      </c>
      <c r="AY1381" s="162" t="s">
        <v>361</v>
      </c>
      <c r="AZ1381" s="162">
        <v>0</v>
      </c>
      <c r="BA1381" s="206" t="s">
        <v>361</v>
      </c>
      <c r="BB1381" s="162" t="s">
        <v>361</v>
      </c>
    </row>
    <row r="1382" spans="34:54">
      <c r="AH1382" s="165" t="s">
        <v>878</v>
      </c>
      <c r="AI1382" s="189">
        <v>1381</v>
      </c>
      <c r="AJ1382" s="189" t="s">
        <v>6373</v>
      </c>
      <c r="AK1382" s="183" t="s">
        <v>6374</v>
      </c>
      <c r="AL1382" s="186" t="s">
        <v>6375</v>
      </c>
      <c r="AM1382" s="162"/>
      <c r="AN1382" s="162"/>
      <c r="AO1382" s="162"/>
      <c r="AP1382" s="162"/>
      <c r="AQ1382" s="162"/>
      <c r="AR1382" s="162"/>
      <c r="AS1382" s="162"/>
      <c r="AT1382" s="162"/>
      <c r="AU1382" s="162"/>
      <c r="AV1382" s="162"/>
      <c r="AW1382" s="162"/>
      <c r="AX1382" s="162">
        <v>1380</v>
      </c>
      <c r="AY1382" s="162" t="s">
        <v>361</v>
      </c>
      <c r="AZ1382" s="162">
        <v>0</v>
      </c>
      <c r="BA1382" s="206" t="s">
        <v>361</v>
      </c>
      <c r="BB1382" s="162" t="s">
        <v>361</v>
      </c>
    </row>
    <row r="1383" spans="34:54">
      <c r="AH1383" s="165" t="s">
        <v>878</v>
      </c>
      <c r="AI1383" s="189">
        <v>1382</v>
      </c>
      <c r="AJ1383" s="189" t="s">
        <v>6376</v>
      </c>
      <c r="AK1383" s="184" t="s">
        <v>3801</v>
      </c>
      <c r="AL1383" s="187" t="s">
        <v>6377</v>
      </c>
      <c r="AM1383" s="162"/>
      <c r="AN1383" s="162"/>
      <c r="AO1383" s="162"/>
      <c r="AP1383" s="162"/>
      <c r="AQ1383" s="162"/>
      <c r="AR1383" s="162"/>
      <c r="AS1383" s="162"/>
      <c r="AT1383" s="162"/>
      <c r="AU1383" s="162"/>
      <c r="AV1383" s="162"/>
      <c r="AW1383" s="162"/>
      <c r="AX1383" s="162">
        <v>1381</v>
      </c>
      <c r="AY1383" s="162" t="s">
        <v>361</v>
      </c>
      <c r="AZ1383" s="162">
        <v>0</v>
      </c>
      <c r="BA1383" s="206" t="s">
        <v>361</v>
      </c>
      <c r="BB1383" s="162" t="s">
        <v>361</v>
      </c>
    </row>
    <row r="1384" spans="34:54">
      <c r="AH1384" s="165" t="s">
        <v>878</v>
      </c>
      <c r="AI1384" s="189">
        <v>1383</v>
      </c>
      <c r="AJ1384" s="189" t="s">
        <v>6378</v>
      </c>
      <c r="AK1384" s="183" t="s">
        <v>6379</v>
      </c>
      <c r="AL1384" s="186" t="s">
        <v>6380</v>
      </c>
      <c r="AM1384" s="162"/>
      <c r="AN1384" s="162"/>
      <c r="AO1384" s="162"/>
      <c r="AP1384" s="162"/>
      <c r="AQ1384" s="162"/>
      <c r="AR1384" s="162"/>
      <c r="AS1384" s="162"/>
      <c r="AT1384" s="162"/>
      <c r="AU1384" s="162"/>
      <c r="AV1384" s="162"/>
      <c r="AW1384" s="162"/>
      <c r="AX1384" s="162">
        <v>1382</v>
      </c>
      <c r="AY1384" s="162" t="s">
        <v>361</v>
      </c>
      <c r="AZ1384" s="162">
        <v>0</v>
      </c>
      <c r="BA1384" s="206" t="s">
        <v>361</v>
      </c>
      <c r="BB1384" s="162" t="s">
        <v>361</v>
      </c>
    </row>
    <row r="1385" spans="34:54">
      <c r="AH1385" s="165" t="s">
        <v>878</v>
      </c>
      <c r="AI1385" s="189">
        <v>1384</v>
      </c>
      <c r="AJ1385" s="189" t="s">
        <v>6381</v>
      </c>
      <c r="AK1385" s="184" t="s">
        <v>6382</v>
      </c>
      <c r="AL1385" s="187" t="s">
        <v>6383</v>
      </c>
      <c r="AM1385" s="162"/>
      <c r="AN1385" s="162"/>
      <c r="AO1385" s="162"/>
      <c r="AP1385" s="162"/>
      <c r="AQ1385" s="162"/>
      <c r="AR1385" s="162"/>
      <c r="AS1385" s="162"/>
      <c r="AT1385" s="162"/>
      <c r="AU1385" s="162"/>
      <c r="AV1385" s="162"/>
      <c r="AW1385" s="162"/>
      <c r="AX1385" s="162">
        <v>1383</v>
      </c>
      <c r="AY1385" s="162" t="s">
        <v>361</v>
      </c>
      <c r="AZ1385" s="162">
        <v>0</v>
      </c>
      <c r="BA1385" s="206" t="s">
        <v>361</v>
      </c>
      <c r="BB1385" s="162" t="s">
        <v>361</v>
      </c>
    </row>
    <row r="1386" spans="34:54">
      <c r="AH1386" s="165" t="s">
        <v>878</v>
      </c>
      <c r="AI1386" s="189">
        <v>1385</v>
      </c>
      <c r="AJ1386" s="189" t="s">
        <v>6384</v>
      </c>
      <c r="AK1386" s="183" t="s">
        <v>6385</v>
      </c>
      <c r="AL1386" s="186" t="s">
        <v>6386</v>
      </c>
      <c r="AM1386" s="162"/>
      <c r="AN1386" s="162"/>
      <c r="AO1386" s="162"/>
      <c r="AP1386" s="162"/>
      <c r="AQ1386" s="162"/>
      <c r="AR1386" s="162"/>
      <c r="AS1386" s="162"/>
      <c r="AT1386" s="162"/>
      <c r="AU1386" s="162"/>
      <c r="AV1386" s="162"/>
      <c r="AW1386" s="162"/>
      <c r="AX1386" s="162">
        <v>1384</v>
      </c>
      <c r="AY1386" s="162" t="s">
        <v>361</v>
      </c>
      <c r="AZ1386" s="162">
        <v>0</v>
      </c>
      <c r="BA1386" s="206" t="s">
        <v>361</v>
      </c>
      <c r="BB1386" s="162" t="s">
        <v>361</v>
      </c>
    </row>
    <row r="1387" spans="34:54">
      <c r="AH1387" s="165" t="s">
        <v>878</v>
      </c>
      <c r="AI1387" s="189">
        <v>1386</v>
      </c>
      <c r="AJ1387" s="189" t="s">
        <v>6387</v>
      </c>
      <c r="AK1387" s="184" t="s">
        <v>6388</v>
      </c>
      <c r="AL1387" s="187" t="s">
        <v>6389</v>
      </c>
      <c r="AM1387" s="162"/>
      <c r="AN1387" s="162"/>
      <c r="AO1387" s="162"/>
      <c r="AP1387" s="162"/>
      <c r="AQ1387" s="162"/>
      <c r="AR1387" s="162"/>
      <c r="AS1387" s="162"/>
      <c r="AT1387" s="162"/>
      <c r="AU1387" s="162"/>
      <c r="AV1387" s="162"/>
      <c r="AW1387" s="162"/>
      <c r="AX1387" s="162">
        <v>1385</v>
      </c>
      <c r="AY1387" s="162" t="s">
        <v>361</v>
      </c>
      <c r="AZ1387" s="162">
        <v>0</v>
      </c>
      <c r="BA1387" s="206" t="s">
        <v>361</v>
      </c>
      <c r="BB1387" s="162" t="s">
        <v>361</v>
      </c>
    </row>
    <row r="1388" spans="34:54">
      <c r="AH1388" s="165" t="s">
        <v>878</v>
      </c>
      <c r="AI1388" s="189">
        <v>1387</v>
      </c>
      <c r="AJ1388" s="189" t="s">
        <v>6390</v>
      </c>
      <c r="AK1388" s="183" t="s">
        <v>6391</v>
      </c>
      <c r="AL1388" s="186" t="s">
        <v>6392</v>
      </c>
      <c r="AM1388" s="162"/>
      <c r="AN1388" s="162"/>
      <c r="AO1388" s="162"/>
      <c r="AP1388" s="162"/>
      <c r="AQ1388" s="162"/>
      <c r="AR1388" s="162"/>
      <c r="AS1388" s="162"/>
      <c r="AT1388" s="162"/>
      <c r="AU1388" s="162"/>
      <c r="AV1388" s="162"/>
      <c r="AW1388" s="162"/>
      <c r="AX1388" s="162">
        <v>1386</v>
      </c>
      <c r="AY1388" s="162" t="s">
        <v>361</v>
      </c>
      <c r="AZ1388" s="162">
        <v>0</v>
      </c>
      <c r="BA1388" s="206" t="s">
        <v>361</v>
      </c>
      <c r="BB1388" s="162" t="s">
        <v>361</v>
      </c>
    </row>
    <row r="1389" spans="34:54">
      <c r="AH1389" s="165" t="s">
        <v>878</v>
      </c>
      <c r="AI1389" s="189">
        <v>1388</v>
      </c>
      <c r="AJ1389" s="189" t="s">
        <v>6393</v>
      </c>
      <c r="AK1389" s="184" t="s">
        <v>6394</v>
      </c>
      <c r="AL1389" s="187" t="s">
        <v>6395</v>
      </c>
      <c r="AM1389" s="162"/>
      <c r="AN1389" s="162"/>
      <c r="AO1389" s="162"/>
      <c r="AP1389" s="162"/>
      <c r="AQ1389" s="162"/>
      <c r="AR1389" s="162"/>
      <c r="AS1389" s="162"/>
      <c r="AT1389" s="162"/>
      <c r="AU1389" s="162"/>
      <c r="AV1389" s="162"/>
      <c r="AW1389" s="162"/>
      <c r="AX1389" s="162">
        <v>1387</v>
      </c>
      <c r="AY1389" s="162" t="s">
        <v>361</v>
      </c>
      <c r="AZ1389" s="162">
        <v>0</v>
      </c>
      <c r="BA1389" s="206" t="s">
        <v>361</v>
      </c>
      <c r="BB1389" s="162" t="s">
        <v>361</v>
      </c>
    </row>
    <row r="1390" spans="34:54">
      <c r="AH1390" s="165" t="s">
        <v>878</v>
      </c>
      <c r="AI1390" s="189">
        <v>1389</v>
      </c>
      <c r="AJ1390" s="189" t="s">
        <v>6396</v>
      </c>
      <c r="AK1390" s="183" t="s">
        <v>6397</v>
      </c>
      <c r="AL1390" s="186" t="s">
        <v>6398</v>
      </c>
      <c r="AM1390" s="162"/>
      <c r="AN1390" s="162"/>
      <c r="AO1390" s="162"/>
      <c r="AP1390" s="162"/>
      <c r="AQ1390" s="162"/>
      <c r="AR1390" s="162"/>
      <c r="AS1390" s="162"/>
      <c r="AT1390" s="162"/>
      <c r="AU1390" s="162"/>
      <c r="AV1390" s="162"/>
      <c r="AW1390" s="162"/>
      <c r="AX1390" s="162">
        <v>1388</v>
      </c>
      <c r="AY1390" s="162" t="s">
        <v>361</v>
      </c>
      <c r="AZ1390" s="162">
        <v>0</v>
      </c>
      <c r="BA1390" s="206" t="s">
        <v>361</v>
      </c>
      <c r="BB1390" s="162" t="s">
        <v>361</v>
      </c>
    </row>
    <row r="1391" spans="34:54">
      <c r="AH1391" s="165" t="s">
        <v>878</v>
      </c>
      <c r="AI1391" s="189">
        <v>1390</v>
      </c>
      <c r="AJ1391" s="189" t="s">
        <v>6399</v>
      </c>
      <c r="AK1391" s="184" t="s">
        <v>6400</v>
      </c>
      <c r="AL1391" s="187" t="s">
        <v>6401</v>
      </c>
      <c r="AM1391" s="162"/>
      <c r="AN1391" s="162"/>
      <c r="AO1391" s="162"/>
      <c r="AP1391" s="162"/>
      <c r="AQ1391" s="162"/>
      <c r="AR1391" s="162"/>
      <c r="AS1391" s="162"/>
      <c r="AT1391" s="162"/>
      <c r="AU1391" s="162"/>
      <c r="AV1391" s="162"/>
      <c r="AW1391" s="162"/>
      <c r="AX1391" s="162">
        <v>1389</v>
      </c>
      <c r="AY1391" s="162" t="s">
        <v>361</v>
      </c>
      <c r="AZ1391" s="162">
        <v>0</v>
      </c>
      <c r="BA1391" s="206" t="s">
        <v>361</v>
      </c>
      <c r="BB1391" s="162" t="s">
        <v>361</v>
      </c>
    </row>
    <row r="1392" spans="34:54">
      <c r="AH1392" s="165" t="s">
        <v>878</v>
      </c>
      <c r="AI1392" s="189">
        <v>1391</v>
      </c>
      <c r="AJ1392" s="189" t="s">
        <v>6402</v>
      </c>
      <c r="AK1392" s="183" t="s">
        <v>6403</v>
      </c>
      <c r="AL1392" s="186" t="s">
        <v>6404</v>
      </c>
      <c r="AM1392" s="162"/>
      <c r="AN1392" s="162"/>
      <c r="AO1392" s="162"/>
      <c r="AP1392" s="162"/>
      <c r="AQ1392" s="162"/>
      <c r="AR1392" s="162"/>
      <c r="AS1392" s="162"/>
      <c r="AT1392" s="162"/>
      <c r="AU1392" s="162"/>
      <c r="AV1392" s="162"/>
      <c r="AW1392" s="162"/>
      <c r="AX1392" s="162">
        <v>1390</v>
      </c>
      <c r="AY1392" s="162" t="s">
        <v>361</v>
      </c>
      <c r="AZ1392" s="162">
        <v>0</v>
      </c>
      <c r="BA1392" s="206" t="s">
        <v>361</v>
      </c>
      <c r="BB1392" s="162" t="s">
        <v>361</v>
      </c>
    </row>
    <row r="1393" spans="34:54">
      <c r="AH1393" s="165" t="s">
        <v>878</v>
      </c>
      <c r="AI1393" s="189">
        <v>1392</v>
      </c>
      <c r="AJ1393" s="189" t="s">
        <v>6405</v>
      </c>
      <c r="AK1393" s="184" t="s">
        <v>6406</v>
      </c>
      <c r="AL1393" s="187" t="s">
        <v>6407</v>
      </c>
      <c r="AM1393" s="162"/>
      <c r="AN1393" s="162"/>
      <c r="AO1393" s="162"/>
      <c r="AP1393" s="162"/>
      <c r="AQ1393" s="162"/>
      <c r="AR1393" s="162"/>
      <c r="AS1393" s="162"/>
      <c r="AT1393" s="162"/>
      <c r="AU1393" s="162"/>
      <c r="AV1393" s="162"/>
      <c r="AW1393" s="162"/>
      <c r="AX1393" s="162">
        <v>1391</v>
      </c>
      <c r="AY1393" s="162" t="s">
        <v>361</v>
      </c>
      <c r="AZ1393" s="162">
        <v>0</v>
      </c>
      <c r="BA1393" s="206" t="s">
        <v>361</v>
      </c>
      <c r="BB1393" s="162" t="s">
        <v>361</v>
      </c>
    </row>
    <row r="1394" spans="34:54">
      <c r="AH1394" s="165" t="s">
        <v>888</v>
      </c>
      <c r="AI1394" s="189">
        <v>1393</v>
      </c>
      <c r="AJ1394" s="189" t="s">
        <v>6408</v>
      </c>
      <c r="AK1394" s="183" t="s">
        <v>6409</v>
      </c>
      <c r="AL1394" s="186" t="s">
        <v>6410</v>
      </c>
      <c r="AM1394" s="162"/>
      <c r="AN1394" s="162"/>
      <c r="AO1394" s="162"/>
      <c r="AP1394" s="162"/>
      <c r="AQ1394" s="162"/>
      <c r="AR1394" s="162"/>
      <c r="AS1394" s="162"/>
      <c r="AT1394" s="162"/>
      <c r="AU1394" s="162"/>
      <c r="AV1394" s="162"/>
      <c r="AW1394" s="162"/>
      <c r="AX1394" s="162">
        <v>1392</v>
      </c>
      <c r="AY1394" s="162" t="s">
        <v>361</v>
      </c>
      <c r="AZ1394" s="162">
        <v>0</v>
      </c>
      <c r="BA1394" s="206" t="s">
        <v>361</v>
      </c>
      <c r="BB1394" s="162" t="s">
        <v>361</v>
      </c>
    </row>
    <row r="1395" spans="34:54">
      <c r="AH1395" s="165" t="s">
        <v>888</v>
      </c>
      <c r="AI1395" s="189">
        <v>1394</v>
      </c>
      <c r="AJ1395" s="189" t="s">
        <v>6411</v>
      </c>
      <c r="AK1395" s="184" t="s">
        <v>6412</v>
      </c>
      <c r="AL1395" s="187" t="s">
        <v>6413</v>
      </c>
      <c r="AM1395" s="162"/>
      <c r="AN1395" s="162"/>
      <c r="AO1395" s="162"/>
      <c r="AP1395" s="162"/>
      <c r="AQ1395" s="162"/>
      <c r="AR1395" s="162"/>
      <c r="AS1395" s="162"/>
      <c r="AT1395" s="162"/>
      <c r="AU1395" s="162"/>
      <c r="AV1395" s="162"/>
      <c r="AW1395" s="162"/>
      <c r="AX1395" s="162">
        <v>1393</v>
      </c>
      <c r="AY1395" s="162" t="s">
        <v>361</v>
      </c>
      <c r="AZ1395" s="162">
        <v>0</v>
      </c>
      <c r="BA1395" s="206" t="s">
        <v>361</v>
      </c>
      <c r="BB1395" s="162" t="s">
        <v>361</v>
      </c>
    </row>
    <row r="1396" spans="34:54">
      <c r="AH1396" s="165" t="s">
        <v>888</v>
      </c>
      <c r="AI1396" s="189">
        <v>1395</v>
      </c>
      <c r="AJ1396" s="189" t="s">
        <v>6414</v>
      </c>
      <c r="AK1396" s="183" t="s">
        <v>6415</v>
      </c>
      <c r="AL1396" s="186" t="s">
        <v>6416</v>
      </c>
      <c r="AM1396" s="162"/>
      <c r="AN1396" s="162"/>
      <c r="AO1396" s="162"/>
      <c r="AP1396" s="162"/>
      <c r="AQ1396" s="162"/>
      <c r="AR1396" s="162"/>
      <c r="AS1396" s="162"/>
      <c r="AT1396" s="162"/>
      <c r="AU1396" s="162"/>
      <c r="AV1396" s="162"/>
      <c r="AW1396" s="162"/>
      <c r="AX1396" s="162">
        <v>1394</v>
      </c>
      <c r="AY1396" s="162" t="s">
        <v>361</v>
      </c>
      <c r="AZ1396" s="162">
        <v>0</v>
      </c>
      <c r="BA1396" s="206" t="s">
        <v>361</v>
      </c>
      <c r="BB1396" s="162" t="s">
        <v>361</v>
      </c>
    </row>
    <row r="1397" spans="34:54">
      <c r="AH1397" s="165" t="s">
        <v>888</v>
      </c>
      <c r="AI1397" s="189">
        <v>1396</v>
      </c>
      <c r="AJ1397" s="189" t="s">
        <v>6417</v>
      </c>
      <c r="AK1397" s="184" t="s">
        <v>1282</v>
      </c>
      <c r="AL1397" s="187" t="s">
        <v>6418</v>
      </c>
      <c r="AM1397" s="162"/>
      <c r="AN1397" s="162"/>
      <c r="AO1397" s="162"/>
      <c r="AP1397" s="162"/>
      <c r="AQ1397" s="162"/>
      <c r="AR1397" s="162"/>
      <c r="AS1397" s="162"/>
      <c r="AT1397" s="162"/>
      <c r="AU1397" s="162"/>
      <c r="AV1397" s="162"/>
      <c r="AW1397" s="162"/>
      <c r="AX1397" s="162">
        <v>1395</v>
      </c>
      <c r="AY1397" s="162" t="s">
        <v>361</v>
      </c>
      <c r="AZ1397" s="162">
        <v>0</v>
      </c>
      <c r="BA1397" s="206" t="s">
        <v>361</v>
      </c>
      <c r="BB1397" s="162" t="s">
        <v>361</v>
      </c>
    </row>
    <row r="1398" spans="34:54">
      <c r="AH1398" s="165" t="s">
        <v>888</v>
      </c>
      <c r="AI1398" s="189">
        <v>1397</v>
      </c>
      <c r="AJ1398" s="189" t="s">
        <v>6419</v>
      </c>
      <c r="AK1398" s="183" t="s">
        <v>6420</v>
      </c>
      <c r="AL1398" s="186" t="s">
        <v>6421</v>
      </c>
      <c r="AM1398" s="162"/>
      <c r="AN1398" s="162"/>
      <c r="AO1398" s="162"/>
      <c r="AP1398" s="162"/>
      <c r="AQ1398" s="162"/>
      <c r="AR1398" s="162"/>
      <c r="AS1398" s="162"/>
      <c r="AT1398" s="162"/>
      <c r="AU1398" s="162"/>
      <c r="AV1398" s="162"/>
      <c r="AW1398" s="162"/>
      <c r="AX1398" s="162">
        <v>1396</v>
      </c>
      <c r="AY1398" s="162" t="s">
        <v>361</v>
      </c>
      <c r="AZ1398" s="162">
        <v>0</v>
      </c>
      <c r="BA1398" s="206" t="s">
        <v>361</v>
      </c>
      <c r="BB1398" s="162" t="s">
        <v>361</v>
      </c>
    </row>
    <row r="1399" spans="34:54">
      <c r="AH1399" s="165" t="s">
        <v>888</v>
      </c>
      <c r="AI1399" s="189">
        <v>1398</v>
      </c>
      <c r="AJ1399" s="189" t="s">
        <v>6422</v>
      </c>
      <c r="AK1399" s="184" t="s">
        <v>6423</v>
      </c>
      <c r="AL1399" s="187" t="s">
        <v>6424</v>
      </c>
      <c r="AM1399" s="162"/>
      <c r="AN1399" s="162"/>
      <c r="AO1399" s="162"/>
      <c r="AP1399" s="162"/>
      <c r="AQ1399" s="162"/>
      <c r="AR1399" s="162"/>
      <c r="AS1399" s="162"/>
      <c r="AT1399" s="162"/>
      <c r="AU1399" s="162"/>
      <c r="AV1399" s="162"/>
      <c r="AW1399" s="162"/>
      <c r="AX1399" s="162">
        <v>1397</v>
      </c>
      <c r="AY1399" s="162" t="s">
        <v>361</v>
      </c>
      <c r="AZ1399" s="162">
        <v>0</v>
      </c>
      <c r="BA1399" s="206" t="s">
        <v>361</v>
      </c>
      <c r="BB1399" s="162" t="s">
        <v>361</v>
      </c>
    </row>
    <row r="1400" spans="34:54">
      <c r="AH1400" s="165" t="s">
        <v>888</v>
      </c>
      <c r="AI1400" s="189">
        <v>1399</v>
      </c>
      <c r="AJ1400" s="189" t="s">
        <v>6425</v>
      </c>
      <c r="AK1400" s="183" t="s">
        <v>6426</v>
      </c>
      <c r="AL1400" s="186" t="s">
        <v>6427</v>
      </c>
      <c r="AM1400" s="162"/>
      <c r="AN1400" s="162"/>
      <c r="AO1400" s="162"/>
      <c r="AP1400" s="162"/>
      <c r="AQ1400" s="162"/>
      <c r="AR1400" s="162"/>
      <c r="AS1400" s="162"/>
      <c r="AT1400" s="162"/>
      <c r="AU1400" s="162"/>
      <c r="AV1400" s="162"/>
      <c r="AW1400" s="162"/>
      <c r="AX1400" s="162">
        <v>1398</v>
      </c>
      <c r="AY1400" s="162" t="s">
        <v>361</v>
      </c>
      <c r="AZ1400" s="162">
        <v>0</v>
      </c>
      <c r="BA1400" s="206" t="s">
        <v>361</v>
      </c>
      <c r="BB1400" s="162" t="s">
        <v>361</v>
      </c>
    </row>
    <row r="1401" spans="34:54">
      <c r="AH1401" s="165" t="s">
        <v>888</v>
      </c>
      <c r="AI1401" s="189">
        <v>1400</v>
      </c>
      <c r="AJ1401" s="189" t="s">
        <v>6428</v>
      </c>
      <c r="AK1401" s="184" t="s">
        <v>6429</v>
      </c>
      <c r="AL1401" s="187" t="s">
        <v>6430</v>
      </c>
      <c r="AM1401" s="162"/>
      <c r="AN1401" s="162"/>
      <c r="AO1401" s="162"/>
      <c r="AP1401" s="162"/>
      <c r="AQ1401" s="162"/>
      <c r="AR1401" s="162"/>
      <c r="AS1401" s="162"/>
      <c r="AT1401" s="162"/>
      <c r="AU1401" s="162"/>
      <c r="AV1401" s="162"/>
      <c r="AW1401" s="162"/>
      <c r="AX1401" s="162">
        <v>1399</v>
      </c>
      <c r="AY1401" s="162" t="s">
        <v>361</v>
      </c>
      <c r="AZ1401" s="162">
        <v>0</v>
      </c>
      <c r="BA1401" s="206" t="s">
        <v>361</v>
      </c>
      <c r="BB1401" s="162" t="s">
        <v>361</v>
      </c>
    </row>
    <row r="1402" spans="34:54">
      <c r="AH1402" s="165" t="s">
        <v>888</v>
      </c>
      <c r="AI1402" s="189">
        <v>1401</v>
      </c>
      <c r="AJ1402" s="189" t="s">
        <v>6431</v>
      </c>
      <c r="AK1402" s="183" t="s">
        <v>6432</v>
      </c>
      <c r="AL1402" s="186" t="s">
        <v>6433</v>
      </c>
      <c r="AM1402" s="162"/>
      <c r="AN1402" s="162"/>
      <c r="AO1402" s="162"/>
      <c r="AP1402" s="162"/>
      <c r="AQ1402" s="162"/>
      <c r="AR1402" s="162"/>
      <c r="AS1402" s="162"/>
      <c r="AT1402" s="162"/>
      <c r="AU1402" s="162"/>
      <c r="AV1402" s="162"/>
      <c r="AW1402" s="162"/>
      <c r="AX1402" s="162">
        <v>1400</v>
      </c>
      <c r="AY1402" s="162" t="s">
        <v>361</v>
      </c>
      <c r="AZ1402" s="162">
        <v>0</v>
      </c>
      <c r="BA1402" s="206" t="s">
        <v>361</v>
      </c>
      <c r="BB1402" s="162" t="s">
        <v>361</v>
      </c>
    </row>
    <row r="1403" spans="34:54">
      <c r="AH1403" s="165" t="s">
        <v>888</v>
      </c>
      <c r="AI1403" s="189">
        <v>1402</v>
      </c>
      <c r="AJ1403" s="189" t="s">
        <v>6434</v>
      </c>
      <c r="AK1403" s="184" t="s">
        <v>6435</v>
      </c>
      <c r="AL1403" s="187" t="s">
        <v>6436</v>
      </c>
      <c r="AM1403" s="162"/>
      <c r="AN1403" s="162"/>
      <c r="AO1403" s="162"/>
      <c r="AP1403" s="162"/>
      <c r="AQ1403" s="162"/>
      <c r="AR1403" s="162"/>
      <c r="AS1403" s="162"/>
      <c r="AT1403" s="162"/>
      <c r="AU1403" s="162"/>
      <c r="AV1403" s="162"/>
      <c r="AW1403" s="162"/>
      <c r="AX1403" s="162">
        <v>1401</v>
      </c>
      <c r="AY1403" s="162" t="s">
        <v>361</v>
      </c>
      <c r="AZ1403" s="162">
        <v>0</v>
      </c>
      <c r="BA1403" s="206" t="s">
        <v>361</v>
      </c>
      <c r="BB1403" s="162" t="s">
        <v>361</v>
      </c>
    </row>
    <row r="1404" spans="34:54">
      <c r="AH1404" s="165" t="s">
        <v>888</v>
      </c>
      <c r="AI1404" s="189">
        <v>1403</v>
      </c>
      <c r="AJ1404" s="189" t="s">
        <v>6437</v>
      </c>
      <c r="AK1404" s="183" t="s">
        <v>6438</v>
      </c>
      <c r="AL1404" s="186" t="s">
        <v>6439</v>
      </c>
      <c r="AM1404" s="162"/>
      <c r="AN1404" s="162"/>
      <c r="AO1404" s="162"/>
      <c r="AP1404" s="162"/>
      <c r="AQ1404" s="162"/>
      <c r="AR1404" s="162"/>
      <c r="AS1404" s="162"/>
      <c r="AT1404" s="162"/>
      <c r="AU1404" s="162"/>
      <c r="AV1404" s="162"/>
      <c r="AW1404" s="162"/>
      <c r="AX1404" s="162">
        <v>1402</v>
      </c>
      <c r="AY1404" s="162" t="s">
        <v>361</v>
      </c>
      <c r="AZ1404" s="162">
        <v>0</v>
      </c>
      <c r="BA1404" s="206" t="s">
        <v>361</v>
      </c>
      <c r="BB1404" s="162" t="s">
        <v>361</v>
      </c>
    </row>
    <row r="1405" spans="34:54">
      <c r="AH1405" s="165" t="s">
        <v>888</v>
      </c>
      <c r="AI1405" s="189">
        <v>1404</v>
      </c>
      <c r="AJ1405" s="189" t="s">
        <v>6440</v>
      </c>
      <c r="AK1405" s="184" t="s">
        <v>6441</v>
      </c>
      <c r="AL1405" s="187" t="s">
        <v>6442</v>
      </c>
      <c r="AM1405" s="162"/>
      <c r="AN1405" s="162"/>
      <c r="AO1405" s="162"/>
      <c r="AP1405" s="162"/>
      <c r="AQ1405" s="162"/>
      <c r="AR1405" s="162"/>
      <c r="AS1405" s="162"/>
      <c r="AT1405" s="162"/>
      <c r="AU1405" s="162"/>
      <c r="AV1405" s="162"/>
      <c r="AW1405" s="162"/>
      <c r="AX1405" s="162">
        <v>1403</v>
      </c>
      <c r="AY1405" s="162" t="s">
        <v>361</v>
      </c>
      <c r="AZ1405" s="162">
        <v>0</v>
      </c>
      <c r="BA1405" s="206" t="s">
        <v>361</v>
      </c>
      <c r="BB1405" s="162" t="s">
        <v>361</v>
      </c>
    </row>
    <row r="1406" spans="34:54">
      <c r="AH1406" s="165" t="s">
        <v>888</v>
      </c>
      <c r="AI1406" s="189">
        <v>1405</v>
      </c>
      <c r="AJ1406" s="189" t="s">
        <v>6443</v>
      </c>
      <c r="AK1406" s="183" t="s">
        <v>6444</v>
      </c>
      <c r="AL1406" s="186" t="s">
        <v>6445</v>
      </c>
      <c r="AM1406" s="162"/>
      <c r="AN1406" s="162"/>
      <c r="AO1406" s="162"/>
      <c r="AP1406" s="162"/>
      <c r="AQ1406" s="162"/>
      <c r="AR1406" s="162"/>
      <c r="AS1406" s="162"/>
      <c r="AT1406" s="162"/>
      <c r="AU1406" s="162"/>
      <c r="AV1406" s="162"/>
      <c r="AW1406" s="162"/>
      <c r="AX1406" s="162">
        <v>1404</v>
      </c>
      <c r="AY1406" s="162" t="s">
        <v>361</v>
      </c>
      <c r="AZ1406" s="162">
        <v>0</v>
      </c>
      <c r="BA1406" s="206" t="s">
        <v>361</v>
      </c>
      <c r="BB1406" s="162" t="s">
        <v>361</v>
      </c>
    </row>
    <row r="1407" spans="34:54">
      <c r="AH1407" s="165" t="s">
        <v>888</v>
      </c>
      <c r="AI1407" s="189">
        <v>1406</v>
      </c>
      <c r="AJ1407" s="189" t="s">
        <v>6446</v>
      </c>
      <c r="AK1407" s="184" t="s">
        <v>6447</v>
      </c>
      <c r="AL1407" s="187" t="s">
        <v>6448</v>
      </c>
      <c r="AM1407" s="162"/>
      <c r="AN1407" s="162"/>
      <c r="AO1407" s="162"/>
      <c r="AP1407" s="162"/>
      <c r="AQ1407" s="162"/>
      <c r="AR1407" s="162"/>
      <c r="AS1407" s="162"/>
      <c r="AT1407" s="162"/>
      <c r="AU1407" s="162"/>
      <c r="AV1407" s="162"/>
      <c r="AW1407" s="162"/>
      <c r="AX1407" s="162">
        <v>1405</v>
      </c>
      <c r="AY1407" s="162" t="s">
        <v>361</v>
      </c>
      <c r="AZ1407" s="162">
        <v>0</v>
      </c>
      <c r="BA1407" s="206" t="s">
        <v>361</v>
      </c>
      <c r="BB1407" s="162" t="s">
        <v>361</v>
      </c>
    </row>
    <row r="1408" spans="34:54">
      <c r="AH1408" s="165" t="s">
        <v>888</v>
      </c>
      <c r="AI1408" s="189">
        <v>1407</v>
      </c>
      <c r="AJ1408" s="189" t="s">
        <v>6449</v>
      </c>
      <c r="AK1408" s="183" t="s">
        <v>6450</v>
      </c>
      <c r="AL1408" s="186" t="s">
        <v>6451</v>
      </c>
      <c r="AM1408" s="162"/>
      <c r="AN1408" s="162"/>
      <c r="AO1408" s="162"/>
      <c r="AP1408" s="162"/>
      <c r="AQ1408" s="162"/>
      <c r="AR1408" s="162"/>
      <c r="AS1408" s="162"/>
      <c r="AT1408" s="162"/>
      <c r="AU1408" s="162"/>
      <c r="AV1408" s="162"/>
      <c r="AW1408" s="162"/>
      <c r="AX1408" s="162">
        <v>1406</v>
      </c>
      <c r="AY1408" s="162" t="s">
        <v>361</v>
      </c>
      <c r="AZ1408" s="162">
        <v>0</v>
      </c>
      <c r="BA1408" s="206" t="s">
        <v>361</v>
      </c>
      <c r="BB1408" s="162" t="s">
        <v>361</v>
      </c>
    </row>
    <row r="1409" spans="34:54">
      <c r="AH1409" s="165" t="s">
        <v>888</v>
      </c>
      <c r="AI1409" s="189">
        <v>1408</v>
      </c>
      <c r="AJ1409" s="189" t="s">
        <v>6452</v>
      </c>
      <c r="AK1409" s="184" t="s">
        <v>6453</v>
      </c>
      <c r="AL1409" s="187" t="s">
        <v>6454</v>
      </c>
      <c r="AM1409" s="162"/>
      <c r="AN1409" s="162"/>
      <c r="AO1409" s="162"/>
      <c r="AP1409" s="162"/>
      <c r="AQ1409" s="162"/>
      <c r="AR1409" s="162"/>
      <c r="AS1409" s="162"/>
      <c r="AT1409" s="162"/>
      <c r="AU1409" s="162"/>
      <c r="AV1409" s="162"/>
      <c r="AW1409" s="162"/>
      <c r="AX1409" s="162">
        <v>1407</v>
      </c>
      <c r="AY1409" s="162" t="s">
        <v>361</v>
      </c>
      <c r="AZ1409" s="162">
        <v>0</v>
      </c>
      <c r="BA1409" s="206" t="s">
        <v>361</v>
      </c>
      <c r="BB1409" s="162" t="s">
        <v>361</v>
      </c>
    </row>
    <row r="1410" spans="34:54">
      <c r="AH1410" s="165" t="s">
        <v>888</v>
      </c>
      <c r="AI1410" s="189">
        <v>1409</v>
      </c>
      <c r="AJ1410" s="189" t="s">
        <v>6455</v>
      </c>
      <c r="AK1410" s="183" t="s">
        <v>6456</v>
      </c>
      <c r="AL1410" s="186" t="s">
        <v>6457</v>
      </c>
      <c r="AM1410" s="162"/>
      <c r="AN1410" s="162"/>
      <c r="AO1410" s="162"/>
      <c r="AP1410" s="162"/>
      <c r="AQ1410" s="162"/>
      <c r="AR1410" s="162"/>
      <c r="AS1410" s="162"/>
      <c r="AT1410" s="162"/>
      <c r="AU1410" s="162"/>
      <c r="AV1410" s="162"/>
      <c r="AW1410" s="162"/>
      <c r="AX1410" s="162">
        <v>1408</v>
      </c>
      <c r="AY1410" s="162" t="s">
        <v>361</v>
      </c>
      <c r="AZ1410" s="162">
        <v>0</v>
      </c>
      <c r="BA1410" s="206" t="s">
        <v>361</v>
      </c>
      <c r="BB1410" s="162" t="s">
        <v>361</v>
      </c>
    </row>
    <row r="1411" spans="34:54">
      <c r="AH1411" s="165" t="s">
        <v>888</v>
      </c>
      <c r="AI1411" s="189">
        <v>1410</v>
      </c>
      <c r="AJ1411" s="189" t="s">
        <v>6458</v>
      </c>
      <c r="AK1411" s="184" t="s">
        <v>6459</v>
      </c>
      <c r="AL1411" s="187" t="s">
        <v>6460</v>
      </c>
      <c r="AM1411" s="162"/>
      <c r="AN1411" s="162"/>
      <c r="AO1411" s="162"/>
      <c r="AP1411" s="162"/>
      <c r="AQ1411" s="162"/>
      <c r="AR1411" s="162"/>
      <c r="AS1411" s="162"/>
      <c r="AT1411" s="162"/>
      <c r="AU1411" s="162"/>
      <c r="AV1411" s="162"/>
      <c r="AW1411" s="162"/>
      <c r="AX1411" s="162">
        <v>1409</v>
      </c>
      <c r="AY1411" s="162" t="s">
        <v>361</v>
      </c>
      <c r="AZ1411" s="162">
        <v>0</v>
      </c>
      <c r="BA1411" s="206" t="s">
        <v>361</v>
      </c>
      <c r="BB1411" s="162" t="s">
        <v>361</v>
      </c>
    </row>
    <row r="1412" spans="34:54">
      <c r="AH1412" s="165" t="s">
        <v>888</v>
      </c>
      <c r="AI1412" s="189">
        <v>1411</v>
      </c>
      <c r="AJ1412" s="189" t="s">
        <v>6461</v>
      </c>
      <c r="AK1412" s="183" t="s">
        <v>6462</v>
      </c>
      <c r="AL1412" s="186" t="s">
        <v>6463</v>
      </c>
      <c r="AM1412" s="162"/>
      <c r="AN1412" s="162"/>
      <c r="AO1412" s="162"/>
      <c r="AP1412" s="162"/>
      <c r="AQ1412" s="162"/>
      <c r="AR1412" s="162"/>
      <c r="AS1412" s="162"/>
      <c r="AT1412" s="162"/>
      <c r="AU1412" s="162"/>
      <c r="AV1412" s="162"/>
      <c r="AW1412" s="162"/>
      <c r="AX1412" s="162">
        <v>1410</v>
      </c>
      <c r="AY1412" s="162" t="s">
        <v>361</v>
      </c>
      <c r="AZ1412" s="162">
        <v>0</v>
      </c>
      <c r="BA1412" s="206" t="s">
        <v>361</v>
      </c>
      <c r="BB1412" s="162" t="s">
        <v>361</v>
      </c>
    </row>
    <row r="1413" spans="34:54">
      <c r="AH1413" s="165" t="s">
        <v>888</v>
      </c>
      <c r="AI1413" s="189">
        <v>1412</v>
      </c>
      <c r="AJ1413" s="189" t="s">
        <v>6464</v>
      </c>
      <c r="AK1413" s="184" t="s">
        <v>6465</v>
      </c>
      <c r="AL1413" s="187" t="s">
        <v>6466</v>
      </c>
      <c r="AM1413" s="162"/>
      <c r="AN1413" s="162"/>
      <c r="AO1413" s="162"/>
      <c r="AP1413" s="162"/>
      <c r="AQ1413" s="162"/>
      <c r="AR1413" s="162"/>
      <c r="AS1413" s="162"/>
      <c r="AT1413" s="162"/>
      <c r="AU1413" s="162"/>
      <c r="AV1413" s="162"/>
      <c r="AW1413" s="162"/>
      <c r="AX1413" s="162">
        <v>1411</v>
      </c>
      <c r="AY1413" s="162" t="s">
        <v>361</v>
      </c>
      <c r="AZ1413" s="162">
        <v>0</v>
      </c>
      <c r="BA1413" s="206" t="s">
        <v>361</v>
      </c>
      <c r="BB1413" s="162" t="s">
        <v>361</v>
      </c>
    </row>
    <row r="1414" spans="34:54">
      <c r="AH1414" s="165" t="s">
        <v>888</v>
      </c>
      <c r="AI1414" s="189">
        <v>1413</v>
      </c>
      <c r="AJ1414" s="189" t="s">
        <v>6467</v>
      </c>
      <c r="AK1414" s="183" t="s">
        <v>6468</v>
      </c>
      <c r="AL1414" s="186" t="s">
        <v>6469</v>
      </c>
      <c r="AM1414" s="162"/>
      <c r="AN1414" s="162"/>
      <c r="AO1414" s="162"/>
      <c r="AP1414" s="162"/>
      <c r="AQ1414" s="162"/>
      <c r="AR1414" s="162"/>
      <c r="AS1414" s="162"/>
      <c r="AT1414" s="162"/>
      <c r="AU1414" s="162"/>
      <c r="AV1414" s="162"/>
      <c r="AW1414" s="162"/>
      <c r="AX1414" s="162">
        <v>1412</v>
      </c>
      <c r="AY1414" s="162" t="s">
        <v>361</v>
      </c>
      <c r="AZ1414" s="162">
        <v>0</v>
      </c>
      <c r="BA1414" s="206" t="s">
        <v>361</v>
      </c>
      <c r="BB1414" s="162" t="s">
        <v>361</v>
      </c>
    </row>
    <row r="1415" spans="34:54">
      <c r="AH1415" s="165" t="s">
        <v>877</v>
      </c>
      <c r="AI1415" s="189">
        <v>1414</v>
      </c>
      <c r="AJ1415" s="189" t="s">
        <v>6470</v>
      </c>
      <c r="AK1415" s="184" t="s">
        <v>6471</v>
      </c>
      <c r="AL1415" s="187" t="s">
        <v>6472</v>
      </c>
      <c r="AM1415" s="162"/>
      <c r="AN1415" s="162"/>
      <c r="AO1415" s="162"/>
      <c r="AP1415" s="162"/>
      <c r="AQ1415" s="162"/>
      <c r="AR1415" s="162"/>
      <c r="AS1415" s="162"/>
      <c r="AT1415" s="162"/>
      <c r="AU1415" s="162"/>
      <c r="AV1415" s="162"/>
      <c r="AW1415" s="162"/>
      <c r="AX1415" s="162">
        <v>1413</v>
      </c>
      <c r="AY1415" s="162" t="s">
        <v>361</v>
      </c>
      <c r="AZ1415" s="162">
        <v>0</v>
      </c>
      <c r="BA1415" s="206" t="s">
        <v>361</v>
      </c>
      <c r="BB1415" s="162" t="s">
        <v>361</v>
      </c>
    </row>
    <row r="1416" spans="34:54">
      <c r="AH1416" s="165" t="s">
        <v>877</v>
      </c>
      <c r="AI1416" s="189">
        <v>1415</v>
      </c>
      <c r="AJ1416" s="189" t="s">
        <v>6473</v>
      </c>
      <c r="AK1416" s="183" t="s">
        <v>6120</v>
      </c>
      <c r="AL1416" s="186" t="s">
        <v>6474</v>
      </c>
      <c r="AM1416" s="162"/>
      <c r="AN1416" s="162"/>
      <c r="AO1416" s="162"/>
      <c r="AP1416" s="162"/>
      <c r="AQ1416" s="162"/>
      <c r="AR1416" s="162"/>
      <c r="AS1416" s="162"/>
      <c r="AT1416" s="162"/>
      <c r="AU1416" s="162"/>
      <c r="AV1416" s="162"/>
      <c r="AW1416" s="162"/>
      <c r="AX1416" s="162">
        <v>1414</v>
      </c>
      <c r="AY1416" s="162" t="s">
        <v>361</v>
      </c>
      <c r="AZ1416" s="162">
        <v>0</v>
      </c>
      <c r="BA1416" s="206" t="s">
        <v>361</v>
      </c>
      <c r="BB1416" s="162" t="s">
        <v>361</v>
      </c>
    </row>
    <row r="1417" spans="34:54">
      <c r="AH1417" s="165" t="s">
        <v>877</v>
      </c>
      <c r="AI1417" s="189">
        <v>1416</v>
      </c>
      <c r="AJ1417" s="189" t="s">
        <v>6475</v>
      </c>
      <c r="AK1417" s="184" t="s">
        <v>6476</v>
      </c>
      <c r="AL1417" s="187" t="s">
        <v>6477</v>
      </c>
      <c r="AM1417" s="162"/>
      <c r="AN1417" s="162"/>
      <c r="AO1417" s="162"/>
      <c r="AP1417" s="162"/>
      <c r="AQ1417" s="162"/>
      <c r="AR1417" s="162"/>
      <c r="AS1417" s="162"/>
      <c r="AT1417" s="162"/>
      <c r="AU1417" s="162"/>
      <c r="AV1417" s="162"/>
      <c r="AW1417" s="162"/>
      <c r="AX1417" s="162">
        <v>1415</v>
      </c>
      <c r="AY1417" s="162" t="s">
        <v>361</v>
      </c>
      <c r="AZ1417" s="162">
        <v>0</v>
      </c>
      <c r="BA1417" s="206" t="s">
        <v>361</v>
      </c>
      <c r="BB1417" s="162" t="s">
        <v>361</v>
      </c>
    </row>
    <row r="1418" spans="34:54">
      <c r="AH1418" s="165" t="s">
        <v>877</v>
      </c>
      <c r="AI1418" s="189">
        <v>1417</v>
      </c>
      <c r="AJ1418" s="189" t="s">
        <v>6478</v>
      </c>
      <c r="AK1418" s="183" t="s">
        <v>6479</v>
      </c>
      <c r="AL1418" s="186" t="s">
        <v>6480</v>
      </c>
      <c r="AM1418" s="162"/>
      <c r="AN1418" s="162"/>
      <c r="AO1418" s="162"/>
      <c r="AP1418" s="162"/>
      <c r="AQ1418" s="162"/>
      <c r="AR1418" s="162"/>
      <c r="AS1418" s="162"/>
      <c r="AT1418" s="162"/>
      <c r="AU1418" s="162"/>
      <c r="AV1418" s="162"/>
      <c r="AW1418" s="162"/>
      <c r="AX1418" s="162">
        <v>1416</v>
      </c>
      <c r="AY1418" s="162" t="s">
        <v>361</v>
      </c>
      <c r="AZ1418" s="162">
        <v>0</v>
      </c>
      <c r="BA1418" s="206" t="s">
        <v>361</v>
      </c>
      <c r="BB1418" s="162" t="s">
        <v>361</v>
      </c>
    </row>
    <row r="1419" spans="34:54">
      <c r="AH1419" s="165" t="s">
        <v>877</v>
      </c>
      <c r="AI1419" s="189">
        <v>1418</v>
      </c>
      <c r="AJ1419" s="189" t="s">
        <v>6481</v>
      </c>
      <c r="AK1419" s="184" t="s">
        <v>1127</v>
      </c>
      <c r="AL1419" s="187" t="s">
        <v>6482</v>
      </c>
      <c r="AM1419" s="162"/>
      <c r="AN1419" s="162"/>
      <c r="AO1419" s="162"/>
      <c r="AP1419" s="162"/>
      <c r="AQ1419" s="162"/>
      <c r="AR1419" s="162"/>
      <c r="AS1419" s="162"/>
      <c r="AT1419" s="162"/>
      <c r="AU1419" s="162"/>
      <c r="AV1419" s="162"/>
      <c r="AW1419" s="162"/>
      <c r="AX1419" s="162">
        <v>1417</v>
      </c>
      <c r="AY1419" s="162" t="s">
        <v>361</v>
      </c>
      <c r="AZ1419" s="162">
        <v>0</v>
      </c>
      <c r="BA1419" s="206" t="s">
        <v>361</v>
      </c>
      <c r="BB1419" s="162" t="s">
        <v>361</v>
      </c>
    </row>
    <row r="1420" spans="34:54">
      <c r="AH1420" s="165" t="s">
        <v>877</v>
      </c>
      <c r="AI1420" s="189">
        <v>1419</v>
      </c>
      <c r="AJ1420" s="189" t="s">
        <v>6483</v>
      </c>
      <c r="AK1420" s="183" t="s">
        <v>5659</v>
      </c>
      <c r="AL1420" s="186" t="s">
        <v>6484</v>
      </c>
      <c r="AM1420" s="162"/>
      <c r="AN1420" s="162"/>
      <c r="AO1420" s="162"/>
      <c r="AP1420" s="162"/>
      <c r="AQ1420" s="162"/>
      <c r="AR1420" s="162"/>
      <c r="AS1420" s="162"/>
      <c r="AT1420" s="162"/>
      <c r="AU1420" s="162"/>
      <c r="AV1420" s="162"/>
      <c r="AW1420" s="162"/>
      <c r="AX1420" s="162">
        <v>1418</v>
      </c>
      <c r="AY1420" s="162" t="s">
        <v>361</v>
      </c>
      <c r="AZ1420" s="162">
        <v>0</v>
      </c>
      <c r="BA1420" s="206" t="s">
        <v>361</v>
      </c>
      <c r="BB1420" s="162" t="s">
        <v>361</v>
      </c>
    </row>
    <row r="1421" spans="34:54">
      <c r="AH1421" s="165" t="s">
        <v>877</v>
      </c>
      <c r="AI1421" s="189">
        <v>1420</v>
      </c>
      <c r="AJ1421" s="189" t="s">
        <v>6485</v>
      </c>
      <c r="AK1421" s="184" t="s">
        <v>6486</v>
      </c>
      <c r="AL1421" s="187" t="s">
        <v>6487</v>
      </c>
      <c r="AM1421" s="162"/>
      <c r="AN1421" s="162"/>
      <c r="AO1421" s="162"/>
      <c r="AP1421" s="162"/>
      <c r="AQ1421" s="162"/>
      <c r="AR1421" s="162"/>
      <c r="AS1421" s="162"/>
      <c r="AT1421" s="162"/>
      <c r="AU1421" s="162"/>
      <c r="AV1421" s="162"/>
      <c r="AW1421" s="162"/>
      <c r="AX1421" s="162">
        <v>1419</v>
      </c>
      <c r="AY1421" s="162" t="s">
        <v>361</v>
      </c>
      <c r="AZ1421" s="162">
        <v>0</v>
      </c>
      <c r="BA1421" s="206" t="s">
        <v>361</v>
      </c>
      <c r="BB1421" s="162" t="s">
        <v>361</v>
      </c>
    </row>
    <row r="1422" spans="34:54">
      <c r="AH1422" s="165" t="s">
        <v>877</v>
      </c>
      <c r="AI1422" s="189">
        <v>1421</v>
      </c>
      <c r="AJ1422" s="189" t="s">
        <v>6488</v>
      </c>
      <c r="AK1422" s="183" t="s">
        <v>6489</v>
      </c>
      <c r="AL1422" s="186" t="s">
        <v>6490</v>
      </c>
      <c r="AM1422" s="162"/>
      <c r="AN1422" s="162"/>
      <c r="AO1422" s="162"/>
      <c r="AP1422" s="162"/>
      <c r="AQ1422" s="162"/>
      <c r="AR1422" s="162"/>
      <c r="AS1422" s="162"/>
      <c r="AT1422" s="162"/>
      <c r="AU1422" s="162"/>
      <c r="AV1422" s="162"/>
      <c r="AW1422" s="162"/>
      <c r="AX1422" s="162">
        <v>1420</v>
      </c>
      <c r="AY1422" s="162" t="s">
        <v>361</v>
      </c>
      <c r="AZ1422" s="162">
        <v>0</v>
      </c>
      <c r="BA1422" s="206" t="s">
        <v>361</v>
      </c>
      <c r="BB1422" s="162" t="s">
        <v>361</v>
      </c>
    </row>
    <row r="1423" spans="34:54">
      <c r="AH1423" s="165" t="s">
        <v>877</v>
      </c>
      <c r="AI1423" s="189">
        <v>1422</v>
      </c>
      <c r="AJ1423" s="189" t="s">
        <v>6491</v>
      </c>
      <c r="AK1423" s="184" t="s">
        <v>6492</v>
      </c>
      <c r="AL1423" s="187" t="s">
        <v>6493</v>
      </c>
      <c r="AM1423" s="162"/>
      <c r="AN1423" s="162"/>
      <c r="AO1423" s="162"/>
      <c r="AP1423" s="162"/>
      <c r="AQ1423" s="162"/>
      <c r="AR1423" s="162"/>
      <c r="AS1423" s="162"/>
      <c r="AT1423" s="162"/>
      <c r="AU1423" s="162"/>
      <c r="AV1423" s="162"/>
      <c r="AW1423" s="162"/>
      <c r="AX1423" s="162">
        <v>1421</v>
      </c>
      <c r="AY1423" s="162" t="s">
        <v>361</v>
      </c>
      <c r="AZ1423" s="162">
        <v>0</v>
      </c>
      <c r="BA1423" s="206" t="s">
        <v>361</v>
      </c>
      <c r="BB1423" s="162" t="s">
        <v>361</v>
      </c>
    </row>
    <row r="1424" spans="34:54">
      <c r="AH1424" s="165" t="s">
        <v>877</v>
      </c>
      <c r="AI1424" s="189">
        <v>1423</v>
      </c>
      <c r="AJ1424" s="189" t="s">
        <v>6494</v>
      </c>
      <c r="AK1424" s="183" t="s">
        <v>6495</v>
      </c>
      <c r="AL1424" s="186" t="s">
        <v>6496</v>
      </c>
      <c r="AM1424" s="162"/>
      <c r="AN1424" s="162"/>
      <c r="AO1424" s="162"/>
      <c r="AP1424" s="162"/>
      <c r="AQ1424" s="162"/>
      <c r="AR1424" s="162"/>
      <c r="AS1424" s="162"/>
      <c r="AT1424" s="162"/>
      <c r="AU1424" s="162"/>
      <c r="AV1424" s="162"/>
      <c r="AW1424" s="162"/>
      <c r="AX1424" s="162">
        <v>1422</v>
      </c>
      <c r="AY1424" s="162" t="s">
        <v>361</v>
      </c>
      <c r="AZ1424" s="162">
        <v>0</v>
      </c>
      <c r="BA1424" s="206" t="s">
        <v>361</v>
      </c>
      <c r="BB1424" s="162" t="s">
        <v>361</v>
      </c>
    </row>
    <row r="1425" spans="34:54">
      <c r="AH1425" s="165" t="s">
        <v>877</v>
      </c>
      <c r="AI1425" s="189">
        <v>1424</v>
      </c>
      <c r="AJ1425" s="189" t="s">
        <v>6497</v>
      </c>
      <c r="AK1425" s="184" t="s">
        <v>6498</v>
      </c>
      <c r="AL1425" s="187" t="s">
        <v>6499</v>
      </c>
      <c r="AM1425" s="162"/>
      <c r="AN1425" s="162"/>
      <c r="AO1425" s="162"/>
      <c r="AP1425" s="162"/>
      <c r="AQ1425" s="162"/>
      <c r="AR1425" s="162"/>
      <c r="AS1425" s="162"/>
      <c r="AT1425" s="162"/>
      <c r="AU1425" s="162"/>
      <c r="AV1425" s="162"/>
      <c r="AW1425" s="162"/>
      <c r="AX1425" s="162">
        <v>1423</v>
      </c>
      <c r="AY1425" s="162" t="s">
        <v>361</v>
      </c>
      <c r="AZ1425" s="162">
        <v>0</v>
      </c>
      <c r="BA1425" s="206" t="s">
        <v>361</v>
      </c>
      <c r="BB1425" s="162" t="s">
        <v>361</v>
      </c>
    </row>
    <row r="1426" spans="34:54">
      <c r="AH1426" s="165" t="s">
        <v>877</v>
      </c>
      <c r="AI1426" s="189">
        <v>1425</v>
      </c>
      <c r="AJ1426" s="189" t="s">
        <v>6500</v>
      </c>
      <c r="AK1426" s="183" t="s">
        <v>6501</v>
      </c>
      <c r="AL1426" s="186" t="s">
        <v>6502</v>
      </c>
      <c r="AM1426" s="162"/>
      <c r="AN1426" s="162"/>
      <c r="AO1426" s="162"/>
      <c r="AP1426" s="162"/>
      <c r="AQ1426" s="162"/>
      <c r="AR1426" s="162"/>
      <c r="AS1426" s="162"/>
      <c r="AT1426" s="162"/>
      <c r="AU1426" s="162"/>
      <c r="AV1426" s="162"/>
      <c r="AW1426" s="162"/>
      <c r="AX1426" s="162">
        <v>1424</v>
      </c>
      <c r="AY1426" s="162" t="s">
        <v>361</v>
      </c>
      <c r="AZ1426" s="162">
        <v>0</v>
      </c>
      <c r="BA1426" s="206" t="s">
        <v>361</v>
      </c>
      <c r="BB1426" s="162" t="s">
        <v>361</v>
      </c>
    </row>
    <row r="1427" spans="34:54">
      <c r="AH1427" s="165" t="s">
        <v>877</v>
      </c>
      <c r="AI1427" s="189">
        <v>1426</v>
      </c>
      <c r="AJ1427" s="189" t="s">
        <v>6503</v>
      </c>
      <c r="AK1427" s="184" t="s">
        <v>6504</v>
      </c>
      <c r="AL1427" s="187" t="s">
        <v>6505</v>
      </c>
      <c r="AM1427" s="162"/>
      <c r="AN1427" s="162"/>
      <c r="AO1427" s="162"/>
      <c r="AP1427" s="162"/>
      <c r="AQ1427" s="162"/>
      <c r="AR1427" s="162"/>
      <c r="AS1427" s="162"/>
      <c r="AT1427" s="162"/>
      <c r="AU1427" s="162"/>
      <c r="AV1427" s="162"/>
      <c r="AW1427" s="162"/>
      <c r="AX1427" s="162">
        <v>1425</v>
      </c>
      <c r="AY1427" s="162" t="s">
        <v>361</v>
      </c>
      <c r="AZ1427" s="162">
        <v>0</v>
      </c>
      <c r="BA1427" s="206" t="s">
        <v>361</v>
      </c>
      <c r="BB1427" s="162" t="s">
        <v>361</v>
      </c>
    </row>
    <row r="1428" spans="34:54">
      <c r="AH1428" s="165" t="s">
        <v>877</v>
      </c>
      <c r="AI1428" s="189">
        <v>1427</v>
      </c>
      <c r="AJ1428" s="189" t="s">
        <v>6506</v>
      </c>
      <c r="AK1428" s="183" t="s">
        <v>6507</v>
      </c>
      <c r="AL1428" s="186" t="s">
        <v>6508</v>
      </c>
      <c r="AM1428" s="162"/>
      <c r="AN1428" s="162"/>
      <c r="AO1428" s="162"/>
      <c r="AP1428" s="162"/>
      <c r="AQ1428" s="162"/>
      <c r="AR1428" s="162"/>
      <c r="AS1428" s="162"/>
      <c r="AT1428" s="162"/>
      <c r="AU1428" s="162"/>
      <c r="AV1428" s="162"/>
      <c r="AW1428" s="162"/>
      <c r="AX1428" s="162">
        <v>1426</v>
      </c>
      <c r="AY1428" s="162" t="s">
        <v>361</v>
      </c>
      <c r="AZ1428" s="162">
        <v>0</v>
      </c>
      <c r="BA1428" s="206" t="s">
        <v>361</v>
      </c>
      <c r="BB1428" s="162" t="s">
        <v>361</v>
      </c>
    </row>
    <row r="1429" spans="34:54">
      <c r="AH1429" s="165" t="s">
        <v>877</v>
      </c>
      <c r="AI1429" s="189">
        <v>1428</v>
      </c>
      <c r="AJ1429" s="189" t="s">
        <v>6509</v>
      </c>
      <c r="AK1429" s="184" t="s">
        <v>6510</v>
      </c>
      <c r="AL1429" s="187" t="s">
        <v>6511</v>
      </c>
      <c r="AM1429" s="162"/>
      <c r="AN1429" s="162"/>
      <c r="AO1429" s="162"/>
      <c r="AP1429" s="162"/>
      <c r="AQ1429" s="162"/>
      <c r="AR1429" s="162"/>
      <c r="AS1429" s="162"/>
      <c r="AT1429" s="162"/>
      <c r="AU1429" s="162"/>
      <c r="AV1429" s="162"/>
      <c r="AW1429" s="162"/>
      <c r="AX1429" s="162">
        <v>1427</v>
      </c>
      <c r="AY1429" s="162" t="s">
        <v>361</v>
      </c>
      <c r="AZ1429" s="162">
        <v>0</v>
      </c>
      <c r="BA1429" s="206" t="s">
        <v>361</v>
      </c>
      <c r="BB1429" s="162" t="s">
        <v>361</v>
      </c>
    </row>
    <row r="1430" spans="34:54">
      <c r="AH1430" s="165" t="s">
        <v>877</v>
      </c>
      <c r="AI1430" s="189">
        <v>1429</v>
      </c>
      <c r="AJ1430" s="189" t="s">
        <v>6512</v>
      </c>
      <c r="AK1430" s="183" t="s">
        <v>6513</v>
      </c>
      <c r="AL1430" s="186" t="s">
        <v>6514</v>
      </c>
      <c r="AM1430" s="162"/>
      <c r="AN1430" s="162"/>
      <c r="AO1430" s="162"/>
      <c r="AP1430" s="162"/>
      <c r="AQ1430" s="162"/>
      <c r="AR1430" s="162"/>
      <c r="AS1430" s="162"/>
      <c r="AT1430" s="162"/>
      <c r="AU1430" s="162"/>
      <c r="AV1430" s="162"/>
      <c r="AW1430" s="162"/>
      <c r="AX1430" s="162">
        <v>1428</v>
      </c>
      <c r="AY1430" s="162" t="s">
        <v>361</v>
      </c>
      <c r="AZ1430" s="162">
        <v>0</v>
      </c>
      <c r="BA1430" s="206" t="s">
        <v>361</v>
      </c>
      <c r="BB1430" s="162" t="s">
        <v>361</v>
      </c>
    </row>
    <row r="1431" spans="34:54">
      <c r="AH1431" s="165" t="s">
        <v>877</v>
      </c>
      <c r="AI1431" s="189">
        <v>1430</v>
      </c>
      <c r="AJ1431" s="189" t="s">
        <v>6515</v>
      </c>
      <c r="AK1431" s="184" t="s">
        <v>6516</v>
      </c>
      <c r="AL1431" s="187" t="s">
        <v>6517</v>
      </c>
      <c r="AM1431" s="162"/>
      <c r="AN1431" s="162"/>
      <c r="AO1431" s="162"/>
      <c r="AP1431" s="162"/>
      <c r="AQ1431" s="162"/>
      <c r="AR1431" s="162"/>
      <c r="AS1431" s="162"/>
      <c r="AT1431" s="162"/>
      <c r="AU1431" s="162"/>
      <c r="AV1431" s="162"/>
      <c r="AW1431" s="162"/>
      <c r="AX1431" s="162">
        <v>1429</v>
      </c>
      <c r="AY1431" s="162" t="s">
        <v>361</v>
      </c>
      <c r="AZ1431" s="162">
        <v>0</v>
      </c>
      <c r="BA1431" s="206" t="s">
        <v>361</v>
      </c>
      <c r="BB1431" s="162" t="s">
        <v>361</v>
      </c>
    </row>
    <row r="1432" spans="34:54">
      <c r="AH1432" s="165" t="s">
        <v>877</v>
      </c>
      <c r="AI1432" s="189">
        <v>1431</v>
      </c>
      <c r="AJ1432" s="189" t="s">
        <v>6518</v>
      </c>
      <c r="AK1432" s="183" t="s">
        <v>6519</v>
      </c>
      <c r="AL1432" s="186" t="s">
        <v>6520</v>
      </c>
      <c r="AM1432" s="162"/>
      <c r="AN1432" s="162"/>
      <c r="AO1432" s="162"/>
      <c r="AP1432" s="162"/>
      <c r="AQ1432" s="162"/>
      <c r="AR1432" s="162"/>
      <c r="AS1432" s="162"/>
      <c r="AT1432" s="162"/>
      <c r="AU1432" s="162"/>
      <c r="AV1432" s="162"/>
      <c r="AW1432" s="162"/>
      <c r="AX1432" s="162">
        <v>1430</v>
      </c>
      <c r="AY1432" s="162" t="s">
        <v>361</v>
      </c>
      <c r="AZ1432" s="162">
        <v>0</v>
      </c>
      <c r="BA1432" s="206" t="s">
        <v>361</v>
      </c>
      <c r="BB1432" s="162" t="s">
        <v>361</v>
      </c>
    </row>
    <row r="1433" spans="34:54">
      <c r="AH1433" s="165" t="s">
        <v>877</v>
      </c>
      <c r="AI1433" s="189">
        <v>1432</v>
      </c>
      <c r="AJ1433" s="189" t="s">
        <v>6521</v>
      </c>
      <c r="AK1433" s="184" t="s">
        <v>6522</v>
      </c>
      <c r="AL1433" s="187" t="s">
        <v>6523</v>
      </c>
      <c r="AM1433" s="162"/>
      <c r="AN1433" s="162"/>
      <c r="AO1433" s="162"/>
      <c r="AP1433" s="162"/>
      <c r="AQ1433" s="162"/>
      <c r="AR1433" s="162"/>
      <c r="AS1433" s="162"/>
      <c r="AT1433" s="162"/>
      <c r="AU1433" s="162"/>
      <c r="AV1433" s="162"/>
      <c r="AW1433" s="162"/>
      <c r="AX1433" s="162">
        <v>1431</v>
      </c>
      <c r="AY1433" s="162" t="s">
        <v>361</v>
      </c>
      <c r="AZ1433" s="162">
        <v>0</v>
      </c>
      <c r="BA1433" s="206" t="s">
        <v>361</v>
      </c>
      <c r="BB1433" s="162" t="s">
        <v>361</v>
      </c>
    </row>
    <row r="1434" spans="34:54">
      <c r="AH1434" s="165" t="s">
        <v>877</v>
      </c>
      <c r="AI1434" s="189">
        <v>1433</v>
      </c>
      <c r="AJ1434" s="189" t="s">
        <v>6524</v>
      </c>
      <c r="AK1434" s="183" t="s">
        <v>6525</v>
      </c>
      <c r="AL1434" s="186" t="s">
        <v>6526</v>
      </c>
      <c r="AM1434" s="162"/>
      <c r="AN1434" s="162"/>
      <c r="AO1434" s="162"/>
      <c r="AP1434" s="162"/>
      <c r="AQ1434" s="162"/>
      <c r="AR1434" s="162"/>
      <c r="AS1434" s="162"/>
      <c r="AT1434" s="162"/>
      <c r="AU1434" s="162"/>
      <c r="AV1434" s="162"/>
      <c r="AW1434" s="162"/>
      <c r="AX1434" s="162">
        <v>1432</v>
      </c>
      <c r="AY1434" s="162" t="s">
        <v>361</v>
      </c>
      <c r="AZ1434" s="162">
        <v>0</v>
      </c>
      <c r="BA1434" s="206" t="s">
        <v>361</v>
      </c>
      <c r="BB1434" s="162" t="s">
        <v>361</v>
      </c>
    </row>
    <row r="1435" spans="34:54">
      <c r="AH1435" s="165" t="s">
        <v>877</v>
      </c>
      <c r="AI1435" s="189">
        <v>1434</v>
      </c>
      <c r="AJ1435" s="189" t="s">
        <v>6527</v>
      </c>
      <c r="AK1435" s="184" t="s">
        <v>6528</v>
      </c>
      <c r="AL1435" s="187" t="s">
        <v>6529</v>
      </c>
      <c r="AM1435" s="162"/>
      <c r="AN1435" s="162"/>
      <c r="AO1435" s="162"/>
      <c r="AP1435" s="162"/>
      <c r="AQ1435" s="162"/>
      <c r="AR1435" s="162"/>
      <c r="AS1435" s="162"/>
      <c r="AT1435" s="162"/>
      <c r="AU1435" s="162"/>
      <c r="AV1435" s="162"/>
      <c r="AW1435" s="162"/>
      <c r="AX1435" s="162">
        <v>1433</v>
      </c>
      <c r="AY1435" s="162" t="s">
        <v>361</v>
      </c>
      <c r="AZ1435" s="162">
        <v>0</v>
      </c>
      <c r="BA1435" s="206" t="s">
        <v>361</v>
      </c>
      <c r="BB1435" s="162" t="s">
        <v>361</v>
      </c>
    </row>
    <row r="1436" spans="34:54">
      <c r="AH1436" s="165" t="s">
        <v>994</v>
      </c>
      <c r="AI1436" s="189">
        <v>1435</v>
      </c>
      <c r="AJ1436" s="189" t="s">
        <v>6530</v>
      </c>
      <c r="AK1436" s="183" t="s">
        <v>6531</v>
      </c>
      <c r="AL1436" s="186" t="s">
        <v>6532</v>
      </c>
      <c r="AM1436" s="162"/>
      <c r="AN1436" s="162"/>
      <c r="AO1436" s="162"/>
      <c r="AP1436" s="162"/>
      <c r="AQ1436" s="162"/>
      <c r="AR1436" s="162"/>
      <c r="AS1436" s="162"/>
      <c r="AT1436" s="162"/>
      <c r="AU1436" s="162"/>
      <c r="AV1436" s="162"/>
      <c r="AW1436" s="162"/>
      <c r="AX1436" s="162">
        <v>1434</v>
      </c>
      <c r="AY1436" s="162" t="s">
        <v>361</v>
      </c>
      <c r="AZ1436" s="162">
        <v>0</v>
      </c>
      <c r="BA1436" s="206" t="s">
        <v>361</v>
      </c>
      <c r="BB1436" s="162" t="s">
        <v>361</v>
      </c>
    </row>
    <row r="1437" spans="34:54">
      <c r="AH1437" s="165" t="s">
        <v>994</v>
      </c>
      <c r="AI1437" s="189">
        <v>1436</v>
      </c>
      <c r="AJ1437" s="189" t="s">
        <v>6533</v>
      </c>
      <c r="AK1437" s="184" t="s">
        <v>6534</v>
      </c>
      <c r="AL1437" s="187" t="s">
        <v>6535</v>
      </c>
      <c r="AM1437" s="162"/>
      <c r="AN1437" s="162"/>
      <c r="AO1437" s="162"/>
      <c r="AP1437" s="162"/>
      <c r="AQ1437" s="162"/>
      <c r="AR1437" s="162"/>
      <c r="AS1437" s="162"/>
      <c r="AT1437" s="162"/>
      <c r="AU1437" s="162"/>
      <c r="AV1437" s="162"/>
      <c r="AW1437" s="162"/>
      <c r="AX1437" s="162">
        <v>1435</v>
      </c>
      <c r="AY1437" s="162" t="s">
        <v>361</v>
      </c>
      <c r="AZ1437" s="162">
        <v>0</v>
      </c>
      <c r="BA1437" s="206" t="s">
        <v>361</v>
      </c>
      <c r="BB1437" s="162" t="s">
        <v>361</v>
      </c>
    </row>
    <row r="1438" spans="34:54">
      <c r="AH1438" s="165" t="s">
        <v>994</v>
      </c>
      <c r="AI1438" s="189">
        <v>1437</v>
      </c>
      <c r="AJ1438" s="189" t="s">
        <v>6536</v>
      </c>
      <c r="AK1438" s="183" t="s">
        <v>6537</v>
      </c>
      <c r="AL1438" s="186" t="s">
        <v>6538</v>
      </c>
      <c r="AM1438" s="162"/>
      <c r="AN1438" s="162"/>
      <c r="AO1438" s="162"/>
      <c r="AP1438" s="162"/>
      <c r="AQ1438" s="162"/>
      <c r="AR1438" s="162"/>
      <c r="AS1438" s="162"/>
      <c r="AT1438" s="162"/>
      <c r="AU1438" s="162"/>
      <c r="AV1438" s="162"/>
      <c r="AW1438" s="162"/>
      <c r="AX1438" s="162">
        <v>1436</v>
      </c>
      <c r="AY1438" s="162" t="s">
        <v>361</v>
      </c>
      <c r="AZ1438" s="162">
        <v>0</v>
      </c>
      <c r="BA1438" s="206" t="s">
        <v>361</v>
      </c>
      <c r="BB1438" s="162" t="s">
        <v>361</v>
      </c>
    </row>
    <row r="1439" spans="34:54">
      <c r="AH1439" s="165" t="s">
        <v>994</v>
      </c>
      <c r="AI1439" s="189">
        <v>1438</v>
      </c>
      <c r="AJ1439" s="189" t="s">
        <v>6539</v>
      </c>
      <c r="AK1439" s="184" t="s">
        <v>6540</v>
      </c>
      <c r="AL1439" s="187" t="s">
        <v>6541</v>
      </c>
      <c r="AM1439" s="162"/>
      <c r="AN1439" s="162"/>
      <c r="AO1439" s="162"/>
      <c r="AP1439" s="162"/>
      <c r="AQ1439" s="162"/>
      <c r="AR1439" s="162"/>
      <c r="AS1439" s="162"/>
      <c r="AT1439" s="162"/>
      <c r="AU1439" s="162"/>
      <c r="AV1439" s="162"/>
      <c r="AW1439" s="162"/>
      <c r="AX1439" s="162">
        <v>1437</v>
      </c>
      <c r="AY1439" s="162" t="s">
        <v>361</v>
      </c>
      <c r="AZ1439" s="162">
        <v>0</v>
      </c>
      <c r="BA1439" s="206" t="s">
        <v>361</v>
      </c>
      <c r="BB1439" s="162" t="s">
        <v>361</v>
      </c>
    </row>
    <row r="1440" spans="34:54">
      <c r="AH1440" s="165" t="s">
        <v>994</v>
      </c>
      <c r="AI1440" s="189">
        <v>1439</v>
      </c>
      <c r="AJ1440" s="189" t="s">
        <v>6542</v>
      </c>
      <c r="AK1440" s="183" t="s">
        <v>6543</v>
      </c>
      <c r="AL1440" s="186" t="s">
        <v>6544</v>
      </c>
      <c r="AM1440" s="162"/>
      <c r="AN1440" s="162"/>
      <c r="AO1440" s="162"/>
      <c r="AP1440" s="162"/>
      <c r="AQ1440" s="162"/>
      <c r="AR1440" s="162"/>
      <c r="AS1440" s="162"/>
      <c r="AT1440" s="162"/>
      <c r="AU1440" s="162"/>
      <c r="AV1440" s="162"/>
      <c r="AW1440" s="162"/>
      <c r="AX1440" s="162">
        <v>1438</v>
      </c>
      <c r="AY1440" s="162" t="s">
        <v>361</v>
      </c>
      <c r="AZ1440" s="162">
        <v>0</v>
      </c>
      <c r="BA1440" s="206" t="s">
        <v>361</v>
      </c>
      <c r="BB1440" s="162" t="s">
        <v>361</v>
      </c>
    </row>
    <row r="1441" spans="34:54">
      <c r="AH1441" s="165" t="s">
        <v>994</v>
      </c>
      <c r="AI1441" s="189">
        <v>1440</v>
      </c>
      <c r="AJ1441" s="189" t="s">
        <v>6545</v>
      </c>
      <c r="AK1441" s="184" t="s">
        <v>157</v>
      </c>
      <c r="AL1441" s="187" t="s">
        <v>6546</v>
      </c>
      <c r="AM1441" s="162"/>
      <c r="AN1441" s="162"/>
      <c r="AO1441" s="162"/>
      <c r="AP1441" s="162"/>
      <c r="AQ1441" s="162"/>
      <c r="AR1441" s="162"/>
      <c r="AS1441" s="162"/>
      <c r="AT1441" s="162"/>
      <c r="AU1441" s="162"/>
      <c r="AV1441" s="162"/>
      <c r="AW1441" s="162"/>
      <c r="AX1441" s="162">
        <v>1439</v>
      </c>
      <c r="AY1441" s="162" t="s">
        <v>361</v>
      </c>
      <c r="AZ1441" s="162">
        <v>0</v>
      </c>
      <c r="BA1441" s="206" t="s">
        <v>361</v>
      </c>
      <c r="BB1441" s="162" t="s">
        <v>361</v>
      </c>
    </row>
    <row r="1442" spans="34:54">
      <c r="AH1442" s="165" t="s">
        <v>994</v>
      </c>
      <c r="AI1442" s="189">
        <v>1441</v>
      </c>
      <c r="AJ1442" s="189" t="s">
        <v>6547</v>
      </c>
      <c r="AK1442" s="183" t="s">
        <v>6040</v>
      </c>
      <c r="AL1442" s="186" t="s">
        <v>6548</v>
      </c>
      <c r="AM1442" s="162"/>
      <c r="AN1442" s="162"/>
      <c r="AO1442" s="162"/>
      <c r="AP1442" s="162"/>
      <c r="AQ1442" s="162"/>
      <c r="AR1442" s="162"/>
      <c r="AS1442" s="162"/>
      <c r="AT1442" s="162"/>
      <c r="AU1442" s="162"/>
      <c r="AV1442" s="162"/>
      <c r="AW1442" s="162"/>
      <c r="AX1442" s="162">
        <v>1440</v>
      </c>
      <c r="AY1442" s="162" t="s">
        <v>361</v>
      </c>
      <c r="AZ1442" s="162">
        <v>0</v>
      </c>
      <c r="BA1442" s="206" t="s">
        <v>361</v>
      </c>
      <c r="BB1442" s="162" t="s">
        <v>361</v>
      </c>
    </row>
    <row r="1443" spans="34:54">
      <c r="AH1443" s="165" t="s">
        <v>994</v>
      </c>
      <c r="AI1443" s="189">
        <v>1442</v>
      </c>
      <c r="AJ1443" s="189" t="s">
        <v>6549</v>
      </c>
      <c r="AK1443" s="184" t="s">
        <v>6550</v>
      </c>
      <c r="AL1443" s="187" t="s">
        <v>6551</v>
      </c>
      <c r="AM1443" s="162"/>
      <c r="AN1443" s="162"/>
      <c r="AO1443" s="162"/>
      <c r="AP1443" s="162"/>
      <c r="AQ1443" s="162"/>
      <c r="AR1443" s="162"/>
      <c r="AS1443" s="162"/>
      <c r="AT1443" s="162"/>
      <c r="AU1443" s="162"/>
      <c r="AV1443" s="162"/>
      <c r="AW1443" s="162"/>
      <c r="AX1443" s="162">
        <v>1441</v>
      </c>
      <c r="AY1443" s="162" t="s">
        <v>361</v>
      </c>
      <c r="AZ1443" s="162">
        <v>0</v>
      </c>
      <c r="BA1443" s="206" t="s">
        <v>361</v>
      </c>
      <c r="BB1443" s="162" t="s">
        <v>361</v>
      </c>
    </row>
    <row r="1444" spans="34:54">
      <c r="AH1444" s="165" t="s">
        <v>994</v>
      </c>
      <c r="AI1444" s="189">
        <v>1443</v>
      </c>
      <c r="AJ1444" s="189" t="s">
        <v>6552</v>
      </c>
      <c r="AK1444" s="183" t="s">
        <v>6429</v>
      </c>
      <c r="AL1444" s="186" t="s">
        <v>6553</v>
      </c>
      <c r="AM1444" s="162"/>
      <c r="AN1444" s="162"/>
      <c r="AO1444" s="162"/>
      <c r="AP1444" s="162"/>
      <c r="AQ1444" s="162"/>
      <c r="AR1444" s="162"/>
      <c r="AS1444" s="162"/>
      <c r="AT1444" s="162"/>
      <c r="AU1444" s="162"/>
      <c r="AV1444" s="162"/>
      <c r="AW1444" s="162"/>
      <c r="AX1444" s="162">
        <v>1442</v>
      </c>
      <c r="AY1444" s="162" t="s">
        <v>361</v>
      </c>
      <c r="AZ1444" s="162">
        <v>0</v>
      </c>
      <c r="BA1444" s="206" t="s">
        <v>361</v>
      </c>
      <c r="BB1444" s="162" t="s">
        <v>361</v>
      </c>
    </row>
    <row r="1445" spans="34:54">
      <c r="AH1445" s="165" t="s">
        <v>994</v>
      </c>
      <c r="AI1445" s="189">
        <v>1444</v>
      </c>
      <c r="AJ1445" s="189" t="s">
        <v>6554</v>
      </c>
      <c r="AK1445" s="184" t="s">
        <v>6555</v>
      </c>
      <c r="AL1445" s="187" t="s">
        <v>6556</v>
      </c>
      <c r="AM1445" s="162"/>
      <c r="AN1445" s="162"/>
      <c r="AO1445" s="162"/>
      <c r="AP1445" s="162"/>
      <c r="AQ1445" s="162"/>
      <c r="AR1445" s="162"/>
      <c r="AS1445" s="162"/>
      <c r="AT1445" s="162"/>
      <c r="AU1445" s="162"/>
      <c r="AV1445" s="162"/>
      <c r="AW1445" s="162"/>
      <c r="AX1445" s="162">
        <v>1443</v>
      </c>
      <c r="AY1445" s="162" t="s">
        <v>361</v>
      </c>
      <c r="AZ1445" s="162">
        <v>0</v>
      </c>
      <c r="BA1445" s="206" t="s">
        <v>361</v>
      </c>
      <c r="BB1445" s="162" t="s">
        <v>361</v>
      </c>
    </row>
    <row r="1446" spans="34:54">
      <c r="AH1446" s="165" t="s">
        <v>994</v>
      </c>
      <c r="AI1446" s="189">
        <v>1445</v>
      </c>
      <c r="AJ1446" s="189" t="s">
        <v>6557</v>
      </c>
      <c r="AK1446" s="183" t="s">
        <v>6558</v>
      </c>
      <c r="AL1446" s="186" t="s">
        <v>6559</v>
      </c>
      <c r="AM1446" s="162"/>
      <c r="AN1446" s="162"/>
      <c r="AO1446" s="162"/>
      <c r="AP1446" s="162"/>
      <c r="AQ1446" s="162"/>
      <c r="AR1446" s="162"/>
      <c r="AS1446" s="162"/>
      <c r="AT1446" s="162"/>
      <c r="AU1446" s="162"/>
      <c r="AV1446" s="162"/>
      <c r="AW1446" s="162"/>
      <c r="AX1446" s="162">
        <v>1444</v>
      </c>
      <c r="AY1446" s="162" t="s">
        <v>361</v>
      </c>
      <c r="AZ1446" s="162">
        <v>0</v>
      </c>
      <c r="BA1446" s="206" t="s">
        <v>361</v>
      </c>
      <c r="BB1446" s="162" t="s">
        <v>361</v>
      </c>
    </row>
    <row r="1447" spans="34:54">
      <c r="AH1447" s="165" t="s">
        <v>994</v>
      </c>
      <c r="AI1447" s="189">
        <v>1446</v>
      </c>
      <c r="AJ1447" s="189" t="s">
        <v>6560</v>
      </c>
      <c r="AK1447" s="184" t="s">
        <v>6561</v>
      </c>
      <c r="AL1447" s="187" t="s">
        <v>6562</v>
      </c>
      <c r="AM1447" s="162"/>
      <c r="AN1447" s="162"/>
      <c r="AO1447" s="162"/>
      <c r="AP1447" s="162"/>
      <c r="AQ1447" s="162"/>
      <c r="AR1447" s="162"/>
      <c r="AS1447" s="162"/>
      <c r="AT1447" s="162"/>
      <c r="AU1447" s="162"/>
      <c r="AV1447" s="162"/>
      <c r="AW1447" s="162"/>
      <c r="AX1447" s="162">
        <v>1445</v>
      </c>
      <c r="AY1447" s="162" t="s">
        <v>361</v>
      </c>
      <c r="AZ1447" s="162">
        <v>0</v>
      </c>
      <c r="BA1447" s="206" t="s">
        <v>361</v>
      </c>
      <c r="BB1447" s="162" t="s">
        <v>361</v>
      </c>
    </row>
    <row r="1448" spans="34:54">
      <c r="AH1448" s="165" t="s">
        <v>994</v>
      </c>
      <c r="AI1448" s="189">
        <v>1447</v>
      </c>
      <c r="AJ1448" s="189" t="s">
        <v>6563</v>
      </c>
      <c r="AK1448" s="183" t="s">
        <v>6564</v>
      </c>
      <c r="AL1448" s="186" t="s">
        <v>6565</v>
      </c>
      <c r="AM1448" s="162"/>
      <c r="AN1448" s="162"/>
      <c r="AO1448" s="162"/>
      <c r="AP1448" s="162"/>
      <c r="AQ1448" s="162"/>
      <c r="AR1448" s="162"/>
      <c r="AS1448" s="162"/>
      <c r="AT1448" s="162"/>
      <c r="AU1448" s="162"/>
      <c r="AV1448" s="162"/>
      <c r="AW1448" s="162"/>
      <c r="AX1448" s="162">
        <v>1446</v>
      </c>
      <c r="AY1448" s="162" t="s">
        <v>361</v>
      </c>
      <c r="AZ1448" s="162">
        <v>0</v>
      </c>
      <c r="BA1448" s="206" t="s">
        <v>361</v>
      </c>
      <c r="BB1448" s="162" t="s">
        <v>361</v>
      </c>
    </row>
    <row r="1449" spans="34:54">
      <c r="AH1449" s="165" t="s">
        <v>994</v>
      </c>
      <c r="AI1449" s="189">
        <v>1448</v>
      </c>
      <c r="AJ1449" s="189" t="s">
        <v>6566</v>
      </c>
      <c r="AK1449" s="184" t="s">
        <v>335</v>
      </c>
      <c r="AL1449" s="187" t="s">
        <v>6567</v>
      </c>
      <c r="AM1449" s="162"/>
      <c r="AN1449" s="162"/>
      <c r="AO1449" s="162"/>
      <c r="AP1449" s="162"/>
      <c r="AQ1449" s="162"/>
      <c r="AR1449" s="162"/>
      <c r="AS1449" s="162"/>
      <c r="AT1449" s="162"/>
      <c r="AU1449" s="162"/>
      <c r="AV1449" s="162"/>
      <c r="AW1449" s="162"/>
      <c r="AX1449" s="162">
        <v>1447</v>
      </c>
      <c r="AY1449" s="162" t="s">
        <v>361</v>
      </c>
      <c r="AZ1449" s="162">
        <v>0</v>
      </c>
      <c r="BA1449" s="206" t="s">
        <v>361</v>
      </c>
      <c r="BB1449" s="162" t="s">
        <v>361</v>
      </c>
    </row>
    <row r="1450" spans="34:54">
      <c r="AH1450" s="165">
        <v>1001</v>
      </c>
      <c r="AI1450" s="189">
        <v>1449</v>
      </c>
      <c r="AJ1450" s="189" t="s">
        <v>6568</v>
      </c>
      <c r="AK1450" s="183" t="s">
        <v>6569</v>
      </c>
      <c r="AL1450" s="186" t="s">
        <v>6570</v>
      </c>
      <c r="AM1450" s="162"/>
      <c r="AN1450" s="162"/>
      <c r="AO1450" s="162"/>
      <c r="AP1450" s="162"/>
      <c r="AQ1450" s="162"/>
      <c r="AR1450" s="162"/>
      <c r="AS1450" s="162"/>
      <c r="AT1450" s="162"/>
      <c r="AU1450" s="162"/>
      <c r="AV1450" s="162"/>
      <c r="AW1450" s="162"/>
      <c r="AX1450" s="162">
        <v>1448</v>
      </c>
      <c r="AY1450" s="162" t="s">
        <v>361</v>
      </c>
      <c r="AZ1450" s="162">
        <v>0</v>
      </c>
      <c r="BA1450" s="206" t="s">
        <v>361</v>
      </c>
      <c r="BB1450" s="162" t="s">
        <v>361</v>
      </c>
    </row>
    <row r="1451" spans="34:54">
      <c r="AH1451" s="165">
        <v>1001</v>
      </c>
      <c r="AI1451" s="189">
        <v>1450</v>
      </c>
      <c r="AJ1451" s="189" t="s">
        <v>6571</v>
      </c>
      <c r="AK1451" s="184" t="s">
        <v>6572</v>
      </c>
      <c r="AL1451" s="187" t="s">
        <v>6573</v>
      </c>
      <c r="AM1451" s="162"/>
      <c r="AN1451" s="162"/>
      <c r="AO1451" s="162"/>
      <c r="AP1451" s="162"/>
      <c r="AQ1451" s="162"/>
      <c r="AR1451" s="162"/>
      <c r="AS1451" s="162"/>
      <c r="AT1451" s="162"/>
      <c r="AU1451" s="162"/>
      <c r="AV1451" s="162"/>
      <c r="AW1451" s="162"/>
      <c r="AX1451" s="162">
        <v>1449</v>
      </c>
      <c r="AY1451" s="162" t="s">
        <v>361</v>
      </c>
      <c r="AZ1451" s="162">
        <v>0</v>
      </c>
      <c r="BA1451" s="206" t="s">
        <v>361</v>
      </c>
      <c r="BB1451" s="162" t="s">
        <v>361</v>
      </c>
    </row>
    <row r="1452" spans="34:54">
      <c r="AH1452" s="165">
        <v>1001</v>
      </c>
      <c r="AI1452" s="189">
        <v>1451</v>
      </c>
      <c r="AJ1452" s="189" t="s">
        <v>6574</v>
      </c>
      <c r="AK1452" s="183" t="s">
        <v>6575</v>
      </c>
      <c r="AL1452" s="186" t="s">
        <v>6576</v>
      </c>
      <c r="AM1452" s="162"/>
      <c r="AN1452" s="162"/>
      <c r="AO1452" s="162"/>
      <c r="AP1452" s="162"/>
      <c r="AQ1452" s="162"/>
      <c r="AR1452" s="162"/>
      <c r="AS1452" s="162"/>
      <c r="AT1452" s="162"/>
      <c r="AU1452" s="162"/>
      <c r="AV1452" s="162"/>
      <c r="AW1452" s="162"/>
      <c r="AX1452" s="162">
        <v>1450</v>
      </c>
      <c r="AY1452" s="162" t="s">
        <v>361</v>
      </c>
      <c r="AZ1452" s="162">
        <v>0</v>
      </c>
      <c r="BA1452" s="206" t="s">
        <v>361</v>
      </c>
      <c r="BB1452" s="162" t="s">
        <v>361</v>
      </c>
    </row>
    <row r="1453" spans="34:54">
      <c r="AH1453" s="165">
        <v>1001</v>
      </c>
      <c r="AI1453" s="189">
        <v>1452</v>
      </c>
      <c r="AJ1453" s="189" t="s">
        <v>6577</v>
      </c>
      <c r="AK1453" s="184" t="s">
        <v>6578</v>
      </c>
      <c r="AL1453" s="187" t="s">
        <v>6579</v>
      </c>
      <c r="AM1453" s="162"/>
      <c r="AN1453" s="162"/>
      <c r="AO1453" s="162"/>
      <c r="AP1453" s="162"/>
      <c r="AQ1453" s="162"/>
      <c r="AR1453" s="162"/>
      <c r="AS1453" s="162"/>
      <c r="AT1453" s="162"/>
      <c r="AU1453" s="162"/>
      <c r="AV1453" s="162"/>
      <c r="AW1453" s="162"/>
      <c r="AX1453" s="162">
        <v>1451</v>
      </c>
      <c r="AY1453" s="162" t="s">
        <v>361</v>
      </c>
      <c r="AZ1453" s="162">
        <v>0</v>
      </c>
      <c r="BA1453" s="206" t="s">
        <v>361</v>
      </c>
      <c r="BB1453" s="162" t="s">
        <v>361</v>
      </c>
    </row>
    <row r="1454" spans="34:54">
      <c r="AH1454" s="165">
        <v>1001</v>
      </c>
      <c r="AI1454" s="189">
        <v>1453</v>
      </c>
      <c r="AJ1454" s="189" t="s">
        <v>6580</v>
      </c>
      <c r="AK1454" s="183" t="s">
        <v>6581</v>
      </c>
      <c r="AL1454" s="186" t="s">
        <v>6582</v>
      </c>
      <c r="AM1454" s="162"/>
      <c r="AN1454" s="162"/>
      <c r="AO1454" s="162"/>
      <c r="AP1454" s="162"/>
      <c r="AQ1454" s="162"/>
      <c r="AR1454" s="162"/>
      <c r="AS1454" s="162"/>
      <c r="AT1454" s="162"/>
      <c r="AU1454" s="162"/>
      <c r="AV1454" s="162"/>
      <c r="AW1454" s="162"/>
      <c r="AX1454" s="162">
        <v>1452</v>
      </c>
      <c r="AY1454" s="162" t="s">
        <v>361</v>
      </c>
      <c r="AZ1454" s="162">
        <v>0</v>
      </c>
      <c r="BA1454" s="206" t="s">
        <v>361</v>
      </c>
      <c r="BB1454" s="162" t="s">
        <v>361</v>
      </c>
    </row>
    <row r="1455" spans="34:54">
      <c r="AH1455" s="165">
        <v>1001</v>
      </c>
      <c r="AI1455" s="189">
        <v>1454</v>
      </c>
      <c r="AJ1455" s="189" t="s">
        <v>6583</v>
      </c>
      <c r="AK1455" s="184" t="s">
        <v>6584</v>
      </c>
      <c r="AL1455" s="187" t="s">
        <v>6585</v>
      </c>
      <c r="AM1455" s="162"/>
      <c r="AN1455" s="162"/>
      <c r="AO1455" s="162"/>
      <c r="AP1455" s="162"/>
      <c r="AQ1455" s="162"/>
      <c r="AR1455" s="162"/>
      <c r="AS1455" s="162"/>
      <c r="AT1455" s="162"/>
      <c r="AU1455" s="162"/>
      <c r="AV1455" s="162"/>
      <c r="AW1455" s="162"/>
      <c r="AX1455" s="162">
        <v>1453</v>
      </c>
      <c r="AY1455" s="162" t="s">
        <v>361</v>
      </c>
      <c r="AZ1455" s="162">
        <v>0</v>
      </c>
      <c r="BA1455" s="206" t="s">
        <v>361</v>
      </c>
      <c r="BB1455" s="162" t="s">
        <v>361</v>
      </c>
    </row>
    <row r="1456" spans="34:54">
      <c r="AH1456" s="165">
        <v>1001</v>
      </c>
      <c r="AI1456" s="189">
        <v>1455</v>
      </c>
      <c r="AJ1456" s="189" t="s">
        <v>6586</v>
      </c>
      <c r="AK1456" s="183" t="s">
        <v>6587</v>
      </c>
      <c r="AL1456" s="186" t="s">
        <v>6588</v>
      </c>
      <c r="AM1456" s="162"/>
      <c r="AN1456" s="162"/>
      <c r="AO1456" s="162"/>
      <c r="AP1456" s="162"/>
      <c r="AQ1456" s="162"/>
      <c r="AR1456" s="162"/>
      <c r="AS1456" s="162"/>
      <c r="AT1456" s="162"/>
      <c r="AU1456" s="162"/>
      <c r="AV1456" s="162"/>
      <c r="AW1456" s="162"/>
      <c r="AX1456" s="162">
        <v>1454</v>
      </c>
      <c r="AY1456" s="162" t="s">
        <v>361</v>
      </c>
      <c r="AZ1456" s="162">
        <v>0</v>
      </c>
      <c r="BA1456" s="206" t="s">
        <v>361</v>
      </c>
      <c r="BB1456" s="162" t="s">
        <v>361</v>
      </c>
    </row>
    <row r="1457" spans="34:54">
      <c r="AH1457" s="165">
        <v>1001</v>
      </c>
      <c r="AI1457" s="189">
        <v>1456</v>
      </c>
      <c r="AJ1457" s="189" t="s">
        <v>6589</v>
      </c>
      <c r="AK1457" s="184" t="s">
        <v>6590</v>
      </c>
      <c r="AL1457" s="187" t="s">
        <v>6591</v>
      </c>
      <c r="AM1457" s="162"/>
      <c r="AN1457" s="162"/>
      <c r="AO1457" s="162"/>
      <c r="AP1457" s="162"/>
      <c r="AQ1457" s="162"/>
      <c r="AR1457" s="162"/>
      <c r="AS1457" s="162"/>
      <c r="AT1457" s="162"/>
      <c r="AU1457" s="162"/>
      <c r="AV1457" s="162"/>
      <c r="AW1457" s="162"/>
      <c r="AX1457" s="162">
        <v>1455</v>
      </c>
      <c r="AY1457" s="162" t="s">
        <v>361</v>
      </c>
      <c r="AZ1457" s="162">
        <v>0</v>
      </c>
      <c r="BA1457" s="206" t="s">
        <v>361</v>
      </c>
      <c r="BB1457" s="162" t="s">
        <v>361</v>
      </c>
    </row>
    <row r="1458" spans="34:54">
      <c r="AH1458" s="165">
        <v>1001</v>
      </c>
      <c r="AI1458" s="189">
        <v>1457</v>
      </c>
      <c r="AJ1458" s="189" t="s">
        <v>6592</v>
      </c>
      <c r="AK1458" s="183" t="s">
        <v>6593</v>
      </c>
      <c r="AL1458" s="186" t="s">
        <v>6594</v>
      </c>
      <c r="AM1458" s="162"/>
      <c r="AN1458" s="162"/>
      <c r="AO1458" s="162"/>
      <c r="AP1458" s="162"/>
      <c r="AQ1458" s="162"/>
      <c r="AR1458" s="162"/>
      <c r="AS1458" s="162"/>
      <c r="AT1458" s="162"/>
      <c r="AU1458" s="162"/>
      <c r="AV1458" s="162"/>
      <c r="AW1458" s="162"/>
      <c r="AX1458" s="162">
        <v>1456</v>
      </c>
      <c r="AY1458" s="162" t="s">
        <v>361</v>
      </c>
      <c r="AZ1458" s="162">
        <v>0</v>
      </c>
      <c r="BA1458" s="206" t="s">
        <v>361</v>
      </c>
      <c r="BB1458" s="162" t="s">
        <v>361</v>
      </c>
    </row>
    <row r="1459" spans="34:54">
      <c r="AH1459" s="165">
        <v>1001</v>
      </c>
      <c r="AI1459" s="189">
        <v>1458</v>
      </c>
      <c r="AJ1459" s="189" t="s">
        <v>6595</v>
      </c>
      <c r="AK1459" s="184" t="s">
        <v>6596</v>
      </c>
      <c r="AL1459" s="187" t="s">
        <v>6597</v>
      </c>
      <c r="AM1459" s="162"/>
      <c r="AN1459" s="162"/>
      <c r="AO1459" s="162"/>
      <c r="AP1459" s="162"/>
      <c r="AQ1459" s="162"/>
      <c r="AR1459" s="162"/>
      <c r="AS1459" s="162"/>
      <c r="AT1459" s="162"/>
      <c r="AU1459" s="162"/>
      <c r="AV1459" s="162"/>
      <c r="AW1459" s="162"/>
      <c r="AX1459" s="162">
        <v>1457</v>
      </c>
      <c r="AY1459" s="162" t="s">
        <v>361</v>
      </c>
      <c r="AZ1459" s="162">
        <v>0</v>
      </c>
      <c r="BA1459" s="206" t="s">
        <v>361</v>
      </c>
      <c r="BB1459" s="162" t="s">
        <v>361</v>
      </c>
    </row>
    <row r="1460" spans="34:54">
      <c r="AH1460" s="165">
        <v>1001</v>
      </c>
      <c r="AI1460" s="189">
        <v>1459</v>
      </c>
      <c r="AJ1460" s="189" t="s">
        <v>6598</v>
      </c>
      <c r="AK1460" s="183" t="s">
        <v>6599</v>
      </c>
      <c r="AL1460" s="186" t="s">
        <v>6600</v>
      </c>
      <c r="AM1460" s="162"/>
      <c r="AN1460" s="162"/>
      <c r="AO1460" s="162"/>
      <c r="AP1460" s="162"/>
      <c r="AQ1460" s="162"/>
      <c r="AR1460" s="162"/>
      <c r="AS1460" s="162"/>
      <c r="AT1460" s="162"/>
      <c r="AU1460" s="162"/>
      <c r="AV1460" s="162"/>
      <c r="AW1460" s="162"/>
      <c r="AX1460" s="162">
        <v>1458</v>
      </c>
      <c r="AY1460" s="162" t="s">
        <v>361</v>
      </c>
      <c r="AZ1460" s="162">
        <v>0</v>
      </c>
      <c r="BA1460" s="206" t="s">
        <v>361</v>
      </c>
      <c r="BB1460" s="162" t="s">
        <v>361</v>
      </c>
    </row>
    <row r="1461" spans="34:54">
      <c r="AH1461" s="165">
        <v>1001</v>
      </c>
      <c r="AI1461" s="189">
        <v>1460</v>
      </c>
      <c r="AJ1461" s="189" t="s">
        <v>6601</v>
      </c>
      <c r="AK1461" s="184" t="s">
        <v>6602</v>
      </c>
      <c r="AL1461" s="187" t="s">
        <v>6603</v>
      </c>
      <c r="AM1461" s="162"/>
      <c r="AN1461" s="162"/>
      <c r="AO1461" s="162"/>
      <c r="AP1461" s="162"/>
      <c r="AQ1461" s="162"/>
      <c r="AR1461" s="162"/>
      <c r="AS1461" s="162"/>
      <c r="AT1461" s="162"/>
      <c r="AU1461" s="162"/>
      <c r="AV1461" s="162"/>
      <c r="AW1461" s="162"/>
      <c r="AX1461" s="162">
        <v>1459</v>
      </c>
      <c r="AY1461" s="162" t="s">
        <v>361</v>
      </c>
      <c r="AZ1461" s="162">
        <v>0</v>
      </c>
      <c r="BA1461" s="206" t="s">
        <v>361</v>
      </c>
      <c r="BB1461" s="162" t="s">
        <v>361</v>
      </c>
    </row>
    <row r="1462" spans="34:54">
      <c r="AH1462" s="165">
        <v>1001</v>
      </c>
      <c r="AI1462" s="189">
        <v>1461</v>
      </c>
      <c r="AJ1462" s="189" t="s">
        <v>6604</v>
      </c>
      <c r="AK1462" s="183" t="s">
        <v>6605</v>
      </c>
      <c r="AL1462" s="186" t="s">
        <v>6606</v>
      </c>
      <c r="AM1462" s="162"/>
      <c r="AN1462" s="162"/>
      <c r="AO1462" s="162"/>
      <c r="AP1462" s="162"/>
      <c r="AQ1462" s="162"/>
      <c r="AR1462" s="162"/>
      <c r="AS1462" s="162"/>
      <c r="AT1462" s="162"/>
      <c r="AU1462" s="162"/>
      <c r="AV1462" s="162"/>
      <c r="AW1462" s="162"/>
      <c r="AX1462" s="162">
        <v>1460</v>
      </c>
      <c r="AY1462" s="162" t="s">
        <v>361</v>
      </c>
      <c r="AZ1462" s="162">
        <v>0</v>
      </c>
      <c r="BA1462" s="206" t="s">
        <v>361</v>
      </c>
      <c r="BB1462" s="162" t="s">
        <v>361</v>
      </c>
    </row>
    <row r="1463" spans="34:54">
      <c r="AH1463" s="165">
        <v>1002</v>
      </c>
      <c r="AI1463" s="189">
        <v>1462</v>
      </c>
      <c r="AJ1463" s="189" t="s">
        <v>6607</v>
      </c>
      <c r="AK1463" s="184" t="s">
        <v>6608</v>
      </c>
      <c r="AL1463" s="187" t="s">
        <v>6609</v>
      </c>
      <c r="AM1463" s="162"/>
      <c r="AN1463" s="162"/>
      <c r="AO1463" s="162"/>
      <c r="AP1463" s="162"/>
      <c r="AQ1463" s="162"/>
      <c r="AR1463" s="162"/>
      <c r="AS1463" s="162"/>
      <c r="AT1463" s="162"/>
      <c r="AU1463" s="162"/>
      <c r="AV1463" s="162"/>
      <c r="AW1463" s="162"/>
      <c r="AX1463" s="162">
        <v>1461</v>
      </c>
      <c r="AY1463" s="162" t="s">
        <v>361</v>
      </c>
      <c r="AZ1463" s="162">
        <v>0</v>
      </c>
      <c r="BA1463" s="206" t="s">
        <v>361</v>
      </c>
      <c r="BB1463" s="162" t="s">
        <v>361</v>
      </c>
    </row>
    <row r="1464" spans="34:54">
      <c r="AH1464" s="165">
        <v>1002</v>
      </c>
      <c r="AI1464" s="189">
        <v>1463</v>
      </c>
      <c r="AJ1464" s="189" t="s">
        <v>6610</v>
      </c>
      <c r="AK1464" s="183" t="s">
        <v>6611</v>
      </c>
      <c r="AL1464" s="186" t="s">
        <v>6612</v>
      </c>
      <c r="AM1464" s="162"/>
      <c r="AN1464" s="162"/>
      <c r="AO1464" s="162"/>
      <c r="AP1464" s="162"/>
      <c r="AQ1464" s="162"/>
      <c r="AR1464" s="162"/>
      <c r="AS1464" s="162"/>
      <c r="AT1464" s="162"/>
      <c r="AU1464" s="162"/>
      <c r="AV1464" s="162"/>
      <c r="AW1464" s="162"/>
      <c r="AX1464" s="162">
        <v>1462</v>
      </c>
      <c r="AY1464" s="162" t="s">
        <v>361</v>
      </c>
      <c r="AZ1464" s="162">
        <v>0</v>
      </c>
      <c r="BA1464" s="206" t="s">
        <v>361</v>
      </c>
      <c r="BB1464" s="162" t="s">
        <v>361</v>
      </c>
    </row>
    <row r="1465" spans="34:54">
      <c r="AH1465" s="165">
        <v>1002</v>
      </c>
      <c r="AI1465" s="189">
        <v>1464</v>
      </c>
      <c r="AJ1465" s="189" t="s">
        <v>6613</v>
      </c>
      <c r="AK1465" s="184" t="s">
        <v>6614</v>
      </c>
      <c r="AL1465" s="187" t="s">
        <v>6615</v>
      </c>
      <c r="AM1465" s="162"/>
      <c r="AN1465" s="162"/>
      <c r="AO1465" s="162"/>
      <c r="AP1465" s="162"/>
      <c r="AQ1465" s="162"/>
      <c r="AR1465" s="162"/>
      <c r="AS1465" s="162"/>
      <c r="AT1465" s="162"/>
      <c r="AU1465" s="162"/>
      <c r="AV1465" s="162"/>
      <c r="AW1465" s="162"/>
      <c r="AX1465" s="162">
        <v>1463</v>
      </c>
      <c r="AY1465" s="162" t="s">
        <v>361</v>
      </c>
      <c r="AZ1465" s="162">
        <v>0</v>
      </c>
      <c r="BA1465" s="206" t="s">
        <v>361</v>
      </c>
      <c r="BB1465" s="162" t="s">
        <v>361</v>
      </c>
    </row>
    <row r="1466" spans="34:54">
      <c r="AH1466" s="165">
        <v>1002</v>
      </c>
      <c r="AI1466" s="189">
        <v>1465</v>
      </c>
      <c r="AJ1466" s="189" t="s">
        <v>6616</v>
      </c>
      <c r="AK1466" s="183" t="s">
        <v>54</v>
      </c>
      <c r="AL1466" s="186" t="s">
        <v>6617</v>
      </c>
      <c r="AM1466" s="162"/>
      <c r="AN1466" s="162"/>
      <c r="AO1466" s="162"/>
      <c r="AP1466" s="162"/>
      <c r="AQ1466" s="162"/>
      <c r="AR1466" s="162"/>
      <c r="AS1466" s="162"/>
      <c r="AT1466" s="162"/>
      <c r="AU1466" s="162"/>
      <c r="AV1466" s="162"/>
      <c r="AW1466" s="162"/>
      <c r="AX1466" s="162">
        <v>1464</v>
      </c>
      <c r="AY1466" s="162" t="s">
        <v>361</v>
      </c>
      <c r="AZ1466" s="162">
        <v>0</v>
      </c>
      <c r="BA1466" s="206" t="s">
        <v>361</v>
      </c>
      <c r="BB1466" s="162" t="s">
        <v>361</v>
      </c>
    </row>
    <row r="1467" spans="34:54">
      <c r="AH1467" s="165">
        <v>1002</v>
      </c>
      <c r="AI1467" s="189">
        <v>1466</v>
      </c>
      <c r="AJ1467" s="189" t="s">
        <v>6618</v>
      </c>
      <c r="AK1467" s="184" t="s">
        <v>6619</v>
      </c>
      <c r="AL1467" s="187" t="s">
        <v>6620</v>
      </c>
      <c r="AM1467" s="162"/>
      <c r="AN1467" s="162"/>
      <c r="AO1467" s="162"/>
      <c r="AP1467" s="162"/>
      <c r="AQ1467" s="162"/>
      <c r="AR1467" s="162"/>
      <c r="AS1467" s="162"/>
      <c r="AT1467" s="162"/>
      <c r="AU1467" s="162"/>
      <c r="AV1467" s="162"/>
      <c r="AW1467" s="162"/>
      <c r="AX1467" s="162">
        <v>1465</v>
      </c>
      <c r="AY1467" s="162" t="s">
        <v>361</v>
      </c>
      <c r="AZ1467" s="162">
        <v>0</v>
      </c>
      <c r="BA1467" s="206" t="s">
        <v>361</v>
      </c>
      <c r="BB1467" s="162" t="s">
        <v>361</v>
      </c>
    </row>
    <row r="1468" spans="34:54">
      <c r="AH1468" s="165">
        <v>1003</v>
      </c>
      <c r="AI1468" s="189">
        <v>1467</v>
      </c>
      <c r="AJ1468" s="189" t="s">
        <v>6621</v>
      </c>
      <c r="AK1468" s="183" t="s">
        <v>6622</v>
      </c>
      <c r="AL1468" s="186" t="s">
        <v>6623</v>
      </c>
      <c r="AM1468" s="162"/>
      <c r="AN1468" s="162"/>
      <c r="AO1468" s="162"/>
      <c r="AP1468" s="162"/>
      <c r="AQ1468" s="162"/>
      <c r="AR1468" s="162"/>
      <c r="AS1468" s="162"/>
      <c r="AT1468" s="162"/>
      <c r="AU1468" s="162"/>
      <c r="AV1468" s="162"/>
      <c r="AW1468" s="162"/>
      <c r="AX1468" s="162">
        <v>1466</v>
      </c>
      <c r="AY1468" s="162" t="s">
        <v>361</v>
      </c>
      <c r="AZ1468" s="162">
        <v>0</v>
      </c>
      <c r="BA1468" s="206" t="s">
        <v>361</v>
      </c>
      <c r="BB1468" s="162" t="s">
        <v>361</v>
      </c>
    </row>
    <row r="1469" spans="34:54">
      <c r="AH1469" s="165">
        <v>1003</v>
      </c>
      <c r="AI1469" s="189">
        <v>1468</v>
      </c>
      <c r="AJ1469" s="189" t="s">
        <v>6624</v>
      </c>
      <c r="AK1469" s="184" t="s">
        <v>6625</v>
      </c>
      <c r="AL1469" s="187" t="s">
        <v>6626</v>
      </c>
      <c r="AM1469" s="162"/>
      <c r="AN1469" s="162"/>
      <c r="AO1469" s="162"/>
      <c r="AP1469" s="162"/>
      <c r="AQ1469" s="162"/>
      <c r="AR1469" s="162"/>
      <c r="AS1469" s="162"/>
      <c r="AT1469" s="162"/>
      <c r="AU1469" s="162"/>
      <c r="AV1469" s="162"/>
      <c r="AW1469" s="162"/>
      <c r="AX1469" s="162">
        <v>1467</v>
      </c>
      <c r="AY1469" s="162" t="s">
        <v>361</v>
      </c>
      <c r="AZ1469" s="162">
        <v>0</v>
      </c>
      <c r="BA1469" s="206" t="s">
        <v>361</v>
      </c>
      <c r="BB1469" s="162" t="s">
        <v>361</v>
      </c>
    </row>
    <row r="1470" spans="34:54">
      <c r="AH1470" s="165">
        <v>1003</v>
      </c>
      <c r="AI1470" s="189">
        <v>1469</v>
      </c>
      <c r="AJ1470" s="189" t="s">
        <v>6627</v>
      </c>
      <c r="AK1470" s="183" t="s">
        <v>6628</v>
      </c>
      <c r="AL1470" s="186" t="s">
        <v>6629</v>
      </c>
      <c r="AM1470" s="162"/>
      <c r="AN1470" s="162"/>
      <c r="AO1470" s="162"/>
      <c r="AP1470" s="162"/>
      <c r="AQ1470" s="162"/>
      <c r="AR1470" s="162"/>
      <c r="AS1470" s="162"/>
      <c r="AT1470" s="162"/>
      <c r="AU1470" s="162"/>
      <c r="AV1470" s="162"/>
      <c r="AW1470" s="162"/>
      <c r="AX1470" s="162">
        <v>1468</v>
      </c>
      <c r="AY1470" s="162" t="s">
        <v>361</v>
      </c>
      <c r="AZ1470" s="162">
        <v>0</v>
      </c>
      <c r="BA1470" s="206" t="s">
        <v>361</v>
      </c>
      <c r="BB1470" s="162" t="s">
        <v>361</v>
      </c>
    </row>
    <row r="1471" spans="34:54">
      <c r="AH1471" s="165">
        <v>1003</v>
      </c>
      <c r="AI1471" s="189">
        <v>1470</v>
      </c>
      <c r="AJ1471" s="189" t="s">
        <v>6630</v>
      </c>
      <c r="AK1471" s="184" t="s">
        <v>6631</v>
      </c>
      <c r="AL1471" s="187" t="s">
        <v>6632</v>
      </c>
      <c r="AM1471" s="162"/>
      <c r="AN1471" s="162"/>
      <c r="AO1471" s="162"/>
      <c r="AP1471" s="162"/>
      <c r="AQ1471" s="162"/>
      <c r="AR1471" s="162"/>
      <c r="AS1471" s="162"/>
      <c r="AT1471" s="162"/>
      <c r="AU1471" s="162"/>
      <c r="AV1471" s="162"/>
      <c r="AW1471" s="162"/>
      <c r="AX1471" s="162">
        <v>1469</v>
      </c>
      <c r="AY1471" s="162" t="s">
        <v>361</v>
      </c>
      <c r="AZ1471" s="162">
        <v>0</v>
      </c>
      <c r="BA1471" s="206" t="s">
        <v>361</v>
      </c>
      <c r="BB1471" s="162" t="s">
        <v>361</v>
      </c>
    </row>
    <row r="1472" spans="34:54">
      <c r="AH1472" s="165">
        <v>1003</v>
      </c>
      <c r="AI1472" s="189">
        <v>1471</v>
      </c>
      <c r="AJ1472" s="189" t="s">
        <v>6633</v>
      </c>
      <c r="AK1472" s="183" t="s">
        <v>6634</v>
      </c>
      <c r="AL1472" s="186" t="s">
        <v>6635</v>
      </c>
      <c r="AM1472" s="162"/>
      <c r="AN1472" s="162"/>
      <c r="AO1472" s="162"/>
      <c r="AP1472" s="162"/>
      <c r="AQ1472" s="162"/>
      <c r="AR1472" s="162"/>
      <c r="AS1472" s="162"/>
      <c r="AT1472" s="162"/>
      <c r="AU1472" s="162"/>
      <c r="AV1472" s="162"/>
      <c r="AW1472" s="162"/>
      <c r="AX1472" s="162">
        <v>1470</v>
      </c>
      <c r="AY1472" s="162" t="s">
        <v>361</v>
      </c>
      <c r="AZ1472" s="162">
        <v>0</v>
      </c>
      <c r="BA1472" s="206" t="s">
        <v>361</v>
      </c>
      <c r="BB1472" s="162" t="s">
        <v>361</v>
      </c>
    </row>
    <row r="1473" spans="34:54">
      <c r="AH1473" s="165">
        <v>1003</v>
      </c>
      <c r="AI1473" s="189">
        <v>1472</v>
      </c>
      <c r="AJ1473" s="189" t="s">
        <v>6636</v>
      </c>
      <c r="AK1473" s="184" t="s">
        <v>65</v>
      </c>
      <c r="AL1473" s="187" t="s">
        <v>6637</v>
      </c>
      <c r="AM1473" s="162"/>
      <c r="AN1473" s="162"/>
      <c r="AO1473" s="162"/>
      <c r="AP1473" s="162"/>
      <c r="AQ1473" s="162"/>
      <c r="AR1473" s="162"/>
      <c r="AS1473" s="162"/>
      <c r="AT1473" s="162"/>
      <c r="AU1473" s="162"/>
      <c r="AV1473" s="162"/>
      <c r="AW1473" s="162"/>
      <c r="AX1473" s="162">
        <v>1471</v>
      </c>
      <c r="AY1473" s="162" t="s">
        <v>361</v>
      </c>
      <c r="AZ1473" s="162">
        <v>0</v>
      </c>
      <c r="BA1473" s="206" t="s">
        <v>361</v>
      </c>
      <c r="BB1473" s="162" t="s">
        <v>361</v>
      </c>
    </row>
    <row r="1474" spans="34:54">
      <c r="AH1474" s="165">
        <v>1004</v>
      </c>
      <c r="AI1474" s="189">
        <v>1473</v>
      </c>
      <c r="AJ1474" s="189" t="s">
        <v>6638</v>
      </c>
      <c r="AK1474" s="183" t="s">
        <v>83</v>
      </c>
      <c r="AL1474" s="186" t="s">
        <v>6639</v>
      </c>
      <c r="AM1474" s="162"/>
      <c r="AN1474" s="162"/>
      <c r="AO1474" s="162"/>
      <c r="AP1474" s="162"/>
      <c r="AQ1474" s="162"/>
      <c r="AR1474" s="162"/>
      <c r="AS1474" s="162"/>
      <c r="AT1474" s="162"/>
      <c r="AU1474" s="162"/>
      <c r="AV1474" s="162"/>
      <c r="AW1474" s="162"/>
      <c r="AX1474" s="162">
        <v>1472</v>
      </c>
      <c r="AY1474" s="162" t="s">
        <v>361</v>
      </c>
      <c r="AZ1474" s="162">
        <v>0</v>
      </c>
      <c r="BA1474" s="206" t="s">
        <v>361</v>
      </c>
      <c r="BB1474" s="162" t="s">
        <v>361</v>
      </c>
    </row>
    <row r="1475" spans="34:54">
      <c r="AH1475" s="165">
        <v>1004</v>
      </c>
      <c r="AI1475" s="189">
        <v>1474</v>
      </c>
      <c r="AJ1475" s="189" t="s">
        <v>6640</v>
      </c>
      <c r="AK1475" s="184" t="s">
        <v>6641</v>
      </c>
      <c r="AL1475" s="187" t="s">
        <v>6642</v>
      </c>
      <c r="AM1475" s="162"/>
      <c r="AN1475" s="162"/>
      <c r="AO1475" s="162"/>
      <c r="AP1475" s="162"/>
      <c r="AQ1475" s="162"/>
      <c r="AR1475" s="162"/>
      <c r="AS1475" s="162"/>
      <c r="AT1475" s="162"/>
      <c r="AU1475" s="162"/>
      <c r="AV1475" s="162"/>
      <c r="AW1475" s="162"/>
      <c r="AX1475" s="162">
        <v>1473</v>
      </c>
      <c r="AY1475" s="162" t="s">
        <v>361</v>
      </c>
      <c r="AZ1475" s="162">
        <v>0</v>
      </c>
      <c r="BA1475" s="206" t="s">
        <v>361</v>
      </c>
      <c r="BB1475" s="162" t="s">
        <v>361</v>
      </c>
    </row>
    <row r="1476" spans="34:54">
      <c r="AH1476" s="165">
        <v>1004</v>
      </c>
      <c r="AI1476" s="189">
        <v>1475</v>
      </c>
      <c r="AJ1476" s="189" t="s">
        <v>6643</v>
      </c>
      <c r="AK1476" s="183" t="s">
        <v>6644</v>
      </c>
      <c r="AL1476" s="186" t="s">
        <v>6645</v>
      </c>
      <c r="AM1476" s="162"/>
      <c r="AN1476" s="162"/>
      <c r="AO1476" s="162"/>
      <c r="AP1476" s="162"/>
      <c r="AQ1476" s="162"/>
      <c r="AR1476" s="162"/>
      <c r="AS1476" s="162"/>
      <c r="AT1476" s="162"/>
      <c r="AU1476" s="162"/>
      <c r="AV1476" s="162"/>
      <c r="AW1476" s="162"/>
      <c r="AX1476" s="162">
        <v>1474</v>
      </c>
      <c r="AY1476" s="162" t="s">
        <v>361</v>
      </c>
      <c r="AZ1476" s="162">
        <v>0</v>
      </c>
      <c r="BA1476" s="206" t="s">
        <v>361</v>
      </c>
      <c r="BB1476" s="162" t="s">
        <v>361</v>
      </c>
    </row>
    <row r="1477" spans="34:54">
      <c r="AH1477" s="165">
        <v>1004</v>
      </c>
      <c r="AI1477" s="189">
        <v>1476</v>
      </c>
      <c r="AJ1477" s="189" t="s">
        <v>6646</v>
      </c>
      <c r="AK1477" s="184" t="s">
        <v>6647</v>
      </c>
      <c r="AL1477" s="187" t="s">
        <v>6648</v>
      </c>
      <c r="AM1477" s="162"/>
      <c r="AN1477" s="162"/>
      <c r="AO1477" s="162"/>
      <c r="AP1477" s="162"/>
      <c r="AQ1477" s="162"/>
      <c r="AR1477" s="162"/>
      <c r="AS1477" s="162"/>
      <c r="AT1477" s="162"/>
      <c r="AU1477" s="162"/>
      <c r="AV1477" s="162"/>
      <c r="AW1477" s="162"/>
      <c r="AX1477" s="162">
        <v>1475</v>
      </c>
      <c r="AY1477" s="162" t="s">
        <v>361</v>
      </c>
      <c r="AZ1477" s="162">
        <v>0</v>
      </c>
      <c r="BA1477" s="206" t="s">
        <v>361</v>
      </c>
      <c r="BB1477" s="162" t="s">
        <v>361</v>
      </c>
    </row>
    <row r="1478" spans="34:54">
      <c r="AH1478" s="165">
        <v>1005</v>
      </c>
      <c r="AI1478" s="189">
        <v>1477</v>
      </c>
      <c r="AJ1478" s="189" t="s">
        <v>6649</v>
      </c>
      <c r="AK1478" s="183" t="s">
        <v>2999</v>
      </c>
      <c r="AL1478" s="186" t="s">
        <v>6650</v>
      </c>
      <c r="AM1478" s="162"/>
      <c r="AN1478" s="162"/>
      <c r="AO1478" s="162"/>
      <c r="AP1478" s="162"/>
      <c r="AQ1478" s="162"/>
      <c r="AR1478" s="162"/>
      <c r="AS1478" s="162"/>
      <c r="AT1478" s="162"/>
      <c r="AU1478" s="162"/>
      <c r="AV1478" s="162"/>
      <c r="AW1478" s="162"/>
      <c r="AX1478" s="162">
        <v>1476</v>
      </c>
      <c r="AY1478" s="162" t="s">
        <v>361</v>
      </c>
      <c r="AZ1478" s="162">
        <v>0</v>
      </c>
      <c r="BA1478" s="206" t="s">
        <v>361</v>
      </c>
      <c r="BB1478" s="162" t="s">
        <v>361</v>
      </c>
    </row>
    <row r="1479" spans="34:54">
      <c r="AH1479" s="165">
        <v>1005</v>
      </c>
      <c r="AI1479" s="189">
        <v>1478</v>
      </c>
      <c r="AJ1479" s="189" t="s">
        <v>6651</v>
      </c>
      <c r="AK1479" s="184" t="s">
        <v>6652</v>
      </c>
      <c r="AL1479" s="187" t="s">
        <v>6653</v>
      </c>
      <c r="AM1479" s="162"/>
      <c r="AN1479" s="162"/>
      <c r="AO1479" s="162"/>
      <c r="AP1479" s="162"/>
      <c r="AQ1479" s="162"/>
      <c r="AR1479" s="162"/>
      <c r="AS1479" s="162"/>
      <c r="AT1479" s="162"/>
      <c r="AU1479" s="162"/>
      <c r="AV1479" s="162"/>
      <c r="AW1479" s="162"/>
      <c r="AX1479" s="162">
        <v>1477</v>
      </c>
      <c r="AY1479" s="162" t="s">
        <v>361</v>
      </c>
      <c r="AZ1479" s="162">
        <v>0</v>
      </c>
      <c r="BA1479" s="206" t="s">
        <v>361</v>
      </c>
      <c r="BB1479" s="162" t="s">
        <v>361</v>
      </c>
    </row>
    <row r="1480" spans="34:54">
      <c r="AH1480" s="165">
        <v>1005</v>
      </c>
      <c r="AI1480" s="189">
        <v>1479</v>
      </c>
      <c r="AJ1480" s="189" t="s">
        <v>6654</v>
      </c>
      <c r="AK1480" s="183" t="s">
        <v>6655</v>
      </c>
      <c r="AL1480" s="186" t="s">
        <v>6656</v>
      </c>
      <c r="AM1480" s="162"/>
      <c r="AN1480" s="162"/>
      <c r="AO1480" s="162"/>
      <c r="AP1480" s="162"/>
      <c r="AQ1480" s="162"/>
      <c r="AR1480" s="162"/>
      <c r="AS1480" s="162"/>
      <c r="AT1480" s="162"/>
      <c r="AU1480" s="162"/>
      <c r="AV1480" s="162"/>
      <c r="AW1480" s="162"/>
      <c r="AX1480" s="162">
        <v>1478</v>
      </c>
      <c r="AY1480" s="162" t="s">
        <v>361</v>
      </c>
      <c r="AZ1480" s="162">
        <v>0</v>
      </c>
      <c r="BA1480" s="206" t="s">
        <v>361</v>
      </c>
      <c r="BB1480" s="162" t="s">
        <v>361</v>
      </c>
    </row>
    <row r="1481" spans="34:54">
      <c r="AH1481" s="165">
        <v>1005</v>
      </c>
      <c r="AI1481" s="189">
        <v>1480</v>
      </c>
      <c r="AJ1481" s="189" t="s">
        <v>6657</v>
      </c>
      <c r="AK1481" s="184" t="s">
        <v>6658</v>
      </c>
      <c r="AL1481" s="187" t="s">
        <v>6659</v>
      </c>
      <c r="AM1481" s="162"/>
      <c r="AN1481" s="162"/>
      <c r="AO1481" s="162"/>
      <c r="AP1481" s="162"/>
      <c r="AQ1481" s="162"/>
      <c r="AR1481" s="162"/>
      <c r="AS1481" s="162"/>
      <c r="AT1481" s="162"/>
      <c r="AU1481" s="162"/>
      <c r="AV1481" s="162"/>
      <c r="AW1481" s="162"/>
      <c r="AX1481" s="162">
        <v>1479</v>
      </c>
      <c r="AY1481" s="162" t="s">
        <v>361</v>
      </c>
      <c r="AZ1481" s="162">
        <v>0</v>
      </c>
      <c r="BA1481" s="206" t="s">
        <v>361</v>
      </c>
      <c r="BB1481" s="162" t="s">
        <v>361</v>
      </c>
    </row>
    <row r="1482" spans="34:54">
      <c r="AH1482" s="165">
        <v>1006</v>
      </c>
      <c r="AI1482" s="189">
        <v>1481</v>
      </c>
      <c r="AJ1482" s="189" t="s">
        <v>6660</v>
      </c>
      <c r="AK1482" s="183" t="s">
        <v>6661</v>
      </c>
      <c r="AL1482" s="186" t="s">
        <v>6662</v>
      </c>
      <c r="AM1482" s="162"/>
      <c r="AN1482" s="162"/>
      <c r="AO1482" s="162"/>
      <c r="AP1482" s="162"/>
      <c r="AQ1482" s="162"/>
      <c r="AR1482" s="162"/>
      <c r="AS1482" s="162"/>
      <c r="AT1482" s="162"/>
      <c r="AU1482" s="162"/>
      <c r="AV1482" s="162"/>
      <c r="AW1482" s="162"/>
      <c r="AX1482" s="162">
        <v>1480</v>
      </c>
      <c r="AY1482" s="162" t="s">
        <v>361</v>
      </c>
      <c r="AZ1482" s="162">
        <v>0</v>
      </c>
      <c r="BA1482" s="206" t="s">
        <v>361</v>
      </c>
      <c r="BB1482" s="162" t="s">
        <v>361</v>
      </c>
    </row>
    <row r="1483" spans="34:54">
      <c r="AH1483" s="165">
        <v>1006</v>
      </c>
      <c r="AI1483" s="189">
        <v>1482</v>
      </c>
      <c r="AJ1483" s="189" t="s">
        <v>6663</v>
      </c>
      <c r="AK1483" s="184" t="s">
        <v>6664</v>
      </c>
      <c r="AL1483" s="187" t="s">
        <v>6665</v>
      </c>
      <c r="AM1483" s="162"/>
      <c r="AN1483" s="162"/>
      <c r="AO1483" s="162"/>
      <c r="AP1483" s="162"/>
      <c r="AQ1483" s="162"/>
      <c r="AR1483" s="162"/>
      <c r="AS1483" s="162"/>
      <c r="AT1483" s="162"/>
      <c r="AU1483" s="162"/>
      <c r="AV1483" s="162"/>
      <c r="AW1483" s="162"/>
      <c r="AX1483" s="162">
        <v>1481</v>
      </c>
      <c r="AY1483" s="162" t="s">
        <v>361</v>
      </c>
      <c r="AZ1483" s="162">
        <v>0</v>
      </c>
      <c r="BA1483" s="206" t="s">
        <v>361</v>
      </c>
      <c r="BB1483" s="162" t="s">
        <v>361</v>
      </c>
    </row>
    <row r="1484" spans="34:54">
      <c r="AH1484" s="165">
        <v>1006</v>
      </c>
      <c r="AI1484" s="189">
        <v>1483</v>
      </c>
      <c r="AJ1484" s="189" t="s">
        <v>6666</v>
      </c>
      <c r="AK1484" s="183" t="s">
        <v>6667</v>
      </c>
      <c r="AL1484" s="186" t="s">
        <v>6668</v>
      </c>
      <c r="AM1484" s="162"/>
      <c r="AN1484" s="162"/>
      <c r="AO1484" s="162"/>
      <c r="AP1484" s="162"/>
      <c r="AQ1484" s="162"/>
      <c r="AR1484" s="162"/>
      <c r="AS1484" s="162"/>
      <c r="AT1484" s="162"/>
      <c r="AU1484" s="162"/>
      <c r="AV1484" s="162"/>
      <c r="AW1484" s="162"/>
      <c r="AX1484" s="162">
        <v>1482</v>
      </c>
      <c r="AY1484" s="162" t="s">
        <v>361</v>
      </c>
      <c r="AZ1484" s="162">
        <v>0</v>
      </c>
      <c r="BA1484" s="206" t="s">
        <v>361</v>
      </c>
      <c r="BB1484" s="162" t="s">
        <v>361</v>
      </c>
    </row>
    <row r="1485" spans="34:54">
      <c r="AH1485" s="165">
        <v>1006</v>
      </c>
      <c r="AI1485" s="189">
        <v>1484</v>
      </c>
      <c r="AJ1485" s="189" t="s">
        <v>6669</v>
      </c>
      <c r="AK1485" s="184" t="s">
        <v>6670</v>
      </c>
      <c r="AL1485" s="187" t="s">
        <v>6671</v>
      </c>
      <c r="AM1485" s="162"/>
      <c r="AN1485" s="162"/>
      <c r="AO1485" s="162"/>
      <c r="AP1485" s="162"/>
      <c r="AQ1485" s="162"/>
      <c r="AR1485" s="162"/>
      <c r="AS1485" s="162"/>
      <c r="AT1485" s="162"/>
      <c r="AU1485" s="162"/>
      <c r="AV1485" s="162"/>
      <c r="AW1485" s="162"/>
      <c r="AX1485" s="162">
        <v>1483</v>
      </c>
      <c r="AY1485" s="162" t="s">
        <v>361</v>
      </c>
      <c r="AZ1485" s="162">
        <v>0</v>
      </c>
      <c r="BA1485" s="206" t="s">
        <v>361</v>
      </c>
      <c r="BB1485" s="162" t="s">
        <v>361</v>
      </c>
    </row>
    <row r="1486" spans="34:54">
      <c r="AH1486" s="165">
        <v>1006</v>
      </c>
      <c r="AI1486" s="189">
        <v>1485</v>
      </c>
      <c r="AJ1486" s="189" t="s">
        <v>6672</v>
      </c>
      <c r="AK1486" s="183" t="s">
        <v>6673</v>
      </c>
      <c r="AL1486" s="186" t="s">
        <v>6674</v>
      </c>
      <c r="AM1486" s="162"/>
      <c r="AN1486" s="162"/>
      <c r="AO1486" s="162"/>
      <c r="AP1486" s="162"/>
      <c r="AQ1486" s="162"/>
      <c r="AR1486" s="162"/>
      <c r="AS1486" s="162"/>
      <c r="AT1486" s="162"/>
      <c r="AU1486" s="162"/>
      <c r="AV1486" s="162"/>
      <c r="AW1486" s="162"/>
      <c r="AX1486" s="162">
        <v>1484</v>
      </c>
      <c r="AY1486" s="162" t="s">
        <v>361</v>
      </c>
      <c r="AZ1486" s="162">
        <v>0</v>
      </c>
      <c r="BA1486" s="206" t="s">
        <v>361</v>
      </c>
      <c r="BB1486" s="162" t="s">
        <v>361</v>
      </c>
    </row>
    <row r="1487" spans="34:54">
      <c r="AH1487" s="165">
        <v>1006</v>
      </c>
      <c r="AI1487" s="189">
        <v>1486</v>
      </c>
      <c r="AJ1487" s="189" t="s">
        <v>6675</v>
      </c>
      <c r="AK1487" s="184" t="s">
        <v>6676</v>
      </c>
      <c r="AL1487" s="187" t="s">
        <v>6677</v>
      </c>
      <c r="AM1487" s="162"/>
      <c r="AN1487" s="162"/>
      <c r="AO1487" s="162"/>
      <c r="AP1487" s="162"/>
      <c r="AQ1487" s="162"/>
      <c r="AR1487" s="162"/>
      <c r="AS1487" s="162"/>
      <c r="AT1487" s="162"/>
      <c r="AU1487" s="162"/>
      <c r="AV1487" s="162"/>
      <c r="AW1487" s="162"/>
      <c r="AX1487" s="162">
        <v>1485</v>
      </c>
      <c r="AY1487" s="162" t="s">
        <v>361</v>
      </c>
      <c r="AZ1487" s="162">
        <v>0</v>
      </c>
      <c r="BA1487" s="206" t="s">
        <v>361</v>
      </c>
      <c r="BB1487" s="162" t="s">
        <v>361</v>
      </c>
    </row>
    <row r="1488" spans="34:54">
      <c r="AH1488" s="165">
        <v>1006</v>
      </c>
      <c r="AI1488" s="189">
        <v>1487</v>
      </c>
      <c r="AJ1488" s="189" t="s">
        <v>6678</v>
      </c>
      <c r="AK1488" s="183" t="s">
        <v>6679</v>
      </c>
      <c r="AL1488" s="186" t="s">
        <v>6680</v>
      </c>
      <c r="AM1488" s="162"/>
      <c r="AN1488" s="162"/>
      <c r="AO1488" s="162"/>
      <c r="AP1488" s="162"/>
      <c r="AQ1488" s="162"/>
      <c r="AR1488" s="162"/>
      <c r="AS1488" s="162"/>
      <c r="AT1488" s="162"/>
      <c r="AU1488" s="162"/>
      <c r="AV1488" s="162"/>
      <c r="AW1488" s="162"/>
      <c r="AX1488" s="162">
        <v>1486</v>
      </c>
      <c r="AY1488" s="162" t="s">
        <v>361</v>
      </c>
      <c r="AZ1488" s="162">
        <v>0</v>
      </c>
      <c r="BA1488" s="206" t="s">
        <v>361</v>
      </c>
      <c r="BB1488" s="162" t="s">
        <v>361</v>
      </c>
    </row>
    <row r="1489" spans="34:54">
      <c r="AH1489" s="165">
        <v>1006</v>
      </c>
      <c r="AI1489" s="189">
        <v>1488</v>
      </c>
      <c r="AJ1489" s="189" t="s">
        <v>6681</v>
      </c>
      <c r="AK1489" s="184" t="s">
        <v>6682</v>
      </c>
      <c r="AL1489" s="187" t="s">
        <v>6683</v>
      </c>
      <c r="AM1489" s="162"/>
      <c r="AN1489" s="162"/>
      <c r="AO1489" s="162"/>
      <c r="AP1489" s="162"/>
      <c r="AQ1489" s="162"/>
      <c r="AR1489" s="162"/>
      <c r="AS1489" s="162"/>
      <c r="AT1489" s="162"/>
      <c r="AU1489" s="162"/>
      <c r="AV1489" s="162"/>
      <c r="AW1489" s="162"/>
      <c r="AX1489" s="162">
        <v>1487</v>
      </c>
      <c r="AY1489" s="162" t="s">
        <v>361</v>
      </c>
      <c r="AZ1489" s="162">
        <v>0</v>
      </c>
      <c r="BA1489" s="206" t="s">
        <v>361</v>
      </c>
      <c r="BB1489" s="162" t="s">
        <v>361</v>
      </c>
    </row>
    <row r="1490" spans="34:54">
      <c r="AH1490" s="165">
        <v>1006</v>
      </c>
      <c r="AI1490" s="189">
        <v>1489</v>
      </c>
      <c r="AJ1490" s="189" t="s">
        <v>6684</v>
      </c>
      <c r="AK1490" s="183" t="s">
        <v>6685</v>
      </c>
      <c r="AL1490" s="186" t="s">
        <v>6686</v>
      </c>
      <c r="AM1490" s="162"/>
      <c r="AN1490" s="162"/>
      <c r="AO1490" s="162"/>
      <c r="AP1490" s="162"/>
      <c r="AQ1490" s="162"/>
      <c r="AR1490" s="162"/>
      <c r="AS1490" s="162"/>
      <c r="AT1490" s="162"/>
      <c r="AU1490" s="162"/>
      <c r="AV1490" s="162"/>
      <c r="AW1490" s="162"/>
      <c r="AX1490" s="162">
        <v>1488</v>
      </c>
      <c r="AY1490" s="162" t="s">
        <v>361</v>
      </c>
      <c r="AZ1490" s="162">
        <v>0</v>
      </c>
      <c r="BA1490" s="206" t="s">
        <v>361</v>
      </c>
      <c r="BB1490" s="162" t="s">
        <v>361</v>
      </c>
    </row>
    <row r="1491" spans="34:54">
      <c r="AH1491" s="165">
        <v>1006</v>
      </c>
      <c r="AI1491" s="189">
        <v>1490</v>
      </c>
      <c r="AJ1491" s="189" t="s">
        <v>6687</v>
      </c>
      <c r="AK1491" s="184" t="s">
        <v>6688</v>
      </c>
      <c r="AL1491" s="187" t="s">
        <v>6689</v>
      </c>
      <c r="AM1491" s="162"/>
      <c r="AN1491" s="162"/>
      <c r="AO1491" s="162"/>
      <c r="AP1491" s="162"/>
      <c r="AQ1491" s="162"/>
      <c r="AR1491" s="162"/>
      <c r="AS1491" s="162"/>
      <c r="AT1491" s="162"/>
      <c r="AU1491" s="162"/>
      <c r="AV1491" s="162"/>
      <c r="AW1491" s="162"/>
      <c r="AX1491" s="162">
        <v>1489</v>
      </c>
      <c r="AY1491" s="162" t="s">
        <v>361</v>
      </c>
      <c r="AZ1491" s="162">
        <v>0</v>
      </c>
      <c r="BA1491" s="206" t="s">
        <v>361</v>
      </c>
      <c r="BB1491" s="162" t="s">
        <v>361</v>
      </c>
    </row>
    <row r="1492" spans="34:54">
      <c r="AH1492" s="165">
        <v>1006</v>
      </c>
      <c r="AI1492" s="189">
        <v>1491</v>
      </c>
      <c r="AJ1492" s="189" t="s">
        <v>6690</v>
      </c>
      <c r="AK1492" s="183" t="s">
        <v>6691</v>
      </c>
      <c r="AL1492" s="186" t="s">
        <v>6692</v>
      </c>
      <c r="AM1492" s="162"/>
      <c r="AN1492" s="162"/>
      <c r="AO1492" s="162"/>
      <c r="AP1492" s="162"/>
      <c r="AQ1492" s="162"/>
      <c r="AR1492" s="162"/>
      <c r="AS1492" s="162"/>
      <c r="AT1492" s="162"/>
      <c r="AU1492" s="162"/>
      <c r="AV1492" s="162"/>
      <c r="AW1492" s="162"/>
      <c r="AX1492" s="162">
        <v>1490</v>
      </c>
      <c r="AY1492" s="162" t="s">
        <v>361</v>
      </c>
      <c r="AZ1492" s="162">
        <v>0</v>
      </c>
      <c r="BA1492" s="206" t="s">
        <v>361</v>
      </c>
      <c r="BB1492" s="162" t="s">
        <v>361</v>
      </c>
    </row>
    <row r="1493" spans="34:54">
      <c r="AH1493" s="165">
        <v>1006</v>
      </c>
      <c r="AI1493" s="189">
        <v>1492</v>
      </c>
      <c r="AJ1493" s="189" t="s">
        <v>6693</v>
      </c>
      <c r="AK1493" s="184" t="s">
        <v>6694</v>
      </c>
      <c r="AL1493" s="187" t="s">
        <v>6695</v>
      </c>
      <c r="AM1493" s="162"/>
      <c r="AN1493" s="162"/>
      <c r="AO1493" s="162"/>
      <c r="AP1493" s="162"/>
      <c r="AQ1493" s="162"/>
      <c r="AR1493" s="162"/>
      <c r="AS1493" s="162"/>
      <c r="AT1493" s="162"/>
      <c r="AU1493" s="162"/>
      <c r="AV1493" s="162"/>
      <c r="AW1493" s="162"/>
      <c r="AX1493" s="162">
        <v>1491</v>
      </c>
      <c r="AY1493" s="162" t="s">
        <v>361</v>
      </c>
      <c r="AZ1493" s="162">
        <v>0</v>
      </c>
      <c r="BA1493" s="206" t="s">
        <v>361</v>
      </c>
      <c r="BB1493" s="162" t="s">
        <v>361</v>
      </c>
    </row>
    <row r="1494" spans="34:54">
      <c r="AH1494" s="165">
        <v>1007</v>
      </c>
      <c r="AI1494" s="189">
        <v>1493</v>
      </c>
      <c r="AJ1494" s="189" t="s">
        <v>6696</v>
      </c>
      <c r="AK1494" s="183" t="s">
        <v>6697</v>
      </c>
      <c r="AL1494" s="186" t="s">
        <v>6698</v>
      </c>
      <c r="AM1494" s="162"/>
      <c r="AN1494" s="162"/>
      <c r="AO1494" s="162"/>
      <c r="AP1494" s="162"/>
      <c r="AQ1494" s="162"/>
      <c r="AR1494" s="162"/>
      <c r="AS1494" s="162"/>
      <c r="AT1494" s="162"/>
      <c r="AU1494" s="162"/>
      <c r="AV1494" s="162"/>
      <c r="AW1494" s="162"/>
      <c r="AX1494" s="162">
        <v>1492</v>
      </c>
      <c r="AY1494" s="162" t="s">
        <v>361</v>
      </c>
      <c r="AZ1494" s="162">
        <v>0</v>
      </c>
      <c r="BA1494" s="206" t="s">
        <v>361</v>
      </c>
      <c r="BB1494" s="162" t="s">
        <v>361</v>
      </c>
    </row>
    <row r="1495" spans="34:54">
      <c r="AH1495" s="165">
        <v>1008</v>
      </c>
      <c r="AI1495" s="189">
        <v>1494</v>
      </c>
      <c r="AJ1495" s="189" t="s">
        <v>6699</v>
      </c>
      <c r="AK1495" s="184" t="s">
        <v>6700</v>
      </c>
      <c r="AL1495" s="187" t="s">
        <v>6701</v>
      </c>
      <c r="AM1495" s="162"/>
      <c r="AN1495" s="162"/>
      <c r="AO1495" s="162"/>
      <c r="AP1495" s="162"/>
      <c r="AQ1495" s="162"/>
      <c r="AR1495" s="162"/>
      <c r="AS1495" s="162"/>
      <c r="AT1495" s="162"/>
      <c r="AU1495" s="162"/>
      <c r="AV1495" s="162"/>
      <c r="AW1495" s="162"/>
      <c r="AX1495" s="162">
        <v>1493</v>
      </c>
      <c r="AY1495" s="162" t="s">
        <v>361</v>
      </c>
      <c r="AZ1495" s="162">
        <v>0</v>
      </c>
      <c r="BA1495" s="206" t="s">
        <v>361</v>
      </c>
      <c r="BB1495" s="162" t="s">
        <v>361</v>
      </c>
    </row>
    <row r="1496" spans="34:54">
      <c r="AH1496" s="165">
        <v>1008</v>
      </c>
      <c r="AI1496" s="189">
        <v>1495</v>
      </c>
      <c r="AJ1496" s="189" t="s">
        <v>6702</v>
      </c>
      <c r="AK1496" s="183" t="s">
        <v>6703</v>
      </c>
      <c r="AL1496" s="186" t="s">
        <v>6704</v>
      </c>
      <c r="AM1496" s="162"/>
      <c r="AN1496" s="162"/>
      <c r="AO1496" s="162"/>
      <c r="AP1496" s="162"/>
      <c r="AQ1496" s="162"/>
      <c r="AR1496" s="162"/>
      <c r="AS1496" s="162"/>
      <c r="AT1496" s="162"/>
      <c r="AU1496" s="162"/>
      <c r="AV1496" s="162"/>
      <c r="AW1496" s="162"/>
      <c r="AX1496" s="162">
        <v>1494</v>
      </c>
      <c r="AY1496" s="162" t="s">
        <v>361</v>
      </c>
      <c r="AZ1496" s="162">
        <v>0</v>
      </c>
      <c r="BA1496" s="206" t="s">
        <v>361</v>
      </c>
      <c r="BB1496" s="162" t="s">
        <v>361</v>
      </c>
    </row>
    <row r="1497" spans="34:54">
      <c r="AH1497" s="165">
        <v>1008</v>
      </c>
      <c r="AI1497" s="189">
        <v>1496</v>
      </c>
      <c r="AJ1497" s="189" t="s">
        <v>6705</v>
      </c>
      <c r="AK1497" s="184" t="s">
        <v>6706</v>
      </c>
      <c r="AL1497" s="187" t="s">
        <v>6707</v>
      </c>
      <c r="AM1497" s="162"/>
      <c r="AN1497" s="162"/>
      <c r="AO1497" s="162"/>
      <c r="AP1497" s="162"/>
      <c r="AQ1497" s="162"/>
      <c r="AR1497" s="162"/>
      <c r="AS1497" s="162"/>
      <c r="AT1497" s="162"/>
      <c r="AU1497" s="162"/>
      <c r="AV1497" s="162"/>
      <c r="AW1497" s="162"/>
      <c r="AX1497" s="162">
        <v>1495</v>
      </c>
      <c r="AY1497" s="162" t="s">
        <v>361</v>
      </c>
      <c r="AZ1497" s="162">
        <v>0</v>
      </c>
      <c r="BA1497" s="206" t="s">
        <v>361</v>
      </c>
      <c r="BB1497" s="162" t="s">
        <v>361</v>
      </c>
    </row>
    <row r="1498" spans="34:54">
      <c r="AH1498" s="165">
        <v>1008</v>
      </c>
      <c r="AI1498" s="189">
        <v>1497</v>
      </c>
      <c r="AJ1498" s="189" t="s">
        <v>6708</v>
      </c>
      <c r="AK1498" s="183" t="s">
        <v>6709</v>
      </c>
      <c r="AL1498" s="186" t="s">
        <v>6710</v>
      </c>
      <c r="AM1498" s="162"/>
      <c r="AN1498" s="162"/>
      <c r="AO1498" s="162"/>
      <c r="AP1498" s="162"/>
      <c r="AQ1498" s="162"/>
      <c r="AR1498" s="162"/>
      <c r="AS1498" s="162"/>
      <c r="AT1498" s="162"/>
      <c r="AU1498" s="162"/>
      <c r="AV1498" s="162"/>
      <c r="AW1498" s="162"/>
      <c r="AX1498" s="162">
        <v>1496</v>
      </c>
      <c r="AY1498" s="162" t="s">
        <v>361</v>
      </c>
      <c r="AZ1498" s="162">
        <v>0</v>
      </c>
      <c r="BA1498" s="206" t="s">
        <v>361</v>
      </c>
      <c r="BB1498" s="162" t="s">
        <v>361</v>
      </c>
    </row>
    <row r="1499" spans="34:54">
      <c r="AH1499" s="165">
        <v>1009</v>
      </c>
      <c r="AI1499" s="189">
        <v>1498</v>
      </c>
      <c r="AJ1499" s="189" t="s">
        <v>6711</v>
      </c>
      <c r="AK1499" s="184" t="s">
        <v>6712</v>
      </c>
      <c r="AL1499" s="187" t="s">
        <v>6713</v>
      </c>
      <c r="AM1499" s="162"/>
      <c r="AN1499" s="162"/>
      <c r="AO1499" s="162"/>
      <c r="AP1499" s="162"/>
      <c r="AQ1499" s="162"/>
      <c r="AR1499" s="162"/>
      <c r="AS1499" s="162"/>
      <c r="AT1499" s="162"/>
      <c r="AU1499" s="162"/>
      <c r="AV1499" s="162"/>
      <c r="AW1499" s="162"/>
      <c r="AX1499" s="162">
        <v>1497</v>
      </c>
      <c r="AY1499" s="162" t="s">
        <v>361</v>
      </c>
      <c r="AZ1499" s="162">
        <v>0</v>
      </c>
      <c r="BA1499" s="206" t="s">
        <v>361</v>
      </c>
      <c r="BB1499" s="162" t="s">
        <v>361</v>
      </c>
    </row>
    <row r="1500" spans="34:54">
      <c r="AH1500" s="165">
        <v>1009</v>
      </c>
      <c r="AI1500" s="189">
        <v>1499</v>
      </c>
      <c r="AJ1500" s="189" t="s">
        <v>6714</v>
      </c>
      <c r="AK1500" s="183" t="s">
        <v>6715</v>
      </c>
      <c r="AL1500" s="186" t="s">
        <v>6716</v>
      </c>
      <c r="AM1500" s="162"/>
      <c r="AN1500" s="162"/>
      <c r="AO1500" s="162"/>
      <c r="AP1500" s="162"/>
      <c r="AQ1500" s="162"/>
      <c r="AR1500" s="162"/>
      <c r="AS1500" s="162"/>
      <c r="AT1500" s="162"/>
      <c r="AU1500" s="162"/>
      <c r="AV1500" s="162"/>
      <c r="AW1500" s="162"/>
      <c r="AX1500" s="162">
        <v>1498</v>
      </c>
      <c r="AY1500" s="162" t="s">
        <v>361</v>
      </c>
      <c r="AZ1500" s="162">
        <v>0</v>
      </c>
      <c r="BA1500" s="206" t="s">
        <v>361</v>
      </c>
      <c r="BB1500" s="162" t="s">
        <v>361</v>
      </c>
    </row>
    <row r="1501" spans="34:54">
      <c r="AH1501" s="165">
        <v>1009</v>
      </c>
      <c r="AI1501" s="189">
        <v>1500</v>
      </c>
      <c r="AJ1501" s="189" t="s">
        <v>6717</v>
      </c>
      <c r="AK1501" s="184" t="s">
        <v>6718</v>
      </c>
      <c r="AL1501" s="187" t="s">
        <v>6719</v>
      </c>
      <c r="AM1501" s="162"/>
      <c r="AN1501" s="162"/>
      <c r="AO1501" s="162"/>
      <c r="AP1501" s="162"/>
      <c r="AQ1501" s="162"/>
      <c r="AR1501" s="162"/>
      <c r="AS1501" s="162"/>
      <c r="AT1501" s="162"/>
      <c r="AU1501" s="162"/>
      <c r="AV1501" s="162"/>
      <c r="AW1501" s="162"/>
      <c r="AX1501" s="162">
        <v>1499</v>
      </c>
      <c r="AY1501" s="162" t="s">
        <v>361</v>
      </c>
      <c r="AZ1501" s="162">
        <v>0</v>
      </c>
      <c r="BA1501" s="206" t="s">
        <v>361</v>
      </c>
      <c r="BB1501" s="162" t="s">
        <v>361</v>
      </c>
    </row>
    <row r="1502" spans="34:54">
      <c r="AH1502" s="165">
        <v>1009</v>
      </c>
      <c r="AI1502" s="189">
        <v>1501</v>
      </c>
      <c r="AJ1502" s="189" t="s">
        <v>6720</v>
      </c>
      <c r="AK1502" s="183" t="s">
        <v>6721</v>
      </c>
      <c r="AL1502" s="186" t="s">
        <v>6722</v>
      </c>
      <c r="AM1502" s="162"/>
      <c r="AN1502" s="162"/>
      <c r="AO1502" s="162"/>
      <c r="AP1502" s="162"/>
      <c r="AQ1502" s="162"/>
      <c r="AR1502" s="162"/>
      <c r="AS1502" s="162"/>
      <c r="AT1502" s="162"/>
      <c r="AU1502" s="162"/>
      <c r="AV1502" s="162"/>
      <c r="AW1502" s="162"/>
      <c r="AX1502" s="162">
        <v>1500</v>
      </c>
      <c r="AY1502" s="162" t="s">
        <v>361</v>
      </c>
      <c r="AZ1502" s="162">
        <v>0</v>
      </c>
      <c r="BA1502" s="206" t="s">
        <v>361</v>
      </c>
      <c r="BB1502" s="162" t="s">
        <v>361</v>
      </c>
    </row>
    <row r="1503" spans="34:54">
      <c r="AH1503" s="165">
        <v>1009</v>
      </c>
      <c r="AI1503" s="189">
        <v>1502</v>
      </c>
      <c r="AJ1503" s="189" t="s">
        <v>6723</v>
      </c>
      <c r="AK1503" s="184" t="s">
        <v>6034</v>
      </c>
      <c r="AL1503" s="187" t="s">
        <v>6724</v>
      </c>
      <c r="AM1503" s="162"/>
      <c r="AN1503" s="162"/>
      <c r="AO1503" s="162"/>
      <c r="AP1503" s="162"/>
      <c r="AQ1503" s="162"/>
      <c r="AR1503" s="162"/>
      <c r="AS1503" s="162"/>
      <c r="AT1503" s="162"/>
      <c r="AU1503" s="162"/>
      <c r="AV1503" s="162"/>
      <c r="AW1503" s="162"/>
      <c r="AX1503" s="162">
        <v>1501</v>
      </c>
      <c r="AY1503" s="162" t="s">
        <v>361</v>
      </c>
      <c r="AZ1503" s="162">
        <v>0</v>
      </c>
      <c r="BA1503" s="206" t="s">
        <v>361</v>
      </c>
      <c r="BB1503" s="162" t="s">
        <v>361</v>
      </c>
    </row>
    <row r="1504" spans="34:54">
      <c r="AH1504" s="165">
        <v>1009</v>
      </c>
      <c r="AI1504" s="189">
        <v>1503</v>
      </c>
      <c r="AJ1504" s="189" t="s">
        <v>6725</v>
      </c>
      <c r="AK1504" s="183" t="s">
        <v>6726</v>
      </c>
      <c r="AL1504" s="186" t="s">
        <v>6727</v>
      </c>
      <c r="AM1504" s="162"/>
      <c r="AN1504" s="162"/>
      <c r="AO1504" s="162"/>
      <c r="AP1504" s="162"/>
      <c r="AQ1504" s="162"/>
      <c r="AR1504" s="162"/>
      <c r="AS1504" s="162"/>
      <c r="AT1504" s="162"/>
      <c r="AU1504" s="162"/>
      <c r="AV1504" s="162"/>
      <c r="AW1504" s="162"/>
      <c r="AX1504" s="162">
        <v>1502</v>
      </c>
      <c r="AY1504" s="162" t="s">
        <v>361</v>
      </c>
      <c r="AZ1504" s="162">
        <v>0</v>
      </c>
      <c r="BA1504" s="206" t="s">
        <v>361</v>
      </c>
      <c r="BB1504" s="162" t="s">
        <v>361</v>
      </c>
    </row>
    <row r="1505" spans="34:54">
      <c r="AH1505" s="165">
        <v>1009</v>
      </c>
      <c r="AI1505" s="189">
        <v>1504</v>
      </c>
      <c r="AJ1505" s="189" t="s">
        <v>6728</v>
      </c>
      <c r="AK1505" s="184" t="s">
        <v>6729</v>
      </c>
      <c r="AL1505" s="187" t="s">
        <v>6730</v>
      </c>
      <c r="AM1505" s="162"/>
      <c r="AN1505" s="162"/>
      <c r="AO1505" s="162"/>
      <c r="AP1505" s="162"/>
      <c r="AQ1505" s="162"/>
      <c r="AR1505" s="162"/>
      <c r="AS1505" s="162"/>
      <c r="AT1505" s="162"/>
      <c r="AU1505" s="162"/>
      <c r="AV1505" s="162"/>
      <c r="AW1505" s="162"/>
      <c r="AX1505" s="162">
        <v>1503</v>
      </c>
      <c r="AY1505" s="162" t="s">
        <v>361</v>
      </c>
      <c r="AZ1505" s="162">
        <v>0</v>
      </c>
      <c r="BA1505" s="206" t="s">
        <v>361</v>
      </c>
      <c r="BB1505" s="162" t="s">
        <v>361</v>
      </c>
    </row>
    <row r="1506" spans="34:54">
      <c r="AH1506" s="165">
        <v>1009</v>
      </c>
      <c r="AI1506" s="189">
        <v>1505</v>
      </c>
      <c r="AJ1506" s="189" t="s">
        <v>6731</v>
      </c>
      <c r="AK1506" s="183" t="s">
        <v>6732</v>
      </c>
      <c r="AL1506" s="186" t="s">
        <v>6733</v>
      </c>
      <c r="AM1506" s="162"/>
      <c r="AN1506" s="162"/>
      <c r="AO1506" s="162"/>
      <c r="AP1506" s="162"/>
      <c r="AQ1506" s="162"/>
      <c r="AR1506" s="162"/>
      <c r="AS1506" s="162"/>
      <c r="AT1506" s="162"/>
      <c r="AU1506" s="162"/>
      <c r="AV1506" s="162"/>
      <c r="AW1506" s="162"/>
      <c r="AX1506" s="162">
        <v>1504</v>
      </c>
      <c r="AY1506" s="162" t="s">
        <v>361</v>
      </c>
      <c r="AZ1506" s="162">
        <v>0</v>
      </c>
      <c r="BA1506" s="206" t="s">
        <v>361</v>
      </c>
      <c r="BB1506" s="162" t="s">
        <v>361</v>
      </c>
    </row>
    <row r="1507" spans="34:54">
      <c r="AH1507" s="165">
        <v>1009</v>
      </c>
      <c r="AI1507" s="189">
        <v>1506</v>
      </c>
      <c r="AJ1507" s="189" t="s">
        <v>6734</v>
      </c>
      <c r="AK1507" s="184" t="s">
        <v>6735</v>
      </c>
      <c r="AL1507" s="187" t="s">
        <v>6736</v>
      </c>
      <c r="AM1507" s="162"/>
      <c r="AN1507" s="162"/>
      <c r="AO1507" s="162"/>
      <c r="AP1507" s="162"/>
      <c r="AQ1507" s="162"/>
      <c r="AR1507" s="162"/>
      <c r="AS1507" s="162"/>
      <c r="AT1507" s="162"/>
      <c r="AU1507" s="162"/>
      <c r="AV1507" s="162"/>
      <c r="AW1507" s="162"/>
      <c r="AX1507" s="162">
        <v>1505</v>
      </c>
      <c r="AY1507" s="162" t="s">
        <v>361</v>
      </c>
      <c r="AZ1507" s="162">
        <v>0</v>
      </c>
      <c r="BA1507" s="206" t="s">
        <v>361</v>
      </c>
      <c r="BB1507" s="162" t="s">
        <v>361</v>
      </c>
    </row>
    <row r="1508" spans="34:54">
      <c r="AH1508" s="165">
        <v>1009</v>
      </c>
      <c r="AI1508" s="189">
        <v>1507</v>
      </c>
      <c r="AJ1508" s="189" t="s">
        <v>6737</v>
      </c>
      <c r="AK1508" s="183" t="s">
        <v>6738</v>
      </c>
      <c r="AL1508" s="186" t="s">
        <v>6739</v>
      </c>
      <c r="AM1508" s="162"/>
      <c r="AN1508" s="162"/>
      <c r="AO1508" s="162"/>
      <c r="AP1508" s="162"/>
      <c r="AQ1508" s="162"/>
      <c r="AR1508" s="162"/>
      <c r="AS1508" s="162"/>
      <c r="AT1508" s="162"/>
      <c r="AU1508" s="162"/>
      <c r="AV1508" s="162"/>
      <c r="AW1508" s="162"/>
      <c r="AX1508" s="162">
        <v>1506</v>
      </c>
      <c r="AY1508" s="162" t="s">
        <v>361</v>
      </c>
      <c r="AZ1508" s="162">
        <v>0</v>
      </c>
      <c r="BA1508" s="206" t="s">
        <v>361</v>
      </c>
      <c r="BB1508" s="162" t="s">
        <v>361</v>
      </c>
    </row>
    <row r="1509" spans="34:54">
      <c r="AH1509" s="165">
        <v>1009</v>
      </c>
      <c r="AI1509" s="189">
        <v>1508</v>
      </c>
      <c r="AJ1509" s="189" t="s">
        <v>6740</v>
      </c>
      <c r="AK1509" s="184" t="s">
        <v>6741</v>
      </c>
      <c r="AL1509" s="187" t="s">
        <v>6742</v>
      </c>
      <c r="AM1509" s="162"/>
      <c r="AN1509" s="162"/>
      <c r="AO1509" s="162"/>
      <c r="AP1509" s="162"/>
      <c r="AQ1509" s="162"/>
      <c r="AR1509" s="162"/>
      <c r="AS1509" s="162"/>
      <c r="AT1509" s="162"/>
      <c r="AU1509" s="162"/>
      <c r="AV1509" s="162"/>
      <c r="AW1509" s="162"/>
      <c r="AX1509" s="162">
        <v>1507</v>
      </c>
      <c r="AY1509" s="162" t="s">
        <v>361</v>
      </c>
      <c r="AZ1509" s="162">
        <v>0</v>
      </c>
      <c r="BA1509" s="206" t="s">
        <v>361</v>
      </c>
      <c r="BB1509" s="162" t="s">
        <v>361</v>
      </c>
    </row>
    <row r="1510" spans="34:54">
      <c r="AH1510" s="165">
        <v>1009</v>
      </c>
      <c r="AI1510" s="189">
        <v>1509</v>
      </c>
      <c r="AJ1510" s="189" t="s">
        <v>6743</v>
      </c>
      <c r="AK1510" s="183" t="s">
        <v>6744</v>
      </c>
      <c r="AL1510" s="186" t="s">
        <v>6745</v>
      </c>
      <c r="AM1510" s="162"/>
      <c r="AN1510" s="162"/>
      <c r="AO1510" s="162"/>
      <c r="AP1510" s="162"/>
      <c r="AQ1510" s="162"/>
      <c r="AR1510" s="162"/>
      <c r="AS1510" s="162"/>
      <c r="AT1510" s="162"/>
      <c r="AU1510" s="162"/>
      <c r="AV1510" s="162"/>
      <c r="AW1510" s="162"/>
      <c r="AX1510" s="162">
        <v>1508</v>
      </c>
      <c r="AY1510" s="162" t="s">
        <v>361</v>
      </c>
      <c r="AZ1510" s="162">
        <v>0</v>
      </c>
      <c r="BA1510" s="206" t="s">
        <v>361</v>
      </c>
      <c r="BB1510" s="162" t="s">
        <v>361</v>
      </c>
    </row>
    <row r="1511" spans="34:54">
      <c r="AH1511" s="165">
        <v>1009</v>
      </c>
      <c r="AI1511" s="189">
        <v>1510</v>
      </c>
      <c r="AJ1511" s="189" t="s">
        <v>6746</v>
      </c>
      <c r="AK1511" s="184" t="s">
        <v>6747</v>
      </c>
      <c r="AL1511" s="187" t="s">
        <v>6748</v>
      </c>
      <c r="AM1511" s="162"/>
      <c r="AN1511" s="162"/>
      <c r="AO1511" s="162"/>
      <c r="AP1511" s="162"/>
      <c r="AQ1511" s="162"/>
      <c r="AR1511" s="162"/>
      <c r="AS1511" s="162"/>
      <c r="AT1511" s="162"/>
      <c r="AU1511" s="162"/>
      <c r="AV1511" s="162"/>
      <c r="AW1511" s="162"/>
      <c r="AX1511" s="162">
        <v>1509</v>
      </c>
      <c r="AY1511" s="162" t="s">
        <v>361</v>
      </c>
      <c r="AZ1511" s="162">
        <v>0</v>
      </c>
      <c r="BA1511" s="206" t="s">
        <v>361</v>
      </c>
      <c r="BB1511" s="162" t="s">
        <v>361</v>
      </c>
    </row>
    <row r="1512" spans="34:54">
      <c r="AH1512" s="165">
        <v>1009</v>
      </c>
      <c r="AI1512" s="189">
        <v>1511</v>
      </c>
      <c r="AJ1512" s="189" t="s">
        <v>6749</v>
      </c>
      <c r="AK1512" s="183" t="s">
        <v>6750</v>
      </c>
      <c r="AL1512" s="186" t="s">
        <v>6751</v>
      </c>
      <c r="AM1512" s="162"/>
      <c r="AN1512" s="162"/>
      <c r="AO1512" s="162"/>
      <c r="AP1512" s="162"/>
      <c r="AQ1512" s="162"/>
      <c r="AR1512" s="162"/>
      <c r="AS1512" s="162"/>
      <c r="AT1512" s="162"/>
      <c r="AU1512" s="162"/>
      <c r="AV1512" s="162"/>
      <c r="AW1512" s="162"/>
      <c r="AX1512" s="162">
        <v>1510</v>
      </c>
      <c r="AY1512" s="162" t="s">
        <v>361</v>
      </c>
      <c r="AZ1512" s="162">
        <v>0</v>
      </c>
      <c r="BA1512" s="206" t="s">
        <v>361</v>
      </c>
      <c r="BB1512" s="162" t="s">
        <v>361</v>
      </c>
    </row>
    <row r="1513" spans="34:54">
      <c r="AH1513" s="165">
        <v>1009</v>
      </c>
      <c r="AI1513" s="189">
        <v>1512</v>
      </c>
      <c r="AJ1513" s="189" t="s">
        <v>6752</v>
      </c>
      <c r="AK1513" s="184" t="s">
        <v>6753</v>
      </c>
      <c r="AL1513" s="187" t="s">
        <v>6754</v>
      </c>
      <c r="AM1513" s="162"/>
      <c r="AN1513" s="162"/>
      <c r="AO1513" s="162"/>
      <c r="AP1513" s="162"/>
      <c r="AQ1513" s="162"/>
      <c r="AR1513" s="162"/>
      <c r="AS1513" s="162"/>
      <c r="AT1513" s="162"/>
      <c r="AU1513" s="162"/>
      <c r="AV1513" s="162"/>
      <c r="AW1513" s="162"/>
      <c r="AX1513" s="162">
        <v>1511</v>
      </c>
      <c r="AY1513" s="162" t="s">
        <v>361</v>
      </c>
      <c r="AZ1513" s="162">
        <v>0</v>
      </c>
      <c r="BA1513" s="206" t="s">
        <v>361</v>
      </c>
      <c r="BB1513" s="162" t="s">
        <v>361</v>
      </c>
    </row>
    <row r="1514" spans="34:54">
      <c r="AH1514" s="165">
        <v>1009</v>
      </c>
      <c r="AI1514" s="189">
        <v>1513</v>
      </c>
      <c r="AJ1514" s="189" t="s">
        <v>6755</v>
      </c>
      <c r="AK1514" s="183" t="s">
        <v>6756</v>
      </c>
      <c r="AL1514" s="186" t="s">
        <v>6757</v>
      </c>
      <c r="AM1514" s="162"/>
      <c r="AN1514" s="162"/>
      <c r="AO1514" s="162"/>
      <c r="AP1514" s="162"/>
      <c r="AQ1514" s="162"/>
      <c r="AR1514" s="162"/>
      <c r="AS1514" s="162"/>
      <c r="AT1514" s="162"/>
      <c r="AU1514" s="162"/>
      <c r="AV1514" s="162"/>
      <c r="AW1514" s="162"/>
      <c r="AX1514" s="162">
        <v>1512</v>
      </c>
      <c r="AY1514" s="162" t="s">
        <v>361</v>
      </c>
      <c r="AZ1514" s="162">
        <v>0</v>
      </c>
      <c r="BA1514" s="206" t="s">
        <v>361</v>
      </c>
      <c r="BB1514" s="162" t="s">
        <v>361</v>
      </c>
    </row>
    <row r="1515" spans="34:54">
      <c r="AH1515" s="165">
        <v>1009</v>
      </c>
      <c r="AI1515" s="189">
        <v>1514</v>
      </c>
      <c r="AJ1515" s="189" t="s">
        <v>6758</v>
      </c>
      <c r="AK1515" s="184" t="s">
        <v>6759</v>
      </c>
      <c r="AL1515" s="187" t="s">
        <v>6760</v>
      </c>
      <c r="AM1515" s="162"/>
      <c r="AN1515" s="162"/>
      <c r="AO1515" s="162"/>
      <c r="AP1515" s="162"/>
      <c r="AQ1515" s="162"/>
      <c r="AR1515" s="162"/>
      <c r="AS1515" s="162"/>
      <c r="AT1515" s="162"/>
      <c r="AU1515" s="162"/>
      <c r="AV1515" s="162"/>
      <c r="AW1515" s="162"/>
      <c r="AX1515" s="162">
        <v>1513</v>
      </c>
      <c r="AY1515" s="162" t="s">
        <v>361</v>
      </c>
      <c r="AZ1515" s="162">
        <v>0</v>
      </c>
      <c r="BA1515" s="206" t="s">
        <v>361</v>
      </c>
      <c r="BB1515" s="162" t="s">
        <v>361</v>
      </c>
    </row>
    <row r="1516" spans="34:54">
      <c r="AH1516" s="165">
        <v>1009</v>
      </c>
      <c r="AI1516" s="189">
        <v>1515</v>
      </c>
      <c r="AJ1516" s="189" t="s">
        <v>6761</v>
      </c>
      <c r="AK1516" s="183" t="s">
        <v>6762</v>
      </c>
      <c r="AL1516" s="186" t="s">
        <v>6763</v>
      </c>
      <c r="AM1516" s="162"/>
      <c r="AN1516" s="162"/>
      <c r="AO1516" s="162"/>
      <c r="AP1516" s="162"/>
      <c r="AQ1516" s="162"/>
      <c r="AR1516" s="162"/>
      <c r="AS1516" s="162"/>
      <c r="AT1516" s="162"/>
      <c r="AU1516" s="162"/>
      <c r="AV1516" s="162"/>
      <c r="AW1516" s="162"/>
      <c r="AX1516" s="162">
        <v>1514</v>
      </c>
      <c r="AY1516" s="162" t="s">
        <v>361</v>
      </c>
      <c r="AZ1516" s="162">
        <v>0</v>
      </c>
      <c r="BA1516" s="206" t="s">
        <v>361</v>
      </c>
      <c r="BB1516" s="162" t="s">
        <v>361</v>
      </c>
    </row>
    <row r="1517" spans="34:54">
      <c r="AH1517" s="165">
        <v>1010</v>
      </c>
      <c r="AI1517" s="189">
        <v>1516</v>
      </c>
      <c r="AJ1517" s="189" t="s">
        <v>6764</v>
      </c>
      <c r="AK1517" s="184" t="s">
        <v>182</v>
      </c>
      <c r="AL1517" s="187" t="s">
        <v>6765</v>
      </c>
      <c r="AM1517" s="162"/>
      <c r="AN1517" s="162"/>
      <c r="AO1517" s="162"/>
      <c r="AP1517" s="162"/>
      <c r="AQ1517" s="162"/>
      <c r="AR1517" s="162"/>
      <c r="AS1517" s="162"/>
      <c r="AT1517" s="162"/>
      <c r="AU1517" s="162"/>
      <c r="AV1517" s="162"/>
      <c r="AW1517" s="162"/>
      <c r="AX1517" s="162">
        <v>1515</v>
      </c>
      <c r="AY1517" s="162" t="s">
        <v>361</v>
      </c>
      <c r="AZ1517" s="162">
        <v>0</v>
      </c>
      <c r="BA1517" s="206" t="s">
        <v>361</v>
      </c>
      <c r="BB1517" s="162" t="s">
        <v>361</v>
      </c>
    </row>
    <row r="1518" spans="34:54">
      <c r="AH1518" s="165">
        <v>1010</v>
      </c>
      <c r="AI1518" s="189">
        <v>1517</v>
      </c>
      <c r="AJ1518" s="189" t="s">
        <v>6766</v>
      </c>
      <c r="AK1518" s="183" t="s">
        <v>6767</v>
      </c>
      <c r="AL1518" s="186" t="s">
        <v>6768</v>
      </c>
      <c r="AM1518" s="162"/>
      <c r="AN1518" s="162"/>
      <c r="AO1518" s="162"/>
      <c r="AP1518" s="162"/>
      <c r="AQ1518" s="162"/>
      <c r="AR1518" s="162"/>
      <c r="AS1518" s="162"/>
      <c r="AT1518" s="162"/>
      <c r="AU1518" s="162"/>
      <c r="AV1518" s="162"/>
      <c r="AW1518" s="162"/>
      <c r="AX1518" s="162">
        <v>1516</v>
      </c>
      <c r="AY1518" s="162" t="s">
        <v>361</v>
      </c>
      <c r="AZ1518" s="162">
        <v>0</v>
      </c>
      <c r="BA1518" s="206" t="s">
        <v>361</v>
      </c>
      <c r="BB1518" s="162" t="s">
        <v>361</v>
      </c>
    </row>
    <row r="1519" spans="34:54">
      <c r="AH1519" s="165">
        <v>1010</v>
      </c>
      <c r="AI1519" s="189">
        <v>1518</v>
      </c>
      <c r="AJ1519" s="189" t="s">
        <v>6769</v>
      </c>
      <c r="AK1519" s="184" t="s">
        <v>196</v>
      </c>
      <c r="AL1519" s="187" t="s">
        <v>6770</v>
      </c>
      <c r="AM1519" s="162"/>
      <c r="AN1519" s="162"/>
      <c r="AO1519" s="162"/>
      <c r="AP1519" s="162"/>
      <c r="AQ1519" s="162"/>
      <c r="AR1519" s="162"/>
      <c r="AS1519" s="162"/>
      <c r="AT1519" s="162"/>
      <c r="AU1519" s="162"/>
      <c r="AV1519" s="162"/>
      <c r="AW1519" s="162"/>
      <c r="AX1519" s="162">
        <v>1517</v>
      </c>
      <c r="AY1519" s="162" t="s">
        <v>361</v>
      </c>
      <c r="AZ1519" s="162">
        <v>0</v>
      </c>
      <c r="BA1519" s="206" t="s">
        <v>361</v>
      </c>
      <c r="BB1519" s="162" t="s">
        <v>361</v>
      </c>
    </row>
    <row r="1520" spans="34:54">
      <c r="AH1520" s="165">
        <v>1011</v>
      </c>
      <c r="AI1520" s="189">
        <v>1519</v>
      </c>
      <c r="AJ1520" s="189" t="s">
        <v>6771</v>
      </c>
      <c r="AK1520" s="183" t="s">
        <v>6131</v>
      </c>
      <c r="AL1520" s="186" t="s">
        <v>6772</v>
      </c>
      <c r="AM1520" s="162"/>
      <c r="AN1520" s="162"/>
      <c r="AO1520" s="162"/>
      <c r="AP1520" s="162"/>
      <c r="AQ1520" s="162"/>
      <c r="AR1520" s="162"/>
      <c r="AS1520" s="162"/>
      <c r="AT1520" s="162"/>
      <c r="AU1520" s="162"/>
      <c r="AV1520" s="162"/>
      <c r="AW1520" s="162"/>
      <c r="AX1520" s="162">
        <v>1518</v>
      </c>
      <c r="AY1520" s="162" t="s">
        <v>361</v>
      </c>
      <c r="AZ1520" s="162">
        <v>0</v>
      </c>
      <c r="BA1520" s="206" t="s">
        <v>361</v>
      </c>
      <c r="BB1520" s="162" t="s">
        <v>361</v>
      </c>
    </row>
    <row r="1521" spans="34:54">
      <c r="AH1521" s="165">
        <v>1011</v>
      </c>
      <c r="AI1521" s="189">
        <v>1520</v>
      </c>
      <c r="AJ1521" s="189" t="s">
        <v>6773</v>
      </c>
      <c r="AK1521" s="184" t="s">
        <v>211</v>
      </c>
      <c r="AL1521" s="187" t="s">
        <v>6774</v>
      </c>
      <c r="AM1521" s="162"/>
      <c r="AN1521" s="162"/>
      <c r="AO1521" s="162"/>
      <c r="AP1521" s="162"/>
      <c r="AQ1521" s="162"/>
      <c r="AR1521" s="162"/>
      <c r="AS1521" s="162"/>
      <c r="AT1521" s="162"/>
      <c r="AU1521" s="162"/>
      <c r="AV1521" s="162"/>
      <c r="AW1521" s="162"/>
      <c r="AX1521" s="162">
        <v>1519</v>
      </c>
      <c r="AY1521" s="162" t="s">
        <v>361</v>
      </c>
      <c r="AZ1521" s="162">
        <v>0</v>
      </c>
      <c r="BA1521" s="206" t="s">
        <v>361</v>
      </c>
      <c r="BB1521" s="162" t="s">
        <v>361</v>
      </c>
    </row>
    <row r="1522" spans="34:54">
      <c r="AH1522" s="165">
        <v>1011</v>
      </c>
      <c r="AI1522" s="189">
        <v>1521</v>
      </c>
      <c r="AJ1522" s="189" t="s">
        <v>6775</v>
      </c>
      <c r="AK1522" s="183" t="s">
        <v>6776</v>
      </c>
      <c r="AL1522" s="186" t="s">
        <v>6777</v>
      </c>
      <c r="AM1522" s="162"/>
      <c r="AN1522" s="162"/>
      <c r="AO1522" s="162"/>
      <c r="AP1522" s="162"/>
      <c r="AQ1522" s="162"/>
      <c r="AR1522" s="162"/>
      <c r="AS1522" s="162"/>
      <c r="AT1522" s="162"/>
      <c r="AU1522" s="162"/>
      <c r="AV1522" s="162"/>
      <c r="AW1522" s="162"/>
      <c r="AX1522" s="162">
        <v>1520</v>
      </c>
      <c r="AY1522" s="162" t="s">
        <v>361</v>
      </c>
      <c r="AZ1522" s="162">
        <v>0</v>
      </c>
      <c r="BA1522" s="206" t="s">
        <v>361</v>
      </c>
      <c r="BB1522" s="162" t="s">
        <v>361</v>
      </c>
    </row>
    <row r="1523" spans="34:54">
      <c r="AH1523" s="165">
        <v>1012</v>
      </c>
      <c r="AI1523" s="189">
        <v>1522</v>
      </c>
      <c r="AJ1523" s="189" t="s">
        <v>6778</v>
      </c>
      <c r="AK1523" s="184" t="s">
        <v>6779</v>
      </c>
      <c r="AL1523" s="187" t="s">
        <v>6780</v>
      </c>
      <c r="AM1523" s="162"/>
      <c r="AN1523" s="162"/>
      <c r="AO1523" s="162"/>
      <c r="AP1523" s="162"/>
      <c r="AQ1523" s="162"/>
      <c r="AR1523" s="162"/>
      <c r="AS1523" s="162"/>
      <c r="AT1523" s="162"/>
      <c r="AU1523" s="162"/>
      <c r="AV1523" s="162"/>
      <c r="AW1523" s="162"/>
      <c r="AX1523" s="162">
        <v>1521</v>
      </c>
      <c r="AY1523" s="162" t="s">
        <v>361</v>
      </c>
      <c r="AZ1523" s="162">
        <v>0</v>
      </c>
      <c r="BA1523" s="206" t="s">
        <v>361</v>
      </c>
      <c r="BB1523" s="162" t="s">
        <v>361</v>
      </c>
    </row>
    <row r="1524" spans="34:54">
      <c r="AH1524" s="165">
        <v>1012</v>
      </c>
      <c r="AI1524" s="189">
        <v>1523</v>
      </c>
      <c r="AJ1524" s="189" t="s">
        <v>6781</v>
      </c>
      <c r="AK1524" s="183" t="s">
        <v>6782</v>
      </c>
      <c r="AL1524" s="186" t="s">
        <v>6783</v>
      </c>
      <c r="AM1524" s="162"/>
      <c r="AN1524" s="162"/>
      <c r="AO1524" s="162"/>
      <c r="AP1524" s="162"/>
      <c r="AQ1524" s="162"/>
      <c r="AR1524" s="162"/>
      <c r="AS1524" s="162"/>
      <c r="AT1524" s="162"/>
      <c r="AU1524" s="162"/>
      <c r="AV1524" s="162"/>
      <c r="AW1524" s="162"/>
      <c r="AX1524" s="162">
        <v>1522</v>
      </c>
      <c r="AY1524" s="162" t="s">
        <v>361</v>
      </c>
      <c r="AZ1524" s="162">
        <v>0</v>
      </c>
      <c r="BA1524" s="206" t="s">
        <v>361</v>
      </c>
      <c r="BB1524" s="162" t="s">
        <v>361</v>
      </c>
    </row>
    <row r="1525" spans="34:54">
      <c r="AH1525" s="165">
        <v>1012</v>
      </c>
      <c r="AI1525" s="189">
        <v>1524</v>
      </c>
      <c r="AJ1525" s="189" t="s">
        <v>6784</v>
      </c>
      <c r="AK1525" s="184" t="s">
        <v>6785</v>
      </c>
      <c r="AL1525" s="187" t="s">
        <v>6786</v>
      </c>
      <c r="AM1525" s="162"/>
      <c r="AN1525" s="162"/>
      <c r="AO1525" s="162"/>
      <c r="AP1525" s="162"/>
      <c r="AQ1525" s="162"/>
      <c r="AR1525" s="162"/>
      <c r="AS1525" s="162"/>
      <c r="AT1525" s="162"/>
      <c r="AU1525" s="162"/>
      <c r="AV1525" s="162"/>
      <c r="AW1525" s="162"/>
      <c r="AX1525" s="162">
        <v>1523</v>
      </c>
      <c r="AY1525" s="162" t="s">
        <v>361</v>
      </c>
      <c r="AZ1525" s="162">
        <v>0</v>
      </c>
      <c r="BA1525" s="206" t="s">
        <v>361</v>
      </c>
      <c r="BB1525" s="162" t="s">
        <v>361</v>
      </c>
    </row>
    <row r="1526" spans="34:54">
      <c r="AH1526" s="165">
        <v>1012</v>
      </c>
      <c r="AI1526" s="189">
        <v>1525</v>
      </c>
      <c r="AJ1526" s="189" t="s">
        <v>6787</v>
      </c>
      <c r="AK1526" s="183" t="s">
        <v>6788</v>
      </c>
      <c r="AL1526" s="186" t="s">
        <v>6789</v>
      </c>
      <c r="AM1526" s="162"/>
      <c r="AN1526" s="162"/>
      <c r="AO1526" s="162"/>
      <c r="AP1526" s="162"/>
      <c r="AQ1526" s="162"/>
      <c r="AR1526" s="162"/>
      <c r="AS1526" s="162"/>
      <c r="AT1526" s="162"/>
      <c r="AU1526" s="162"/>
      <c r="AV1526" s="162"/>
      <c r="AW1526" s="162"/>
      <c r="AX1526" s="162">
        <v>1524</v>
      </c>
      <c r="AY1526" s="162" t="s">
        <v>361</v>
      </c>
      <c r="AZ1526" s="162">
        <v>0</v>
      </c>
      <c r="BA1526" s="206" t="s">
        <v>361</v>
      </c>
      <c r="BB1526" s="162" t="s">
        <v>361</v>
      </c>
    </row>
    <row r="1527" spans="34:54">
      <c r="AH1527" s="165">
        <v>1012</v>
      </c>
      <c r="AI1527" s="189">
        <v>1526</v>
      </c>
      <c r="AJ1527" s="189" t="s">
        <v>6790</v>
      </c>
      <c r="AK1527" s="184" t="s">
        <v>6791</v>
      </c>
      <c r="AL1527" s="187" t="s">
        <v>6792</v>
      </c>
      <c r="AM1527" s="162"/>
      <c r="AN1527" s="162"/>
      <c r="AO1527" s="162"/>
      <c r="AP1527" s="162"/>
      <c r="AQ1527" s="162"/>
      <c r="AR1527" s="162"/>
      <c r="AS1527" s="162"/>
      <c r="AT1527" s="162"/>
      <c r="AU1527" s="162"/>
      <c r="AV1527" s="162"/>
      <c r="AW1527" s="162"/>
      <c r="AX1527" s="162">
        <v>1525</v>
      </c>
      <c r="AY1527" s="162" t="s">
        <v>361</v>
      </c>
      <c r="AZ1527" s="162">
        <v>0</v>
      </c>
      <c r="BA1527" s="206" t="s">
        <v>361</v>
      </c>
      <c r="BB1527" s="162" t="s">
        <v>361</v>
      </c>
    </row>
    <row r="1528" spans="34:54">
      <c r="AH1528" s="165">
        <v>1012</v>
      </c>
      <c r="AI1528" s="189">
        <v>1527</v>
      </c>
      <c r="AJ1528" s="189" t="s">
        <v>6793</v>
      </c>
      <c r="AK1528" s="183" t="s">
        <v>6794</v>
      </c>
      <c r="AL1528" s="186" t="s">
        <v>6795</v>
      </c>
      <c r="AM1528" s="162"/>
      <c r="AN1528" s="162"/>
      <c r="AO1528" s="162"/>
      <c r="AP1528" s="162"/>
      <c r="AQ1528" s="162"/>
      <c r="AR1528" s="162"/>
      <c r="AS1528" s="162"/>
      <c r="AT1528" s="162"/>
      <c r="AU1528" s="162"/>
      <c r="AV1528" s="162"/>
      <c r="AW1528" s="162"/>
      <c r="AX1528" s="162">
        <v>1526</v>
      </c>
      <c r="AY1528" s="162" t="s">
        <v>361</v>
      </c>
      <c r="AZ1528" s="162">
        <v>0</v>
      </c>
      <c r="BA1528" s="206" t="s">
        <v>361</v>
      </c>
      <c r="BB1528" s="162" t="s">
        <v>361</v>
      </c>
    </row>
    <row r="1529" spans="34:54">
      <c r="AH1529" s="165">
        <v>1012</v>
      </c>
      <c r="AI1529" s="189">
        <v>1528</v>
      </c>
      <c r="AJ1529" s="189" t="s">
        <v>6796</v>
      </c>
      <c r="AK1529" s="184" t="s">
        <v>6797</v>
      </c>
      <c r="AL1529" s="187" t="s">
        <v>6798</v>
      </c>
      <c r="AM1529" s="162"/>
      <c r="AN1529" s="162"/>
      <c r="AO1529" s="162"/>
      <c r="AP1529" s="162"/>
      <c r="AQ1529" s="162"/>
      <c r="AR1529" s="162"/>
      <c r="AS1529" s="162"/>
      <c r="AT1529" s="162"/>
      <c r="AU1529" s="162"/>
      <c r="AV1529" s="162"/>
      <c r="AW1529" s="162"/>
      <c r="AX1529" s="162">
        <v>1527</v>
      </c>
      <c r="AY1529" s="162" t="s">
        <v>361</v>
      </c>
      <c r="AZ1529" s="162">
        <v>0</v>
      </c>
      <c r="BA1529" s="206" t="s">
        <v>361</v>
      </c>
      <c r="BB1529" s="162" t="s">
        <v>361</v>
      </c>
    </row>
    <row r="1530" spans="34:54">
      <c r="AH1530" s="165">
        <v>1013</v>
      </c>
      <c r="AI1530" s="189">
        <v>1529</v>
      </c>
      <c r="AJ1530" s="189" t="s">
        <v>6799</v>
      </c>
      <c r="AK1530" s="183" t="s">
        <v>6800</v>
      </c>
      <c r="AL1530" s="186" t="s">
        <v>6801</v>
      </c>
      <c r="AM1530" s="162"/>
      <c r="AN1530" s="162"/>
      <c r="AO1530" s="162"/>
      <c r="AP1530" s="162"/>
      <c r="AQ1530" s="162"/>
      <c r="AR1530" s="162"/>
      <c r="AS1530" s="162"/>
      <c r="AT1530" s="162"/>
      <c r="AU1530" s="162"/>
      <c r="AV1530" s="162"/>
      <c r="AW1530" s="162"/>
      <c r="AX1530" s="162">
        <v>1528</v>
      </c>
      <c r="AY1530" s="162" t="s">
        <v>361</v>
      </c>
      <c r="AZ1530" s="162">
        <v>0</v>
      </c>
      <c r="BA1530" s="206" t="s">
        <v>361</v>
      </c>
      <c r="BB1530" s="162" t="s">
        <v>361</v>
      </c>
    </row>
    <row r="1531" spans="34:54">
      <c r="AH1531" s="165">
        <v>1013</v>
      </c>
      <c r="AI1531" s="189">
        <v>1530</v>
      </c>
      <c r="AJ1531" s="189" t="s">
        <v>6802</v>
      </c>
      <c r="AK1531" s="184" t="s">
        <v>232</v>
      </c>
      <c r="AL1531" s="187" t="s">
        <v>6803</v>
      </c>
      <c r="AM1531" s="162"/>
      <c r="AN1531" s="162"/>
      <c r="AO1531" s="162"/>
      <c r="AP1531" s="162"/>
      <c r="AQ1531" s="162"/>
      <c r="AR1531" s="162"/>
      <c r="AS1531" s="162"/>
      <c r="AT1531" s="162"/>
      <c r="AU1531" s="162"/>
      <c r="AV1531" s="162"/>
      <c r="AW1531" s="162"/>
      <c r="AX1531" s="162">
        <v>1529</v>
      </c>
      <c r="AY1531" s="162" t="s">
        <v>361</v>
      </c>
      <c r="AZ1531" s="162">
        <v>0</v>
      </c>
      <c r="BA1531" s="206" t="s">
        <v>361</v>
      </c>
      <c r="BB1531" s="162" t="s">
        <v>361</v>
      </c>
    </row>
    <row r="1532" spans="34:54">
      <c r="AH1532" s="165">
        <v>1013</v>
      </c>
      <c r="AI1532" s="189">
        <v>1531</v>
      </c>
      <c r="AJ1532" s="189" t="s">
        <v>6804</v>
      </c>
      <c r="AK1532" s="183" t="s">
        <v>6805</v>
      </c>
      <c r="AL1532" s="186" t="s">
        <v>6806</v>
      </c>
      <c r="AM1532" s="162"/>
      <c r="AN1532" s="162"/>
      <c r="AO1532" s="162"/>
      <c r="AP1532" s="162"/>
      <c r="AQ1532" s="162"/>
      <c r="AR1532" s="162"/>
      <c r="AS1532" s="162"/>
      <c r="AT1532" s="162"/>
      <c r="AU1532" s="162"/>
      <c r="AV1532" s="162"/>
      <c r="AW1532" s="162"/>
      <c r="AX1532" s="162">
        <v>1530</v>
      </c>
      <c r="AY1532" s="162" t="s">
        <v>361</v>
      </c>
      <c r="AZ1532" s="162">
        <v>0</v>
      </c>
      <c r="BA1532" s="206" t="s">
        <v>361</v>
      </c>
      <c r="BB1532" s="162" t="s">
        <v>361</v>
      </c>
    </row>
    <row r="1533" spans="34:54">
      <c r="AH1533" s="165">
        <v>1014</v>
      </c>
      <c r="AI1533" s="189">
        <v>1532</v>
      </c>
      <c r="AJ1533" s="189" t="s">
        <v>6807</v>
      </c>
      <c r="AK1533" s="184" t="s">
        <v>6808</v>
      </c>
      <c r="AL1533" s="187" t="s">
        <v>6809</v>
      </c>
      <c r="AM1533" s="162"/>
      <c r="AN1533" s="162"/>
      <c r="AO1533" s="162"/>
      <c r="AP1533" s="162"/>
      <c r="AQ1533" s="162"/>
      <c r="AR1533" s="162"/>
      <c r="AS1533" s="162"/>
      <c r="AT1533" s="162"/>
      <c r="AU1533" s="162"/>
      <c r="AV1533" s="162"/>
      <c r="AW1533" s="162"/>
      <c r="AX1533" s="162">
        <v>1531</v>
      </c>
      <c r="AY1533" s="162" t="s">
        <v>361</v>
      </c>
      <c r="AZ1533" s="162">
        <v>0</v>
      </c>
      <c r="BA1533" s="206" t="s">
        <v>361</v>
      </c>
      <c r="BB1533" s="162" t="s">
        <v>361</v>
      </c>
    </row>
    <row r="1534" spans="34:54">
      <c r="AH1534" s="165">
        <v>1014</v>
      </c>
      <c r="AI1534" s="189">
        <v>1533</v>
      </c>
      <c r="AJ1534" s="189" t="s">
        <v>6810</v>
      </c>
      <c r="AK1534" s="183" t="s">
        <v>6811</v>
      </c>
      <c r="AL1534" s="186" t="s">
        <v>6812</v>
      </c>
      <c r="AM1534" s="162"/>
      <c r="AN1534" s="162"/>
      <c r="AO1534" s="162"/>
      <c r="AP1534" s="162"/>
      <c r="AQ1534" s="162"/>
      <c r="AR1534" s="162"/>
      <c r="AS1534" s="162"/>
      <c r="AT1534" s="162"/>
      <c r="AU1534" s="162"/>
      <c r="AV1534" s="162"/>
      <c r="AW1534" s="162"/>
      <c r="AX1534" s="162">
        <v>1532</v>
      </c>
      <c r="AY1534" s="162" t="s">
        <v>361</v>
      </c>
      <c r="AZ1534" s="162">
        <v>0</v>
      </c>
      <c r="BA1534" s="206" t="s">
        <v>361</v>
      </c>
      <c r="BB1534" s="162" t="s">
        <v>361</v>
      </c>
    </row>
    <row r="1535" spans="34:54">
      <c r="AH1535" s="165">
        <v>1014</v>
      </c>
      <c r="AI1535" s="189">
        <v>1534</v>
      </c>
      <c r="AJ1535" s="189" t="s">
        <v>6813</v>
      </c>
      <c r="AK1535" s="184" t="s">
        <v>6814</v>
      </c>
      <c r="AL1535" s="187" t="s">
        <v>6815</v>
      </c>
      <c r="AM1535" s="162"/>
      <c r="AN1535" s="162"/>
      <c r="AO1535" s="162"/>
      <c r="AP1535" s="162"/>
      <c r="AQ1535" s="162"/>
      <c r="AR1535" s="162"/>
      <c r="AS1535" s="162"/>
      <c r="AT1535" s="162"/>
      <c r="AU1535" s="162"/>
      <c r="AV1535" s="162"/>
      <c r="AW1535" s="162"/>
      <c r="AX1535" s="162">
        <v>1533</v>
      </c>
      <c r="AY1535" s="162" t="s">
        <v>361</v>
      </c>
      <c r="AZ1535" s="162">
        <v>0</v>
      </c>
      <c r="BA1535" s="206" t="s">
        <v>361</v>
      </c>
      <c r="BB1535" s="162" t="s">
        <v>361</v>
      </c>
    </row>
    <row r="1536" spans="34:54">
      <c r="AH1536" s="165">
        <v>1014</v>
      </c>
      <c r="AI1536" s="189">
        <v>1535</v>
      </c>
      <c r="AJ1536" s="189" t="s">
        <v>6816</v>
      </c>
      <c r="AK1536" s="183" t="s">
        <v>239</v>
      </c>
      <c r="AL1536" s="186" t="s">
        <v>6817</v>
      </c>
      <c r="AM1536" s="162"/>
      <c r="AN1536" s="162"/>
      <c r="AO1536" s="162"/>
      <c r="AP1536" s="162"/>
      <c r="AQ1536" s="162"/>
      <c r="AR1536" s="162"/>
      <c r="AS1536" s="162"/>
      <c r="AT1536" s="162"/>
      <c r="AU1536" s="162"/>
      <c r="AV1536" s="162"/>
      <c r="AW1536" s="162"/>
      <c r="AX1536" s="162">
        <v>1534</v>
      </c>
      <c r="AY1536" s="162" t="s">
        <v>361</v>
      </c>
      <c r="AZ1536" s="162">
        <v>0</v>
      </c>
      <c r="BA1536" s="206" t="s">
        <v>361</v>
      </c>
      <c r="BB1536" s="162" t="s">
        <v>361</v>
      </c>
    </row>
    <row r="1537" spans="34:54">
      <c r="AH1537" s="165">
        <v>1015</v>
      </c>
      <c r="AI1537" s="189">
        <v>1536</v>
      </c>
      <c r="AJ1537" s="189" t="s">
        <v>6818</v>
      </c>
      <c r="AK1537" s="184" t="s">
        <v>6819</v>
      </c>
      <c r="AL1537" s="187" t="s">
        <v>6820</v>
      </c>
      <c r="AM1537" s="162"/>
      <c r="AN1537" s="162"/>
      <c r="AO1537" s="162"/>
      <c r="AP1537" s="162"/>
      <c r="AQ1537" s="162"/>
      <c r="AR1537" s="162"/>
      <c r="AS1537" s="162"/>
      <c r="AT1537" s="162"/>
      <c r="AU1537" s="162"/>
      <c r="AV1537" s="162"/>
      <c r="AW1537" s="162"/>
      <c r="AX1537" s="162">
        <v>1535</v>
      </c>
      <c r="AY1537" s="162" t="s">
        <v>361</v>
      </c>
      <c r="AZ1537" s="162">
        <v>0</v>
      </c>
      <c r="BA1537" s="206" t="s">
        <v>361</v>
      </c>
      <c r="BB1537" s="162" t="s">
        <v>361</v>
      </c>
    </row>
    <row r="1538" spans="34:54">
      <c r="AH1538" s="165">
        <v>1015</v>
      </c>
      <c r="AI1538" s="189">
        <v>1537</v>
      </c>
      <c r="AJ1538" s="189" t="s">
        <v>6821</v>
      </c>
      <c r="AK1538" s="183" t="s">
        <v>6822</v>
      </c>
      <c r="AL1538" s="186" t="s">
        <v>6823</v>
      </c>
      <c r="AM1538" s="162"/>
      <c r="AN1538" s="162"/>
      <c r="AO1538" s="162"/>
      <c r="AP1538" s="162"/>
      <c r="AQ1538" s="162"/>
      <c r="AR1538" s="162"/>
      <c r="AS1538" s="162"/>
      <c r="AT1538" s="162"/>
      <c r="AU1538" s="162"/>
      <c r="AV1538" s="162"/>
      <c r="AW1538" s="162"/>
      <c r="AX1538" s="162">
        <v>1536</v>
      </c>
      <c r="AY1538" s="162" t="s">
        <v>361</v>
      </c>
      <c r="AZ1538" s="162">
        <v>0</v>
      </c>
      <c r="BA1538" s="206" t="s">
        <v>361</v>
      </c>
      <c r="BB1538" s="162" t="s">
        <v>361</v>
      </c>
    </row>
    <row r="1539" spans="34:54">
      <c r="AH1539" s="165">
        <v>1015</v>
      </c>
      <c r="AI1539" s="189">
        <v>1538</v>
      </c>
      <c r="AJ1539" s="189" t="s">
        <v>6824</v>
      </c>
      <c r="AK1539" s="184" t="s">
        <v>1565</v>
      </c>
      <c r="AL1539" s="187" t="s">
        <v>6825</v>
      </c>
      <c r="AM1539" s="162"/>
      <c r="AN1539" s="162"/>
      <c r="AO1539" s="162"/>
      <c r="AP1539" s="162"/>
      <c r="AQ1539" s="162"/>
      <c r="AR1539" s="162"/>
      <c r="AS1539" s="162"/>
      <c r="AT1539" s="162"/>
      <c r="AU1539" s="162"/>
      <c r="AV1539" s="162"/>
      <c r="AW1539" s="162"/>
      <c r="AX1539" s="162">
        <v>1537</v>
      </c>
      <c r="AY1539" s="162" t="s">
        <v>361</v>
      </c>
      <c r="AZ1539" s="162">
        <v>0</v>
      </c>
      <c r="BA1539" s="206" t="s">
        <v>361</v>
      </c>
      <c r="BB1539" s="162" t="s">
        <v>361</v>
      </c>
    </row>
    <row r="1540" spans="34:54">
      <c r="AH1540" s="165">
        <v>1015</v>
      </c>
      <c r="AI1540" s="189">
        <v>1539</v>
      </c>
      <c r="AJ1540" s="189" t="s">
        <v>6826</v>
      </c>
      <c r="AK1540" s="183" t="s">
        <v>6827</v>
      </c>
      <c r="AL1540" s="186" t="s">
        <v>6828</v>
      </c>
      <c r="AM1540" s="162"/>
      <c r="AN1540" s="162"/>
      <c r="AO1540" s="162"/>
      <c r="AP1540" s="162"/>
      <c r="AQ1540" s="162"/>
      <c r="AR1540" s="162"/>
      <c r="AS1540" s="162"/>
      <c r="AT1540" s="162"/>
      <c r="AU1540" s="162"/>
      <c r="AV1540" s="162"/>
      <c r="AW1540" s="162"/>
      <c r="AX1540" s="162">
        <v>1538</v>
      </c>
      <c r="AY1540" s="162" t="s">
        <v>361</v>
      </c>
      <c r="AZ1540" s="162">
        <v>0</v>
      </c>
      <c r="BA1540" s="206" t="s">
        <v>361</v>
      </c>
      <c r="BB1540" s="162" t="s">
        <v>361</v>
      </c>
    </row>
    <row r="1541" spans="34:54">
      <c r="AH1541" s="165">
        <v>1015</v>
      </c>
      <c r="AI1541" s="189">
        <v>1540</v>
      </c>
      <c r="AJ1541" s="189" t="s">
        <v>6829</v>
      </c>
      <c r="AK1541" s="184" t="s">
        <v>6830</v>
      </c>
      <c r="AL1541" s="187" t="s">
        <v>6831</v>
      </c>
      <c r="AM1541" s="162"/>
      <c r="AN1541" s="162"/>
      <c r="AO1541" s="162"/>
      <c r="AP1541" s="162"/>
      <c r="AQ1541" s="162"/>
      <c r="AR1541" s="162"/>
      <c r="AS1541" s="162"/>
      <c r="AT1541" s="162"/>
      <c r="AU1541" s="162"/>
      <c r="AV1541" s="162"/>
      <c r="AW1541" s="162"/>
      <c r="AX1541" s="162">
        <v>1539</v>
      </c>
      <c r="AY1541" s="162" t="s">
        <v>361</v>
      </c>
      <c r="AZ1541" s="162">
        <v>0</v>
      </c>
      <c r="BA1541" s="206" t="s">
        <v>361</v>
      </c>
      <c r="BB1541" s="162" t="s">
        <v>361</v>
      </c>
    </row>
    <row r="1542" spans="34:54">
      <c r="AH1542" s="165">
        <v>1015</v>
      </c>
      <c r="AI1542" s="189">
        <v>1541</v>
      </c>
      <c r="AJ1542" s="189" t="s">
        <v>6832</v>
      </c>
      <c r="AK1542" s="183" t="s">
        <v>6833</v>
      </c>
      <c r="AL1542" s="186" t="s">
        <v>6834</v>
      </c>
      <c r="AM1542" s="162"/>
      <c r="AN1542" s="162"/>
      <c r="AO1542" s="162"/>
      <c r="AP1542" s="162"/>
      <c r="AQ1542" s="162"/>
      <c r="AR1542" s="162"/>
      <c r="AS1542" s="162"/>
      <c r="AT1542" s="162"/>
      <c r="AU1542" s="162"/>
      <c r="AV1542" s="162"/>
      <c r="AW1542" s="162"/>
      <c r="AX1542" s="162">
        <v>1540</v>
      </c>
      <c r="AY1542" s="162" t="s">
        <v>361</v>
      </c>
      <c r="AZ1542" s="162">
        <v>0</v>
      </c>
      <c r="BA1542" s="206" t="s">
        <v>361</v>
      </c>
      <c r="BB1542" s="162" t="s">
        <v>361</v>
      </c>
    </row>
    <row r="1543" spans="34:54">
      <c r="AH1543" s="165">
        <v>1015</v>
      </c>
      <c r="AI1543" s="189">
        <v>1542</v>
      </c>
      <c r="AJ1543" s="189" t="s">
        <v>6835</v>
      </c>
      <c r="AK1543" s="184" t="s">
        <v>242</v>
      </c>
      <c r="AL1543" s="187" t="s">
        <v>6836</v>
      </c>
      <c r="AM1543" s="162"/>
      <c r="AN1543" s="162"/>
      <c r="AO1543" s="162"/>
      <c r="AP1543" s="162"/>
      <c r="AQ1543" s="162"/>
      <c r="AR1543" s="162"/>
      <c r="AS1543" s="162"/>
      <c r="AT1543" s="162"/>
      <c r="AU1543" s="162"/>
      <c r="AV1543" s="162"/>
      <c r="AW1543" s="162"/>
      <c r="AX1543" s="162">
        <v>1541</v>
      </c>
      <c r="AY1543" s="162" t="s">
        <v>361</v>
      </c>
      <c r="AZ1543" s="162">
        <v>0</v>
      </c>
      <c r="BA1543" s="206" t="s">
        <v>361</v>
      </c>
      <c r="BB1543" s="162" t="s">
        <v>361</v>
      </c>
    </row>
    <row r="1544" spans="34:54">
      <c r="AH1544" s="165">
        <v>1015</v>
      </c>
      <c r="AI1544" s="189">
        <v>1543</v>
      </c>
      <c r="AJ1544" s="189" t="s">
        <v>6837</v>
      </c>
      <c r="AK1544" s="183" t="s">
        <v>6838</v>
      </c>
      <c r="AL1544" s="186" t="s">
        <v>6839</v>
      </c>
      <c r="AM1544" s="162"/>
      <c r="AN1544" s="162"/>
      <c r="AO1544" s="162"/>
      <c r="AP1544" s="162"/>
      <c r="AQ1544" s="162"/>
      <c r="AR1544" s="162"/>
      <c r="AS1544" s="162"/>
      <c r="AT1544" s="162"/>
      <c r="AU1544" s="162"/>
      <c r="AV1544" s="162"/>
      <c r="AW1544" s="162"/>
      <c r="AX1544" s="162">
        <v>1542</v>
      </c>
      <c r="AY1544" s="162" t="s">
        <v>361</v>
      </c>
      <c r="AZ1544" s="162">
        <v>0</v>
      </c>
      <c r="BA1544" s="206" t="s">
        <v>361</v>
      </c>
      <c r="BB1544" s="162" t="s">
        <v>361</v>
      </c>
    </row>
    <row r="1545" spans="34:54">
      <c r="AH1545" s="165">
        <v>1015</v>
      </c>
      <c r="AI1545" s="189">
        <v>1544</v>
      </c>
      <c r="AJ1545" s="189" t="s">
        <v>6840</v>
      </c>
      <c r="AK1545" s="184" t="s">
        <v>6841</v>
      </c>
      <c r="AL1545" s="187" t="s">
        <v>6842</v>
      </c>
      <c r="AM1545" s="162"/>
      <c r="AN1545" s="162"/>
      <c r="AO1545" s="162"/>
      <c r="AP1545" s="162"/>
      <c r="AQ1545" s="162"/>
      <c r="AR1545" s="162"/>
      <c r="AS1545" s="162"/>
      <c r="AT1545" s="162"/>
      <c r="AU1545" s="162"/>
      <c r="AV1545" s="162"/>
      <c r="AW1545" s="162"/>
      <c r="AX1545" s="162">
        <v>1543</v>
      </c>
      <c r="AY1545" s="162" t="s">
        <v>361</v>
      </c>
      <c r="AZ1545" s="162">
        <v>0</v>
      </c>
      <c r="BA1545" s="206" t="s">
        <v>361</v>
      </c>
      <c r="BB1545" s="162" t="s">
        <v>361</v>
      </c>
    </row>
    <row r="1546" spans="34:54">
      <c r="AH1546" s="165">
        <v>1015</v>
      </c>
      <c r="AI1546" s="189">
        <v>1545</v>
      </c>
      <c r="AJ1546" s="189" t="s">
        <v>6843</v>
      </c>
      <c r="AK1546" s="183" t="s">
        <v>6844</v>
      </c>
      <c r="AL1546" s="186" t="s">
        <v>6845</v>
      </c>
      <c r="AM1546" s="162"/>
      <c r="AN1546" s="162"/>
      <c r="AO1546" s="162"/>
      <c r="AP1546" s="162"/>
      <c r="AQ1546" s="162"/>
      <c r="AR1546" s="162"/>
      <c r="AS1546" s="162"/>
      <c r="AT1546" s="162"/>
      <c r="AU1546" s="162"/>
      <c r="AV1546" s="162"/>
      <c r="AW1546" s="162"/>
      <c r="AX1546" s="162">
        <v>1544</v>
      </c>
      <c r="AY1546" s="162" t="s">
        <v>361</v>
      </c>
      <c r="AZ1546" s="162">
        <v>0</v>
      </c>
      <c r="BA1546" s="206" t="s">
        <v>361</v>
      </c>
      <c r="BB1546" s="162" t="s">
        <v>361</v>
      </c>
    </row>
    <row r="1547" spans="34:54">
      <c r="AH1547" s="165">
        <v>1015</v>
      </c>
      <c r="AI1547" s="189">
        <v>1546</v>
      </c>
      <c r="AJ1547" s="189" t="s">
        <v>6846</v>
      </c>
      <c r="AK1547" s="184" t="s">
        <v>6847</v>
      </c>
      <c r="AL1547" s="187" t="s">
        <v>6848</v>
      </c>
      <c r="AM1547" s="162"/>
      <c r="AN1547" s="162"/>
      <c r="AO1547" s="162"/>
      <c r="AP1547" s="162"/>
      <c r="AQ1547" s="162"/>
      <c r="AR1547" s="162"/>
      <c r="AS1547" s="162"/>
      <c r="AT1547" s="162"/>
      <c r="AU1547" s="162"/>
      <c r="AV1547" s="162"/>
      <c r="AW1547" s="162"/>
      <c r="AX1547" s="162">
        <v>1545</v>
      </c>
      <c r="AY1547" s="162" t="s">
        <v>361</v>
      </c>
      <c r="AZ1547" s="162">
        <v>0</v>
      </c>
      <c r="BA1547" s="206" t="s">
        <v>361</v>
      </c>
      <c r="BB1547" s="162" t="s">
        <v>361</v>
      </c>
    </row>
    <row r="1548" spans="34:54">
      <c r="AH1548" s="165">
        <v>1015</v>
      </c>
      <c r="AI1548" s="189">
        <v>1547</v>
      </c>
      <c r="AJ1548" s="189" t="s">
        <v>6849</v>
      </c>
      <c r="AK1548" s="183" t="s">
        <v>6850</v>
      </c>
      <c r="AL1548" s="186" t="s">
        <v>6851</v>
      </c>
      <c r="AM1548" s="162"/>
      <c r="AN1548" s="162"/>
      <c r="AO1548" s="162"/>
      <c r="AP1548" s="162"/>
      <c r="AQ1548" s="162"/>
      <c r="AR1548" s="162"/>
      <c r="AS1548" s="162"/>
      <c r="AT1548" s="162"/>
      <c r="AU1548" s="162"/>
      <c r="AV1548" s="162"/>
      <c r="AW1548" s="162"/>
      <c r="AX1548" s="162">
        <v>1546</v>
      </c>
      <c r="AY1548" s="162" t="s">
        <v>361</v>
      </c>
      <c r="AZ1548" s="162">
        <v>0</v>
      </c>
      <c r="BA1548" s="206" t="s">
        <v>361</v>
      </c>
      <c r="BB1548" s="162" t="s">
        <v>361</v>
      </c>
    </row>
    <row r="1549" spans="34:54">
      <c r="AH1549" s="165">
        <v>1015</v>
      </c>
      <c r="AI1549" s="189">
        <v>1548</v>
      </c>
      <c r="AJ1549" s="189" t="s">
        <v>6852</v>
      </c>
      <c r="AK1549" s="184" t="s">
        <v>6853</v>
      </c>
      <c r="AL1549" s="187" t="s">
        <v>6854</v>
      </c>
      <c r="AM1549" s="162"/>
      <c r="AN1549" s="162"/>
      <c r="AO1549" s="162"/>
      <c r="AP1549" s="162"/>
      <c r="AQ1549" s="162"/>
      <c r="AR1549" s="162"/>
      <c r="AS1549" s="162"/>
      <c r="AT1549" s="162"/>
      <c r="AU1549" s="162"/>
      <c r="AV1549" s="162"/>
      <c r="AW1549" s="162"/>
      <c r="AX1549" s="162">
        <v>1547</v>
      </c>
      <c r="AY1549" s="162" t="s">
        <v>361</v>
      </c>
      <c r="AZ1549" s="162">
        <v>0</v>
      </c>
      <c r="BA1549" s="206" t="s">
        <v>361</v>
      </c>
      <c r="BB1549" s="162" t="s">
        <v>361</v>
      </c>
    </row>
    <row r="1550" spans="34:54">
      <c r="AH1550" s="165">
        <v>1016</v>
      </c>
      <c r="AI1550" s="189">
        <v>1549</v>
      </c>
      <c r="AJ1550" s="189" t="s">
        <v>6855</v>
      </c>
      <c r="AK1550" s="183" t="s">
        <v>6856</v>
      </c>
      <c r="AL1550" s="186" t="s">
        <v>6857</v>
      </c>
      <c r="AM1550" s="162"/>
      <c r="AN1550" s="162"/>
      <c r="AO1550" s="162"/>
      <c r="AP1550" s="162"/>
      <c r="AQ1550" s="162"/>
      <c r="AR1550" s="162"/>
      <c r="AS1550" s="162"/>
      <c r="AT1550" s="162"/>
      <c r="AU1550" s="162"/>
      <c r="AV1550" s="162"/>
      <c r="AW1550" s="162"/>
      <c r="AX1550" s="162">
        <v>1548</v>
      </c>
      <c r="AY1550" s="162" t="s">
        <v>361</v>
      </c>
      <c r="AZ1550" s="162">
        <v>0</v>
      </c>
      <c r="BA1550" s="206" t="s">
        <v>361</v>
      </c>
      <c r="BB1550" s="162" t="s">
        <v>361</v>
      </c>
    </row>
    <row r="1551" spans="34:54">
      <c r="AH1551" s="165">
        <v>1016</v>
      </c>
      <c r="AI1551" s="189">
        <v>1550</v>
      </c>
      <c r="AJ1551" s="189" t="s">
        <v>6858</v>
      </c>
      <c r="AK1551" s="184" t="s">
        <v>6859</v>
      </c>
      <c r="AL1551" s="187" t="s">
        <v>6860</v>
      </c>
      <c r="AM1551" s="162"/>
      <c r="AN1551" s="162"/>
      <c r="AO1551" s="162"/>
      <c r="AP1551" s="162"/>
      <c r="AQ1551" s="162"/>
      <c r="AR1551" s="162"/>
      <c r="AS1551" s="162"/>
      <c r="AT1551" s="162"/>
      <c r="AU1551" s="162"/>
      <c r="AV1551" s="162"/>
      <c r="AW1551" s="162"/>
      <c r="AX1551" s="162">
        <v>1549</v>
      </c>
      <c r="AY1551" s="162" t="s">
        <v>361</v>
      </c>
      <c r="AZ1551" s="162">
        <v>0</v>
      </c>
      <c r="BA1551" s="206" t="s">
        <v>361</v>
      </c>
      <c r="BB1551" s="162" t="s">
        <v>361</v>
      </c>
    </row>
    <row r="1552" spans="34:54">
      <c r="AH1552" s="165">
        <v>1016</v>
      </c>
      <c r="AI1552" s="189">
        <v>1551</v>
      </c>
      <c r="AJ1552" s="189" t="s">
        <v>6861</v>
      </c>
      <c r="AK1552" s="183" t="s">
        <v>6862</v>
      </c>
      <c r="AL1552" s="186" t="s">
        <v>6863</v>
      </c>
      <c r="AM1552" s="162"/>
      <c r="AN1552" s="162"/>
      <c r="AO1552" s="162"/>
      <c r="AP1552" s="162"/>
      <c r="AQ1552" s="162"/>
      <c r="AR1552" s="162"/>
      <c r="AS1552" s="162"/>
      <c r="AT1552" s="162"/>
      <c r="AU1552" s="162"/>
      <c r="AV1552" s="162"/>
      <c r="AW1552" s="162"/>
      <c r="AX1552" s="162">
        <v>1550</v>
      </c>
      <c r="AY1552" s="162" t="s">
        <v>361</v>
      </c>
      <c r="AZ1552" s="162">
        <v>0</v>
      </c>
      <c r="BA1552" s="206" t="s">
        <v>361</v>
      </c>
      <c r="BB1552" s="162" t="s">
        <v>361</v>
      </c>
    </row>
    <row r="1553" spans="34:54">
      <c r="AH1553" s="165">
        <v>1016</v>
      </c>
      <c r="AI1553" s="189">
        <v>1552</v>
      </c>
      <c r="AJ1553" s="189" t="s">
        <v>6864</v>
      </c>
      <c r="AK1553" s="184" t="s">
        <v>6865</v>
      </c>
      <c r="AL1553" s="187" t="s">
        <v>6866</v>
      </c>
      <c r="AM1553" s="162"/>
      <c r="AN1553" s="162"/>
      <c r="AO1553" s="162"/>
      <c r="AP1553" s="162"/>
      <c r="AQ1553" s="162"/>
      <c r="AR1553" s="162"/>
      <c r="AS1553" s="162"/>
      <c r="AT1553" s="162"/>
      <c r="AU1553" s="162"/>
      <c r="AV1553" s="162"/>
      <c r="AW1553" s="162"/>
      <c r="AX1553" s="162">
        <v>1551</v>
      </c>
      <c r="AY1553" s="162" t="s">
        <v>361</v>
      </c>
      <c r="AZ1553" s="162">
        <v>0</v>
      </c>
      <c r="BA1553" s="206" t="s">
        <v>361</v>
      </c>
      <c r="BB1553" s="162" t="s">
        <v>361</v>
      </c>
    </row>
    <row r="1554" spans="34:54">
      <c r="AH1554" s="165">
        <v>1016</v>
      </c>
      <c r="AI1554" s="189">
        <v>1553</v>
      </c>
      <c r="AJ1554" s="189" t="s">
        <v>6867</v>
      </c>
      <c r="AK1554" s="183" t="s">
        <v>6868</v>
      </c>
      <c r="AL1554" s="186" t="s">
        <v>6869</v>
      </c>
      <c r="AM1554" s="162"/>
      <c r="AN1554" s="162"/>
      <c r="AO1554" s="162"/>
      <c r="AP1554" s="162"/>
      <c r="AQ1554" s="162"/>
      <c r="AR1554" s="162"/>
      <c r="AS1554" s="162"/>
      <c r="AT1554" s="162"/>
      <c r="AU1554" s="162"/>
      <c r="AV1554" s="162"/>
      <c r="AW1554" s="162"/>
      <c r="AX1554" s="162">
        <v>1552</v>
      </c>
      <c r="AY1554" s="162" t="s">
        <v>361</v>
      </c>
      <c r="AZ1554" s="162">
        <v>0</v>
      </c>
      <c r="BA1554" s="206" t="s">
        <v>361</v>
      </c>
      <c r="BB1554" s="162" t="s">
        <v>361</v>
      </c>
    </row>
    <row r="1555" spans="34:54">
      <c r="AH1555" s="165">
        <v>1016</v>
      </c>
      <c r="AI1555" s="189">
        <v>1554</v>
      </c>
      <c r="AJ1555" s="189" t="s">
        <v>6870</v>
      </c>
      <c r="AK1555" s="184" t="s">
        <v>6871</v>
      </c>
      <c r="AL1555" s="187" t="s">
        <v>6872</v>
      </c>
      <c r="AM1555" s="162"/>
      <c r="AN1555" s="162"/>
      <c r="AO1555" s="162"/>
      <c r="AP1555" s="162"/>
      <c r="AQ1555" s="162"/>
      <c r="AR1555" s="162"/>
      <c r="AS1555" s="162"/>
      <c r="AT1555" s="162"/>
      <c r="AU1555" s="162"/>
      <c r="AV1555" s="162"/>
      <c r="AW1555" s="162"/>
      <c r="AX1555" s="162">
        <v>1553</v>
      </c>
      <c r="AY1555" s="162" t="s">
        <v>361</v>
      </c>
      <c r="AZ1555" s="162">
        <v>0</v>
      </c>
      <c r="BA1555" s="206" t="s">
        <v>361</v>
      </c>
      <c r="BB1555" s="162" t="s">
        <v>361</v>
      </c>
    </row>
    <row r="1556" spans="34:54">
      <c r="AH1556" s="165">
        <v>1016</v>
      </c>
      <c r="AI1556" s="189">
        <v>1555</v>
      </c>
      <c r="AJ1556" s="189" t="s">
        <v>6873</v>
      </c>
      <c r="AK1556" s="183" t="s">
        <v>6874</v>
      </c>
      <c r="AL1556" s="186" t="s">
        <v>6875</v>
      </c>
      <c r="AM1556" s="162"/>
      <c r="AN1556" s="162"/>
      <c r="AO1556" s="162"/>
      <c r="AP1556" s="162"/>
      <c r="AQ1556" s="162"/>
      <c r="AR1556" s="162"/>
      <c r="AS1556" s="162"/>
      <c r="AT1556" s="162"/>
      <c r="AU1556" s="162"/>
      <c r="AV1556" s="162"/>
      <c r="AW1556" s="162"/>
      <c r="AX1556" s="162">
        <v>1554</v>
      </c>
      <c r="AY1556" s="162" t="s">
        <v>361</v>
      </c>
      <c r="AZ1556" s="162">
        <v>0</v>
      </c>
      <c r="BA1556" s="206" t="s">
        <v>361</v>
      </c>
      <c r="BB1556" s="162" t="s">
        <v>361</v>
      </c>
    </row>
    <row r="1557" spans="34:54">
      <c r="AH1557" s="165">
        <v>1016</v>
      </c>
      <c r="AI1557" s="189">
        <v>1556</v>
      </c>
      <c r="AJ1557" s="189" t="s">
        <v>6876</v>
      </c>
      <c r="AK1557" s="184" t="s">
        <v>6877</v>
      </c>
      <c r="AL1557" s="187" t="s">
        <v>6878</v>
      </c>
      <c r="AM1557" s="162"/>
      <c r="AN1557" s="162"/>
      <c r="AO1557" s="162"/>
      <c r="AP1557" s="162"/>
      <c r="AQ1557" s="162"/>
      <c r="AR1557" s="162"/>
      <c r="AS1557" s="162"/>
      <c r="AT1557" s="162"/>
      <c r="AU1557" s="162"/>
      <c r="AV1557" s="162"/>
      <c r="AW1557" s="162"/>
      <c r="AX1557" s="162">
        <v>1555</v>
      </c>
      <c r="AY1557" s="162" t="s">
        <v>361</v>
      </c>
      <c r="AZ1557" s="162">
        <v>0</v>
      </c>
      <c r="BA1557" s="206" t="s">
        <v>361</v>
      </c>
      <c r="BB1557" s="162" t="s">
        <v>361</v>
      </c>
    </row>
    <row r="1558" spans="34:54">
      <c r="AH1558" s="165">
        <v>1016</v>
      </c>
      <c r="AI1558" s="189">
        <v>1557</v>
      </c>
      <c r="AJ1558" s="189" t="s">
        <v>6879</v>
      </c>
      <c r="AK1558" s="183" t="s">
        <v>6880</v>
      </c>
      <c r="AL1558" s="186" t="s">
        <v>6881</v>
      </c>
      <c r="AM1558" s="162"/>
      <c r="AN1558" s="162"/>
      <c r="AO1558" s="162"/>
      <c r="AP1558" s="162"/>
      <c r="AQ1558" s="162"/>
      <c r="AR1558" s="162"/>
      <c r="AS1558" s="162"/>
      <c r="AT1558" s="162"/>
      <c r="AU1558" s="162"/>
      <c r="AV1558" s="162"/>
      <c r="AW1558" s="162"/>
      <c r="AX1558" s="162">
        <v>1556</v>
      </c>
      <c r="AY1558" s="162" t="s">
        <v>361</v>
      </c>
      <c r="AZ1558" s="162">
        <v>0</v>
      </c>
      <c r="BA1558" s="206" t="s">
        <v>361</v>
      </c>
      <c r="BB1558" s="162" t="s">
        <v>361</v>
      </c>
    </row>
    <row r="1559" spans="34:54">
      <c r="AH1559" s="165">
        <v>1016</v>
      </c>
      <c r="AI1559" s="189">
        <v>1558</v>
      </c>
      <c r="AJ1559" s="189" t="s">
        <v>6882</v>
      </c>
      <c r="AK1559" s="184" t="s">
        <v>6883</v>
      </c>
      <c r="AL1559" s="187" t="s">
        <v>6884</v>
      </c>
      <c r="AM1559" s="162"/>
      <c r="AN1559" s="162"/>
      <c r="AO1559" s="162"/>
      <c r="AP1559" s="162"/>
      <c r="AQ1559" s="162"/>
      <c r="AR1559" s="162"/>
      <c r="AS1559" s="162"/>
      <c r="AT1559" s="162"/>
      <c r="AU1559" s="162"/>
      <c r="AV1559" s="162"/>
      <c r="AW1559" s="162"/>
      <c r="AX1559" s="162">
        <v>1557</v>
      </c>
      <c r="AY1559" s="162" t="s">
        <v>361</v>
      </c>
      <c r="AZ1559" s="162">
        <v>0</v>
      </c>
      <c r="BA1559" s="206" t="s">
        <v>361</v>
      </c>
      <c r="BB1559" s="162" t="s">
        <v>361</v>
      </c>
    </row>
    <row r="1560" spans="34:54">
      <c r="AH1560" s="165">
        <v>1101</v>
      </c>
      <c r="AI1560" s="189">
        <v>1559</v>
      </c>
      <c r="AJ1560" s="189" t="s">
        <v>6885</v>
      </c>
      <c r="AK1560" s="183" t="s">
        <v>6886</v>
      </c>
      <c r="AL1560" s="186" t="s">
        <v>6887</v>
      </c>
      <c r="AM1560" s="162"/>
      <c r="AN1560" s="162"/>
      <c r="AO1560" s="162"/>
      <c r="AP1560" s="162"/>
      <c r="AQ1560" s="162"/>
      <c r="AR1560" s="162"/>
      <c r="AS1560" s="162"/>
      <c r="AT1560" s="162"/>
      <c r="AU1560" s="162"/>
      <c r="AV1560" s="162"/>
      <c r="AW1560" s="162"/>
      <c r="AX1560" s="162">
        <v>1558</v>
      </c>
      <c r="AY1560" s="162" t="s">
        <v>361</v>
      </c>
      <c r="AZ1560" s="162">
        <v>0</v>
      </c>
      <c r="BA1560" s="206" t="s">
        <v>361</v>
      </c>
      <c r="BB1560" s="162" t="s">
        <v>361</v>
      </c>
    </row>
    <row r="1561" spans="34:54">
      <c r="AH1561" s="165">
        <v>1101</v>
      </c>
      <c r="AI1561" s="189">
        <v>1560</v>
      </c>
      <c r="AJ1561" s="189" t="s">
        <v>6888</v>
      </c>
      <c r="AK1561" s="184" t="s">
        <v>6889</v>
      </c>
      <c r="AL1561" s="187" t="s">
        <v>6890</v>
      </c>
      <c r="AM1561" s="162"/>
      <c r="AN1561" s="162"/>
      <c r="AO1561" s="162"/>
      <c r="AP1561" s="162"/>
      <c r="AQ1561" s="162"/>
      <c r="AR1561" s="162"/>
      <c r="AS1561" s="162"/>
      <c r="AT1561" s="162"/>
      <c r="AU1561" s="162"/>
      <c r="AV1561" s="162"/>
      <c r="AW1561" s="162"/>
      <c r="AX1561" s="162">
        <v>1559</v>
      </c>
      <c r="AY1561" s="162" t="s">
        <v>361</v>
      </c>
      <c r="AZ1561" s="162">
        <v>0</v>
      </c>
      <c r="BA1561" s="206" t="s">
        <v>361</v>
      </c>
      <c r="BB1561" s="162" t="s">
        <v>361</v>
      </c>
    </row>
    <row r="1562" spans="34:54">
      <c r="AH1562" s="165">
        <v>1101</v>
      </c>
      <c r="AI1562" s="189">
        <v>1561</v>
      </c>
      <c r="AJ1562" s="189" t="s">
        <v>6891</v>
      </c>
      <c r="AK1562" s="183" t="s">
        <v>6892</v>
      </c>
      <c r="AL1562" s="186" t="s">
        <v>6893</v>
      </c>
      <c r="AM1562" s="162"/>
      <c r="AN1562" s="162"/>
      <c r="AO1562" s="162"/>
      <c r="AP1562" s="162"/>
      <c r="AQ1562" s="162"/>
      <c r="AR1562" s="162"/>
      <c r="AS1562" s="162"/>
      <c r="AT1562" s="162"/>
      <c r="AU1562" s="162"/>
      <c r="AV1562" s="162"/>
      <c r="AW1562" s="162"/>
      <c r="AX1562" s="162">
        <v>1560</v>
      </c>
      <c r="AY1562" s="162" t="s">
        <v>361</v>
      </c>
      <c r="AZ1562" s="162">
        <v>0</v>
      </c>
      <c r="BA1562" s="206" t="s">
        <v>361</v>
      </c>
      <c r="BB1562" s="162" t="s">
        <v>361</v>
      </c>
    </row>
    <row r="1563" spans="34:54">
      <c r="AH1563" s="165">
        <v>1101</v>
      </c>
      <c r="AI1563" s="189">
        <v>1562</v>
      </c>
      <c r="AJ1563" s="189" t="s">
        <v>6894</v>
      </c>
      <c r="AK1563" s="184" t="s">
        <v>6895</v>
      </c>
      <c r="AL1563" s="187" t="s">
        <v>6896</v>
      </c>
      <c r="AM1563" s="162"/>
      <c r="AN1563" s="162"/>
      <c r="AO1563" s="162"/>
      <c r="AP1563" s="162"/>
      <c r="AQ1563" s="162"/>
      <c r="AR1563" s="162"/>
      <c r="AS1563" s="162"/>
      <c r="AT1563" s="162"/>
      <c r="AU1563" s="162"/>
      <c r="AV1563" s="162"/>
      <c r="AW1563" s="162"/>
      <c r="AX1563" s="162">
        <v>1561</v>
      </c>
      <c r="AY1563" s="162" t="s">
        <v>361</v>
      </c>
      <c r="AZ1563" s="162">
        <v>0</v>
      </c>
      <c r="BA1563" s="206" t="s">
        <v>361</v>
      </c>
      <c r="BB1563" s="162" t="s">
        <v>361</v>
      </c>
    </row>
    <row r="1564" spans="34:54">
      <c r="AH1564" s="165">
        <v>1101</v>
      </c>
      <c r="AI1564" s="189">
        <v>1563</v>
      </c>
      <c r="AJ1564" s="189" t="s">
        <v>6897</v>
      </c>
      <c r="AK1564" s="183" t="s">
        <v>6898</v>
      </c>
      <c r="AL1564" s="186" t="s">
        <v>6899</v>
      </c>
      <c r="AM1564" s="162"/>
      <c r="AN1564" s="162"/>
      <c r="AO1564" s="162"/>
      <c r="AP1564" s="162"/>
      <c r="AQ1564" s="162"/>
      <c r="AR1564" s="162"/>
      <c r="AS1564" s="162"/>
      <c r="AT1564" s="162"/>
      <c r="AU1564" s="162"/>
      <c r="AV1564" s="162"/>
      <c r="AW1564" s="162"/>
      <c r="AX1564" s="162">
        <v>1562</v>
      </c>
      <c r="AY1564" s="162" t="s">
        <v>361</v>
      </c>
      <c r="AZ1564" s="162">
        <v>0</v>
      </c>
      <c r="BA1564" s="206" t="s">
        <v>361</v>
      </c>
      <c r="BB1564" s="162" t="s">
        <v>361</v>
      </c>
    </row>
    <row r="1565" spans="34:54">
      <c r="AH1565" s="165">
        <v>1101</v>
      </c>
      <c r="AI1565" s="189">
        <v>1564</v>
      </c>
      <c r="AJ1565" s="189" t="s">
        <v>6900</v>
      </c>
      <c r="AK1565" s="184" t="s">
        <v>6901</v>
      </c>
      <c r="AL1565" s="187" t="s">
        <v>6902</v>
      </c>
      <c r="AM1565" s="162"/>
      <c r="AN1565" s="162"/>
      <c r="AO1565" s="162"/>
      <c r="AP1565" s="162"/>
      <c r="AQ1565" s="162"/>
      <c r="AR1565" s="162"/>
      <c r="AS1565" s="162"/>
      <c r="AT1565" s="162"/>
      <c r="AU1565" s="162"/>
      <c r="AV1565" s="162"/>
      <c r="AW1565" s="162"/>
      <c r="AX1565" s="162">
        <v>1563</v>
      </c>
      <c r="AY1565" s="162" t="s">
        <v>361</v>
      </c>
      <c r="AZ1565" s="162">
        <v>0</v>
      </c>
      <c r="BA1565" s="206" t="s">
        <v>361</v>
      </c>
      <c r="BB1565" s="162" t="s">
        <v>361</v>
      </c>
    </row>
    <row r="1566" spans="34:54">
      <c r="AH1566" s="165">
        <v>1101</v>
      </c>
      <c r="AI1566" s="189">
        <v>1565</v>
      </c>
      <c r="AJ1566" s="189" t="s">
        <v>6903</v>
      </c>
      <c r="AK1566" s="183" t="s">
        <v>6904</v>
      </c>
      <c r="AL1566" s="186" t="s">
        <v>6905</v>
      </c>
      <c r="AM1566" s="162"/>
      <c r="AN1566" s="162"/>
      <c r="AO1566" s="162"/>
      <c r="AP1566" s="162"/>
      <c r="AQ1566" s="162"/>
      <c r="AR1566" s="162"/>
      <c r="AS1566" s="162"/>
      <c r="AT1566" s="162"/>
      <c r="AU1566" s="162"/>
      <c r="AV1566" s="162"/>
      <c r="AW1566" s="162"/>
      <c r="AX1566" s="162">
        <v>1564</v>
      </c>
      <c r="AY1566" s="162" t="s">
        <v>361</v>
      </c>
      <c r="AZ1566" s="162">
        <v>0</v>
      </c>
      <c r="BA1566" s="206" t="s">
        <v>361</v>
      </c>
      <c r="BB1566" s="162" t="s">
        <v>361</v>
      </c>
    </row>
    <row r="1567" spans="34:54">
      <c r="AH1567" s="165">
        <v>1101</v>
      </c>
      <c r="AI1567" s="189">
        <v>1566</v>
      </c>
      <c r="AJ1567" s="189" t="s">
        <v>6906</v>
      </c>
      <c r="AK1567" s="184" t="s">
        <v>6907</v>
      </c>
      <c r="AL1567" s="187" t="s">
        <v>6908</v>
      </c>
      <c r="AM1567" s="162"/>
      <c r="AN1567" s="162"/>
      <c r="AO1567" s="162"/>
      <c r="AP1567" s="162"/>
      <c r="AQ1567" s="162"/>
      <c r="AR1567" s="162"/>
      <c r="AS1567" s="162"/>
      <c r="AT1567" s="162"/>
      <c r="AU1567" s="162"/>
      <c r="AV1567" s="162"/>
      <c r="AW1567" s="162"/>
      <c r="AX1567" s="162">
        <v>1565</v>
      </c>
      <c r="AY1567" s="162" t="s">
        <v>361</v>
      </c>
      <c r="AZ1567" s="162">
        <v>0</v>
      </c>
      <c r="BA1567" s="206" t="s">
        <v>361</v>
      </c>
      <c r="BB1567" s="162" t="s">
        <v>361</v>
      </c>
    </row>
    <row r="1568" spans="34:54">
      <c r="AH1568" s="165">
        <v>1101</v>
      </c>
      <c r="AI1568" s="189">
        <v>1567</v>
      </c>
      <c r="AJ1568" s="189" t="s">
        <v>6909</v>
      </c>
      <c r="AK1568" s="183" t="s">
        <v>6910</v>
      </c>
      <c r="AL1568" s="186" t="s">
        <v>6911</v>
      </c>
      <c r="AM1568" s="162"/>
      <c r="AN1568" s="162"/>
      <c r="AO1568" s="162"/>
      <c r="AP1568" s="162"/>
      <c r="AQ1568" s="162"/>
      <c r="AR1568" s="162"/>
      <c r="AS1568" s="162"/>
      <c r="AT1568" s="162"/>
      <c r="AU1568" s="162"/>
      <c r="AV1568" s="162"/>
      <c r="AW1568" s="162"/>
      <c r="AX1568" s="162">
        <v>1566</v>
      </c>
      <c r="AY1568" s="162" t="s">
        <v>361</v>
      </c>
      <c r="AZ1568" s="162">
        <v>0</v>
      </c>
      <c r="BA1568" s="206" t="s">
        <v>361</v>
      </c>
      <c r="BB1568" s="162" t="s">
        <v>361</v>
      </c>
    </row>
    <row r="1569" spans="34:54">
      <c r="AH1569" s="165">
        <v>1101</v>
      </c>
      <c r="AI1569" s="189">
        <v>1568</v>
      </c>
      <c r="AJ1569" s="189" t="s">
        <v>6912</v>
      </c>
      <c r="AK1569" s="184" t="s">
        <v>6913</v>
      </c>
      <c r="AL1569" s="187" t="s">
        <v>6914</v>
      </c>
      <c r="AM1569" s="162"/>
      <c r="AN1569" s="162"/>
      <c r="AO1569" s="162"/>
      <c r="AP1569" s="162"/>
      <c r="AQ1569" s="162"/>
      <c r="AR1569" s="162"/>
      <c r="AS1569" s="162"/>
      <c r="AT1569" s="162"/>
      <c r="AU1569" s="162"/>
      <c r="AV1569" s="162"/>
      <c r="AW1569" s="162"/>
      <c r="AX1569" s="162">
        <v>1567</v>
      </c>
      <c r="AY1569" s="162" t="s">
        <v>361</v>
      </c>
      <c r="AZ1569" s="162">
        <v>0</v>
      </c>
      <c r="BA1569" s="206" t="s">
        <v>361</v>
      </c>
      <c r="BB1569" s="162" t="s">
        <v>361</v>
      </c>
    </row>
    <row r="1570" spans="34:54">
      <c r="AH1570" s="165">
        <v>1101</v>
      </c>
      <c r="AI1570" s="189">
        <v>1569</v>
      </c>
      <c r="AJ1570" s="189" t="s">
        <v>6915</v>
      </c>
      <c r="AK1570" s="183" t="s">
        <v>6916</v>
      </c>
      <c r="AL1570" s="186" t="s">
        <v>6917</v>
      </c>
      <c r="AM1570" s="162"/>
      <c r="AN1570" s="162"/>
      <c r="AO1570" s="162"/>
      <c r="AP1570" s="162"/>
      <c r="AQ1570" s="162"/>
      <c r="AR1570" s="162"/>
      <c r="AS1570" s="162"/>
      <c r="AT1570" s="162"/>
      <c r="AU1570" s="162"/>
      <c r="AV1570" s="162"/>
      <c r="AW1570" s="162"/>
      <c r="AX1570" s="162">
        <v>1568</v>
      </c>
      <c r="AY1570" s="162" t="s">
        <v>361</v>
      </c>
      <c r="AZ1570" s="162">
        <v>0</v>
      </c>
      <c r="BA1570" s="206" t="s">
        <v>361</v>
      </c>
      <c r="BB1570" s="162" t="s">
        <v>361</v>
      </c>
    </row>
    <row r="1571" spans="34:54">
      <c r="AH1571" s="165">
        <v>1102</v>
      </c>
      <c r="AI1571" s="189">
        <v>1570</v>
      </c>
      <c r="AJ1571" s="189" t="s">
        <v>6918</v>
      </c>
      <c r="AK1571" s="184" t="s">
        <v>6919</v>
      </c>
      <c r="AL1571" s="187" t="s">
        <v>6920</v>
      </c>
      <c r="AM1571" s="162"/>
      <c r="AN1571" s="162"/>
      <c r="AO1571" s="162"/>
      <c r="AP1571" s="162"/>
      <c r="AQ1571" s="162"/>
      <c r="AR1571" s="162"/>
      <c r="AS1571" s="162"/>
      <c r="AT1571" s="162"/>
      <c r="AU1571" s="162"/>
      <c r="AV1571" s="162"/>
      <c r="AW1571" s="162"/>
      <c r="AX1571" s="162">
        <v>1569</v>
      </c>
      <c r="AY1571" s="162" t="s">
        <v>361</v>
      </c>
      <c r="AZ1571" s="162">
        <v>0</v>
      </c>
      <c r="BA1571" s="206" t="s">
        <v>361</v>
      </c>
      <c r="BB1571" s="162" t="s">
        <v>361</v>
      </c>
    </row>
    <row r="1572" spans="34:54">
      <c r="AH1572" s="165">
        <v>1102</v>
      </c>
      <c r="AI1572" s="189">
        <v>1571</v>
      </c>
      <c r="AJ1572" s="189" t="s">
        <v>6921</v>
      </c>
      <c r="AK1572" s="183" t="s">
        <v>75</v>
      </c>
      <c r="AL1572" s="186" t="s">
        <v>6922</v>
      </c>
      <c r="AM1572" s="162"/>
      <c r="AN1572" s="162"/>
      <c r="AO1572" s="162"/>
      <c r="AP1572" s="162"/>
      <c r="AQ1572" s="162"/>
      <c r="AR1572" s="162"/>
      <c r="AS1572" s="162"/>
      <c r="AT1572" s="162"/>
      <c r="AU1572" s="162"/>
      <c r="AV1572" s="162"/>
      <c r="AW1572" s="162"/>
      <c r="AX1572" s="162">
        <v>1570</v>
      </c>
      <c r="AY1572" s="162" t="s">
        <v>361</v>
      </c>
      <c r="AZ1572" s="162">
        <v>0</v>
      </c>
      <c r="BA1572" s="206" t="s">
        <v>361</v>
      </c>
      <c r="BB1572" s="162" t="s">
        <v>361</v>
      </c>
    </row>
    <row r="1573" spans="34:54">
      <c r="AH1573" s="165">
        <v>1102</v>
      </c>
      <c r="AI1573" s="189">
        <v>1572</v>
      </c>
      <c r="AJ1573" s="189" t="s">
        <v>6923</v>
      </c>
      <c r="AK1573" s="184" t="s">
        <v>6924</v>
      </c>
      <c r="AL1573" s="187" t="s">
        <v>6925</v>
      </c>
      <c r="AM1573" s="162"/>
      <c r="AN1573" s="162"/>
      <c r="AO1573" s="162"/>
      <c r="AP1573" s="162"/>
      <c r="AQ1573" s="162"/>
      <c r="AR1573" s="162"/>
      <c r="AS1573" s="162"/>
      <c r="AT1573" s="162"/>
      <c r="AU1573" s="162"/>
      <c r="AV1573" s="162"/>
      <c r="AW1573" s="162"/>
      <c r="AX1573" s="162">
        <v>1571</v>
      </c>
      <c r="AY1573" s="162" t="s">
        <v>361</v>
      </c>
      <c r="AZ1573" s="162">
        <v>0</v>
      </c>
      <c r="BA1573" s="206" t="s">
        <v>361</v>
      </c>
      <c r="BB1573" s="162" t="s">
        <v>361</v>
      </c>
    </row>
    <row r="1574" spans="34:54">
      <c r="AH1574" s="165">
        <v>1102</v>
      </c>
      <c r="AI1574" s="189">
        <v>1573</v>
      </c>
      <c r="AJ1574" s="189" t="s">
        <v>6926</v>
      </c>
      <c r="AK1574" s="183" t="s">
        <v>6927</v>
      </c>
      <c r="AL1574" s="186" t="s">
        <v>6928</v>
      </c>
      <c r="AM1574" s="162"/>
      <c r="AN1574" s="162"/>
      <c r="AO1574" s="162"/>
      <c r="AP1574" s="162"/>
      <c r="AQ1574" s="162"/>
      <c r="AR1574" s="162"/>
      <c r="AS1574" s="162"/>
      <c r="AT1574" s="162"/>
      <c r="AU1574" s="162"/>
      <c r="AV1574" s="162"/>
      <c r="AW1574" s="162"/>
      <c r="AX1574" s="162">
        <v>1572</v>
      </c>
      <c r="AY1574" s="162" t="s">
        <v>361</v>
      </c>
      <c r="AZ1574" s="162">
        <v>0</v>
      </c>
      <c r="BA1574" s="206" t="s">
        <v>361</v>
      </c>
      <c r="BB1574" s="162" t="s">
        <v>361</v>
      </c>
    </row>
    <row r="1575" spans="34:54">
      <c r="AH1575" s="165">
        <v>1103</v>
      </c>
      <c r="AI1575" s="189">
        <v>1574</v>
      </c>
      <c r="AJ1575" s="189" t="s">
        <v>6929</v>
      </c>
      <c r="AK1575" s="184" t="s">
        <v>6930</v>
      </c>
      <c r="AL1575" s="187" t="s">
        <v>6931</v>
      </c>
      <c r="AM1575" s="162"/>
      <c r="AN1575" s="162"/>
      <c r="AO1575" s="162"/>
      <c r="AP1575" s="162"/>
      <c r="AQ1575" s="162"/>
      <c r="AR1575" s="162"/>
      <c r="AS1575" s="162"/>
      <c r="AT1575" s="162"/>
      <c r="AU1575" s="162"/>
      <c r="AV1575" s="162"/>
      <c r="AW1575" s="162"/>
      <c r="AX1575" s="162">
        <v>1573</v>
      </c>
      <c r="AY1575" s="162" t="s">
        <v>361</v>
      </c>
      <c r="AZ1575" s="162">
        <v>0</v>
      </c>
      <c r="BA1575" s="206" t="s">
        <v>361</v>
      </c>
      <c r="BB1575" s="162" t="s">
        <v>361</v>
      </c>
    </row>
    <row r="1576" spans="34:54">
      <c r="AH1576" s="165">
        <v>1103</v>
      </c>
      <c r="AI1576" s="189">
        <v>1575</v>
      </c>
      <c r="AJ1576" s="189" t="s">
        <v>6932</v>
      </c>
      <c r="AK1576" s="183" t="s">
        <v>6933</v>
      </c>
      <c r="AL1576" s="186" t="s">
        <v>6934</v>
      </c>
      <c r="AM1576" s="162"/>
      <c r="AN1576" s="162"/>
      <c r="AO1576" s="162"/>
      <c r="AP1576" s="162"/>
      <c r="AQ1576" s="162"/>
      <c r="AR1576" s="162"/>
      <c r="AS1576" s="162"/>
      <c r="AT1576" s="162"/>
      <c r="AU1576" s="162"/>
      <c r="AV1576" s="162"/>
      <c r="AW1576" s="162"/>
      <c r="AX1576" s="162">
        <v>1574</v>
      </c>
      <c r="AY1576" s="162" t="s">
        <v>361</v>
      </c>
      <c r="AZ1576" s="162">
        <v>0</v>
      </c>
      <c r="BA1576" s="206" t="s">
        <v>361</v>
      </c>
      <c r="BB1576" s="162" t="s">
        <v>361</v>
      </c>
    </row>
    <row r="1577" spans="34:54">
      <c r="AH1577" s="165">
        <v>1103</v>
      </c>
      <c r="AI1577" s="189">
        <v>1576</v>
      </c>
      <c r="AJ1577" s="189" t="s">
        <v>6935</v>
      </c>
      <c r="AK1577" s="184" t="s">
        <v>6936</v>
      </c>
      <c r="AL1577" s="187" t="s">
        <v>6937</v>
      </c>
      <c r="AM1577" s="162"/>
      <c r="AN1577" s="162"/>
      <c r="AO1577" s="162"/>
      <c r="AP1577" s="162"/>
      <c r="AQ1577" s="162"/>
      <c r="AR1577" s="162"/>
      <c r="AS1577" s="162"/>
      <c r="AT1577" s="162"/>
      <c r="AU1577" s="162"/>
      <c r="AV1577" s="162"/>
      <c r="AW1577" s="162"/>
      <c r="AX1577" s="162">
        <v>1575</v>
      </c>
      <c r="AY1577" s="162" t="s">
        <v>361</v>
      </c>
      <c r="AZ1577" s="162">
        <v>0</v>
      </c>
      <c r="BA1577" s="206" t="s">
        <v>361</v>
      </c>
      <c r="BB1577" s="162" t="s">
        <v>361</v>
      </c>
    </row>
    <row r="1578" spans="34:54">
      <c r="AH1578" s="165">
        <v>1103</v>
      </c>
      <c r="AI1578" s="189">
        <v>1577</v>
      </c>
      <c r="AJ1578" s="189" t="s">
        <v>6938</v>
      </c>
      <c r="AK1578" s="183" t="s">
        <v>78</v>
      </c>
      <c r="AL1578" s="186" t="s">
        <v>6939</v>
      </c>
      <c r="AM1578" s="162"/>
      <c r="AN1578" s="162"/>
      <c r="AO1578" s="162"/>
      <c r="AP1578" s="162"/>
      <c r="AQ1578" s="162"/>
      <c r="AR1578" s="162"/>
      <c r="AS1578" s="162"/>
      <c r="AT1578" s="162"/>
      <c r="AU1578" s="162"/>
      <c r="AV1578" s="162"/>
      <c r="AW1578" s="162"/>
      <c r="AX1578" s="162">
        <v>1576</v>
      </c>
      <c r="AY1578" s="162" t="s">
        <v>361</v>
      </c>
      <c r="AZ1578" s="162">
        <v>0</v>
      </c>
      <c r="BA1578" s="206" t="s">
        <v>361</v>
      </c>
      <c r="BB1578" s="162" t="s">
        <v>361</v>
      </c>
    </row>
    <row r="1579" spans="34:54">
      <c r="AH1579" s="165">
        <v>1103</v>
      </c>
      <c r="AI1579" s="189">
        <v>1578</v>
      </c>
      <c r="AJ1579" s="189" t="s">
        <v>6940</v>
      </c>
      <c r="AK1579" s="184" t="s">
        <v>6941</v>
      </c>
      <c r="AL1579" s="187" t="s">
        <v>6942</v>
      </c>
      <c r="AM1579" s="162"/>
      <c r="AN1579" s="162"/>
      <c r="AO1579" s="162"/>
      <c r="AP1579" s="162"/>
      <c r="AQ1579" s="162"/>
      <c r="AR1579" s="162"/>
      <c r="AS1579" s="162"/>
      <c r="AT1579" s="162"/>
      <c r="AU1579" s="162"/>
      <c r="AV1579" s="162"/>
      <c r="AW1579" s="162"/>
      <c r="AX1579" s="162">
        <v>1577</v>
      </c>
      <c r="AY1579" s="162" t="s">
        <v>361</v>
      </c>
      <c r="AZ1579" s="162">
        <v>0</v>
      </c>
      <c r="BA1579" s="206" t="s">
        <v>361</v>
      </c>
      <c r="BB1579" s="162" t="s">
        <v>361</v>
      </c>
    </row>
    <row r="1580" spans="34:54">
      <c r="AH1580" s="165">
        <v>1103</v>
      </c>
      <c r="AI1580" s="189">
        <v>1579</v>
      </c>
      <c r="AJ1580" s="189" t="s">
        <v>6943</v>
      </c>
      <c r="AK1580" s="183" t="s">
        <v>6944</v>
      </c>
      <c r="AL1580" s="186" t="s">
        <v>6945</v>
      </c>
      <c r="AM1580" s="162"/>
      <c r="AN1580" s="162"/>
      <c r="AO1580" s="162"/>
      <c r="AP1580" s="162"/>
      <c r="AQ1580" s="162"/>
      <c r="AR1580" s="162"/>
      <c r="AS1580" s="162"/>
      <c r="AT1580" s="162"/>
      <c r="AU1580" s="162"/>
      <c r="AV1580" s="162"/>
      <c r="AW1580" s="162"/>
      <c r="AX1580" s="162">
        <v>1578</v>
      </c>
      <c r="AY1580" s="162" t="s">
        <v>361</v>
      </c>
      <c r="AZ1580" s="162">
        <v>0</v>
      </c>
      <c r="BA1580" s="206" t="s">
        <v>361</v>
      </c>
      <c r="BB1580" s="162" t="s">
        <v>361</v>
      </c>
    </row>
    <row r="1581" spans="34:54">
      <c r="AH1581" s="165">
        <v>1103</v>
      </c>
      <c r="AI1581" s="189">
        <v>1580</v>
      </c>
      <c r="AJ1581" s="189" t="s">
        <v>6946</v>
      </c>
      <c r="AK1581" s="184" t="s">
        <v>6947</v>
      </c>
      <c r="AL1581" s="187" t="s">
        <v>6948</v>
      </c>
      <c r="AM1581" s="162"/>
      <c r="AN1581" s="162"/>
      <c r="AO1581" s="162"/>
      <c r="AP1581" s="162"/>
      <c r="AQ1581" s="162"/>
      <c r="AR1581" s="162"/>
      <c r="AS1581" s="162"/>
      <c r="AT1581" s="162"/>
      <c r="AU1581" s="162"/>
      <c r="AV1581" s="162"/>
      <c r="AW1581" s="162"/>
      <c r="AX1581" s="162">
        <v>1579</v>
      </c>
      <c r="AY1581" s="162" t="s">
        <v>361</v>
      </c>
      <c r="AZ1581" s="162">
        <v>0</v>
      </c>
      <c r="BA1581" s="206" t="s">
        <v>361</v>
      </c>
      <c r="BB1581" s="162" t="s">
        <v>361</v>
      </c>
    </row>
    <row r="1582" spans="34:54">
      <c r="AH1582" s="165">
        <v>1104</v>
      </c>
      <c r="AI1582" s="189">
        <v>1581</v>
      </c>
      <c r="AJ1582" s="189" t="s">
        <v>6949</v>
      </c>
      <c r="AK1582" s="183" t="s">
        <v>6950</v>
      </c>
      <c r="AL1582" s="186" t="s">
        <v>6951</v>
      </c>
      <c r="AM1582" s="162"/>
      <c r="AN1582" s="162"/>
      <c r="AO1582" s="162"/>
      <c r="AP1582" s="162"/>
      <c r="AQ1582" s="162"/>
      <c r="AR1582" s="162"/>
      <c r="AS1582" s="162"/>
      <c r="AT1582" s="162"/>
      <c r="AU1582" s="162"/>
      <c r="AV1582" s="162"/>
      <c r="AW1582" s="162"/>
      <c r="AX1582" s="162">
        <v>1580</v>
      </c>
      <c r="AY1582" s="162" t="s">
        <v>361</v>
      </c>
      <c r="AZ1582" s="162">
        <v>0</v>
      </c>
      <c r="BA1582" s="206" t="s">
        <v>361</v>
      </c>
      <c r="BB1582" s="162" t="s">
        <v>361</v>
      </c>
    </row>
    <row r="1583" spans="34:54">
      <c r="AH1583" s="165">
        <v>1104</v>
      </c>
      <c r="AI1583" s="189">
        <v>1582</v>
      </c>
      <c r="AJ1583" s="189" t="s">
        <v>6952</v>
      </c>
      <c r="AK1583" s="184" t="s">
        <v>6953</v>
      </c>
      <c r="AL1583" s="187" t="s">
        <v>6954</v>
      </c>
      <c r="AM1583" s="162"/>
      <c r="AN1583" s="162"/>
      <c r="AO1583" s="162"/>
      <c r="AP1583" s="162"/>
      <c r="AQ1583" s="162"/>
      <c r="AR1583" s="162"/>
      <c r="AS1583" s="162"/>
      <c r="AT1583" s="162"/>
      <c r="AU1583" s="162"/>
      <c r="AV1583" s="162"/>
      <c r="AW1583" s="162"/>
      <c r="AX1583" s="162">
        <v>1581</v>
      </c>
      <c r="AY1583" s="162" t="s">
        <v>361</v>
      </c>
      <c r="AZ1583" s="162">
        <v>0</v>
      </c>
      <c r="BA1583" s="206" t="s">
        <v>361</v>
      </c>
      <c r="BB1583" s="162" t="s">
        <v>361</v>
      </c>
    </row>
    <row r="1584" spans="34:54">
      <c r="AH1584" s="165">
        <v>1104</v>
      </c>
      <c r="AI1584" s="189">
        <v>1583</v>
      </c>
      <c r="AJ1584" s="189" t="s">
        <v>6955</v>
      </c>
      <c r="AK1584" s="183" t="s">
        <v>6956</v>
      </c>
      <c r="AL1584" s="186" t="s">
        <v>6957</v>
      </c>
      <c r="AM1584" s="162"/>
      <c r="AN1584" s="162"/>
      <c r="AO1584" s="162"/>
      <c r="AP1584" s="162"/>
      <c r="AQ1584" s="162"/>
      <c r="AR1584" s="162"/>
      <c r="AS1584" s="162"/>
      <c r="AT1584" s="162"/>
      <c r="AU1584" s="162"/>
      <c r="AV1584" s="162"/>
      <c r="AW1584" s="162"/>
      <c r="AX1584" s="162">
        <v>1582</v>
      </c>
      <c r="AY1584" s="162" t="s">
        <v>361</v>
      </c>
      <c r="AZ1584" s="162">
        <v>0</v>
      </c>
      <c r="BA1584" s="206" t="s">
        <v>361</v>
      </c>
      <c r="BB1584" s="162" t="s">
        <v>361</v>
      </c>
    </row>
    <row r="1585" spans="34:54">
      <c r="AH1585" s="165">
        <v>1104</v>
      </c>
      <c r="AI1585" s="189">
        <v>1584</v>
      </c>
      <c r="AJ1585" s="189" t="s">
        <v>6958</v>
      </c>
      <c r="AK1585" s="184" t="s">
        <v>6959</v>
      </c>
      <c r="AL1585" s="187" t="s">
        <v>6960</v>
      </c>
      <c r="AM1585" s="162"/>
      <c r="AN1585" s="162"/>
      <c r="AO1585" s="162"/>
      <c r="AP1585" s="162"/>
      <c r="AQ1585" s="162"/>
      <c r="AR1585" s="162"/>
      <c r="AS1585" s="162"/>
      <c r="AT1585" s="162"/>
      <c r="AU1585" s="162"/>
      <c r="AV1585" s="162"/>
      <c r="AW1585" s="162"/>
      <c r="AX1585" s="162">
        <v>1583</v>
      </c>
      <c r="AY1585" s="162" t="s">
        <v>361</v>
      </c>
      <c r="AZ1585" s="162">
        <v>0</v>
      </c>
      <c r="BA1585" s="206" t="s">
        <v>361</v>
      </c>
      <c r="BB1585" s="162" t="s">
        <v>361</v>
      </c>
    </row>
    <row r="1586" spans="34:54">
      <c r="AH1586" s="165">
        <v>1104</v>
      </c>
      <c r="AI1586" s="189">
        <v>1585</v>
      </c>
      <c r="AJ1586" s="189" t="s">
        <v>6961</v>
      </c>
      <c r="AK1586" s="183" t="s">
        <v>6962</v>
      </c>
      <c r="AL1586" s="186" t="s">
        <v>6963</v>
      </c>
      <c r="AM1586" s="162"/>
      <c r="AN1586" s="162"/>
      <c r="AO1586" s="162"/>
      <c r="AP1586" s="162"/>
      <c r="AQ1586" s="162"/>
      <c r="AR1586" s="162"/>
      <c r="AS1586" s="162"/>
      <c r="AT1586" s="162"/>
      <c r="AU1586" s="162"/>
      <c r="AV1586" s="162"/>
      <c r="AW1586" s="162"/>
      <c r="AX1586" s="162">
        <v>1584</v>
      </c>
      <c r="AY1586" s="162" t="s">
        <v>361</v>
      </c>
      <c r="AZ1586" s="162">
        <v>0</v>
      </c>
      <c r="BA1586" s="206" t="s">
        <v>361</v>
      </c>
      <c r="BB1586" s="162" t="s">
        <v>361</v>
      </c>
    </row>
    <row r="1587" spans="34:54">
      <c r="AH1587" s="165">
        <v>1104</v>
      </c>
      <c r="AI1587" s="189">
        <v>1586</v>
      </c>
      <c r="AJ1587" s="189" t="s">
        <v>6964</v>
      </c>
      <c r="AK1587" s="184" t="s">
        <v>6965</v>
      </c>
      <c r="AL1587" s="187" t="s">
        <v>6966</v>
      </c>
      <c r="AM1587" s="162"/>
      <c r="AN1587" s="162"/>
      <c r="AO1587" s="162"/>
      <c r="AP1587" s="162"/>
      <c r="AQ1587" s="162"/>
      <c r="AR1587" s="162"/>
      <c r="AS1587" s="162"/>
      <c r="AT1587" s="162"/>
      <c r="AU1587" s="162"/>
      <c r="AV1587" s="162"/>
      <c r="AW1587" s="162"/>
      <c r="AX1587" s="162">
        <v>1585</v>
      </c>
      <c r="AY1587" s="162" t="s">
        <v>361</v>
      </c>
      <c r="AZ1587" s="162">
        <v>0</v>
      </c>
      <c r="BA1587" s="206" t="s">
        <v>361</v>
      </c>
      <c r="BB1587" s="162" t="s">
        <v>361</v>
      </c>
    </row>
    <row r="1588" spans="34:54">
      <c r="AH1588" s="165">
        <v>1104</v>
      </c>
      <c r="AI1588" s="189">
        <v>1587</v>
      </c>
      <c r="AJ1588" s="189" t="s">
        <v>6967</v>
      </c>
      <c r="AK1588" s="183" t="s">
        <v>6968</v>
      </c>
      <c r="AL1588" s="186" t="s">
        <v>6969</v>
      </c>
      <c r="AM1588" s="162"/>
      <c r="AN1588" s="162"/>
      <c r="AO1588" s="162"/>
      <c r="AP1588" s="162"/>
      <c r="AQ1588" s="162"/>
      <c r="AR1588" s="162"/>
      <c r="AS1588" s="162"/>
      <c r="AT1588" s="162"/>
      <c r="AU1588" s="162"/>
      <c r="AV1588" s="162"/>
      <c r="AW1588" s="162"/>
      <c r="AX1588" s="162">
        <v>1586</v>
      </c>
      <c r="AY1588" s="162" t="s">
        <v>361</v>
      </c>
      <c r="AZ1588" s="162">
        <v>0</v>
      </c>
      <c r="BA1588" s="206" t="s">
        <v>361</v>
      </c>
      <c r="BB1588" s="162" t="s">
        <v>361</v>
      </c>
    </row>
    <row r="1589" spans="34:54">
      <c r="AH1589" s="165">
        <v>1105</v>
      </c>
      <c r="AI1589" s="189">
        <v>1588</v>
      </c>
      <c r="AJ1589" s="189" t="s">
        <v>6970</v>
      </c>
      <c r="AK1589" s="184" t="s">
        <v>1547</v>
      </c>
      <c r="AL1589" s="187" t="s">
        <v>6971</v>
      </c>
      <c r="AM1589" s="162"/>
      <c r="AN1589" s="162"/>
      <c r="AO1589" s="162"/>
      <c r="AP1589" s="162"/>
      <c r="AQ1589" s="162"/>
      <c r="AR1589" s="162"/>
      <c r="AS1589" s="162"/>
      <c r="AT1589" s="162"/>
      <c r="AU1589" s="162"/>
      <c r="AV1589" s="162"/>
      <c r="AW1589" s="162"/>
      <c r="AX1589" s="162">
        <v>1587</v>
      </c>
      <c r="AY1589" s="162" t="s">
        <v>361</v>
      </c>
      <c r="AZ1589" s="162">
        <v>0</v>
      </c>
      <c r="BA1589" s="206" t="s">
        <v>361</v>
      </c>
      <c r="BB1589" s="162" t="s">
        <v>361</v>
      </c>
    </row>
    <row r="1590" spans="34:54">
      <c r="AH1590" s="165">
        <v>1105</v>
      </c>
      <c r="AI1590" s="189">
        <v>1589</v>
      </c>
      <c r="AJ1590" s="189" t="s">
        <v>6972</v>
      </c>
      <c r="AK1590" s="183" t="s">
        <v>1549</v>
      </c>
      <c r="AL1590" s="186" t="s">
        <v>6973</v>
      </c>
      <c r="AM1590" s="162"/>
      <c r="AN1590" s="162"/>
      <c r="AO1590" s="162"/>
      <c r="AP1590" s="162"/>
      <c r="AQ1590" s="162"/>
      <c r="AR1590" s="162"/>
      <c r="AS1590" s="162"/>
      <c r="AT1590" s="162"/>
      <c r="AU1590" s="162"/>
      <c r="AV1590" s="162"/>
      <c r="AW1590" s="162"/>
      <c r="AX1590" s="162">
        <v>1588</v>
      </c>
      <c r="AY1590" s="162" t="s">
        <v>361</v>
      </c>
      <c r="AZ1590" s="162">
        <v>0</v>
      </c>
      <c r="BA1590" s="206" t="s">
        <v>361</v>
      </c>
      <c r="BB1590" s="162" t="s">
        <v>361</v>
      </c>
    </row>
    <row r="1591" spans="34:54">
      <c r="AH1591" s="165">
        <v>1105</v>
      </c>
      <c r="AI1591" s="189">
        <v>1590</v>
      </c>
      <c r="AJ1591" s="189" t="s">
        <v>6974</v>
      </c>
      <c r="AK1591" s="184" t="s">
        <v>6975</v>
      </c>
      <c r="AL1591" s="187" t="s">
        <v>6976</v>
      </c>
      <c r="AM1591" s="162"/>
      <c r="AN1591" s="162"/>
      <c r="AO1591" s="162"/>
      <c r="AP1591" s="162"/>
      <c r="AQ1591" s="162"/>
      <c r="AR1591" s="162"/>
      <c r="AS1591" s="162"/>
      <c r="AT1591" s="162"/>
      <c r="AU1591" s="162"/>
      <c r="AV1591" s="162"/>
      <c r="AW1591" s="162"/>
      <c r="AX1591" s="162">
        <v>1589</v>
      </c>
      <c r="AY1591" s="162" t="s">
        <v>361</v>
      </c>
      <c r="AZ1591" s="162">
        <v>0</v>
      </c>
      <c r="BA1591" s="206" t="s">
        <v>361</v>
      </c>
      <c r="BB1591" s="162" t="s">
        <v>361</v>
      </c>
    </row>
    <row r="1592" spans="34:54">
      <c r="AH1592" s="165">
        <v>1105</v>
      </c>
      <c r="AI1592" s="189">
        <v>1591</v>
      </c>
      <c r="AJ1592" s="189" t="s">
        <v>6977</v>
      </c>
      <c r="AK1592" s="183" t="s">
        <v>6978</v>
      </c>
      <c r="AL1592" s="186" t="s">
        <v>6979</v>
      </c>
      <c r="AM1592" s="162"/>
      <c r="AN1592" s="162"/>
      <c r="AO1592" s="162"/>
      <c r="AP1592" s="162"/>
      <c r="AQ1592" s="162"/>
      <c r="AR1592" s="162"/>
      <c r="AS1592" s="162"/>
      <c r="AT1592" s="162"/>
      <c r="AU1592" s="162"/>
      <c r="AV1592" s="162"/>
      <c r="AW1592" s="162"/>
      <c r="AX1592" s="162">
        <v>1590</v>
      </c>
      <c r="AY1592" s="162" t="s">
        <v>361</v>
      </c>
      <c r="AZ1592" s="162">
        <v>0</v>
      </c>
      <c r="BA1592" s="206" t="s">
        <v>361</v>
      </c>
      <c r="BB1592" s="162" t="s">
        <v>361</v>
      </c>
    </row>
    <row r="1593" spans="34:54">
      <c r="AH1593" s="165">
        <v>1106</v>
      </c>
      <c r="AI1593" s="189">
        <v>1592</v>
      </c>
      <c r="AJ1593" s="189" t="s">
        <v>6980</v>
      </c>
      <c r="AK1593" s="184" t="s">
        <v>1555</v>
      </c>
      <c r="AL1593" s="187" t="s">
        <v>6981</v>
      </c>
      <c r="AM1593" s="162"/>
      <c r="AN1593" s="162"/>
      <c r="AO1593" s="162"/>
      <c r="AP1593" s="162"/>
      <c r="AQ1593" s="162"/>
      <c r="AR1593" s="162"/>
      <c r="AS1593" s="162"/>
      <c r="AT1593" s="162"/>
      <c r="AU1593" s="162"/>
      <c r="AV1593" s="162"/>
      <c r="AW1593" s="162"/>
      <c r="AX1593" s="162">
        <v>1591</v>
      </c>
      <c r="AY1593" s="162" t="s">
        <v>361</v>
      </c>
      <c r="AZ1593" s="162">
        <v>0</v>
      </c>
      <c r="BA1593" s="206" t="s">
        <v>361</v>
      </c>
      <c r="BB1593" s="162" t="s">
        <v>361</v>
      </c>
    </row>
    <row r="1594" spans="34:54">
      <c r="AH1594" s="165">
        <v>1106</v>
      </c>
      <c r="AI1594" s="189">
        <v>1593</v>
      </c>
      <c r="AJ1594" s="189" t="s">
        <v>6982</v>
      </c>
      <c r="AK1594" s="183" t="s">
        <v>1557</v>
      </c>
      <c r="AL1594" s="186" t="s">
        <v>6983</v>
      </c>
      <c r="AM1594" s="162"/>
      <c r="AN1594" s="162"/>
      <c r="AO1594" s="162"/>
      <c r="AP1594" s="162"/>
      <c r="AQ1594" s="162"/>
      <c r="AR1594" s="162"/>
      <c r="AS1594" s="162"/>
      <c r="AT1594" s="162"/>
      <c r="AU1594" s="162"/>
      <c r="AV1594" s="162"/>
      <c r="AW1594" s="162"/>
      <c r="AX1594" s="162">
        <v>1592</v>
      </c>
      <c r="AY1594" s="162" t="s">
        <v>361</v>
      </c>
      <c r="AZ1594" s="162">
        <v>0</v>
      </c>
      <c r="BA1594" s="206" t="s">
        <v>361</v>
      </c>
      <c r="BB1594" s="162" t="s">
        <v>361</v>
      </c>
    </row>
    <row r="1595" spans="34:54">
      <c r="AH1595" s="165">
        <v>1106</v>
      </c>
      <c r="AI1595" s="189">
        <v>1594</v>
      </c>
      <c r="AJ1595" s="189" t="s">
        <v>6984</v>
      </c>
      <c r="AK1595" s="184" t="s">
        <v>1559</v>
      </c>
      <c r="AL1595" s="187" t="s">
        <v>6985</v>
      </c>
      <c r="AM1595" s="162"/>
      <c r="AN1595" s="162"/>
      <c r="AO1595" s="162"/>
      <c r="AP1595" s="162"/>
      <c r="AQ1595" s="162"/>
      <c r="AR1595" s="162"/>
      <c r="AS1595" s="162"/>
      <c r="AT1595" s="162"/>
      <c r="AU1595" s="162"/>
      <c r="AV1595" s="162"/>
      <c r="AW1595" s="162"/>
      <c r="AX1595" s="162">
        <v>1593</v>
      </c>
      <c r="AY1595" s="162" t="s">
        <v>361</v>
      </c>
      <c r="AZ1595" s="162">
        <v>0</v>
      </c>
      <c r="BA1595" s="206" t="s">
        <v>361</v>
      </c>
      <c r="BB1595" s="162" t="s">
        <v>361</v>
      </c>
    </row>
    <row r="1596" spans="34:54">
      <c r="AH1596" s="165">
        <v>1106</v>
      </c>
      <c r="AI1596" s="189">
        <v>1595</v>
      </c>
      <c r="AJ1596" s="189" t="s">
        <v>6986</v>
      </c>
      <c r="AK1596" s="183" t="s">
        <v>1561</v>
      </c>
      <c r="AL1596" s="186" t="s">
        <v>6987</v>
      </c>
      <c r="AM1596" s="162"/>
      <c r="AN1596" s="162"/>
      <c r="AO1596" s="162"/>
      <c r="AP1596" s="162"/>
      <c r="AQ1596" s="162"/>
      <c r="AR1596" s="162"/>
      <c r="AS1596" s="162"/>
      <c r="AT1596" s="162"/>
      <c r="AU1596" s="162"/>
      <c r="AV1596" s="162"/>
      <c r="AW1596" s="162"/>
      <c r="AX1596" s="162">
        <v>1594</v>
      </c>
      <c r="AY1596" s="162" t="s">
        <v>361</v>
      </c>
      <c r="AZ1596" s="162">
        <v>0</v>
      </c>
      <c r="BA1596" s="206" t="s">
        <v>361</v>
      </c>
      <c r="BB1596" s="162" t="s">
        <v>361</v>
      </c>
    </row>
    <row r="1597" spans="34:54">
      <c r="AH1597" s="165">
        <v>1106</v>
      </c>
      <c r="AI1597" s="189">
        <v>1596</v>
      </c>
      <c r="AJ1597" s="189" t="s">
        <v>6988</v>
      </c>
      <c r="AK1597" s="184" t="s">
        <v>1563</v>
      </c>
      <c r="AL1597" s="187" t="s">
        <v>6989</v>
      </c>
      <c r="AM1597" s="162"/>
      <c r="AN1597" s="162"/>
      <c r="AO1597" s="162"/>
      <c r="AP1597" s="162"/>
      <c r="AQ1597" s="162"/>
      <c r="AR1597" s="162"/>
      <c r="AS1597" s="162"/>
      <c r="AT1597" s="162"/>
      <c r="AU1597" s="162"/>
      <c r="AV1597" s="162"/>
      <c r="AW1597" s="162"/>
      <c r="AX1597" s="162">
        <v>1595</v>
      </c>
      <c r="AY1597" s="162" t="s">
        <v>361</v>
      </c>
      <c r="AZ1597" s="162">
        <v>0</v>
      </c>
      <c r="BA1597" s="206" t="s">
        <v>361</v>
      </c>
      <c r="BB1597" s="162" t="s">
        <v>361</v>
      </c>
    </row>
    <row r="1598" spans="34:54">
      <c r="AH1598" s="165">
        <v>1106</v>
      </c>
      <c r="AI1598" s="189">
        <v>1597</v>
      </c>
      <c r="AJ1598" s="189" t="s">
        <v>6990</v>
      </c>
      <c r="AK1598" s="183" t="s">
        <v>1565</v>
      </c>
      <c r="AL1598" s="186" t="s">
        <v>6991</v>
      </c>
      <c r="AM1598" s="162"/>
      <c r="AN1598" s="162"/>
      <c r="AO1598" s="162"/>
      <c r="AP1598" s="162"/>
      <c r="AQ1598" s="162"/>
      <c r="AR1598" s="162"/>
      <c r="AS1598" s="162"/>
      <c r="AT1598" s="162"/>
      <c r="AU1598" s="162"/>
      <c r="AV1598" s="162"/>
      <c r="AW1598" s="162"/>
      <c r="AX1598" s="162">
        <v>1596</v>
      </c>
      <c r="AY1598" s="162" t="s">
        <v>361</v>
      </c>
      <c r="AZ1598" s="162">
        <v>0</v>
      </c>
      <c r="BA1598" s="206" t="s">
        <v>361</v>
      </c>
      <c r="BB1598" s="162" t="s">
        <v>361</v>
      </c>
    </row>
    <row r="1599" spans="34:54">
      <c r="AH1599" s="165">
        <v>1106</v>
      </c>
      <c r="AI1599" s="189">
        <v>1598</v>
      </c>
      <c r="AJ1599" s="189" t="s">
        <v>6992</v>
      </c>
      <c r="AK1599" s="184" t="s">
        <v>1567</v>
      </c>
      <c r="AL1599" s="187" t="s">
        <v>6993</v>
      </c>
      <c r="AM1599" s="162"/>
      <c r="AN1599" s="162"/>
      <c r="AO1599" s="162"/>
      <c r="AP1599" s="162"/>
      <c r="AQ1599" s="162"/>
      <c r="AR1599" s="162"/>
      <c r="AS1599" s="162"/>
      <c r="AT1599" s="162"/>
      <c r="AU1599" s="162"/>
      <c r="AV1599" s="162"/>
      <c r="AW1599" s="162"/>
      <c r="AX1599" s="162">
        <v>1597</v>
      </c>
      <c r="AY1599" s="162" t="s">
        <v>361</v>
      </c>
      <c r="AZ1599" s="162">
        <v>0</v>
      </c>
      <c r="BA1599" s="206" t="s">
        <v>361</v>
      </c>
      <c r="BB1599" s="162" t="s">
        <v>361</v>
      </c>
    </row>
    <row r="1600" spans="34:54">
      <c r="AH1600" s="165">
        <v>1106</v>
      </c>
      <c r="AI1600" s="189">
        <v>1599</v>
      </c>
      <c r="AJ1600" s="189" t="s">
        <v>6994</v>
      </c>
      <c r="AK1600" s="183" t="s">
        <v>1569</v>
      </c>
      <c r="AL1600" s="186" t="s">
        <v>6995</v>
      </c>
      <c r="AM1600" s="162"/>
      <c r="AN1600" s="162"/>
      <c r="AO1600" s="162"/>
      <c r="AP1600" s="162"/>
      <c r="AQ1600" s="162"/>
      <c r="AR1600" s="162"/>
      <c r="AS1600" s="162"/>
      <c r="AT1600" s="162"/>
      <c r="AU1600" s="162"/>
      <c r="AV1600" s="162"/>
      <c r="AW1600" s="162"/>
      <c r="AX1600" s="162">
        <v>1598</v>
      </c>
      <c r="AY1600" s="162" t="s">
        <v>361</v>
      </c>
      <c r="AZ1600" s="162">
        <v>0</v>
      </c>
      <c r="BA1600" s="206" t="s">
        <v>361</v>
      </c>
      <c r="BB1600" s="162" t="s">
        <v>361</v>
      </c>
    </row>
    <row r="1601" spans="34:54">
      <c r="AH1601" s="165">
        <v>1106</v>
      </c>
      <c r="AI1601" s="189">
        <v>1600</v>
      </c>
      <c r="AJ1601" s="189" t="s">
        <v>6996</v>
      </c>
      <c r="AK1601" s="184" t="s">
        <v>1571</v>
      </c>
      <c r="AL1601" s="187" t="s">
        <v>6997</v>
      </c>
      <c r="AM1601" s="162"/>
      <c r="AN1601" s="162"/>
      <c r="AO1601" s="162"/>
      <c r="AP1601" s="162"/>
      <c r="AQ1601" s="162"/>
      <c r="AR1601" s="162"/>
      <c r="AS1601" s="162"/>
      <c r="AT1601" s="162"/>
      <c r="AU1601" s="162"/>
      <c r="AV1601" s="162"/>
      <c r="AW1601" s="162"/>
      <c r="AX1601" s="162">
        <v>1599</v>
      </c>
      <c r="AY1601" s="162" t="s">
        <v>361</v>
      </c>
      <c r="AZ1601" s="162">
        <v>0</v>
      </c>
      <c r="BA1601" s="206" t="s">
        <v>361</v>
      </c>
      <c r="BB1601" s="162" t="s">
        <v>361</v>
      </c>
    </row>
    <row r="1602" spans="34:54">
      <c r="AH1602" s="165">
        <v>1106</v>
      </c>
      <c r="AI1602" s="189">
        <v>1601</v>
      </c>
      <c r="AJ1602" s="189" t="s">
        <v>6998</v>
      </c>
      <c r="AK1602" s="183" t="s">
        <v>1573</v>
      </c>
      <c r="AL1602" s="186" t="s">
        <v>6999</v>
      </c>
      <c r="AM1602" s="162"/>
      <c r="AN1602" s="162"/>
      <c r="AO1602" s="162"/>
      <c r="AP1602" s="162"/>
      <c r="AQ1602" s="162"/>
      <c r="AR1602" s="162"/>
      <c r="AS1602" s="162"/>
      <c r="AT1602" s="162"/>
      <c r="AU1602" s="162"/>
      <c r="AV1602" s="162"/>
      <c r="AW1602" s="162"/>
      <c r="AX1602" s="162">
        <v>1600</v>
      </c>
      <c r="AY1602" s="162" t="s">
        <v>361</v>
      </c>
      <c r="AZ1602" s="162">
        <v>0</v>
      </c>
      <c r="BA1602" s="206" t="s">
        <v>361</v>
      </c>
      <c r="BB1602" s="162" t="s">
        <v>361</v>
      </c>
    </row>
    <row r="1603" spans="34:54">
      <c r="AH1603" s="165">
        <v>1106</v>
      </c>
      <c r="AI1603" s="189">
        <v>1602</v>
      </c>
      <c r="AJ1603" s="189" t="s">
        <v>7000</v>
      </c>
      <c r="AK1603" s="184" t="s">
        <v>1575</v>
      </c>
      <c r="AL1603" s="187" t="s">
        <v>7001</v>
      </c>
      <c r="AM1603" s="162"/>
      <c r="AN1603" s="162"/>
      <c r="AO1603" s="162"/>
      <c r="AP1603" s="162"/>
      <c r="AQ1603" s="162"/>
      <c r="AR1603" s="162"/>
      <c r="AS1603" s="162"/>
      <c r="AT1603" s="162"/>
      <c r="AU1603" s="162"/>
      <c r="AV1603" s="162"/>
      <c r="AW1603" s="162"/>
      <c r="AX1603" s="162">
        <v>1601</v>
      </c>
      <c r="AY1603" s="162" t="s">
        <v>361</v>
      </c>
      <c r="AZ1603" s="162">
        <v>0</v>
      </c>
      <c r="BA1603" s="206" t="s">
        <v>361</v>
      </c>
      <c r="BB1603" s="162" t="s">
        <v>361</v>
      </c>
    </row>
    <row r="1604" spans="34:54">
      <c r="AH1604" s="165">
        <v>1106</v>
      </c>
      <c r="AI1604" s="189">
        <v>1603</v>
      </c>
      <c r="AJ1604" s="189" t="s">
        <v>7002</v>
      </c>
      <c r="AK1604" s="183" t="s">
        <v>1577</v>
      </c>
      <c r="AL1604" s="186" t="s">
        <v>7003</v>
      </c>
      <c r="AM1604" s="162"/>
      <c r="AN1604" s="162"/>
      <c r="AO1604" s="162"/>
      <c r="AP1604" s="162"/>
      <c r="AQ1604" s="162"/>
      <c r="AR1604" s="162"/>
      <c r="AS1604" s="162"/>
      <c r="AT1604" s="162"/>
      <c r="AU1604" s="162"/>
      <c r="AV1604" s="162"/>
      <c r="AW1604" s="162"/>
      <c r="AX1604" s="162">
        <v>1602</v>
      </c>
      <c r="AY1604" s="162" t="s">
        <v>361</v>
      </c>
      <c r="AZ1604" s="162">
        <v>0</v>
      </c>
      <c r="BA1604" s="206" t="s">
        <v>361</v>
      </c>
      <c r="BB1604" s="162" t="s">
        <v>361</v>
      </c>
    </row>
    <row r="1605" spans="34:54">
      <c r="AH1605" s="165">
        <v>1106</v>
      </c>
      <c r="AI1605" s="189">
        <v>1604</v>
      </c>
      <c r="AJ1605" s="189" t="s">
        <v>7004</v>
      </c>
      <c r="AK1605" s="184" t="s">
        <v>1579</v>
      </c>
      <c r="AL1605" s="187" t="s">
        <v>7005</v>
      </c>
      <c r="AM1605" s="162"/>
      <c r="AN1605" s="162"/>
      <c r="AO1605" s="162"/>
      <c r="AP1605" s="162"/>
      <c r="AQ1605" s="162"/>
      <c r="AR1605" s="162"/>
      <c r="AS1605" s="162"/>
      <c r="AT1605" s="162"/>
      <c r="AU1605" s="162"/>
      <c r="AV1605" s="162"/>
      <c r="AW1605" s="162"/>
      <c r="AX1605" s="162">
        <v>1603</v>
      </c>
      <c r="AY1605" s="162" t="s">
        <v>361</v>
      </c>
      <c r="AZ1605" s="162">
        <v>0</v>
      </c>
      <c r="BA1605" s="206" t="s">
        <v>361</v>
      </c>
      <c r="BB1605" s="162" t="s">
        <v>361</v>
      </c>
    </row>
    <row r="1606" spans="34:54">
      <c r="AH1606" s="165">
        <v>1106</v>
      </c>
      <c r="AI1606" s="189">
        <v>1605</v>
      </c>
      <c r="AJ1606" s="189" t="s">
        <v>7006</v>
      </c>
      <c r="AK1606" s="183" t="s">
        <v>1581</v>
      </c>
      <c r="AL1606" s="186" t="s">
        <v>7007</v>
      </c>
      <c r="AM1606" s="162"/>
      <c r="AN1606" s="162"/>
      <c r="AO1606" s="162"/>
      <c r="AP1606" s="162"/>
      <c r="AQ1606" s="162"/>
      <c r="AR1606" s="162"/>
      <c r="AS1606" s="162"/>
      <c r="AT1606" s="162"/>
      <c r="AU1606" s="162"/>
      <c r="AV1606" s="162"/>
      <c r="AW1606" s="162"/>
      <c r="AX1606" s="162">
        <v>1604</v>
      </c>
      <c r="AY1606" s="162" t="s">
        <v>361</v>
      </c>
      <c r="AZ1606" s="162">
        <v>0</v>
      </c>
      <c r="BA1606" s="206" t="s">
        <v>361</v>
      </c>
      <c r="BB1606" s="162" t="s">
        <v>361</v>
      </c>
    </row>
    <row r="1607" spans="34:54">
      <c r="AH1607" s="165">
        <v>1106</v>
      </c>
      <c r="AI1607" s="189">
        <v>1606</v>
      </c>
      <c r="AJ1607" s="189" t="s">
        <v>7008</v>
      </c>
      <c r="AK1607" s="184" t="s">
        <v>1583</v>
      </c>
      <c r="AL1607" s="187" t="s">
        <v>7009</v>
      </c>
      <c r="AM1607" s="162"/>
      <c r="AN1607" s="162"/>
      <c r="AO1607" s="162"/>
      <c r="AP1607" s="162"/>
      <c r="AQ1607" s="162"/>
      <c r="AR1607" s="162"/>
      <c r="AS1607" s="162"/>
      <c r="AT1607" s="162"/>
      <c r="AU1607" s="162"/>
      <c r="AV1607" s="162"/>
      <c r="AW1607" s="162"/>
      <c r="AX1607" s="162">
        <v>1605</v>
      </c>
      <c r="AY1607" s="162" t="s">
        <v>361</v>
      </c>
      <c r="AZ1607" s="162">
        <v>0</v>
      </c>
      <c r="BA1607" s="206" t="s">
        <v>361</v>
      </c>
      <c r="BB1607" s="162" t="s">
        <v>361</v>
      </c>
    </row>
    <row r="1608" spans="34:54">
      <c r="AH1608" s="165">
        <v>1106</v>
      </c>
      <c r="AI1608" s="189">
        <v>1607</v>
      </c>
      <c r="AJ1608" s="189" t="s">
        <v>7010</v>
      </c>
      <c r="AK1608" s="183" t="s">
        <v>1585</v>
      </c>
      <c r="AL1608" s="186" t="s">
        <v>7011</v>
      </c>
      <c r="AM1608" s="162"/>
      <c r="AN1608" s="162"/>
      <c r="AO1608" s="162"/>
      <c r="AP1608" s="162"/>
      <c r="AQ1608" s="162"/>
      <c r="AR1608" s="162"/>
      <c r="AS1608" s="162"/>
      <c r="AT1608" s="162"/>
      <c r="AU1608" s="162"/>
      <c r="AV1608" s="162"/>
      <c r="AW1608" s="162"/>
      <c r="AX1608" s="162">
        <v>1606</v>
      </c>
      <c r="AY1608" s="162" t="s">
        <v>361</v>
      </c>
      <c r="AZ1608" s="162">
        <v>0</v>
      </c>
      <c r="BA1608" s="206" t="s">
        <v>361</v>
      </c>
      <c r="BB1608" s="162" t="s">
        <v>361</v>
      </c>
    </row>
    <row r="1609" spans="34:54">
      <c r="AH1609" s="165">
        <v>1106</v>
      </c>
      <c r="AI1609" s="189">
        <v>1608</v>
      </c>
      <c r="AJ1609" s="189" t="s">
        <v>7012</v>
      </c>
      <c r="AK1609" s="184" t="s">
        <v>1587</v>
      </c>
      <c r="AL1609" s="187" t="s">
        <v>7013</v>
      </c>
      <c r="AM1609" s="162"/>
      <c r="AN1609" s="162"/>
      <c r="AO1609" s="162"/>
      <c r="AP1609" s="162"/>
      <c r="AQ1609" s="162"/>
      <c r="AR1609" s="162"/>
      <c r="AS1609" s="162"/>
      <c r="AT1609" s="162"/>
      <c r="AU1609" s="162"/>
      <c r="AV1609" s="162"/>
      <c r="AW1609" s="162"/>
      <c r="AX1609" s="162">
        <v>1607</v>
      </c>
      <c r="AY1609" s="162" t="s">
        <v>361</v>
      </c>
      <c r="AZ1609" s="162">
        <v>0</v>
      </c>
      <c r="BA1609" s="206" t="s">
        <v>361</v>
      </c>
      <c r="BB1609" s="162" t="s">
        <v>361</v>
      </c>
    </row>
    <row r="1610" spans="34:54">
      <c r="AH1610" s="165">
        <v>1106</v>
      </c>
      <c r="AI1610" s="189">
        <v>1609</v>
      </c>
      <c r="AJ1610" s="189" t="s">
        <v>7014</v>
      </c>
      <c r="AK1610" s="183" t="s">
        <v>1589</v>
      </c>
      <c r="AL1610" s="186" t="s">
        <v>7015</v>
      </c>
      <c r="AM1610" s="162"/>
      <c r="AN1610" s="162"/>
      <c r="AO1610" s="162"/>
      <c r="AP1610" s="162"/>
      <c r="AQ1610" s="162"/>
      <c r="AR1610" s="162"/>
      <c r="AS1610" s="162"/>
      <c r="AT1610" s="162"/>
      <c r="AU1610" s="162"/>
      <c r="AV1610" s="162"/>
      <c r="AW1610" s="162"/>
      <c r="AX1610" s="162">
        <v>1608</v>
      </c>
      <c r="AY1610" s="162" t="s">
        <v>361</v>
      </c>
      <c r="AZ1610" s="162">
        <v>0</v>
      </c>
      <c r="BA1610" s="206" t="s">
        <v>361</v>
      </c>
      <c r="BB1610" s="162" t="s">
        <v>361</v>
      </c>
    </row>
    <row r="1611" spans="34:54">
      <c r="AH1611" s="165">
        <v>1106</v>
      </c>
      <c r="AI1611" s="189">
        <v>1610</v>
      </c>
      <c r="AJ1611" s="189" t="s">
        <v>7016</v>
      </c>
      <c r="AK1611" s="184" t="s">
        <v>1591</v>
      </c>
      <c r="AL1611" s="187" t="s">
        <v>7017</v>
      </c>
      <c r="AM1611" s="162"/>
      <c r="AN1611" s="162"/>
      <c r="AO1611" s="162"/>
      <c r="AP1611" s="162"/>
      <c r="AQ1611" s="162"/>
      <c r="AR1611" s="162"/>
      <c r="AS1611" s="162"/>
      <c r="AT1611" s="162"/>
      <c r="AU1611" s="162"/>
      <c r="AV1611" s="162"/>
      <c r="AW1611" s="162"/>
      <c r="AX1611" s="162">
        <v>1609</v>
      </c>
      <c r="AY1611" s="162" t="s">
        <v>361</v>
      </c>
      <c r="AZ1611" s="162">
        <v>0</v>
      </c>
      <c r="BA1611" s="206" t="s">
        <v>361</v>
      </c>
      <c r="BB1611" s="162" t="s">
        <v>361</v>
      </c>
    </row>
    <row r="1612" spans="34:54">
      <c r="AH1612" s="165">
        <v>1106</v>
      </c>
      <c r="AI1612" s="189">
        <v>1611</v>
      </c>
      <c r="AJ1612" s="189" t="s">
        <v>7018</v>
      </c>
      <c r="AK1612" s="183" t="s">
        <v>1593</v>
      </c>
      <c r="AL1612" s="186" t="s">
        <v>7019</v>
      </c>
      <c r="AM1612" s="162"/>
      <c r="AN1612" s="162"/>
      <c r="AO1612" s="162"/>
      <c r="AP1612" s="162"/>
      <c r="AQ1612" s="162"/>
      <c r="AR1612" s="162"/>
      <c r="AS1612" s="162"/>
      <c r="AT1612" s="162"/>
      <c r="AU1612" s="162"/>
      <c r="AV1612" s="162"/>
      <c r="AW1612" s="162"/>
      <c r="AX1612" s="162">
        <v>1610</v>
      </c>
      <c r="AY1612" s="162" t="s">
        <v>361</v>
      </c>
      <c r="AZ1612" s="162">
        <v>0</v>
      </c>
      <c r="BA1612" s="206" t="s">
        <v>361</v>
      </c>
      <c r="BB1612" s="162" t="s">
        <v>361</v>
      </c>
    </row>
    <row r="1613" spans="34:54">
      <c r="AH1613" s="165">
        <v>1106</v>
      </c>
      <c r="AI1613" s="189">
        <v>1612</v>
      </c>
      <c r="AJ1613" s="189" t="s">
        <v>7020</v>
      </c>
      <c r="AK1613" s="184" t="s">
        <v>1595</v>
      </c>
      <c r="AL1613" s="187" t="s">
        <v>7021</v>
      </c>
      <c r="AM1613" s="162"/>
      <c r="AN1613" s="162"/>
      <c r="AO1613" s="162"/>
      <c r="AP1613" s="162"/>
      <c r="AQ1613" s="162"/>
      <c r="AR1613" s="162"/>
      <c r="AS1613" s="162"/>
      <c r="AT1613" s="162"/>
      <c r="AU1613" s="162"/>
      <c r="AV1613" s="162"/>
      <c r="AW1613" s="162"/>
      <c r="AX1613" s="162">
        <v>1611</v>
      </c>
      <c r="AY1613" s="162" t="s">
        <v>361</v>
      </c>
      <c r="AZ1613" s="162">
        <v>0</v>
      </c>
      <c r="BA1613" s="206" t="s">
        <v>361</v>
      </c>
      <c r="BB1613" s="162" t="s">
        <v>361</v>
      </c>
    </row>
    <row r="1614" spans="34:54">
      <c r="AH1614" s="165">
        <v>1106</v>
      </c>
      <c r="AI1614" s="189">
        <v>1613</v>
      </c>
      <c r="AJ1614" s="189" t="s">
        <v>7022</v>
      </c>
      <c r="AK1614" s="183" t="s">
        <v>1597</v>
      </c>
      <c r="AL1614" s="186" t="s">
        <v>7023</v>
      </c>
      <c r="AM1614" s="162"/>
      <c r="AN1614" s="162"/>
      <c r="AO1614" s="162"/>
      <c r="AP1614" s="162"/>
      <c r="AQ1614" s="162"/>
      <c r="AR1614" s="162"/>
      <c r="AS1614" s="162"/>
      <c r="AT1614" s="162"/>
      <c r="AU1614" s="162"/>
      <c r="AV1614" s="162"/>
      <c r="AW1614" s="162"/>
      <c r="AX1614" s="162">
        <v>1612</v>
      </c>
      <c r="AY1614" s="162" t="s">
        <v>361</v>
      </c>
      <c r="AZ1614" s="162">
        <v>0</v>
      </c>
      <c r="BA1614" s="206" t="s">
        <v>361</v>
      </c>
      <c r="BB1614" s="162" t="s">
        <v>361</v>
      </c>
    </row>
    <row r="1615" spans="34:54">
      <c r="AH1615" s="165">
        <v>1106</v>
      </c>
      <c r="AI1615" s="189">
        <v>1614</v>
      </c>
      <c r="AJ1615" s="189" t="s">
        <v>7024</v>
      </c>
      <c r="AK1615" s="184" t="s">
        <v>1599</v>
      </c>
      <c r="AL1615" s="187" t="s">
        <v>7025</v>
      </c>
      <c r="AM1615" s="162"/>
      <c r="AN1615" s="162"/>
      <c r="AO1615" s="162"/>
      <c r="AP1615" s="162"/>
      <c r="AQ1615" s="162"/>
      <c r="AR1615" s="162"/>
      <c r="AS1615" s="162"/>
      <c r="AT1615" s="162"/>
      <c r="AU1615" s="162"/>
      <c r="AV1615" s="162"/>
      <c r="AW1615" s="162"/>
      <c r="AX1615" s="162">
        <v>1613</v>
      </c>
      <c r="AY1615" s="162" t="s">
        <v>361</v>
      </c>
      <c r="AZ1615" s="162">
        <v>0</v>
      </c>
      <c r="BA1615" s="206" t="s">
        <v>361</v>
      </c>
      <c r="BB1615" s="162" t="s">
        <v>361</v>
      </c>
    </row>
    <row r="1616" spans="34:54">
      <c r="AH1616" s="165">
        <v>1106</v>
      </c>
      <c r="AI1616" s="189">
        <v>1615</v>
      </c>
      <c r="AJ1616" s="189" t="s">
        <v>7026</v>
      </c>
      <c r="AK1616" s="183" t="s">
        <v>284</v>
      </c>
      <c r="AL1616" s="186" t="s">
        <v>7027</v>
      </c>
      <c r="AM1616" s="162"/>
      <c r="AN1616" s="162"/>
      <c r="AO1616" s="162"/>
      <c r="AP1616" s="162"/>
      <c r="AQ1616" s="162"/>
      <c r="AR1616" s="162"/>
      <c r="AS1616" s="162"/>
      <c r="AT1616" s="162"/>
      <c r="AU1616" s="162"/>
      <c r="AV1616" s="162"/>
      <c r="AW1616" s="162"/>
      <c r="AX1616" s="162">
        <v>1614</v>
      </c>
      <c r="AY1616" s="162" t="s">
        <v>361</v>
      </c>
      <c r="AZ1616" s="162">
        <v>0</v>
      </c>
      <c r="BA1616" s="206" t="s">
        <v>361</v>
      </c>
      <c r="BB1616" s="162" t="s">
        <v>361</v>
      </c>
    </row>
    <row r="1617" spans="34:54">
      <c r="AH1617" s="165">
        <v>1107</v>
      </c>
      <c r="AI1617" s="189">
        <v>1616</v>
      </c>
      <c r="AJ1617" s="189" t="s">
        <v>7028</v>
      </c>
      <c r="AK1617" s="184" t="s">
        <v>1602</v>
      </c>
      <c r="AL1617" s="187" t="s">
        <v>7029</v>
      </c>
      <c r="AM1617" s="162"/>
      <c r="AN1617" s="162"/>
      <c r="AO1617" s="162"/>
      <c r="AP1617" s="162"/>
      <c r="AQ1617" s="162"/>
      <c r="AR1617" s="162"/>
      <c r="AS1617" s="162"/>
      <c r="AT1617" s="162"/>
      <c r="AU1617" s="162"/>
      <c r="AV1617" s="162"/>
      <c r="AW1617" s="162"/>
      <c r="AX1617" s="162">
        <v>1615</v>
      </c>
      <c r="AY1617" s="162" t="s">
        <v>361</v>
      </c>
      <c r="AZ1617" s="162">
        <v>0</v>
      </c>
      <c r="BA1617" s="206" t="s">
        <v>361</v>
      </c>
      <c r="BB1617" s="162" t="s">
        <v>361</v>
      </c>
    </row>
    <row r="1618" spans="34:54">
      <c r="AH1618" s="165">
        <v>1107</v>
      </c>
      <c r="AI1618" s="189">
        <v>1617</v>
      </c>
      <c r="AJ1618" s="189" t="s">
        <v>7030</v>
      </c>
      <c r="AK1618" s="183" t="s">
        <v>1604</v>
      </c>
      <c r="AL1618" s="186" t="s">
        <v>7031</v>
      </c>
      <c r="AM1618" s="162"/>
      <c r="AN1618" s="162"/>
      <c r="AO1618" s="162"/>
      <c r="AP1618" s="162"/>
      <c r="AQ1618" s="162"/>
      <c r="AR1618" s="162"/>
      <c r="AS1618" s="162"/>
      <c r="AT1618" s="162"/>
      <c r="AU1618" s="162"/>
      <c r="AV1618" s="162"/>
      <c r="AW1618" s="162"/>
      <c r="AX1618" s="162">
        <v>1616</v>
      </c>
      <c r="AY1618" s="162" t="s">
        <v>361</v>
      </c>
      <c r="AZ1618" s="162">
        <v>0</v>
      </c>
      <c r="BA1618" s="206" t="s">
        <v>361</v>
      </c>
      <c r="BB1618" s="162" t="s">
        <v>361</v>
      </c>
    </row>
    <row r="1619" spans="34:54">
      <c r="AH1619" s="165">
        <v>1107</v>
      </c>
      <c r="AI1619" s="189">
        <v>1618</v>
      </c>
      <c r="AJ1619" s="189" t="s">
        <v>7032</v>
      </c>
      <c r="AK1619" s="184" t="s">
        <v>169</v>
      </c>
      <c r="AL1619" s="187" t="s">
        <v>7033</v>
      </c>
      <c r="AM1619" s="162"/>
      <c r="AN1619" s="162"/>
      <c r="AO1619" s="162"/>
      <c r="AP1619" s="162"/>
      <c r="AQ1619" s="162"/>
      <c r="AR1619" s="162"/>
      <c r="AS1619" s="162"/>
      <c r="AT1619" s="162"/>
      <c r="AU1619" s="162"/>
      <c r="AV1619" s="162"/>
      <c r="AW1619" s="162"/>
      <c r="AX1619" s="162">
        <v>1617</v>
      </c>
      <c r="AY1619" s="162" t="s">
        <v>361</v>
      </c>
      <c r="AZ1619" s="162">
        <v>0</v>
      </c>
      <c r="BA1619" s="206" t="s">
        <v>361</v>
      </c>
      <c r="BB1619" s="162" t="s">
        <v>361</v>
      </c>
    </row>
    <row r="1620" spans="34:54">
      <c r="AH1620" s="165">
        <v>1107</v>
      </c>
      <c r="AI1620" s="189">
        <v>1619</v>
      </c>
      <c r="AJ1620" s="189" t="s">
        <v>7034</v>
      </c>
      <c r="AK1620" s="183" t="s">
        <v>1607</v>
      </c>
      <c r="AL1620" s="186" t="s">
        <v>7035</v>
      </c>
      <c r="AM1620" s="162"/>
      <c r="AN1620" s="162"/>
      <c r="AO1620" s="162"/>
      <c r="AP1620" s="162"/>
      <c r="AQ1620" s="162"/>
      <c r="AR1620" s="162"/>
      <c r="AS1620" s="162"/>
      <c r="AT1620" s="162"/>
      <c r="AU1620" s="162"/>
      <c r="AV1620" s="162"/>
      <c r="AW1620" s="162"/>
      <c r="AX1620" s="162">
        <v>1618</v>
      </c>
      <c r="AY1620" s="162" t="s">
        <v>361</v>
      </c>
      <c r="AZ1620" s="162">
        <v>0</v>
      </c>
      <c r="BA1620" s="206" t="s">
        <v>361</v>
      </c>
      <c r="BB1620" s="162" t="s">
        <v>361</v>
      </c>
    </row>
    <row r="1621" spans="34:54">
      <c r="AH1621" s="165">
        <v>1107</v>
      </c>
      <c r="AI1621" s="189">
        <v>1620</v>
      </c>
      <c r="AJ1621" s="189" t="s">
        <v>7036</v>
      </c>
      <c r="AK1621" s="184" t="s">
        <v>7037</v>
      </c>
      <c r="AL1621" s="187" t="s">
        <v>7038</v>
      </c>
      <c r="AM1621" s="162"/>
      <c r="AN1621" s="162"/>
      <c r="AO1621" s="162"/>
      <c r="AP1621" s="162"/>
      <c r="AQ1621" s="162"/>
      <c r="AR1621" s="162"/>
      <c r="AS1621" s="162"/>
      <c r="AT1621" s="162"/>
      <c r="AU1621" s="162"/>
      <c r="AV1621" s="162"/>
      <c r="AW1621" s="162"/>
      <c r="AX1621" s="162">
        <v>1619</v>
      </c>
      <c r="AY1621" s="162" t="s">
        <v>361</v>
      </c>
      <c r="AZ1621" s="162">
        <v>0</v>
      </c>
      <c r="BA1621" s="206" t="s">
        <v>361</v>
      </c>
      <c r="BB1621" s="162" t="s">
        <v>361</v>
      </c>
    </row>
    <row r="1622" spans="34:54">
      <c r="AH1622" s="165">
        <v>1107</v>
      </c>
      <c r="AI1622" s="189">
        <v>1621</v>
      </c>
      <c r="AJ1622" s="189" t="s">
        <v>7039</v>
      </c>
      <c r="AK1622" s="183" t="s">
        <v>7040</v>
      </c>
      <c r="AL1622" s="186" t="s">
        <v>7041</v>
      </c>
      <c r="AM1622" s="162"/>
      <c r="AN1622" s="162"/>
      <c r="AO1622" s="162"/>
      <c r="AP1622" s="162"/>
      <c r="AQ1622" s="162"/>
      <c r="AR1622" s="162"/>
      <c r="AS1622" s="162"/>
      <c r="AT1622" s="162"/>
      <c r="AU1622" s="162"/>
      <c r="AV1622" s="162"/>
      <c r="AW1622" s="162"/>
      <c r="AX1622" s="162">
        <v>1620</v>
      </c>
      <c r="AY1622" s="162" t="s">
        <v>361</v>
      </c>
      <c r="AZ1622" s="162">
        <v>0</v>
      </c>
      <c r="BA1622" s="206" t="s">
        <v>361</v>
      </c>
      <c r="BB1622" s="162" t="s">
        <v>361</v>
      </c>
    </row>
    <row r="1623" spans="34:54">
      <c r="AH1623" s="165">
        <v>1107</v>
      </c>
      <c r="AI1623" s="189">
        <v>1622</v>
      </c>
      <c r="AJ1623" s="189" t="s">
        <v>7042</v>
      </c>
      <c r="AK1623" s="184" t="s">
        <v>7043</v>
      </c>
      <c r="AL1623" s="187" t="s">
        <v>7044</v>
      </c>
      <c r="AM1623" s="162"/>
      <c r="AN1623" s="162"/>
      <c r="AO1623" s="162"/>
      <c r="AP1623" s="162"/>
      <c r="AQ1623" s="162"/>
      <c r="AR1623" s="162"/>
      <c r="AS1623" s="162"/>
      <c r="AT1623" s="162"/>
      <c r="AU1623" s="162"/>
      <c r="AV1623" s="162"/>
      <c r="AW1623" s="162"/>
      <c r="AX1623" s="162">
        <v>1621</v>
      </c>
      <c r="AY1623" s="162" t="s">
        <v>361</v>
      </c>
      <c r="AZ1623" s="162">
        <v>0</v>
      </c>
      <c r="BA1623" s="206" t="s">
        <v>361</v>
      </c>
      <c r="BB1623" s="162" t="s">
        <v>361</v>
      </c>
    </row>
    <row r="1624" spans="34:54">
      <c r="AH1624" s="165">
        <v>1107</v>
      </c>
      <c r="AI1624" s="189">
        <v>1623</v>
      </c>
      <c r="AJ1624" s="189" t="s">
        <v>7045</v>
      </c>
      <c r="AK1624" s="183" t="s">
        <v>7046</v>
      </c>
      <c r="AL1624" s="186" t="s">
        <v>7047</v>
      </c>
      <c r="AM1624" s="162"/>
      <c r="AN1624" s="162"/>
      <c r="AO1624" s="162"/>
      <c r="AP1624" s="162"/>
      <c r="AQ1624" s="162"/>
      <c r="AR1624" s="162"/>
      <c r="AS1624" s="162"/>
      <c r="AT1624" s="162"/>
      <c r="AU1624" s="162"/>
      <c r="AV1624" s="162"/>
      <c r="AW1624" s="162"/>
      <c r="AX1624" s="162">
        <v>1622</v>
      </c>
      <c r="AY1624" s="162" t="s">
        <v>361</v>
      </c>
      <c r="AZ1624" s="162">
        <v>0</v>
      </c>
      <c r="BA1624" s="206" t="s">
        <v>361</v>
      </c>
      <c r="BB1624" s="162" t="s">
        <v>361</v>
      </c>
    </row>
    <row r="1625" spans="34:54">
      <c r="AH1625" s="165">
        <v>1107</v>
      </c>
      <c r="AI1625" s="189">
        <v>1624</v>
      </c>
      <c r="AJ1625" s="189" t="s">
        <v>7048</v>
      </c>
      <c r="AK1625" s="184" t="s">
        <v>7049</v>
      </c>
      <c r="AL1625" s="187" t="s">
        <v>7050</v>
      </c>
      <c r="AM1625" s="162"/>
      <c r="AN1625" s="162"/>
      <c r="AO1625" s="162"/>
      <c r="AP1625" s="162"/>
      <c r="AQ1625" s="162"/>
      <c r="AR1625" s="162"/>
      <c r="AS1625" s="162"/>
      <c r="AT1625" s="162"/>
      <c r="AU1625" s="162"/>
      <c r="AV1625" s="162"/>
      <c r="AW1625" s="162"/>
      <c r="AX1625" s="162">
        <v>1623</v>
      </c>
      <c r="AY1625" s="162" t="s">
        <v>361</v>
      </c>
      <c r="AZ1625" s="162">
        <v>0</v>
      </c>
      <c r="BA1625" s="206" t="s">
        <v>361</v>
      </c>
      <c r="BB1625" s="162" t="s">
        <v>361</v>
      </c>
    </row>
    <row r="1626" spans="34:54">
      <c r="AH1626" s="165">
        <v>1107</v>
      </c>
      <c r="AI1626" s="189">
        <v>1625</v>
      </c>
      <c r="AJ1626" s="189" t="s">
        <v>7051</v>
      </c>
      <c r="AK1626" s="183" t="s">
        <v>7052</v>
      </c>
      <c r="AL1626" s="186" t="s">
        <v>7053</v>
      </c>
      <c r="AM1626" s="162"/>
      <c r="AN1626" s="162"/>
      <c r="AO1626" s="162"/>
      <c r="AP1626" s="162"/>
      <c r="AQ1626" s="162"/>
      <c r="AR1626" s="162"/>
      <c r="AS1626" s="162"/>
      <c r="AT1626" s="162"/>
      <c r="AU1626" s="162"/>
      <c r="AV1626" s="162"/>
      <c r="AW1626" s="162"/>
      <c r="AX1626" s="162">
        <v>1624</v>
      </c>
      <c r="AY1626" s="162" t="s">
        <v>361</v>
      </c>
      <c r="AZ1626" s="162">
        <v>0</v>
      </c>
      <c r="BA1626" s="206" t="s">
        <v>361</v>
      </c>
      <c r="BB1626" s="162" t="s">
        <v>361</v>
      </c>
    </row>
    <row r="1627" spans="34:54">
      <c r="AH1627" s="165">
        <v>1108</v>
      </c>
      <c r="AI1627" s="189">
        <v>1626</v>
      </c>
      <c r="AJ1627" s="189" t="s">
        <v>7054</v>
      </c>
      <c r="AK1627" s="184" t="s">
        <v>7055</v>
      </c>
      <c r="AL1627" s="187" t="s">
        <v>7056</v>
      </c>
      <c r="AM1627" s="162"/>
      <c r="AN1627" s="162"/>
      <c r="AO1627" s="162"/>
      <c r="AP1627" s="162"/>
      <c r="AQ1627" s="162"/>
      <c r="AR1627" s="162"/>
      <c r="AS1627" s="162"/>
      <c r="AT1627" s="162"/>
      <c r="AU1627" s="162"/>
      <c r="AV1627" s="162"/>
      <c r="AW1627" s="162"/>
      <c r="AX1627" s="162">
        <v>1625</v>
      </c>
      <c r="AY1627" s="162" t="s">
        <v>361</v>
      </c>
      <c r="AZ1627" s="162">
        <v>0</v>
      </c>
      <c r="BA1627" s="206" t="s">
        <v>361</v>
      </c>
      <c r="BB1627" s="162" t="s">
        <v>361</v>
      </c>
    </row>
    <row r="1628" spans="34:54">
      <c r="AH1628" s="165">
        <v>1108</v>
      </c>
      <c r="AI1628" s="189">
        <v>1627</v>
      </c>
      <c r="AJ1628" s="189" t="s">
        <v>7057</v>
      </c>
      <c r="AK1628" s="183" t="s">
        <v>7058</v>
      </c>
      <c r="AL1628" s="186" t="s">
        <v>7059</v>
      </c>
      <c r="AM1628" s="162"/>
      <c r="AN1628" s="162"/>
      <c r="AO1628" s="162"/>
      <c r="AP1628" s="162"/>
      <c r="AQ1628" s="162"/>
      <c r="AR1628" s="162"/>
      <c r="AS1628" s="162"/>
      <c r="AT1628" s="162"/>
      <c r="AU1628" s="162"/>
      <c r="AV1628" s="162"/>
      <c r="AW1628" s="162"/>
      <c r="AX1628" s="162">
        <v>1626</v>
      </c>
      <c r="AY1628" s="162" t="s">
        <v>361</v>
      </c>
      <c r="AZ1628" s="162">
        <v>0</v>
      </c>
      <c r="BA1628" s="206" t="s">
        <v>361</v>
      </c>
      <c r="BB1628" s="162" t="s">
        <v>361</v>
      </c>
    </row>
    <row r="1629" spans="34:54">
      <c r="AH1629" s="165">
        <v>1108</v>
      </c>
      <c r="AI1629" s="189">
        <v>1628</v>
      </c>
      <c r="AJ1629" s="189" t="s">
        <v>7060</v>
      </c>
      <c r="AK1629" s="184" t="s">
        <v>7061</v>
      </c>
      <c r="AL1629" s="187" t="s">
        <v>7062</v>
      </c>
      <c r="AM1629" s="162"/>
      <c r="AN1629" s="162"/>
      <c r="AO1629" s="162"/>
      <c r="AP1629" s="162"/>
      <c r="AQ1629" s="162"/>
      <c r="AR1629" s="162"/>
      <c r="AS1629" s="162"/>
      <c r="AT1629" s="162"/>
      <c r="AU1629" s="162"/>
      <c r="AV1629" s="162"/>
      <c r="AW1629" s="162"/>
      <c r="AX1629" s="162">
        <v>1627</v>
      </c>
      <c r="AY1629" s="162" t="s">
        <v>361</v>
      </c>
      <c r="AZ1629" s="162">
        <v>0</v>
      </c>
      <c r="BA1629" s="206" t="s">
        <v>361</v>
      </c>
      <c r="BB1629" s="162" t="s">
        <v>361</v>
      </c>
    </row>
    <row r="1630" spans="34:54">
      <c r="AH1630" s="165">
        <v>1108</v>
      </c>
      <c r="AI1630" s="189">
        <v>1629</v>
      </c>
      <c r="AJ1630" s="189" t="s">
        <v>7063</v>
      </c>
      <c r="AK1630" s="183" t="s">
        <v>6593</v>
      </c>
      <c r="AL1630" s="186" t="s">
        <v>7064</v>
      </c>
      <c r="AM1630" s="162"/>
      <c r="AN1630" s="162"/>
      <c r="AO1630" s="162"/>
      <c r="AP1630" s="162"/>
      <c r="AQ1630" s="162"/>
      <c r="AR1630" s="162"/>
      <c r="AS1630" s="162"/>
      <c r="AT1630" s="162"/>
      <c r="AU1630" s="162"/>
      <c r="AV1630" s="162"/>
      <c r="AW1630" s="162"/>
      <c r="AX1630" s="162">
        <v>1628</v>
      </c>
      <c r="AY1630" s="162" t="s">
        <v>361</v>
      </c>
      <c r="AZ1630" s="162">
        <v>0</v>
      </c>
      <c r="BA1630" s="206" t="s">
        <v>361</v>
      </c>
      <c r="BB1630" s="162" t="s">
        <v>361</v>
      </c>
    </row>
    <row r="1631" spans="34:54">
      <c r="AH1631" s="165">
        <v>1108</v>
      </c>
      <c r="AI1631" s="189">
        <v>1630</v>
      </c>
      <c r="AJ1631" s="189" t="s">
        <v>7065</v>
      </c>
      <c r="AK1631" s="184" t="s">
        <v>7066</v>
      </c>
      <c r="AL1631" s="187" t="s">
        <v>7067</v>
      </c>
      <c r="AM1631" s="162"/>
      <c r="AN1631" s="162"/>
      <c r="AO1631" s="162"/>
      <c r="AP1631" s="162"/>
      <c r="AQ1631" s="162"/>
      <c r="AR1631" s="162"/>
      <c r="AS1631" s="162"/>
      <c r="AT1631" s="162"/>
      <c r="AU1631" s="162"/>
      <c r="AV1631" s="162"/>
      <c r="AW1631" s="162"/>
      <c r="AX1631" s="162">
        <v>1629</v>
      </c>
      <c r="AY1631" s="162" t="s">
        <v>361</v>
      </c>
      <c r="AZ1631" s="162">
        <v>0</v>
      </c>
      <c r="BA1631" s="206" t="s">
        <v>361</v>
      </c>
      <c r="BB1631" s="162" t="s">
        <v>361</v>
      </c>
    </row>
    <row r="1632" spans="34:54">
      <c r="AH1632" s="165">
        <v>1108</v>
      </c>
      <c r="AI1632" s="189">
        <v>1631</v>
      </c>
      <c r="AJ1632" s="189" t="s">
        <v>7068</v>
      </c>
      <c r="AK1632" s="183" t="s">
        <v>7069</v>
      </c>
      <c r="AL1632" s="186" t="s">
        <v>7070</v>
      </c>
      <c r="AM1632" s="162"/>
      <c r="AN1632" s="162"/>
      <c r="AO1632" s="162"/>
      <c r="AP1632" s="162"/>
      <c r="AQ1632" s="162"/>
      <c r="AR1632" s="162"/>
      <c r="AS1632" s="162"/>
      <c r="AT1632" s="162"/>
      <c r="AU1632" s="162"/>
      <c r="AV1632" s="162"/>
      <c r="AW1632" s="162"/>
      <c r="AX1632" s="162">
        <v>1630</v>
      </c>
      <c r="AY1632" s="162" t="s">
        <v>361</v>
      </c>
      <c r="AZ1632" s="162">
        <v>0</v>
      </c>
      <c r="BA1632" s="206" t="s">
        <v>361</v>
      </c>
      <c r="BB1632" s="162" t="s">
        <v>361</v>
      </c>
    </row>
    <row r="1633" spans="34:54">
      <c r="AH1633" s="165">
        <v>1108</v>
      </c>
      <c r="AI1633" s="189">
        <v>1632</v>
      </c>
      <c r="AJ1633" s="189" t="s">
        <v>7071</v>
      </c>
      <c r="AK1633" s="184" t="s">
        <v>7072</v>
      </c>
      <c r="AL1633" s="187" t="s">
        <v>7073</v>
      </c>
      <c r="AM1633" s="162"/>
      <c r="AN1633" s="162"/>
      <c r="AO1633" s="162"/>
      <c r="AP1633" s="162"/>
      <c r="AQ1633" s="162"/>
      <c r="AR1633" s="162"/>
      <c r="AS1633" s="162"/>
      <c r="AT1633" s="162"/>
      <c r="AU1633" s="162"/>
      <c r="AV1633" s="162"/>
      <c r="AW1633" s="162"/>
      <c r="AX1633" s="162">
        <v>1631</v>
      </c>
      <c r="AY1633" s="162" t="s">
        <v>361</v>
      </c>
      <c r="AZ1633" s="162">
        <v>0</v>
      </c>
      <c r="BA1633" s="206" t="s">
        <v>361</v>
      </c>
      <c r="BB1633" s="162" t="s">
        <v>361</v>
      </c>
    </row>
    <row r="1634" spans="34:54">
      <c r="AH1634" s="165">
        <v>1108</v>
      </c>
      <c r="AI1634" s="189">
        <v>1633</v>
      </c>
      <c r="AJ1634" s="189" t="s">
        <v>7074</v>
      </c>
      <c r="AK1634" s="183" t="s">
        <v>7075</v>
      </c>
      <c r="AL1634" s="186" t="s">
        <v>7076</v>
      </c>
      <c r="AM1634" s="162"/>
      <c r="AN1634" s="162"/>
      <c r="AO1634" s="162"/>
      <c r="AP1634" s="162"/>
      <c r="AQ1634" s="162"/>
      <c r="AR1634" s="162"/>
      <c r="AS1634" s="162"/>
      <c r="AT1634" s="162"/>
      <c r="AU1634" s="162"/>
      <c r="AV1634" s="162"/>
      <c r="AW1634" s="162"/>
      <c r="AX1634" s="162">
        <v>1632</v>
      </c>
      <c r="AY1634" s="162" t="s">
        <v>361</v>
      </c>
      <c r="AZ1634" s="162">
        <v>0</v>
      </c>
      <c r="BA1634" s="206" t="s">
        <v>361</v>
      </c>
      <c r="BB1634" s="162" t="s">
        <v>361</v>
      </c>
    </row>
    <row r="1635" spans="34:54">
      <c r="AH1635" s="165">
        <v>1109</v>
      </c>
      <c r="AI1635" s="189">
        <v>1634</v>
      </c>
      <c r="AJ1635" s="189" t="s">
        <v>7077</v>
      </c>
      <c r="AK1635" s="184" t="s">
        <v>1621</v>
      </c>
      <c r="AL1635" s="187" t="s">
        <v>7078</v>
      </c>
      <c r="AM1635" s="162"/>
      <c r="AN1635" s="162"/>
      <c r="AO1635" s="162"/>
      <c r="AP1635" s="162"/>
      <c r="AQ1635" s="162"/>
      <c r="AR1635" s="162"/>
      <c r="AS1635" s="162"/>
      <c r="AT1635" s="162"/>
      <c r="AU1635" s="162"/>
      <c r="AV1635" s="162"/>
      <c r="AW1635" s="162"/>
      <c r="AX1635" s="162">
        <v>1633</v>
      </c>
      <c r="AY1635" s="162" t="s">
        <v>361</v>
      </c>
      <c r="AZ1635" s="162">
        <v>0</v>
      </c>
      <c r="BA1635" s="206" t="s">
        <v>361</v>
      </c>
      <c r="BB1635" s="162" t="s">
        <v>361</v>
      </c>
    </row>
    <row r="1636" spans="34:54">
      <c r="AH1636" s="165">
        <v>1109</v>
      </c>
      <c r="AI1636" s="189">
        <v>1635</v>
      </c>
      <c r="AJ1636" s="189" t="s">
        <v>7079</v>
      </c>
      <c r="AK1636" s="183" t="s">
        <v>1623</v>
      </c>
      <c r="AL1636" s="186" t="s">
        <v>7080</v>
      </c>
      <c r="AM1636" s="162"/>
      <c r="AN1636" s="162"/>
      <c r="AO1636" s="162"/>
      <c r="AP1636" s="162"/>
      <c r="AQ1636" s="162"/>
      <c r="AR1636" s="162"/>
      <c r="AS1636" s="162"/>
      <c r="AT1636" s="162"/>
      <c r="AU1636" s="162"/>
      <c r="AV1636" s="162"/>
      <c r="AW1636" s="162"/>
      <c r="AX1636" s="162">
        <v>1634</v>
      </c>
      <c r="AY1636" s="162" t="s">
        <v>361</v>
      </c>
      <c r="AZ1636" s="162">
        <v>0</v>
      </c>
      <c r="BA1636" s="206" t="s">
        <v>361</v>
      </c>
      <c r="BB1636" s="162" t="s">
        <v>361</v>
      </c>
    </row>
    <row r="1637" spans="34:54">
      <c r="AH1637" s="165">
        <v>1109</v>
      </c>
      <c r="AI1637" s="189">
        <v>1636</v>
      </c>
      <c r="AJ1637" s="189" t="s">
        <v>7081</v>
      </c>
      <c r="AK1637" s="184" t="s">
        <v>1625</v>
      </c>
      <c r="AL1637" s="187" t="s">
        <v>7082</v>
      </c>
      <c r="AM1637" s="162"/>
      <c r="AN1637" s="162"/>
      <c r="AO1637" s="162"/>
      <c r="AP1637" s="162"/>
      <c r="AQ1637" s="162"/>
      <c r="AR1637" s="162"/>
      <c r="AS1637" s="162"/>
      <c r="AT1637" s="162"/>
      <c r="AU1637" s="162"/>
      <c r="AV1637" s="162"/>
      <c r="AW1637" s="162"/>
      <c r="AX1637" s="162">
        <v>1635</v>
      </c>
      <c r="AY1637" s="162" t="s">
        <v>361</v>
      </c>
      <c r="AZ1637" s="162">
        <v>0</v>
      </c>
      <c r="BA1637" s="206" t="s">
        <v>361</v>
      </c>
      <c r="BB1637" s="162" t="s">
        <v>361</v>
      </c>
    </row>
    <row r="1638" spans="34:54">
      <c r="AH1638" s="165">
        <v>1109</v>
      </c>
      <c r="AI1638" s="189">
        <v>1637</v>
      </c>
      <c r="AJ1638" s="189" t="s">
        <v>7083</v>
      </c>
      <c r="AK1638" s="183" t="s">
        <v>177</v>
      </c>
      <c r="AL1638" s="186" t="s">
        <v>7084</v>
      </c>
      <c r="AM1638" s="162"/>
      <c r="AN1638" s="162"/>
      <c r="AO1638" s="162"/>
      <c r="AP1638" s="162"/>
      <c r="AQ1638" s="162"/>
      <c r="AR1638" s="162"/>
      <c r="AS1638" s="162"/>
      <c r="AT1638" s="162"/>
      <c r="AU1638" s="162"/>
      <c r="AV1638" s="162"/>
      <c r="AW1638" s="162"/>
      <c r="AX1638" s="162">
        <v>1636</v>
      </c>
      <c r="AY1638" s="162" t="s">
        <v>361</v>
      </c>
      <c r="AZ1638" s="162">
        <v>0</v>
      </c>
      <c r="BA1638" s="206" t="s">
        <v>361</v>
      </c>
      <c r="BB1638" s="162" t="s">
        <v>361</v>
      </c>
    </row>
    <row r="1639" spans="34:54">
      <c r="AH1639" s="165">
        <v>1109</v>
      </c>
      <c r="AI1639" s="189">
        <v>1638</v>
      </c>
      <c r="AJ1639" s="189" t="s">
        <v>7085</v>
      </c>
      <c r="AK1639" s="184" t="s">
        <v>1628</v>
      </c>
      <c r="AL1639" s="187" t="s">
        <v>7086</v>
      </c>
      <c r="AM1639" s="162"/>
      <c r="AN1639" s="162"/>
      <c r="AO1639" s="162"/>
      <c r="AP1639" s="162"/>
      <c r="AQ1639" s="162"/>
      <c r="AR1639" s="162"/>
      <c r="AS1639" s="162"/>
      <c r="AT1639" s="162"/>
      <c r="AU1639" s="162"/>
      <c r="AV1639" s="162"/>
      <c r="AW1639" s="162"/>
      <c r="AX1639" s="162">
        <v>1637</v>
      </c>
      <c r="AY1639" s="162" t="s">
        <v>361</v>
      </c>
      <c r="AZ1639" s="162">
        <v>0</v>
      </c>
      <c r="BA1639" s="206" t="s">
        <v>361</v>
      </c>
      <c r="BB1639" s="162" t="s">
        <v>361</v>
      </c>
    </row>
    <row r="1640" spans="34:54">
      <c r="AH1640" s="165">
        <v>1109</v>
      </c>
      <c r="AI1640" s="189">
        <v>1639</v>
      </c>
      <c r="AJ1640" s="189" t="s">
        <v>7087</v>
      </c>
      <c r="AK1640" s="183" t="s">
        <v>1630</v>
      </c>
      <c r="AL1640" s="186" t="s">
        <v>7088</v>
      </c>
      <c r="AM1640" s="162"/>
      <c r="AN1640" s="162"/>
      <c r="AO1640" s="162"/>
      <c r="AP1640" s="162"/>
      <c r="AQ1640" s="162"/>
      <c r="AR1640" s="162"/>
      <c r="AS1640" s="162"/>
      <c r="AT1640" s="162"/>
      <c r="AU1640" s="162"/>
      <c r="AV1640" s="162"/>
      <c r="AW1640" s="162"/>
      <c r="AX1640" s="162">
        <v>1638</v>
      </c>
      <c r="AY1640" s="162" t="s">
        <v>361</v>
      </c>
      <c r="AZ1640" s="162">
        <v>0</v>
      </c>
      <c r="BA1640" s="206" t="s">
        <v>361</v>
      </c>
      <c r="BB1640" s="162" t="s">
        <v>361</v>
      </c>
    </row>
    <row r="1641" spans="34:54">
      <c r="AH1641" s="165">
        <v>1109</v>
      </c>
      <c r="AI1641" s="189">
        <v>1640</v>
      </c>
      <c r="AJ1641" s="189" t="s">
        <v>7089</v>
      </c>
      <c r="AK1641" s="184" t="s">
        <v>7090</v>
      </c>
      <c r="AL1641" s="187" t="s">
        <v>7091</v>
      </c>
      <c r="AM1641" s="162"/>
      <c r="AN1641" s="162"/>
      <c r="AO1641" s="162"/>
      <c r="AP1641" s="162"/>
      <c r="AQ1641" s="162"/>
      <c r="AR1641" s="162"/>
      <c r="AS1641" s="162"/>
      <c r="AT1641" s="162"/>
      <c r="AU1641" s="162"/>
      <c r="AV1641" s="162"/>
      <c r="AW1641" s="162"/>
      <c r="AX1641" s="162">
        <v>1639</v>
      </c>
      <c r="AY1641" s="162" t="s">
        <v>361</v>
      </c>
      <c r="AZ1641" s="162">
        <v>0</v>
      </c>
      <c r="BA1641" s="206" t="s">
        <v>361</v>
      </c>
      <c r="BB1641" s="162" t="s">
        <v>361</v>
      </c>
    </row>
    <row r="1642" spans="34:54">
      <c r="AH1642" s="165">
        <v>1109</v>
      </c>
      <c r="AI1642" s="189">
        <v>1641</v>
      </c>
      <c r="AJ1642" s="189" t="s">
        <v>7092</v>
      </c>
      <c r="AK1642" s="183" t="s">
        <v>7093</v>
      </c>
      <c r="AL1642" s="186" t="s">
        <v>7094</v>
      </c>
      <c r="AM1642" s="162"/>
      <c r="AN1642" s="162"/>
      <c r="AO1642" s="162"/>
      <c r="AP1642" s="162"/>
      <c r="AQ1642" s="162"/>
      <c r="AR1642" s="162"/>
      <c r="AS1642" s="162"/>
      <c r="AT1642" s="162"/>
      <c r="AU1642" s="162"/>
      <c r="AV1642" s="162"/>
      <c r="AW1642" s="162"/>
      <c r="AX1642" s="162">
        <v>1640</v>
      </c>
      <c r="AY1642" s="162" t="s">
        <v>361</v>
      </c>
      <c r="AZ1642" s="162">
        <v>0</v>
      </c>
      <c r="BA1642" s="206" t="s">
        <v>361</v>
      </c>
      <c r="BB1642" s="162" t="s">
        <v>361</v>
      </c>
    </row>
    <row r="1643" spans="34:54">
      <c r="AH1643" s="165">
        <v>1109</v>
      </c>
      <c r="AI1643" s="189">
        <v>1642</v>
      </c>
      <c r="AJ1643" s="189" t="s">
        <v>7095</v>
      </c>
      <c r="AK1643" s="184" t="s">
        <v>7096</v>
      </c>
      <c r="AL1643" s="187" t="s">
        <v>7097</v>
      </c>
      <c r="AM1643" s="162"/>
      <c r="AN1643" s="162"/>
      <c r="AO1643" s="162"/>
      <c r="AP1643" s="162"/>
      <c r="AQ1643" s="162"/>
      <c r="AR1643" s="162"/>
      <c r="AS1643" s="162"/>
      <c r="AT1643" s="162"/>
      <c r="AU1643" s="162"/>
      <c r="AV1643" s="162"/>
      <c r="AW1643" s="162"/>
      <c r="AX1643" s="162">
        <v>1641</v>
      </c>
      <c r="AY1643" s="162" t="s">
        <v>361</v>
      </c>
      <c r="AZ1643" s="162">
        <v>0</v>
      </c>
      <c r="BA1643" s="206" t="s">
        <v>361</v>
      </c>
      <c r="BB1643" s="162" t="s">
        <v>361</v>
      </c>
    </row>
    <row r="1644" spans="34:54">
      <c r="AH1644" s="165">
        <v>1109</v>
      </c>
      <c r="AI1644" s="189">
        <v>1643</v>
      </c>
      <c r="AJ1644" s="189" t="s">
        <v>7098</v>
      </c>
      <c r="AK1644" s="183" t="s">
        <v>7099</v>
      </c>
      <c r="AL1644" s="186" t="s">
        <v>7100</v>
      </c>
      <c r="AM1644" s="162"/>
      <c r="AN1644" s="162"/>
      <c r="AO1644" s="162"/>
      <c r="AP1644" s="162"/>
      <c r="AQ1644" s="162"/>
      <c r="AR1644" s="162"/>
      <c r="AS1644" s="162"/>
      <c r="AT1644" s="162"/>
      <c r="AU1644" s="162"/>
      <c r="AV1644" s="162"/>
      <c r="AW1644" s="162"/>
      <c r="AX1644" s="162">
        <v>1642</v>
      </c>
      <c r="AY1644" s="162" t="s">
        <v>361</v>
      </c>
      <c r="AZ1644" s="162">
        <v>0</v>
      </c>
      <c r="BA1644" s="206" t="s">
        <v>361</v>
      </c>
      <c r="BB1644" s="162" t="s">
        <v>361</v>
      </c>
    </row>
    <row r="1645" spans="34:54">
      <c r="AH1645" s="165">
        <v>1109</v>
      </c>
      <c r="AI1645" s="189">
        <v>1644</v>
      </c>
      <c r="AJ1645" s="189" t="s">
        <v>7101</v>
      </c>
      <c r="AK1645" s="184" t="s">
        <v>7102</v>
      </c>
      <c r="AL1645" s="187" t="s">
        <v>7103</v>
      </c>
      <c r="AM1645" s="162"/>
      <c r="AN1645" s="162"/>
      <c r="AO1645" s="162"/>
      <c r="AP1645" s="162"/>
      <c r="AQ1645" s="162"/>
      <c r="AR1645" s="162"/>
      <c r="AS1645" s="162"/>
      <c r="AT1645" s="162"/>
      <c r="AU1645" s="162"/>
      <c r="AV1645" s="162"/>
      <c r="AW1645" s="162"/>
      <c r="AX1645" s="162">
        <v>1643</v>
      </c>
      <c r="AY1645" s="162" t="s">
        <v>361</v>
      </c>
      <c r="AZ1645" s="162">
        <v>0</v>
      </c>
      <c r="BA1645" s="206" t="s">
        <v>361</v>
      </c>
      <c r="BB1645" s="162" t="s">
        <v>361</v>
      </c>
    </row>
    <row r="1646" spans="34:54">
      <c r="AH1646" s="165">
        <v>1110</v>
      </c>
      <c r="AI1646" s="189">
        <v>1645</v>
      </c>
      <c r="AJ1646" s="189" t="s">
        <v>7104</v>
      </c>
      <c r="AK1646" s="183" t="s">
        <v>1642</v>
      </c>
      <c r="AL1646" s="186" t="s">
        <v>7105</v>
      </c>
      <c r="AM1646" s="162"/>
      <c r="AN1646" s="162"/>
      <c r="AO1646" s="162"/>
      <c r="AP1646" s="162"/>
      <c r="AQ1646" s="162"/>
      <c r="AR1646" s="162"/>
      <c r="AS1646" s="162"/>
      <c r="AT1646" s="162"/>
      <c r="AU1646" s="162"/>
      <c r="AV1646" s="162"/>
      <c r="AW1646" s="162"/>
      <c r="AX1646" s="162">
        <v>1644</v>
      </c>
      <c r="AY1646" s="162" t="s">
        <v>361</v>
      </c>
      <c r="AZ1646" s="162">
        <v>0</v>
      </c>
      <c r="BA1646" s="206" t="s">
        <v>361</v>
      </c>
      <c r="BB1646" s="162" t="s">
        <v>361</v>
      </c>
    </row>
    <row r="1647" spans="34:54">
      <c r="AH1647" s="165">
        <v>1110</v>
      </c>
      <c r="AI1647" s="189">
        <v>1646</v>
      </c>
      <c r="AJ1647" s="189" t="s">
        <v>7106</v>
      </c>
      <c r="AK1647" s="184" t="s">
        <v>1644</v>
      </c>
      <c r="AL1647" s="187" t="s">
        <v>7107</v>
      </c>
      <c r="AM1647" s="162"/>
      <c r="AN1647" s="162"/>
      <c r="AO1647" s="162"/>
      <c r="AP1647" s="162"/>
      <c r="AQ1647" s="162"/>
      <c r="AR1647" s="162"/>
      <c r="AS1647" s="162"/>
      <c r="AT1647" s="162"/>
      <c r="AU1647" s="162"/>
      <c r="AV1647" s="162"/>
      <c r="AW1647" s="162"/>
      <c r="AX1647" s="162">
        <v>1645</v>
      </c>
      <c r="AY1647" s="162" t="s">
        <v>361</v>
      </c>
      <c r="AZ1647" s="162">
        <v>0</v>
      </c>
      <c r="BA1647" s="206" t="s">
        <v>361</v>
      </c>
      <c r="BB1647" s="162" t="s">
        <v>361</v>
      </c>
    </row>
    <row r="1648" spans="34:54">
      <c r="AH1648" s="165">
        <v>1110</v>
      </c>
      <c r="AI1648" s="189">
        <v>1647</v>
      </c>
      <c r="AJ1648" s="189" t="s">
        <v>7108</v>
      </c>
      <c r="AK1648" s="183" t="s">
        <v>7109</v>
      </c>
      <c r="AL1648" s="186" t="s">
        <v>7110</v>
      </c>
      <c r="AM1648" s="162"/>
      <c r="AN1648" s="162"/>
      <c r="AO1648" s="162"/>
      <c r="AP1648" s="162"/>
      <c r="AQ1648" s="162"/>
      <c r="AR1648" s="162"/>
      <c r="AS1648" s="162"/>
      <c r="AT1648" s="162"/>
      <c r="AU1648" s="162"/>
      <c r="AV1648" s="162"/>
      <c r="AW1648" s="162"/>
      <c r="AX1648" s="162">
        <v>1646</v>
      </c>
      <c r="AY1648" s="162" t="s">
        <v>361</v>
      </c>
      <c r="AZ1648" s="162">
        <v>0</v>
      </c>
      <c r="BA1648" s="206" t="s">
        <v>361</v>
      </c>
      <c r="BB1648" s="162" t="s">
        <v>361</v>
      </c>
    </row>
    <row r="1649" spans="34:54">
      <c r="AH1649" s="165">
        <v>1110</v>
      </c>
      <c r="AI1649" s="189">
        <v>1648</v>
      </c>
      <c r="AJ1649" s="189" t="s">
        <v>7111</v>
      </c>
      <c r="AK1649" s="184" t="s">
        <v>7112</v>
      </c>
      <c r="AL1649" s="187" t="s">
        <v>7113</v>
      </c>
      <c r="AM1649" s="162"/>
      <c r="AN1649" s="162"/>
      <c r="AO1649" s="162"/>
      <c r="AP1649" s="162"/>
      <c r="AQ1649" s="162"/>
      <c r="AR1649" s="162"/>
      <c r="AS1649" s="162"/>
      <c r="AT1649" s="162"/>
      <c r="AU1649" s="162"/>
      <c r="AV1649" s="162"/>
      <c r="AW1649" s="162"/>
      <c r="AX1649" s="162">
        <v>1647</v>
      </c>
      <c r="AY1649" s="162" t="s">
        <v>361</v>
      </c>
      <c r="AZ1649" s="162">
        <v>0</v>
      </c>
      <c r="BA1649" s="206" t="s">
        <v>361</v>
      </c>
      <c r="BB1649" s="162" t="s">
        <v>361</v>
      </c>
    </row>
    <row r="1650" spans="34:54">
      <c r="AH1650" s="165">
        <v>1110</v>
      </c>
      <c r="AI1650" s="189">
        <v>1649</v>
      </c>
      <c r="AJ1650" s="189" t="s">
        <v>7114</v>
      </c>
      <c r="AK1650" s="183" t="s">
        <v>7115</v>
      </c>
      <c r="AL1650" s="186" t="s">
        <v>7116</v>
      </c>
      <c r="AM1650" s="162"/>
      <c r="AN1650" s="162"/>
      <c r="AO1650" s="162"/>
      <c r="AP1650" s="162"/>
      <c r="AQ1650" s="162"/>
      <c r="AR1650" s="162"/>
      <c r="AS1650" s="162"/>
      <c r="AT1650" s="162"/>
      <c r="AU1650" s="162"/>
      <c r="AV1650" s="162"/>
      <c r="AW1650" s="162"/>
      <c r="AX1650" s="162">
        <v>1648</v>
      </c>
      <c r="AY1650" s="162" t="s">
        <v>361</v>
      </c>
      <c r="AZ1650" s="162">
        <v>0</v>
      </c>
      <c r="BA1650" s="206" t="s">
        <v>361</v>
      </c>
      <c r="BB1650" s="162" t="s">
        <v>361</v>
      </c>
    </row>
    <row r="1651" spans="34:54">
      <c r="AH1651" s="165">
        <v>1111</v>
      </c>
      <c r="AI1651" s="189">
        <v>1650</v>
      </c>
      <c r="AJ1651" s="189" t="s">
        <v>7117</v>
      </c>
      <c r="AK1651" s="184" t="s">
        <v>1652</v>
      </c>
      <c r="AL1651" s="187" t="s">
        <v>7118</v>
      </c>
      <c r="AM1651" s="162"/>
      <c r="AN1651" s="162"/>
      <c r="AO1651" s="162"/>
      <c r="AP1651" s="162"/>
      <c r="AQ1651" s="162"/>
      <c r="AR1651" s="162"/>
      <c r="AS1651" s="162"/>
      <c r="AT1651" s="162"/>
      <c r="AU1651" s="162"/>
      <c r="AV1651" s="162"/>
      <c r="AW1651" s="162"/>
      <c r="AX1651" s="162">
        <v>1649</v>
      </c>
      <c r="AY1651" s="162" t="s">
        <v>361</v>
      </c>
      <c r="AZ1651" s="162">
        <v>0</v>
      </c>
      <c r="BA1651" s="206" t="s">
        <v>361</v>
      </c>
      <c r="BB1651" s="162" t="s">
        <v>361</v>
      </c>
    </row>
    <row r="1652" spans="34:54">
      <c r="AH1652" s="165">
        <v>1111</v>
      </c>
      <c r="AI1652" s="189">
        <v>1651</v>
      </c>
      <c r="AJ1652" s="189" t="s">
        <v>7119</v>
      </c>
      <c r="AK1652" s="183" t="s">
        <v>1654</v>
      </c>
      <c r="AL1652" s="186" t="s">
        <v>7120</v>
      </c>
      <c r="AM1652" s="162"/>
      <c r="AN1652" s="162"/>
      <c r="AO1652" s="162"/>
      <c r="AP1652" s="162"/>
      <c r="AQ1652" s="162"/>
      <c r="AR1652" s="162"/>
      <c r="AS1652" s="162"/>
      <c r="AT1652" s="162"/>
      <c r="AU1652" s="162"/>
      <c r="AV1652" s="162"/>
      <c r="AW1652" s="162"/>
      <c r="AX1652" s="162">
        <v>1650</v>
      </c>
      <c r="AY1652" s="162" t="s">
        <v>361</v>
      </c>
      <c r="AZ1652" s="162">
        <v>0</v>
      </c>
      <c r="BA1652" s="206" t="s">
        <v>361</v>
      </c>
      <c r="BB1652" s="162" t="s">
        <v>361</v>
      </c>
    </row>
    <row r="1653" spans="34:54">
      <c r="AH1653" s="165">
        <v>1111</v>
      </c>
      <c r="AI1653" s="189">
        <v>1652</v>
      </c>
      <c r="AJ1653" s="189" t="s">
        <v>7121</v>
      </c>
      <c r="AK1653" s="184" t="s">
        <v>1656</v>
      </c>
      <c r="AL1653" s="187" t="s">
        <v>7122</v>
      </c>
      <c r="AM1653" s="162"/>
      <c r="AN1653" s="162"/>
      <c r="AO1653" s="162"/>
      <c r="AP1653" s="162"/>
      <c r="AQ1653" s="162"/>
      <c r="AR1653" s="162"/>
      <c r="AS1653" s="162"/>
      <c r="AT1653" s="162"/>
      <c r="AU1653" s="162"/>
      <c r="AV1653" s="162"/>
      <c r="AW1653" s="162"/>
      <c r="AX1653" s="162">
        <v>1651</v>
      </c>
      <c r="AY1653" s="162" t="s">
        <v>361</v>
      </c>
      <c r="AZ1653" s="162">
        <v>0</v>
      </c>
      <c r="BA1653" s="206" t="s">
        <v>361</v>
      </c>
      <c r="BB1653" s="162" t="s">
        <v>361</v>
      </c>
    </row>
    <row r="1654" spans="34:54">
      <c r="AH1654" s="165">
        <v>1111</v>
      </c>
      <c r="AI1654" s="189">
        <v>1653</v>
      </c>
      <c r="AJ1654" s="189" t="s">
        <v>7123</v>
      </c>
      <c r="AK1654" s="183" t="s">
        <v>1658</v>
      </c>
      <c r="AL1654" s="186" t="s">
        <v>7124</v>
      </c>
      <c r="AM1654" s="162"/>
      <c r="AN1654" s="162"/>
      <c r="AO1654" s="162"/>
      <c r="AP1654" s="162"/>
      <c r="AQ1654" s="162"/>
      <c r="AR1654" s="162"/>
      <c r="AS1654" s="162"/>
      <c r="AT1654" s="162"/>
      <c r="AU1654" s="162"/>
      <c r="AV1654" s="162"/>
      <c r="AW1654" s="162"/>
      <c r="AX1654" s="162">
        <v>1652</v>
      </c>
      <c r="AY1654" s="162" t="s">
        <v>361</v>
      </c>
      <c r="AZ1654" s="162">
        <v>0</v>
      </c>
      <c r="BA1654" s="206" t="s">
        <v>361</v>
      </c>
      <c r="BB1654" s="162" t="s">
        <v>361</v>
      </c>
    </row>
    <row r="1655" spans="34:54">
      <c r="AH1655" s="165">
        <v>1111</v>
      </c>
      <c r="AI1655" s="189">
        <v>1654</v>
      </c>
      <c r="AJ1655" s="189" t="s">
        <v>7125</v>
      </c>
      <c r="AK1655" s="184" t="s">
        <v>7126</v>
      </c>
      <c r="AL1655" s="187" t="s">
        <v>7127</v>
      </c>
      <c r="AM1655" s="162"/>
      <c r="AN1655" s="162"/>
      <c r="AO1655" s="162"/>
      <c r="AP1655" s="162"/>
      <c r="AQ1655" s="162"/>
      <c r="AR1655" s="162"/>
      <c r="AS1655" s="162"/>
      <c r="AT1655" s="162"/>
      <c r="AU1655" s="162"/>
      <c r="AV1655" s="162"/>
      <c r="AW1655" s="162"/>
      <c r="AX1655" s="162">
        <v>1653</v>
      </c>
      <c r="AY1655" s="162" t="s">
        <v>361</v>
      </c>
      <c r="AZ1655" s="162">
        <v>0</v>
      </c>
      <c r="BA1655" s="206" t="s">
        <v>361</v>
      </c>
      <c r="BB1655" s="162" t="s">
        <v>361</v>
      </c>
    </row>
    <row r="1656" spans="34:54">
      <c r="AH1656" s="165">
        <v>1111</v>
      </c>
      <c r="AI1656" s="189">
        <v>1655</v>
      </c>
      <c r="AJ1656" s="189" t="s">
        <v>7128</v>
      </c>
      <c r="AK1656" s="183" t="s">
        <v>7129</v>
      </c>
      <c r="AL1656" s="186" t="s">
        <v>7130</v>
      </c>
      <c r="AM1656" s="162"/>
      <c r="AN1656" s="162"/>
      <c r="AO1656" s="162"/>
      <c r="AP1656" s="162"/>
      <c r="AQ1656" s="162"/>
      <c r="AR1656" s="162"/>
      <c r="AS1656" s="162"/>
      <c r="AT1656" s="162"/>
      <c r="AU1656" s="162"/>
      <c r="AV1656" s="162"/>
      <c r="AW1656" s="162"/>
      <c r="AX1656" s="162">
        <v>1654</v>
      </c>
      <c r="AY1656" s="162" t="s">
        <v>361</v>
      </c>
      <c r="AZ1656" s="162">
        <v>0</v>
      </c>
      <c r="BA1656" s="206" t="s">
        <v>361</v>
      </c>
      <c r="BB1656" s="162" t="s">
        <v>361</v>
      </c>
    </row>
    <row r="1657" spans="34:54">
      <c r="AH1657" s="165">
        <v>1111</v>
      </c>
      <c r="AI1657" s="189">
        <v>1656</v>
      </c>
      <c r="AJ1657" s="189" t="s">
        <v>7131</v>
      </c>
      <c r="AK1657" s="184" t="s">
        <v>7132</v>
      </c>
      <c r="AL1657" s="187" t="s">
        <v>7133</v>
      </c>
      <c r="AM1657" s="162"/>
      <c r="AN1657" s="162"/>
      <c r="AO1657" s="162"/>
      <c r="AP1657" s="162"/>
      <c r="AQ1657" s="162"/>
      <c r="AR1657" s="162"/>
      <c r="AS1657" s="162"/>
      <c r="AT1657" s="162"/>
      <c r="AU1657" s="162"/>
      <c r="AV1657" s="162"/>
      <c r="AW1657" s="162"/>
      <c r="AX1657" s="162">
        <v>1655</v>
      </c>
      <c r="AY1657" s="162" t="s">
        <v>361</v>
      </c>
      <c r="AZ1657" s="162">
        <v>0</v>
      </c>
      <c r="BA1657" s="206" t="s">
        <v>361</v>
      </c>
      <c r="BB1657" s="162" t="s">
        <v>361</v>
      </c>
    </row>
    <row r="1658" spans="34:54">
      <c r="AH1658" s="165">
        <v>1111</v>
      </c>
      <c r="AI1658" s="189">
        <v>1657</v>
      </c>
      <c r="AJ1658" s="189" t="s">
        <v>7134</v>
      </c>
      <c r="AK1658" s="183" t="s">
        <v>7135</v>
      </c>
      <c r="AL1658" s="186" t="s">
        <v>7136</v>
      </c>
      <c r="AM1658" s="162"/>
      <c r="AN1658" s="162"/>
      <c r="AO1658" s="162"/>
      <c r="AP1658" s="162"/>
      <c r="AQ1658" s="162"/>
      <c r="AR1658" s="162"/>
      <c r="AS1658" s="162"/>
      <c r="AT1658" s="162"/>
      <c r="AU1658" s="162"/>
      <c r="AV1658" s="162"/>
      <c r="AW1658" s="162"/>
      <c r="AX1658" s="162">
        <v>1656</v>
      </c>
      <c r="AY1658" s="162" t="s">
        <v>361</v>
      </c>
      <c r="AZ1658" s="162">
        <v>0</v>
      </c>
      <c r="BA1658" s="206" t="s">
        <v>361</v>
      </c>
      <c r="BB1658" s="162" t="s">
        <v>361</v>
      </c>
    </row>
    <row r="1659" spans="34:54">
      <c r="AH1659" s="165">
        <v>1111</v>
      </c>
      <c r="AI1659" s="189">
        <v>1658</v>
      </c>
      <c r="AJ1659" s="189" t="s">
        <v>7137</v>
      </c>
      <c r="AK1659" s="184" t="s">
        <v>7138</v>
      </c>
      <c r="AL1659" s="187" t="s">
        <v>7139</v>
      </c>
      <c r="AM1659" s="162"/>
      <c r="AN1659" s="162"/>
      <c r="AO1659" s="162"/>
      <c r="AP1659" s="162"/>
      <c r="AQ1659" s="162"/>
      <c r="AR1659" s="162"/>
      <c r="AS1659" s="162"/>
      <c r="AT1659" s="162"/>
      <c r="AU1659" s="162"/>
      <c r="AV1659" s="162"/>
      <c r="AW1659" s="162"/>
      <c r="AX1659" s="162">
        <v>1657</v>
      </c>
      <c r="AY1659" s="162" t="s">
        <v>361</v>
      </c>
      <c r="AZ1659" s="162">
        <v>0</v>
      </c>
      <c r="BA1659" s="206" t="s">
        <v>361</v>
      </c>
      <c r="BB1659" s="162" t="s">
        <v>361</v>
      </c>
    </row>
    <row r="1660" spans="34:54">
      <c r="AH1660" s="165">
        <v>1111</v>
      </c>
      <c r="AI1660" s="189">
        <v>1659</v>
      </c>
      <c r="AJ1660" s="189" t="s">
        <v>7140</v>
      </c>
      <c r="AK1660" s="183" t="s">
        <v>7141</v>
      </c>
      <c r="AL1660" s="186" t="s">
        <v>7142</v>
      </c>
      <c r="AM1660" s="162"/>
      <c r="AN1660" s="162"/>
      <c r="AO1660" s="162"/>
      <c r="AP1660" s="162"/>
      <c r="AQ1660" s="162"/>
      <c r="AR1660" s="162"/>
      <c r="AS1660" s="162"/>
      <c r="AT1660" s="162"/>
      <c r="AU1660" s="162"/>
      <c r="AV1660" s="162"/>
      <c r="AW1660" s="162"/>
      <c r="AX1660" s="162">
        <v>1658</v>
      </c>
      <c r="AY1660" s="162" t="s">
        <v>361</v>
      </c>
      <c r="AZ1660" s="162">
        <v>0</v>
      </c>
      <c r="BA1660" s="206" t="s">
        <v>361</v>
      </c>
      <c r="BB1660" s="162" t="s">
        <v>361</v>
      </c>
    </row>
    <row r="1661" spans="34:54">
      <c r="AH1661" s="165">
        <v>1111</v>
      </c>
      <c r="AI1661" s="189">
        <v>1660</v>
      </c>
      <c r="AJ1661" s="189" t="s">
        <v>7143</v>
      </c>
      <c r="AK1661" s="184" t="s">
        <v>7144</v>
      </c>
      <c r="AL1661" s="187" t="s">
        <v>7145</v>
      </c>
      <c r="AM1661" s="162"/>
      <c r="AN1661" s="162"/>
      <c r="AO1661" s="162"/>
      <c r="AP1661" s="162"/>
      <c r="AQ1661" s="162"/>
      <c r="AR1661" s="162"/>
      <c r="AS1661" s="162"/>
      <c r="AT1661" s="162"/>
      <c r="AU1661" s="162"/>
      <c r="AV1661" s="162"/>
      <c r="AW1661" s="162"/>
      <c r="AX1661" s="162">
        <v>1659</v>
      </c>
      <c r="AY1661" s="162" t="s">
        <v>361</v>
      </c>
      <c r="AZ1661" s="162">
        <v>0</v>
      </c>
      <c r="BA1661" s="206" t="s">
        <v>361</v>
      </c>
      <c r="BB1661" s="162" t="s">
        <v>361</v>
      </c>
    </row>
    <row r="1662" spans="34:54">
      <c r="AH1662" s="165">
        <v>1112</v>
      </c>
      <c r="AI1662" s="189">
        <v>1661</v>
      </c>
      <c r="AJ1662" s="189" t="s">
        <v>7146</v>
      </c>
      <c r="AK1662" s="183" t="s">
        <v>7147</v>
      </c>
      <c r="AL1662" s="186" t="s">
        <v>7148</v>
      </c>
      <c r="AM1662" s="162"/>
      <c r="AN1662" s="162"/>
      <c r="AO1662" s="162"/>
      <c r="AP1662" s="162"/>
      <c r="AQ1662" s="162"/>
      <c r="AR1662" s="162"/>
      <c r="AS1662" s="162"/>
      <c r="AT1662" s="162"/>
      <c r="AU1662" s="162"/>
      <c r="AV1662" s="162"/>
      <c r="AW1662" s="162"/>
      <c r="AX1662" s="162">
        <v>1660</v>
      </c>
      <c r="AY1662" s="162" t="s">
        <v>361</v>
      </c>
      <c r="AZ1662" s="162">
        <v>0</v>
      </c>
      <c r="BA1662" s="206" t="s">
        <v>361</v>
      </c>
      <c r="BB1662" s="162" t="s">
        <v>361</v>
      </c>
    </row>
    <row r="1663" spans="34:54">
      <c r="AH1663" s="165">
        <v>1112</v>
      </c>
      <c r="AI1663" s="189">
        <v>1662</v>
      </c>
      <c r="AJ1663" s="189" t="s">
        <v>7149</v>
      </c>
      <c r="AK1663" s="184" t="s">
        <v>7150</v>
      </c>
      <c r="AL1663" s="187" t="s">
        <v>7151</v>
      </c>
      <c r="AM1663" s="162"/>
      <c r="AN1663" s="162"/>
      <c r="AO1663" s="162"/>
      <c r="AP1663" s="162"/>
      <c r="AQ1663" s="162"/>
      <c r="AR1663" s="162"/>
      <c r="AS1663" s="162"/>
      <c r="AT1663" s="162"/>
      <c r="AU1663" s="162"/>
      <c r="AV1663" s="162"/>
      <c r="AW1663" s="162"/>
      <c r="AX1663" s="162">
        <v>1661</v>
      </c>
      <c r="AY1663" s="162" t="s">
        <v>361</v>
      </c>
      <c r="AZ1663" s="162">
        <v>0</v>
      </c>
      <c r="BA1663" s="206" t="s">
        <v>361</v>
      </c>
      <c r="BB1663" s="162" t="s">
        <v>361</v>
      </c>
    </row>
    <row r="1664" spans="34:54">
      <c r="AH1664" s="165">
        <v>1112</v>
      </c>
      <c r="AI1664" s="189">
        <v>1663</v>
      </c>
      <c r="AJ1664" s="189" t="s">
        <v>7152</v>
      </c>
      <c r="AK1664" s="183" t="s">
        <v>298</v>
      </c>
      <c r="AL1664" s="186" t="s">
        <v>7153</v>
      </c>
      <c r="AM1664" s="162"/>
      <c r="AN1664" s="162"/>
      <c r="AO1664" s="162"/>
      <c r="AP1664" s="162"/>
      <c r="AQ1664" s="162"/>
      <c r="AR1664" s="162"/>
      <c r="AS1664" s="162"/>
      <c r="AT1664" s="162"/>
      <c r="AU1664" s="162"/>
      <c r="AV1664" s="162"/>
      <c r="AW1664" s="162"/>
      <c r="AX1664" s="162">
        <v>1662</v>
      </c>
      <c r="AY1664" s="162" t="s">
        <v>361</v>
      </c>
      <c r="AZ1664" s="162">
        <v>0</v>
      </c>
      <c r="BA1664" s="206" t="s">
        <v>361</v>
      </c>
      <c r="BB1664" s="162" t="s">
        <v>361</v>
      </c>
    </row>
    <row r="1665" spans="34:54">
      <c r="AH1665" s="165">
        <v>1113</v>
      </c>
      <c r="AI1665" s="189">
        <v>1664</v>
      </c>
      <c r="AJ1665" s="189" t="s">
        <v>7154</v>
      </c>
      <c r="AK1665" s="184" t="s">
        <v>7155</v>
      </c>
      <c r="AL1665" s="187" t="s">
        <v>7156</v>
      </c>
      <c r="AM1665" s="162"/>
      <c r="AN1665" s="162"/>
      <c r="AO1665" s="162"/>
      <c r="AP1665" s="162"/>
      <c r="AQ1665" s="162"/>
      <c r="AR1665" s="162"/>
      <c r="AS1665" s="162"/>
      <c r="AT1665" s="162"/>
      <c r="AU1665" s="162"/>
      <c r="AV1665" s="162"/>
      <c r="AW1665" s="162"/>
      <c r="AX1665" s="162">
        <v>1663</v>
      </c>
      <c r="AY1665" s="162" t="s">
        <v>361</v>
      </c>
      <c r="AZ1665" s="162">
        <v>0</v>
      </c>
      <c r="BA1665" s="206" t="s">
        <v>361</v>
      </c>
      <c r="BB1665" s="162" t="s">
        <v>361</v>
      </c>
    </row>
    <row r="1666" spans="34:54">
      <c r="AH1666" s="165">
        <v>1113</v>
      </c>
      <c r="AI1666" s="189">
        <v>1665</v>
      </c>
      <c r="AJ1666" s="189" t="s">
        <v>7157</v>
      </c>
      <c r="AK1666" s="183" t="s">
        <v>7158</v>
      </c>
      <c r="AL1666" s="186" t="s">
        <v>7159</v>
      </c>
      <c r="AM1666" s="162"/>
      <c r="AN1666" s="162"/>
      <c r="AO1666" s="162"/>
      <c r="AP1666" s="162"/>
      <c r="AQ1666" s="162"/>
      <c r="AR1666" s="162"/>
      <c r="AS1666" s="162"/>
      <c r="AT1666" s="162"/>
      <c r="AU1666" s="162"/>
      <c r="AV1666" s="162"/>
      <c r="AW1666" s="162"/>
      <c r="AX1666" s="162">
        <v>1664</v>
      </c>
      <c r="AY1666" s="162" t="s">
        <v>361</v>
      </c>
      <c r="AZ1666" s="162">
        <v>0</v>
      </c>
      <c r="BA1666" s="206" t="s">
        <v>361</v>
      </c>
      <c r="BB1666" s="162" t="s">
        <v>361</v>
      </c>
    </row>
    <row r="1667" spans="34:54">
      <c r="AH1667" s="165">
        <v>1113</v>
      </c>
      <c r="AI1667" s="189">
        <v>1666</v>
      </c>
      <c r="AJ1667" s="189" t="s">
        <v>7160</v>
      </c>
      <c r="AK1667" s="184" t="s">
        <v>7161</v>
      </c>
      <c r="AL1667" s="187" t="s">
        <v>7162</v>
      </c>
      <c r="AM1667" s="162"/>
      <c r="AN1667" s="162"/>
      <c r="AO1667" s="162"/>
      <c r="AP1667" s="162"/>
      <c r="AQ1667" s="162"/>
      <c r="AR1667" s="162"/>
      <c r="AS1667" s="162"/>
      <c r="AT1667" s="162"/>
      <c r="AU1667" s="162"/>
      <c r="AV1667" s="162"/>
      <c r="AW1667" s="162"/>
      <c r="AX1667" s="162">
        <v>1665</v>
      </c>
      <c r="AY1667" s="162" t="s">
        <v>361</v>
      </c>
      <c r="AZ1667" s="162">
        <v>0</v>
      </c>
      <c r="BA1667" s="206" t="s">
        <v>361</v>
      </c>
      <c r="BB1667" s="162" t="s">
        <v>361</v>
      </c>
    </row>
    <row r="1668" spans="34:54">
      <c r="AH1668" s="165">
        <v>1113</v>
      </c>
      <c r="AI1668" s="189">
        <v>1667</v>
      </c>
      <c r="AJ1668" s="189" t="s">
        <v>7163</v>
      </c>
      <c r="AK1668" s="183" t="s">
        <v>7164</v>
      </c>
      <c r="AL1668" s="186" t="s">
        <v>7165</v>
      </c>
      <c r="AM1668" s="162"/>
      <c r="AN1668" s="162"/>
      <c r="AO1668" s="162"/>
      <c r="AP1668" s="162"/>
      <c r="AQ1668" s="162"/>
      <c r="AR1668" s="162"/>
      <c r="AS1668" s="162"/>
      <c r="AT1668" s="162"/>
      <c r="AU1668" s="162"/>
      <c r="AV1668" s="162"/>
      <c r="AW1668" s="162"/>
      <c r="AX1668" s="162">
        <v>1666</v>
      </c>
      <c r="AY1668" s="162" t="s">
        <v>361</v>
      </c>
      <c r="AZ1668" s="162">
        <v>0</v>
      </c>
      <c r="BA1668" s="206" t="s">
        <v>361</v>
      </c>
      <c r="BB1668" s="162" t="s">
        <v>361</v>
      </c>
    </row>
    <row r="1669" spans="34:54">
      <c r="AH1669" s="165">
        <v>1113</v>
      </c>
      <c r="AI1669" s="189">
        <v>1668</v>
      </c>
      <c r="AJ1669" s="189" t="s">
        <v>7166</v>
      </c>
      <c r="AK1669" s="184" t="s">
        <v>7167</v>
      </c>
      <c r="AL1669" s="187" t="s">
        <v>7168</v>
      </c>
      <c r="AM1669" s="162"/>
      <c r="AN1669" s="162"/>
      <c r="AO1669" s="162"/>
      <c r="AP1669" s="162"/>
      <c r="AQ1669" s="162"/>
      <c r="AR1669" s="162"/>
      <c r="AS1669" s="162"/>
      <c r="AT1669" s="162"/>
      <c r="AU1669" s="162"/>
      <c r="AV1669" s="162"/>
      <c r="AW1669" s="162"/>
      <c r="AX1669" s="162">
        <v>1667</v>
      </c>
      <c r="AY1669" s="162" t="s">
        <v>361</v>
      </c>
      <c r="AZ1669" s="162">
        <v>0</v>
      </c>
      <c r="BA1669" s="206" t="s">
        <v>361</v>
      </c>
      <c r="BB1669" s="162" t="s">
        <v>361</v>
      </c>
    </row>
    <row r="1670" spans="34:54">
      <c r="AH1670" s="165">
        <v>1113</v>
      </c>
      <c r="AI1670" s="189">
        <v>1669</v>
      </c>
      <c r="AJ1670" s="189" t="s">
        <v>7169</v>
      </c>
      <c r="AK1670" s="183" t="s">
        <v>7170</v>
      </c>
      <c r="AL1670" s="186" t="s">
        <v>7171</v>
      </c>
      <c r="AM1670" s="162"/>
      <c r="AN1670" s="162"/>
      <c r="AO1670" s="162"/>
      <c r="AP1670" s="162"/>
      <c r="AQ1670" s="162"/>
      <c r="AR1670" s="162"/>
      <c r="AS1670" s="162"/>
      <c r="AT1670" s="162"/>
      <c r="AU1670" s="162"/>
      <c r="AV1670" s="162"/>
      <c r="AW1670" s="162"/>
      <c r="AX1670" s="162">
        <v>1668</v>
      </c>
      <c r="AY1670" s="162" t="s">
        <v>361</v>
      </c>
      <c r="AZ1670" s="162">
        <v>0</v>
      </c>
      <c r="BA1670" s="206" t="s">
        <v>361</v>
      </c>
      <c r="BB1670" s="162" t="s">
        <v>361</v>
      </c>
    </row>
    <row r="1671" spans="34:54">
      <c r="AH1671" s="165">
        <v>1113</v>
      </c>
      <c r="AI1671" s="189">
        <v>1670</v>
      </c>
      <c r="AJ1671" s="189" t="s">
        <v>7172</v>
      </c>
      <c r="AK1671" s="184" t="s">
        <v>6898</v>
      </c>
      <c r="AL1671" s="187" t="s">
        <v>7173</v>
      </c>
      <c r="AM1671" s="162"/>
      <c r="AN1671" s="162"/>
      <c r="AO1671" s="162"/>
      <c r="AP1671" s="162"/>
      <c r="AQ1671" s="162"/>
      <c r="AR1671" s="162"/>
      <c r="AS1671" s="162"/>
      <c r="AT1671" s="162"/>
      <c r="AU1671" s="162"/>
      <c r="AV1671" s="162"/>
      <c r="AW1671" s="162"/>
      <c r="AX1671" s="162">
        <v>1669</v>
      </c>
      <c r="AY1671" s="162" t="s">
        <v>361</v>
      </c>
      <c r="AZ1671" s="162">
        <v>0</v>
      </c>
      <c r="BA1671" s="206" t="s">
        <v>361</v>
      </c>
      <c r="BB1671" s="162" t="s">
        <v>361</v>
      </c>
    </row>
    <row r="1672" spans="34:54">
      <c r="AH1672" s="165">
        <v>1113</v>
      </c>
      <c r="AI1672" s="189">
        <v>1671</v>
      </c>
      <c r="AJ1672" s="189" t="s">
        <v>7174</v>
      </c>
      <c r="AK1672" s="183" t="s">
        <v>7175</v>
      </c>
      <c r="AL1672" s="186" t="s">
        <v>7176</v>
      </c>
      <c r="AM1672" s="162"/>
      <c r="AN1672" s="162"/>
      <c r="AO1672" s="162"/>
      <c r="AP1672" s="162"/>
      <c r="AQ1672" s="162"/>
      <c r="AR1672" s="162"/>
      <c r="AS1672" s="162"/>
      <c r="AT1672" s="162"/>
      <c r="AU1672" s="162"/>
      <c r="AV1672" s="162"/>
      <c r="AW1672" s="162"/>
      <c r="AX1672" s="162">
        <v>1670</v>
      </c>
      <c r="AY1672" s="162" t="s">
        <v>361</v>
      </c>
      <c r="AZ1672" s="162">
        <v>0</v>
      </c>
      <c r="BA1672" s="206" t="s">
        <v>361</v>
      </c>
      <c r="BB1672" s="162" t="s">
        <v>361</v>
      </c>
    </row>
    <row r="1673" spans="34:54">
      <c r="AH1673" s="165">
        <v>1113</v>
      </c>
      <c r="AI1673" s="189">
        <v>1672</v>
      </c>
      <c r="AJ1673" s="189" t="s">
        <v>7177</v>
      </c>
      <c r="AK1673" s="184" t="s">
        <v>7178</v>
      </c>
      <c r="AL1673" s="187" t="s">
        <v>7179</v>
      </c>
      <c r="AM1673" s="162"/>
      <c r="AN1673" s="162"/>
      <c r="AO1673" s="162"/>
      <c r="AP1673" s="162"/>
      <c r="AQ1673" s="162"/>
      <c r="AR1673" s="162"/>
      <c r="AS1673" s="162"/>
      <c r="AT1673" s="162"/>
      <c r="AU1673" s="162"/>
      <c r="AV1673" s="162"/>
      <c r="AW1673" s="162"/>
      <c r="AX1673" s="162">
        <v>1671</v>
      </c>
      <c r="AY1673" s="162" t="s">
        <v>361</v>
      </c>
      <c r="AZ1673" s="162">
        <v>0</v>
      </c>
      <c r="BA1673" s="206" t="s">
        <v>361</v>
      </c>
      <c r="BB1673" s="162" t="s">
        <v>361</v>
      </c>
    </row>
    <row r="1674" spans="34:54">
      <c r="AH1674" s="165">
        <v>1113</v>
      </c>
      <c r="AI1674" s="189">
        <v>1673</v>
      </c>
      <c r="AJ1674" s="189" t="s">
        <v>7180</v>
      </c>
      <c r="AK1674" s="183" t="s">
        <v>7181</v>
      </c>
      <c r="AL1674" s="186" t="s">
        <v>7182</v>
      </c>
      <c r="AM1674" s="162"/>
      <c r="AN1674" s="162"/>
      <c r="AO1674" s="162"/>
      <c r="AP1674" s="162"/>
      <c r="AQ1674" s="162"/>
      <c r="AR1674" s="162"/>
      <c r="AS1674" s="162"/>
      <c r="AT1674" s="162"/>
      <c r="AU1674" s="162"/>
      <c r="AV1674" s="162"/>
      <c r="AW1674" s="162"/>
      <c r="AX1674" s="162">
        <v>1672</v>
      </c>
      <c r="AY1674" s="162" t="s">
        <v>361</v>
      </c>
      <c r="AZ1674" s="162">
        <v>0</v>
      </c>
      <c r="BA1674" s="206" t="s">
        <v>361</v>
      </c>
      <c r="BB1674" s="162" t="s">
        <v>361</v>
      </c>
    </row>
    <row r="1675" spans="34:54">
      <c r="AH1675" s="165">
        <v>1113</v>
      </c>
      <c r="AI1675" s="189">
        <v>1674</v>
      </c>
      <c r="AJ1675" s="189" t="s">
        <v>7183</v>
      </c>
      <c r="AK1675" s="184" t="s">
        <v>7184</v>
      </c>
      <c r="AL1675" s="187" t="s">
        <v>7185</v>
      </c>
      <c r="AM1675" s="162"/>
      <c r="AN1675" s="162"/>
      <c r="AO1675" s="162"/>
      <c r="AP1675" s="162"/>
      <c r="AQ1675" s="162"/>
      <c r="AR1675" s="162"/>
      <c r="AS1675" s="162"/>
      <c r="AT1675" s="162"/>
      <c r="AU1675" s="162"/>
      <c r="AV1675" s="162"/>
      <c r="AW1675" s="162"/>
      <c r="AX1675" s="162">
        <v>1673</v>
      </c>
      <c r="AY1675" s="162" t="s">
        <v>361</v>
      </c>
      <c r="AZ1675" s="162">
        <v>0</v>
      </c>
      <c r="BA1675" s="206" t="s">
        <v>361</v>
      </c>
      <c r="BB1675" s="162" t="s">
        <v>361</v>
      </c>
    </row>
    <row r="1676" spans="34:54">
      <c r="AH1676" s="165">
        <v>1113</v>
      </c>
      <c r="AI1676" s="189">
        <v>1675</v>
      </c>
      <c r="AJ1676" s="189" t="s">
        <v>7186</v>
      </c>
      <c r="AK1676" s="183" t="s">
        <v>7187</v>
      </c>
      <c r="AL1676" s="186" t="s">
        <v>7188</v>
      </c>
      <c r="AM1676" s="162"/>
      <c r="AN1676" s="162"/>
      <c r="AO1676" s="162"/>
      <c r="AP1676" s="162"/>
      <c r="AQ1676" s="162"/>
      <c r="AR1676" s="162"/>
      <c r="AS1676" s="162"/>
      <c r="AT1676" s="162"/>
      <c r="AU1676" s="162"/>
      <c r="AV1676" s="162"/>
      <c r="AW1676" s="162"/>
      <c r="AX1676" s="162">
        <v>1674</v>
      </c>
      <c r="AY1676" s="162" t="s">
        <v>361</v>
      </c>
      <c r="AZ1676" s="162">
        <v>0</v>
      </c>
      <c r="BA1676" s="206" t="s">
        <v>361</v>
      </c>
      <c r="BB1676" s="162" t="s">
        <v>361</v>
      </c>
    </row>
    <row r="1677" spans="34:54">
      <c r="AH1677" s="165">
        <v>1113</v>
      </c>
      <c r="AI1677" s="189">
        <v>1676</v>
      </c>
      <c r="AJ1677" s="189" t="s">
        <v>7189</v>
      </c>
      <c r="AK1677" s="184" t="s">
        <v>7190</v>
      </c>
      <c r="AL1677" s="187" t="s">
        <v>7191</v>
      </c>
      <c r="AM1677" s="162"/>
      <c r="AN1677" s="162"/>
      <c r="AO1677" s="162"/>
      <c r="AP1677" s="162"/>
      <c r="AQ1677" s="162"/>
      <c r="AR1677" s="162"/>
      <c r="AS1677" s="162"/>
      <c r="AT1677" s="162"/>
      <c r="AU1677" s="162"/>
      <c r="AV1677" s="162"/>
      <c r="AW1677" s="162"/>
      <c r="AX1677" s="162">
        <v>1675</v>
      </c>
      <c r="AY1677" s="162" t="s">
        <v>361</v>
      </c>
      <c r="AZ1677" s="162">
        <v>0</v>
      </c>
      <c r="BA1677" s="206" t="s">
        <v>361</v>
      </c>
      <c r="BB1677" s="162" t="s">
        <v>361</v>
      </c>
    </row>
    <row r="1678" spans="34:54">
      <c r="AH1678" s="165">
        <v>1114</v>
      </c>
      <c r="AI1678" s="189">
        <v>1677</v>
      </c>
      <c r="AJ1678" s="189" t="s">
        <v>7192</v>
      </c>
      <c r="AK1678" s="183" t="s">
        <v>1674</v>
      </c>
      <c r="AL1678" s="186" t="s">
        <v>7193</v>
      </c>
      <c r="AM1678" s="162"/>
      <c r="AN1678" s="162"/>
      <c r="AO1678" s="162"/>
      <c r="AP1678" s="162"/>
      <c r="AQ1678" s="162"/>
      <c r="AR1678" s="162"/>
      <c r="AS1678" s="162"/>
      <c r="AT1678" s="162"/>
      <c r="AU1678" s="162"/>
      <c r="AV1678" s="162"/>
      <c r="AW1678" s="162"/>
      <c r="AX1678" s="162">
        <v>1676</v>
      </c>
      <c r="AY1678" s="162" t="s">
        <v>361</v>
      </c>
      <c r="AZ1678" s="162">
        <v>0</v>
      </c>
      <c r="BA1678" s="206" t="s">
        <v>361</v>
      </c>
      <c r="BB1678" s="162" t="s">
        <v>361</v>
      </c>
    </row>
    <row r="1679" spans="34:54">
      <c r="AH1679" s="165">
        <v>1114</v>
      </c>
      <c r="AI1679" s="189">
        <v>1678</v>
      </c>
      <c r="AJ1679" s="189" t="s">
        <v>7194</v>
      </c>
      <c r="AK1679" s="184" t="s">
        <v>330</v>
      </c>
      <c r="AL1679" s="187" t="s">
        <v>7195</v>
      </c>
      <c r="AM1679" s="162"/>
      <c r="AN1679" s="162"/>
      <c r="AO1679" s="162"/>
      <c r="AP1679" s="162"/>
      <c r="AQ1679" s="162"/>
      <c r="AR1679" s="162"/>
      <c r="AS1679" s="162"/>
      <c r="AT1679" s="162"/>
      <c r="AU1679" s="162"/>
      <c r="AV1679" s="162"/>
      <c r="AW1679" s="162"/>
      <c r="AX1679" s="162">
        <v>1677</v>
      </c>
      <c r="AY1679" s="162" t="s">
        <v>361</v>
      </c>
      <c r="AZ1679" s="162">
        <v>0</v>
      </c>
      <c r="BA1679" s="206" t="s">
        <v>361</v>
      </c>
      <c r="BB1679" s="162" t="s">
        <v>361</v>
      </c>
    </row>
    <row r="1680" spans="34:54">
      <c r="AH1680" s="165">
        <v>1114</v>
      </c>
      <c r="AI1680" s="189">
        <v>1679</v>
      </c>
      <c r="AJ1680" s="189" t="s">
        <v>7196</v>
      </c>
      <c r="AK1680" s="183" t="s">
        <v>7197</v>
      </c>
      <c r="AL1680" s="186" t="s">
        <v>7198</v>
      </c>
      <c r="AM1680" s="162"/>
      <c r="AN1680" s="162"/>
      <c r="AO1680" s="162"/>
      <c r="AP1680" s="162"/>
      <c r="AQ1680" s="162"/>
      <c r="AR1680" s="162"/>
      <c r="AS1680" s="162"/>
      <c r="AT1680" s="162"/>
      <c r="AU1680" s="162"/>
      <c r="AV1680" s="162"/>
      <c r="AW1680" s="162"/>
      <c r="AX1680" s="162">
        <v>1678</v>
      </c>
      <c r="AY1680" s="162" t="s">
        <v>361</v>
      </c>
      <c r="AZ1680" s="162">
        <v>0</v>
      </c>
      <c r="BA1680" s="206" t="s">
        <v>361</v>
      </c>
      <c r="BB1680" s="162" t="s">
        <v>361</v>
      </c>
    </row>
    <row r="1681" spans="34:54">
      <c r="AH1681" s="165">
        <v>1114</v>
      </c>
      <c r="AI1681" s="189">
        <v>1680</v>
      </c>
      <c r="AJ1681" s="189" t="s">
        <v>7199</v>
      </c>
      <c r="AK1681" s="184" t="s">
        <v>7200</v>
      </c>
      <c r="AL1681" s="187" t="s">
        <v>7201</v>
      </c>
      <c r="AM1681" s="162"/>
      <c r="AN1681" s="162"/>
      <c r="AO1681" s="162"/>
      <c r="AP1681" s="162"/>
      <c r="AQ1681" s="162"/>
      <c r="AR1681" s="162"/>
      <c r="AS1681" s="162"/>
      <c r="AT1681" s="162"/>
      <c r="AU1681" s="162"/>
      <c r="AV1681" s="162"/>
      <c r="AW1681" s="162"/>
      <c r="AX1681" s="162">
        <v>1679</v>
      </c>
      <c r="AY1681" s="162" t="s">
        <v>361</v>
      </c>
      <c r="AZ1681" s="162">
        <v>0</v>
      </c>
      <c r="BA1681" s="206" t="s">
        <v>361</v>
      </c>
      <c r="BB1681" s="162" t="s">
        <v>361</v>
      </c>
    </row>
    <row r="1682" spans="34:54">
      <c r="AH1682" s="165">
        <v>1114</v>
      </c>
      <c r="AI1682" s="189">
        <v>1681</v>
      </c>
      <c r="AJ1682" s="189" t="s">
        <v>7202</v>
      </c>
      <c r="AK1682" s="183" t="s">
        <v>7203</v>
      </c>
      <c r="AL1682" s="186" t="s">
        <v>7204</v>
      </c>
      <c r="AM1682" s="162"/>
      <c r="AN1682" s="162"/>
      <c r="AO1682" s="162"/>
      <c r="AP1682" s="162"/>
      <c r="AQ1682" s="162"/>
      <c r="AR1682" s="162"/>
      <c r="AS1682" s="162"/>
      <c r="AT1682" s="162"/>
      <c r="AU1682" s="162"/>
      <c r="AV1682" s="162"/>
      <c r="AW1682" s="162"/>
      <c r="AX1682" s="162">
        <v>1680</v>
      </c>
      <c r="AY1682" s="162" t="s">
        <v>361</v>
      </c>
      <c r="AZ1682" s="162">
        <v>0</v>
      </c>
      <c r="BA1682" s="206" t="s">
        <v>361</v>
      </c>
      <c r="BB1682" s="162" t="s">
        <v>361</v>
      </c>
    </row>
    <row r="1683" spans="34:54">
      <c r="AH1683" s="165">
        <v>1114</v>
      </c>
      <c r="AI1683" s="189">
        <v>1682</v>
      </c>
      <c r="AJ1683" s="189" t="s">
        <v>7205</v>
      </c>
      <c r="AK1683" s="184" t="s">
        <v>7206</v>
      </c>
      <c r="AL1683" s="187" t="s">
        <v>7207</v>
      </c>
      <c r="AM1683" s="162"/>
      <c r="AN1683" s="162"/>
      <c r="AO1683" s="162"/>
      <c r="AP1683" s="162"/>
      <c r="AQ1683" s="162"/>
      <c r="AR1683" s="162"/>
      <c r="AS1683" s="162"/>
      <c r="AT1683" s="162"/>
      <c r="AU1683" s="162"/>
      <c r="AV1683" s="162"/>
      <c r="AW1683" s="162"/>
      <c r="AX1683" s="162">
        <v>1681</v>
      </c>
      <c r="AY1683" s="162" t="s">
        <v>361</v>
      </c>
      <c r="AZ1683" s="162">
        <v>0</v>
      </c>
      <c r="BA1683" s="206" t="s">
        <v>361</v>
      </c>
      <c r="BB1683" s="162" t="s">
        <v>361</v>
      </c>
    </row>
    <row r="1684" spans="34:54">
      <c r="AH1684" s="165">
        <v>1115</v>
      </c>
      <c r="AI1684" s="189">
        <v>1683</v>
      </c>
      <c r="AJ1684" s="189" t="s">
        <v>7208</v>
      </c>
      <c r="AK1684" s="183" t="s">
        <v>1685</v>
      </c>
      <c r="AL1684" s="186" t="s">
        <v>7209</v>
      </c>
      <c r="AM1684" s="162"/>
      <c r="AN1684" s="162"/>
      <c r="AO1684" s="162"/>
      <c r="AP1684" s="162"/>
      <c r="AQ1684" s="162"/>
      <c r="AR1684" s="162"/>
      <c r="AS1684" s="162"/>
      <c r="AT1684" s="162"/>
      <c r="AU1684" s="162"/>
      <c r="AV1684" s="162"/>
      <c r="AW1684" s="162"/>
      <c r="AX1684" s="162">
        <v>1682</v>
      </c>
      <c r="AY1684" s="162" t="s">
        <v>361</v>
      </c>
      <c r="AZ1684" s="162">
        <v>0</v>
      </c>
      <c r="BA1684" s="206" t="s">
        <v>361</v>
      </c>
      <c r="BB1684" s="162" t="s">
        <v>361</v>
      </c>
    </row>
    <row r="1685" spans="34:54">
      <c r="AH1685" s="165">
        <v>1115</v>
      </c>
      <c r="AI1685" s="189">
        <v>1684</v>
      </c>
      <c r="AJ1685" s="189" t="s">
        <v>7210</v>
      </c>
      <c r="AK1685" s="184" t="s">
        <v>1687</v>
      </c>
      <c r="AL1685" s="187" t="s">
        <v>7211</v>
      </c>
      <c r="AM1685" s="162"/>
      <c r="AN1685" s="162"/>
      <c r="AO1685" s="162"/>
      <c r="AP1685" s="162"/>
      <c r="AQ1685" s="162"/>
      <c r="AR1685" s="162"/>
      <c r="AS1685" s="162"/>
      <c r="AT1685" s="162"/>
      <c r="AU1685" s="162"/>
      <c r="AV1685" s="162"/>
      <c r="AW1685" s="162"/>
      <c r="AX1685" s="162">
        <v>1683</v>
      </c>
      <c r="AY1685" s="162" t="s">
        <v>361</v>
      </c>
      <c r="AZ1685" s="162">
        <v>0</v>
      </c>
      <c r="BA1685" s="206" t="s">
        <v>361</v>
      </c>
      <c r="BB1685" s="162" t="s">
        <v>361</v>
      </c>
    </row>
    <row r="1686" spans="34:54">
      <c r="AH1686" s="165">
        <v>1115</v>
      </c>
      <c r="AI1686" s="189">
        <v>1685</v>
      </c>
      <c r="AJ1686" s="189" t="s">
        <v>7212</v>
      </c>
      <c r="AK1686" s="183" t="s">
        <v>1689</v>
      </c>
      <c r="AL1686" s="186" t="s">
        <v>7213</v>
      </c>
      <c r="AM1686" s="162"/>
      <c r="AN1686" s="162"/>
      <c r="AO1686" s="162"/>
      <c r="AP1686" s="162"/>
      <c r="AQ1686" s="162"/>
      <c r="AR1686" s="162"/>
      <c r="AS1686" s="162"/>
      <c r="AT1686" s="162"/>
      <c r="AU1686" s="162"/>
      <c r="AV1686" s="162"/>
      <c r="AW1686" s="162"/>
      <c r="AX1686" s="162">
        <v>1684</v>
      </c>
      <c r="AY1686" s="162" t="s">
        <v>361</v>
      </c>
      <c r="AZ1686" s="162">
        <v>0</v>
      </c>
      <c r="BA1686" s="206" t="s">
        <v>361</v>
      </c>
      <c r="BB1686" s="162" t="s">
        <v>361</v>
      </c>
    </row>
    <row r="1687" spans="34:54">
      <c r="AH1687" s="165">
        <v>1115</v>
      </c>
      <c r="AI1687" s="189">
        <v>1686</v>
      </c>
      <c r="AJ1687" s="189" t="s">
        <v>7214</v>
      </c>
      <c r="AK1687" s="184" t="s">
        <v>1691</v>
      </c>
      <c r="AL1687" s="187" t="s">
        <v>7215</v>
      </c>
      <c r="AM1687" s="162"/>
      <c r="AN1687" s="162"/>
      <c r="AO1687" s="162"/>
      <c r="AP1687" s="162"/>
      <c r="AQ1687" s="162"/>
      <c r="AR1687" s="162"/>
      <c r="AS1687" s="162"/>
      <c r="AT1687" s="162"/>
      <c r="AU1687" s="162"/>
      <c r="AV1687" s="162"/>
      <c r="AW1687" s="162"/>
      <c r="AX1687" s="162">
        <v>1685</v>
      </c>
      <c r="AY1687" s="162" t="s">
        <v>361</v>
      </c>
      <c r="AZ1687" s="162">
        <v>0</v>
      </c>
      <c r="BA1687" s="206" t="s">
        <v>361</v>
      </c>
      <c r="BB1687" s="162" t="s">
        <v>361</v>
      </c>
    </row>
    <row r="1688" spans="34:54">
      <c r="AH1688" s="165">
        <v>1115</v>
      </c>
      <c r="AI1688" s="189">
        <v>1687</v>
      </c>
      <c r="AJ1688" s="189" t="s">
        <v>7216</v>
      </c>
      <c r="AK1688" s="183" t="s">
        <v>1693</v>
      </c>
      <c r="AL1688" s="186" t="s">
        <v>7217</v>
      </c>
      <c r="AM1688" s="162"/>
      <c r="AN1688" s="162"/>
      <c r="AO1688" s="162"/>
      <c r="AP1688" s="162"/>
      <c r="AQ1688" s="162"/>
      <c r="AR1688" s="162"/>
      <c r="AS1688" s="162"/>
      <c r="AT1688" s="162"/>
      <c r="AU1688" s="162"/>
      <c r="AV1688" s="162"/>
      <c r="AW1688" s="162"/>
      <c r="AX1688" s="162">
        <v>1686</v>
      </c>
      <c r="AY1688" s="162" t="s">
        <v>361</v>
      </c>
      <c r="AZ1688" s="162">
        <v>0</v>
      </c>
      <c r="BA1688" s="206" t="s">
        <v>361</v>
      </c>
      <c r="BB1688" s="162" t="s">
        <v>361</v>
      </c>
    </row>
    <row r="1689" spans="34:54">
      <c r="AH1689" s="165">
        <v>1115</v>
      </c>
      <c r="AI1689" s="189">
        <v>1688</v>
      </c>
      <c r="AJ1689" s="189" t="s">
        <v>7218</v>
      </c>
      <c r="AK1689" s="184" t="s">
        <v>1695</v>
      </c>
      <c r="AL1689" s="187" t="s">
        <v>7219</v>
      </c>
      <c r="AM1689" s="162"/>
      <c r="AN1689" s="162"/>
      <c r="AO1689" s="162"/>
      <c r="AP1689" s="162"/>
      <c r="AQ1689" s="162"/>
      <c r="AR1689" s="162"/>
      <c r="AS1689" s="162"/>
      <c r="AT1689" s="162"/>
      <c r="AU1689" s="162"/>
      <c r="AV1689" s="162"/>
      <c r="AW1689" s="162"/>
      <c r="AX1689" s="162">
        <v>1687</v>
      </c>
      <c r="AY1689" s="162" t="s">
        <v>361</v>
      </c>
      <c r="AZ1689" s="162">
        <v>0</v>
      </c>
      <c r="BA1689" s="206" t="s">
        <v>361</v>
      </c>
      <c r="BB1689" s="162" t="s">
        <v>361</v>
      </c>
    </row>
    <row r="1690" spans="34:54">
      <c r="AH1690" s="165">
        <v>1116</v>
      </c>
      <c r="AI1690" s="189">
        <v>1689</v>
      </c>
      <c r="AJ1690" s="189" t="s">
        <v>7220</v>
      </c>
      <c r="AK1690" s="183" t="s">
        <v>217</v>
      </c>
      <c r="AL1690" s="186" t="s">
        <v>7221</v>
      </c>
      <c r="AM1690" s="162"/>
      <c r="AN1690" s="162"/>
      <c r="AO1690" s="162"/>
      <c r="AP1690" s="162"/>
      <c r="AQ1690" s="162"/>
      <c r="AR1690" s="162"/>
      <c r="AS1690" s="162"/>
      <c r="AT1690" s="162"/>
      <c r="AU1690" s="162"/>
      <c r="AV1690" s="162"/>
      <c r="AW1690" s="162"/>
      <c r="AX1690" s="162">
        <v>1688</v>
      </c>
      <c r="AY1690" s="162" t="s">
        <v>361</v>
      </c>
      <c r="AZ1690" s="162">
        <v>0</v>
      </c>
      <c r="BA1690" s="206" t="s">
        <v>361</v>
      </c>
      <c r="BB1690" s="162" t="s">
        <v>361</v>
      </c>
    </row>
    <row r="1691" spans="34:54">
      <c r="AH1691" s="165">
        <v>1116</v>
      </c>
      <c r="AI1691" s="189">
        <v>1690</v>
      </c>
      <c r="AJ1691" s="189" t="s">
        <v>7222</v>
      </c>
      <c r="AK1691" s="184" t="s">
        <v>7223</v>
      </c>
      <c r="AL1691" s="187" t="s">
        <v>7224</v>
      </c>
      <c r="AM1691" s="162"/>
      <c r="AN1691" s="162"/>
      <c r="AO1691" s="162"/>
      <c r="AP1691" s="162"/>
      <c r="AQ1691" s="162"/>
      <c r="AR1691" s="162"/>
      <c r="AS1691" s="162"/>
      <c r="AT1691" s="162"/>
      <c r="AU1691" s="162"/>
      <c r="AV1691" s="162"/>
      <c r="AW1691" s="162"/>
      <c r="AX1691" s="162">
        <v>1689</v>
      </c>
      <c r="AY1691" s="162" t="s">
        <v>361</v>
      </c>
      <c r="AZ1691" s="162">
        <v>0</v>
      </c>
      <c r="BA1691" s="206" t="s">
        <v>361</v>
      </c>
      <c r="BB1691" s="162" t="s">
        <v>361</v>
      </c>
    </row>
    <row r="1692" spans="34:54">
      <c r="AH1692" s="165">
        <v>1116</v>
      </c>
      <c r="AI1692" s="189">
        <v>1691</v>
      </c>
      <c r="AJ1692" s="189" t="s">
        <v>7225</v>
      </c>
      <c r="AK1692" s="183" t="s">
        <v>7226</v>
      </c>
      <c r="AL1692" s="186" t="s">
        <v>7227</v>
      </c>
      <c r="AM1692" s="162"/>
      <c r="AN1692" s="162"/>
      <c r="AO1692" s="162"/>
      <c r="AP1692" s="162"/>
      <c r="AQ1692" s="162"/>
      <c r="AR1692" s="162"/>
      <c r="AS1692" s="162"/>
      <c r="AT1692" s="162"/>
      <c r="AU1692" s="162"/>
      <c r="AV1692" s="162"/>
      <c r="AW1692" s="162"/>
      <c r="AX1692" s="162">
        <v>1690</v>
      </c>
      <c r="AY1692" s="162" t="s">
        <v>361</v>
      </c>
      <c r="AZ1692" s="162">
        <v>0</v>
      </c>
      <c r="BA1692" s="206" t="s">
        <v>361</v>
      </c>
      <c r="BB1692" s="162" t="s">
        <v>361</v>
      </c>
    </row>
    <row r="1693" spans="34:54">
      <c r="AH1693" s="165">
        <v>1116</v>
      </c>
      <c r="AI1693" s="189">
        <v>1692</v>
      </c>
      <c r="AJ1693" s="189" t="s">
        <v>7228</v>
      </c>
      <c r="AK1693" s="184" t="s">
        <v>7229</v>
      </c>
      <c r="AL1693" s="187" t="s">
        <v>7230</v>
      </c>
      <c r="AM1693" s="162"/>
      <c r="AN1693" s="162"/>
      <c r="AO1693" s="162"/>
      <c r="AP1693" s="162"/>
      <c r="AQ1693" s="162"/>
      <c r="AR1693" s="162"/>
      <c r="AS1693" s="162"/>
      <c r="AT1693" s="162"/>
      <c r="AU1693" s="162"/>
      <c r="AV1693" s="162"/>
      <c r="AW1693" s="162"/>
      <c r="AX1693" s="162">
        <v>1691</v>
      </c>
      <c r="AY1693" s="162" t="s">
        <v>361</v>
      </c>
      <c r="AZ1693" s="162">
        <v>0</v>
      </c>
      <c r="BA1693" s="206" t="s">
        <v>361</v>
      </c>
      <c r="BB1693" s="162" t="s">
        <v>361</v>
      </c>
    </row>
    <row r="1694" spans="34:54">
      <c r="AH1694" s="165">
        <v>1201</v>
      </c>
      <c r="AI1694" s="189">
        <v>1693</v>
      </c>
      <c r="AJ1694" s="189" t="s">
        <v>7231</v>
      </c>
      <c r="AK1694" s="183" t="s">
        <v>52</v>
      </c>
      <c r="AL1694" s="186" t="s">
        <v>7232</v>
      </c>
      <c r="AM1694" s="162"/>
      <c r="AN1694" s="162"/>
      <c r="AO1694" s="162"/>
      <c r="AP1694" s="162"/>
      <c r="AQ1694" s="162"/>
      <c r="AR1694" s="162"/>
      <c r="AS1694" s="162"/>
      <c r="AT1694" s="162"/>
      <c r="AU1694" s="162"/>
      <c r="AV1694" s="162"/>
      <c r="AW1694" s="162"/>
      <c r="AX1694" s="162">
        <v>1692</v>
      </c>
      <c r="AY1694" s="162" t="s">
        <v>361</v>
      </c>
      <c r="AZ1694" s="162">
        <v>0</v>
      </c>
      <c r="BA1694" s="206" t="s">
        <v>361</v>
      </c>
      <c r="BB1694" s="162" t="s">
        <v>361</v>
      </c>
    </row>
    <row r="1695" spans="34:54">
      <c r="AH1695" s="165">
        <v>1201</v>
      </c>
      <c r="AI1695" s="189">
        <v>1694</v>
      </c>
      <c r="AJ1695" s="189" t="s">
        <v>7233</v>
      </c>
      <c r="AK1695" s="184" t="s">
        <v>7234</v>
      </c>
      <c r="AL1695" s="187" t="s">
        <v>7235</v>
      </c>
      <c r="AM1695" s="162"/>
      <c r="AN1695" s="162"/>
      <c r="AO1695" s="162"/>
      <c r="AP1695" s="162"/>
      <c r="AQ1695" s="162"/>
      <c r="AR1695" s="162"/>
      <c r="AS1695" s="162"/>
      <c r="AT1695" s="162"/>
      <c r="AU1695" s="162"/>
      <c r="AV1695" s="162"/>
      <c r="AW1695" s="162"/>
      <c r="AX1695" s="162">
        <v>1693</v>
      </c>
      <c r="AY1695" s="162" t="s">
        <v>361</v>
      </c>
      <c r="AZ1695" s="162">
        <v>0</v>
      </c>
      <c r="BA1695" s="206" t="s">
        <v>361</v>
      </c>
      <c r="BB1695" s="162" t="s">
        <v>361</v>
      </c>
    </row>
    <row r="1696" spans="34:54">
      <c r="AH1696" s="165">
        <v>1201</v>
      </c>
      <c r="AI1696" s="189">
        <v>1695</v>
      </c>
      <c r="AJ1696" s="189" t="s">
        <v>7236</v>
      </c>
      <c r="AK1696" s="183" t="s">
        <v>7237</v>
      </c>
      <c r="AL1696" s="186" t="s">
        <v>7238</v>
      </c>
      <c r="AM1696" s="162"/>
      <c r="AN1696" s="162"/>
      <c r="AO1696" s="162"/>
      <c r="AP1696" s="162"/>
      <c r="AQ1696" s="162"/>
      <c r="AR1696" s="162"/>
      <c r="AS1696" s="162"/>
      <c r="AT1696" s="162"/>
      <c r="AU1696" s="162"/>
      <c r="AV1696" s="162"/>
      <c r="AW1696" s="162"/>
      <c r="AX1696" s="162">
        <v>1694</v>
      </c>
      <c r="AY1696" s="162" t="s">
        <v>361</v>
      </c>
      <c r="AZ1696" s="162">
        <v>0</v>
      </c>
      <c r="BA1696" s="206" t="s">
        <v>361</v>
      </c>
      <c r="BB1696" s="162" t="s">
        <v>361</v>
      </c>
    </row>
    <row r="1697" spans="34:54">
      <c r="AH1697" s="165">
        <v>1201</v>
      </c>
      <c r="AI1697" s="189">
        <v>1696</v>
      </c>
      <c r="AJ1697" s="189" t="s">
        <v>7239</v>
      </c>
      <c r="AK1697" s="184" t="s">
        <v>7240</v>
      </c>
      <c r="AL1697" s="187" t="s">
        <v>7241</v>
      </c>
      <c r="AM1697" s="162"/>
      <c r="AN1697" s="162"/>
      <c r="AO1697" s="162"/>
      <c r="AP1697" s="162"/>
      <c r="AQ1697" s="162"/>
      <c r="AR1697" s="162"/>
      <c r="AS1697" s="162"/>
      <c r="AT1697" s="162"/>
      <c r="AU1697" s="162"/>
      <c r="AV1697" s="162"/>
      <c r="AW1697" s="162"/>
      <c r="AX1697" s="162">
        <v>1695</v>
      </c>
      <c r="AY1697" s="162" t="s">
        <v>361</v>
      </c>
      <c r="AZ1697" s="162">
        <v>0</v>
      </c>
      <c r="BA1697" s="206" t="s">
        <v>361</v>
      </c>
      <c r="BB1697" s="162" t="s">
        <v>361</v>
      </c>
    </row>
    <row r="1698" spans="34:54">
      <c r="AH1698" s="165">
        <v>1202</v>
      </c>
      <c r="AI1698" s="189">
        <v>1697</v>
      </c>
      <c r="AJ1698" s="189" t="s">
        <v>7242</v>
      </c>
      <c r="AK1698" s="183" t="s">
        <v>7243</v>
      </c>
      <c r="AL1698" s="186" t="s">
        <v>7244</v>
      </c>
      <c r="AM1698" s="162"/>
      <c r="AN1698" s="162"/>
      <c r="AO1698" s="162"/>
      <c r="AP1698" s="162"/>
      <c r="AQ1698" s="162"/>
      <c r="AR1698" s="162"/>
      <c r="AS1698" s="162"/>
      <c r="AT1698" s="162"/>
      <c r="AU1698" s="162"/>
      <c r="AV1698" s="162"/>
      <c r="AW1698" s="162"/>
      <c r="AX1698" s="162">
        <v>1696</v>
      </c>
      <c r="AY1698" s="162" t="s">
        <v>361</v>
      </c>
      <c r="AZ1698" s="162">
        <v>0</v>
      </c>
      <c r="BA1698" s="206" t="s">
        <v>361</v>
      </c>
      <c r="BB1698" s="162" t="s">
        <v>361</v>
      </c>
    </row>
    <row r="1699" spans="34:54">
      <c r="AH1699" s="165">
        <v>1202</v>
      </c>
      <c r="AI1699" s="189">
        <v>1698</v>
      </c>
      <c r="AJ1699" s="189" t="s">
        <v>7245</v>
      </c>
      <c r="AK1699" s="184" t="s">
        <v>7246</v>
      </c>
      <c r="AL1699" s="187" t="s">
        <v>7247</v>
      </c>
      <c r="AM1699" s="162"/>
      <c r="AN1699" s="162"/>
      <c r="AO1699" s="162"/>
      <c r="AP1699" s="162"/>
      <c r="AQ1699" s="162"/>
      <c r="AR1699" s="162"/>
      <c r="AS1699" s="162"/>
      <c r="AT1699" s="162"/>
      <c r="AU1699" s="162"/>
      <c r="AV1699" s="162"/>
      <c r="AW1699" s="162"/>
      <c r="AX1699" s="162">
        <v>1697</v>
      </c>
      <c r="AY1699" s="162" t="s">
        <v>361</v>
      </c>
      <c r="AZ1699" s="162">
        <v>0</v>
      </c>
      <c r="BA1699" s="206" t="s">
        <v>361</v>
      </c>
      <c r="BB1699" s="162" t="s">
        <v>361</v>
      </c>
    </row>
    <row r="1700" spans="34:54">
      <c r="AH1700" s="165">
        <v>1202</v>
      </c>
      <c r="AI1700" s="189">
        <v>1699</v>
      </c>
      <c r="AJ1700" s="189" t="s">
        <v>7248</v>
      </c>
      <c r="AK1700" s="183" t="s">
        <v>7249</v>
      </c>
      <c r="AL1700" s="186" t="s">
        <v>7250</v>
      </c>
      <c r="AM1700" s="162"/>
      <c r="AN1700" s="162"/>
      <c r="AO1700" s="162"/>
      <c r="AP1700" s="162"/>
      <c r="AQ1700" s="162"/>
      <c r="AR1700" s="162"/>
      <c r="AS1700" s="162"/>
      <c r="AT1700" s="162"/>
      <c r="AU1700" s="162"/>
      <c r="AV1700" s="162"/>
      <c r="AW1700" s="162"/>
      <c r="AX1700" s="162">
        <v>1698</v>
      </c>
      <c r="AY1700" s="162" t="s">
        <v>361</v>
      </c>
      <c r="AZ1700" s="162">
        <v>0</v>
      </c>
      <c r="BA1700" s="206" t="s">
        <v>361</v>
      </c>
      <c r="BB1700" s="162" t="s">
        <v>361</v>
      </c>
    </row>
    <row r="1701" spans="34:54">
      <c r="AH1701" s="165">
        <v>1203</v>
      </c>
      <c r="AI1701" s="189">
        <v>1700</v>
      </c>
      <c r="AJ1701" s="189" t="s">
        <v>7251</v>
      </c>
      <c r="AK1701" s="184" t="s">
        <v>6330</v>
      </c>
      <c r="AL1701" s="187" t="s">
        <v>7252</v>
      </c>
      <c r="AM1701" s="162"/>
      <c r="AN1701" s="162"/>
      <c r="AO1701" s="162"/>
      <c r="AP1701" s="162"/>
      <c r="AQ1701" s="162"/>
      <c r="AR1701" s="162"/>
      <c r="AS1701" s="162"/>
      <c r="AT1701" s="162"/>
      <c r="AU1701" s="162"/>
      <c r="AV1701" s="162"/>
      <c r="AW1701" s="162"/>
      <c r="AX1701" s="162">
        <v>1699</v>
      </c>
      <c r="AY1701" s="162" t="s">
        <v>361</v>
      </c>
      <c r="AZ1701" s="162">
        <v>0</v>
      </c>
      <c r="BA1701" s="206" t="s">
        <v>361</v>
      </c>
      <c r="BB1701" s="162" t="s">
        <v>361</v>
      </c>
    </row>
    <row r="1702" spans="34:54">
      <c r="AH1702" s="165">
        <v>1203</v>
      </c>
      <c r="AI1702" s="189">
        <v>1701</v>
      </c>
      <c r="AJ1702" s="189" t="s">
        <v>7253</v>
      </c>
      <c r="AK1702" s="183" t="s">
        <v>77</v>
      </c>
      <c r="AL1702" s="186" t="s">
        <v>7254</v>
      </c>
      <c r="AM1702" s="162"/>
      <c r="AN1702" s="162"/>
      <c r="AO1702" s="162"/>
      <c r="AP1702" s="162"/>
      <c r="AQ1702" s="162"/>
      <c r="AR1702" s="162"/>
      <c r="AS1702" s="162"/>
      <c r="AT1702" s="162"/>
      <c r="AU1702" s="162"/>
      <c r="AV1702" s="162"/>
      <c r="AW1702" s="162"/>
      <c r="AX1702" s="162">
        <v>1700</v>
      </c>
      <c r="AY1702" s="162" t="s">
        <v>361</v>
      </c>
      <c r="AZ1702" s="162">
        <v>0</v>
      </c>
      <c r="BA1702" s="206" t="s">
        <v>361</v>
      </c>
      <c r="BB1702" s="162" t="s">
        <v>361</v>
      </c>
    </row>
    <row r="1703" spans="34:54">
      <c r="AH1703" s="165">
        <v>1203</v>
      </c>
      <c r="AI1703" s="189">
        <v>1702</v>
      </c>
      <c r="AJ1703" s="189" t="s">
        <v>7255</v>
      </c>
      <c r="AK1703" s="184" t="s">
        <v>7256</v>
      </c>
      <c r="AL1703" s="187" t="s">
        <v>7257</v>
      </c>
      <c r="AM1703" s="162"/>
      <c r="AN1703" s="162"/>
      <c r="AO1703" s="162"/>
      <c r="AP1703" s="162"/>
      <c r="AQ1703" s="162"/>
      <c r="AR1703" s="162"/>
      <c r="AS1703" s="162"/>
      <c r="AT1703" s="162"/>
      <c r="AU1703" s="162"/>
      <c r="AV1703" s="162"/>
      <c r="AW1703" s="162"/>
      <c r="AX1703" s="162">
        <v>1701</v>
      </c>
      <c r="AY1703" s="162" t="s">
        <v>361</v>
      </c>
      <c r="AZ1703" s="162">
        <v>0</v>
      </c>
      <c r="BA1703" s="206" t="s">
        <v>361</v>
      </c>
      <c r="BB1703" s="162" t="s">
        <v>361</v>
      </c>
    </row>
    <row r="1704" spans="34:54">
      <c r="AH1704" s="165">
        <v>1203</v>
      </c>
      <c r="AI1704" s="189">
        <v>1703</v>
      </c>
      <c r="AJ1704" s="189" t="s">
        <v>7258</v>
      </c>
      <c r="AK1704" s="183" t="s">
        <v>7259</v>
      </c>
      <c r="AL1704" s="186" t="s">
        <v>7260</v>
      </c>
      <c r="AM1704" s="162"/>
      <c r="AN1704" s="162"/>
      <c r="AO1704" s="162"/>
      <c r="AP1704" s="162"/>
      <c r="AQ1704" s="162"/>
      <c r="AR1704" s="162"/>
      <c r="AS1704" s="162"/>
      <c r="AT1704" s="162"/>
      <c r="AU1704" s="162"/>
      <c r="AV1704" s="162"/>
      <c r="AW1704" s="162"/>
      <c r="AX1704" s="162">
        <v>1702</v>
      </c>
      <c r="AY1704" s="162" t="s">
        <v>361</v>
      </c>
      <c r="AZ1704" s="162">
        <v>0</v>
      </c>
      <c r="BA1704" s="206" t="s">
        <v>361</v>
      </c>
      <c r="BB1704" s="162" t="s">
        <v>361</v>
      </c>
    </row>
    <row r="1705" spans="34:54">
      <c r="AH1705" s="165">
        <v>1203</v>
      </c>
      <c r="AI1705" s="189">
        <v>1704</v>
      </c>
      <c r="AJ1705" s="189" t="s">
        <v>7261</v>
      </c>
      <c r="AK1705" s="184" t="s">
        <v>7262</v>
      </c>
      <c r="AL1705" s="187" t="s">
        <v>7263</v>
      </c>
      <c r="AM1705" s="162"/>
      <c r="AN1705" s="162"/>
      <c r="AO1705" s="162"/>
      <c r="AP1705" s="162"/>
      <c r="AQ1705" s="162"/>
      <c r="AR1705" s="162"/>
      <c r="AS1705" s="162"/>
      <c r="AT1705" s="162"/>
      <c r="AU1705" s="162"/>
      <c r="AV1705" s="162"/>
      <c r="AW1705" s="162"/>
      <c r="AX1705" s="162">
        <v>1703</v>
      </c>
      <c r="AY1705" s="162" t="s">
        <v>361</v>
      </c>
      <c r="AZ1705" s="162">
        <v>0</v>
      </c>
      <c r="BA1705" s="206" t="s">
        <v>361</v>
      </c>
      <c r="BB1705" s="162" t="s">
        <v>361</v>
      </c>
    </row>
    <row r="1706" spans="34:54">
      <c r="AH1706" s="165">
        <v>1203</v>
      </c>
      <c r="AI1706" s="189">
        <v>1705</v>
      </c>
      <c r="AJ1706" s="189" t="s">
        <v>7264</v>
      </c>
      <c r="AK1706" s="183" t="s">
        <v>7265</v>
      </c>
      <c r="AL1706" s="186" t="s">
        <v>7266</v>
      </c>
      <c r="AM1706" s="162"/>
      <c r="AN1706" s="162"/>
      <c r="AO1706" s="162"/>
      <c r="AP1706" s="162"/>
      <c r="AQ1706" s="162"/>
      <c r="AR1706" s="162"/>
      <c r="AS1706" s="162"/>
      <c r="AT1706" s="162"/>
      <c r="AU1706" s="162"/>
      <c r="AV1706" s="162"/>
      <c r="AW1706" s="162"/>
      <c r="AX1706" s="162">
        <v>1704</v>
      </c>
      <c r="AY1706" s="162" t="s">
        <v>361</v>
      </c>
      <c r="AZ1706" s="162">
        <v>0</v>
      </c>
      <c r="BA1706" s="206" t="s">
        <v>361</v>
      </c>
      <c r="BB1706" s="162" t="s">
        <v>361</v>
      </c>
    </row>
    <row r="1707" spans="34:54">
      <c r="AH1707" s="165">
        <v>1204</v>
      </c>
      <c r="AI1707" s="189">
        <v>1706</v>
      </c>
      <c r="AJ1707" s="189" t="s">
        <v>7267</v>
      </c>
      <c r="AK1707" s="184" t="s">
        <v>7268</v>
      </c>
      <c r="AL1707" s="187" t="s">
        <v>7269</v>
      </c>
      <c r="AM1707" s="162"/>
      <c r="AN1707" s="162"/>
      <c r="AO1707" s="162"/>
      <c r="AP1707" s="162"/>
      <c r="AQ1707" s="162"/>
      <c r="AR1707" s="162"/>
      <c r="AS1707" s="162"/>
      <c r="AT1707" s="162"/>
      <c r="AU1707" s="162"/>
      <c r="AV1707" s="162"/>
      <c r="AW1707" s="162"/>
      <c r="AX1707" s="162">
        <v>1705</v>
      </c>
      <c r="AY1707" s="162" t="s">
        <v>361</v>
      </c>
      <c r="AZ1707" s="162">
        <v>0</v>
      </c>
      <c r="BA1707" s="206" t="s">
        <v>361</v>
      </c>
      <c r="BB1707" s="162" t="s">
        <v>361</v>
      </c>
    </row>
    <row r="1708" spans="34:54">
      <c r="AH1708" s="165">
        <v>1204</v>
      </c>
      <c r="AI1708" s="189">
        <v>1707</v>
      </c>
      <c r="AJ1708" s="189" t="s">
        <v>7270</v>
      </c>
      <c r="AK1708" s="183" t="s">
        <v>7271</v>
      </c>
      <c r="AL1708" s="186" t="s">
        <v>7272</v>
      </c>
      <c r="AM1708" s="162"/>
      <c r="AN1708" s="162"/>
      <c r="AO1708" s="162"/>
      <c r="AP1708" s="162"/>
      <c r="AQ1708" s="162"/>
      <c r="AR1708" s="162"/>
      <c r="AS1708" s="162"/>
      <c r="AT1708" s="162"/>
      <c r="AU1708" s="162"/>
      <c r="AV1708" s="162"/>
      <c r="AW1708" s="162"/>
      <c r="AX1708" s="162">
        <v>1706</v>
      </c>
      <c r="AY1708" s="162" t="s">
        <v>361</v>
      </c>
      <c r="AZ1708" s="162">
        <v>0</v>
      </c>
      <c r="BA1708" s="206" t="s">
        <v>361</v>
      </c>
      <c r="BB1708" s="162" t="s">
        <v>361</v>
      </c>
    </row>
    <row r="1709" spans="34:54">
      <c r="AH1709" s="165">
        <v>1204</v>
      </c>
      <c r="AI1709" s="189">
        <v>1708</v>
      </c>
      <c r="AJ1709" s="189" t="s">
        <v>7273</v>
      </c>
      <c r="AK1709" s="184" t="s">
        <v>7274</v>
      </c>
      <c r="AL1709" s="187" t="s">
        <v>7275</v>
      </c>
      <c r="AM1709" s="162"/>
      <c r="AN1709" s="162"/>
      <c r="AO1709" s="162"/>
      <c r="AP1709" s="162"/>
      <c r="AQ1709" s="162"/>
      <c r="AR1709" s="162"/>
      <c r="AS1709" s="162"/>
      <c r="AT1709" s="162"/>
      <c r="AU1709" s="162"/>
      <c r="AV1709" s="162"/>
      <c r="AW1709" s="162"/>
      <c r="AX1709" s="162">
        <v>1707</v>
      </c>
      <c r="AY1709" s="162" t="s">
        <v>361</v>
      </c>
      <c r="AZ1709" s="162">
        <v>0</v>
      </c>
      <c r="BA1709" s="206" t="s">
        <v>361</v>
      </c>
      <c r="BB1709" s="162" t="s">
        <v>361</v>
      </c>
    </row>
    <row r="1710" spans="34:54">
      <c r="AH1710" s="165">
        <v>1205</v>
      </c>
      <c r="AI1710" s="189">
        <v>1709</v>
      </c>
      <c r="AJ1710" s="189" t="s">
        <v>7276</v>
      </c>
      <c r="AK1710" s="183" t="s">
        <v>7277</v>
      </c>
      <c r="AL1710" s="186" t="s">
        <v>7278</v>
      </c>
      <c r="AM1710" s="162"/>
      <c r="AN1710" s="162"/>
      <c r="AO1710" s="162"/>
      <c r="AP1710" s="162"/>
      <c r="AQ1710" s="162"/>
      <c r="AR1710" s="162"/>
      <c r="AS1710" s="162"/>
      <c r="AT1710" s="162"/>
      <c r="AU1710" s="162"/>
      <c r="AV1710" s="162"/>
      <c r="AW1710" s="162"/>
      <c r="AX1710" s="162">
        <v>1708</v>
      </c>
      <c r="AY1710" s="162" t="s">
        <v>361</v>
      </c>
      <c r="AZ1710" s="162">
        <v>0</v>
      </c>
      <c r="BA1710" s="206" t="s">
        <v>361</v>
      </c>
      <c r="BB1710" s="162" t="s">
        <v>361</v>
      </c>
    </row>
    <row r="1711" spans="34:54">
      <c r="AH1711" s="165">
        <v>1205</v>
      </c>
      <c r="AI1711" s="189">
        <v>1710</v>
      </c>
      <c r="AJ1711" s="189" t="s">
        <v>7279</v>
      </c>
      <c r="AK1711" s="184" t="s">
        <v>7280</v>
      </c>
      <c r="AL1711" s="187" t="s">
        <v>7281</v>
      </c>
      <c r="AM1711" s="162"/>
      <c r="AN1711" s="162"/>
      <c r="AO1711" s="162"/>
      <c r="AP1711" s="162"/>
      <c r="AQ1711" s="162"/>
      <c r="AR1711" s="162"/>
      <c r="AS1711" s="162"/>
      <c r="AT1711" s="162"/>
      <c r="AU1711" s="162"/>
      <c r="AV1711" s="162"/>
      <c r="AW1711" s="162"/>
      <c r="AX1711" s="162">
        <v>1709</v>
      </c>
      <c r="AY1711" s="162" t="s">
        <v>361</v>
      </c>
      <c r="AZ1711" s="162">
        <v>0</v>
      </c>
      <c r="BA1711" s="206" t="s">
        <v>361</v>
      </c>
      <c r="BB1711" s="162" t="s">
        <v>361</v>
      </c>
    </row>
    <row r="1712" spans="34:54">
      <c r="AH1712" s="165">
        <v>1205</v>
      </c>
      <c r="AI1712" s="189">
        <v>1711</v>
      </c>
      <c r="AJ1712" s="189" t="s">
        <v>7282</v>
      </c>
      <c r="AK1712" s="183" t="s">
        <v>5526</v>
      </c>
      <c r="AL1712" s="186" t="s">
        <v>7283</v>
      </c>
      <c r="AM1712" s="162"/>
      <c r="AN1712" s="162"/>
      <c r="AO1712" s="162"/>
      <c r="AP1712" s="162"/>
      <c r="AQ1712" s="162"/>
      <c r="AR1712" s="162"/>
      <c r="AS1712" s="162"/>
      <c r="AT1712" s="162"/>
      <c r="AU1712" s="162"/>
      <c r="AV1712" s="162"/>
      <c r="AW1712" s="162"/>
      <c r="AX1712" s="162">
        <v>1710</v>
      </c>
      <c r="AY1712" s="162" t="s">
        <v>361</v>
      </c>
      <c r="AZ1712" s="162">
        <v>0</v>
      </c>
      <c r="BA1712" s="206" t="s">
        <v>361</v>
      </c>
      <c r="BB1712" s="162" t="s">
        <v>361</v>
      </c>
    </row>
    <row r="1713" spans="34:54">
      <c r="AH1713" s="165">
        <v>1205</v>
      </c>
      <c r="AI1713" s="189">
        <v>1712</v>
      </c>
      <c r="AJ1713" s="189" t="s">
        <v>7284</v>
      </c>
      <c r="AK1713" s="184" t="s">
        <v>7274</v>
      </c>
      <c r="AL1713" s="187" t="s">
        <v>7285</v>
      </c>
      <c r="AM1713" s="162"/>
      <c r="AN1713" s="162"/>
      <c r="AO1713" s="162"/>
      <c r="AP1713" s="162"/>
      <c r="AQ1713" s="162"/>
      <c r="AR1713" s="162"/>
      <c r="AS1713" s="162"/>
      <c r="AT1713" s="162"/>
      <c r="AU1713" s="162"/>
      <c r="AV1713" s="162"/>
      <c r="AW1713" s="162"/>
      <c r="AX1713" s="162">
        <v>1711</v>
      </c>
      <c r="AY1713" s="162" t="s">
        <v>361</v>
      </c>
      <c r="AZ1713" s="162">
        <v>0</v>
      </c>
      <c r="BA1713" s="206" t="s">
        <v>361</v>
      </c>
      <c r="BB1713" s="162" t="s">
        <v>361</v>
      </c>
    </row>
    <row r="1714" spans="34:54">
      <c r="AH1714" s="165">
        <v>1206</v>
      </c>
      <c r="AI1714" s="189">
        <v>1713</v>
      </c>
      <c r="AJ1714" s="189" t="s">
        <v>7286</v>
      </c>
      <c r="AK1714" s="183" t="s">
        <v>7287</v>
      </c>
      <c r="AL1714" s="186" t="s">
        <v>7288</v>
      </c>
      <c r="AM1714" s="162"/>
      <c r="AN1714" s="162"/>
      <c r="AO1714" s="162"/>
      <c r="AP1714" s="162"/>
      <c r="AQ1714" s="162"/>
      <c r="AR1714" s="162"/>
      <c r="AS1714" s="162"/>
      <c r="AT1714" s="162"/>
      <c r="AU1714" s="162"/>
      <c r="AV1714" s="162"/>
      <c r="AW1714" s="162"/>
      <c r="AX1714" s="162">
        <v>1712</v>
      </c>
      <c r="AY1714" s="162" t="s">
        <v>361</v>
      </c>
      <c r="AZ1714" s="162">
        <v>0</v>
      </c>
      <c r="BA1714" s="206" t="s">
        <v>361</v>
      </c>
      <c r="BB1714" s="162" t="s">
        <v>361</v>
      </c>
    </row>
    <row r="1715" spans="34:54">
      <c r="AH1715" s="165">
        <v>1206</v>
      </c>
      <c r="AI1715" s="189">
        <v>1714</v>
      </c>
      <c r="AJ1715" s="189" t="s">
        <v>7289</v>
      </c>
      <c r="AK1715" s="184" t="s">
        <v>7290</v>
      </c>
      <c r="AL1715" s="187" t="s">
        <v>7291</v>
      </c>
      <c r="AM1715" s="162"/>
      <c r="AN1715" s="162"/>
      <c r="AO1715" s="162"/>
      <c r="AP1715" s="162"/>
      <c r="AQ1715" s="162"/>
      <c r="AR1715" s="162"/>
      <c r="AS1715" s="162"/>
      <c r="AT1715" s="162"/>
      <c r="AU1715" s="162"/>
      <c r="AV1715" s="162"/>
      <c r="AW1715" s="162"/>
      <c r="AX1715" s="162">
        <v>1713</v>
      </c>
      <c r="AY1715" s="162" t="s">
        <v>361</v>
      </c>
      <c r="AZ1715" s="162">
        <v>0</v>
      </c>
      <c r="BA1715" s="206" t="s">
        <v>361</v>
      </c>
      <c r="BB1715" s="162" t="s">
        <v>361</v>
      </c>
    </row>
    <row r="1716" spans="34:54">
      <c r="AH1716" s="165">
        <v>1206</v>
      </c>
      <c r="AI1716" s="189">
        <v>1715</v>
      </c>
      <c r="AJ1716" s="189" t="s">
        <v>7292</v>
      </c>
      <c r="AK1716" s="183" t="s">
        <v>7293</v>
      </c>
      <c r="AL1716" s="186" t="s">
        <v>7294</v>
      </c>
      <c r="AM1716" s="162"/>
      <c r="AN1716" s="162"/>
      <c r="AO1716" s="162"/>
      <c r="AP1716" s="162"/>
      <c r="AQ1716" s="162"/>
      <c r="AR1716" s="162"/>
      <c r="AS1716" s="162"/>
      <c r="AT1716" s="162"/>
      <c r="AU1716" s="162"/>
      <c r="AV1716" s="162"/>
      <c r="AW1716" s="162"/>
      <c r="AX1716" s="162">
        <v>1714</v>
      </c>
      <c r="AY1716" s="162" t="s">
        <v>361</v>
      </c>
      <c r="AZ1716" s="162">
        <v>0</v>
      </c>
      <c r="BA1716" s="206" t="s">
        <v>361</v>
      </c>
      <c r="BB1716" s="162" t="s">
        <v>361</v>
      </c>
    </row>
    <row r="1717" spans="34:54">
      <c r="AH1717" s="165">
        <v>1206</v>
      </c>
      <c r="AI1717" s="189">
        <v>1716</v>
      </c>
      <c r="AJ1717" s="189" t="s">
        <v>7295</v>
      </c>
      <c r="AK1717" s="184" t="s">
        <v>7296</v>
      </c>
      <c r="AL1717" s="187" t="s">
        <v>7297</v>
      </c>
      <c r="AM1717" s="162"/>
      <c r="AN1717" s="162"/>
      <c r="AO1717" s="162"/>
      <c r="AP1717" s="162"/>
      <c r="AQ1717" s="162"/>
      <c r="AR1717" s="162"/>
      <c r="AS1717" s="162"/>
      <c r="AT1717" s="162"/>
      <c r="AU1717" s="162"/>
      <c r="AV1717" s="162"/>
      <c r="AW1717" s="162"/>
      <c r="AX1717" s="162">
        <v>1715</v>
      </c>
      <c r="AY1717" s="162" t="s">
        <v>361</v>
      </c>
      <c r="AZ1717" s="162">
        <v>0</v>
      </c>
      <c r="BA1717" s="206" t="s">
        <v>361</v>
      </c>
      <c r="BB1717" s="162" t="s">
        <v>361</v>
      </c>
    </row>
    <row r="1718" spans="34:54">
      <c r="AH1718" s="165">
        <v>1207</v>
      </c>
      <c r="AI1718" s="189">
        <v>1717</v>
      </c>
      <c r="AJ1718" s="189" t="s">
        <v>7298</v>
      </c>
      <c r="AK1718" s="183" t="s">
        <v>1096</v>
      </c>
      <c r="AL1718" s="186" t="s">
        <v>7299</v>
      </c>
      <c r="AM1718" s="162"/>
      <c r="AN1718" s="162"/>
      <c r="AO1718" s="162"/>
      <c r="AP1718" s="162"/>
      <c r="AQ1718" s="162"/>
      <c r="AR1718" s="162"/>
      <c r="AS1718" s="162"/>
      <c r="AT1718" s="162"/>
      <c r="AU1718" s="162"/>
      <c r="AV1718" s="162"/>
      <c r="AW1718" s="162"/>
      <c r="AX1718" s="162">
        <v>1716</v>
      </c>
      <c r="AY1718" s="162" t="s">
        <v>361</v>
      </c>
      <c r="AZ1718" s="162">
        <v>0</v>
      </c>
      <c r="BA1718" s="206" t="s">
        <v>361</v>
      </c>
      <c r="BB1718" s="162" t="s">
        <v>361</v>
      </c>
    </row>
    <row r="1719" spans="34:54">
      <c r="AH1719" s="165">
        <v>1207</v>
      </c>
      <c r="AI1719" s="189">
        <v>1718</v>
      </c>
      <c r="AJ1719" s="189" t="s">
        <v>7300</v>
      </c>
      <c r="AK1719" s="184" t="s">
        <v>7301</v>
      </c>
      <c r="AL1719" s="187" t="s">
        <v>7302</v>
      </c>
      <c r="AM1719" s="162"/>
      <c r="AN1719" s="162"/>
      <c r="AO1719" s="162"/>
      <c r="AP1719" s="162"/>
      <c r="AQ1719" s="162"/>
      <c r="AR1719" s="162"/>
      <c r="AS1719" s="162"/>
      <c r="AT1719" s="162"/>
      <c r="AU1719" s="162"/>
      <c r="AV1719" s="162"/>
      <c r="AW1719" s="162"/>
      <c r="AX1719" s="162">
        <v>1717</v>
      </c>
      <c r="AY1719" s="162" t="s">
        <v>361</v>
      </c>
      <c r="AZ1719" s="162">
        <v>0</v>
      </c>
      <c r="BA1719" s="206" t="s">
        <v>361</v>
      </c>
      <c r="BB1719" s="162" t="s">
        <v>361</v>
      </c>
    </row>
    <row r="1720" spans="34:54">
      <c r="AH1720" s="165">
        <v>1207</v>
      </c>
      <c r="AI1720" s="189">
        <v>1719</v>
      </c>
      <c r="AJ1720" s="189" t="s">
        <v>7303</v>
      </c>
      <c r="AK1720" s="183" t="s">
        <v>7304</v>
      </c>
      <c r="AL1720" s="186" t="s">
        <v>7305</v>
      </c>
      <c r="AM1720" s="162"/>
      <c r="AN1720" s="162"/>
      <c r="AO1720" s="162"/>
      <c r="AP1720" s="162"/>
      <c r="AQ1720" s="162"/>
      <c r="AR1720" s="162"/>
      <c r="AS1720" s="162"/>
      <c r="AT1720" s="162"/>
      <c r="AU1720" s="162"/>
      <c r="AV1720" s="162"/>
      <c r="AW1720" s="162"/>
      <c r="AX1720" s="162">
        <v>1718</v>
      </c>
      <c r="AY1720" s="162" t="s">
        <v>361</v>
      </c>
      <c r="AZ1720" s="162">
        <v>0</v>
      </c>
      <c r="BA1720" s="206" t="s">
        <v>361</v>
      </c>
      <c r="BB1720" s="162" t="s">
        <v>361</v>
      </c>
    </row>
    <row r="1721" spans="34:54">
      <c r="AH1721" s="165">
        <v>1207</v>
      </c>
      <c r="AI1721" s="189">
        <v>1720</v>
      </c>
      <c r="AJ1721" s="189" t="s">
        <v>7306</v>
      </c>
      <c r="AK1721" s="184" t="s">
        <v>7307</v>
      </c>
      <c r="AL1721" s="187" t="s">
        <v>7308</v>
      </c>
      <c r="AM1721" s="162"/>
      <c r="AN1721" s="162"/>
      <c r="AO1721" s="162"/>
      <c r="AP1721" s="162"/>
      <c r="AQ1721" s="162"/>
      <c r="AR1721" s="162"/>
      <c r="AS1721" s="162"/>
      <c r="AT1721" s="162"/>
      <c r="AU1721" s="162"/>
      <c r="AV1721" s="162"/>
      <c r="AW1721" s="162"/>
      <c r="AX1721" s="162">
        <v>1719</v>
      </c>
      <c r="AY1721" s="162" t="s">
        <v>361</v>
      </c>
      <c r="AZ1721" s="162">
        <v>0</v>
      </c>
      <c r="BA1721" s="206" t="s">
        <v>361</v>
      </c>
      <c r="BB1721" s="162" t="s">
        <v>361</v>
      </c>
    </row>
    <row r="1722" spans="34:54">
      <c r="AH1722" s="165">
        <v>1207</v>
      </c>
      <c r="AI1722" s="189">
        <v>1721</v>
      </c>
      <c r="AJ1722" s="189" t="s">
        <v>7309</v>
      </c>
      <c r="AK1722" s="183" t="s">
        <v>7310</v>
      </c>
      <c r="AL1722" s="186" t="s">
        <v>7311</v>
      </c>
      <c r="AM1722" s="162"/>
      <c r="AN1722" s="162"/>
      <c r="AO1722" s="162"/>
      <c r="AP1722" s="162"/>
      <c r="AQ1722" s="162"/>
      <c r="AR1722" s="162"/>
      <c r="AS1722" s="162"/>
      <c r="AT1722" s="162"/>
      <c r="AU1722" s="162"/>
      <c r="AV1722" s="162"/>
      <c r="AW1722" s="162"/>
      <c r="AX1722" s="162">
        <v>1720</v>
      </c>
      <c r="AY1722" s="162" t="s">
        <v>361</v>
      </c>
      <c r="AZ1722" s="162">
        <v>0</v>
      </c>
      <c r="BA1722" s="206" t="s">
        <v>361</v>
      </c>
      <c r="BB1722" s="162" t="s">
        <v>361</v>
      </c>
    </row>
    <row r="1723" spans="34:54">
      <c r="AH1723" s="165">
        <v>1207</v>
      </c>
      <c r="AI1723" s="189">
        <v>1722</v>
      </c>
      <c r="AJ1723" s="189" t="s">
        <v>7312</v>
      </c>
      <c r="AK1723" s="184" t="s">
        <v>7313</v>
      </c>
      <c r="AL1723" s="187" t="s">
        <v>7314</v>
      </c>
      <c r="AM1723" s="162"/>
      <c r="AN1723" s="162"/>
      <c r="AO1723" s="162"/>
      <c r="AP1723" s="162"/>
      <c r="AQ1723" s="162"/>
      <c r="AR1723" s="162"/>
      <c r="AS1723" s="162"/>
      <c r="AT1723" s="162"/>
      <c r="AU1723" s="162"/>
      <c r="AV1723" s="162"/>
      <c r="AW1723" s="162"/>
      <c r="AX1723" s="162">
        <v>1721</v>
      </c>
      <c r="AY1723" s="162" t="s">
        <v>361</v>
      </c>
      <c r="AZ1723" s="162">
        <v>0</v>
      </c>
      <c r="BA1723" s="206" t="s">
        <v>361</v>
      </c>
      <c r="BB1723" s="162" t="s">
        <v>361</v>
      </c>
    </row>
    <row r="1724" spans="34:54">
      <c r="AH1724" s="165">
        <v>1207</v>
      </c>
      <c r="AI1724" s="189">
        <v>1723</v>
      </c>
      <c r="AJ1724" s="189" t="s">
        <v>7315</v>
      </c>
      <c r="AK1724" s="183" t="s">
        <v>7316</v>
      </c>
      <c r="AL1724" s="186" t="s">
        <v>7317</v>
      </c>
      <c r="AM1724" s="162"/>
      <c r="AN1724" s="162"/>
      <c r="AO1724" s="162"/>
      <c r="AP1724" s="162"/>
      <c r="AQ1724" s="162"/>
      <c r="AR1724" s="162"/>
      <c r="AS1724" s="162"/>
      <c r="AT1724" s="162"/>
      <c r="AU1724" s="162"/>
      <c r="AV1724" s="162"/>
      <c r="AW1724" s="162"/>
      <c r="AX1724" s="162">
        <v>1722</v>
      </c>
      <c r="AY1724" s="162" t="s">
        <v>361</v>
      </c>
      <c r="AZ1724" s="162">
        <v>0</v>
      </c>
      <c r="BA1724" s="206" t="s">
        <v>361</v>
      </c>
      <c r="BB1724" s="162" t="s">
        <v>361</v>
      </c>
    </row>
    <row r="1725" spans="34:54">
      <c r="AH1725" s="165">
        <v>1208</v>
      </c>
      <c r="AI1725" s="189">
        <v>1724</v>
      </c>
      <c r="AJ1725" s="189" t="s">
        <v>7318</v>
      </c>
      <c r="AK1725" s="184" t="s">
        <v>7319</v>
      </c>
      <c r="AL1725" s="187" t="s">
        <v>7320</v>
      </c>
      <c r="AM1725" s="162"/>
      <c r="AN1725" s="162"/>
      <c r="AO1725" s="162"/>
      <c r="AP1725" s="162"/>
      <c r="AQ1725" s="162"/>
      <c r="AR1725" s="162"/>
      <c r="AS1725" s="162"/>
      <c r="AT1725" s="162"/>
      <c r="AU1725" s="162"/>
      <c r="AV1725" s="162"/>
      <c r="AW1725" s="162"/>
      <c r="AX1725" s="162">
        <v>1723</v>
      </c>
      <c r="AY1725" s="162" t="s">
        <v>361</v>
      </c>
      <c r="AZ1725" s="162">
        <v>0</v>
      </c>
      <c r="BA1725" s="206" t="s">
        <v>361</v>
      </c>
      <c r="BB1725" s="162" t="s">
        <v>361</v>
      </c>
    </row>
    <row r="1726" spans="34:54">
      <c r="AH1726" s="165">
        <v>1208</v>
      </c>
      <c r="AI1726" s="189">
        <v>1725</v>
      </c>
      <c r="AJ1726" s="189" t="s">
        <v>7321</v>
      </c>
      <c r="AK1726" s="183" t="s">
        <v>146</v>
      </c>
      <c r="AL1726" s="186" t="s">
        <v>7322</v>
      </c>
      <c r="AM1726" s="162"/>
      <c r="AN1726" s="162"/>
      <c r="AO1726" s="162"/>
      <c r="AP1726" s="162"/>
      <c r="AQ1726" s="162"/>
      <c r="AR1726" s="162"/>
      <c r="AS1726" s="162"/>
      <c r="AT1726" s="162"/>
      <c r="AU1726" s="162"/>
      <c r="AV1726" s="162"/>
      <c r="AW1726" s="162"/>
      <c r="AX1726" s="162">
        <v>1724</v>
      </c>
      <c r="AY1726" s="162" t="s">
        <v>361</v>
      </c>
      <c r="AZ1726" s="162">
        <v>0</v>
      </c>
      <c r="BA1726" s="206" t="s">
        <v>361</v>
      </c>
      <c r="BB1726" s="162" t="s">
        <v>361</v>
      </c>
    </row>
    <row r="1727" spans="34:54">
      <c r="AH1727" s="165">
        <v>1208</v>
      </c>
      <c r="AI1727" s="189">
        <v>1726</v>
      </c>
      <c r="AJ1727" s="189" t="s">
        <v>7323</v>
      </c>
      <c r="AK1727" s="184" t="s">
        <v>7324</v>
      </c>
      <c r="AL1727" s="187" t="s">
        <v>7325</v>
      </c>
      <c r="AM1727" s="162"/>
      <c r="AN1727" s="162"/>
      <c r="AO1727" s="162"/>
      <c r="AP1727" s="162"/>
      <c r="AQ1727" s="162"/>
      <c r="AR1727" s="162"/>
      <c r="AS1727" s="162"/>
      <c r="AT1727" s="162"/>
      <c r="AU1727" s="162"/>
      <c r="AV1727" s="162"/>
      <c r="AW1727" s="162"/>
      <c r="AX1727" s="162">
        <v>1725</v>
      </c>
      <c r="AY1727" s="162" t="s">
        <v>361</v>
      </c>
      <c r="AZ1727" s="162">
        <v>0</v>
      </c>
      <c r="BA1727" s="206" t="s">
        <v>361</v>
      </c>
      <c r="BB1727" s="162" t="s">
        <v>361</v>
      </c>
    </row>
    <row r="1728" spans="34:54">
      <c r="AH1728" s="165">
        <v>1209</v>
      </c>
      <c r="AI1728" s="189">
        <v>1727</v>
      </c>
      <c r="AJ1728" s="189" t="s">
        <v>7326</v>
      </c>
      <c r="AK1728" s="183" t="s">
        <v>7327</v>
      </c>
      <c r="AL1728" s="186" t="s">
        <v>7328</v>
      </c>
      <c r="AM1728" s="162"/>
      <c r="AN1728" s="162"/>
      <c r="AO1728" s="162"/>
      <c r="AP1728" s="162"/>
      <c r="AQ1728" s="162"/>
      <c r="AR1728" s="162"/>
      <c r="AS1728" s="162"/>
      <c r="AT1728" s="162"/>
      <c r="AU1728" s="162"/>
      <c r="AV1728" s="162"/>
      <c r="AW1728" s="162"/>
      <c r="AX1728" s="162">
        <v>1726</v>
      </c>
      <c r="AY1728" s="162" t="s">
        <v>361</v>
      </c>
      <c r="AZ1728" s="162">
        <v>0</v>
      </c>
      <c r="BA1728" s="206" t="s">
        <v>361</v>
      </c>
      <c r="BB1728" s="162" t="s">
        <v>361</v>
      </c>
    </row>
    <row r="1729" spans="34:54">
      <c r="AH1729" s="165">
        <v>1209</v>
      </c>
      <c r="AI1729" s="189">
        <v>1728</v>
      </c>
      <c r="AJ1729" s="189" t="s">
        <v>7329</v>
      </c>
      <c r="AK1729" s="184" t="s">
        <v>7330</v>
      </c>
      <c r="AL1729" s="187" t="s">
        <v>7331</v>
      </c>
      <c r="AM1729" s="162"/>
      <c r="AN1729" s="162"/>
      <c r="AO1729" s="162"/>
      <c r="AP1729" s="162"/>
      <c r="AQ1729" s="162"/>
      <c r="AR1729" s="162"/>
      <c r="AS1729" s="162"/>
      <c r="AT1729" s="162"/>
      <c r="AU1729" s="162"/>
      <c r="AV1729" s="162"/>
      <c r="AW1729" s="162"/>
      <c r="AX1729" s="162">
        <v>1727</v>
      </c>
      <c r="AY1729" s="162" t="s">
        <v>361</v>
      </c>
      <c r="AZ1729" s="162">
        <v>0</v>
      </c>
      <c r="BA1729" s="206" t="s">
        <v>361</v>
      </c>
      <c r="BB1729" s="162" t="s">
        <v>361</v>
      </c>
    </row>
    <row r="1730" spans="34:54">
      <c r="AH1730" s="165">
        <v>1209</v>
      </c>
      <c r="AI1730" s="189">
        <v>1729</v>
      </c>
      <c r="AJ1730" s="189" t="s">
        <v>7332</v>
      </c>
      <c r="AK1730" s="183" t="s">
        <v>7333</v>
      </c>
      <c r="AL1730" s="186" t="s">
        <v>7334</v>
      </c>
      <c r="AM1730" s="162"/>
      <c r="AN1730" s="162"/>
      <c r="AO1730" s="162"/>
      <c r="AP1730" s="162"/>
      <c r="AQ1730" s="162"/>
      <c r="AR1730" s="162"/>
      <c r="AS1730" s="162"/>
      <c r="AT1730" s="162"/>
      <c r="AU1730" s="162"/>
      <c r="AV1730" s="162"/>
      <c r="AW1730" s="162"/>
      <c r="AX1730" s="162">
        <v>1728</v>
      </c>
      <c r="AY1730" s="162" t="s">
        <v>361</v>
      </c>
      <c r="AZ1730" s="162">
        <v>0</v>
      </c>
      <c r="BA1730" s="206" t="s">
        <v>361</v>
      </c>
      <c r="BB1730" s="162" t="s">
        <v>361</v>
      </c>
    </row>
    <row r="1731" spans="34:54">
      <c r="AH1731" s="165">
        <v>1209</v>
      </c>
      <c r="AI1731" s="189">
        <v>1730</v>
      </c>
      <c r="AJ1731" s="189" t="s">
        <v>7335</v>
      </c>
      <c r="AK1731" s="184" t="s">
        <v>7336</v>
      </c>
      <c r="AL1731" s="187" t="s">
        <v>7337</v>
      </c>
      <c r="AM1731" s="162"/>
      <c r="AN1731" s="162"/>
      <c r="AO1731" s="162"/>
      <c r="AP1731" s="162"/>
      <c r="AQ1731" s="162"/>
      <c r="AR1731" s="162"/>
      <c r="AS1731" s="162"/>
      <c r="AT1731" s="162"/>
      <c r="AU1731" s="162"/>
      <c r="AV1731" s="162"/>
      <c r="AW1731" s="162"/>
      <c r="AX1731" s="162">
        <v>1729</v>
      </c>
      <c r="AY1731" s="162" t="s">
        <v>361</v>
      </c>
      <c r="AZ1731" s="162">
        <v>0</v>
      </c>
      <c r="BA1731" s="206" t="s">
        <v>361</v>
      </c>
      <c r="BB1731" s="162" t="s">
        <v>361</v>
      </c>
    </row>
    <row r="1732" spans="34:54">
      <c r="AH1732" s="165">
        <v>1210</v>
      </c>
      <c r="AI1732" s="189">
        <v>1731</v>
      </c>
      <c r="AJ1732" s="189" t="s">
        <v>7338</v>
      </c>
      <c r="AK1732" s="183" t="s">
        <v>7339</v>
      </c>
      <c r="AL1732" s="186" t="s">
        <v>7340</v>
      </c>
      <c r="AM1732" s="162"/>
      <c r="AN1732" s="162"/>
      <c r="AO1732" s="162"/>
      <c r="AP1732" s="162"/>
      <c r="AQ1732" s="162"/>
      <c r="AR1732" s="162"/>
      <c r="AS1732" s="162"/>
      <c r="AT1732" s="162"/>
      <c r="AU1732" s="162"/>
      <c r="AV1732" s="162"/>
      <c r="AW1732" s="162"/>
      <c r="AX1732" s="162">
        <v>1730</v>
      </c>
      <c r="AY1732" s="162" t="s">
        <v>361</v>
      </c>
      <c r="AZ1732" s="162">
        <v>0</v>
      </c>
      <c r="BA1732" s="206" t="s">
        <v>361</v>
      </c>
      <c r="BB1732" s="162" t="s">
        <v>361</v>
      </c>
    </row>
    <row r="1733" spans="34:54">
      <c r="AH1733" s="165">
        <v>1210</v>
      </c>
      <c r="AI1733" s="189">
        <v>1732</v>
      </c>
      <c r="AJ1733" s="189" t="s">
        <v>7341</v>
      </c>
      <c r="AK1733" s="184" t="s">
        <v>7342</v>
      </c>
      <c r="AL1733" s="187" t="s">
        <v>7343</v>
      </c>
      <c r="AM1733" s="162"/>
      <c r="AN1733" s="162"/>
      <c r="AO1733" s="162"/>
      <c r="AP1733" s="162"/>
      <c r="AQ1733" s="162"/>
      <c r="AR1733" s="162"/>
      <c r="AS1733" s="162"/>
      <c r="AT1733" s="162"/>
      <c r="AU1733" s="162"/>
      <c r="AV1733" s="162"/>
      <c r="AW1733" s="162"/>
      <c r="AX1733" s="162">
        <v>1731</v>
      </c>
      <c r="AY1733" s="162" t="s">
        <v>361</v>
      </c>
      <c r="AZ1733" s="162">
        <v>0</v>
      </c>
      <c r="BA1733" s="206" t="s">
        <v>361</v>
      </c>
      <c r="BB1733" s="162" t="s">
        <v>361</v>
      </c>
    </row>
    <row r="1734" spans="34:54">
      <c r="AH1734" s="165">
        <v>1210</v>
      </c>
      <c r="AI1734" s="189">
        <v>1733</v>
      </c>
      <c r="AJ1734" s="189" t="s">
        <v>7344</v>
      </c>
      <c r="AK1734" s="183" t="s">
        <v>7345</v>
      </c>
      <c r="AL1734" s="186" t="s">
        <v>7346</v>
      </c>
      <c r="AM1734" s="162"/>
      <c r="AN1734" s="162"/>
      <c r="AO1734" s="162"/>
      <c r="AP1734" s="162"/>
      <c r="AQ1734" s="162"/>
      <c r="AR1734" s="162"/>
      <c r="AS1734" s="162"/>
      <c r="AT1734" s="162"/>
      <c r="AU1734" s="162"/>
      <c r="AV1734" s="162"/>
      <c r="AW1734" s="162"/>
      <c r="AX1734" s="162">
        <v>1732</v>
      </c>
      <c r="AY1734" s="162" t="s">
        <v>361</v>
      </c>
      <c r="AZ1734" s="162">
        <v>0</v>
      </c>
      <c r="BA1734" s="206" t="s">
        <v>361</v>
      </c>
      <c r="BB1734" s="162" t="s">
        <v>361</v>
      </c>
    </row>
    <row r="1735" spans="34:54">
      <c r="AH1735" s="165">
        <v>1210</v>
      </c>
      <c r="AI1735" s="189">
        <v>1734</v>
      </c>
      <c r="AJ1735" s="189" t="s">
        <v>7347</v>
      </c>
      <c r="AK1735" s="184" t="s">
        <v>7348</v>
      </c>
      <c r="AL1735" s="187" t="s">
        <v>7349</v>
      </c>
      <c r="AM1735" s="162"/>
      <c r="AN1735" s="162"/>
      <c r="AO1735" s="162"/>
      <c r="AP1735" s="162"/>
      <c r="AQ1735" s="162"/>
      <c r="AR1735" s="162"/>
      <c r="AS1735" s="162"/>
      <c r="AT1735" s="162"/>
      <c r="AU1735" s="162"/>
      <c r="AV1735" s="162"/>
      <c r="AW1735" s="162"/>
      <c r="AX1735" s="162">
        <v>1733</v>
      </c>
      <c r="AY1735" s="162" t="s">
        <v>361</v>
      </c>
      <c r="AZ1735" s="162">
        <v>0</v>
      </c>
      <c r="BA1735" s="206" t="s">
        <v>361</v>
      </c>
      <c r="BB1735" s="162" t="s">
        <v>361</v>
      </c>
    </row>
    <row r="1736" spans="34:54">
      <c r="AH1736" s="165">
        <v>1211</v>
      </c>
      <c r="AI1736" s="189">
        <v>1735</v>
      </c>
      <c r="AJ1736" s="189" t="s">
        <v>7350</v>
      </c>
      <c r="AK1736" s="183" t="s">
        <v>7351</v>
      </c>
      <c r="AL1736" s="186" t="s">
        <v>7352</v>
      </c>
      <c r="AM1736" s="162"/>
      <c r="AN1736" s="162"/>
      <c r="AO1736" s="162"/>
      <c r="AP1736" s="162"/>
      <c r="AQ1736" s="162"/>
      <c r="AR1736" s="162"/>
      <c r="AS1736" s="162"/>
      <c r="AT1736" s="162"/>
      <c r="AU1736" s="162"/>
      <c r="AV1736" s="162"/>
      <c r="AW1736" s="162"/>
      <c r="AX1736" s="162">
        <v>1734</v>
      </c>
      <c r="AY1736" s="162" t="s">
        <v>361</v>
      </c>
      <c r="AZ1736" s="162">
        <v>0</v>
      </c>
      <c r="BA1736" s="206" t="s">
        <v>361</v>
      </c>
      <c r="BB1736" s="162" t="s">
        <v>361</v>
      </c>
    </row>
    <row r="1737" spans="34:54">
      <c r="AH1737" s="165">
        <v>1211</v>
      </c>
      <c r="AI1737" s="189">
        <v>1736</v>
      </c>
      <c r="AJ1737" s="189" t="s">
        <v>7353</v>
      </c>
      <c r="AK1737" s="184" t="s">
        <v>200</v>
      </c>
      <c r="AL1737" s="187" t="s">
        <v>7354</v>
      </c>
      <c r="AM1737" s="162"/>
      <c r="AN1737" s="162"/>
      <c r="AO1737" s="162"/>
      <c r="AP1737" s="162"/>
      <c r="AQ1737" s="162"/>
      <c r="AR1737" s="162"/>
      <c r="AS1737" s="162"/>
      <c r="AT1737" s="162"/>
      <c r="AU1737" s="162"/>
      <c r="AV1737" s="162"/>
      <c r="AW1737" s="162"/>
      <c r="AX1737" s="162">
        <v>1735</v>
      </c>
      <c r="AY1737" s="162" t="s">
        <v>361</v>
      </c>
      <c r="AZ1737" s="162">
        <v>0</v>
      </c>
      <c r="BA1737" s="206" t="s">
        <v>361</v>
      </c>
      <c r="BB1737" s="162" t="s">
        <v>361</v>
      </c>
    </row>
    <row r="1738" spans="34:54">
      <c r="AH1738" s="165">
        <v>1211</v>
      </c>
      <c r="AI1738" s="189">
        <v>1737</v>
      </c>
      <c r="AJ1738" s="189" t="s">
        <v>7355</v>
      </c>
      <c r="AK1738" s="183" t="s">
        <v>7356</v>
      </c>
      <c r="AL1738" s="186" t="s">
        <v>7357</v>
      </c>
      <c r="AM1738" s="162"/>
      <c r="AN1738" s="162"/>
      <c r="AO1738" s="162"/>
      <c r="AP1738" s="162"/>
      <c r="AQ1738" s="162"/>
      <c r="AR1738" s="162"/>
      <c r="AS1738" s="162"/>
      <c r="AT1738" s="162"/>
      <c r="AU1738" s="162"/>
      <c r="AV1738" s="162"/>
      <c r="AW1738" s="162"/>
      <c r="AX1738" s="162">
        <v>1736</v>
      </c>
      <c r="AY1738" s="162" t="s">
        <v>361</v>
      </c>
      <c r="AZ1738" s="162">
        <v>0</v>
      </c>
      <c r="BA1738" s="206" t="s">
        <v>361</v>
      </c>
      <c r="BB1738" s="162" t="s">
        <v>361</v>
      </c>
    </row>
    <row r="1739" spans="34:54">
      <c r="AH1739" s="165">
        <v>1211</v>
      </c>
      <c r="AI1739" s="189">
        <v>1738</v>
      </c>
      <c r="AJ1739" s="189" t="s">
        <v>7358</v>
      </c>
      <c r="AK1739" s="184" t="s">
        <v>7359</v>
      </c>
      <c r="AL1739" s="187" t="s">
        <v>7360</v>
      </c>
      <c r="AM1739" s="162"/>
      <c r="AN1739" s="162"/>
      <c r="AO1739" s="162"/>
      <c r="AP1739" s="162"/>
      <c r="AQ1739" s="162"/>
      <c r="AR1739" s="162"/>
      <c r="AS1739" s="162"/>
      <c r="AT1739" s="162"/>
      <c r="AU1739" s="162"/>
      <c r="AV1739" s="162"/>
      <c r="AW1739" s="162"/>
      <c r="AX1739" s="162">
        <v>1737</v>
      </c>
      <c r="AY1739" s="162" t="s">
        <v>361</v>
      </c>
      <c r="AZ1739" s="162">
        <v>0</v>
      </c>
      <c r="BA1739" s="206" t="s">
        <v>361</v>
      </c>
      <c r="BB1739" s="162" t="s">
        <v>361</v>
      </c>
    </row>
    <row r="1740" spans="34:54">
      <c r="AH1740" s="165">
        <v>1212</v>
      </c>
      <c r="AI1740" s="189">
        <v>1739</v>
      </c>
      <c r="AJ1740" s="189" t="s">
        <v>7361</v>
      </c>
      <c r="AK1740" s="183" t="s">
        <v>7362</v>
      </c>
      <c r="AL1740" s="186" t="s">
        <v>7363</v>
      </c>
      <c r="AM1740" s="162"/>
      <c r="AN1740" s="162"/>
      <c r="AO1740" s="162"/>
      <c r="AP1740" s="162"/>
      <c r="AQ1740" s="162"/>
      <c r="AR1740" s="162"/>
      <c r="AS1740" s="162"/>
      <c r="AT1740" s="162"/>
      <c r="AU1740" s="162"/>
      <c r="AV1740" s="162"/>
      <c r="AW1740" s="162"/>
      <c r="AX1740" s="162">
        <v>1738</v>
      </c>
      <c r="AY1740" s="162" t="s">
        <v>361</v>
      </c>
      <c r="AZ1740" s="162">
        <v>0</v>
      </c>
      <c r="BA1740" s="206" t="s">
        <v>361</v>
      </c>
      <c r="BB1740" s="162" t="s">
        <v>361</v>
      </c>
    </row>
    <row r="1741" spans="34:54">
      <c r="AH1741" s="165">
        <v>1212</v>
      </c>
      <c r="AI1741" s="189">
        <v>1740</v>
      </c>
      <c r="AJ1741" s="189" t="s">
        <v>7364</v>
      </c>
      <c r="AK1741" s="184" t="s">
        <v>7365</v>
      </c>
      <c r="AL1741" s="187" t="s">
        <v>7366</v>
      </c>
      <c r="AM1741" s="162"/>
      <c r="AN1741" s="162"/>
      <c r="AO1741" s="162"/>
      <c r="AP1741" s="162"/>
      <c r="AQ1741" s="162"/>
      <c r="AR1741" s="162"/>
      <c r="AS1741" s="162"/>
      <c r="AT1741" s="162"/>
      <c r="AU1741" s="162"/>
      <c r="AV1741" s="162"/>
      <c r="AW1741" s="162"/>
      <c r="AX1741" s="162">
        <v>1739</v>
      </c>
      <c r="AY1741" s="162" t="s">
        <v>361</v>
      </c>
      <c r="AZ1741" s="162">
        <v>0</v>
      </c>
      <c r="BA1741" s="206" t="s">
        <v>361</v>
      </c>
      <c r="BB1741" s="162" t="s">
        <v>361</v>
      </c>
    </row>
    <row r="1742" spans="34:54">
      <c r="AH1742" s="165">
        <v>1212</v>
      </c>
      <c r="AI1742" s="189">
        <v>1741</v>
      </c>
      <c r="AJ1742" s="189" t="s">
        <v>7367</v>
      </c>
      <c r="AK1742" s="183" t="s">
        <v>275</v>
      </c>
      <c r="AL1742" s="186" t="s">
        <v>7368</v>
      </c>
      <c r="AM1742" s="162"/>
      <c r="AN1742" s="162"/>
      <c r="AO1742" s="162"/>
      <c r="AP1742" s="162"/>
      <c r="AQ1742" s="162"/>
      <c r="AR1742" s="162"/>
      <c r="AS1742" s="162"/>
      <c r="AT1742" s="162"/>
      <c r="AU1742" s="162"/>
      <c r="AV1742" s="162"/>
      <c r="AW1742" s="162"/>
      <c r="AX1742" s="162">
        <v>1740</v>
      </c>
      <c r="AY1742" s="162" t="s">
        <v>361</v>
      </c>
      <c r="AZ1742" s="162">
        <v>0</v>
      </c>
      <c r="BA1742" s="206" t="s">
        <v>361</v>
      </c>
      <c r="BB1742" s="162" t="s">
        <v>361</v>
      </c>
    </row>
    <row r="1743" spans="34:54">
      <c r="AH1743" s="165">
        <v>1212</v>
      </c>
      <c r="AI1743" s="189">
        <v>1742</v>
      </c>
      <c r="AJ1743" s="189" t="s">
        <v>7369</v>
      </c>
      <c r="AK1743" s="184" t="s">
        <v>2674</v>
      </c>
      <c r="AL1743" s="187" t="s">
        <v>7370</v>
      </c>
      <c r="AM1743" s="162"/>
      <c r="AN1743" s="162"/>
      <c r="AO1743" s="162"/>
      <c r="AP1743" s="162"/>
      <c r="AQ1743" s="162"/>
      <c r="AR1743" s="162"/>
      <c r="AS1743" s="162"/>
      <c r="AT1743" s="162"/>
      <c r="AU1743" s="162"/>
      <c r="AV1743" s="162"/>
      <c r="AW1743" s="162"/>
      <c r="AX1743" s="162">
        <v>1741</v>
      </c>
      <c r="AY1743" s="162" t="s">
        <v>361</v>
      </c>
      <c r="AZ1743" s="162">
        <v>0</v>
      </c>
      <c r="BA1743" s="206" t="s">
        <v>361</v>
      </c>
      <c r="BB1743" s="162" t="s">
        <v>361</v>
      </c>
    </row>
    <row r="1744" spans="34:54">
      <c r="AH1744" s="165">
        <v>1212</v>
      </c>
      <c r="AI1744" s="189">
        <v>1743</v>
      </c>
      <c r="AJ1744" s="189" t="s">
        <v>7371</v>
      </c>
      <c r="AK1744" s="183" t="s">
        <v>7372</v>
      </c>
      <c r="AL1744" s="186" t="s">
        <v>7373</v>
      </c>
      <c r="AM1744" s="162"/>
      <c r="AN1744" s="162"/>
      <c r="AO1744" s="162"/>
      <c r="AP1744" s="162"/>
      <c r="AQ1744" s="162"/>
      <c r="AR1744" s="162"/>
      <c r="AS1744" s="162"/>
      <c r="AT1744" s="162"/>
      <c r="AU1744" s="162"/>
      <c r="AV1744" s="162"/>
      <c r="AW1744" s="162"/>
      <c r="AX1744" s="162">
        <v>1742</v>
      </c>
      <c r="AY1744" s="162" t="s">
        <v>361</v>
      </c>
      <c r="AZ1744" s="162">
        <v>0</v>
      </c>
      <c r="BA1744" s="206" t="s">
        <v>361</v>
      </c>
      <c r="BB1744" s="162" t="s">
        <v>361</v>
      </c>
    </row>
    <row r="1745" spans="34:54">
      <c r="AH1745" s="165">
        <v>1212</v>
      </c>
      <c r="AI1745" s="189">
        <v>1744</v>
      </c>
      <c r="AJ1745" s="189" t="s">
        <v>7374</v>
      </c>
      <c r="AK1745" s="184" t="s">
        <v>7375</v>
      </c>
      <c r="AL1745" s="187" t="s">
        <v>7376</v>
      </c>
      <c r="AM1745" s="162"/>
      <c r="AN1745" s="162"/>
      <c r="AO1745" s="162"/>
      <c r="AP1745" s="162"/>
      <c r="AQ1745" s="162"/>
      <c r="AR1745" s="162"/>
      <c r="AS1745" s="162"/>
      <c r="AT1745" s="162"/>
      <c r="AU1745" s="162"/>
      <c r="AV1745" s="162"/>
      <c r="AW1745" s="162"/>
      <c r="AX1745" s="162">
        <v>1743</v>
      </c>
      <c r="AY1745" s="162" t="s">
        <v>361</v>
      </c>
      <c r="AZ1745" s="162">
        <v>0</v>
      </c>
      <c r="BA1745" s="206" t="s">
        <v>361</v>
      </c>
      <c r="BB1745" s="162" t="s">
        <v>361</v>
      </c>
    </row>
    <row r="1746" spans="34:54">
      <c r="AH1746" s="165">
        <v>1212</v>
      </c>
      <c r="AI1746" s="189">
        <v>1745</v>
      </c>
      <c r="AJ1746" s="189" t="s">
        <v>7377</v>
      </c>
      <c r="AK1746" s="183" t="s">
        <v>7378</v>
      </c>
      <c r="AL1746" s="186" t="s">
        <v>7379</v>
      </c>
      <c r="AM1746" s="162"/>
      <c r="AN1746" s="162"/>
      <c r="AO1746" s="162"/>
      <c r="AP1746" s="162"/>
      <c r="AQ1746" s="162"/>
      <c r="AR1746" s="162"/>
      <c r="AS1746" s="162"/>
      <c r="AT1746" s="162"/>
      <c r="AU1746" s="162"/>
      <c r="AV1746" s="162"/>
      <c r="AW1746" s="162"/>
      <c r="AX1746" s="162">
        <v>1744</v>
      </c>
      <c r="AY1746" s="162" t="s">
        <v>361</v>
      </c>
      <c r="AZ1746" s="162">
        <v>0</v>
      </c>
      <c r="BA1746" s="206" t="s">
        <v>361</v>
      </c>
      <c r="BB1746" s="162" t="s">
        <v>361</v>
      </c>
    </row>
    <row r="1747" spans="34:54">
      <c r="AH1747" s="165">
        <v>1213</v>
      </c>
      <c r="AI1747" s="189">
        <v>1746</v>
      </c>
      <c r="AJ1747" s="189" t="s">
        <v>7380</v>
      </c>
      <c r="AK1747" s="184" t="s">
        <v>7381</v>
      </c>
      <c r="AL1747" s="187" t="s">
        <v>7382</v>
      </c>
      <c r="AM1747" s="162"/>
      <c r="AN1747" s="162"/>
      <c r="AO1747" s="162"/>
      <c r="AP1747" s="162"/>
      <c r="AQ1747" s="162"/>
      <c r="AR1747" s="162"/>
      <c r="AS1747" s="162"/>
      <c r="AT1747" s="162"/>
      <c r="AU1747" s="162"/>
      <c r="AV1747" s="162"/>
      <c r="AW1747" s="162"/>
      <c r="AX1747" s="162">
        <v>1745</v>
      </c>
      <c r="AY1747" s="162" t="s">
        <v>361</v>
      </c>
      <c r="AZ1747" s="162">
        <v>0</v>
      </c>
      <c r="BA1747" s="206" t="s">
        <v>361</v>
      </c>
      <c r="BB1747" s="162" t="s">
        <v>361</v>
      </c>
    </row>
    <row r="1748" spans="34:54">
      <c r="AH1748" s="165">
        <v>1213</v>
      </c>
      <c r="AI1748" s="189">
        <v>1747</v>
      </c>
      <c r="AJ1748" s="189" t="s">
        <v>7383</v>
      </c>
      <c r="AK1748" s="183" t="s">
        <v>7384</v>
      </c>
      <c r="AL1748" s="186" t="s">
        <v>7385</v>
      </c>
      <c r="AM1748" s="162"/>
      <c r="AN1748" s="162"/>
      <c r="AO1748" s="162"/>
      <c r="AP1748" s="162"/>
      <c r="AQ1748" s="162"/>
      <c r="AR1748" s="162"/>
      <c r="AS1748" s="162"/>
      <c r="AT1748" s="162"/>
      <c r="AU1748" s="162"/>
      <c r="AV1748" s="162"/>
      <c r="AW1748" s="162"/>
      <c r="AX1748" s="162">
        <v>1746</v>
      </c>
      <c r="AY1748" s="162" t="s">
        <v>361</v>
      </c>
      <c r="AZ1748" s="162">
        <v>0</v>
      </c>
      <c r="BA1748" s="206" t="s">
        <v>361</v>
      </c>
      <c r="BB1748" s="162" t="s">
        <v>361</v>
      </c>
    </row>
    <row r="1749" spans="34:54">
      <c r="AH1749" s="165">
        <v>1213</v>
      </c>
      <c r="AI1749" s="189">
        <v>1748</v>
      </c>
      <c r="AJ1749" s="189" t="s">
        <v>7386</v>
      </c>
      <c r="AK1749" s="184" t="s">
        <v>7387</v>
      </c>
      <c r="AL1749" s="187" t="s">
        <v>7388</v>
      </c>
      <c r="AM1749" s="162"/>
      <c r="AN1749" s="162"/>
      <c r="AO1749" s="162"/>
      <c r="AP1749" s="162"/>
      <c r="AQ1749" s="162"/>
      <c r="AR1749" s="162"/>
      <c r="AS1749" s="162"/>
      <c r="AT1749" s="162"/>
      <c r="AU1749" s="162"/>
      <c r="AV1749" s="162"/>
      <c r="AW1749" s="162"/>
      <c r="AX1749" s="162">
        <v>1747</v>
      </c>
      <c r="AY1749" s="162" t="s">
        <v>361</v>
      </c>
      <c r="AZ1749" s="162">
        <v>0</v>
      </c>
      <c r="BA1749" s="206" t="s">
        <v>361</v>
      </c>
      <c r="BB1749" s="162" t="s">
        <v>361</v>
      </c>
    </row>
    <row r="1750" spans="34:54">
      <c r="AH1750" s="165">
        <v>1213</v>
      </c>
      <c r="AI1750" s="189">
        <v>1749</v>
      </c>
      <c r="AJ1750" s="189" t="s">
        <v>7389</v>
      </c>
      <c r="AK1750" s="183" t="s">
        <v>7390</v>
      </c>
      <c r="AL1750" s="186" t="s">
        <v>7391</v>
      </c>
      <c r="AM1750" s="162"/>
      <c r="AN1750" s="162"/>
      <c r="AO1750" s="162"/>
      <c r="AP1750" s="162"/>
      <c r="AQ1750" s="162"/>
      <c r="AR1750" s="162"/>
      <c r="AS1750" s="162"/>
      <c r="AT1750" s="162"/>
      <c r="AU1750" s="162"/>
      <c r="AV1750" s="162"/>
      <c r="AW1750" s="162"/>
      <c r="AX1750" s="162">
        <v>1748</v>
      </c>
      <c r="AY1750" s="162" t="s">
        <v>361</v>
      </c>
      <c r="AZ1750" s="162">
        <v>0</v>
      </c>
      <c r="BA1750" s="206" t="s">
        <v>361</v>
      </c>
      <c r="BB1750" s="162" t="s">
        <v>361</v>
      </c>
    </row>
    <row r="1751" spans="34:54">
      <c r="AH1751" s="165">
        <v>1213</v>
      </c>
      <c r="AI1751" s="189">
        <v>1750</v>
      </c>
      <c r="AJ1751" s="189" t="s">
        <v>7392</v>
      </c>
      <c r="AK1751" s="184" t="s">
        <v>7393</v>
      </c>
      <c r="AL1751" s="187" t="s">
        <v>7394</v>
      </c>
      <c r="AM1751" s="162"/>
      <c r="AN1751" s="162"/>
      <c r="AO1751" s="162"/>
      <c r="AP1751" s="162"/>
      <c r="AQ1751" s="162"/>
      <c r="AR1751" s="162"/>
      <c r="AS1751" s="162"/>
      <c r="AT1751" s="162"/>
      <c r="AU1751" s="162"/>
      <c r="AV1751" s="162"/>
      <c r="AW1751" s="162"/>
      <c r="AX1751" s="162">
        <v>1749</v>
      </c>
      <c r="AY1751" s="162" t="s">
        <v>361</v>
      </c>
      <c r="AZ1751" s="162">
        <v>0</v>
      </c>
      <c r="BA1751" s="206" t="s">
        <v>361</v>
      </c>
      <c r="BB1751" s="162" t="s">
        <v>361</v>
      </c>
    </row>
    <row r="1752" spans="34:54">
      <c r="AH1752" s="165">
        <v>1214</v>
      </c>
      <c r="AI1752" s="189">
        <v>1751</v>
      </c>
      <c r="AJ1752" s="189" t="s">
        <v>7395</v>
      </c>
      <c r="AK1752" s="183" t="s">
        <v>7396</v>
      </c>
      <c r="AL1752" s="186" t="s">
        <v>7397</v>
      </c>
      <c r="AM1752" s="162"/>
      <c r="AN1752" s="162"/>
      <c r="AO1752" s="162"/>
      <c r="AP1752" s="162"/>
      <c r="AQ1752" s="162"/>
      <c r="AR1752" s="162"/>
      <c r="AS1752" s="162"/>
      <c r="AT1752" s="162"/>
      <c r="AU1752" s="162"/>
      <c r="AV1752" s="162"/>
      <c r="AW1752" s="162"/>
      <c r="AX1752" s="162">
        <v>1750</v>
      </c>
      <c r="AY1752" s="162" t="s">
        <v>361</v>
      </c>
      <c r="AZ1752" s="162">
        <v>0</v>
      </c>
      <c r="BA1752" s="206" t="s">
        <v>361</v>
      </c>
      <c r="BB1752" s="162" t="s">
        <v>361</v>
      </c>
    </row>
    <row r="1753" spans="34:54">
      <c r="AH1753" s="165">
        <v>1214</v>
      </c>
      <c r="AI1753" s="189">
        <v>1752</v>
      </c>
      <c r="AJ1753" s="189" t="s">
        <v>7398</v>
      </c>
      <c r="AK1753" s="184" t="s">
        <v>7399</v>
      </c>
      <c r="AL1753" s="187" t="s">
        <v>7400</v>
      </c>
      <c r="AM1753" s="162"/>
      <c r="AN1753" s="162"/>
      <c r="AO1753" s="162"/>
      <c r="AP1753" s="162"/>
      <c r="AQ1753" s="162"/>
      <c r="AR1753" s="162"/>
      <c r="AS1753" s="162"/>
      <c r="AT1753" s="162"/>
      <c r="AU1753" s="162"/>
      <c r="AV1753" s="162"/>
      <c r="AW1753" s="162"/>
      <c r="AX1753" s="162">
        <v>1751</v>
      </c>
      <c r="AY1753" s="162" t="s">
        <v>361</v>
      </c>
      <c r="AZ1753" s="162">
        <v>0</v>
      </c>
      <c r="BA1753" s="206" t="s">
        <v>361</v>
      </c>
      <c r="BB1753" s="162" t="s">
        <v>361</v>
      </c>
    </row>
    <row r="1754" spans="34:54">
      <c r="AH1754" s="165">
        <v>1214</v>
      </c>
      <c r="AI1754" s="189">
        <v>1753</v>
      </c>
      <c r="AJ1754" s="189" t="s">
        <v>7401</v>
      </c>
      <c r="AK1754" s="183" t="s">
        <v>7402</v>
      </c>
      <c r="AL1754" s="186" t="s">
        <v>7403</v>
      </c>
      <c r="AM1754" s="162"/>
      <c r="AN1754" s="162"/>
      <c r="AO1754" s="162"/>
      <c r="AP1754" s="162"/>
      <c r="AQ1754" s="162"/>
      <c r="AR1754" s="162"/>
      <c r="AS1754" s="162"/>
      <c r="AT1754" s="162"/>
      <c r="AU1754" s="162"/>
      <c r="AV1754" s="162"/>
      <c r="AW1754" s="162"/>
      <c r="AX1754" s="162">
        <v>1752</v>
      </c>
      <c r="AY1754" s="162" t="s">
        <v>361</v>
      </c>
      <c r="AZ1754" s="162">
        <v>0</v>
      </c>
      <c r="BA1754" s="206" t="s">
        <v>361</v>
      </c>
      <c r="BB1754" s="162" t="s">
        <v>361</v>
      </c>
    </row>
    <row r="1755" spans="34:54">
      <c r="AH1755" s="165">
        <v>1214</v>
      </c>
      <c r="AI1755" s="189">
        <v>1754</v>
      </c>
      <c r="AJ1755" s="189" t="s">
        <v>7404</v>
      </c>
      <c r="AK1755" s="184" t="s">
        <v>7405</v>
      </c>
      <c r="AL1755" s="187" t="s">
        <v>7406</v>
      </c>
      <c r="AM1755" s="162"/>
      <c r="AN1755" s="162"/>
      <c r="AO1755" s="162"/>
      <c r="AP1755" s="162"/>
      <c r="AQ1755" s="162"/>
      <c r="AR1755" s="162"/>
      <c r="AS1755" s="162"/>
      <c r="AT1755" s="162"/>
      <c r="AU1755" s="162"/>
      <c r="AV1755" s="162"/>
      <c r="AW1755" s="162"/>
      <c r="AX1755" s="162">
        <v>1753</v>
      </c>
      <c r="AY1755" s="162" t="s">
        <v>361</v>
      </c>
      <c r="AZ1755" s="162">
        <v>0</v>
      </c>
      <c r="BA1755" s="206" t="s">
        <v>361</v>
      </c>
      <c r="BB1755" s="162" t="s">
        <v>361</v>
      </c>
    </row>
    <row r="1756" spans="34:54">
      <c r="AH1756" s="165">
        <v>1214</v>
      </c>
      <c r="AI1756" s="189">
        <v>1755</v>
      </c>
      <c r="AJ1756" s="189" t="s">
        <v>7407</v>
      </c>
      <c r="AK1756" s="183" t="s">
        <v>7408</v>
      </c>
      <c r="AL1756" s="186" t="s">
        <v>7409</v>
      </c>
      <c r="AM1756" s="162"/>
      <c r="AN1756" s="162"/>
      <c r="AO1756" s="162"/>
      <c r="AP1756" s="162"/>
      <c r="AQ1756" s="162"/>
      <c r="AR1756" s="162"/>
      <c r="AS1756" s="162"/>
      <c r="AT1756" s="162"/>
      <c r="AU1756" s="162"/>
      <c r="AV1756" s="162"/>
      <c r="AW1756" s="162"/>
      <c r="AX1756" s="162">
        <v>1754</v>
      </c>
      <c r="AY1756" s="162" t="s">
        <v>361</v>
      </c>
      <c r="AZ1756" s="162">
        <v>0</v>
      </c>
      <c r="BA1756" s="206" t="s">
        <v>361</v>
      </c>
      <c r="BB1756" s="162" t="s">
        <v>361</v>
      </c>
    </row>
    <row r="1757" spans="34:54">
      <c r="AH1757" s="165">
        <v>1214</v>
      </c>
      <c r="AI1757" s="189">
        <v>1756</v>
      </c>
      <c r="AJ1757" s="189" t="s">
        <v>7410</v>
      </c>
      <c r="AK1757" s="184" t="s">
        <v>7411</v>
      </c>
      <c r="AL1757" s="187" t="s">
        <v>7412</v>
      </c>
      <c r="AM1757" s="162"/>
      <c r="AN1757" s="162"/>
      <c r="AO1757" s="162"/>
      <c r="AP1757" s="162"/>
      <c r="AQ1757" s="162"/>
      <c r="AR1757" s="162"/>
      <c r="AS1757" s="162"/>
      <c r="AT1757" s="162"/>
      <c r="AU1757" s="162"/>
      <c r="AV1757" s="162"/>
      <c r="AW1757" s="162"/>
      <c r="AX1757" s="162">
        <v>1755</v>
      </c>
      <c r="AY1757" s="162" t="s">
        <v>361</v>
      </c>
      <c r="AZ1757" s="162">
        <v>0</v>
      </c>
      <c r="BA1757" s="206" t="s">
        <v>361</v>
      </c>
      <c r="BB1757" s="162" t="s">
        <v>361</v>
      </c>
    </row>
    <row r="1758" spans="34:54">
      <c r="AH1758" s="165">
        <v>1214</v>
      </c>
      <c r="AI1758" s="189">
        <v>1757</v>
      </c>
      <c r="AJ1758" s="189" t="s">
        <v>7413</v>
      </c>
      <c r="AK1758" s="183" t="s">
        <v>7414</v>
      </c>
      <c r="AL1758" s="186" t="s">
        <v>7415</v>
      </c>
      <c r="AM1758" s="162"/>
      <c r="AN1758" s="162"/>
      <c r="AO1758" s="162"/>
      <c r="AP1758" s="162"/>
      <c r="AQ1758" s="162"/>
      <c r="AR1758" s="162"/>
      <c r="AS1758" s="162"/>
      <c r="AT1758" s="162"/>
      <c r="AU1758" s="162"/>
      <c r="AV1758" s="162"/>
      <c r="AW1758" s="162"/>
      <c r="AX1758" s="162">
        <v>1756</v>
      </c>
      <c r="AY1758" s="162" t="s">
        <v>361</v>
      </c>
      <c r="AZ1758" s="162">
        <v>0</v>
      </c>
      <c r="BA1758" s="206" t="s">
        <v>361</v>
      </c>
      <c r="BB1758" s="162" t="s">
        <v>361</v>
      </c>
    </row>
    <row r="1759" spans="34:54">
      <c r="AH1759" s="165">
        <v>1215</v>
      </c>
      <c r="AI1759" s="189">
        <v>1758</v>
      </c>
      <c r="AJ1759" s="189" t="s">
        <v>7416</v>
      </c>
      <c r="AK1759" s="184" t="s">
        <v>7417</v>
      </c>
      <c r="AL1759" s="187" t="s">
        <v>7418</v>
      </c>
      <c r="AM1759" s="162"/>
      <c r="AN1759" s="162"/>
      <c r="AO1759" s="162"/>
      <c r="AP1759" s="162"/>
      <c r="AQ1759" s="162"/>
      <c r="AR1759" s="162"/>
      <c r="AS1759" s="162"/>
      <c r="AT1759" s="162"/>
      <c r="AU1759" s="162"/>
      <c r="AV1759" s="162"/>
      <c r="AW1759" s="162"/>
      <c r="AX1759" s="162">
        <v>1757</v>
      </c>
      <c r="AY1759" s="162" t="s">
        <v>361</v>
      </c>
      <c r="AZ1759" s="162">
        <v>0</v>
      </c>
      <c r="BA1759" s="206" t="s">
        <v>361</v>
      </c>
      <c r="BB1759" s="162" t="s">
        <v>361</v>
      </c>
    </row>
    <row r="1760" spans="34:54">
      <c r="AH1760" s="165">
        <v>1215</v>
      </c>
      <c r="AI1760" s="189">
        <v>1759</v>
      </c>
      <c r="AJ1760" s="189" t="s">
        <v>7419</v>
      </c>
      <c r="AK1760" s="183" t="s">
        <v>7420</v>
      </c>
      <c r="AL1760" s="186" t="s">
        <v>7421</v>
      </c>
      <c r="AM1760" s="162"/>
      <c r="AN1760" s="162"/>
      <c r="AO1760" s="162"/>
      <c r="AP1760" s="162"/>
      <c r="AQ1760" s="162"/>
      <c r="AR1760" s="162"/>
      <c r="AS1760" s="162"/>
      <c r="AT1760" s="162"/>
      <c r="AU1760" s="162"/>
      <c r="AV1760" s="162"/>
      <c r="AW1760" s="162"/>
      <c r="AX1760" s="162">
        <v>1758</v>
      </c>
      <c r="AY1760" s="162" t="s">
        <v>361</v>
      </c>
      <c r="AZ1760" s="162">
        <v>0</v>
      </c>
      <c r="BA1760" s="206" t="s">
        <v>361</v>
      </c>
      <c r="BB1760" s="162" t="s">
        <v>361</v>
      </c>
    </row>
    <row r="1761" spans="34:54">
      <c r="AH1761" s="165">
        <v>1215</v>
      </c>
      <c r="AI1761" s="189">
        <v>1760</v>
      </c>
      <c r="AJ1761" s="189" t="s">
        <v>7422</v>
      </c>
      <c r="AK1761" s="184" t="s">
        <v>7423</v>
      </c>
      <c r="AL1761" s="187" t="s">
        <v>7424</v>
      </c>
      <c r="AM1761" s="162"/>
      <c r="AN1761" s="162"/>
      <c r="AO1761" s="162"/>
      <c r="AP1761" s="162"/>
      <c r="AQ1761" s="162"/>
      <c r="AR1761" s="162"/>
      <c r="AS1761" s="162"/>
      <c r="AT1761" s="162"/>
      <c r="AU1761" s="162"/>
      <c r="AV1761" s="162"/>
      <c r="AW1761" s="162"/>
      <c r="AX1761" s="162">
        <v>1759</v>
      </c>
      <c r="AY1761" s="162" t="s">
        <v>361</v>
      </c>
      <c r="AZ1761" s="162">
        <v>0</v>
      </c>
      <c r="BA1761" s="206" t="s">
        <v>361</v>
      </c>
      <c r="BB1761" s="162" t="s">
        <v>361</v>
      </c>
    </row>
    <row r="1762" spans="34:54">
      <c r="AH1762" s="165">
        <v>1215</v>
      </c>
      <c r="AI1762" s="189">
        <v>1761</v>
      </c>
      <c r="AJ1762" s="189" t="s">
        <v>7425</v>
      </c>
      <c r="AK1762" s="183" t="s">
        <v>300</v>
      </c>
      <c r="AL1762" s="186" t="s">
        <v>7426</v>
      </c>
      <c r="AM1762" s="162"/>
      <c r="AN1762" s="162"/>
      <c r="AO1762" s="162"/>
      <c r="AP1762" s="162"/>
      <c r="AQ1762" s="162"/>
      <c r="AR1762" s="162"/>
      <c r="AS1762" s="162"/>
      <c r="AT1762" s="162"/>
      <c r="AU1762" s="162"/>
      <c r="AV1762" s="162"/>
      <c r="AW1762" s="162"/>
      <c r="AX1762" s="162">
        <v>1760</v>
      </c>
      <c r="AY1762" s="162" t="s">
        <v>361</v>
      </c>
      <c r="AZ1762" s="162">
        <v>0</v>
      </c>
      <c r="BA1762" s="206" t="s">
        <v>361</v>
      </c>
      <c r="BB1762" s="162" t="s">
        <v>361</v>
      </c>
    </row>
    <row r="1763" spans="34:54">
      <c r="AH1763" s="165">
        <v>1301</v>
      </c>
      <c r="AI1763" s="189">
        <v>1762</v>
      </c>
      <c r="AJ1763" s="189" t="s">
        <v>7427</v>
      </c>
      <c r="AK1763" s="184" t="s">
        <v>7428</v>
      </c>
      <c r="AL1763" s="187" t="s">
        <v>7429</v>
      </c>
      <c r="AM1763" s="162"/>
      <c r="AN1763" s="162"/>
      <c r="AO1763" s="162"/>
      <c r="AP1763" s="162"/>
      <c r="AQ1763" s="162"/>
      <c r="AR1763" s="162"/>
      <c r="AS1763" s="162"/>
      <c r="AT1763" s="162"/>
      <c r="AU1763" s="162"/>
      <c r="AV1763" s="162"/>
      <c r="AW1763" s="162"/>
      <c r="AX1763" s="162">
        <v>1761</v>
      </c>
      <c r="AY1763" s="162" t="s">
        <v>361</v>
      </c>
      <c r="AZ1763" s="162">
        <v>0</v>
      </c>
      <c r="BA1763" s="206" t="s">
        <v>361</v>
      </c>
      <c r="BB1763" s="162" t="s">
        <v>361</v>
      </c>
    </row>
    <row r="1764" spans="34:54">
      <c r="AH1764" s="165">
        <v>1301</v>
      </c>
      <c r="AI1764" s="189">
        <v>1763</v>
      </c>
      <c r="AJ1764" s="189" t="s">
        <v>7430</v>
      </c>
      <c r="AK1764" s="183" t="s">
        <v>7431</v>
      </c>
      <c r="AL1764" s="186" t="s">
        <v>7432</v>
      </c>
      <c r="AM1764" s="162"/>
      <c r="AN1764" s="162"/>
      <c r="AO1764" s="162"/>
      <c r="AP1764" s="162"/>
      <c r="AQ1764" s="162"/>
      <c r="AR1764" s="162"/>
      <c r="AS1764" s="162"/>
      <c r="AT1764" s="162"/>
      <c r="AU1764" s="162"/>
      <c r="AV1764" s="162"/>
      <c r="AW1764" s="162"/>
      <c r="AX1764" s="162">
        <v>1762</v>
      </c>
      <c r="AY1764" s="162" t="s">
        <v>361</v>
      </c>
      <c r="AZ1764" s="162">
        <v>0</v>
      </c>
      <c r="BA1764" s="206" t="s">
        <v>361</v>
      </c>
      <c r="BB1764" s="162" t="s">
        <v>361</v>
      </c>
    </row>
    <row r="1765" spans="34:54">
      <c r="AH1765" s="165">
        <v>1301</v>
      </c>
      <c r="AI1765" s="189">
        <v>1764</v>
      </c>
      <c r="AJ1765" s="189" t="s">
        <v>7433</v>
      </c>
      <c r="AK1765" s="184" t="s">
        <v>7434</v>
      </c>
      <c r="AL1765" s="187" t="s">
        <v>7435</v>
      </c>
      <c r="AM1765" s="162"/>
      <c r="AN1765" s="162"/>
      <c r="AO1765" s="162"/>
      <c r="AP1765" s="162"/>
      <c r="AQ1765" s="162"/>
      <c r="AR1765" s="162"/>
      <c r="AS1765" s="162"/>
      <c r="AT1765" s="162"/>
      <c r="AU1765" s="162"/>
      <c r="AV1765" s="162"/>
      <c r="AW1765" s="162"/>
      <c r="AX1765" s="162">
        <v>1763</v>
      </c>
      <c r="AY1765" s="162" t="s">
        <v>361</v>
      </c>
      <c r="AZ1765" s="162">
        <v>0</v>
      </c>
      <c r="BA1765" s="206" t="s">
        <v>361</v>
      </c>
      <c r="BB1765" s="162" t="s">
        <v>361</v>
      </c>
    </row>
    <row r="1766" spans="34:54">
      <c r="AH1766" s="165">
        <v>1301</v>
      </c>
      <c r="AI1766" s="189">
        <v>1765</v>
      </c>
      <c r="AJ1766" s="189" t="s">
        <v>7436</v>
      </c>
      <c r="AK1766" s="183" t="s">
        <v>7437</v>
      </c>
      <c r="AL1766" s="186" t="s">
        <v>7438</v>
      </c>
      <c r="AM1766" s="162"/>
      <c r="AN1766" s="162"/>
      <c r="AO1766" s="162"/>
      <c r="AP1766" s="162"/>
      <c r="AQ1766" s="162"/>
      <c r="AR1766" s="162"/>
      <c r="AS1766" s="162"/>
      <c r="AT1766" s="162"/>
      <c r="AU1766" s="162"/>
      <c r="AV1766" s="162"/>
      <c r="AW1766" s="162"/>
      <c r="AX1766" s="162">
        <v>1764</v>
      </c>
      <c r="AY1766" s="162" t="s">
        <v>361</v>
      </c>
      <c r="AZ1766" s="162">
        <v>0</v>
      </c>
      <c r="BA1766" s="206" t="s">
        <v>361</v>
      </c>
      <c r="BB1766" s="162" t="s">
        <v>361</v>
      </c>
    </row>
    <row r="1767" spans="34:54">
      <c r="AH1767" s="165">
        <v>1301</v>
      </c>
      <c r="AI1767" s="189">
        <v>1766</v>
      </c>
      <c r="AJ1767" s="189" t="s">
        <v>7439</v>
      </c>
      <c r="AK1767" s="184" t="s">
        <v>3599</v>
      </c>
      <c r="AL1767" s="187" t="s">
        <v>7440</v>
      </c>
      <c r="AM1767" s="162"/>
      <c r="AN1767" s="162"/>
      <c r="AO1767" s="162"/>
      <c r="AP1767" s="162"/>
      <c r="AQ1767" s="162"/>
      <c r="AR1767" s="162"/>
      <c r="AS1767" s="162"/>
      <c r="AT1767" s="162"/>
      <c r="AU1767" s="162"/>
      <c r="AV1767" s="162"/>
      <c r="AW1767" s="162"/>
      <c r="AX1767" s="162">
        <v>1765</v>
      </c>
      <c r="AY1767" s="162" t="s">
        <v>361</v>
      </c>
      <c r="AZ1767" s="162">
        <v>0</v>
      </c>
      <c r="BA1767" s="206" t="s">
        <v>361</v>
      </c>
      <c r="BB1767" s="162" t="s">
        <v>361</v>
      </c>
    </row>
    <row r="1768" spans="34:54">
      <c r="AH1768" s="165">
        <v>1301</v>
      </c>
      <c r="AI1768" s="189">
        <v>1767</v>
      </c>
      <c r="AJ1768" s="189" t="s">
        <v>7441</v>
      </c>
      <c r="AK1768" s="183" t="s">
        <v>7442</v>
      </c>
      <c r="AL1768" s="186" t="s">
        <v>7443</v>
      </c>
      <c r="AM1768" s="162"/>
      <c r="AN1768" s="162"/>
      <c r="AO1768" s="162"/>
      <c r="AP1768" s="162"/>
      <c r="AQ1768" s="162"/>
      <c r="AR1768" s="162"/>
      <c r="AS1768" s="162"/>
      <c r="AT1768" s="162"/>
      <c r="AU1768" s="162"/>
      <c r="AV1768" s="162"/>
      <c r="AW1768" s="162"/>
      <c r="AX1768" s="162">
        <v>1766</v>
      </c>
      <c r="AY1768" s="162" t="s">
        <v>361</v>
      </c>
      <c r="AZ1768" s="162">
        <v>0</v>
      </c>
      <c r="BA1768" s="206" t="s">
        <v>361</v>
      </c>
      <c r="BB1768" s="162" t="s">
        <v>361</v>
      </c>
    </row>
    <row r="1769" spans="34:54">
      <c r="AH1769" s="165">
        <v>1301</v>
      </c>
      <c r="AI1769" s="189">
        <v>1768</v>
      </c>
      <c r="AJ1769" s="189" t="s">
        <v>7444</v>
      </c>
      <c r="AK1769" s="184" t="s">
        <v>1201</v>
      </c>
      <c r="AL1769" s="187" t="s">
        <v>7445</v>
      </c>
      <c r="AM1769" s="162"/>
      <c r="AN1769" s="162"/>
      <c r="AO1769" s="162"/>
      <c r="AP1769" s="162"/>
      <c r="AQ1769" s="162"/>
      <c r="AR1769" s="162"/>
      <c r="AS1769" s="162"/>
      <c r="AT1769" s="162"/>
      <c r="AU1769" s="162"/>
      <c r="AV1769" s="162"/>
      <c r="AW1769" s="162"/>
      <c r="AX1769" s="162">
        <v>1767</v>
      </c>
      <c r="AY1769" s="162" t="s">
        <v>361</v>
      </c>
      <c r="AZ1769" s="162">
        <v>0</v>
      </c>
      <c r="BA1769" s="206" t="s">
        <v>361</v>
      </c>
      <c r="BB1769" s="162" t="s">
        <v>361</v>
      </c>
    </row>
    <row r="1770" spans="34:54">
      <c r="AH1770" s="165">
        <v>1301</v>
      </c>
      <c r="AI1770" s="189">
        <v>1769</v>
      </c>
      <c r="AJ1770" s="189" t="s">
        <v>7446</v>
      </c>
      <c r="AK1770" s="183" t="s">
        <v>1261</v>
      </c>
      <c r="AL1770" s="186" t="s">
        <v>7447</v>
      </c>
      <c r="AM1770" s="162"/>
      <c r="AN1770" s="162"/>
      <c r="AO1770" s="162"/>
      <c r="AP1770" s="162"/>
      <c r="AQ1770" s="162"/>
      <c r="AR1770" s="162"/>
      <c r="AS1770" s="162"/>
      <c r="AT1770" s="162"/>
      <c r="AU1770" s="162"/>
      <c r="AV1770" s="162"/>
      <c r="AW1770" s="162"/>
      <c r="AX1770" s="162">
        <v>1768</v>
      </c>
      <c r="AY1770" s="162" t="s">
        <v>361</v>
      </c>
      <c r="AZ1770" s="162">
        <v>0</v>
      </c>
      <c r="BA1770" s="206" t="s">
        <v>361</v>
      </c>
      <c r="BB1770" s="162" t="s">
        <v>361</v>
      </c>
    </row>
    <row r="1771" spans="34:54">
      <c r="AH1771" s="165">
        <v>1301</v>
      </c>
      <c r="AI1771" s="189">
        <v>1770</v>
      </c>
      <c r="AJ1771" s="189" t="s">
        <v>7448</v>
      </c>
      <c r="AK1771" s="184" t="s">
        <v>7449</v>
      </c>
      <c r="AL1771" s="187" t="s">
        <v>7450</v>
      </c>
      <c r="AM1771" s="162"/>
      <c r="AN1771" s="162"/>
      <c r="AO1771" s="162"/>
      <c r="AP1771" s="162"/>
      <c r="AQ1771" s="162"/>
      <c r="AR1771" s="162"/>
      <c r="AS1771" s="162"/>
      <c r="AT1771" s="162"/>
      <c r="AU1771" s="162"/>
      <c r="AV1771" s="162"/>
      <c r="AW1771" s="162"/>
      <c r="AX1771" s="162">
        <v>1769</v>
      </c>
      <c r="AY1771" s="162" t="s">
        <v>361</v>
      </c>
      <c r="AZ1771" s="162">
        <v>0</v>
      </c>
      <c r="BA1771" s="206" t="s">
        <v>361</v>
      </c>
      <c r="BB1771" s="162" t="s">
        <v>361</v>
      </c>
    </row>
    <row r="1772" spans="34:54">
      <c r="AH1772" s="165">
        <v>1301</v>
      </c>
      <c r="AI1772" s="189">
        <v>1771</v>
      </c>
      <c r="AJ1772" s="189" t="s">
        <v>7451</v>
      </c>
      <c r="AK1772" s="183" t="s">
        <v>7452</v>
      </c>
      <c r="AL1772" s="186" t="s">
        <v>7453</v>
      </c>
      <c r="AM1772" s="162"/>
      <c r="AN1772" s="162"/>
      <c r="AO1772" s="162"/>
      <c r="AP1772" s="162"/>
      <c r="AQ1772" s="162"/>
      <c r="AR1772" s="162"/>
      <c r="AS1772" s="162"/>
      <c r="AT1772" s="162"/>
      <c r="AU1772" s="162"/>
      <c r="AV1772" s="162"/>
      <c r="AW1772" s="162"/>
      <c r="AX1772" s="162">
        <v>1770</v>
      </c>
      <c r="AY1772" s="162" t="s">
        <v>361</v>
      </c>
      <c r="AZ1772" s="162">
        <v>0</v>
      </c>
      <c r="BA1772" s="206" t="s">
        <v>361</v>
      </c>
      <c r="BB1772" s="162" t="s">
        <v>361</v>
      </c>
    </row>
    <row r="1773" spans="34:54">
      <c r="AH1773" s="165">
        <v>1301</v>
      </c>
      <c r="AI1773" s="189">
        <v>1772</v>
      </c>
      <c r="AJ1773" s="189" t="s">
        <v>7454</v>
      </c>
      <c r="AK1773" s="184" t="s">
        <v>7455</v>
      </c>
      <c r="AL1773" s="187" t="s">
        <v>7456</v>
      </c>
      <c r="AM1773" s="162"/>
      <c r="AN1773" s="162"/>
      <c r="AO1773" s="162"/>
      <c r="AP1773" s="162"/>
      <c r="AQ1773" s="162"/>
      <c r="AR1773" s="162"/>
      <c r="AS1773" s="162"/>
      <c r="AT1773" s="162"/>
      <c r="AU1773" s="162"/>
      <c r="AV1773" s="162"/>
      <c r="AW1773" s="162"/>
      <c r="AX1773" s="162">
        <v>1771</v>
      </c>
      <c r="AY1773" s="162" t="s">
        <v>361</v>
      </c>
      <c r="AZ1773" s="162">
        <v>0</v>
      </c>
      <c r="BA1773" s="206" t="s">
        <v>361</v>
      </c>
      <c r="BB1773" s="162" t="s">
        <v>361</v>
      </c>
    </row>
    <row r="1774" spans="34:54">
      <c r="AH1774" s="165">
        <v>1301</v>
      </c>
      <c r="AI1774" s="189">
        <v>1773</v>
      </c>
      <c r="AJ1774" s="189" t="s">
        <v>7457</v>
      </c>
      <c r="AK1774" s="183" t="s">
        <v>4670</v>
      </c>
      <c r="AL1774" s="186" t="s">
        <v>7458</v>
      </c>
      <c r="AM1774" s="162"/>
      <c r="AN1774" s="162"/>
      <c r="AO1774" s="162"/>
      <c r="AP1774" s="162"/>
      <c r="AQ1774" s="162"/>
      <c r="AR1774" s="162"/>
      <c r="AS1774" s="162"/>
      <c r="AT1774" s="162"/>
      <c r="AU1774" s="162"/>
      <c r="AV1774" s="162"/>
      <c r="AW1774" s="162"/>
      <c r="AX1774" s="162">
        <v>1772</v>
      </c>
      <c r="AY1774" s="162" t="s">
        <v>361</v>
      </c>
      <c r="AZ1774" s="162">
        <v>0</v>
      </c>
      <c r="BA1774" s="206" t="s">
        <v>361</v>
      </c>
      <c r="BB1774" s="162" t="s">
        <v>361</v>
      </c>
    </row>
    <row r="1775" spans="34:54">
      <c r="AH1775" s="165">
        <v>1301</v>
      </c>
      <c r="AI1775" s="189">
        <v>1774</v>
      </c>
      <c r="AJ1775" s="189" t="s">
        <v>7459</v>
      </c>
      <c r="AK1775" s="184" t="s">
        <v>7460</v>
      </c>
      <c r="AL1775" s="187" t="s">
        <v>7461</v>
      </c>
      <c r="AM1775" s="162"/>
      <c r="AN1775" s="162"/>
      <c r="AO1775" s="162"/>
      <c r="AP1775" s="162"/>
      <c r="AQ1775" s="162"/>
      <c r="AR1775" s="162"/>
      <c r="AS1775" s="162"/>
      <c r="AT1775" s="162"/>
      <c r="AU1775" s="162"/>
      <c r="AV1775" s="162"/>
      <c r="AW1775" s="162"/>
      <c r="AX1775" s="162">
        <v>1773</v>
      </c>
      <c r="AY1775" s="162" t="s">
        <v>361</v>
      </c>
      <c r="AZ1775" s="162">
        <v>0</v>
      </c>
      <c r="BA1775" s="206" t="s">
        <v>361</v>
      </c>
      <c r="BB1775" s="162" t="s">
        <v>361</v>
      </c>
    </row>
    <row r="1776" spans="34:54">
      <c r="AH1776" s="165">
        <v>1301</v>
      </c>
      <c r="AI1776" s="189">
        <v>1775</v>
      </c>
      <c r="AJ1776" s="189" t="s">
        <v>7462</v>
      </c>
      <c r="AK1776" s="183" t="s">
        <v>7463</v>
      </c>
      <c r="AL1776" s="186" t="s">
        <v>7464</v>
      </c>
      <c r="AM1776" s="162"/>
      <c r="AN1776" s="162"/>
      <c r="AO1776" s="162"/>
      <c r="AP1776" s="162"/>
      <c r="AQ1776" s="162"/>
      <c r="AR1776" s="162"/>
      <c r="AS1776" s="162"/>
      <c r="AT1776" s="162"/>
      <c r="AU1776" s="162"/>
      <c r="AV1776" s="162"/>
      <c r="AW1776" s="162"/>
      <c r="AX1776" s="162">
        <v>1774</v>
      </c>
      <c r="AY1776" s="162" t="s">
        <v>361</v>
      </c>
      <c r="AZ1776" s="162">
        <v>0</v>
      </c>
      <c r="BA1776" s="206" t="s">
        <v>361</v>
      </c>
      <c r="BB1776" s="162" t="s">
        <v>361</v>
      </c>
    </row>
    <row r="1777" spans="34:54">
      <c r="AH1777" s="165">
        <v>1301</v>
      </c>
      <c r="AI1777" s="189">
        <v>1776</v>
      </c>
      <c r="AJ1777" s="189" t="s">
        <v>7465</v>
      </c>
      <c r="AK1777" s="184" t="s">
        <v>7466</v>
      </c>
      <c r="AL1777" s="187" t="s">
        <v>7467</v>
      </c>
      <c r="AM1777" s="162"/>
      <c r="AN1777" s="162"/>
      <c r="AO1777" s="162"/>
      <c r="AP1777" s="162"/>
      <c r="AQ1777" s="162"/>
      <c r="AR1777" s="162"/>
      <c r="AS1777" s="162"/>
      <c r="AT1777" s="162"/>
      <c r="AU1777" s="162"/>
      <c r="AV1777" s="162"/>
      <c r="AW1777" s="162"/>
      <c r="AX1777" s="162">
        <v>1775</v>
      </c>
      <c r="AY1777" s="162" t="s">
        <v>361</v>
      </c>
      <c r="AZ1777" s="162">
        <v>0</v>
      </c>
      <c r="BA1777" s="206" t="s">
        <v>361</v>
      </c>
      <c r="BB1777" s="162" t="s">
        <v>361</v>
      </c>
    </row>
    <row r="1778" spans="34:54">
      <c r="AH1778" s="165">
        <v>1301</v>
      </c>
      <c r="AI1778" s="189">
        <v>1777</v>
      </c>
      <c r="AJ1778" s="189" t="s">
        <v>7468</v>
      </c>
      <c r="AK1778" s="183" t="s">
        <v>4515</v>
      </c>
      <c r="AL1778" s="186" t="s">
        <v>7469</v>
      </c>
      <c r="AM1778" s="162"/>
      <c r="AN1778" s="162"/>
      <c r="AO1778" s="162"/>
      <c r="AP1778" s="162"/>
      <c r="AQ1778" s="162"/>
      <c r="AR1778" s="162"/>
      <c r="AS1778" s="162"/>
      <c r="AT1778" s="162"/>
      <c r="AU1778" s="162"/>
      <c r="AV1778" s="162"/>
      <c r="AW1778" s="162"/>
      <c r="AX1778" s="162">
        <v>1776</v>
      </c>
      <c r="AY1778" s="162" t="s">
        <v>361</v>
      </c>
      <c r="AZ1778" s="162">
        <v>0</v>
      </c>
      <c r="BA1778" s="206" t="s">
        <v>361</v>
      </c>
      <c r="BB1778" s="162" t="s">
        <v>361</v>
      </c>
    </row>
    <row r="1779" spans="34:54">
      <c r="AH1779" s="165">
        <v>1301</v>
      </c>
      <c r="AI1779" s="189">
        <v>1778</v>
      </c>
      <c r="AJ1779" s="189" t="s">
        <v>7470</v>
      </c>
      <c r="AK1779" s="184" t="s">
        <v>7471</v>
      </c>
      <c r="AL1779" s="187" t="s">
        <v>7472</v>
      </c>
      <c r="AM1779" s="162"/>
      <c r="AN1779" s="162"/>
      <c r="AO1779" s="162"/>
      <c r="AP1779" s="162"/>
      <c r="AQ1779" s="162"/>
      <c r="AR1779" s="162"/>
      <c r="AS1779" s="162"/>
      <c r="AT1779" s="162"/>
      <c r="AU1779" s="162"/>
      <c r="AV1779" s="162"/>
      <c r="AW1779" s="162"/>
      <c r="AX1779" s="162">
        <v>1777</v>
      </c>
      <c r="AY1779" s="162" t="s">
        <v>361</v>
      </c>
      <c r="AZ1779" s="162">
        <v>0</v>
      </c>
      <c r="BA1779" s="206" t="s">
        <v>361</v>
      </c>
      <c r="BB1779" s="162" t="s">
        <v>361</v>
      </c>
    </row>
    <row r="1780" spans="34:54">
      <c r="AH1780" s="165">
        <v>1301</v>
      </c>
      <c r="AI1780" s="189">
        <v>1779</v>
      </c>
      <c r="AJ1780" s="189" t="s">
        <v>7473</v>
      </c>
      <c r="AK1780" s="183" t="s">
        <v>7474</v>
      </c>
      <c r="AL1780" s="186" t="s">
        <v>7475</v>
      </c>
      <c r="AM1780" s="162"/>
      <c r="AN1780" s="162"/>
      <c r="AO1780" s="162"/>
      <c r="AP1780" s="162"/>
      <c r="AQ1780" s="162"/>
      <c r="AR1780" s="162"/>
      <c r="AS1780" s="162"/>
      <c r="AT1780" s="162"/>
      <c r="AU1780" s="162"/>
      <c r="AV1780" s="162"/>
      <c r="AW1780" s="162"/>
      <c r="AX1780" s="162">
        <v>1778</v>
      </c>
      <c r="AY1780" s="162" t="s">
        <v>361</v>
      </c>
      <c r="AZ1780" s="162">
        <v>0</v>
      </c>
      <c r="BA1780" s="206" t="s">
        <v>361</v>
      </c>
      <c r="BB1780" s="162" t="s">
        <v>361</v>
      </c>
    </row>
    <row r="1781" spans="34:54">
      <c r="AH1781" s="165">
        <v>1301</v>
      </c>
      <c r="AI1781" s="189">
        <v>1780</v>
      </c>
      <c r="AJ1781" s="189" t="s">
        <v>7476</v>
      </c>
      <c r="AK1781" s="184" t="s">
        <v>7477</v>
      </c>
      <c r="AL1781" s="187" t="s">
        <v>7478</v>
      </c>
      <c r="AM1781" s="162"/>
      <c r="AN1781" s="162"/>
      <c r="AO1781" s="162"/>
      <c r="AP1781" s="162"/>
      <c r="AQ1781" s="162"/>
      <c r="AR1781" s="162"/>
      <c r="AS1781" s="162"/>
      <c r="AT1781" s="162"/>
      <c r="AU1781" s="162"/>
      <c r="AV1781" s="162"/>
      <c r="AW1781" s="162"/>
      <c r="AX1781" s="162">
        <v>1779</v>
      </c>
      <c r="AY1781" s="162" t="s">
        <v>361</v>
      </c>
      <c r="AZ1781" s="162">
        <v>0</v>
      </c>
      <c r="BA1781" s="206" t="s">
        <v>361</v>
      </c>
      <c r="BB1781" s="162" t="s">
        <v>361</v>
      </c>
    </row>
    <row r="1782" spans="34:54">
      <c r="AH1782" s="165">
        <v>1301</v>
      </c>
      <c r="AI1782" s="189">
        <v>1781</v>
      </c>
      <c r="AJ1782" s="189" t="s">
        <v>7479</v>
      </c>
      <c r="AK1782" s="183" t="s">
        <v>7480</v>
      </c>
      <c r="AL1782" s="186" t="s">
        <v>7481</v>
      </c>
      <c r="AM1782" s="162"/>
      <c r="AN1782" s="162"/>
      <c r="AO1782" s="162"/>
      <c r="AP1782" s="162"/>
      <c r="AQ1782" s="162"/>
      <c r="AR1782" s="162"/>
      <c r="AS1782" s="162"/>
      <c r="AT1782" s="162"/>
      <c r="AU1782" s="162"/>
      <c r="AV1782" s="162"/>
      <c r="AW1782" s="162"/>
      <c r="AX1782" s="162">
        <v>1780</v>
      </c>
      <c r="AY1782" s="162" t="s">
        <v>361</v>
      </c>
      <c r="AZ1782" s="162">
        <v>0</v>
      </c>
      <c r="BA1782" s="206" t="s">
        <v>361</v>
      </c>
      <c r="BB1782" s="162" t="s">
        <v>361</v>
      </c>
    </row>
    <row r="1783" spans="34:54">
      <c r="AH1783" s="165">
        <v>1301</v>
      </c>
      <c r="AI1783" s="189">
        <v>1782</v>
      </c>
      <c r="AJ1783" s="189" t="s">
        <v>7482</v>
      </c>
      <c r="AK1783" s="184" t="s">
        <v>7483</v>
      </c>
      <c r="AL1783" s="187" t="s">
        <v>7484</v>
      </c>
      <c r="AM1783" s="162"/>
      <c r="AN1783" s="162"/>
      <c r="AO1783" s="162"/>
      <c r="AP1783" s="162"/>
      <c r="AQ1783" s="162"/>
      <c r="AR1783" s="162"/>
      <c r="AS1783" s="162"/>
      <c r="AT1783" s="162"/>
      <c r="AU1783" s="162"/>
      <c r="AV1783" s="162"/>
      <c r="AW1783" s="162"/>
      <c r="AX1783" s="162">
        <v>1781</v>
      </c>
      <c r="AY1783" s="162" t="s">
        <v>361</v>
      </c>
      <c r="AZ1783" s="162">
        <v>0</v>
      </c>
      <c r="BA1783" s="206" t="s">
        <v>361</v>
      </c>
      <c r="BB1783" s="162" t="s">
        <v>361</v>
      </c>
    </row>
    <row r="1784" spans="34:54">
      <c r="AH1784" s="165">
        <v>1301</v>
      </c>
      <c r="AI1784" s="189">
        <v>1783</v>
      </c>
      <c r="AJ1784" s="189" t="s">
        <v>7485</v>
      </c>
      <c r="AK1784" s="183" t="s">
        <v>7486</v>
      </c>
      <c r="AL1784" s="186" t="s">
        <v>7487</v>
      </c>
      <c r="AM1784" s="162"/>
      <c r="AN1784" s="162"/>
      <c r="AO1784" s="162"/>
      <c r="AP1784" s="162"/>
      <c r="AQ1784" s="162"/>
      <c r="AR1784" s="162"/>
      <c r="AS1784" s="162"/>
      <c r="AT1784" s="162"/>
      <c r="AU1784" s="162"/>
      <c r="AV1784" s="162"/>
      <c r="AW1784" s="162"/>
      <c r="AX1784" s="162">
        <v>1782</v>
      </c>
      <c r="AY1784" s="162" t="s">
        <v>361</v>
      </c>
      <c r="AZ1784" s="162">
        <v>0</v>
      </c>
      <c r="BA1784" s="206" t="s">
        <v>361</v>
      </c>
      <c r="BB1784" s="162" t="s">
        <v>361</v>
      </c>
    </row>
    <row r="1785" spans="34:54">
      <c r="AH1785" s="165">
        <v>1301</v>
      </c>
      <c r="AI1785" s="189">
        <v>1784</v>
      </c>
      <c r="AJ1785" s="189" t="s">
        <v>7488</v>
      </c>
      <c r="AK1785" s="184" t="s">
        <v>7489</v>
      </c>
      <c r="AL1785" s="187" t="s">
        <v>7490</v>
      </c>
      <c r="AM1785" s="162"/>
      <c r="AN1785" s="162"/>
      <c r="AO1785" s="162"/>
      <c r="AP1785" s="162"/>
      <c r="AQ1785" s="162"/>
      <c r="AR1785" s="162"/>
      <c r="AS1785" s="162"/>
      <c r="AT1785" s="162"/>
      <c r="AU1785" s="162"/>
      <c r="AV1785" s="162"/>
      <c r="AW1785" s="162"/>
      <c r="AX1785" s="162">
        <v>1783</v>
      </c>
      <c r="AY1785" s="162" t="s">
        <v>361</v>
      </c>
      <c r="AZ1785" s="162">
        <v>0</v>
      </c>
      <c r="BA1785" s="206" t="s">
        <v>361</v>
      </c>
      <c r="BB1785" s="162" t="s">
        <v>361</v>
      </c>
    </row>
    <row r="1786" spans="34:54">
      <c r="AH1786" s="165">
        <v>1301</v>
      </c>
      <c r="AI1786" s="189">
        <v>1785</v>
      </c>
      <c r="AJ1786" s="189" t="s">
        <v>7491</v>
      </c>
      <c r="AK1786" s="183" t="s">
        <v>7492</v>
      </c>
      <c r="AL1786" s="186" t="s">
        <v>7493</v>
      </c>
      <c r="AM1786" s="162"/>
      <c r="AN1786" s="162"/>
      <c r="AO1786" s="162"/>
      <c r="AP1786" s="162"/>
      <c r="AQ1786" s="162"/>
      <c r="AR1786" s="162"/>
      <c r="AS1786" s="162"/>
      <c r="AT1786" s="162"/>
      <c r="AU1786" s="162"/>
      <c r="AV1786" s="162"/>
      <c r="AW1786" s="162"/>
      <c r="AX1786" s="162">
        <v>1784</v>
      </c>
      <c r="AY1786" s="162" t="s">
        <v>361</v>
      </c>
      <c r="AZ1786" s="162">
        <v>0</v>
      </c>
      <c r="BA1786" s="206" t="s">
        <v>361</v>
      </c>
      <c r="BB1786" s="162" t="s">
        <v>361</v>
      </c>
    </row>
    <row r="1787" spans="34:54">
      <c r="AH1787" s="165">
        <v>1301</v>
      </c>
      <c r="AI1787" s="189">
        <v>1786</v>
      </c>
      <c r="AJ1787" s="189" t="s">
        <v>7494</v>
      </c>
      <c r="AK1787" s="184" t="s">
        <v>7495</v>
      </c>
      <c r="AL1787" s="187" t="s">
        <v>7496</v>
      </c>
      <c r="AM1787" s="162"/>
      <c r="AN1787" s="162"/>
      <c r="AO1787" s="162"/>
      <c r="AP1787" s="162"/>
      <c r="AQ1787" s="162"/>
      <c r="AR1787" s="162"/>
      <c r="AS1787" s="162"/>
      <c r="AT1787" s="162"/>
      <c r="AU1787" s="162"/>
      <c r="AV1787" s="162"/>
      <c r="AW1787" s="162"/>
      <c r="AX1787" s="162">
        <v>1785</v>
      </c>
      <c r="AY1787" s="162" t="s">
        <v>361</v>
      </c>
      <c r="AZ1787" s="162">
        <v>0</v>
      </c>
      <c r="BA1787" s="206" t="s">
        <v>361</v>
      </c>
      <c r="BB1787" s="162" t="s">
        <v>361</v>
      </c>
    </row>
    <row r="1788" spans="34:54">
      <c r="AH1788" s="165">
        <v>1301</v>
      </c>
      <c r="AI1788" s="189">
        <v>1787</v>
      </c>
      <c r="AJ1788" s="189" t="s">
        <v>7497</v>
      </c>
      <c r="AK1788" s="183" t="s">
        <v>7498</v>
      </c>
      <c r="AL1788" s="186" t="s">
        <v>7499</v>
      </c>
      <c r="AM1788" s="162"/>
      <c r="AN1788" s="162"/>
      <c r="AO1788" s="162"/>
      <c r="AP1788" s="162"/>
      <c r="AQ1788" s="162"/>
      <c r="AR1788" s="162"/>
      <c r="AS1788" s="162"/>
      <c r="AT1788" s="162"/>
      <c r="AU1788" s="162"/>
      <c r="AV1788" s="162"/>
      <c r="AW1788" s="162"/>
      <c r="AX1788" s="162">
        <v>1786</v>
      </c>
      <c r="AY1788" s="162" t="s">
        <v>361</v>
      </c>
      <c r="AZ1788" s="162">
        <v>0</v>
      </c>
      <c r="BA1788" s="206" t="s">
        <v>361</v>
      </c>
      <c r="BB1788" s="162" t="s">
        <v>361</v>
      </c>
    </row>
    <row r="1789" spans="34:54">
      <c r="AH1789" s="165">
        <v>1302</v>
      </c>
      <c r="AI1789" s="189">
        <v>1788</v>
      </c>
      <c r="AJ1789" s="189" t="s">
        <v>7500</v>
      </c>
      <c r="AK1789" s="184" t="s">
        <v>7501</v>
      </c>
      <c r="AL1789" s="187" t="s">
        <v>7502</v>
      </c>
      <c r="AM1789" s="162"/>
      <c r="AN1789" s="162"/>
      <c r="AO1789" s="162"/>
      <c r="AP1789" s="162"/>
      <c r="AQ1789" s="162"/>
      <c r="AR1789" s="162"/>
      <c r="AS1789" s="162"/>
      <c r="AT1789" s="162"/>
      <c r="AU1789" s="162"/>
      <c r="AV1789" s="162"/>
      <c r="AW1789" s="162"/>
      <c r="AX1789" s="162">
        <v>1787</v>
      </c>
      <c r="AY1789" s="162" t="s">
        <v>361</v>
      </c>
      <c r="AZ1789" s="162">
        <v>0</v>
      </c>
      <c r="BA1789" s="206" t="s">
        <v>361</v>
      </c>
      <c r="BB1789" s="162" t="s">
        <v>361</v>
      </c>
    </row>
    <row r="1790" spans="34:54">
      <c r="AH1790" s="165">
        <v>1302</v>
      </c>
      <c r="AI1790" s="189">
        <v>1789</v>
      </c>
      <c r="AJ1790" s="189" t="s">
        <v>7503</v>
      </c>
      <c r="AK1790" s="183" t="s">
        <v>7504</v>
      </c>
      <c r="AL1790" s="186" t="s">
        <v>7505</v>
      </c>
      <c r="AM1790" s="162"/>
      <c r="AN1790" s="162"/>
      <c r="AO1790" s="162"/>
      <c r="AP1790" s="162"/>
      <c r="AQ1790" s="162"/>
      <c r="AR1790" s="162"/>
      <c r="AS1790" s="162"/>
      <c r="AT1790" s="162"/>
      <c r="AU1790" s="162"/>
      <c r="AV1790" s="162"/>
      <c r="AW1790" s="162"/>
      <c r="AX1790" s="162">
        <v>1788</v>
      </c>
      <c r="AY1790" s="162" t="s">
        <v>361</v>
      </c>
      <c r="AZ1790" s="162">
        <v>0</v>
      </c>
      <c r="BA1790" s="206" t="s">
        <v>361</v>
      </c>
      <c r="BB1790" s="162" t="s">
        <v>361</v>
      </c>
    </row>
    <row r="1791" spans="34:54">
      <c r="AH1791" s="165">
        <v>1302</v>
      </c>
      <c r="AI1791" s="189">
        <v>1790</v>
      </c>
      <c r="AJ1791" s="189" t="s">
        <v>7506</v>
      </c>
      <c r="AK1791" s="184" t="s">
        <v>7507</v>
      </c>
      <c r="AL1791" s="187" t="s">
        <v>7508</v>
      </c>
      <c r="AM1791" s="162"/>
      <c r="AN1791" s="162"/>
      <c r="AO1791" s="162"/>
      <c r="AP1791" s="162"/>
      <c r="AQ1791" s="162"/>
      <c r="AR1791" s="162"/>
      <c r="AS1791" s="162"/>
      <c r="AT1791" s="162"/>
      <c r="AU1791" s="162"/>
      <c r="AV1791" s="162"/>
      <c r="AW1791" s="162"/>
      <c r="AX1791" s="162">
        <v>1789</v>
      </c>
      <c r="AY1791" s="162" t="s">
        <v>361</v>
      </c>
      <c r="AZ1791" s="162">
        <v>0</v>
      </c>
      <c r="BA1791" s="206" t="s">
        <v>361</v>
      </c>
      <c r="BB1791" s="162" t="s">
        <v>361</v>
      </c>
    </row>
    <row r="1792" spans="34:54">
      <c r="AH1792" s="165">
        <v>1302</v>
      </c>
      <c r="AI1792" s="189">
        <v>1791</v>
      </c>
      <c r="AJ1792" s="189" t="s">
        <v>7509</v>
      </c>
      <c r="AK1792" s="183" t="s">
        <v>7510</v>
      </c>
      <c r="AL1792" s="186" t="s">
        <v>7511</v>
      </c>
      <c r="AM1792" s="162"/>
      <c r="AN1792" s="162"/>
      <c r="AO1792" s="162"/>
      <c r="AP1792" s="162"/>
      <c r="AQ1792" s="162"/>
      <c r="AR1792" s="162"/>
      <c r="AS1792" s="162"/>
      <c r="AT1792" s="162"/>
      <c r="AU1792" s="162"/>
      <c r="AV1792" s="162"/>
      <c r="AW1792" s="162"/>
      <c r="AX1792" s="162">
        <v>1790</v>
      </c>
      <c r="AY1792" s="162" t="s">
        <v>361</v>
      </c>
      <c r="AZ1792" s="162">
        <v>0</v>
      </c>
      <c r="BA1792" s="206" t="s">
        <v>361</v>
      </c>
      <c r="BB1792" s="162" t="s">
        <v>361</v>
      </c>
    </row>
    <row r="1793" spans="34:54">
      <c r="AH1793" s="165">
        <v>1302</v>
      </c>
      <c r="AI1793" s="189">
        <v>1792</v>
      </c>
      <c r="AJ1793" s="189" t="s">
        <v>7512</v>
      </c>
      <c r="AK1793" s="184" t="s">
        <v>7513</v>
      </c>
      <c r="AL1793" s="187" t="s">
        <v>7514</v>
      </c>
      <c r="AM1793" s="162"/>
      <c r="AN1793" s="162"/>
      <c r="AO1793" s="162"/>
      <c r="AP1793" s="162"/>
      <c r="AQ1793" s="162"/>
      <c r="AR1793" s="162"/>
      <c r="AS1793" s="162"/>
      <c r="AT1793" s="162"/>
      <c r="AU1793" s="162"/>
      <c r="AV1793" s="162"/>
      <c r="AW1793" s="162"/>
      <c r="AX1793" s="162">
        <v>1791</v>
      </c>
      <c r="AY1793" s="162" t="s">
        <v>361</v>
      </c>
      <c r="AZ1793" s="162">
        <v>0</v>
      </c>
      <c r="BA1793" s="206" t="s">
        <v>361</v>
      </c>
      <c r="BB1793" s="162" t="s">
        <v>361</v>
      </c>
    </row>
    <row r="1794" spans="34:54">
      <c r="AH1794" s="165">
        <v>1302</v>
      </c>
      <c r="AI1794" s="189">
        <v>1793</v>
      </c>
      <c r="AJ1794" s="189" t="s">
        <v>7515</v>
      </c>
      <c r="AK1794" s="183" t="s">
        <v>7516</v>
      </c>
      <c r="AL1794" s="186" t="s">
        <v>7517</v>
      </c>
      <c r="AM1794" s="162"/>
      <c r="AN1794" s="162"/>
      <c r="AO1794" s="162"/>
      <c r="AP1794" s="162"/>
      <c r="AQ1794" s="162"/>
      <c r="AR1794" s="162"/>
      <c r="AS1794" s="162"/>
      <c r="AT1794" s="162"/>
      <c r="AU1794" s="162"/>
      <c r="AV1794" s="162"/>
      <c r="AW1794" s="162"/>
      <c r="AX1794" s="162">
        <v>1792</v>
      </c>
      <c r="AY1794" s="162" t="s">
        <v>361</v>
      </c>
      <c r="AZ1794" s="162">
        <v>0</v>
      </c>
      <c r="BA1794" s="206" t="s">
        <v>361</v>
      </c>
      <c r="BB1794" s="162" t="s">
        <v>361</v>
      </c>
    </row>
    <row r="1795" spans="34:54">
      <c r="AH1795" s="165">
        <v>1302</v>
      </c>
      <c r="AI1795" s="189">
        <v>1794</v>
      </c>
      <c r="AJ1795" s="189" t="s">
        <v>7518</v>
      </c>
      <c r="AK1795" s="184" t="s">
        <v>7519</v>
      </c>
      <c r="AL1795" s="187" t="s">
        <v>7520</v>
      </c>
      <c r="AM1795" s="162"/>
      <c r="AN1795" s="162"/>
      <c r="AO1795" s="162"/>
      <c r="AP1795" s="162"/>
      <c r="AQ1795" s="162"/>
      <c r="AR1795" s="162"/>
      <c r="AS1795" s="162"/>
      <c r="AT1795" s="162"/>
      <c r="AU1795" s="162"/>
      <c r="AV1795" s="162"/>
      <c r="AW1795" s="162"/>
      <c r="AX1795" s="162">
        <v>1793</v>
      </c>
      <c r="AY1795" s="162" t="s">
        <v>361</v>
      </c>
      <c r="AZ1795" s="162">
        <v>0</v>
      </c>
      <c r="BA1795" s="206" t="s">
        <v>361</v>
      </c>
      <c r="BB1795" s="162" t="s">
        <v>361</v>
      </c>
    </row>
    <row r="1796" spans="34:54">
      <c r="AH1796" s="165">
        <v>1302</v>
      </c>
      <c r="AI1796" s="189">
        <v>1795</v>
      </c>
      <c r="AJ1796" s="189" t="s">
        <v>7521</v>
      </c>
      <c r="AK1796" s="183" t="s">
        <v>7522</v>
      </c>
      <c r="AL1796" s="186" t="s">
        <v>7523</v>
      </c>
      <c r="AM1796" s="162"/>
      <c r="AN1796" s="162"/>
      <c r="AO1796" s="162"/>
      <c r="AP1796" s="162"/>
      <c r="AQ1796" s="162"/>
      <c r="AR1796" s="162"/>
      <c r="AS1796" s="162"/>
      <c r="AT1796" s="162"/>
      <c r="AU1796" s="162"/>
      <c r="AV1796" s="162"/>
      <c r="AW1796" s="162"/>
      <c r="AX1796" s="162">
        <v>1794</v>
      </c>
      <c r="AY1796" s="162" t="s">
        <v>361</v>
      </c>
      <c r="AZ1796" s="162">
        <v>0</v>
      </c>
      <c r="BA1796" s="206" t="s">
        <v>361</v>
      </c>
      <c r="BB1796" s="162" t="s">
        <v>361</v>
      </c>
    </row>
    <row r="1797" spans="34:54">
      <c r="AH1797" s="165">
        <v>1302</v>
      </c>
      <c r="AI1797" s="189">
        <v>1796</v>
      </c>
      <c r="AJ1797" s="189" t="s">
        <v>7524</v>
      </c>
      <c r="AK1797" s="184" t="s">
        <v>7525</v>
      </c>
      <c r="AL1797" s="187" t="s">
        <v>7526</v>
      </c>
      <c r="AM1797" s="162"/>
      <c r="AN1797" s="162"/>
      <c r="AO1797" s="162"/>
      <c r="AP1797" s="162"/>
      <c r="AQ1797" s="162"/>
      <c r="AR1797" s="162"/>
      <c r="AS1797" s="162"/>
      <c r="AT1797" s="162"/>
      <c r="AU1797" s="162"/>
      <c r="AV1797" s="162"/>
      <c r="AW1797" s="162"/>
      <c r="AX1797" s="162">
        <v>1795</v>
      </c>
      <c r="AY1797" s="162" t="s">
        <v>361</v>
      </c>
      <c r="AZ1797" s="162">
        <v>0</v>
      </c>
      <c r="BA1797" s="206" t="s">
        <v>361</v>
      </c>
      <c r="BB1797" s="162" t="s">
        <v>361</v>
      </c>
    </row>
    <row r="1798" spans="34:54">
      <c r="AH1798" s="165">
        <v>1302</v>
      </c>
      <c r="AI1798" s="189">
        <v>1797</v>
      </c>
      <c r="AJ1798" s="189" t="s">
        <v>7527</v>
      </c>
      <c r="AK1798" s="183" t="s">
        <v>7528</v>
      </c>
      <c r="AL1798" s="186" t="s">
        <v>7529</v>
      </c>
      <c r="AM1798" s="162"/>
      <c r="AN1798" s="162"/>
      <c r="AO1798" s="162"/>
      <c r="AP1798" s="162"/>
      <c r="AQ1798" s="162"/>
      <c r="AR1798" s="162"/>
      <c r="AS1798" s="162"/>
      <c r="AT1798" s="162"/>
      <c r="AU1798" s="162"/>
      <c r="AV1798" s="162"/>
      <c r="AW1798" s="162"/>
      <c r="AX1798" s="162">
        <v>1796</v>
      </c>
      <c r="AY1798" s="162" t="s">
        <v>361</v>
      </c>
      <c r="AZ1798" s="162">
        <v>0</v>
      </c>
      <c r="BA1798" s="206" t="s">
        <v>361</v>
      </c>
      <c r="BB1798" s="162" t="s">
        <v>361</v>
      </c>
    </row>
    <row r="1799" spans="34:54">
      <c r="AH1799" s="165">
        <v>1302</v>
      </c>
      <c r="AI1799" s="189">
        <v>1798</v>
      </c>
      <c r="AJ1799" s="189" t="s">
        <v>7530</v>
      </c>
      <c r="AK1799" s="184" t="s">
        <v>7531</v>
      </c>
      <c r="AL1799" s="187" t="s">
        <v>7532</v>
      </c>
      <c r="AM1799" s="162"/>
      <c r="AN1799" s="162"/>
      <c r="AO1799" s="162"/>
      <c r="AP1799" s="162"/>
      <c r="AQ1799" s="162"/>
      <c r="AR1799" s="162"/>
      <c r="AS1799" s="162"/>
      <c r="AT1799" s="162"/>
      <c r="AU1799" s="162"/>
      <c r="AV1799" s="162"/>
      <c r="AW1799" s="162"/>
      <c r="AX1799" s="162">
        <v>1797</v>
      </c>
      <c r="AY1799" s="162" t="s">
        <v>361</v>
      </c>
      <c r="AZ1799" s="162">
        <v>0</v>
      </c>
      <c r="BA1799" s="206" t="s">
        <v>361</v>
      </c>
      <c r="BB1799" s="162" t="s">
        <v>361</v>
      </c>
    </row>
    <row r="1800" spans="34:54">
      <c r="AH1800" s="165">
        <v>1302</v>
      </c>
      <c r="AI1800" s="189">
        <v>1799</v>
      </c>
      <c r="AJ1800" s="189" t="s">
        <v>7533</v>
      </c>
      <c r="AK1800" s="183" t="s">
        <v>7534</v>
      </c>
      <c r="AL1800" s="186" t="s">
        <v>7535</v>
      </c>
      <c r="AM1800" s="162"/>
      <c r="AN1800" s="162"/>
      <c r="AO1800" s="162"/>
      <c r="AP1800" s="162"/>
      <c r="AQ1800" s="162"/>
      <c r="AR1800" s="162"/>
      <c r="AS1800" s="162"/>
      <c r="AT1800" s="162"/>
      <c r="AU1800" s="162"/>
      <c r="AV1800" s="162"/>
      <c r="AW1800" s="162"/>
      <c r="AX1800" s="162">
        <v>1798</v>
      </c>
      <c r="AY1800" s="162" t="s">
        <v>361</v>
      </c>
      <c r="AZ1800" s="162">
        <v>0</v>
      </c>
      <c r="BA1800" s="206" t="s">
        <v>361</v>
      </c>
      <c r="BB1800" s="162" t="s">
        <v>361</v>
      </c>
    </row>
    <row r="1801" spans="34:54">
      <c r="AH1801" s="165">
        <v>1302</v>
      </c>
      <c r="AI1801" s="189">
        <v>1800</v>
      </c>
      <c r="AJ1801" s="189" t="s">
        <v>7536</v>
      </c>
      <c r="AK1801" s="184" t="s">
        <v>7537</v>
      </c>
      <c r="AL1801" s="187" t="s">
        <v>7538</v>
      </c>
      <c r="AM1801" s="162"/>
      <c r="AN1801" s="162"/>
      <c r="AO1801" s="162"/>
      <c r="AP1801" s="162"/>
      <c r="AQ1801" s="162"/>
      <c r="AR1801" s="162"/>
      <c r="AS1801" s="162"/>
      <c r="AT1801" s="162"/>
      <c r="AU1801" s="162"/>
      <c r="AV1801" s="162"/>
      <c r="AW1801" s="162"/>
      <c r="AX1801" s="162">
        <v>1799</v>
      </c>
      <c r="AY1801" s="162" t="s">
        <v>361</v>
      </c>
      <c r="AZ1801" s="162">
        <v>0</v>
      </c>
      <c r="BA1801" s="206" t="s">
        <v>361</v>
      </c>
      <c r="BB1801" s="162" t="s">
        <v>361</v>
      </c>
    </row>
    <row r="1802" spans="34:54">
      <c r="AH1802" s="165">
        <v>1302</v>
      </c>
      <c r="AI1802" s="189">
        <v>1801</v>
      </c>
      <c r="AJ1802" s="189" t="s">
        <v>7539</v>
      </c>
      <c r="AK1802" s="183" t="s">
        <v>7540</v>
      </c>
      <c r="AL1802" s="186" t="s">
        <v>7541</v>
      </c>
      <c r="AM1802" s="162"/>
      <c r="AN1802" s="162"/>
      <c r="AO1802" s="162"/>
      <c r="AP1802" s="162"/>
      <c r="AQ1802" s="162"/>
      <c r="AR1802" s="162"/>
      <c r="AS1802" s="162"/>
      <c r="AT1802" s="162"/>
      <c r="AU1802" s="162"/>
      <c r="AV1802" s="162"/>
      <c r="AW1802" s="162"/>
      <c r="AX1802" s="162">
        <v>1800</v>
      </c>
      <c r="AY1802" s="162" t="s">
        <v>361</v>
      </c>
      <c r="AZ1802" s="162">
        <v>0</v>
      </c>
      <c r="BA1802" s="206" t="s">
        <v>361</v>
      </c>
      <c r="BB1802" s="162" t="s">
        <v>361</v>
      </c>
    </row>
    <row r="1803" spans="34:54">
      <c r="AH1803" s="165">
        <v>1303</v>
      </c>
      <c r="AI1803" s="189">
        <v>1802</v>
      </c>
      <c r="AJ1803" s="189" t="s">
        <v>7542</v>
      </c>
      <c r="AK1803" s="184" t="s">
        <v>7543</v>
      </c>
      <c r="AL1803" s="187" t="s">
        <v>7544</v>
      </c>
      <c r="AM1803" s="162"/>
      <c r="AN1803" s="162"/>
      <c r="AO1803" s="162"/>
      <c r="AP1803" s="162"/>
      <c r="AQ1803" s="162"/>
      <c r="AR1803" s="162"/>
      <c r="AS1803" s="162"/>
      <c r="AT1803" s="162"/>
      <c r="AU1803" s="162"/>
      <c r="AV1803" s="162"/>
      <c r="AW1803" s="162"/>
      <c r="AX1803" s="162">
        <v>1801</v>
      </c>
      <c r="AY1803" s="162" t="s">
        <v>361</v>
      </c>
      <c r="AZ1803" s="162">
        <v>0</v>
      </c>
      <c r="BA1803" s="206" t="s">
        <v>361</v>
      </c>
      <c r="BB1803" s="162" t="s">
        <v>361</v>
      </c>
    </row>
    <row r="1804" spans="34:54">
      <c r="AH1804" s="165">
        <v>1303</v>
      </c>
      <c r="AI1804" s="189">
        <v>1803</v>
      </c>
      <c r="AJ1804" s="189" t="s">
        <v>7545</v>
      </c>
      <c r="AK1804" s="183" t="s">
        <v>7546</v>
      </c>
      <c r="AL1804" s="186" t="s">
        <v>7547</v>
      </c>
      <c r="AM1804" s="162"/>
      <c r="AN1804" s="162"/>
      <c r="AO1804" s="162"/>
      <c r="AP1804" s="162"/>
      <c r="AQ1804" s="162"/>
      <c r="AR1804" s="162"/>
      <c r="AS1804" s="162"/>
      <c r="AT1804" s="162"/>
      <c r="AU1804" s="162"/>
      <c r="AV1804" s="162"/>
      <c r="AW1804" s="162"/>
      <c r="AX1804" s="162">
        <v>1802</v>
      </c>
      <c r="AY1804" s="162" t="s">
        <v>361</v>
      </c>
      <c r="AZ1804" s="162">
        <v>0</v>
      </c>
      <c r="BA1804" s="206" t="s">
        <v>361</v>
      </c>
      <c r="BB1804" s="162" t="s">
        <v>361</v>
      </c>
    </row>
    <row r="1805" spans="34:54">
      <c r="AH1805" s="165">
        <v>1303</v>
      </c>
      <c r="AI1805" s="189">
        <v>1804</v>
      </c>
      <c r="AJ1805" s="189" t="s">
        <v>7548</v>
      </c>
      <c r="AK1805" s="184" t="s">
        <v>7549</v>
      </c>
      <c r="AL1805" s="187" t="s">
        <v>7550</v>
      </c>
      <c r="AM1805" s="162"/>
      <c r="AN1805" s="162"/>
      <c r="AO1805" s="162"/>
      <c r="AP1805" s="162"/>
      <c r="AQ1805" s="162"/>
      <c r="AR1805" s="162"/>
      <c r="AS1805" s="162"/>
      <c r="AT1805" s="162"/>
      <c r="AU1805" s="162"/>
      <c r="AV1805" s="162"/>
      <c r="AW1805" s="162"/>
      <c r="AX1805" s="162">
        <v>1803</v>
      </c>
      <c r="AY1805" s="162" t="s">
        <v>361</v>
      </c>
      <c r="AZ1805" s="162">
        <v>0</v>
      </c>
      <c r="BA1805" s="206" t="s">
        <v>361</v>
      </c>
      <c r="BB1805" s="162" t="s">
        <v>361</v>
      </c>
    </row>
    <row r="1806" spans="34:54">
      <c r="AH1806" s="165">
        <v>1303</v>
      </c>
      <c r="AI1806" s="189">
        <v>1805</v>
      </c>
      <c r="AJ1806" s="189" t="s">
        <v>7551</v>
      </c>
      <c r="AK1806" s="183" t="s">
        <v>7552</v>
      </c>
      <c r="AL1806" s="186" t="s">
        <v>7553</v>
      </c>
      <c r="AM1806" s="162"/>
      <c r="AN1806" s="162"/>
      <c r="AO1806" s="162"/>
      <c r="AP1806" s="162"/>
      <c r="AQ1806" s="162"/>
      <c r="AR1806" s="162"/>
      <c r="AS1806" s="162"/>
      <c r="AT1806" s="162"/>
      <c r="AU1806" s="162"/>
      <c r="AV1806" s="162"/>
      <c r="AW1806" s="162"/>
      <c r="AX1806" s="162">
        <v>1804</v>
      </c>
      <c r="AY1806" s="162" t="s">
        <v>361</v>
      </c>
      <c r="AZ1806" s="162">
        <v>0</v>
      </c>
      <c r="BA1806" s="206" t="s">
        <v>361</v>
      </c>
      <c r="BB1806" s="162" t="s">
        <v>361</v>
      </c>
    </row>
    <row r="1807" spans="34:54">
      <c r="AH1807" s="165">
        <v>1303</v>
      </c>
      <c r="AI1807" s="189">
        <v>1806</v>
      </c>
      <c r="AJ1807" s="189" t="s">
        <v>7554</v>
      </c>
      <c r="AK1807" s="184" t="s">
        <v>7555</v>
      </c>
      <c r="AL1807" s="187" t="s">
        <v>7556</v>
      </c>
      <c r="AM1807" s="162"/>
      <c r="AN1807" s="162"/>
      <c r="AO1807" s="162"/>
      <c r="AP1807" s="162"/>
      <c r="AQ1807" s="162"/>
      <c r="AR1807" s="162"/>
      <c r="AS1807" s="162"/>
      <c r="AT1807" s="162"/>
      <c r="AU1807" s="162"/>
      <c r="AV1807" s="162"/>
      <c r="AW1807" s="162"/>
      <c r="AX1807" s="162">
        <v>1805</v>
      </c>
      <c r="AY1807" s="162" t="s">
        <v>361</v>
      </c>
      <c r="AZ1807" s="162">
        <v>0</v>
      </c>
      <c r="BA1807" s="206" t="s">
        <v>361</v>
      </c>
      <c r="BB1807" s="162" t="s">
        <v>361</v>
      </c>
    </row>
    <row r="1808" spans="34:54">
      <c r="AH1808" s="165">
        <v>1303</v>
      </c>
      <c r="AI1808" s="189">
        <v>1807</v>
      </c>
      <c r="AJ1808" s="189" t="s">
        <v>7557</v>
      </c>
      <c r="AK1808" s="183" t="s">
        <v>233</v>
      </c>
      <c r="AL1808" s="186" t="s">
        <v>7558</v>
      </c>
      <c r="AM1808" s="162"/>
      <c r="AN1808" s="162"/>
      <c r="AO1808" s="162"/>
      <c r="AP1808" s="162"/>
      <c r="AQ1808" s="162"/>
      <c r="AR1808" s="162"/>
      <c r="AS1808" s="162"/>
      <c r="AT1808" s="162"/>
      <c r="AU1808" s="162"/>
      <c r="AV1808" s="162"/>
      <c r="AW1808" s="162"/>
      <c r="AX1808" s="162">
        <v>1806</v>
      </c>
      <c r="AY1808" s="162" t="s">
        <v>361</v>
      </c>
      <c r="AZ1808" s="162">
        <v>0</v>
      </c>
      <c r="BA1808" s="206" t="s">
        <v>361</v>
      </c>
      <c r="BB1808" s="162" t="s">
        <v>361</v>
      </c>
    </row>
    <row r="1809" spans="34:54">
      <c r="AH1809" s="165">
        <v>1303</v>
      </c>
      <c r="AI1809" s="189">
        <v>1808</v>
      </c>
      <c r="AJ1809" s="189" t="s">
        <v>7559</v>
      </c>
      <c r="AK1809" s="184" t="s">
        <v>3624</v>
      </c>
      <c r="AL1809" s="187" t="s">
        <v>7560</v>
      </c>
      <c r="AM1809" s="162"/>
      <c r="AN1809" s="162"/>
      <c r="AO1809" s="162"/>
      <c r="AP1809" s="162"/>
      <c r="AQ1809" s="162"/>
      <c r="AR1809" s="162"/>
      <c r="AS1809" s="162"/>
      <c r="AT1809" s="162"/>
      <c r="AU1809" s="162"/>
      <c r="AV1809" s="162"/>
      <c r="AW1809" s="162"/>
      <c r="AX1809" s="162">
        <v>1807</v>
      </c>
      <c r="AY1809" s="162" t="s">
        <v>361</v>
      </c>
      <c r="AZ1809" s="162">
        <v>0</v>
      </c>
      <c r="BA1809" s="206" t="s">
        <v>361</v>
      </c>
      <c r="BB1809" s="162" t="s">
        <v>361</v>
      </c>
    </row>
    <row r="1810" spans="34:54">
      <c r="AH1810" s="165">
        <v>1303</v>
      </c>
      <c r="AI1810" s="189">
        <v>1809</v>
      </c>
      <c r="AJ1810" s="189" t="s">
        <v>7561</v>
      </c>
      <c r="AK1810" s="183" t="s">
        <v>7562</v>
      </c>
      <c r="AL1810" s="186" t="s">
        <v>7563</v>
      </c>
      <c r="AM1810" s="162"/>
      <c r="AN1810" s="162"/>
      <c r="AO1810" s="162"/>
      <c r="AP1810" s="162"/>
      <c r="AQ1810" s="162"/>
      <c r="AR1810" s="162"/>
      <c r="AS1810" s="162"/>
      <c r="AT1810" s="162"/>
      <c r="AU1810" s="162"/>
      <c r="AV1810" s="162"/>
      <c r="AW1810" s="162"/>
      <c r="AX1810" s="162">
        <v>1808</v>
      </c>
      <c r="AY1810" s="162" t="s">
        <v>361</v>
      </c>
      <c r="AZ1810" s="162">
        <v>0</v>
      </c>
      <c r="BA1810" s="206" t="s">
        <v>361</v>
      </c>
      <c r="BB1810" s="162" t="s">
        <v>361</v>
      </c>
    </row>
    <row r="1811" spans="34:54">
      <c r="AH1811" s="165">
        <v>1303</v>
      </c>
      <c r="AI1811" s="189">
        <v>1810</v>
      </c>
      <c r="AJ1811" s="189" t="s">
        <v>7564</v>
      </c>
      <c r="AK1811" s="184" t="s">
        <v>7565</v>
      </c>
      <c r="AL1811" s="187" t="s">
        <v>7566</v>
      </c>
      <c r="AM1811" s="162"/>
      <c r="AN1811" s="162"/>
      <c r="AO1811" s="162"/>
      <c r="AP1811" s="162"/>
      <c r="AQ1811" s="162"/>
      <c r="AR1811" s="162"/>
      <c r="AS1811" s="162"/>
      <c r="AT1811" s="162"/>
      <c r="AU1811" s="162"/>
      <c r="AV1811" s="162"/>
      <c r="AW1811" s="162"/>
      <c r="AX1811" s="162">
        <v>1809</v>
      </c>
      <c r="AY1811" s="162" t="s">
        <v>361</v>
      </c>
      <c r="AZ1811" s="162">
        <v>0</v>
      </c>
      <c r="BA1811" s="206" t="s">
        <v>361</v>
      </c>
      <c r="BB1811" s="162" t="s">
        <v>361</v>
      </c>
    </row>
    <row r="1812" spans="34:54">
      <c r="AH1812" s="165">
        <v>1303</v>
      </c>
      <c r="AI1812" s="189">
        <v>1811</v>
      </c>
      <c r="AJ1812" s="189" t="s">
        <v>7567</v>
      </c>
      <c r="AK1812" s="183" t="s">
        <v>7568</v>
      </c>
      <c r="AL1812" s="186" t="s">
        <v>7569</v>
      </c>
      <c r="AM1812" s="162"/>
      <c r="AN1812" s="162"/>
      <c r="AO1812" s="162"/>
      <c r="AP1812" s="162"/>
      <c r="AQ1812" s="162"/>
      <c r="AR1812" s="162"/>
      <c r="AS1812" s="162"/>
      <c r="AT1812" s="162"/>
      <c r="AU1812" s="162"/>
      <c r="AV1812" s="162"/>
      <c r="AW1812" s="162"/>
      <c r="AX1812" s="162">
        <v>1810</v>
      </c>
      <c r="AY1812" s="162" t="s">
        <v>361</v>
      </c>
      <c r="AZ1812" s="162">
        <v>0</v>
      </c>
      <c r="BA1812" s="206" t="s">
        <v>361</v>
      </c>
      <c r="BB1812" s="162" t="s">
        <v>361</v>
      </c>
    </row>
    <row r="1813" spans="34:54">
      <c r="AH1813" s="165">
        <v>1303</v>
      </c>
      <c r="AI1813" s="189">
        <v>1812</v>
      </c>
      <c r="AJ1813" s="189" t="s">
        <v>7570</v>
      </c>
      <c r="AK1813" s="184" t="s">
        <v>7571</v>
      </c>
      <c r="AL1813" s="187" t="s">
        <v>7572</v>
      </c>
      <c r="AM1813" s="162"/>
      <c r="AN1813" s="162"/>
      <c r="AO1813" s="162"/>
      <c r="AP1813" s="162"/>
      <c r="AQ1813" s="162"/>
      <c r="AR1813" s="162"/>
      <c r="AS1813" s="162"/>
      <c r="AT1813" s="162"/>
      <c r="AU1813" s="162"/>
      <c r="AV1813" s="162"/>
      <c r="AW1813" s="162"/>
      <c r="AX1813" s="162">
        <v>1811</v>
      </c>
      <c r="AY1813" s="162" t="s">
        <v>361</v>
      </c>
      <c r="AZ1813" s="162">
        <v>0</v>
      </c>
      <c r="BA1813" s="206" t="s">
        <v>361</v>
      </c>
      <c r="BB1813" s="162" t="s">
        <v>361</v>
      </c>
    </row>
    <row r="1814" spans="34:54">
      <c r="AH1814" s="165">
        <v>1303</v>
      </c>
      <c r="AI1814" s="189">
        <v>1813</v>
      </c>
      <c r="AJ1814" s="189" t="s">
        <v>7573</v>
      </c>
      <c r="AK1814" s="183" t="s">
        <v>7574</v>
      </c>
      <c r="AL1814" s="186" t="s">
        <v>7575</v>
      </c>
      <c r="AM1814" s="162"/>
      <c r="AN1814" s="162"/>
      <c r="AO1814" s="162"/>
      <c r="AP1814" s="162"/>
      <c r="AQ1814" s="162"/>
      <c r="AR1814" s="162"/>
      <c r="AS1814" s="162"/>
      <c r="AT1814" s="162"/>
      <c r="AU1814" s="162"/>
      <c r="AV1814" s="162"/>
      <c r="AW1814" s="162"/>
      <c r="AX1814" s="162">
        <v>1812</v>
      </c>
      <c r="AY1814" s="162" t="s">
        <v>361</v>
      </c>
      <c r="AZ1814" s="162">
        <v>0</v>
      </c>
      <c r="BA1814" s="206" t="s">
        <v>361</v>
      </c>
      <c r="BB1814" s="162" t="s">
        <v>361</v>
      </c>
    </row>
    <row r="1815" spans="34:54">
      <c r="AH1815" s="165">
        <v>1303</v>
      </c>
      <c r="AI1815" s="189">
        <v>1814</v>
      </c>
      <c r="AJ1815" s="189" t="s">
        <v>7576</v>
      </c>
      <c r="AK1815" s="184" t="s">
        <v>7577</v>
      </c>
      <c r="AL1815" s="187" t="s">
        <v>7578</v>
      </c>
      <c r="AM1815" s="162"/>
      <c r="AN1815" s="162"/>
      <c r="AO1815" s="162"/>
      <c r="AP1815" s="162"/>
      <c r="AQ1815" s="162"/>
      <c r="AR1815" s="162"/>
      <c r="AS1815" s="162"/>
      <c r="AT1815" s="162"/>
      <c r="AU1815" s="162"/>
      <c r="AV1815" s="162"/>
      <c r="AW1815" s="162"/>
      <c r="AX1815" s="162">
        <v>1813</v>
      </c>
      <c r="AY1815" s="162" t="s">
        <v>361</v>
      </c>
      <c r="AZ1815" s="162">
        <v>0</v>
      </c>
      <c r="BA1815" s="206" t="s">
        <v>361</v>
      </c>
      <c r="BB1815" s="162" t="s">
        <v>361</v>
      </c>
    </row>
    <row r="1816" spans="34:54">
      <c r="AH1816" s="165">
        <v>1303</v>
      </c>
      <c r="AI1816" s="189">
        <v>1815</v>
      </c>
      <c r="AJ1816" s="189" t="s">
        <v>7579</v>
      </c>
      <c r="AK1816" s="183" t="s">
        <v>7580</v>
      </c>
      <c r="AL1816" s="186" t="s">
        <v>7581</v>
      </c>
      <c r="AM1816" s="162"/>
      <c r="AN1816" s="162"/>
      <c r="AO1816" s="162"/>
      <c r="AP1816" s="162"/>
      <c r="AQ1816" s="162"/>
      <c r="AR1816" s="162"/>
      <c r="AS1816" s="162"/>
      <c r="AT1816" s="162"/>
      <c r="AU1816" s="162"/>
      <c r="AV1816" s="162"/>
      <c r="AW1816" s="162"/>
      <c r="AX1816" s="162">
        <v>1814</v>
      </c>
      <c r="AY1816" s="162" t="s">
        <v>361</v>
      </c>
      <c r="AZ1816" s="162">
        <v>0</v>
      </c>
      <c r="BA1816" s="206" t="s">
        <v>361</v>
      </c>
      <c r="BB1816" s="162" t="s">
        <v>361</v>
      </c>
    </row>
    <row r="1817" spans="34:54">
      <c r="AH1817" s="165">
        <v>1303</v>
      </c>
      <c r="AI1817" s="189">
        <v>1816</v>
      </c>
      <c r="AJ1817" s="189" t="s">
        <v>7582</v>
      </c>
      <c r="AK1817" s="184" t="s">
        <v>7583</v>
      </c>
      <c r="AL1817" s="187" t="s">
        <v>7584</v>
      </c>
      <c r="AM1817" s="162"/>
      <c r="AN1817" s="162"/>
      <c r="AO1817" s="162"/>
      <c r="AP1817" s="162"/>
      <c r="AQ1817" s="162"/>
      <c r="AR1817" s="162"/>
      <c r="AS1817" s="162"/>
      <c r="AT1817" s="162"/>
      <c r="AU1817" s="162"/>
      <c r="AV1817" s="162"/>
      <c r="AW1817" s="162"/>
      <c r="AX1817" s="162">
        <v>1815</v>
      </c>
      <c r="AY1817" s="162" t="s">
        <v>361</v>
      </c>
      <c r="AZ1817" s="162">
        <v>0</v>
      </c>
      <c r="BA1817" s="206" t="s">
        <v>361</v>
      </c>
      <c r="BB1817" s="162" t="s">
        <v>361</v>
      </c>
    </row>
    <row r="1818" spans="34:54">
      <c r="AH1818" s="165">
        <v>1303</v>
      </c>
      <c r="AI1818" s="189">
        <v>1817</v>
      </c>
      <c r="AJ1818" s="189" t="s">
        <v>7585</v>
      </c>
      <c r="AK1818" s="183" t="s">
        <v>7586</v>
      </c>
      <c r="AL1818" s="186" t="s">
        <v>7587</v>
      </c>
      <c r="AM1818" s="162"/>
      <c r="AN1818" s="162"/>
      <c r="AO1818" s="162"/>
      <c r="AP1818" s="162"/>
      <c r="AQ1818" s="162"/>
      <c r="AR1818" s="162"/>
      <c r="AS1818" s="162"/>
      <c r="AT1818" s="162"/>
      <c r="AU1818" s="162"/>
      <c r="AV1818" s="162"/>
      <c r="AW1818" s="162"/>
      <c r="AX1818" s="162">
        <v>1816</v>
      </c>
      <c r="AY1818" s="162" t="s">
        <v>361</v>
      </c>
      <c r="AZ1818" s="162">
        <v>0</v>
      </c>
      <c r="BA1818" s="206" t="s">
        <v>361</v>
      </c>
      <c r="BB1818" s="162" t="s">
        <v>361</v>
      </c>
    </row>
    <row r="1819" spans="34:54">
      <c r="AH1819" s="165">
        <v>1303</v>
      </c>
      <c r="AI1819" s="189">
        <v>1818</v>
      </c>
      <c r="AJ1819" s="189" t="s">
        <v>7588</v>
      </c>
      <c r="AK1819" s="184" t="s">
        <v>7589</v>
      </c>
      <c r="AL1819" s="187" t="s">
        <v>7590</v>
      </c>
      <c r="AM1819" s="162"/>
      <c r="AN1819" s="162"/>
      <c r="AO1819" s="162"/>
      <c r="AP1819" s="162"/>
      <c r="AQ1819" s="162"/>
      <c r="AR1819" s="162"/>
      <c r="AS1819" s="162"/>
      <c r="AT1819" s="162"/>
      <c r="AU1819" s="162"/>
      <c r="AV1819" s="162"/>
      <c r="AW1819" s="162"/>
      <c r="AX1819" s="162">
        <v>1817</v>
      </c>
      <c r="AY1819" s="162" t="s">
        <v>361</v>
      </c>
      <c r="AZ1819" s="162">
        <v>0</v>
      </c>
      <c r="BA1819" s="206" t="s">
        <v>361</v>
      </c>
      <c r="BB1819" s="162" t="s">
        <v>361</v>
      </c>
    </row>
    <row r="1820" spans="34:54">
      <c r="AH1820" s="165">
        <v>1303</v>
      </c>
      <c r="AI1820" s="189">
        <v>1819</v>
      </c>
      <c r="AJ1820" s="189" t="s">
        <v>7591</v>
      </c>
      <c r="AK1820" s="183" t="s">
        <v>7592</v>
      </c>
      <c r="AL1820" s="186" t="s">
        <v>7593</v>
      </c>
      <c r="AM1820" s="162"/>
      <c r="AN1820" s="162"/>
      <c r="AO1820" s="162"/>
      <c r="AP1820" s="162"/>
      <c r="AQ1820" s="162"/>
      <c r="AR1820" s="162"/>
      <c r="AS1820" s="162"/>
      <c r="AT1820" s="162"/>
      <c r="AU1820" s="162"/>
      <c r="AV1820" s="162"/>
      <c r="AW1820" s="162"/>
      <c r="AX1820" s="162">
        <v>1818</v>
      </c>
      <c r="AY1820" s="162" t="s">
        <v>361</v>
      </c>
      <c r="AZ1820" s="162">
        <v>0</v>
      </c>
      <c r="BA1820" s="206" t="s">
        <v>361</v>
      </c>
      <c r="BB1820" s="162" t="s">
        <v>361</v>
      </c>
    </row>
    <row r="1821" spans="34:54">
      <c r="AH1821" s="165">
        <v>1303</v>
      </c>
      <c r="AI1821" s="189">
        <v>1820</v>
      </c>
      <c r="AJ1821" s="189" t="s">
        <v>7594</v>
      </c>
      <c r="AK1821" s="184" t="s">
        <v>7595</v>
      </c>
      <c r="AL1821" s="187" t="s">
        <v>7596</v>
      </c>
      <c r="AM1821" s="162"/>
      <c r="AN1821" s="162"/>
      <c r="AO1821" s="162"/>
      <c r="AP1821" s="162"/>
      <c r="AQ1821" s="162"/>
      <c r="AR1821" s="162"/>
      <c r="AS1821" s="162"/>
      <c r="AT1821" s="162"/>
      <c r="AU1821" s="162"/>
      <c r="AV1821" s="162"/>
      <c r="AW1821" s="162"/>
      <c r="AX1821" s="162">
        <v>1819</v>
      </c>
      <c r="AY1821" s="162" t="s">
        <v>361</v>
      </c>
      <c r="AZ1821" s="162">
        <v>0</v>
      </c>
      <c r="BA1821" s="206" t="s">
        <v>361</v>
      </c>
      <c r="BB1821" s="162" t="s">
        <v>361</v>
      </c>
    </row>
    <row r="1822" spans="34:54">
      <c r="AH1822" s="165">
        <v>1303</v>
      </c>
      <c r="AI1822" s="189">
        <v>1821</v>
      </c>
      <c r="AJ1822" s="189" t="s">
        <v>7597</v>
      </c>
      <c r="AK1822" s="183" t="s">
        <v>7598</v>
      </c>
      <c r="AL1822" s="186" t="s">
        <v>7599</v>
      </c>
      <c r="AM1822" s="162"/>
      <c r="AN1822" s="162"/>
      <c r="AO1822" s="162"/>
      <c r="AP1822" s="162"/>
      <c r="AQ1822" s="162"/>
      <c r="AR1822" s="162"/>
      <c r="AS1822" s="162"/>
      <c r="AT1822" s="162"/>
      <c r="AU1822" s="162"/>
      <c r="AV1822" s="162"/>
      <c r="AW1822" s="162"/>
      <c r="AX1822" s="162">
        <v>1820</v>
      </c>
      <c r="AY1822" s="162" t="s">
        <v>361</v>
      </c>
      <c r="AZ1822" s="162">
        <v>0</v>
      </c>
      <c r="BA1822" s="206" t="s">
        <v>361</v>
      </c>
      <c r="BB1822" s="162" t="s">
        <v>361</v>
      </c>
    </row>
    <row r="1823" spans="34:54">
      <c r="AH1823" s="165">
        <v>1304</v>
      </c>
      <c r="AI1823" s="189">
        <v>1822</v>
      </c>
      <c r="AJ1823" s="189" t="s">
        <v>7600</v>
      </c>
      <c r="AK1823" s="184" t="s">
        <v>1201</v>
      </c>
      <c r="AL1823" s="187" t="s">
        <v>7601</v>
      </c>
      <c r="AM1823" s="162"/>
      <c r="AN1823" s="162"/>
      <c r="AO1823" s="162"/>
      <c r="AP1823" s="162"/>
      <c r="AQ1823" s="162"/>
      <c r="AR1823" s="162"/>
      <c r="AS1823" s="162"/>
      <c r="AT1823" s="162"/>
      <c r="AU1823" s="162"/>
      <c r="AV1823" s="162"/>
      <c r="AW1823" s="162"/>
      <c r="AX1823" s="162">
        <v>1821</v>
      </c>
      <c r="AY1823" s="162" t="s">
        <v>361</v>
      </c>
      <c r="AZ1823" s="162">
        <v>0</v>
      </c>
      <c r="BA1823" s="206" t="s">
        <v>361</v>
      </c>
      <c r="BB1823" s="162" t="s">
        <v>361</v>
      </c>
    </row>
    <row r="1824" spans="34:54">
      <c r="AH1824" s="165">
        <v>1304</v>
      </c>
      <c r="AI1824" s="189">
        <v>1823</v>
      </c>
      <c r="AJ1824" s="189" t="s">
        <v>7602</v>
      </c>
      <c r="AK1824" s="183" t="s">
        <v>1203</v>
      </c>
      <c r="AL1824" s="186" t="s">
        <v>7603</v>
      </c>
      <c r="AM1824" s="162"/>
      <c r="AN1824" s="162"/>
      <c r="AO1824" s="162"/>
      <c r="AP1824" s="162"/>
      <c r="AQ1824" s="162"/>
      <c r="AR1824" s="162"/>
      <c r="AS1824" s="162"/>
      <c r="AT1824" s="162"/>
      <c r="AU1824" s="162"/>
      <c r="AV1824" s="162"/>
      <c r="AW1824" s="162"/>
      <c r="AX1824" s="162">
        <v>1822</v>
      </c>
      <c r="AY1824" s="162" t="s">
        <v>361</v>
      </c>
      <c r="AZ1824" s="162">
        <v>0</v>
      </c>
      <c r="BA1824" s="206" t="s">
        <v>361</v>
      </c>
      <c r="BB1824" s="162" t="s">
        <v>361</v>
      </c>
    </row>
    <row r="1825" spans="34:54">
      <c r="AH1825" s="165">
        <v>1304</v>
      </c>
      <c r="AI1825" s="189">
        <v>1824</v>
      </c>
      <c r="AJ1825" s="189" t="s">
        <v>7604</v>
      </c>
      <c r="AK1825" s="184" t="s">
        <v>1205</v>
      </c>
      <c r="AL1825" s="187" t="s">
        <v>7605</v>
      </c>
      <c r="AM1825" s="162"/>
      <c r="AN1825" s="162"/>
      <c r="AO1825" s="162"/>
      <c r="AP1825" s="162"/>
      <c r="AQ1825" s="162"/>
      <c r="AR1825" s="162"/>
      <c r="AS1825" s="162"/>
      <c r="AT1825" s="162"/>
      <c r="AU1825" s="162"/>
      <c r="AV1825" s="162"/>
      <c r="AW1825" s="162"/>
      <c r="AX1825" s="162">
        <v>1823</v>
      </c>
      <c r="AY1825" s="162" t="s">
        <v>361</v>
      </c>
      <c r="AZ1825" s="162">
        <v>0</v>
      </c>
      <c r="BA1825" s="206" t="s">
        <v>361</v>
      </c>
      <c r="BB1825" s="162" t="s">
        <v>361</v>
      </c>
    </row>
    <row r="1826" spans="34:54">
      <c r="AH1826" s="165">
        <v>1304</v>
      </c>
      <c r="AI1826" s="189">
        <v>1825</v>
      </c>
      <c r="AJ1826" s="189" t="s">
        <v>7606</v>
      </c>
      <c r="AK1826" s="183" t="s">
        <v>7607</v>
      </c>
      <c r="AL1826" s="186" t="s">
        <v>7608</v>
      </c>
      <c r="AM1826" s="162"/>
      <c r="AN1826" s="162"/>
      <c r="AO1826" s="162"/>
      <c r="AP1826" s="162"/>
      <c r="AQ1826" s="162"/>
      <c r="AR1826" s="162"/>
      <c r="AS1826" s="162"/>
      <c r="AT1826" s="162"/>
      <c r="AU1826" s="162"/>
      <c r="AV1826" s="162"/>
      <c r="AW1826" s="162"/>
      <c r="AX1826" s="162">
        <v>1824</v>
      </c>
      <c r="AY1826" s="162" t="s">
        <v>361</v>
      </c>
      <c r="AZ1826" s="162">
        <v>0</v>
      </c>
      <c r="BA1826" s="206" t="s">
        <v>361</v>
      </c>
      <c r="BB1826" s="162" t="s">
        <v>361</v>
      </c>
    </row>
    <row r="1827" spans="34:54">
      <c r="AH1827" s="165">
        <v>1304</v>
      </c>
      <c r="AI1827" s="189">
        <v>1826</v>
      </c>
      <c r="AJ1827" s="189" t="s">
        <v>7609</v>
      </c>
      <c r="AK1827" s="184" t="s">
        <v>7610</v>
      </c>
      <c r="AL1827" s="187" t="s">
        <v>7611</v>
      </c>
      <c r="AM1827" s="162"/>
      <c r="AN1827" s="162"/>
      <c r="AO1827" s="162"/>
      <c r="AP1827" s="162"/>
      <c r="AQ1827" s="162"/>
      <c r="AR1827" s="162"/>
      <c r="AS1827" s="162"/>
      <c r="AT1827" s="162"/>
      <c r="AU1827" s="162"/>
      <c r="AV1827" s="162"/>
      <c r="AW1827" s="162"/>
      <c r="AX1827" s="162">
        <v>1825</v>
      </c>
      <c r="AY1827" s="162" t="s">
        <v>361</v>
      </c>
      <c r="AZ1827" s="162">
        <v>0</v>
      </c>
      <c r="BA1827" s="206" t="s">
        <v>361</v>
      </c>
      <c r="BB1827" s="162" t="s">
        <v>361</v>
      </c>
    </row>
    <row r="1828" spans="34:54">
      <c r="AH1828" s="165">
        <v>1304</v>
      </c>
      <c r="AI1828" s="189">
        <v>1827</v>
      </c>
      <c r="AJ1828" s="189" t="s">
        <v>7612</v>
      </c>
      <c r="AK1828" s="183" t="s">
        <v>7613</v>
      </c>
      <c r="AL1828" s="186" t="s">
        <v>7614</v>
      </c>
      <c r="AM1828" s="162"/>
      <c r="AN1828" s="162"/>
      <c r="AO1828" s="162"/>
      <c r="AP1828" s="162"/>
      <c r="AQ1828" s="162"/>
      <c r="AR1828" s="162"/>
      <c r="AS1828" s="162"/>
      <c r="AT1828" s="162"/>
      <c r="AU1828" s="162"/>
      <c r="AV1828" s="162"/>
      <c r="AW1828" s="162"/>
      <c r="AX1828" s="162">
        <v>1826</v>
      </c>
      <c r="AY1828" s="162" t="s">
        <v>361</v>
      </c>
      <c r="AZ1828" s="162">
        <v>0</v>
      </c>
      <c r="BA1828" s="206" t="s">
        <v>361</v>
      </c>
      <c r="BB1828" s="162" t="s">
        <v>361</v>
      </c>
    </row>
    <row r="1829" spans="34:54">
      <c r="AH1829" s="165">
        <v>1304</v>
      </c>
      <c r="AI1829" s="189">
        <v>1828</v>
      </c>
      <c r="AJ1829" s="189" t="s">
        <v>7615</v>
      </c>
      <c r="AK1829" s="184" t="s">
        <v>7616</v>
      </c>
      <c r="AL1829" s="187" t="s">
        <v>7617</v>
      </c>
      <c r="AM1829" s="162"/>
      <c r="AN1829" s="162"/>
      <c r="AO1829" s="162"/>
      <c r="AP1829" s="162"/>
      <c r="AQ1829" s="162"/>
      <c r="AR1829" s="162"/>
      <c r="AS1829" s="162"/>
      <c r="AT1829" s="162"/>
      <c r="AU1829" s="162"/>
      <c r="AV1829" s="162"/>
      <c r="AW1829" s="162"/>
      <c r="AX1829" s="162">
        <v>1827</v>
      </c>
      <c r="AY1829" s="162" t="s">
        <v>361</v>
      </c>
      <c r="AZ1829" s="162">
        <v>0</v>
      </c>
      <c r="BA1829" s="206" t="s">
        <v>361</v>
      </c>
      <c r="BB1829" s="162" t="s">
        <v>361</v>
      </c>
    </row>
    <row r="1830" spans="34:54">
      <c r="AH1830" s="165">
        <v>1305</v>
      </c>
      <c r="AI1830" s="189">
        <v>1829</v>
      </c>
      <c r="AJ1830" s="189" t="s">
        <v>7618</v>
      </c>
      <c r="AK1830" s="183" t="s">
        <v>1343</v>
      </c>
      <c r="AL1830" s="186" t="s">
        <v>7619</v>
      </c>
      <c r="AM1830" s="162"/>
      <c r="AN1830" s="162"/>
      <c r="AO1830" s="162"/>
      <c r="AP1830" s="162"/>
      <c r="AQ1830" s="162"/>
      <c r="AR1830" s="162"/>
      <c r="AS1830" s="162"/>
      <c r="AT1830" s="162"/>
      <c r="AU1830" s="162"/>
      <c r="AV1830" s="162"/>
      <c r="AW1830" s="162"/>
      <c r="AX1830" s="162">
        <v>1828</v>
      </c>
      <c r="AY1830" s="162" t="s">
        <v>361</v>
      </c>
      <c r="AZ1830" s="162">
        <v>0</v>
      </c>
      <c r="BA1830" s="206" t="s">
        <v>361</v>
      </c>
      <c r="BB1830" s="162" t="s">
        <v>361</v>
      </c>
    </row>
    <row r="1831" spans="34:54">
      <c r="AH1831" s="165">
        <v>1305</v>
      </c>
      <c r="AI1831" s="189">
        <v>1830</v>
      </c>
      <c r="AJ1831" s="189" t="s">
        <v>7620</v>
      </c>
      <c r="AK1831" s="184" t="s">
        <v>7621</v>
      </c>
      <c r="AL1831" s="187" t="s">
        <v>7622</v>
      </c>
      <c r="AM1831" s="162"/>
      <c r="AN1831" s="162"/>
      <c r="AO1831" s="162"/>
      <c r="AP1831" s="162"/>
      <c r="AQ1831" s="162"/>
      <c r="AR1831" s="162"/>
      <c r="AS1831" s="162"/>
      <c r="AT1831" s="162"/>
      <c r="AU1831" s="162"/>
      <c r="AV1831" s="162"/>
      <c r="AW1831" s="162"/>
      <c r="AX1831" s="162">
        <v>1829</v>
      </c>
      <c r="AY1831" s="162" t="s">
        <v>361</v>
      </c>
      <c r="AZ1831" s="162">
        <v>0</v>
      </c>
      <c r="BA1831" s="206" t="s">
        <v>361</v>
      </c>
      <c r="BB1831" s="162" t="s">
        <v>361</v>
      </c>
    </row>
    <row r="1832" spans="34:54">
      <c r="AH1832" s="165">
        <v>1305</v>
      </c>
      <c r="AI1832" s="189">
        <v>1831</v>
      </c>
      <c r="AJ1832" s="189" t="s">
        <v>7623</v>
      </c>
      <c r="AK1832" s="183" t="s">
        <v>7624</v>
      </c>
      <c r="AL1832" s="186" t="s">
        <v>7625</v>
      </c>
      <c r="AM1832" s="162"/>
      <c r="AN1832" s="162"/>
      <c r="AO1832" s="162"/>
      <c r="AP1832" s="162"/>
      <c r="AQ1832" s="162"/>
      <c r="AR1832" s="162"/>
      <c r="AS1832" s="162"/>
      <c r="AT1832" s="162"/>
      <c r="AU1832" s="162"/>
      <c r="AV1832" s="162"/>
      <c r="AW1832" s="162"/>
      <c r="AX1832" s="162">
        <v>1830</v>
      </c>
      <c r="AY1832" s="162" t="s">
        <v>361</v>
      </c>
      <c r="AZ1832" s="162">
        <v>0</v>
      </c>
      <c r="BA1832" s="206" t="s">
        <v>361</v>
      </c>
      <c r="BB1832" s="162" t="s">
        <v>361</v>
      </c>
    </row>
    <row r="1833" spans="34:54">
      <c r="AH1833" s="165">
        <v>1305</v>
      </c>
      <c r="AI1833" s="189">
        <v>1832</v>
      </c>
      <c r="AJ1833" s="189" t="s">
        <v>7626</v>
      </c>
      <c r="AK1833" s="184" t="s">
        <v>7627</v>
      </c>
      <c r="AL1833" s="187" t="s">
        <v>7628</v>
      </c>
      <c r="AM1833" s="162"/>
      <c r="AN1833" s="162"/>
      <c r="AO1833" s="162"/>
      <c r="AP1833" s="162"/>
      <c r="AQ1833" s="162"/>
      <c r="AR1833" s="162"/>
      <c r="AS1833" s="162"/>
      <c r="AT1833" s="162"/>
      <c r="AU1833" s="162"/>
      <c r="AV1833" s="162"/>
      <c r="AW1833" s="162"/>
      <c r="AX1833" s="162">
        <v>1831</v>
      </c>
      <c r="AY1833" s="162" t="s">
        <v>361</v>
      </c>
      <c r="AZ1833" s="162">
        <v>0</v>
      </c>
      <c r="BA1833" s="206" t="s">
        <v>361</v>
      </c>
      <c r="BB1833" s="162" t="s">
        <v>361</v>
      </c>
    </row>
    <row r="1834" spans="34:54">
      <c r="AH1834" s="165">
        <v>1305</v>
      </c>
      <c r="AI1834" s="189">
        <v>1833</v>
      </c>
      <c r="AJ1834" s="189" t="s">
        <v>7629</v>
      </c>
      <c r="AK1834" s="183" t="s">
        <v>7630</v>
      </c>
      <c r="AL1834" s="186" t="s">
        <v>7631</v>
      </c>
      <c r="AM1834" s="162"/>
      <c r="AN1834" s="162"/>
      <c r="AO1834" s="162"/>
      <c r="AP1834" s="162"/>
      <c r="AQ1834" s="162"/>
      <c r="AR1834" s="162"/>
      <c r="AS1834" s="162"/>
      <c r="AT1834" s="162"/>
      <c r="AU1834" s="162"/>
      <c r="AV1834" s="162"/>
      <c r="AW1834" s="162"/>
      <c r="AX1834" s="162">
        <v>1832</v>
      </c>
      <c r="AY1834" s="162" t="s">
        <v>361</v>
      </c>
      <c r="AZ1834" s="162">
        <v>0</v>
      </c>
      <c r="BA1834" s="206" t="s">
        <v>361</v>
      </c>
      <c r="BB1834" s="162" t="s">
        <v>361</v>
      </c>
    </row>
    <row r="1835" spans="34:54">
      <c r="AH1835" s="165">
        <v>1305</v>
      </c>
      <c r="AI1835" s="189">
        <v>1834</v>
      </c>
      <c r="AJ1835" s="189" t="s">
        <v>7632</v>
      </c>
      <c r="AK1835" s="184" t="s">
        <v>7633</v>
      </c>
      <c r="AL1835" s="187" t="s">
        <v>7634</v>
      </c>
      <c r="AM1835" s="162"/>
      <c r="AN1835" s="162"/>
      <c r="AO1835" s="162"/>
      <c r="AP1835" s="162"/>
      <c r="AQ1835" s="162"/>
      <c r="AR1835" s="162"/>
      <c r="AS1835" s="162"/>
      <c r="AT1835" s="162"/>
      <c r="AU1835" s="162"/>
      <c r="AV1835" s="162"/>
      <c r="AW1835" s="162"/>
      <c r="AX1835" s="162">
        <v>1833</v>
      </c>
      <c r="AY1835" s="162" t="s">
        <v>361</v>
      </c>
      <c r="AZ1835" s="162">
        <v>0</v>
      </c>
      <c r="BA1835" s="206" t="s">
        <v>361</v>
      </c>
      <c r="BB1835" s="162" t="s">
        <v>361</v>
      </c>
    </row>
    <row r="1836" spans="34:54">
      <c r="AH1836" s="165">
        <v>1305</v>
      </c>
      <c r="AI1836" s="189">
        <v>1835</v>
      </c>
      <c r="AJ1836" s="189" t="s">
        <v>7635</v>
      </c>
      <c r="AK1836" s="183" t="s">
        <v>7636</v>
      </c>
      <c r="AL1836" s="186" t="s">
        <v>7637</v>
      </c>
      <c r="AM1836" s="162"/>
      <c r="AN1836" s="162"/>
      <c r="AO1836" s="162"/>
      <c r="AP1836" s="162"/>
      <c r="AQ1836" s="162"/>
      <c r="AR1836" s="162"/>
      <c r="AS1836" s="162"/>
      <c r="AT1836" s="162"/>
      <c r="AU1836" s="162"/>
      <c r="AV1836" s="162"/>
      <c r="AW1836" s="162"/>
      <c r="AX1836" s="162">
        <v>1834</v>
      </c>
      <c r="AY1836" s="162" t="s">
        <v>361</v>
      </c>
      <c r="AZ1836" s="162">
        <v>0</v>
      </c>
      <c r="BA1836" s="206" t="s">
        <v>361</v>
      </c>
      <c r="BB1836" s="162" t="s">
        <v>361</v>
      </c>
    </row>
    <row r="1837" spans="34:54">
      <c r="AH1837" s="165">
        <v>1305</v>
      </c>
      <c r="AI1837" s="189">
        <v>1836</v>
      </c>
      <c r="AJ1837" s="189" t="s">
        <v>7638</v>
      </c>
      <c r="AK1837" s="184" t="s">
        <v>7639</v>
      </c>
      <c r="AL1837" s="187" t="s">
        <v>7640</v>
      </c>
      <c r="AM1837" s="162"/>
      <c r="AN1837" s="162"/>
      <c r="AO1837" s="162"/>
      <c r="AP1837" s="162"/>
      <c r="AQ1837" s="162"/>
      <c r="AR1837" s="162"/>
      <c r="AS1837" s="162"/>
      <c r="AT1837" s="162"/>
      <c r="AU1837" s="162"/>
      <c r="AV1837" s="162"/>
      <c r="AW1837" s="162"/>
      <c r="AX1837" s="162">
        <v>1835</v>
      </c>
      <c r="AY1837" s="162" t="s">
        <v>361</v>
      </c>
      <c r="AZ1837" s="162">
        <v>0</v>
      </c>
      <c r="BA1837" s="206" t="s">
        <v>361</v>
      </c>
      <c r="BB1837" s="162" t="s">
        <v>361</v>
      </c>
    </row>
    <row r="1838" spans="34:54">
      <c r="AH1838" s="165">
        <v>1305</v>
      </c>
      <c r="AI1838" s="189">
        <v>1837</v>
      </c>
      <c r="AJ1838" s="189" t="s">
        <v>7641</v>
      </c>
      <c r="AK1838" s="183" t="s">
        <v>7642</v>
      </c>
      <c r="AL1838" s="186" t="s">
        <v>7643</v>
      </c>
      <c r="AM1838" s="162"/>
      <c r="AN1838" s="162"/>
      <c r="AO1838" s="162"/>
      <c r="AP1838" s="162"/>
      <c r="AQ1838" s="162"/>
      <c r="AR1838" s="162"/>
      <c r="AS1838" s="162"/>
      <c r="AT1838" s="162"/>
      <c r="AU1838" s="162"/>
      <c r="AV1838" s="162"/>
      <c r="AW1838" s="162"/>
      <c r="AX1838" s="162">
        <v>1836</v>
      </c>
      <c r="AY1838" s="162" t="s">
        <v>361</v>
      </c>
      <c r="AZ1838" s="162">
        <v>0</v>
      </c>
      <c r="BA1838" s="206" t="s">
        <v>361</v>
      </c>
      <c r="BB1838" s="162" t="s">
        <v>361</v>
      </c>
    </row>
    <row r="1839" spans="34:54">
      <c r="AH1839" s="165">
        <v>1305</v>
      </c>
      <c r="AI1839" s="189">
        <v>1838</v>
      </c>
      <c r="AJ1839" s="189" t="s">
        <v>7644</v>
      </c>
      <c r="AK1839" s="184" t="s">
        <v>7645</v>
      </c>
      <c r="AL1839" s="187" t="s">
        <v>7646</v>
      </c>
      <c r="AM1839" s="162"/>
      <c r="AN1839" s="162"/>
      <c r="AO1839" s="162"/>
      <c r="AP1839" s="162"/>
      <c r="AQ1839" s="162"/>
      <c r="AR1839" s="162"/>
      <c r="AS1839" s="162"/>
      <c r="AT1839" s="162"/>
      <c r="AU1839" s="162"/>
      <c r="AV1839" s="162"/>
      <c r="AW1839" s="162"/>
      <c r="AX1839" s="162">
        <v>1837</v>
      </c>
      <c r="AY1839" s="162" t="s">
        <v>361</v>
      </c>
      <c r="AZ1839" s="162">
        <v>0</v>
      </c>
      <c r="BA1839" s="206" t="s">
        <v>361</v>
      </c>
      <c r="BB1839" s="162" t="s">
        <v>361</v>
      </c>
    </row>
    <row r="1840" spans="34:54">
      <c r="AH1840" s="165">
        <v>1305</v>
      </c>
      <c r="AI1840" s="189">
        <v>1839</v>
      </c>
      <c r="AJ1840" s="189" t="s">
        <v>7647</v>
      </c>
      <c r="AK1840" s="183" t="s">
        <v>7648</v>
      </c>
      <c r="AL1840" s="186" t="s">
        <v>7649</v>
      </c>
      <c r="AM1840" s="162"/>
      <c r="AN1840" s="162"/>
      <c r="AO1840" s="162"/>
      <c r="AP1840" s="162"/>
      <c r="AQ1840" s="162"/>
      <c r="AR1840" s="162"/>
      <c r="AS1840" s="162"/>
      <c r="AT1840" s="162"/>
      <c r="AU1840" s="162"/>
      <c r="AV1840" s="162"/>
      <c r="AW1840" s="162"/>
      <c r="AX1840" s="162">
        <v>1838</v>
      </c>
      <c r="AY1840" s="162" t="s">
        <v>361</v>
      </c>
      <c r="AZ1840" s="162">
        <v>0</v>
      </c>
      <c r="BA1840" s="206" t="s">
        <v>361</v>
      </c>
      <c r="BB1840" s="162" t="s">
        <v>361</v>
      </c>
    </row>
    <row r="1841" spans="34:54">
      <c r="AH1841" s="165">
        <v>1305</v>
      </c>
      <c r="AI1841" s="189">
        <v>1840</v>
      </c>
      <c r="AJ1841" s="189" t="s">
        <v>7650</v>
      </c>
      <c r="AK1841" s="184" t="s">
        <v>7651</v>
      </c>
      <c r="AL1841" s="187" t="s">
        <v>7652</v>
      </c>
      <c r="AM1841" s="162"/>
      <c r="AN1841" s="162"/>
      <c r="AO1841" s="162"/>
      <c r="AP1841" s="162"/>
      <c r="AQ1841" s="162"/>
      <c r="AR1841" s="162"/>
      <c r="AS1841" s="162"/>
      <c r="AT1841" s="162"/>
      <c r="AU1841" s="162"/>
      <c r="AV1841" s="162"/>
      <c r="AW1841" s="162"/>
      <c r="AX1841" s="162">
        <v>1839</v>
      </c>
      <c r="AY1841" s="162" t="s">
        <v>361</v>
      </c>
      <c r="AZ1841" s="162">
        <v>0</v>
      </c>
      <c r="BA1841" s="206" t="s">
        <v>361</v>
      </c>
      <c r="BB1841" s="162" t="s">
        <v>361</v>
      </c>
    </row>
    <row r="1842" spans="34:54">
      <c r="AH1842" s="165">
        <v>1305</v>
      </c>
      <c r="AI1842" s="189">
        <v>1841</v>
      </c>
      <c r="AJ1842" s="189" t="s">
        <v>7653</v>
      </c>
      <c r="AK1842" s="183" t="s">
        <v>7654</v>
      </c>
      <c r="AL1842" s="186" t="s">
        <v>7655</v>
      </c>
      <c r="AM1842" s="162"/>
      <c r="AN1842" s="162"/>
      <c r="AO1842" s="162"/>
      <c r="AP1842" s="162"/>
      <c r="AQ1842" s="162"/>
      <c r="AR1842" s="162"/>
      <c r="AS1842" s="162"/>
      <c r="AT1842" s="162"/>
      <c r="AU1842" s="162"/>
      <c r="AV1842" s="162"/>
      <c r="AW1842" s="162"/>
      <c r="AX1842" s="162">
        <v>1840</v>
      </c>
      <c r="AY1842" s="162" t="s">
        <v>361</v>
      </c>
      <c r="AZ1842" s="162">
        <v>0</v>
      </c>
      <c r="BA1842" s="206" t="s">
        <v>361</v>
      </c>
      <c r="BB1842" s="162" t="s">
        <v>361</v>
      </c>
    </row>
    <row r="1843" spans="34:54">
      <c r="AH1843" s="165">
        <v>1305</v>
      </c>
      <c r="AI1843" s="189">
        <v>1842</v>
      </c>
      <c r="AJ1843" s="189" t="s">
        <v>7656</v>
      </c>
      <c r="AK1843" s="184" t="s">
        <v>7657</v>
      </c>
      <c r="AL1843" s="187" t="s">
        <v>7658</v>
      </c>
      <c r="AM1843" s="162"/>
      <c r="AN1843" s="162"/>
      <c r="AO1843" s="162"/>
      <c r="AP1843" s="162"/>
      <c r="AQ1843" s="162"/>
      <c r="AR1843" s="162"/>
      <c r="AS1843" s="162"/>
      <c r="AT1843" s="162"/>
      <c r="AU1843" s="162"/>
      <c r="AV1843" s="162"/>
      <c r="AW1843" s="162"/>
      <c r="AX1843" s="162">
        <v>1841</v>
      </c>
      <c r="AY1843" s="162" t="s">
        <v>361</v>
      </c>
      <c r="AZ1843" s="162">
        <v>0</v>
      </c>
      <c r="BA1843" s="206" t="s">
        <v>361</v>
      </c>
      <c r="BB1843" s="162" t="s">
        <v>361</v>
      </c>
    </row>
    <row r="1844" spans="34:54">
      <c r="AH1844" s="165">
        <v>1305</v>
      </c>
      <c r="AI1844" s="189">
        <v>1843</v>
      </c>
      <c r="AJ1844" s="189" t="s">
        <v>7659</v>
      </c>
      <c r="AK1844" s="183" t="s">
        <v>7660</v>
      </c>
      <c r="AL1844" s="186" t="s">
        <v>7661</v>
      </c>
      <c r="AM1844" s="162"/>
      <c r="AN1844" s="162"/>
      <c r="AO1844" s="162"/>
      <c r="AP1844" s="162"/>
      <c r="AQ1844" s="162"/>
      <c r="AR1844" s="162"/>
      <c r="AS1844" s="162"/>
      <c r="AT1844" s="162"/>
      <c r="AU1844" s="162"/>
      <c r="AV1844" s="162"/>
      <c r="AW1844" s="162"/>
      <c r="AX1844" s="162">
        <v>1842</v>
      </c>
      <c r="AY1844" s="162" t="s">
        <v>361</v>
      </c>
      <c r="AZ1844" s="162">
        <v>0</v>
      </c>
      <c r="BA1844" s="206" t="s">
        <v>361</v>
      </c>
      <c r="BB1844" s="162" t="s">
        <v>361</v>
      </c>
    </row>
    <row r="1845" spans="34:54">
      <c r="AH1845" s="165">
        <v>1306</v>
      </c>
      <c r="AI1845" s="189">
        <v>1844</v>
      </c>
      <c r="AJ1845" s="189" t="s">
        <v>7662</v>
      </c>
      <c r="AK1845" s="184" t="s">
        <v>1215</v>
      </c>
      <c r="AL1845" s="187" t="s">
        <v>7663</v>
      </c>
      <c r="AM1845" s="162"/>
      <c r="AN1845" s="162"/>
      <c r="AO1845" s="162"/>
      <c r="AP1845" s="162"/>
      <c r="AQ1845" s="162"/>
      <c r="AR1845" s="162"/>
      <c r="AS1845" s="162"/>
      <c r="AT1845" s="162"/>
      <c r="AU1845" s="162"/>
      <c r="AV1845" s="162"/>
      <c r="AW1845" s="162"/>
      <c r="AX1845" s="162">
        <v>1843</v>
      </c>
      <c r="AY1845" s="162" t="s">
        <v>361</v>
      </c>
      <c r="AZ1845" s="162">
        <v>0</v>
      </c>
      <c r="BA1845" s="206" t="s">
        <v>361</v>
      </c>
      <c r="BB1845" s="162" t="s">
        <v>361</v>
      </c>
    </row>
    <row r="1846" spans="34:54">
      <c r="AH1846" s="165">
        <v>1306</v>
      </c>
      <c r="AI1846" s="189">
        <v>1845</v>
      </c>
      <c r="AJ1846" s="189" t="s">
        <v>7664</v>
      </c>
      <c r="AK1846" s="183" t="s">
        <v>1217</v>
      </c>
      <c r="AL1846" s="186" t="s">
        <v>7665</v>
      </c>
      <c r="AM1846" s="162"/>
      <c r="AN1846" s="162"/>
      <c r="AO1846" s="162"/>
      <c r="AP1846" s="162"/>
      <c r="AQ1846" s="162"/>
      <c r="AR1846" s="162"/>
      <c r="AS1846" s="162"/>
      <c r="AT1846" s="162"/>
      <c r="AU1846" s="162"/>
      <c r="AV1846" s="162"/>
      <c r="AW1846" s="162"/>
      <c r="AX1846" s="162">
        <v>1844</v>
      </c>
      <c r="AY1846" s="162" t="s">
        <v>361</v>
      </c>
      <c r="AZ1846" s="162">
        <v>0</v>
      </c>
      <c r="BA1846" s="206" t="s">
        <v>361</v>
      </c>
      <c r="BB1846" s="162" t="s">
        <v>361</v>
      </c>
    </row>
    <row r="1847" spans="34:54">
      <c r="AH1847" s="165">
        <v>1306</v>
      </c>
      <c r="AI1847" s="189">
        <v>1846</v>
      </c>
      <c r="AJ1847" s="189" t="s">
        <v>7666</v>
      </c>
      <c r="AK1847" s="184" t="s">
        <v>1219</v>
      </c>
      <c r="AL1847" s="187" t="s">
        <v>7667</v>
      </c>
      <c r="AM1847" s="162"/>
      <c r="AN1847" s="162"/>
      <c r="AO1847" s="162"/>
      <c r="AP1847" s="162"/>
      <c r="AQ1847" s="162"/>
      <c r="AR1847" s="162"/>
      <c r="AS1847" s="162"/>
      <c r="AT1847" s="162"/>
      <c r="AU1847" s="162"/>
      <c r="AV1847" s="162"/>
      <c r="AW1847" s="162"/>
      <c r="AX1847" s="162">
        <v>1845</v>
      </c>
      <c r="AY1847" s="162" t="s">
        <v>361</v>
      </c>
      <c r="AZ1847" s="162">
        <v>0</v>
      </c>
      <c r="BA1847" s="206" t="s">
        <v>361</v>
      </c>
      <c r="BB1847" s="162" t="s">
        <v>361</v>
      </c>
    </row>
    <row r="1848" spans="34:54">
      <c r="AH1848" s="165">
        <v>1306</v>
      </c>
      <c r="AI1848" s="189">
        <v>1847</v>
      </c>
      <c r="AJ1848" s="189" t="s">
        <v>7668</v>
      </c>
      <c r="AK1848" s="183" t="s">
        <v>1221</v>
      </c>
      <c r="AL1848" s="186" t="s">
        <v>7669</v>
      </c>
      <c r="AM1848" s="162"/>
      <c r="AN1848" s="162"/>
      <c r="AO1848" s="162"/>
      <c r="AP1848" s="162"/>
      <c r="AQ1848" s="162"/>
      <c r="AR1848" s="162"/>
      <c r="AS1848" s="162"/>
      <c r="AT1848" s="162"/>
      <c r="AU1848" s="162"/>
      <c r="AV1848" s="162"/>
      <c r="AW1848" s="162"/>
      <c r="AX1848" s="162">
        <v>1846</v>
      </c>
      <c r="AY1848" s="162" t="s">
        <v>361</v>
      </c>
      <c r="AZ1848" s="162">
        <v>0</v>
      </c>
      <c r="BA1848" s="206" t="s">
        <v>361</v>
      </c>
      <c r="BB1848" s="162" t="s">
        <v>361</v>
      </c>
    </row>
    <row r="1849" spans="34:54">
      <c r="AH1849" s="165">
        <v>1306</v>
      </c>
      <c r="AI1849" s="189">
        <v>1848</v>
      </c>
      <c r="AJ1849" s="189" t="s">
        <v>7670</v>
      </c>
      <c r="AK1849" s="184" t="s">
        <v>1223</v>
      </c>
      <c r="AL1849" s="187" t="s">
        <v>7671</v>
      </c>
      <c r="AM1849" s="162"/>
      <c r="AN1849" s="162"/>
      <c r="AO1849" s="162"/>
      <c r="AP1849" s="162"/>
      <c r="AQ1849" s="162"/>
      <c r="AR1849" s="162"/>
      <c r="AS1849" s="162"/>
      <c r="AT1849" s="162"/>
      <c r="AU1849" s="162"/>
      <c r="AV1849" s="162"/>
      <c r="AW1849" s="162"/>
      <c r="AX1849" s="162">
        <v>1847</v>
      </c>
      <c r="AY1849" s="162" t="s">
        <v>361</v>
      </c>
      <c r="AZ1849" s="162">
        <v>0</v>
      </c>
      <c r="BA1849" s="206" t="s">
        <v>361</v>
      </c>
      <c r="BB1849" s="162" t="s">
        <v>361</v>
      </c>
    </row>
    <row r="1850" spans="34:54">
      <c r="AH1850" s="165">
        <v>1306</v>
      </c>
      <c r="AI1850" s="189">
        <v>1849</v>
      </c>
      <c r="AJ1850" s="189" t="s">
        <v>7672</v>
      </c>
      <c r="AK1850" s="183" t="s">
        <v>1225</v>
      </c>
      <c r="AL1850" s="186" t="s">
        <v>7673</v>
      </c>
      <c r="AM1850" s="162"/>
      <c r="AN1850" s="162"/>
      <c r="AO1850" s="162"/>
      <c r="AP1850" s="162"/>
      <c r="AQ1850" s="162"/>
      <c r="AR1850" s="162"/>
      <c r="AS1850" s="162"/>
      <c r="AT1850" s="162"/>
      <c r="AU1850" s="162"/>
      <c r="AV1850" s="162"/>
      <c r="AW1850" s="162"/>
      <c r="AX1850" s="162">
        <v>1848</v>
      </c>
      <c r="AY1850" s="162" t="s">
        <v>361</v>
      </c>
      <c r="AZ1850" s="162">
        <v>0</v>
      </c>
      <c r="BA1850" s="206" t="s">
        <v>361</v>
      </c>
      <c r="BB1850" s="162" t="s">
        <v>361</v>
      </c>
    </row>
    <row r="1851" spans="34:54">
      <c r="AH1851" s="165">
        <v>1306</v>
      </c>
      <c r="AI1851" s="189">
        <v>1850</v>
      </c>
      <c r="AJ1851" s="189" t="s">
        <v>7674</v>
      </c>
      <c r="AK1851" s="184" t="s">
        <v>1227</v>
      </c>
      <c r="AL1851" s="187" t="s">
        <v>7675</v>
      </c>
      <c r="AM1851" s="162"/>
      <c r="AN1851" s="162"/>
      <c r="AO1851" s="162"/>
      <c r="AP1851" s="162"/>
      <c r="AQ1851" s="162"/>
      <c r="AR1851" s="162"/>
      <c r="AS1851" s="162"/>
      <c r="AT1851" s="162"/>
      <c r="AU1851" s="162"/>
      <c r="AV1851" s="162"/>
      <c r="AW1851" s="162"/>
      <c r="AX1851" s="162">
        <v>1849</v>
      </c>
      <c r="AY1851" s="162" t="s">
        <v>361</v>
      </c>
      <c r="AZ1851" s="162">
        <v>0</v>
      </c>
      <c r="BA1851" s="206" t="s">
        <v>361</v>
      </c>
      <c r="BB1851" s="162" t="s">
        <v>361</v>
      </c>
    </row>
    <row r="1852" spans="34:54">
      <c r="AH1852" s="165">
        <v>1306</v>
      </c>
      <c r="AI1852" s="189">
        <v>1851</v>
      </c>
      <c r="AJ1852" s="189" t="s">
        <v>7676</v>
      </c>
      <c r="AK1852" s="183" t="s">
        <v>1229</v>
      </c>
      <c r="AL1852" s="186" t="s">
        <v>7677</v>
      </c>
      <c r="AM1852" s="162"/>
      <c r="AN1852" s="162"/>
      <c r="AO1852" s="162"/>
      <c r="AP1852" s="162"/>
      <c r="AQ1852" s="162"/>
      <c r="AR1852" s="162"/>
      <c r="AS1852" s="162"/>
      <c r="AT1852" s="162"/>
      <c r="AU1852" s="162"/>
      <c r="AV1852" s="162"/>
      <c r="AW1852" s="162"/>
      <c r="AX1852" s="162">
        <v>1850</v>
      </c>
      <c r="AY1852" s="162" t="s">
        <v>361</v>
      </c>
      <c r="AZ1852" s="162">
        <v>0</v>
      </c>
      <c r="BA1852" s="206" t="s">
        <v>361</v>
      </c>
      <c r="BB1852" s="162" t="s">
        <v>361</v>
      </c>
    </row>
    <row r="1853" spans="34:54">
      <c r="AH1853" s="165">
        <v>1306</v>
      </c>
      <c r="AI1853" s="189">
        <v>1852</v>
      </c>
      <c r="AJ1853" s="189" t="s">
        <v>7678</v>
      </c>
      <c r="AK1853" s="184" t="s">
        <v>1231</v>
      </c>
      <c r="AL1853" s="187" t="s">
        <v>7679</v>
      </c>
      <c r="AM1853" s="162"/>
      <c r="AN1853" s="162"/>
      <c r="AO1853" s="162"/>
      <c r="AP1853" s="162"/>
      <c r="AQ1853" s="162"/>
      <c r="AR1853" s="162"/>
      <c r="AS1853" s="162"/>
      <c r="AT1853" s="162"/>
      <c r="AU1853" s="162"/>
      <c r="AV1853" s="162"/>
      <c r="AW1853" s="162"/>
      <c r="AX1853" s="162">
        <v>1851</v>
      </c>
      <c r="AY1853" s="162" t="s">
        <v>361</v>
      </c>
      <c r="AZ1853" s="162">
        <v>0</v>
      </c>
      <c r="BA1853" s="206" t="s">
        <v>361</v>
      </c>
      <c r="BB1853" s="162" t="s">
        <v>361</v>
      </c>
    </row>
    <row r="1854" spans="34:54">
      <c r="AH1854" s="165">
        <v>1306</v>
      </c>
      <c r="AI1854" s="189">
        <v>1853</v>
      </c>
      <c r="AJ1854" s="189" t="s">
        <v>7680</v>
      </c>
      <c r="AK1854" s="183" t="s">
        <v>1233</v>
      </c>
      <c r="AL1854" s="186" t="s">
        <v>7681</v>
      </c>
      <c r="AM1854" s="162"/>
      <c r="AN1854" s="162"/>
      <c r="AO1854" s="162"/>
      <c r="AP1854" s="162"/>
      <c r="AQ1854" s="162"/>
      <c r="AR1854" s="162"/>
      <c r="AS1854" s="162"/>
      <c r="AT1854" s="162"/>
      <c r="AU1854" s="162"/>
      <c r="AV1854" s="162"/>
      <c r="AW1854" s="162"/>
      <c r="AX1854" s="162">
        <v>1852</v>
      </c>
      <c r="AY1854" s="162" t="s">
        <v>361</v>
      </c>
      <c r="AZ1854" s="162">
        <v>0</v>
      </c>
      <c r="BA1854" s="206" t="s">
        <v>361</v>
      </c>
      <c r="BB1854" s="162" t="s">
        <v>361</v>
      </c>
    </row>
    <row r="1855" spans="34:54">
      <c r="AH1855" s="165">
        <v>1307</v>
      </c>
      <c r="AI1855" s="189">
        <v>1854</v>
      </c>
      <c r="AJ1855" s="189" t="s">
        <v>7682</v>
      </c>
      <c r="AK1855" s="184" t="s">
        <v>7683</v>
      </c>
      <c r="AL1855" s="187" t="s">
        <v>7684</v>
      </c>
      <c r="AM1855" s="162"/>
      <c r="AN1855" s="162"/>
      <c r="AO1855" s="162"/>
      <c r="AP1855" s="162"/>
      <c r="AQ1855" s="162"/>
      <c r="AR1855" s="162"/>
      <c r="AS1855" s="162"/>
      <c r="AT1855" s="162"/>
      <c r="AU1855" s="162"/>
      <c r="AV1855" s="162"/>
      <c r="AW1855" s="162"/>
      <c r="AX1855" s="162">
        <v>1853</v>
      </c>
      <c r="AY1855" s="162" t="s">
        <v>361</v>
      </c>
      <c r="AZ1855" s="162">
        <v>0</v>
      </c>
      <c r="BA1855" s="206" t="s">
        <v>361</v>
      </c>
      <c r="BB1855" s="162" t="s">
        <v>361</v>
      </c>
    </row>
    <row r="1856" spans="34:54">
      <c r="AH1856" s="165">
        <v>1307</v>
      </c>
      <c r="AI1856" s="189">
        <v>1855</v>
      </c>
      <c r="AJ1856" s="189" t="s">
        <v>7685</v>
      </c>
      <c r="AK1856" s="183" t="s">
        <v>7686</v>
      </c>
      <c r="AL1856" s="186" t="s">
        <v>7687</v>
      </c>
      <c r="AM1856" s="162"/>
      <c r="AN1856" s="162"/>
      <c r="AO1856" s="162"/>
      <c r="AP1856" s="162"/>
      <c r="AQ1856" s="162"/>
      <c r="AR1856" s="162"/>
      <c r="AS1856" s="162"/>
      <c r="AT1856" s="162"/>
      <c r="AU1856" s="162"/>
      <c r="AV1856" s="162"/>
      <c r="AW1856" s="162"/>
      <c r="AX1856" s="162">
        <v>1854</v>
      </c>
      <c r="AY1856" s="162" t="s">
        <v>361</v>
      </c>
      <c r="AZ1856" s="162">
        <v>0</v>
      </c>
      <c r="BA1856" s="206" t="s">
        <v>361</v>
      </c>
      <c r="BB1856" s="162" t="s">
        <v>361</v>
      </c>
    </row>
    <row r="1857" spans="34:54">
      <c r="AH1857" s="165">
        <v>1307</v>
      </c>
      <c r="AI1857" s="189">
        <v>1856</v>
      </c>
      <c r="AJ1857" s="189" t="s">
        <v>7688</v>
      </c>
      <c r="AK1857" s="184" t="s">
        <v>7689</v>
      </c>
      <c r="AL1857" s="187" t="s">
        <v>7690</v>
      </c>
      <c r="AM1857" s="162"/>
      <c r="AN1857" s="162"/>
      <c r="AO1857" s="162"/>
      <c r="AP1857" s="162"/>
      <c r="AQ1857" s="162"/>
      <c r="AR1857" s="162"/>
      <c r="AS1857" s="162"/>
      <c r="AT1857" s="162"/>
      <c r="AU1857" s="162"/>
      <c r="AV1857" s="162"/>
      <c r="AW1857" s="162"/>
      <c r="AX1857" s="162">
        <v>1855</v>
      </c>
      <c r="AY1857" s="162" t="s">
        <v>361</v>
      </c>
      <c r="AZ1857" s="162">
        <v>0</v>
      </c>
      <c r="BA1857" s="206" t="s">
        <v>361</v>
      </c>
      <c r="BB1857" s="162" t="s">
        <v>361</v>
      </c>
    </row>
    <row r="1858" spans="34:54">
      <c r="AH1858" s="165">
        <v>1307</v>
      </c>
      <c r="AI1858" s="189">
        <v>1857</v>
      </c>
      <c r="AJ1858" s="189" t="s">
        <v>7691</v>
      </c>
      <c r="AK1858" s="183" t="s">
        <v>7692</v>
      </c>
      <c r="AL1858" s="186" t="s">
        <v>7693</v>
      </c>
      <c r="AM1858" s="162"/>
      <c r="AN1858" s="162"/>
      <c r="AO1858" s="162"/>
      <c r="AP1858" s="162"/>
      <c r="AQ1858" s="162"/>
      <c r="AR1858" s="162"/>
      <c r="AS1858" s="162"/>
      <c r="AT1858" s="162"/>
      <c r="AU1858" s="162"/>
      <c r="AV1858" s="162"/>
      <c r="AW1858" s="162"/>
      <c r="AX1858" s="162">
        <v>1856</v>
      </c>
      <c r="AY1858" s="162" t="s">
        <v>361</v>
      </c>
      <c r="AZ1858" s="162">
        <v>0</v>
      </c>
      <c r="BA1858" s="206" t="s">
        <v>361</v>
      </c>
      <c r="BB1858" s="162" t="s">
        <v>361</v>
      </c>
    </row>
    <row r="1859" spans="34:54">
      <c r="AH1859" s="165">
        <v>1307</v>
      </c>
      <c r="AI1859" s="189">
        <v>1858</v>
      </c>
      <c r="AJ1859" s="189" t="s">
        <v>7694</v>
      </c>
      <c r="AK1859" s="184" t="s">
        <v>7695</v>
      </c>
      <c r="AL1859" s="187" t="s">
        <v>7696</v>
      </c>
      <c r="AM1859" s="162"/>
      <c r="AN1859" s="162"/>
      <c r="AO1859" s="162"/>
      <c r="AP1859" s="162"/>
      <c r="AQ1859" s="162"/>
      <c r="AR1859" s="162"/>
      <c r="AS1859" s="162"/>
      <c r="AT1859" s="162"/>
      <c r="AU1859" s="162"/>
      <c r="AV1859" s="162"/>
      <c r="AW1859" s="162"/>
      <c r="AX1859" s="162">
        <v>1857</v>
      </c>
      <c r="AY1859" s="162" t="s">
        <v>361</v>
      </c>
      <c r="AZ1859" s="162">
        <v>0</v>
      </c>
      <c r="BA1859" s="206" t="s">
        <v>361</v>
      </c>
      <c r="BB1859" s="162" t="s">
        <v>361</v>
      </c>
    </row>
    <row r="1860" spans="34:54">
      <c r="AH1860" s="165">
        <v>1307</v>
      </c>
      <c r="AI1860" s="189">
        <v>1859</v>
      </c>
      <c r="AJ1860" s="189" t="s">
        <v>7697</v>
      </c>
      <c r="AK1860" s="183" t="s">
        <v>7698</v>
      </c>
      <c r="AL1860" s="186" t="s">
        <v>7699</v>
      </c>
      <c r="AM1860" s="162"/>
      <c r="AN1860" s="162"/>
      <c r="AO1860" s="162"/>
      <c r="AP1860" s="162"/>
      <c r="AQ1860" s="162"/>
      <c r="AR1860" s="162"/>
      <c r="AS1860" s="162"/>
      <c r="AT1860" s="162"/>
      <c r="AU1860" s="162"/>
      <c r="AV1860" s="162"/>
      <c r="AW1860" s="162"/>
      <c r="AX1860" s="162">
        <v>1858</v>
      </c>
      <c r="AY1860" s="162" t="s">
        <v>361</v>
      </c>
      <c r="AZ1860" s="162">
        <v>0</v>
      </c>
      <c r="BA1860" s="206" t="s">
        <v>361</v>
      </c>
      <c r="BB1860" s="162" t="s">
        <v>361</v>
      </c>
    </row>
    <row r="1861" spans="34:54">
      <c r="AH1861" s="165">
        <v>1307</v>
      </c>
      <c r="AI1861" s="189">
        <v>1860</v>
      </c>
      <c r="AJ1861" s="189" t="s">
        <v>7700</v>
      </c>
      <c r="AK1861" s="184" t="s">
        <v>7701</v>
      </c>
      <c r="AL1861" s="187" t="s">
        <v>7702</v>
      </c>
      <c r="AM1861" s="162"/>
      <c r="AN1861" s="162"/>
      <c r="AO1861" s="162"/>
      <c r="AP1861" s="162"/>
      <c r="AQ1861" s="162"/>
      <c r="AR1861" s="162"/>
      <c r="AS1861" s="162"/>
      <c r="AT1861" s="162"/>
      <c r="AU1861" s="162"/>
      <c r="AV1861" s="162"/>
      <c r="AW1861" s="162"/>
      <c r="AX1861" s="162">
        <v>1859</v>
      </c>
      <c r="AY1861" s="162" t="s">
        <v>361</v>
      </c>
      <c r="AZ1861" s="162">
        <v>0</v>
      </c>
      <c r="BA1861" s="206" t="s">
        <v>361</v>
      </c>
      <c r="BB1861" s="162" t="s">
        <v>361</v>
      </c>
    </row>
    <row r="1862" spans="34:54">
      <c r="AH1862" s="165">
        <v>1307</v>
      </c>
      <c r="AI1862" s="189">
        <v>1861</v>
      </c>
      <c r="AJ1862" s="189" t="s">
        <v>7703</v>
      </c>
      <c r="AK1862" s="183" t="s">
        <v>7704</v>
      </c>
      <c r="AL1862" s="186" t="s">
        <v>7705</v>
      </c>
      <c r="AM1862" s="162"/>
      <c r="AN1862" s="162"/>
      <c r="AO1862" s="162"/>
      <c r="AP1862" s="162"/>
      <c r="AQ1862" s="162"/>
      <c r="AR1862" s="162"/>
      <c r="AS1862" s="162"/>
      <c r="AT1862" s="162"/>
      <c r="AU1862" s="162"/>
      <c r="AV1862" s="162"/>
      <c r="AW1862" s="162"/>
      <c r="AX1862" s="162">
        <v>1860</v>
      </c>
      <c r="AY1862" s="162" t="s">
        <v>361</v>
      </c>
      <c r="AZ1862" s="162">
        <v>0</v>
      </c>
      <c r="BA1862" s="206" t="s">
        <v>361</v>
      </c>
      <c r="BB1862" s="162" t="s">
        <v>361</v>
      </c>
    </row>
    <row r="1863" spans="34:54">
      <c r="AH1863" s="165">
        <v>1307</v>
      </c>
      <c r="AI1863" s="189">
        <v>1862</v>
      </c>
      <c r="AJ1863" s="189" t="s">
        <v>7706</v>
      </c>
      <c r="AK1863" s="184" t="s">
        <v>7707</v>
      </c>
      <c r="AL1863" s="187" t="s">
        <v>7708</v>
      </c>
      <c r="AM1863" s="162"/>
      <c r="AN1863" s="162"/>
      <c r="AO1863" s="162"/>
      <c r="AP1863" s="162"/>
      <c r="AQ1863" s="162"/>
      <c r="AR1863" s="162"/>
      <c r="AS1863" s="162"/>
      <c r="AT1863" s="162"/>
      <c r="AU1863" s="162"/>
      <c r="AV1863" s="162"/>
      <c r="AW1863" s="162"/>
      <c r="AX1863" s="162">
        <v>1861</v>
      </c>
      <c r="AY1863" s="162" t="s">
        <v>361</v>
      </c>
      <c r="AZ1863" s="162">
        <v>0</v>
      </c>
      <c r="BA1863" s="206" t="s">
        <v>361</v>
      </c>
      <c r="BB1863" s="162" t="s">
        <v>361</v>
      </c>
    </row>
    <row r="1864" spans="34:54">
      <c r="AH1864" s="165">
        <v>1307</v>
      </c>
      <c r="AI1864" s="189">
        <v>1863</v>
      </c>
      <c r="AJ1864" s="189" t="s">
        <v>7709</v>
      </c>
      <c r="AK1864" s="183" t="s">
        <v>7710</v>
      </c>
      <c r="AL1864" s="186" t="s">
        <v>7711</v>
      </c>
      <c r="AM1864" s="162"/>
      <c r="AN1864" s="162"/>
      <c r="AO1864" s="162"/>
      <c r="AP1864" s="162"/>
      <c r="AQ1864" s="162"/>
      <c r="AR1864" s="162"/>
      <c r="AS1864" s="162"/>
      <c r="AT1864" s="162"/>
      <c r="AU1864" s="162"/>
      <c r="AV1864" s="162"/>
      <c r="AW1864" s="162"/>
      <c r="AX1864" s="162">
        <v>1862</v>
      </c>
      <c r="AY1864" s="162" t="s">
        <v>361</v>
      </c>
      <c r="AZ1864" s="162">
        <v>0</v>
      </c>
      <c r="BA1864" s="206" t="s">
        <v>361</v>
      </c>
      <c r="BB1864" s="162" t="s">
        <v>361</v>
      </c>
    </row>
    <row r="1865" spans="34:54">
      <c r="AH1865" s="165">
        <v>1307</v>
      </c>
      <c r="AI1865" s="189">
        <v>1864</v>
      </c>
      <c r="AJ1865" s="189" t="s">
        <v>7712</v>
      </c>
      <c r="AK1865" s="184" t="s">
        <v>7713</v>
      </c>
      <c r="AL1865" s="187" t="s">
        <v>7714</v>
      </c>
      <c r="AM1865" s="162"/>
      <c r="AN1865" s="162"/>
      <c r="AO1865" s="162"/>
      <c r="AP1865" s="162"/>
      <c r="AQ1865" s="162"/>
      <c r="AR1865" s="162"/>
      <c r="AS1865" s="162"/>
      <c r="AT1865" s="162"/>
      <c r="AU1865" s="162"/>
      <c r="AV1865" s="162"/>
      <c r="AW1865" s="162"/>
      <c r="AX1865" s="162">
        <v>1863</v>
      </c>
      <c r="AY1865" s="162" t="s">
        <v>361</v>
      </c>
      <c r="AZ1865" s="162">
        <v>0</v>
      </c>
      <c r="BA1865" s="206" t="s">
        <v>361</v>
      </c>
      <c r="BB1865" s="162" t="s">
        <v>361</v>
      </c>
    </row>
    <row r="1866" spans="34:54">
      <c r="AH1866" s="165">
        <v>1307</v>
      </c>
      <c r="AI1866" s="189">
        <v>1865</v>
      </c>
      <c r="AJ1866" s="189" t="s">
        <v>7715</v>
      </c>
      <c r="AK1866" s="183" t="s">
        <v>7716</v>
      </c>
      <c r="AL1866" s="186" t="s">
        <v>7717</v>
      </c>
      <c r="AM1866" s="162"/>
      <c r="AN1866" s="162"/>
      <c r="AO1866" s="162"/>
      <c r="AP1866" s="162"/>
      <c r="AQ1866" s="162"/>
      <c r="AR1866" s="162"/>
      <c r="AS1866" s="162"/>
      <c r="AT1866" s="162"/>
      <c r="AU1866" s="162"/>
      <c r="AV1866" s="162"/>
      <c r="AW1866" s="162"/>
      <c r="AX1866" s="162">
        <v>1864</v>
      </c>
      <c r="AY1866" s="162" t="s">
        <v>361</v>
      </c>
      <c r="AZ1866" s="162">
        <v>0</v>
      </c>
      <c r="BA1866" s="206" t="s">
        <v>361</v>
      </c>
      <c r="BB1866" s="162" t="s">
        <v>361</v>
      </c>
    </row>
    <row r="1867" spans="34:54">
      <c r="AH1867" s="165">
        <v>1307</v>
      </c>
      <c r="AI1867" s="189">
        <v>1866</v>
      </c>
      <c r="AJ1867" s="189" t="s">
        <v>7718</v>
      </c>
      <c r="AK1867" s="184" t="s">
        <v>7719</v>
      </c>
      <c r="AL1867" s="187" t="s">
        <v>7720</v>
      </c>
      <c r="AM1867" s="162"/>
      <c r="AN1867" s="162"/>
      <c r="AO1867" s="162"/>
      <c r="AP1867" s="162"/>
      <c r="AQ1867" s="162"/>
      <c r="AR1867" s="162"/>
      <c r="AS1867" s="162"/>
      <c r="AT1867" s="162"/>
      <c r="AU1867" s="162"/>
      <c r="AV1867" s="162"/>
      <c r="AW1867" s="162"/>
      <c r="AX1867" s="162">
        <v>1865</v>
      </c>
      <c r="AY1867" s="162" t="s">
        <v>361</v>
      </c>
      <c r="AZ1867" s="162">
        <v>0</v>
      </c>
      <c r="BA1867" s="206" t="s">
        <v>361</v>
      </c>
      <c r="BB1867" s="162" t="s">
        <v>361</v>
      </c>
    </row>
    <row r="1868" spans="34:54">
      <c r="AH1868" s="165">
        <v>1307</v>
      </c>
      <c r="AI1868" s="189">
        <v>1867</v>
      </c>
      <c r="AJ1868" s="189" t="s">
        <v>7721</v>
      </c>
      <c r="AK1868" s="183" t="s">
        <v>7722</v>
      </c>
      <c r="AL1868" s="186" t="s">
        <v>7723</v>
      </c>
      <c r="AM1868" s="162"/>
      <c r="AN1868" s="162"/>
      <c r="AO1868" s="162"/>
      <c r="AP1868" s="162"/>
      <c r="AQ1868" s="162"/>
      <c r="AR1868" s="162"/>
      <c r="AS1868" s="162"/>
      <c r="AT1868" s="162"/>
      <c r="AU1868" s="162"/>
      <c r="AV1868" s="162"/>
      <c r="AW1868" s="162"/>
      <c r="AX1868" s="162">
        <v>1866</v>
      </c>
      <c r="AY1868" s="162" t="s">
        <v>361</v>
      </c>
      <c r="AZ1868" s="162">
        <v>0</v>
      </c>
      <c r="BA1868" s="206" t="s">
        <v>361</v>
      </c>
      <c r="BB1868" s="162" t="s">
        <v>361</v>
      </c>
    </row>
    <row r="1869" spans="34:54">
      <c r="AH1869" s="165">
        <v>1307</v>
      </c>
      <c r="AI1869" s="189">
        <v>1868</v>
      </c>
      <c r="AJ1869" s="189" t="s">
        <v>7724</v>
      </c>
      <c r="AK1869" s="184" t="s">
        <v>7725</v>
      </c>
      <c r="AL1869" s="187" t="s">
        <v>7726</v>
      </c>
      <c r="AM1869" s="162"/>
      <c r="AN1869" s="162"/>
      <c r="AO1869" s="162"/>
      <c r="AP1869" s="162"/>
      <c r="AQ1869" s="162"/>
      <c r="AR1869" s="162"/>
      <c r="AS1869" s="162"/>
      <c r="AT1869" s="162"/>
      <c r="AU1869" s="162"/>
      <c r="AV1869" s="162"/>
      <c r="AW1869" s="162"/>
      <c r="AX1869" s="162">
        <v>1867</v>
      </c>
      <c r="AY1869" s="162" t="s">
        <v>361</v>
      </c>
      <c r="AZ1869" s="162">
        <v>0</v>
      </c>
      <c r="BA1869" s="206" t="s">
        <v>361</v>
      </c>
      <c r="BB1869" s="162" t="s">
        <v>361</v>
      </c>
    </row>
    <row r="1870" spans="34:54">
      <c r="AH1870" s="165">
        <v>1307</v>
      </c>
      <c r="AI1870" s="189">
        <v>1869</v>
      </c>
      <c r="AJ1870" s="189" t="s">
        <v>7727</v>
      </c>
      <c r="AK1870" s="183" t="s">
        <v>7728</v>
      </c>
      <c r="AL1870" s="186" t="s">
        <v>7729</v>
      </c>
      <c r="AM1870" s="162"/>
      <c r="AN1870" s="162"/>
      <c r="AO1870" s="162"/>
      <c r="AP1870" s="162"/>
      <c r="AQ1870" s="162"/>
      <c r="AR1870" s="162"/>
      <c r="AS1870" s="162"/>
      <c r="AT1870" s="162"/>
      <c r="AU1870" s="162"/>
      <c r="AV1870" s="162"/>
      <c r="AW1870" s="162"/>
      <c r="AX1870" s="162">
        <v>1868</v>
      </c>
      <c r="AY1870" s="162" t="s">
        <v>361</v>
      </c>
      <c r="AZ1870" s="162">
        <v>0</v>
      </c>
      <c r="BA1870" s="206" t="s">
        <v>361</v>
      </c>
      <c r="BB1870" s="162" t="s">
        <v>361</v>
      </c>
    </row>
    <row r="1871" spans="34:54">
      <c r="AH1871" s="165">
        <v>1308</v>
      </c>
      <c r="AI1871" s="189">
        <v>1870</v>
      </c>
      <c r="AJ1871" s="189" t="s">
        <v>7730</v>
      </c>
      <c r="AK1871" s="184" t="s">
        <v>7731</v>
      </c>
      <c r="AL1871" s="187" t="s">
        <v>7732</v>
      </c>
      <c r="AM1871" s="162"/>
      <c r="AN1871" s="162"/>
      <c r="AO1871" s="162"/>
      <c r="AP1871" s="162"/>
      <c r="AQ1871" s="162"/>
      <c r="AR1871" s="162"/>
      <c r="AS1871" s="162"/>
      <c r="AT1871" s="162"/>
      <c r="AU1871" s="162"/>
      <c r="AV1871" s="162"/>
      <c r="AW1871" s="162"/>
      <c r="AX1871" s="162">
        <v>1869</v>
      </c>
      <c r="AY1871" s="162" t="s">
        <v>361</v>
      </c>
      <c r="AZ1871" s="162">
        <v>0</v>
      </c>
      <c r="BA1871" s="206" t="s">
        <v>361</v>
      </c>
      <c r="BB1871" s="162" t="s">
        <v>361</v>
      </c>
    </row>
    <row r="1872" spans="34:54">
      <c r="AH1872" s="165">
        <v>1308</v>
      </c>
      <c r="AI1872" s="189">
        <v>1871</v>
      </c>
      <c r="AJ1872" s="189" t="s">
        <v>7733</v>
      </c>
      <c r="AK1872" s="183" t="s">
        <v>7734</v>
      </c>
      <c r="AL1872" s="186" t="s">
        <v>7735</v>
      </c>
      <c r="AM1872" s="162"/>
      <c r="AN1872" s="162"/>
      <c r="AO1872" s="162"/>
      <c r="AP1872" s="162"/>
      <c r="AQ1872" s="162"/>
      <c r="AR1872" s="162"/>
      <c r="AS1872" s="162"/>
      <c r="AT1872" s="162"/>
      <c r="AU1872" s="162"/>
      <c r="AV1872" s="162"/>
      <c r="AW1872" s="162"/>
      <c r="AX1872" s="162">
        <v>1870</v>
      </c>
      <c r="AY1872" s="162" t="s">
        <v>361</v>
      </c>
      <c r="AZ1872" s="162">
        <v>0</v>
      </c>
      <c r="BA1872" s="206" t="s">
        <v>361</v>
      </c>
      <c r="BB1872" s="162" t="s">
        <v>361</v>
      </c>
    </row>
    <row r="1873" spans="34:54">
      <c r="AH1873" s="165">
        <v>1308</v>
      </c>
      <c r="AI1873" s="189">
        <v>1872</v>
      </c>
      <c r="AJ1873" s="189" t="s">
        <v>7736</v>
      </c>
      <c r="AK1873" s="184" t="s">
        <v>7737</v>
      </c>
      <c r="AL1873" s="187" t="s">
        <v>7738</v>
      </c>
      <c r="AM1873" s="162"/>
      <c r="AN1873" s="162"/>
      <c r="AO1873" s="162"/>
      <c r="AP1873" s="162"/>
      <c r="AQ1873" s="162"/>
      <c r="AR1873" s="162"/>
      <c r="AS1873" s="162"/>
      <c r="AT1873" s="162"/>
      <c r="AU1873" s="162"/>
      <c r="AV1873" s="162"/>
      <c r="AW1873" s="162"/>
      <c r="AX1873" s="162">
        <v>1871</v>
      </c>
      <c r="AY1873" s="162" t="s">
        <v>361</v>
      </c>
      <c r="AZ1873" s="162">
        <v>0</v>
      </c>
      <c r="BA1873" s="206" t="s">
        <v>361</v>
      </c>
      <c r="BB1873" s="162" t="s">
        <v>361</v>
      </c>
    </row>
    <row r="1874" spans="34:54">
      <c r="AH1874" s="165">
        <v>1308</v>
      </c>
      <c r="AI1874" s="189">
        <v>1873</v>
      </c>
      <c r="AJ1874" s="189" t="s">
        <v>7739</v>
      </c>
      <c r="AK1874" s="183" t="s">
        <v>7740</v>
      </c>
      <c r="AL1874" s="186" t="s">
        <v>7741</v>
      </c>
      <c r="AM1874" s="162"/>
      <c r="AN1874" s="162"/>
      <c r="AO1874" s="162"/>
      <c r="AP1874" s="162"/>
      <c r="AQ1874" s="162"/>
      <c r="AR1874" s="162"/>
      <c r="AS1874" s="162"/>
      <c r="AT1874" s="162"/>
      <c r="AU1874" s="162"/>
      <c r="AV1874" s="162"/>
      <c r="AW1874" s="162"/>
      <c r="AX1874" s="162">
        <v>1872</v>
      </c>
      <c r="AY1874" s="162" t="s">
        <v>361</v>
      </c>
      <c r="AZ1874" s="162">
        <v>0</v>
      </c>
      <c r="BA1874" s="206" t="s">
        <v>361</v>
      </c>
      <c r="BB1874" s="162" t="s">
        <v>361</v>
      </c>
    </row>
    <row r="1875" spans="34:54">
      <c r="AH1875" s="165">
        <v>1309</v>
      </c>
      <c r="AI1875" s="189">
        <v>1874</v>
      </c>
      <c r="AJ1875" s="189" t="s">
        <v>7742</v>
      </c>
      <c r="AK1875" s="184" t="s">
        <v>7743</v>
      </c>
      <c r="AL1875" s="187" t="s">
        <v>7744</v>
      </c>
      <c r="AM1875" s="162"/>
      <c r="AN1875" s="162"/>
      <c r="AO1875" s="162"/>
      <c r="AP1875" s="162"/>
      <c r="AQ1875" s="162"/>
      <c r="AR1875" s="162"/>
      <c r="AS1875" s="162"/>
      <c r="AT1875" s="162"/>
      <c r="AU1875" s="162"/>
      <c r="AV1875" s="162"/>
      <c r="AW1875" s="162"/>
      <c r="AX1875" s="162">
        <v>1873</v>
      </c>
      <c r="AY1875" s="162" t="s">
        <v>361</v>
      </c>
      <c r="AZ1875" s="162">
        <v>0</v>
      </c>
      <c r="BA1875" s="206" t="s">
        <v>361</v>
      </c>
      <c r="BB1875" s="162" t="s">
        <v>361</v>
      </c>
    </row>
    <row r="1876" spans="34:54">
      <c r="AH1876" s="165">
        <v>1309</v>
      </c>
      <c r="AI1876" s="189">
        <v>1875</v>
      </c>
      <c r="AJ1876" s="189" t="s">
        <v>7745</v>
      </c>
      <c r="AK1876" s="183" t="s">
        <v>7746</v>
      </c>
      <c r="AL1876" s="186" t="s">
        <v>7747</v>
      </c>
      <c r="AM1876" s="162"/>
      <c r="AN1876" s="162"/>
      <c r="AO1876" s="162"/>
      <c r="AP1876" s="162"/>
      <c r="AQ1876" s="162"/>
      <c r="AR1876" s="162"/>
      <c r="AS1876" s="162"/>
      <c r="AT1876" s="162"/>
      <c r="AU1876" s="162"/>
      <c r="AV1876" s="162"/>
      <c r="AW1876" s="162"/>
      <c r="AX1876" s="162">
        <v>1874</v>
      </c>
      <c r="AY1876" s="162" t="s">
        <v>361</v>
      </c>
      <c r="AZ1876" s="162">
        <v>0</v>
      </c>
      <c r="BA1876" s="206" t="s">
        <v>361</v>
      </c>
      <c r="BB1876" s="162" t="s">
        <v>361</v>
      </c>
    </row>
    <row r="1877" spans="34:54">
      <c r="AH1877" s="165">
        <v>1309</v>
      </c>
      <c r="AI1877" s="189">
        <v>1876</v>
      </c>
      <c r="AJ1877" s="189" t="s">
        <v>7748</v>
      </c>
      <c r="AK1877" s="184" t="s">
        <v>4285</v>
      </c>
      <c r="AL1877" s="187" t="s">
        <v>7749</v>
      </c>
      <c r="AM1877" s="162"/>
      <c r="AN1877" s="162"/>
      <c r="AO1877" s="162"/>
      <c r="AP1877" s="162"/>
      <c r="AQ1877" s="162"/>
      <c r="AR1877" s="162"/>
      <c r="AS1877" s="162"/>
      <c r="AT1877" s="162"/>
      <c r="AU1877" s="162"/>
      <c r="AV1877" s="162"/>
      <c r="AW1877" s="162"/>
      <c r="AX1877" s="162">
        <v>1875</v>
      </c>
      <c r="AY1877" s="162" t="s">
        <v>361</v>
      </c>
      <c r="AZ1877" s="162">
        <v>0</v>
      </c>
      <c r="BA1877" s="206" t="s">
        <v>361</v>
      </c>
      <c r="BB1877" s="162" t="s">
        <v>361</v>
      </c>
    </row>
    <row r="1878" spans="34:54">
      <c r="AH1878" s="165">
        <v>1309</v>
      </c>
      <c r="AI1878" s="189">
        <v>1877</v>
      </c>
      <c r="AJ1878" s="189" t="s">
        <v>7750</v>
      </c>
      <c r="AK1878" s="183" t="s">
        <v>7751</v>
      </c>
      <c r="AL1878" s="186" t="s">
        <v>7752</v>
      </c>
      <c r="AM1878" s="162"/>
      <c r="AN1878" s="162"/>
      <c r="AO1878" s="162"/>
      <c r="AP1878" s="162"/>
      <c r="AQ1878" s="162"/>
      <c r="AR1878" s="162"/>
      <c r="AS1878" s="162"/>
      <c r="AT1878" s="162"/>
      <c r="AU1878" s="162"/>
      <c r="AV1878" s="162"/>
      <c r="AW1878" s="162"/>
      <c r="AX1878" s="162">
        <v>1876</v>
      </c>
      <c r="AY1878" s="162" t="s">
        <v>361</v>
      </c>
      <c r="AZ1878" s="162">
        <v>0</v>
      </c>
      <c r="BA1878" s="206" t="s">
        <v>361</v>
      </c>
      <c r="BB1878" s="162" t="s">
        <v>361</v>
      </c>
    </row>
    <row r="1879" spans="34:54">
      <c r="AH1879" s="165">
        <v>1309</v>
      </c>
      <c r="AI1879" s="189">
        <v>1878</v>
      </c>
      <c r="AJ1879" s="189" t="s">
        <v>7753</v>
      </c>
      <c r="AK1879" s="184" t="s">
        <v>7754</v>
      </c>
      <c r="AL1879" s="187" t="s">
        <v>7755</v>
      </c>
      <c r="AM1879" s="162"/>
      <c r="AN1879" s="162"/>
      <c r="AO1879" s="162"/>
      <c r="AP1879" s="162"/>
      <c r="AQ1879" s="162"/>
      <c r="AR1879" s="162"/>
      <c r="AS1879" s="162"/>
      <c r="AT1879" s="162"/>
      <c r="AU1879" s="162"/>
      <c r="AV1879" s="162"/>
      <c r="AW1879" s="162"/>
      <c r="AX1879" s="162">
        <v>1877</v>
      </c>
      <c r="AY1879" s="162" t="s">
        <v>361</v>
      </c>
      <c r="AZ1879" s="162">
        <v>0</v>
      </c>
      <c r="BA1879" s="206" t="s">
        <v>361</v>
      </c>
      <c r="BB1879" s="162" t="s">
        <v>361</v>
      </c>
    </row>
    <row r="1880" spans="34:54">
      <c r="AH1880" s="165">
        <v>1309</v>
      </c>
      <c r="AI1880" s="189">
        <v>1879</v>
      </c>
      <c r="AJ1880" s="189" t="s">
        <v>7756</v>
      </c>
      <c r="AK1880" s="183" t="s">
        <v>7757</v>
      </c>
      <c r="AL1880" s="186" t="s">
        <v>7758</v>
      </c>
      <c r="AM1880" s="162"/>
      <c r="AN1880" s="162"/>
      <c r="AO1880" s="162"/>
      <c r="AP1880" s="162"/>
      <c r="AQ1880" s="162"/>
      <c r="AR1880" s="162"/>
      <c r="AS1880" s="162"/>
      <c r="AT1880" s="162"/>
      <c r="AU1880" s="162"/>
      <c r="AV1880" s="162"/>
      <c r="AW1880" s="162"/>
      <c r="AX1880" s="162">
        <v>1878</v>
      </c>
      <c r="AY1880" s="162" t="s">
        <v>361</v>
      </c>
      <c r="AZ1880" s="162">
        <v>0</v>
      </c>
      <c r="BA1880" s="206" t="s">
        <v>361</v>
      </c>
      <c r="BB1880" s="162" t="s">
        <v>361</v>
      </c>
    </row>
    <row r="1881" spans="34:54">
      <c r="AH1881" s="165">
        <v>1309</v>
      </c>
      <c r="AI1881" s="189">
        <v>1880</v>
      </c>
      <c r="AJ1881" s="189" t="s">
        <v>7759</v>
      </c>
      <c r="AK1881" s="184" t="s">
        <v>7760</v>
      </c>
      <c r="AL1881" s="187" t="s">
        <v>7761</v>
      </c>
      <c r="AM1881" s="162"/>
      <c r="AN1881" s="162"/>
      <c r="AO1881" s="162"/>
      <c r="AP1881" s="162"/>
      <c r="AQ1881" s="162"/>
      <c r="AR1881" s="162"/>
      <c r="AS1881" s="162"/>
      <c r="AT1881" s="162"/>
      <c r="AU1881" s="162"/>
      <c r="AV1881" s="162"/>
      <c r="AW1881" s="162"/>
      <c r="AX1881" s="162">
        <v>1879</v>
      </c>
      <c r="AY1881" s="162" t="s">
        <v>361</v>
      </c>
      <c r="AZ1881" s="162">
        <v>0</v>
      </c>
      <c r="BA1881" s="206" t="s">
        <v>361</v>
      </c>
      <c r="BB1881" s="162" t="s">
        <v>361</v>
      </c>
    </row>
    <row r="1882" spans="34:54">
      <c r="AH1882" s="165">
        <v>1309</v>
      </c>
      <c r="AI1882" s="189">
        <v>1881</v>
      </c>
      <c r="AJ1882" s="189" t="s">
        <v>7762</v>
      </c>
      <c r="AK1882" s="183" t="s">
        <v>7763</v>
      </c>
      <c r="AL1882" s="186" t="s">
        <v>7764</v>
      </c>
      <c r="AM1882" s="162"/>
      <c r="AN1882" s="162"/>
      <c r="AO1882" s="162"/>
      <c r="AP1882" s="162"/>
      <c r="AQ1882" s="162"/>
      <c r="AR1882" s="162"/>
      <c r="AS1882" s="162"/>
      <c r="AT1882" s="162"/>
      <c r="AU1882" s="162"/>
      <c r="AV1882" s="162"/>
      <c r="AW1882" s="162"/>
      <c r="AX1882" s="162">
        <v>1880</v>
      </c>
      <c r="AY1882" s="162" t="s">
        <v>361</v>
      </c>
      <c r="AZ1882" s="162">
        <v>0</v>
      </c>
      <c r="BA1882" s="206" t="s">
        <v>361</v>
      </c>
      <c r="BB1882" s="162" t="s">
        <v>361</v>
      </c>
    </row>
    <row r="1883" spans="34:54">
      <c r="AH1883" s="165">
        <v>1309</v>
      </c>
      <c r="AI1883" s="189">
        <v>1882</v>
      </c>
      <c r="AJ1883" s="189" t="s">
        <v>7765</v>
      </c>
      <c r="AK1883" s="184" t="s">
        <v>7766</v>
      </c>
      <c r="AL1883" s="187" t="s">
        <v>7767</v>
      </c>
      <c r="AM1883" s="162"/>
      <c r="AN1883" s="162"/>
      <c r="AO1883" s="162"/>
      <c r="AP1883" s="162"/>
      <c r="AQ1883" s="162"/>
      <c r="AR1883" s="162"/>
      <c r="AS1883" s="162"/>
      <c r="AT1883" s="162"/>
      <c r="AU1883" s="162"/>
      <c r="AV1883" s="162"/>
      <c r="AW1883" s="162"/>
      <c r="AX1883" s="162">
        <v>1881</v>
      </c>
      <c r="AY1883" s="162" t="s">
        <v>361</v>
      </c>
      <c r="AZ1883" s="162">
        <v>0</v>
      </c>
      <c r="BA1883" s="206" t="s">
        <v>361</v>
      </c>
      <c r="BB1883" s="162" t="s">
        <v>361</v>
      </c>
    </row>
    <row r="1884" spans="34:54">
      <c r="AH1884" s="165">
        <v>1309</v>
      </c>
      <c r="AI1884" s="189">
        <v>1883</v>
      </c>
      <c r="AJ1884" s="189" t="s">
        <v>7768</v>
      </c>
      <c r="AK1884" s="183" t="s">
        <v>7769</v>
      </c>
      <c r="AL1884" s="186" t="s">
        <v>7770</v>
      </c>
      <c r="AM1884" s="162"/>
      <c r="AN1884" s="162"/>
      <c r="AO1884" s="162"/>
      <c r="AP1884" s="162"/>
      <c r="AQ1884" s="162"/>
      <c r="AR1884" s="162"/>
      <c r="AS1884" s="162"/>
      <c r="AT1884" s="162"/>
      <c r="AU1884" s="162"/>
      <c r="AV1884" s="162"/>
      <c r="AW1884" s="162"/>
      <c r="AX1884" s="162">
        <v>1882</v>
      </c>
      <c r="AY1884" s="162" t="s">
        <v>361</v>
      </c>
      <c r="AZ1884" s="162">
        <v>0</v>
      </c>
      <c r="BA1884" s="206" t="s">
        <v>361</v>
      </c>
      <c r="BB1884" s="162" t="s">
        <v>361</v>
      </c>
    </row>
    <row r="1885" spans="34:54">
      <c r="AH1885" s="165">
        <v>1309</v>
      </c>
      <c r="AI1885" s="189">
        <v>1884</v>
      </c>
      <c r="AJ1885" s="189" t="s">
        <v>7771</v>
      </c>
      <c r="AK1885" s="184" t="s">
        <v>227</v>
      </c>
      <c r="AL1885" s="187" t="s">
        <v>7772</v>
      </c>
      <c r="AM1885" s="162"/>
      <c r="AN1885" s="162"/>
      <c r="AO1885" s="162"/>
      <c r="AP1885" s="162"/>
      <c r="AQ1885" s="162"/>
      <c r="AR1885" s="162"/>
      <c r="AS1885" s="162"/>
      <c r="AT1885" s="162"/>
      <c r="AU1885" s="162"/>
      <c r="AV1885" s="162"/>
      <c r="AW1885" s="162"/>
      <c r="AX1885" s="162">
        <v>1883</v>
      </c>
      <c r="AY1885" s="162" t="s">
        <v>361</v>
      </c>
      <c r="AZ1885" s="162">
        <v>0</v>
      </c>
      <c r="BA1885" s="206" t="s">
        <v>361</v>
      </c>
      <c r="BB1885" s="162" t="s">
        <v>361</v>
      </c>
    </row>
    <row r="1886" spans="34:54">
      <c r="AH1886" s="165">
        <v>1309</v>
      </c>
      <c r="AI1886" s="189">
        <v>1885</v>
      </c>
      <c r="AJ1886" s="189" t="s">
        <v>7773</v>
      </c>
      <c r="AK1886" s="183" t="s">
        <v>7774</v>
      </c>
      <c r="AL1886" s="186" t="s">
        <v>7775</v>
      </c>
      <c r="AM1886" s="162"/>
      <c r="AN1886" s="162"/>
      <c r="AO1886" s="162"/>
      <c r="AP1886" s="162"/>
      <c r="AQ1886" s="162"/>
      <c r="AR1886" s="162"/>
      <c r="AS1886" s="162"/>
      <c r="AT1886" s="162"/>
      <c r="AU1886" s="162"/>
      <c r="AV1886" s="162"/>
      <c r="AW1886" s="162"/>
      <c r="AX1886" s="162">
        <v>1884</v>
      </c>
      <c r="AY1886" s="162" t="s">
        <v>361</v>
      </c>
      <c r="AZ1886" s="162">
        <v>0</v>
      </c>
      <c r="BA1886" s="206" t="s">
        <v>361</v>
      </c>
      <c r="BB1886" s="162" t="s">
        <v>361</v>
      </c>
    </row>
    <row r="1887" spans="34:54">
      <c r="AH1887" s="165">
        <v>1310</v>
      </c>
      <c r="AI1887" s="189">
        <v>1886</v>
      </c>
      <c r="AJ1887" s="189" t="s">
        <v>7776</v>
      </c>
      <c r="AK1887" s="184" t="s">
        <v>1243</v>
      </c>
      <c r="AL1887" s="187" t="s">
        <v>7777</v>
      </c>
      <c r="AM1887" s="162"/>
      <c r="AN1887" s="162"/>
      <c r="AO1887" s="162"/>
      <c r="AP1887" s="162"/>
      <c r="AQ1887" s="162"/>
      <c r="AR1887" s="162"/>
      <c r="AS1887" s="162"/>
      <c r="AT1887" s="162"/>
      <c r="AU1887" s="162"/>
      <c r="AV1887" s="162"/>
      <c r="AW1887" s="162"/>
      <c r="AX1887" s="162">
        <v>1885</v>
      </c>
      <c r="AY1887" s="162" t="s">
        <v>361</v>
      </c>
      <c r="AZ1887" s="162">
        <v>0</v>
      </c>
      <c r="BA1887" s="206" t="s">
        <v>361</v>
      </c>
      <c r="BB1887" s="162" t="s">
        <v>361</v>
      </c>
    </row>
    <row r="1888" spans="34:54">
      <c r="AH1888" s="165">
        <v>1310</v>
      </c>
      <c r="AI1888" s="189">
        <v>1887</v>
      </c>
      <c r="AJ1888" s="189" t="s">
        <v>7778</v>
      </c>
      <c r="AK1888" s="183" t="s">
        <v>1245</v>
      </c>
      <c r="AL1888" s="186" t="s">
        <v>7779</v>
      </c>
      <c r="AM1888" s="162"/>
      <c r="AN1888" s="162"/>
      <c r="AO1888" s="162"/>
      <c r="AP1888" s="162"/>
      <c r="AQ1888" s="162"/>
      <c r="AR1888" s="162"/>
      <c r="AS1888" s="162"/>
      <c r="AT1888" s="162"/>
      <c r="AU1888" s="162"/>
      <c r="AV1888" s="162"/>
      <c r="AW1888" s="162"/>
      <c r="AX1888" s="162">
        <v>1886</v>
      </c>
      <c r="AY1888" s="162" t="s">
        <v>361</v>
      </c>
      <c r="AZ1888" s="162">
        <v>0</v>
      </c>
      <c r="BA1888" s="206" t="s">
        <v>361</v>
      </c>
      <c r="BB1888" s="162" t="s">
        <v>361</v>
      </c>
    </row>
    <row r="1889" spans="34:54">
      <c r="AH1889" s="165">
        <v>1310</v>
      </c>
      <c r="AI1889" s="189">
        <v>1888</v>
      </c>
      <c r="AJ1889" s="189" t="s">
        <v>7780</v>
      </c>
      <c r="AK1889" s="184" t="s">
        <v>1247</v>
      </c>
      <c r="AL1889" s="187" t="s">
        <v>7781</v>
      </c>
      <c r="AM1889" s="162"/>
      <c r="AN1889" s="162"/>
      <c r="AO1889" s="162"/>
      <c r="AP1889" s="162"/>
      <c r="AQ1889" s="162"/>
      <c r="AR1889" s="162"/>
      <c r="AS1889" s="162"/>
      <c r="AT1889" s="162"/>
      <c r="AU1889" s="162"/>
      <c r="AV1889" s="162"/>
      <c r="AW1889" s="162"/>
      <c r="AX1889" s="162">
        <v>1887</v>
      </c>
      <c r="AY1889" s="162" t="s">
        <v>361</v>
      </c>
      <c r="AZ1889" s="162">
        <v>0</v>
      </c>
      <c r="BA1889" s="206" t="s">
        <v>361</v>
      </c>
      <c r="BB1889" s="162" t="s">
        <v>361</v>
      </c>
    </row>
    <row r="1890" spans="34:54">
      <c r="AH1890" s="165">
        <v>1310</v>
      </c>
      <c r="AI1890" s="189">
        <v>1889</v>
      </c>
      <c r="AJ1890" s="189" t="s">
        <v>7782</v>
      </c>
      <c r="AK1890" s="183" t="s">
        <v>1249</v>
      </c>
      <c r="AL1890" s="186" t="s">
        <v>7783</v>
      </c>
      <c r="AM1890" s="162"/>
      <c r="AN1890" s="162"/>
      <c r="AO1890" s="162"/>
      <c r="AP1890" s="162"/>
      <c r="AQ1890" s="162"/>
      <c r="AR1890" s="162"/>
      <c r="AS1890" s="162"/>
      <c r="AT1890" s="162"/>
      <c r="AU1890" s="162"/>
      <c r="AV1890" s="162"/>
      <c r="AW1890" s="162"/>
      <c r="AX1890" s="162">
        <v>1888</v>
      </c>
      <c r="AY1890" s="162" t="s">
        <v>361</v>
      </c>
      <c r="AZ1890" s="162">
        <v>0</v>
      </c>
      <c r="BA1890" s="206" t="s">
        <v>361</v>
      </c>
      <c r="BB1890" s="162" t="s">
        <v>361</v>
      </c>
    </row>
    <row r="1891" spans="34:54">
      <c r="AH1891" s="165">
        <v>1310</v>
      </c>
      <c r="AI1891" s="189">
        <v>1890</v>
      </c>
      <c r="AJ1891" s="189" t="s">
        <v>7784</v>
      </c>
      <c r="AK1891" s="184" t="s">
        <v>1251</v>
      </c>
      <c r="AL1891" s="187" t="s">
        <v>7785</v>
      </c>
      <c r="AM1891" s="162"/>
      <c r="AN1891" s="162"/>
      <c r="AO1891" s="162"/>
      <c r="AP1891" s="162"/>
      <c r="AQ1891" s="162"/>
      <c r="AR1891" s="162"/>
      <c r="AS1891" s="162"/>
      <c r="AT1891" s="162"/>
      <c r="AU1891" s="162"/>
      <c r="AV1891" s="162"/>
      <c r="AW1891" s="162"/>
      <c r="AX1891" s="162">
        <v>1889</v>
      </c>
      <c r="AY1891" s="162" t="s">
        <v>361</v>
      </c>
      <c r="AZ1891" s="162">
        <v>0</v>
      </c>
      <c r="BA1891" s="206" t="s">
        <v>361</v>
      </c>
      <c r="BB1891" s="162" t="s">
        <v>361</v>
      </c>
    </row>
    <row r="1892" spans="34:54">
      <c r="AH1892" s="165">
        <v>1310</v>
      </c>
      <c r="AI1892" s="189">
        <v>1891</v>
      </c>
      <c r="AJ1892" s="189" t="s">
        <v>7786</v>
      </c>
      <c r="AK1892" s="183" t="s">
        <v>1253</v>
      </c>
      <c r="AL1892" s="186" t="s">
        <v>7787</v>
      </c>
      <c r="AM1892" s="162"/>
      <c r="AN1892" s="162"/>
      <c r="AO1892" s="162"/>
      <c r="AP1892" s="162"/>
      <c r="AQ1892" s="162"/>
      <c r="AR1892" s="162"/>
      <c r="AS1892" s="162"/>
      <c r="AT1892" s="162"/>
      <c r="AU1892" s="162"/>
      <c r="AV1892" s="162"/>
      <c r="AW1892" s="162"/>
      <c r="AX1892" s="162">
        <v>1890</v>
      </c>
      <c r="AY1892" s="162" t="s">
        <v>361</v>
      </c>
      <c r="AZ1892" s="162">
        <v>0</v>
      </c>
      <c r="BA1892" s="206" t="s">
        <v>361</v>
      </c>
      <c r="BB1892" s="162" t="s">
        <v>361</v>
      </c>
    </row>
    <row r="1893" spans="34:54">
      <c r="AH1893" s="165">
        <v>1310</v>
      </c>
      <c r="AI1893" s="189">
        <v>1892</v>
      </c>
      <c r="AJ1893" s="189" t="s">
        <v>7788</v>
      </c>
      <c r="AK1893" s="184" t="s">
        <v>1255</v>
      </c>
      <c r="AL1893" s="187" t="s">
        <v>7789</v>
      </c>
      <c r="AM1893" s="162"/>
      <c r="AN1893" s="162"/>
      <c r="AO1893" s="162"/>
      <c r="AP1893" s="162"/>
      <c r="AQ1893" s="162"/>
      <c r="AR1893" s="162"/>
      <c r="AS1893" s="162"/>
      <c r="AT1893" s="162"/>
      <c r="AU1893" s="162"/>
      <c r="AV1893" s="162"/>
      <c r="AW1893" s="162"/>
      <c r="AX1893" s="162">
        <v>1891</v>
      </c>
      <c r="AY1893" s="162" t="s">
        <v>361</v>
      </c>
      <c r="AZ1893" s="162">
        <v>0</v>
      </c>
      <c r="BA1893" s="206" t="s">
        <v>361</v>
      </c>
      <c r="BB1893" s="162" t="s">
        <v>361</v>
      </c>
    </row>
    <row r="1894" spans="34:54">
      <c r="AH1894" s="165">
        <v>1310</v>
      </c>
      <c r="AI1894" s="189">
        <v>1893</v>
      </c>
      <c r="AJ1894" s="189" t="s">
        <v>7790</v>
      </c>
      <c r="AK1894" s="183" t="s">
        <v>1257</v>
      </c>
      <c r="AL1894" s="186" t="s">
        <v>7791</v>
      </c>
      <c r="AM1894" s="162"/>
      <c r="AN1894" s="162"/>
      <c r="AO1894" s="162"/>
      <c r="AP1894" s="162"/>
      <c r="AQ1894" s="162"/>
      <c r="AR1894" s="162"/>
      <c r="AS1894" s="162"/>
      <c r="AT1894" s="162"/>
      <c r="AU1894" s="162"/>
      <c r="AV1894" s="162"/>
      <c r="AW1894" s="162"/>
      <c r="AX1894" s="162">
        <v>1892</v>
      </c>
      <c r="AY1894" s="162" t="s">
        <v>361</v>
      </c>
      <c r="AZ1894" s="162">
        <v>0</v>
      </c>
      <c r="BA1894" s="206" t="s">
        <v>361</v>
      </c>
      <c r="BB1894" s="162" t="s">
        <v>361</v>
      </c>
    </row>
    <row r="1895" spans="34:54">
      <c r="AH1895" s="165">
        <v>1310</v>
      </c>
      <c r="AI1895" s="189">
        <v>1894</v>
      </c>
      <c r="AJ1895" s="189" t="s">
        <v>7792</v>
      </c>
      <c r="AK1895" s="184" t="s">
        <v>1259</v>
      </c>
      <c r="AL1895" s="187" t="s">
        <v>7793</v>
      </c>
      <c r="AM1895" s="162"/>
      <c r="AN1895" s="162"/>
      <c r="AO1895" s="162"/>
      <c r="AP1895" s="162"/>
      <c r="AQ1895" s="162"/>
      <c r="AR1895" s="162"/>
      <c r="AS1895" s="162"/>
      <c r="AT1895" s="162"/>
      <c r="AU1895" s="162"/>
      <c r="AV1895" s="162"/>
      <c r="AW1895" s="162"/>
      <c r="AX1895" s="162">
        <v>1893</v>
      </c>
      <c r="AY1895" s="162" t="s">
        <v>361</v>
      </c>
      <c r="AZ1895" s="162">
        <v>0</v>
      </c>
      <c r="BA1895" s="206" t="s">
        <v>361</v>
      </c>
      <c r="BB1895" s="162" t="s">
        <v>361</v>
      </c>
    </row>
    <row r="1896" spans="34:54">
      <c r="AH1896" s="165">
        <v>1310</v>
      </c>
      <c r="AI1896" s="189">
        <v>1895</v>
      </c>
      <c r="AJ1896" s="189" t="s">
        <v>7794</v>
      </c>
      <c r="AK1896" s="183" t="s">
        <v>1261</v>
      </c>
      <c r="AL1896" s="186" t="s">
        <v>7795</v>
      </c>
      <c r="AM1896" s="162"/>
      <c r="AN1896" s="162"/>
      <c r="AO1896" s="162"/>
      <c r="AP1896" s="162"/>
      <c r="AQ1896" s="162"/>
      <c r="AR1896" s="162"/>
      <c r="AS1896" s="162"/>
      <c r="AT1896" s="162"/>
      <c r="AU1896" s="162"/>
      <c r="AV1896" s="162"/>
      <c r="AW1896" s="162"/>
      <c r="AX1896" s="162">
        <v>1894</v>
      </c>
      <c r="AY1896" s="162" t="s">
        <v>361</v>
      </c>
      <c r="AZ1896" s="162">
        <v>0</v>
      </c>
      <c r="BA1896" s="206" t="s">
        <v>361</v>
      </c>
      <c r="BB1896" s="162" t="s">
        <v>361</v>
      </c>
    </row>
    <row r="1897" spans="34:54">
      <c r="AH1897" s="165">
        <v>1310</v>
      </c>
      <c r="AI1897" s="189">
        <v>1896</v>
      </c>
      <c r="AJ1897" s="189" t="s">
        <v>7796</v>
      </c>
      <c r="AK1897" s="184" t="s">
        <v>1263</v>
      </c>
      <c r="AL1897" s="187" t="s">
        <v>7797</v>
      </c>
      <c r="AM1897" s="162"/>
      <c r="AN1897" s="162"/>
      <c r="AO1897" s="162"/>
      <c r="AP1897" s="162"/>
      <c r="AQ1897" s="162"/>
      <c r="AR1897" s="162"/>
      <c r="AS1897" s="162"/>
      <c r="AT1897" s="162"/>
      <c r="AU1897" s="162"/>
      <c r="AV1897" s="162"/>
      <c r="AW1897" s="162"/>
      <c r="AX1897" s="162">
        <v>1895</v>
      </c>
      <c r="AY1897" s="162" t="s">
        <v>361</v>
      </c>
      <c r="AZ1897" s="162">
        <v>0</v>
      </c>
      <c r="BA1897" s="206" t="s">
        <v>361</v>
      </c>
      <c r="BB1897" s="162" t="s">
        <v>361</v>
      </c>
    </row>
    <row r="1898" spans="34:54">
      <c r="AH1898" s="165">
        <v>1310</v>
      </c>
      <c r="AI1898" s="189">
        <v>1897</v>
      </c>
      <c r="AJ1898" s="189" t="s">
        <v>7798</v>
      </c>
      <c r="AK1898" s="183" t="s">
        <v>1265</v>
      </c>
      <c r="AL1898" s="186" t="s">
        <v>7799</v>
      </c>
      <c r="AM1898" s="162"/>
      <c r="AN1898" s="162"/>
      <c r="AO1898" s="162"/>
      <c r="AP1898" s="162"/>
      <c r="AQ1898" s="162"/>
      <c r="AR1898" s="162"/>
      <c r="AS1898" s="162"/>
      <c r="AT1898" s="162"/>
      <c r="AU1898" s="162"/>
      <c r="AV1898" s="162"/>
      <c r="AW1898" s="162"/>
      <c r="AX1898" s="162">
        <v>1896</v>
      </c>
      <c r="AY1898" s="162" t="s">
        <v>361</v>
      </c>
      <c r="AZ1898" s="162">
        <v>0</v>
      </c>
      <c r="BA1898" s="206" t="s">
        <v>361</v>
      </c>
      <c r="BB1898" s="162" t="s">
        <v>361</v>
      </c>
    </row>
    <row r="1899" spans="34:54">
      <c r="AH1899" s="165">
        <v>1310</v>
      </c>
      <c r="AI1899" s="189">
        <v>1898</v>
      </c>
      <c r="AJ1899" s="189" t="s">
        <v>7800</v>
      </c>
      <c r="AK1899" s="184" t="s">
        <v>1267</v>
      </c>
      <c r="AL1899" s="187" t="s">
        <v>7801</v>
      </c>
      <c r="AM1899" s="162"/>
      <c r="AN1899" s="162"/>
      <c r="AO1899" s="162"/>
      <c r="AP1899" s="162"/>
      <c r="AQ1899" s="162"/>
      <c r="AR1899" s="162"/>
      <c r="AS1899" s="162"/>
      <c r="AT1899" s="162"/>
      <c r="AU1899" s="162"/>
      <c r="AV1899" s="162"/>
      <c r="AW1899" s="162"/>
      <c r="AX1899" s="162">
        <v>1897</v>
      </c>
      <c r="AY1899" s="162" t="s">
        <v>361</v>
      </c>
      <c r="AZ1899" s="162">
        <v>0</v>
      </c>
      <c r="BA1899" s="206" t="s">
        <v>361</v>
      </c>
      <c r="BB1899" s="162" t="s">
        <v>361</v>
      </c>
    </row>
    <row r="1900" spans="34:54">
      <c r="AH1900" s="165">
        <v>1310</v>
      </c>
      <c r="AI1900" s="189">
        <v>1899</v>
      </c>
      <c r="AJ1900" s="189" t="s">
        <v>7802</v>
      </c>
      <c r="AK1900" s="183" t="s">
        <v>1269</v>
      </c>
      <c r="AL1900" s="186" t="s">
        <v>7803</v>
      </c>
      <c r="AM1900" s="162"/>
      <c r="AN1900" s="162"/>
      <c r="AO1900" s="162"/>
      <c r="AP1900" s="162"/>
      <c r="AQ1900" s="162"/>
      <c r="AR1900" s="162"/>
      <c r="AS1900" s="162"/>
      <c r="AT1900" s="162"/>
      <c r="AU1900" s="162"/>
      <c r="AV1900" s="162"/>
      <c r="AW1900" s="162"/>
      <c r="AX1900" s="162">
        <v>1898</v>
      </c>
      <c r="AY1900" s="162" t="s">
        <v>361</v>
      </c>
      <c r="AZ1900" s="162">
        <v>0</v>
      </c>
      <c r="BA1900" s="206" t="s">
        <v>361</v>
      </c>
      <c r="BB1900" s="162" t="s">
        <v>361</v>
      </c>
    </row>
    <row r="1901" spans="34:54">
      <c r="AH1901" s="165">
        <v>1310</v>
      </c>
      <c r="AI1901" s="189">
        <v>1900</v>
      </c>
      <c r="AJ1901" s="189" t="s">
        <v>7804</v>
      </c>
      <c r="AK1901" s="184" t="s">
        <v>1271</v>
      </c>
      <c r="AL1901" s="187" t="s">
        <v>7805</v>
      </c>
      <c r="AM1901" s="162"/>
      <c r="AN1901" s="162"/>
      <c r="AO1901" s="162"/>
      <c r="AP1901" s="162"/>
      <c r="AQ1901" s="162"/>
      <c r="AR1901" s="162"/>
      <c r="AS1901" s="162"/>
      <c r="AT1901" s="162"/>
      <c r="AU1901" s="162"/>
      <c r="AV1901" s="162"/>
      <c r="AW1901" s="162"/>
      <c r="AX1901" s="162">
        <v>1899</v>
      </c>
      <c r="AY1901" s="162" t="s">
        <v>361</v>
      </c>
      <c r="AZ1901" s="162">
        <v>0</v>
      </c>
      <c r="BA1901" s="206" t="s">
        <v>361</v>
      </c>
      <c r="BB1901" s="162" t="s">
        <v>361</v>
      </c>
    </row>
    <row r="1902" spans="34:54">
      <c r="AH1902" s="165">
        <v>1310</v>
      </c>
      <c r="AI1902" s="189">
        <v>1901</v>
      </c>
      <c r="AJ1902" s="189" t="s">
        <v>7806</v>
      </c>
      <c r="AK1902" s="183" t="s">
        <v>1273</v>
      </c>
      <c r="AL1902" s="186" t="s">
        <v>7807</v>
      </c>
      <c r="AM1902" s="162"/>
      <c r="AN1902" s="162"/>
      <c r="AO1902" s="162"/>
      <c r="AP1902" s="162"/>
      <c r="AQ1902" s="162"/>
      <c r="AR1902" s="162"/>
      <c r="AS1902" s="162"/>
      <c r="AT1902" s="162"/>
      <c r="AU1902" s="162"/>
      <c r="AV1902" s="162"/>
      <c r="AW1902" s="162"/>
      <c r="AX1902" s="162">
        <v>1900</v>
      </c>
      <c r="AY1902" s="162" t="s">
        <v>361</v>
      </c>
      <c r="AZ1902" s="162">
        <v>0</v>
      </c>
      <c r="BA1902" s="206" t="s">
        <v>361</v>
      </c>
      <c r="BB1902" s="162" t="s">
        <v>361</v>
      </c>
    </row>
    <row r="1903" spans="34:54">
      <c r="AH1903" s="165">
        <v>1310</v>
      </c>
      <c r="AI1903" s="189">
        <v>1902</v>
      </c>
      <c r="AJ1903" s="189" t="s">
        <v>7808</v>
      </c>
      <c r="AK1903" s="184" t="s">
        <v>1275</v>
      </c>
      <c r="AL1903" s="187" t="s">
        <v>7809</v>
      </c>
      <c r="AM1903" s="162"/>
      <c r="AN1903" s="162"/>
      <c r="AO1903" s="162"/>
      <c r="AP1903" s="162"/>
      <c r="AQ1903" s="162"/>
      <c r="AR1903" s="162"/>
      <c r="AS1903" s="162"/>
      <c r="AT1903" s="162"/>
      <c r="AU1903" s="162"/>
      <c r="AV1903" s="162"/>
      <c r="AW1903" s="162"/>
      <c r="AX1903" s="162">
        <v>1901</v>
      </c>
      <c r="AY1903" s="162" t="s">
        <v>361</v>
      </c>
      <c r="AZ1903" s="162">
        <v>0</v>
      </c>
      <c r="BA1903" s="206" t="s">
        <v>361</v>
      </c>
      <c r="BB1903" s="162" t="s">
        <v>361</v>
      </c>
    </row>
    <row r="1904" spans="34:54">
      <c r="AH1904" s="165">
        <v>1310</v>
      </c>
      <c r="AI1904" s="189">
        <v>1903</v>
      </c>
      <c r="AJ1904" s="189" t="s">
        <v>7810</v>
      </c>
      <c r="AK1904" s="183" t="s">
        <v>230</v>
      </c>
      <c r="AL1904" s="186" t="s">
        <v>7811</v>
      </c>
      <c r="AM1904" s="162"/>
      <c r="AN1904" s="162"/>
      <c r="AO1904" s="162"/>
      <c r="AP1904" s="162"/>
      <c r="AQ1904" s="162"/>
      <c r="AR1904" s="162"/>
      <c r="AS1904" s="162"/>
      <c r="AT1904" s="162"/>
      <c r="AU1904" s="162"/>
      <c r="AV1904" s="162"/>
      <c r="AW1904" s="162"/>
      <c r="AX1904" s="162">
        <v>1902</v>
      </c>
      <c r="AY1904" s="162" t="s">
        <v>361</v>
      </c>
      <c r="AZ1904" s="162">
        <v>0</v>
      </c>
      <c r="BA1904" s="206" t="s">
        <v>361</v>
      </c>
      <c r="BB1904" s="162" t="s">
        <v>361</v>
      </c>
    </row>
    <row r="1905" spans="34:54">
      <c r="AH1905" s="165">
        <v>1311</v>
      </c>
      <c r="AI1905" s="189">
        <v>1904</v>
      </c>
      <c r="AJ1905" s="189" t="s">
        <v>7812</v>
      </c>
      <c r="AK1905" s="184" t="s">
        <v>7813</v>
      </c>
      <c r="AL1905" s="187" t="s">
        <v>7814</v>
      </c>
      <c r="AM1905" s="162"/>
      <c r="AN1905" s="162"/>
      <c r="AO1905" s="162"/>
      <c r="AP1905" s="162"/>
      <c r="AQ1905" s="162"/>
      <c r="AR1905" s="162"/>
      <c r="AS1905" s="162"/>
      <c r="AT1905" s="162"/>
      <c r="AU1905" s="162"/>
      <c r="AV1905" s="162"/>
      <c r="AW1905" s="162"/>
      <c r="AX1905" s="162">
        <v>1903</v>
      </c>
      <c r="AY1905" s="162" t="s">
        <v>361</v>
      </c>
      <c r="AZ1905" s="162">
        <v>0</v>
      </c>
      <c r="BA1905" s="206" t="s">
        <v>361</v>
      </c>
      <c r="BB1905" s="162" t="s">
        <v>361</v>
      </c>
    </row>
    <row r="1906" spans="34:54">
      <c r="AH1906" s="165">
        <v>1311</v>
      </c>
      <c r="AI1906" s="189">
        <v>1905</v>
      </c>
      <c r="AJ1906" s="189" t="s">
        <v>7815</v>
      </c>
      <c r="AK1906" s="183" t="s">
        <v>7816</v>
      </c>
      <c r="AL1906" s="186" t="s">
        <v>7817</v>
      </c>
      <c r="AM1906" s="162"/>
      <c r="AN1906" s="162"/>
      <c r="AO1906" s="162"/>
      <c r="AP1906" s="162"/>
      <c r="AQ1906" s="162"/>
      <c r="AR1906" s="162"/>
      <c r="AS1906" s="162"/>
      <c r="AT1906" s="162"/>
      <c r="AU1906" s="162"/>
      <c r="AV1906" s="162"/>
      <c r="AW1906" s="162"/>
      <c r="AX1906" s="162">
        <v>1904</v>
      </c>
      <c r="AY1906" s="162" t="s">
        <v>361</v>
      </c>
      <c r="AZ1906" s="162">
        <v>0</v>
      </c>
      <c r="BA1906" s="206" t="s">
        <v>361</v>
      </c>
      <c r="BB1906" s="162" t="s">
        <v>361</v>
      </c>
    </row>
    <row r="1907" spans="34:54">
      <c r="AH1907" s="165">
        <v>1311</v>
      </c>
      <c r="AI1907" s="189">
        <v>1906</v>
      </c>
      <c r="AJ1907" s="189" t="s">
        <v>7818</v>
      </c>
      <c r="AK1907" s="184" t="s">
        <v>7819</v>
      </c>
      <c r="AL1907" s="187" t="s">
        <v>7820</v>
      </c>
      <c r="AM1907" s="162"/>
      <c r="AN1907" s="162"/>
      <c r="AO1907" s="162"/>
      <c r="AP1907" s="162"/>
      <c r="AQ1907" s="162"/>
      <c r="AR1907" s="162"/>
      <c r="AS1907" s="162"/>
      <c r="AT1907" s="162"/>
      <c r="AU1907" s="162"/>
      <c r="AV1907" s="162"/>
      <c r="AW1907" s="162"/>
      <c r="AX1907" s="162">
        <v>1905</v>
      </c>
      <c r="AY1907" s="162" t="s">
        <v>361</v>
      </c>
      <c r="AZ1907" s="162">
        <v>0</v>
      </c>
      <c r="BA1907" s="206" t="s">
        <v>361</v>
      </c>
      <c r="BB1907" s="162" t="s">
        <v>361</v>
      </c>
    </row>
    <row r="1908" spans="34:54">
      <c r="AH1908" s="165">
        <v>1311</v>
      </c>
      <c r="AI1908" s="189">
        <v>1907</v>
      </c>
      <c r="AJ1908" s="189" t="s">
        <v>7821</v>
      </c>
      <c r="AK1908" s="183" t="s">
        <v>7822</v>
      </c>
      <c r="AL1908" s="186" t="s">
        <v>7823</v>
      </c>
      <c r="AM1908" s="162"/>
      <c r="AN1908" s="162"/>
      <c r="AO1908" s="162"/>
      <c r="AP1908" s="162"/>
      <c r="AQ1908" s="162"/>
      <c r="AR1908" s="162"/>
      <c r="AS1908" s="162"/>
      <c r="AT1908" s="162"/>
      <c r="AU1908" s="162"/>
      <c r="AV1908" s="162"/>
      <c r="AW1908" s="162"/>
      <c r="AX1908" s="162">
        <v>1906</v>
      </c>
      <c r="AY1908" s="162" t="s">
        <v>361</v>
      </c>
      <c r="AZ1908" s="162">
        <v>0</v>
      </c>
      <c r="BA1908" s="206" t="s">
        <v>361</v>
      </c>
      <c r="BB1908" s="162" t="s">
        <v>361</v>
      </c>
    </row>
    <row r="1909" spans="34:54">
      <c r="AH1909" s="165">
        <v>1311</v>
      </c>
      <c r="AI1909" s="189">
        <v>1908</v>
      </c>
      <c r="AJ1909" s="189" t="s">
        <v>7824</v>
      </c>
      <c r="AK1909" s="184" t="s">
        <v>1386</v>
      </c>
      <c r="AL1909" s="187" t="s">
        <v>7825</v>
      </c>
      <c r="AM1909" s="162"/>
      <c r="AN1909" s="162"/>
      <c r="AO1909" s="162"/>
      <c r="AP1909" s="162"/>
      <c r="AQ1909" s="162"/>
      <c r="AR1909" s="162"/>
      <c r="AS1909" s="162"/>
      <c r="AT1909" s="162"/>
      <c r="AU1909" s="162"/>
      <c r="AV1909" s="162"/>
      <c r="AW1909" s="162"/>
      <c r="AX1909" s="162">
        <v>1907</v>
      </c>
      <c r="AY1909" s="162" t="s">
        <v>361</v>
      </c>
      <c r="AZ1909" s="162">
        <v>0</v>
      </c>
      <c r="BA1909" s="206" t="s">
        <v>361</v>
      </c>
      <c r="BB1909" s="162" t="s">
        <v>361</v>
      </c>
    </row>
    <row r="1910" spans="34:54">
      <c r="AH1910" s="165">
        <v>1311</v>
      </c>
      <c r="AI1910" s="189">
        <v>1909</v>
      </c>
      <c r="AJ1910" s="189" t="s">
        <v>7826</v>
      </c>
      <c r="AK1910" s="183" t="s">
        <v>7827</v>
      </c>
      <c r="AL1910" s="186" t="s">
        <v>7828</v>
      </c>
      <c r="AM1910" s="162"/>
      <c r="AN1910" s="162"/>
      <c r="AO1910" s="162"/>
      <c r="AP1910" s="162"/>
      <c r="AQ1910" s="162"/>
      <c r="AR1910" s="162"/>
      <c r="AS1910" s="162"/>
      <c r="AT1910" s="162"/>
      <c r="AU1910" s="162"/>
      <c r="AV1910" s="162"/>
      <c r="AW1910" s="162"/>
      <c r="AX1910" s="162">
        <v>1908</v>
      </c>
      <c r="AY1910" s="162" t="s">
        <v>361</v>
      </c>
      <c r="AZ1910" s="162">
        <v>0</v>
      </c>
      <c r="BA1910" s="206" t="s">
        <v>361</v>
      </c>
      <c r="BB1910" s="162" t="s">
        <v>361</v>
      </c>
    </row>
    <row r="1911" spans="34:54">
      <c r="AH1911" s="165">
        <v>1311</v>
      </c>
      <c r="AI1911" s="189">
        <v>1910</v>
      </c>
      <c r="AJ1911" s="189" t="s">
        <v>7829</v>
      </c>
      <c r="AK1911" s="184" t="s">
        <v>3869</v>
      </c>
      <c r="AL1911" s="187" t="s">
        <v>7830</v>
      </c>
      <c r="AM1911" s="162"/>
      <c r="AN1911" s="162"/>
      <c r="AO1911" s="162"/>
      <c r="AP1911" s="162"/>
      <c r="AQ1911" s="162"/>
      <c r="AR1911" s="162"/>
      <c r="AS1911" s="162"/>
      <c r="AT1911" s="162"/>
      <c r="AU1911" s="162"/>
      <c r="AV1911" s="162"/>
      <c r="AW1911" s="162"/>
      <c r="AX1911" s="162">
        <v>1909</v>
      </c>
      <c r="AY1911" s="162" t="s">
        <v>361</v>
      </c>
      <c r="AZ1911" s="162">
        <v>0</v>
      </c>
      <c r="BA1911" s="206" t="s">
        <v>361</v>
      </c>
      <c r="BB1911" s="162" t="s">
        <v>361</v>
      </c>
    </row>
    <row r="1912" spans="34:54">
      <c r="AH1912" s="165">
        <v>1311</v>
      </c>
      <c r="AI1912" s="189">
        <v>1911</v>
      </c>
      <c r="AJ1912" s="189" t="s">
        <v>7831</v>
      </c>
      <c r="AK1912" s="183" t="s">
        <v>7832</v>
      </c>
      <c r="AL1912" s="186" t="s">
        <v>7833</v>
      </c>
      <c r="AM1912" s="162"/>
      <c r="AN1912" s="162"/>
      <c r="AO1912" s="162"/>
      <c r="AP1912" s="162"/>
      <c r="AQ1912" s="162"/>
      <c r="AR1912" s="162"/>
      <c r="AS1912" s="162"/>
      <c r="AT1912" s="162"/>
      <c r="AU1912" s="162"/>
      <c r="AV1912" s="162"/>
      <c r="AW1912" s="162"/>
      <c r="AX1912" s="162">
        <v>1910</v>
      </c>
      <c r="AY1912" s="162" t="s">
        <v>361</v>
      </c>
      <c r="AZ1912" s="162">
        <v>0</v>
      </c>
      <c r="BA1912" s="206" t="s">
        <v>361</v>
      </c>
      <c r="BB1912" s="162" t="s">
        <v>361</v>
      </c>
    </row>
    <row r="1913" spans="34:54">
      <c r="AH1913" s="165">
        <v>1311</v>
      </c>
      <c r="AI1913" s="189">
        <v>1912</v>
      </c>
      <c r="AJ1913" s="189" t="s">
        <v>7834</v>
      </c>
      <c r="AK1913" s="184" t="s">
        <v>1255</v>
      </c>
      <c r="AL1913" s="187" t="s">
        <v>7835</v>
      </c>
      <c r="AM1913" s="162"/>
      <c r="AN1913" s="162"/>
      <c r="AO1913" s="162"/>
      <c r="AP1913" s="162"/>
      <c r="AQ1913" s="162"/>
      <c r="AR1913" s="162"/>
      <c r="AS1913" s="162"/>
      <c r="AT1913" s="162"/>
      <c r="AU1913" s="162"/>
      <c r="AV1913" s="162"/>
      <c r="AW1913" s="162"/>
      <c r="AX1913" s="162">
        <v>1911</v>
      </c>
      <c r="AY1913" s="162" t="s">
        <v>361</v>
      </c>
      <c r="AZ1913" s="162">
        <v>0</v>
      </c>
      <c r="BA1913" s="206" t="s">
        <v>361</v>
      </c>
      <c r="BB1913" s="162" t="s">
        <v>361</v>
      </c>
    </row>
    <row r="1914" spans="34:54">
      <c r="AH1914" s="165">
        <v>1311</v>
      </c>
      <c r="AI1914" s="189">
        <v>1913</v>
      </c>
      <c r="AJ1914" s="189" t="s">
        <v>7836</v>
      </c>
      <c r="AK1914" s="183" t="s">
        <v>7837</v>
      </c>
      <c r="AL1914" s="186" t="s">
        <v>7838</v>
      </c>
      <c r="AM1914" s="162"/>
      <c r="AN1914" s="162"/>
      <c r="AO1914" s="162"/>
      <c r="AP1914" s="162"/>
      <c r="AQ1914" s="162"/>
      <c r="AR1914" s="162"/>
      <c r="AS1914" s="162"/>
      <c r="AT1914" s="162"/>
      <c r="AU1914" s="162"/>
      <c r="AV1914" s="162"/>
      <c r="AW1914" s="162"/>
      <c r="AX1914" s="162">
        <v>1912</v>
      </c>
      <c r="AY1914" s="162" t="s">
        <v>361</v>
      </c>
      <c r="AZ1914" s="162">
        <v>0</v>
      </c>
      <c r="BA1914" s="206" t="s">
        <v>361</v>
      </c>
      <c r="BB1914" s="162" t="s">
        <v>361</v>
      </c>
    </row>
    <row r="1915" spans="34:54">
      <c r="AH1915" s="165">
        <v>1311</v>
      </c>
      <c r="AI1915" s="189">
        <v>1914</v>
      </c>
      <c r="AJ1915" s="189" t="s">
        <v>7839</v>
      </c>
      <c r="AK1915" s="184" t="s">
        <v>7840</v>
      </c>
      <c r="AL1915" s="187" t="s">
        <v>7841</v>
      </c>
      <c r="AM1915" s="162"/>
      <c r="AN1915" s="162"/>
      <c r="AO1915" s="162"/>
      <c r="AP1915" s="162"/>
      <c r="AQ1915" s="162"/>
      <c r="AR1915" s="162"/>
      <c r="AS1915" s="162"/>
      <c r="AT1915" s="162"/>
      <c r="AU1915" s="162"/>
      <c r="AV1915" s="162"/>
      <c r="AW1915" s="162"/>
      <c r="AX1915" s="162">
        <v>1913</v>
      </c>
      <c r="AY1915" s="162" t="s">
        <v>361</v>
      </c>
      <c r="AZ1915" s="162">
        <v>0</v>
      </c>
      <c r="BA1915" s="206" t="s">
        <v>361</v>
      </c>
      <c r="BB1915" s="162" t="s">
        <v>361</v>
      </c>
    </row>
    <row r="1916" spans="34:54">
      <c r="AH1916" s="165">
        <v>1311</v>
      </c>
      <c r="AI1916" s="189">
        <v>1915</v>
      </c>
      <c r="AJ1916" s="189" t="s">
        <v>7842</v>
      </c>
      <c r="AK1916" s="183" t="s">
        <v>3719</v>
      </c>
      <c r="AL1916" s="186" t="s">
        <v>7843</v>
      </c>
      <c r="AM1916" s="162"/>
      <c r="AN1916" s="162"/>
      <c r="AO1916" s="162"/>
      <c r="AP1916" s="162"/>
      <c r="AQ1916" s="162"/>
      <c r="AR1916" s="162"/>
      <c r="AS1916" s="162"/>
      <c r="AT1916" s="162"/>
      <c r="AU1916" s="162"/>
      <c r="AV1916" s="162"/>
      <c r="AW1916" s="162"/>
      <c r="AX1916" s="162">
        <v>1914</v>
      </c>
      <c r="AY1916" s="162" t="s">
        <v>361</v>
      </c>
      <c r="AZ1916" s="162">
        <v>0</v>
      </c>
      <c r="BA1916" s="206" t="s">
        <v>361</v>
      </c>
      <c r="BB1916" s="162" t="s">
        <v>361</v>
      </c>
    </row>
    <row r="1917" spans="34:54">
      <c r="AH1917" s="165">
        <v>1311</v>
      </c>
      <c r="AI1917" s="189">
        <v>1916</v>
      </c>
      <c r="AJ1917" s="189" t="s">
        <v>7844</v>
      </c>
      <c r="AK1917" s="184" t="s">
        <v>7845</v>
      </c>
      <c r="AL1917" s="187" t="s">
        <v>7846</v>
      </c>
      <c r="AM1917" s="162"/>
      <c r="AN1917" s="162"/>
      <c r="AO1917" s="162"/>
      <c r="AP1917" s="162"/>
      <c r="AQ1917" s="162"/>
      <c r="AR1917" s="162"/>
      <c r="AS1917" s="162"/>
      <c r="AT1917" s="162"/>
      <c r="AU1917" s="162"/>
      <c r="AV1917" s="162"/>
      <c r="AW1917" s="162"/>
      <c r="AX1917" s="162">
        <v>1915</v>
      </c>
      <c r="AY1917" s="162" t="s">
        <v>361</v>
      </c>
      <c r="AZ1917" s="162">
        <v>0</v>
      </c>
      <c r="BA1917" s="206" t="s">
        <v>361</v>
      </c>
      <c r="BB1917" s="162" t="s">
        <v>361</v>
      </c>
    </row>
    <row r="1918" spans="34:54">
      <c r="AH1918" s="165">
        <v>1311</v>
      </c>
      <c r="AI1918" s="189">
        <v>1917</v>
      </c>
      <c r="AJ1918" s="189" t="s">
        <v>7847</v>
      </c>
      <c r="AK1918" s="183" t="s">
        <v>7848</v>
      </c>
      <c r="AL1918" s="186" t="s">
        <v>7849</v>
      </c>
      <c r="AM1918" s="162"/>
      <c r="AN1918" s="162"/>
      <c r="AO1918" s="162"/>
      <c r="AP1918" s="162"/>
      <c r="AQ1918" s="162"/>
      <c r="AR1918" s="162"/>
      <c r="AS1918" s="162"/>
      <c r="AT1918" s="162"/>
      <c r="AU1918" s="162"/>
      <c r="AV1918" s="162"/>
      <c r="AW1918" s="162"/>
      <c r="AX1918" s="162">
        <v>1916</v>
      </c>
      <c r="AY1918" s="162" t="s">
        <v>361</v>
      </c>
      <c r="AZ1918" s="162">
        <v>0</v>
      </c>
      <c r="BA1918" s="206" t="s">
        <v>361</v>
      </c>
      <c r="BB1918" s="162" t="s">
        <v>361</v>
      </c>
    </row>
    <row r="1919" spans="34:54">
      <c r="AH1919" s="165">
        <v>1311</v>
      </c>
      <c r="AI1919" s="189">
        <v>1918</v>
      </c>
      <c r="AJ1919" s="189" t="s">
        <v>7850</v>
      </c>
      <c r="AK1919" s="184" t="s">
        <v>7851</v>
      </c>
      <c r="AL1919" s="187" t="s">
        <v>7852</v>
      </c>
      <c r="AM1919" s="162"/>
      <c r="AN1919" s="162"/>
      <c r="AO1919" s="162"/>
      <c r="AP1919" s="162"/>
      <c r="AQ1919" s="162"/>
      <c r="AR1919" s="162"/>
      <c r="AS1919" s="162"/>
      <c r="AT1919" s="162"/>
      <c r="AU1919" s="162"/>
      <c r="AV1919" s="162"/>
      <c r="AW1919" s="162"/>
      <c r="AX1919" s="162">
        <v>1917</v>
      </c>
      <c r="AY1919" s="162" t="s">
        <v>361</v>
      </c>
      <c r="AZ1919" s="162">
        <v>0</v>
      </c>
      <c r="BA1919" s="206" t="s">
        <v>361</v>
      </c>
      <c r="BB1919" s="162" t="s">
        <v>361</v>
      </c>
    </row>
    <row r="1920" spans="34:54">
      <c r="AH1920" s="165">
        <v>1311</v>
      </c>
      <c r="AI1920" s="189">
        <v>1919</v>
      </c>
      <c r="AJ1920" s="189" t="s">
        <v>7853</v>
      </c>
      <c r="AK1920" s="183" t="s">
        <v>7854</v>
      </c>
      <c r="AL1920" s="186" t="s">
        <v>7855</v>
      </c>
      <c r="AM1920" s="162"/>
      <c r="AN1920" s="162"/>
      <c r="AO1920" s="162"/>
      <c r="AP1920" s="162"/>
      <c r="AQ1920" s="162"/>
      <c r="AR1920" s="162"/>
      <c r="AS1920" s="162"/>
      <c r="AT1920" s="162"/>
      <c r="AU1920" s="162"/>
      <c r="AV1920" s="162"/>
      <c r="AW1920" s="162"/>
      <c r="AX1920" s="162">
        <v>1918</v>
      </c>
      <c r="AY1920" s="162" t="s">
        <v>361</v>
      </c>
      <c r="AZ1920" s="162">
        <v>0</v>
      </c>
      <c r="BA1920" s="206" t="s">
        <v>361</v>
      </c>
      <c r="BB1920" s="162" t="s">
        <v>361</v>
      </c>
    </row>
    <row r="1921" spans="34:54">
      <c r="AH1921" s="165">
        <v>1311</v>
      </c>
      <c r="AI1921" s="189">
        <v>1920</v>
      </c>
      <c r="AJ1921" s="189" t="s">
        <v>7856</v>
      </c>
      <c r="AK1921" s="184" t="s">
        <v>7857</v>
      </c>
      <c r="AL1921" s="187" t="s">
        <v>7858</v>
      </c>
      <c r="AM1921" s="162"/>
      <c r="AN1921" s="162"/>
      <c r="AO1921" s="162"/>
      <c r="AP1921" s="162"/>
      <c r="AQ1921" s="162"/>
      <c r="AR1921" s="162"/>
      <c r="AS1921" s="162"/>
      <c r="AT1921" s="162"/>
      <c r="AU1921" s="162"/>
      <c r="AV1921" s="162"/>
      <c r="AW1921" s="162"/>
      <c r="AX1921" s="162">
        <v>1919</v>
      </c>
      <c r="AY1921" s="162" t="s">
        <v>361</v>
      </c>
      <c r="AZ1921" s="162">
        <v>0</v>
      </c>
      <c r="BA1921" s="206" t="s">
        <v>361</v>
      </c>
      <c r="BB1921" s="162" t="s">
        <v>361</v>
      </c>
    </row>
    <row r="1922" spans="34:54">
      <c r="AH1922" s="165">
        <v>1311</v>
      </c>
      <c r="AI1922" s="189">
        <v>1921</v>
      </c>
      <c r="AJ1922" s="189" t="s">
        <v>7859</v>
      </c>
      <c r="AK1922" s="183" t="s">
        <v>5558</v>
      </c>
      <c r="AL1922" s="186" t="s">
        <v>7860</v>
      </c>
      <c r="AM1922" s="162"/>
      <c r="AN1922" s="162"/>
      <c r="AO1922" s="162"/>
      <c r="AP1922" s="162"/>
      <c r="AQ1922" s="162"/>
      <c r="AR1922" s="162"/>
      <c r="AS1922" s="162"/>
      <c r="AT1922" s="162"/>
      <c r="AU1922" s="162"/>
      <c r="AV1922" s="162"/>
      <c r="AW1922" s="162"/>
      <c r="AX1922" s="162">
        <v>1920</v>
      </c>
      <c r="AY1922" s="162" t="s">
        <v>361</v>
      </c>
      <c r="AZ1922" s="162">
        <v>0</v>
      </c>
      <c r="BA1922" s="206" t="s">
        <v>361</v>
      </c>
      <c r="BB1922" s="162" t="s">
        <v>361</v>
      </c>
    </row>
    <row r="1923" spans="34:54">
      <c r="AH1923" s="165">
        <v>1311</v>
      </c>
      <c r="AI1923" s="189">
        <v>1922</v>
      </c>
      <c r="AJ1923" s="189" t="s">
        <v>7861</v>
      </c>
      <c r="AK1923" s="184" t="s">
        <v>7862</v>
      </c>
      <c r="AL1923" s="187" t="s">
        <v>7863</v>
      </c>
      <c r="AM1923" s="162"/>
      <c r="AN1923" s="162"/>
      <c r="AO1923" s="162"/>
      <c r="AP1923" s="162"/>
      <c r="AQ1923" s="162"/>
      <c r="AR1923" s="162"/>
      <c r="AS1923" s="162"/>
      <c r="AT1923" s="162"/>
      <c r="AU1923" s="162"/>
      <c r="AV1923" s="162"/>
      <c r="AW1923" s="162"/>
      <c r="AX1923" s="162">
        <v>1921</v>
      </c>
      <c r="AY1923" s="162" t="s">
        <v>361</v>
      </c>
      <c r="AZ1923" s="162">
        <v>0</v>
      </c>
      <c r="BA1923" s="206" t="s">
        <v>361</v>
      </c>
      <c r="BB1923" s="162" t="s">
        <v>361</v>
      </c>
    </row>
    <row r="1924" spans="34:54">
      <c r="AH1924" s="165">
        <v>1311</v>
      </c>
      <c r="AI1924" s="189">
        <v>1923</v>
      </c>
      <c r="AJ1924" s="189" t="s">
        <v>7864</v>
      </c>
      <c r="AK1924" s="183" t="s">
        <v>7865</v>
      </c>
      <c r="AL1924" s="186" t="s">
        <v>7866</v>
      </c>
      <c r="AM1924" s="162"/>
      <c r="AN1924" s="162"/>
      <c r="AO1924" s="162"/>
      <c r="AP1924" s="162"/>
      <c r="AQ1924" s="162"/>
      <c r="AR1924" s="162"/>
      <c r="AS1924" s="162"/>
      <c r="AT1924" s="162"/>
      <c r="AU1924" s="162"/>
      <c r="AV1924" s="162"/>
      <c r="AW1924" s="162"/>
      <c r="AX1924" s="162">
        <v>1922</v>
      </c>
      <c r="AY1924" s="162" t="s">
        <v>361</v>
      </c>
      <c r="AZ1924" s="162">
        <v>0</v>
      </c>
      <c r="BA1924" s="206" t="s">
        <v>361</v>
      </c>
      <c r="BB1924" s="162" t="s">
        <v>361</v>
      </c>
    </row>
    <row r="1925" spans="34:54">
      <c r="AH1925" s="165">
        <v>1311</v>
      </c>
      <c r="AI1925" s="189">
        <v>1924</v>
      </c>
      <c r="AJ1925" s="189" t="s">
        <v>7867</v>
      </c>
      <c r="AK1925" s="184" t="s">
        <v>7868</v>
      </c>
      <c r="AL1925" s="187" t="s">
        <v>7869</v>
      </c>
      <c r="AM1925" s="162"/>
      <c r="AN1925" s="162"/>
      <c r="AO1925" s="162"/>
      <c r="AP1925" s="162"/>
      <c r="AQ1925" s="162"/>
      <c r="AR1925" s="162"/>
      <c r="AS1925" s="162"/>
      <c r="AT1925" s="162"/>
      <c r="AU1925" s="162"/>
      <c r="AV1925" s="162"/>
      <c r="AW1925" s="162"/>
      <c r="AX1925" s="162">
        <v>1923</v>
      </c>
      <c r="AY1925" s="162" t="s">
        <v>361</v>
      </c>
      <c r="AZ1925" s="162">
        <v>0</v>
      </c>
      <c r="BA1925" s="206" t="s">
        <v>361</v>
      </c>
      <c r="BB1925" s="162" t="s">
        <v>361</v>
      </c>
    </row>
    <row r="1926" spans="34:54">
      <c r="AH1926" s="165">
        <v>1311</v>
      </c>
      <c r="AI1926" s="189">
        <v>1925</v>
      </c>
      <c r="AJ1926" s="189" t="s">
        <v>7870</v>
      </c>
      <c r="AK1926" s="183" t="s">
        <v>7871</v>
      </c>
      <c r="AL1926" s="186" t="s">
        <v>7872</v>
      </c>
      <c r="AM1926" s="162"/>
      <c r="AN1926" s="162"/>
      <c r="AO1926" s="162"/>
      <c r="AP1926" s="162"/>
      <c r="AQ1926" s="162"/>
      <c r="AR1926" s="162"/>
      <c r="AS1926" s="162"/>
      <c r="AT1926" s="162"/>
      <c r="AU1926" s="162"/>
      <c r="AV1926" s="162"/>
      <c r="AW1926" s="162"/>
      <c r="AX1926" s="162">
        <v>1924</v>
      </c>
      <c r="AY1926" s="162" t="s">
        <v>361</v>
      </c>
      <c r="AZ1926" s="162">
        <v>0</v>
      </c>
      <c r="BA1926" s="206" t="s">
        <v>361</v>
      </c>
      <c r="BB1926" s="162" t="s">
        <v>361</v>
      </c>
    </row>
    <row r="1927" spans="34:54">
      <c r="AH1927" s="165">
        <v>1311</v>
      </c>
      <c r="AI1927" s="189">
        <v>1926</v>
      </c>
      <c r="AJ1927" s="189" t="s">
        <v>7873</v>
      </c>
      <c r="AK1927" s="184" t="s">
        <v>7874</v>
      </c>
      <c r="AL1927" s="187" t="s">
        <v>7875</v>
      </c>
      <c r="AM1927" s="162"/>
      <c r="AN1927" s="162"/>
      <c r="AO1927" s="162"/>
      <c r="AP1927" s="162"/>
      <c r="AQ1927" s="162"/>
      <c r="AR1927" s="162"/>
      <c r="AS1927" s="162"/>
      <c r="AT1927" s="162"/>
      <c r="AU1927" s="162"/>
      <c r="AV1927" s="162"/>
      <c r="AW1927" s="162"/>
      <c r="AX1927" s="162">
        <v>1925</v>
      </c>
      <c r="AY1927" s="162" t="s">
        <v>361</v>
      </c>
      <c r="AZ1927" s="162">
        <v>0</v>
      </c>
      <c r="BA1927" s="206" t="s">
        <v>361</v>
      </c>
      <c r="BB1927" s="162" t="s">
        <v>361</v>
      </c>
    </row>
    <row r="1928" spans="34:54">
      <c r="AH1928" s="165">
        <v>1311</v>
      </c>
      <c r="AI1928" s="189">
        <v>1927</v>
      </c>
      <c r="AJ1928" s="189" t="s">
        <v>7876</v>
      </c>
      <c r="AK1928" s="183" t="s">
        <v>234</v>
      </c>
      <c r="AL1928" s="186" t="s">
        <v>7877</v>
      </c>
      <c r="AM1928" s="162"/>
      <c r="AN1928" s="162"/>
      <c r="AO1928" s="162"/>
      <c r="AP1928" s="162"/>
      <c r="AQ1928" s="162"/>
      <c r="AR1928" s="162"/>
      <c r="AS1928" s="162"/>
      <c r="AT1928" s="162"/>
      <c r="AU1928" s="162"/>
      <c r="AV1928" s="162"/>
      <c r="AW1928" s="162"/>
      <c r="AX1928" s="162">
        <v>1926</v>
      </c>
      <c r="AY1928" s="162" t="s">
        <v>361</v>
      </c>
      <c r="AZ1928" s="162">
        <v>0</v>
      </c>
      <c r="BA1928" s="206" t="s">
        <v>361</v>
      </c>
      <c r="BB1928" s="162" t="s">
        <v>361</v>
      </c>
    </row>
    <row r="1929" spans="34:54">
      <c r="AH1929" s="165">
        <v>1311</v>
      </c>
      <c r="AI1929" s="189">
        <v>1928</v>
      </c>
      <c r="AJ1929" s="189" t="s">
        <v>7878</v>
      </c>
      <c r="AK1929" s="184" t="s">
        <v>7879</v>
      </c>
      <c r="AL1929" s="187" t="s">
        <v>7880</v>
      </c>
      <c r="AM1929" s="162"/>
      <c r="AN1929" s="162"/>
      <c r="AO1929" s="162"/>
      <c r="AP1929" s="162"/>
      <c r="AQ1929" s="162"/>
      <c r="AR1929" s="162"/>
      <c r="AS1929" s="162"/>
      <c r="AT1929" s="162"/>
      <c r="AU1929" s="162"/>
      <c r="AV1929" s="162"/>
      <c r="AW1929" s="162"/>
      <c r="AX1929" s="162">
        <v>1927</v>
      </c>
      <c r="AY1929" s="162" t="s">
        <v>361</v>
      </c>
      <c r="AZ1929" s="162">
        <v>0</v>
      </c>
      <c r="BA1929" s="206" t="s">
        <v>361</v>
      </c>
      <c r="BB1929" s="162" t="s">
        <v>361</v>
      </c>
    </row>
    <row r="1930" spans="34:54">
      <c r="AH1930" s="165">
        <v>1311</v>
      </c>
      <c r="AI1930" s="189">
        <v>1929</v>
      </c>
      <c r="AJ1930" s="189" t="s">
        <v>7881</v>
      </c>
      <c r="AK1930" s="183" t="s">
        <v>7882</v>
      </c>
      <c r="AL1930" s="186" t="s">
        <v>7883</v>
      </c>
      <c r="AM1930" s="162"/>
      <c r="AN1930" s="162"/>
      <c r="AO1930" s="162"/>
      <c r="AP1930" s="162"/>
      <c r="AQ1930" s="162"/>
      <c r="AR1930" s="162"/>
      <c r="AS1930" s="162"/>
      <c r="AT1930" s="162"/>
      <c r="AU1930" s="162"/>
      <c r="AV1930" s="162"/>
      <c r="AW1930" s="162"/>
      <c r="AX1930" s="162">
        <v>1928</v>
      </c>
      <c r="AY1930" s="162" t="s">
        <v>361</v>
      </c>
      <c r="AZ1930" s="162">
        <v>0</v>
      </c>
      <c r="BA1930" s="206" t="s">
        <v>361</v>
      </c>
      <c r="BB1930" s="162" t="s">
        <v>361</v>
      </c>
    </row>
    <row r="1931" spans="34:54">
      <c r="AH1931" s="165">
        <v>1311</v>
      </c>
      <c r="AI1931" s="189">
        <v>1930</v>
      </c>
      <c r="AJ1931" s="189" t="s">
        <v>7884</v>
      </c>
      <c r="AK1931" s="184" t="s">
        <v>7885</v>
      </c>
      <c r="AL1931" s="187" t="s">
        <v>7886</v>
      </c>
      <c r="AM1931" s="162"/>
      <c r="AN1931" s="162"/>
      <c r="AO1931" s="162"/>
      <c r="AP1931" s="162"/>
      <c r="AQ1931" s="162"/>
      <c r="AR1931" s="162"/>
      <c r="AS1931" s="162"/>
      <c r="AT1931" s="162"/>
      <c r="AU1931" s="162"/>
      <c r="AV1931" s="162"/>
      <c r="AW1931" s="162"/>
      <c r="AX1931" s="162">
        <v>1929</v>
      </c>
      <c r="AY1931" s="162" t="s">
        <v>361</v>
      </c>
      <c r="AZ1931" s="162">
        <v>0</v>
      </c>
      <c r="BA1931" s="206" t="s">
        <v>361</v>
      </c>
      <c r="BB1931" s="162" t="s">
        <v>361</v>
      </c>
    </row>
    <row r="1932" spans="34:54">
      <c r="AH1932" s="165">
        <v>1311</v>
      </c>
      <c r="AI1932" s="189">
        <v>1931</v>
      </c>
      <c r="AJ1932" s="189" t="s">
        <v>7887</v>
      </c>
      <c r="AK1932" s="183" t="s">
        <v>7888</v>
      </c>
      <c r="AL1932" s="186" t="s">
        <v>7889</v>
      </c>
      <c r="AM1932" s="162"/>
      <c r="AN1932" s="162"/>
      <c r="AO1932" s="162"/>
      <c r="AP1932" s="162"/>
      <c r="AQ1932" s="162"/>
      <c r="AR1932" s="162"/>
      <c r="AS1932" s="162"/>
      <c r="AT1932" s="162"/>
      <c r="AU1932" s="162"/>
      <c r="AV1932" s="162"/>
      <c r="AW1932" s="162"/>
      <c r="AX1932" s="162">
        <v>1930</v>
      </c>
      <c r="AY1932" s="162" t="s">
        <v>361</v>
      </c>
      <c r="AZ1932" s="162">
        <v>0</v>
      </c>
      <c r="BA1932" s="206" t="s">
        <v>361</v>
      </c>
      <c r="BB1932" s="162" t="s">
        <v>361</v>
      </c>
    </row>
    <row r="1933" spans="34:54">
      <c r="AH1933" s="165">
        <v>1312</v>
      </c>
      <c r="AI1933" s="189">
        <v>1932</v>
      </c>
      <c r="AJ1933" s="189" t="s">
        <v>7890</v>
      </c>
      <c r="AK1933" s="184" t="s">
        <v>1278</v>
      </c>
      <c r="AL1933" s="187" t="s">
        <v>7891</v>
      </c>
      <c r="AM1933" s="162"/>
      <c r="AN1933" s="162"/>
      <c r="AO1933" s="162"/>
      <c r="AP1933" s="162"/>
      <c r="AQ1933" s="162"/>
      <c r="AR1933" s="162"/>
      <c r="AS1933" s="162"/>
      <c r="AT1933" s="162"/>
      <c r="AU1933" s="162"/>
      <c r="AV1933" s="162"/>
      <c r="AW1933" s="162"/>
      <c r="AX1933" s="162">
        <v>1931</v>
      </c>
      <c r="AY1933" s="162" t="s">
        <v>361</v>
      </c>
      <c r="AZ1933" s="162">
        <v>0</v>
      </c>
      <c r="BA1933" s="206" t="s">
        <v>361</v>
      </c>
      <c r="BB1933" s="162" t="s">
        <v>361</v>
      </c>
    </row>
    <row r="1934" spans="34:54">
      <c r="AH1934" s="165">
        <v>1312</v>
      </c>
      <c r="AI1934" s="189">
        <v>1933</v>
      </c>
      <c r="AJ1934" s="189" t="s">
        <v>7892</v>
      </c>
      <c r="AK1934" s="183" t="s">
        <v>1280</v>
      </c>
      <c r="AL1934" s="186" t="s">
        <v>7893</v>
      </c>
      <c r="AM1934" s="162"/>
      <c r="AN1934" s="162"/>
      <c r="AO1934" s="162"/>
      <c r="AP1934" s="162"/>
      <c r="AQ1934" s="162"/>
      <c r="AR1934" s="162"/>
      <c r="AS1934" s="162"/>
      <c r="AT1934" s="162"/>
      <c r="AU1934" s="162"/>
      <c r="AV1934" s="162"/>
      <c r="AW1934" s="162"/>
      <c r="AX1934" s="162">
        <v>1932</v>
      </c>
      <c r="AY1934" s="162" t="s">
        <v>361</v>
      </c>
      <c r="AZ1934" s="162">
        <v>0</v>
      </c>
      <c r="BA1934" s="206" t="s">
        <v>361</v>
      </c>
      <c r="BB1934" s="162" t="s">
        <v>361</v>
      </c>
    </row>
    <row r="1935" spans="34:54">
      <c r="AH1935" s="165">
        <v>1312</v>
      </c>
      <c r="AI1935" s="189">
        <v>1934</v>
      </c>
      <c r="AJ1935" s="189" t="s">
        <v>7894</v>
      </c>
      <c r="AK1935" s="184" t="s">
        <v>1282</v>
      </c>
      <c r="AL1935" s="187" t="s">
        <v>7895</v>
      </c>
      <c r="AM1935" s="162"/>
      <c r="AN1935" s="162"/>
      <c r="AO1935" s="162"/>
      <c r="AP1935" s="162"/>
      <c r="AQ1935" s="162"/>
      <c r="AR1935" s="162"/>
      <c r="AS1935" s="162"/>
      <c r="AT1935" s="162"/>
      <c r="AU1935" s="162"/>
      <c r="AV1935" s="162"/>
      <c r="AW1935" s="162"/>
      <c r="AX1935" s="162">
        <v>1933</v>
      </c>
      <c r="AY1935" s="162" t="s">
        <v>361</v>
      </c>
      <c r="AZ1935" s="162">
        <v>0</v>
      </c>
      <c r="BA1935" s="206" t="s">
        <v>361</v>
      </c>
      <c r="BB1935" s="162" t="s">
        <v>361</v>
      </c>
    </row>
    <row r="1936" spans="34:54">
      <c r="AH1936" s="165">
        <v>1312</v>
      </c>
      <c r="AI1936" s="189">
        <v>1935</v>
      </c>
      <c r="AJ1936" s="189" t="s">
        <v>7896</v>
      </c>
      <c r="AK1936" s="183" t="s">
        <v>1284</v>
      </c>
      <c r="AL1936" s="186" t="s">
        <v>7897</v>
      </c>
      <c r="AM1936" s="162"/>
      <c r="AN1936" s="162"/>
      <c r="AO1936" s="162"/>
      <c r="AP1936" s="162"/>
      <c r="AQ1936" s="162"/>
      <c r="AR1936" s="162"/>
      <c r="AS1936" s="162"/>
      <c r="AT1936" s="162"/>
      <c r="AU1936" s="162"/>
      <c r="AV1936" s="162"/>
      <c r="AW1936" s="162"/>
      <c r="AX1936" s="162">
        <v>1934</v>
      </c>
      <c r="AY1936" s="162" t="s">
        <v>361</v>
      </c>
      <c r="AZ1936" s="162">
        <v>0</v>
      </c>
      <c r="BA1936" s="206" t="s">
        <v>361</v>
      </c>
      <c r="BB1936" s="162" t="s">
        <v>361</v>
      </c>
    </row>
    <row r="1937" spans="34:54">
      <c r="AH1937" s="165">
        <v>1312</v>
      </c>
      <c r="AI1937" s="189">
        <v>1936</v>
      </c>
      <c r="AJ1937" s="189" t="s">
        <v>7898</v>
      </c>
      <c r="AK1937" s="184" t="s">
        <v>7899</v>
      </c>
      <c r="AL1937" s="187" t="s">
        <v>7900</v>
      </c>
      <c r="AM1937" s="162"/>
      <c r="AN1937" s="162"/>
      <c r="AO1937" s="162"/>
      <c r="AP1937" s="162"/>
      <c r="AQ1937" s="162"/>
      <c r="AR1937" s="162"/>
      <c r="AS1937" s="162"/>
      <c r="AT1937" s="162"/>
      <c r="AU1937" s="162"/>
      <c r="AV1937" s="162"/>
      <c r="AW1937" s="162"/>
      <c r="AX1937" s="162">
        <v>1935</v>
      </c>
      <c r="AY1937" s="162" t="s">
        <v>361</v>
      </c>
      <c r="AZ1937" s="162">
        <v>0</v>
      </c>
      <c r="BA1937" s="206" t="s">
        <v>361</v>
      </c>
      <c r="BB1937" s="162" t="s">
        <v>361</v>
      </c>
    </row>
    <row r="1938" spans="34:54">
      <c r="AH1938" s="165">
        <v>1312</v>
      </c>
      <c r="AI1938" s="189">
        <v>1937</v>
      </c>
      <c r="AJ1938" s="189" t="s">
        <v>7901</v>
      </c>
      <c r="AK1938" s="183" t="s">
        <v>7902</v>
      </c>
      <c r="AL1938" s="186" t="s">
        <v>7903</v>
      </c>
      <c r="AM1938" s="162"/>
      <c r="AN1938" s="162"/>
      <c r="AO1938" s="162"/>
      <c r="AP1938" s="162"/>
      <c r="AQ1938" s="162"/>
      <c r="AR1938" s="162"/>
      <c r="AS1938" s="162"/>
      <c r="AT1938" s="162"/>
      <c r="AU1938" s="162"/>
      <c r="AV1938" s="162"/>
      <c r="AW1938" s="162"/>
      <c r="AX1938" s="162">
        <v>1936</v>
      </c>
      <c r="AY1938" s="162" t="s">
        <v>361</v>
      </c>
      <c r="AZ1938" s="162">
        <v>0</v>
      </c>
      <c r="BA1938" s="206" t="s">
        <v>361</v>
      </c>
      <c r="BB1938" s="162" t="s">
        <v>361</v>
      </c>
    </row>
    <row r="1939" spans="34:54">
      <c r="AH1939" s="165">
        <v>1312</v>
      </c>
      <c r="AI1939" s="189">
        <v>1938</v>
      </c>
      <c r="AJ1939" s="189" t="s">
        <v>7904</v>
      </c>
      <c r="AK1939" s="184" t="s">
        <v>7905</v>
      </c>
      <c r="AL1939" s="187" t="s">
        <v>7906</v>
      </c>
      <c r="AM1939" s="162"/>
      <c r="AN1939" s="162"/>
      <c r="AO1939" s="162"/>
      <c r="AP1939" s="162"/>
      <c r="AQ1939" s="162"/>
      <c r="AR1939" s="162"/>
      <c r="AS1939" s="162"/>
      <c r="AT1939" s="162"/>
      <c r="AU1939" s="162"/>
      <c r="AV1939" s="162"/>
      <c r="AW1939" s="162"/>
      <c r="AX1939" s="162">
        <v>1937</v>
      </c>
      <c r="AY1939" s="162" t="s">
        <v>361</v>
      </c>
      <c r="AZ1939" s="162">
        <v>0</v>
      </c>
      <c r="BA1939" s="206" t="s">
        <v>361</v>
      </c>
      <c r="BB1939" s="162" t="s">
        <v>361</v>
      </c>
    </row>
    <row r="1940" spans="34:54">
      <c r="AH1940" s="165">
        <v>1313</v>
      </c>
      <c r="AI1940" s="189">
        <v>1939</v>
      </c>
      <c r="AJ1940" s="189" t="s">
        <v>7907</v>
      </c>
      <c r="AK1940" s="183" t="s">
        <v>1292</v>
      </c>
      <c r="AL1940" s="186" t="s">
        <v>7908</v>
      </c>
      <c r="AM1940" s="162"/>
      <c r="AN1940" s="162"/>
      <c r="AO1940" s="162"/>
      <c r="AP1940" s="162"/>
      <c r="AQ1940" s="162"/>
      <c r="AR1940" s="162"/>
      <c r="AS1940" s="162"/>
      <c r="AT1940" s="162"/>
      <c r="AU1940" s="162"/>
      <c r="AV1940" s="162"/>
      <c r="AW1940" s="162"/>
      <c r="AX1940" s="162">
        <v>1938</v>
      </c>
      <c r="AY1940" s="162" t="s">
        <v>361</v>
      </c>
      <c r="AZ1940" s="162">
        <v>0</v>
      </c>
      <c r="BA1940" s="206" t="s">
        <v>361</v>
      </c>
      <c r="BB1940" s="162" t="s">
        <v>361</v>
      </c>
    </row>
    <row r="1941" spans="34:54">
      <c r="AH1941" s="165">
        <v>1313</v>
      </c>
      <c r="AI1941" s="189">
        <v>1940</v>
      </c>
      <c r="AJ1941" s="189" t="s">
        <v>7909</v>
      </c>
      <c r="AK1941" s="184" t="s">
        <v>1294</v>
      </c>
      <c r="AL1941" s="187" t="s">
        <v>7910</v>
      </c>
      <c r="AM1941" s="162"/>
      <c r="AN1941" s="162"/>
      <c r="AO1941" s="162"/>
      <c r="AP1941" s="162"/>
      <c r="AQ1941" s="162"/>
      <c r="AR1941" s="162"/>
      <c r="AS1941" s="162"/>
      <c r="AT1941" s="162"/>
      <c r="AU1941" s="162"/>
      <c r="AV1941" s="162"/>
      <c r="AW1941" s="162"/>
      <c r="AX1941" s="162">
        <v>1939</v>
      </c>
      <c r="AY1941" s="162" t="s">
        <v>361</v>
      </c>
      <c r="AZ1941" s="162">
        <v>0</v>
      </c>
      <c r="BA1941" s="206" t="s">
        <v>361</v>
      </c>
      <c r="BB1941" s="162" t="s">
        <v>361</v>
      </c>
    </row>
    <row r="1942" spans="34:54">
      <c r="AH1942" s="165">
        <v>1313</v>
      </c>
      <c r="AI1942" s="189">
        <v>1941</v>
      </c>
      <c r="AJ1942" s="189" t="s">
        <v>7911</v>
      </c>
      <c r="AK1942" s="183" t="s">
        <v>1296</v>
      </c>
      <c r="AL1942" s="186" t="s">
        <v>7912</v>
      </c>
      <c r="AM1942" s="162"/>
      <c r="AN1942" s="162"/>
      <c r="AO1942" s="162"/>
      <c r="AP1942" s="162"/>
      <c r="AQ1942" s="162"/>
      <c r="AR1942" s="162"/>
      <c r="AS1942" s="162"/>
      <c r="AT1942" s="162"/>
      <c r="AU1942" s="162"/>
      <c r="AV1942" s="162"/>
      <c r="AW1942" s="162"/>
      <c r="AX1942" s="162">
        <v>1940</v>
      </c>
      <c r="AY1942" s="162" t="s">
        <v>361</v>
      </c>
      <c r="AZ1942" s="162">
        <v>0</v>
      </c>
      <c r="BA1942" s="206" t="s">
        <v>361</v>
      </c>
      <c r="BB1942" s="162" t="s">
        <v>361</v>
      </c>
    </row>
    <row r="1943" spans="34:54">
      <c r="AH1943" s="165">
        <v>1313</v>
      </c>
      <c r="AI1943" s="189">
        <v>1942</v>
      </c>
      <c r="AJ1943" s="189" t="s">
        <v>7913</v>
      </c>
      <c r="AK1943" s="184" t="s">
        <v>1298</v>
      </c>
      <c r="AL1943" s="187" t="s">
        <v>7914</v>
      </c>
      <c r="AM1943" s="162"/>
      <c r="AN1943" s="162"/>
      <c r="AO1943" s="162"/>
      <c r="AP1943" s="162"/>
      <c r="AQ1943" s="162"/>
      <c r="AR1943" s="162"/>
      <c r="AS1943" s="162"/>
      <c r="AT1943" s="162"/>
      <c r="AU1943" s="162"/>
      <c r="AV1943" s="162"/>
      <c r="AW1943" s="162"/>
      <c r="AX1943" s="162">
        <v>1941</v>
      </c>
      <c r="AY1943" s="162" t="s">
        <v>361</v>
      </c>
      <c r="AZ1943" s="162">
        <v>0</v>
      </c>
      <c r="BA1943" s="206" t="s">
        <v>361</v>
      </c>
      <c r="BB1943" s="162" t="s">
        <v>361</v>
      </c>
    </row>
    <row r="1944" spans="34:54">
      <c r="AH1944" s="165">
        <v>1313</v>
      </c>
      <c r="AI1944" s="189">
        <v>1943</v>
      </c>
      <c r="AJ1944" s="189" t="s">
        <v>7915</v>
      </c>
      <c r="AK1944" s="183" t="s">
        <v>7916</v>
      </c>
      <c r="AL1944" s="186" t="s">
        <v>7917</v>
      </c>
      <c r="AM1944" s="162"/>
      <c r="AN1944" s="162"/>
      <c r="AO1944" s="162"/>
      <c r="AP1944" s="162"/>
      <c r="AQ1944" s="162"/>
      <c r="AR1944" s="162"/>
      <c r="AS1944" s="162"/>
      <c r="AT1944" s="162"/>
      <c r="AU1944" s="162"/>
      <c r="AV1944" s="162"/>
      <c r="AW1944" s="162"/>
      <c r="AX1944" s="162">
        <v>1942</v>
      </c>
      <c r="AY1944" s="162" t="s">
        <v>361</v>
      </c>
      <c r="AZ1944" s="162">
        <v>0</v>
      </c>
      <c r="BA1944" s="206" t="s">
        <v>361</v>
      </c>
      <c r="BB1944" s="162" t="s">
        <v>361</v>
      </c>
    </row>
    <row r="1945" spans="34:54">
      <c r="AH1945" s="165">
        <v>1313</v>
      </c>
      <c r="AI1945" s="189">
        <v>1944</v>
      </c>
      <c r="AJ1945" s="189" t="s">
        <v>7918</v>
      </c>
      <c r="AK1945" s="184" t="s">
        <v>7919</v>
      </c>
      <c r="AL1945" s="187" t="s">
        <v>7920</v>
      </c>
      <c r="AM1945" s="162"/>
      <c r="AN1945" s="162"/>
      <c r="AO1945" s="162"/>
      <c r="AP1945" s="162"/>
      <c r="AQ1945" s="162"/>
      <c r="AR1945" s="162"/>
      <c r="AS1945" s="162"/>
      <c r="AT1945" s="162"/>
      <c r="AU1945" s="162"/>
      <c r="AV1945" s="162"/>
      <c r="AW1945" s="162"/>
      <c r="AX1945" s="162">
        <v>1943</v>
      </c>
      <c r="AY1945" s="162" t="s">
        <v>361</v>
      </c>
      <c r="AZ1945" s="162">
        <v>0</v>
      </c>
      <c r="BA1945" s="206" t="s">
        <v>361</v>
      </c>
      <c r="BB1945" s="162" t="s">
        <v>361</v>
      </c>
    </row>
    <row r="1946" spans="34:54">
      <c r="AH1946" s="165">
        <v>1313</v>
      </c>
      <c r="AI1946" s="189">
        <v>1945</v>
      </c>
      <c r="AJ1946" s="189" t="s">
        <v>7921</v>
      </c>
      <c r="AK1946" s="183" t="s">
        <v>7922</v>
      </c>
      <c r="AL1946" s="186" t="s">
        <v>7923</v>
      </c>
      <c r="AM1946" s="162"/>
      <c r="AN1946" s="162"/>
      <c r="AO1946" s="162"/>
      <c r="AP1946" s="162"/>
      <c r="AQ1946" s="162"/>
      <c r="AR1946" s="162"/>
      <c r="AS1946" s="162"/>
      <c r="AT1946" s="162"/>
      <c r="AU1946" s="162"/>
      <c r="AV1946" s="162"/>
      <c r="AW1946" s="162"/>
      <c r="AX1946" s="162">
        <v>1944</v>
      </c>
      <c r="AY1946" s="162" t="s">
        <v>361</v>
      </c>
      <c r="AZ1946" s="162">
        <v>0</v>
      </c>
      <c r="BA1946" s="206" t="s">
        <v>361</v>
      </c>
      <c r="BB1946" s="162" t="s">
        <v>361</v>
      </c>
    </row>
    <row r="1947" spans="34:54">
      <c r="AH1947" s="165">
        <v>1314</v>
      </c>
      <c r="AI1947" s="189">
        <v>1946</v>
      </c>
      <c r="AJ1947" s="189" t="s">
        <v>7924</v>
      </c>
      <c r="AK1947" s="184" t="s">
        <v>1306</v>
      </c>
      <c r="AL1947" s="187" t="s">
        <v>7925</v>
      </c>
      <c r="AM1947" s="162"/>
      <c r="AN1947" s="162"/>
      <c r="AO1947" s="162"/>
      <c r="AP1947" s="162"/>
      <c r="AQ1947" s="162"/>
      <c r="AR1947" s="162"/>
      <c r="AS1947" s="162"/>
      <c r="AT1947" s="162"/>
      <c r="AU1947" s="162"/>
      <c r="AV1947" s="162"/>
      <c r="AW1947" s="162"/>
      <c r="AX1947" s="162">
        <v>1945</v>
      </c>
      <c r="AY1947" s="162" t="s">
        <v>361</v>
      </c>
      <c r="AZ1947" s="162">
        <v>0</v>
      </c>
      <c r="BA1947" s="206" t="s">
        <v>361</v>
      </c>
      <c r="BB1947" s="162" t="s">
        <v>361</v>
      </c>
    </row>
    <row r="1948" spans="34:54">
      <c r="AH1948" s="165">
        <v>1314</v>
      </c>
      <c r="AI1948" s="189">
        <v>1947</v>
      </c>
      <c r="AJ1948" s="189" t="s">
        <v>7926</v>
      </c>
      <c r="AK1948" s="183" t="s">
        <v>1308</v>
      </c>
      <c r="AL1948" s="186" t="s">
        <v>7927</v>
      </c>
      <c r="AM1948" s="162"/>
      <c r="AN1948" s="162"/>
      <c r="AO1948" s="162"/>
      <c r="AP1948" s="162"/>
      <c r="AQ1948" s="162"/>
      <c r="AR1948" s="162"/>
      <c r="AS1948" s="162"/>
      <c r="AT1948" s="162"/>
      <c r="AU1948" s="162"/>
      <c r="AV1948" s="162"/>
      <c r="AW1948" s="162"/>
      <c r="AX1948" s="162">
        <v>1946</v>
      </c>
      <c r="AY1948" s="162" t="s">
        <v>361</v>
      </c>
      <c r="AZ1948" s="162">
        <v>0</v>
      </c>
      <c r="BA1948" s="206" t="s">
        <v>361</v>
      </c>
      <c r="BB1948" s="162" t="s">
        <v>361</v>
      </c>
    </row>
    <row r="1949" spans="34:54">
      <c r="AH1949" s="165">
        <v>1314</v>
      </c>
      <c r="AI1949" s="189">
        <v>1948</v>
      </c>
      <c r="AJ1949" s="189" t="s">
        <v>7928</v>
      </c>
      <c r="AK1949" s="184" t="s">
        <v>1310</v>
      </c>
      <c r="AL1949" s="187" t="s">
        <v>7929</v>
      </c>
      <c r="AM1949" s="162"/>
      <c r="AN1949" s="162"/>
      <c r="AO1949" s="162"/>
      <c r="AP1949" s="162"/>
      <c r="AQ1949" s="162"/>
      <c r="AR1949" s="162"/>
      <c r="AS1949" s="162"/>
      <c r="AT1949" s="162"/>
      <c r="AU1949" s="162"/>
      <c r="AV1949" s="162"/>
      <c r="AW1949" s="162"/>
      <c r="AX1949" s="162">
        <v>1947</v>
      </c>
      <c r="AY1949" s="162" t="s">
        <v>361</v>
      </c>
      <c r="AZ1949" s="162">
        <v>0</v>
      </c>
      <c r="BA1949" s="206" t="s">
        <v>361</v>
      </c>
      <c r="BB1949" s="162" t="s">
        <v>361</v>
      </c>
    </row>
    <row r="1950" spans="34:54">
      <c r="AH1950" s="165">
        <v>1314</v>
      </c>
      <c r="AI1950" s="189">
        <v>1949</v>
      </c>
      <c r="AJ1950" s="189" t="s">
        <v>7930</v>
      </c>
      <c r="AK1950" s="183" t="s">
        <v>1312</v>
      </c>
      <c r="AL1950" s="186" t="s">
        <v>7931</v>
      </c>
      <c r="AM1950" s="162"/>
      <c r="AN1950" s="162"/>
      <c r="AO1950" s="162"/>
      <c r="AP1950" s="162"/>
      <c r="AQ1950" s="162"/>
      <c r="AR1950" s="162"/>
      <c r="AS1950" s="162"/>
      <c r="AT1950" s="162"/>
      <c r="AU1950" s="162"/>
      <c r="AV1950" s="162"/>
      <c r="AW1950" s="162"/>
      <c r="AX1950" s="162">
        <v>1948</v>
      </c>
      <c r="AY1950" s="162" t="s">
        <v>361</v>
      </c>
      <c r="AZ1950" s="162">
        <v>0</v>
      </c>
      <c r="BA1950" s="206" t="s">
        <v>361</v>
      </c>
      <c r="BB1950" s="162" t="s">
        <v>361</v>
      </c>
    </row>
    <row r="1951" spans="34:54">
      <c r="AH1951" s="165">
        <v>1314</v>
      </c>
      <c r="AI1951" s="189">
        <v>1950</v>
      </c>
      <c r="AJ1951" s="189" t="s">
        <v>7932</v>
      </c>
      <c r="AK1951" s="184" t="s">
        <v>1314</v>
      </c>
      <c r="AL1951" s="187" t="s">
        <v>7933</v>
      </c>
      <c r="AM1951" s="162"/>
      <c r="AN1951" s="162"/>
      <c r="AO1951" s="162"/>
      <c r="AP1951" s="162"/>
      <c r="AQ1951" s="162"/>
      <c r="AR1951" s="162"/>
      <c r="AS1951" s="162"/>
      <c r="AT1951" s="162"/>
      <c r="AU1951" s="162"/>
      <c r="AV1951" s="162"/>
      <c r="AW1951" s="162"/>
      <c r="AX1951" s="162">
        <v>1949</v>
      </c>
      <c r="AY1951" s="162" t="s">
        <v>361</v>
      </c>
      <c r="AZ1951" s="162">
        <v>0</v>
      </c>
      <c r="BA1951" s="206" t="s">
        <v>361</v>
      </c>
      <c r="BB1951" s="162" t="s">
        <v>361</v>
      </c>
    </row>
    <row r="1952" spans="34:54">
      <c r="AH1952" s="165">
        <v>1314</v>
      </c>
      <c r="AI1952" s="189">
        <v>1951</v>
      </c>
      <c r="AJ1952" s="189" t="s">
        <v>7934</v>
      </c>
      <c r="AK1952" s="183" t="s">
        <v>1316</v>
      </c>
      <c r="AL1952" s="186" t="s">
        <v>7935</v>
      </c>
      <c r="AM1952" s="162"/>
      <c r="AN1952" s="162"/>
      <c r="AO1952" s="162"/>
      <c r="AP1952" s="162"/>
      <c r="AQ1952" s="162"/>
      <c r="AR1952" s="162"/>
      <c r="AS1952" s="162"/>
      <c r="AT1952" s="162"/>
      <c r="AU1952" s="162"/>
      <c r="AV1952" s="162"/>
      <c r="AW1952" s="162"/>
      <c r="AX1952" s="162">
        <v>1950</v>
      </c>
      <c r="AY1952" s="162" t="s">
        <v>361</v>
      </c>
      <c r="AZ1952" s="162">
        <v>0</v>
      </c>
      <c r="BA1952" s="206" t="s">
        <v>361</v>
      </c>
      <c r="BB1952" s="162" t="s">
        <v>361</v>
      </c>
    </row>
    <row r="1953" spans="34:54">
      <c r="AH1953" s="165">
        <v>1314</v>
      </c>
      <c r="AI1953" s="189">
        <v>1952</v>
      </c>
      <c r="AJ1953" s="189" t="s">
        <v>7936</v>
      </c>
      <c r="AK1953" s="184" t="s">
        <v>1318</v>
      </c>
      <c r="AL1953" s="187" t="s">
        <v>7937</v>
      </c>
      <c r="AM1953" s="162"/>
      <c r="AN1953" s="162"/>
      <c r="AO1953" s="162"/>
      <c r="AP1953" s="162"/>
      <c r="AQ1953" s="162"/>
      <c r="AR1953" s="162"/>
      <c r="AS1953" s="162"/>
      <c r="AT1953" s="162"/>
      <c r="AU1953" s="162"/>
      <c r="AV1953" s="162"/>
      <c r="AW1953" s="162"/>
      <c r="AX1953" s="162">
        <v>1951</v>
      </c>
      <c r="AY1953" s="162" t="s">
        <v>361</v>
      </c>
      <c r="AZ1953" s="162">
        <v>0</v>
      </c>
      <c r="BA1953" s="206" t="s">
        <v>361</v>
      </c>
      <c r="BB1953" s="162" t="s">
        <v>361</v>
      </c>
    </row>
    <row r="1954" spans="34:54">
      <c r="AH1954" s="165">
        <v>1314</v>
      </c>
      <c r="AI1954" s="189">
        <v>1953</v>
      </c>
      <c r="AJ1954" s="189" t="s">
        <v>7938</v>
      </c>
      <c r="AK1954" s="183" t="s">
        <v>1320</v>
      </c>
      <c r="AL1954" s="186" t="s">
        <v>7939</v>
      </c>
      <c r="AM1954" s="162"/>
      <c r="AN1954" s="162"/>
      <c r="AO1954" s="162"/>
      <c r="AP1954" s="162"/>
      <c r="AQ1954" s="162"/>
      <c r="AR1954" s="162"/>
      <c r="AS1954" s="162"/>
      <c r="AT1954" s="162"/>
      <c r="AU1954" s="162"/>
      <c r="AV1954" s="162"/>
      <c r="AW1954" s="162"/>
      <c r="AX1954" s="162">
        <v>1952</v>
      </c>
      <c r="AY1954" s="162" t="s">
        <v>361</v>
      </c>
      <c r="AZ1954" s="162">
        <v>0</v>
      </c>
      <c r="BA1954" s="206" t="s">
        <v>361</v>
      </c>
      <c r="BB1954" s="162" t="s">
        <v>361</v>
      </c>
    </row>
    <row r="1955" spans="34:54">
      <c r="AH1955" s="165">
        <v>1314</v>
      </c>
      <c r="AI1955" s="189">
        <v>1954</v>
      </c>
      <c r="AJ1955" s="189" t="s">
        <v>7940</v>
      </c>
      <c r="AK1955" s="184" t="s">
        <v>1322</v>
      </c>
      <c r="AL1955" s="187" t="s">
        <v>7941</v>
      </c>
      <c r="AM1955" s="162"/>
      <c r="AN1955" s="162"/>
      <c r="AO1955" s="162"/>
      <c r="AP1955" s="162"/>
      <c r="AQ1955" s="162"/>
      <c r="AR1955" s="162"/>
      <c r="AS1955" s="162"/>
      <c r="AT1955" s="162"/>
      <c r="AU1955" s="162"/>
      <c r="AV1955" s="162"/>
      <c r="AW1955" s="162"/>
      <c r="AX1955" s="162">
        <v>1953</v>
      </c>
      <c r="AY1955" s="162" t="s">
        <v>361</v>
      </c>
      <c r="AZ1955" s="162">
        <v>0</v>
      </c>
      <c r="BA1955" s="206" t="s">
        <v>361</v>
      </c>
      <c r="BB1955" s="162" t="s">
        <v>361</v>
      </c>
    </row>
    <row r="1956" spans="34:54">
      <c r="AH1956" s="165">
        <v>1314</v>
      </c>
      <c r="AI1956" s="189">
        <v>1955</v>
      </c>
      <c r="AJ1956" s="189" t="s">
        <v>7942</v>
      </c>
      <c r="AK1956" s="183" t="s">
        <v>7943</v>
      </c>
      <c r="AL1956" s="186" t="s">
        <v>7944</v>
      </c>
      <c r="AM1956" s="162"/>
      <c r="AN1956" s="162"/>
      <c r="AO1956" s="162"/>
      <c r="AP1956" s="162"/>
      <c r="AQ1956" s="162"/>
      <c r="AR1956" s="162"/>
      <c r="AS1956" s="162"/>
      <c r="AT1956" s="162"/>
      <c r="AU1956" s="162"/>
      <c r="AV1956" s="162"/>
      <c r="AW1956" s="162"/>
      <c r="AX1956" s="162">
        <v>1954</v>
      </c>
      <c r="AY1956" s="162" t="s">
        <v>361</v>
      </c>
      <c r="AZ1956" s="162">
        <v>0</v>
      </c>
      <c r="BA1956" s="206" t="s">
        <v>361</v>
      </c>
      <c r="BB1956" s="162" t="s">
        <v>361</v>
      </c>
    </row>
    <row r="1957" spans="34:54">
      <c r="AH1957" s="165">
        <v>1314</v>
      </c>
      <c r="AI1957" s="189">
        <v>1956</v>
      </c>
      <c r="AJ1957" s="189" t="s">
        <v>7945</v>
      </c>
      <c r="AK1957" s="184" t="s">
        <v>1326</v>
      </c>
      <c r="AL1957" s="187" t="s">
        <v>7946</v>
      </c>
      <c r="AM1957" s="162"/>
      <c r="AN1957" s="162"/>
      <c r="AO1957" s="162"/>
      <c r="AP1957" s="162"/>
      <c r="AQ1957" s="162"/>
      <c r="AR1957" s="162"/>
      <c r="AS1957" s="162"/>
      <c r="AT1957" s="162"/>
      <c r="AU1957" s="162"/>
      <c r="AV1957" s="162"/>
      <c r="AW1957" s="162"/>
      <c r="AX1957" s="162">
        <v>1955</v>
      </c>
      <c r="AY1957" s="162" t="s">
        <v>361</v>
      </c>
      <c r="AZ1957" s="162">
        <v>0</v>
      </c>
      <c r="BA1957" s="206" t="s">
        <v>361</v>
      </c>
      <c r="BB1957" s="162" t="s">
        <v>361</v>
      </c>
    </row>
    <row r="1958" spans="34:54">
      <c r="AH1958" s="165">
        <v>1314</v>
      </c>
      <c r="AI1958" s="189">
        <v>1957</v>
      </c>
      <c r="AJ1958" s="189" t="s">
        <v>7947</v>
      </c>
      <c r="AK1958" s="183" t="s">
        <v>7948</v>
      </c>
      <c r="AL1958" s="186" t="s">
        <v>7949</v>
      </c>
      <c r="AM1958" s="162"/>
      <c r="AN1958" s="162"/>
      <c r="AO1958" s="162"/>
      <c r="AP1958" s="162"/>
      <c r="AQ1958" s="162"/>
      <c r="AR1958" s="162"/>
      <c r="AS1958" s="162"/>
      <c r="AT1958" s="162"/>
      <c r="AU1958" s="162"/>
      <c r="AV1958" s="162"/>
      <c r="AW1958" s="162"/>
      <c r="AX1958" s="162">
        <v>1956</v>
      </c>
      <c r="AY1958" s="162" t="s">
        <v>361</v>
      </c>
      <c r="AZ1958" s="162">
        <v>0</v>
      </c>
      <c r="BA1958" s="206" t="s">
        <v>361</v>
      </c>
      <c r="BB1958" s="162" t="s">
        <v>361</v>
      </c>
    </row>
    <row r="1959" spans="34:54">
      <c r="AH1959" s="165">
        <v>1314</v>
      </c>
      <c r="AI1959" s="189">
        <v>1958</v>
      </c>
      <c r="AJ1959" s="189" t="s">
        <v>7950</v>
      </c>
      <c r="AK1959" s="184" t="s">
        <v>7951</v>
      </c>
      <c r="AL1959" s="187" t="s">
        <v>7952</v>
      </c>
      <c r="AM1959" s="162"/>
      <c r="AN1959" s="162"/>
      <c r="AO1959" s="162"/>
      <c r="AP1959" s="162"/>
      <c r="AQ1959" s="162"/>
      <c r="AR1959" s="162"/>
      <c r="AS1959" s="162"/>
      <c r="AT1959" s="162"/>
      <c r="AU1959" s="162"/>
      <c r="AV1959" s="162"/>
      <c r="AW1959" s="162"/>
      <c r="AX1959" s="162">
        <v>1957</v>
      </c>
      <c r="AY1959" s="162" t="s">
        <v>361</v>
      </c>
      <c r="AZ1959" s="162">
        <v>0</v>
      </c>
      <c r="BA1959" s="206" t="s">
        <v>361</v>
      </c>
      <c r="BB1959" s="162" t="s">
        <v>361</v>
      </c>
    </row>
    <row r="1960" spans="34:54">
      <c r="AH1960" s="165">
        <v>1314</v>
      </c>
      <c r="AI1960" s="189">
        <v>1959</v>
      </c>
      <c r="AJ1960" s="189" t="s">
        <v>7953</v>
      </c>
      <c r="AK1960" s="183" t="s">
        <v>7954</v>
      </c>
      <c r="AL1960" s="186" t="s">
        <v>7955</v>
      </c>
      <c r="AM1960" s="162"/>
      <c r="AN1960" s="162"/>
      <c r="AO1960" s="162"/>
      <c r="AP1960" s="162"/>
      <c r="AQ1960" s="162"/>
      <c r="AR1960" s="162"/>
      <c r="AS1960" s="162"/>
      <c r="AT1960" s="162"/>
      <c r="AU1960" s="162"/>
      <c r="AV1960" s="162"/>
      <c r="AW1960" s="162"/>
      <c r="AX1960" s="162">
        <v>1958</v>
      </c>
      <c r="AY1960" s="162" t="s">
        <v>361</v>
      </c>
      <c r="AZ1960" s="162">
        <v>0</v>
      </c>
      <c r="BA1960" s="206" t="s">
        <v>361</v>
      </c>
      <c r="BB1960" s="162" t="s">
        <v>361</v>
      </c>
    </row>
    <row r="1961" spans="34:54">
      <c r="AH1961" s="165">
        <v>1315</v>
      </c>
      <c r="AI1961" s="189">
        <v>1960</v>
      </c>
      <c r="AJ1961" s="189" t="s">
        <v>7956</v>
      </c>
      <c r="AK1961" s="184" t="s">
        <v>1334</v>
      </c>
      <c r="AL1961" s="187" t="s">
        <v>7957</v>
      </c>
      <c r="AM1961" s="162"/>
      <c r="AN1961" s="162"/>
      <c r="AO1961" s="162"/>
      <c r="AP1961" s="162"/>
      <c r="AQ1961" s="162"/>
      <c r="AR1961" s="162"/>
      <c r="AS1961" s="162"/>
      <c r="AT1961" s="162"/>
      <c r="AU1961" s="162"/>
      <c r="AV1961" s="162"/>
      <c r="AW1961" s="162"/>
      <c r="AX1961" s="162">
        <v>1959</v>
      </c>
      <c r="AY1961" s="162" t="s">
        <v>361</v>
      </c>
      <c r="AZ1961" s="162">
        <v>0</v>
      </c>
      <c r="BA1961" s="206" t="s">
        <v>361</v>
      </c>
      <c r="BB1961" s="162" t="s">
        <v>361</v>
      </c>
    </row>
    <row r="1962" spans="34:54">
      <c r="AH1962" s="165">
        <v>1315</v>
      </c>
      <c r="AI1962" s="189">
        <v>1961</v>
      </c>
      <c r="AJ1962" s="189" t="s">
        <v>7958</v>
      </c>
      <c r="AK1962" s="183" t="s">
        <v>1336</v>
      </c>
      <c r="AL1962" s="186" t="s">
        <v>7959</v>
      </c>
      <c r="AM1962" s="162"/>
      <c r="AN1962" s="162"/>
      <c r="AO1962" s="162"/>
      <c r="AP1962" s="162"/>
      <c r="AQ1962" s="162"/>
      <c r="AR1962" s="162"/>
      <c r="AS1962" s="162"/>
      <c r="AT1962" s="162"/>
      <c r="AU1962" s="162"/>
      <c r="AV1962" s="162"/>
      <c r="AW1962" s="162"/>
      <c r="AX1962" s="162">
        <v>1960</v>
      </c>
      <c r="AY1962" s="162" t="s">
        <v>361</v>
      </c>
      <c r="AZ1962" s="162">
        <v>0</v>
      </c>
      <c r="BA1962" s="206" t="s">
        <v>361</v>
      </c>
      <c r="BB1962" s="162" t="s">
        <v>361</v>
      </c>
    </row>
    <row r="1963" spans="34:54">
      <c r="AH1963" s="165">
        <v>1315</v>
      </c>
      <c r="AI1963" s="189">
        <v>1962</v>
      </c>
      <c r="AJ1963" s="189" t="s">
        <v>7960</v>
      </c>
      <c r="AK1963" s="184" t="s">
        <v>316</v>
      </c>
      <c r="AL1963" s="187" t="s">
        <v>7961</v>
      </c>
      <c r="AM1963" s="162"/>
      <c r="AN1963" s="162"/>
      <c r="AO1963" s="162"/>
      <c r="AP1963" s="162"/>
      <c r="AQ1963" s="162"/>
      <c r="AR1963" s="162"/>
      <c r="AS1963" s="162"/>
      <c r="AT1963" s="162"/>
      <c r="AU1963" s="162"/>
      <c r="AV1963" s="162"/>
      <c r="AW1963" s="162"/>
      <c r="AX1963" s="162">
        <v>1961</v>
      </c>
      <c r="AY1963" s="162" t="s">
        <v>361</v>
      </c>
      <c r="AZ1963" s="162">
        <v>0</v>
      </c>
      <c r="BA1963" s="206" t="s">
        <v>361</v>
      </c>
      <c r="BB1963" s="162" t="s">
        <v>361</v>
      </c>
    </row>
    <row r="1964" spans="34:54">
      <c r="AH1964" s="165">
        <v>1315</v>
      </c>
      <c r="AI1964" s="189">
        <v>1963</v>
      </c>
      <c r="AJ1964" s="189" t="s">
        <v>7962</v>
      </c>
      <c r="AK1964" s="183" t="s">
        <v>7963</v>
      </c>
      <c r="AL1964" s="186" t="s">
        <v>7964</v>
      </c>
      <c r="AM1964" s="162"/>
      <c r="AN1964" s="162"/>
      <c r="AO1964" s="162"/>
      <c r="AP1964" s="162"/>
      <c r="AQ1964" s="162"/>
      <c r="AR1964" s="162"/>
      <c r="AS1964" s="162"/>
      <c r="AT1964" s="162"/>
      <c r="AU1964" s="162"/>
      <c r="AV1964" s="162"/>
      <c r="AW1964" s="162"/>
      <c r="AX1964" s="162">
        <v>1962</v>
      </c>
      <c r="AY1964" s="162" t="s">
        <v>361</v>
      </c>
      <c r="AZ1964" s="162">
        <v>0</v>
      </c>
      <c r="BA1964" s="206" t="s">
        <v>361</v>
      </c>
      <c r="BB1964" s="162" t="s">
        <v>361</v>
      </c>
    </row>
    <row r="1965" spans="34:54">
      <c r="AH1965" s="165">
        <v>1316</v>
      </c>
      <c r="AI1965" s="189">
        <v>1964</v>
      </c>
      <c r="AJ1965" s="189" t="s">
        <v>7965</v>
      </c>
      <c r="AK1965" s="184" t="s">
        <v>1341</v>
      </c>
      <c r="AL1965" s="187" t="s">
        <v>7966</v>
      </c>
      <c r="AM1965" s="162"/>
      <c r="AN1965" s="162"/>
      <c r="AO1965" s="162"/>
      <c r="AP1965" s="162"/>
      <c r="AQ1965" s="162"/>
      <c r="AR1965" s="162"/>
      <c r="AS1965" s="162"/>
      <c r="AT1965" s="162"/>
      <c r="AU1965" s="162"/>
      <c r="AV1965" s="162"/>
      <c r="AW1965" s="162"/>
      <c r="AX1965" s="162">
        <v>1963</v>
      </c>
      <c r="AY1965" s="162" t="s">
        <v>361</v>
      </c>
      <c r="AZ1965" s="162">
        <v>0</v>
      </c>
      <c r="BA1965" s="206" t="s">
        <v>361</v>
      </c>
      <c r="BB1965" s="162" t="s">
        <v>361</v>
      </c>
    </row>
    <row r="1966" spans="34:54">
      <c r="AH1966" s="165">
        <v>1316</v>
      </c>
      <c r="AI1966" s="189">
        <v>1965</v>
      </c>
      <c r="AJ1966" s="189" t="s">
        <v>7967</v>
      </c>
      <c r="AK1966" s="183" t="s">
        <v>1343</v>
      </c>
      <c r="AL1966" s="186" t="s">
        <v>7968</v>
      </c>
      <c r="AM1966" s="162"/>
      <c r="AN1966" s="162"/>
      <c r="AO1966" s="162"/>
      <c r="AP1966" s="162"/>
      <c r="AQ1966" s="162"/>
      <c r="AR1966" s="162"/>
      <c r="AS1966" s="162"/>
      <c r="AT1966" s="162"/>
      <c r="AU1966" s="162"/>
      <c r="AV1966" s="162"/>
      <c r="AW1966" s="162"/>
      <c r="AX1966" s="162">
        <v>1964</v>
      </c>
      <c r="AY1966" s="162" t="s">
        <v>361</v>
      </c>
      <c r="AZ1966" s="162">
        <v>0</v>
      </c>
      <c r="BA1966" s="206" t="s">
        <v>361</v>
      </c>
      <c r="BB1966" s="162" t="s">
        <v>361</v>
      </c>
    </row>
    <row r="1967" spans="34:54">
      <c r="AH1967" s="165">
        <v>1316</v>
      </c>
      <c r="AI1967" s="189">
        <v>1966</v>
      </c>
      <c r="AJ1967" s="189" t="s">
        <v>7969</v>
      </c>
      <c r="AK1967" s="184" t="s">
        <v>1345</v>
      </c>
      <c r="AL1967" s="187" t="s">
        <v>7970</v>
      </c>
      <c r="AM1967" s="162"/>
      <c r="AN1967" s="162"/>
      <c r="AO1967" s="162"/>
      <c r="AP1967" s="162"/>
      <c r="AQ1967" s="162"/>
      <c r="AR1967" s="162"/>
      <c r="AS1967" s="162"/>
      <c r="AT1967" s="162"/>
      <c r="AU1967" s="162"/>
      <c r="AV1967" s="162"/>
      <c r="AW1967" s="162"/>
      <c r="AX1967" s="162">
        <v>1965</v>
      </c>
      <c r="AY1967" s="162" t="s">
        <v>361</v>
      </c>
      <c r="AZ1967" s="162">
        <v>0</v>
      </c>
      <c r="BA1967" s="206" t="s">
        <v>361</v>
      </c>
      <c r="BB1967" s="162" t="s">
        <v>361</v>
      </c>
    </row>
    <row r="1968" spans="34:54">
      <c r="AH1968" s="165">
        <v>1316</v>
      </c>
      <c r="AI1968" s="189">
        <v>1967</v>
      </c>
      <c r="AJ1968" s="189" t="s">
        <v>7971</v>
      </c>
      <c r="AK1968" s="183" t="s">
        <v>1347</v>
      </c>
      <c r="AL1968" s="186" t="s">
        <v>7972</v>
      </c>
      <c r="AM1968" s="162"/>
      <c r="AN1968" s="162"/>
      <c r="AO1968" s="162"/>
      <c r="AP1968" s="162"/>
      <c r="AQ1968" s="162"/>
      <c r="AR1968" s="162"/>
      <c r="AS1968" s="162"/>
      <c r="AT1968" s="162"/>
      <c r="AU1968" s="162"/>
      <c r="AV1968" s="162"/>
      <c r="AW1968" s="162"/>
      <c r="AX1968" s="162">
        <v>1966</v>
      </c>
      <c r="AY1968" s="162" t="s">
        <v>361</v>
      </c>
      <c r="AZ1968" s="162">
        <v>0</v>
      </c>
      <c r="BA1968" s="206" t="s">
        <v>361</v>
      </c>
      <c r="BB1968" s="162" t="s">
        <v>361</v>
      </c>
    </row>
    <row r="1969" spans="34:54">
      <c r="AH1969" s="165">
        <v>1316</v>
      </c>
      <c r="AI1969" s="189">
        <v>1968</v>
      </c>
      <c r="AJ1969" s="189" t="s">
        <v>7973</v>
      </c>
      <c r="AK1969" s="184" t="s">
        <v>1349</v>
      </c>
      <c r="AL1969" s="187" t="s">
        <v>7974</v>
      </c>
      <c r="AM1969" s="162"/>
      <c r="AN1969" s="162"/>
      <c r="AO1969" s="162"/>
      <c r="AP1969" s="162"/>
      <c r="AQ1969" s="162"/>
      <c r="AR1969" s="162"/>
      <c r="AS1969" s="162"/>
      <c r="AT1969" s="162"/>
      <c r="AU1969" s="162"/>
      <c r="AV1969" s="162"/>
      <c r="AW1969" s="162"/>
      <c r="AX1969" s="162">
        <v>1967</v>
      </c>
      <c r="AY1969" s="162" t="s">
        <v>361</v>
      </c>
      <c r="AZ1969" s="162">
        <v>0</v>
      </c>
      <c r="BA1969" s="206" t="s">
        <v>361</v>
      </c>
      <c r="BB1969" s="162" t="s">
        <v>361</v>
      </c>
    </row>
    <row r="1970" spans="34:54">
      <c r="AH1970" s="165">
        <v>1316</v>
      </c>
      <c r="AI1970" s="189">
        <v>1969</v>
      </c>
      <c r="AJ1970" s="189" t="s">
        <v>7975</v>
      </c>
      <c r="AK1970" s="183" t="s">
        <v>1351</v>
      </c>
      <c r="AL1970" s="186" t="s">
        <v>7976</v>
      </c>
      <c r="AM1970" s="162"/>
      <c r="AN1970" s="162"/>
      <c r="AO1970" s="162"/>
      <c r="AP1970" s="162"/>
      <c r="AQ1970" s="162"/>
      <c r="AR1970" s="162"/>
      <c r="AS1970" s="162"/>
      <c r="AT1970" s="162"/>
      <c r="AU1970" s="162"/>
      <c r="AV1970" s="162"/>
      <c r="AW1970" s="162"/>
      <c r="AX1970" s="162">
        <v>1968</v>
      </c>
      <c r="AY1970" s="162" t="s">
        <v>361</v>
      </c>
      <c r="AZ1970" s="162">
        <v>0</v>
      </c>
      <c r="BA1970" s="206" t="s">
        <v>361</v>
      </c>
      <c r="BB1970" s="162" t="s">
        <v>361</v>
      </c>
    </row>
    <row r="1971" spans="34:54">
      <c r="AH1971" s="165">
        <v>1316</v>
      </c>
      <c r="AI1971" s="189">
        <v>1970</v>
      </c>
      <c r="AJ1971" s="189" t="s">
        <v>7977</v>
      </c>
      <c r="AK1971" s="184" t="s">
        <v>1353</v>
      </c>
      <c r="AL1971" s="187" t="s">
        <v>7978</v>
      </c>
      <c r="AM1971" s="162"/>
      <c r="AN1971" s="162"/>
      <c r="AO1971" s="162"/>
      <c r="AP1971" s="162"/>
      <c r="AQ1971" s="162"/>
      <c r="AR1971" s="162"/>
      <c r="AS1971" s="162"/>
      <c r="AT1971" s="162"/>
      <c r="AU1971" s="162"/>
      <c r="AV1971" s="162"/>
      <c r="AW1971" s="162"/>
      <c r="AX1971" s="162">
        <v>1969</v>
      </c>
      <c r="AY1971" s="162" t="s">
        <v>361</v>
      </c>
      <c r="AZ1971" s="162">
        <v>0</v>
      </c>
      <c r="BA1971" s="206" t="s">
        <v>361</v>
      </c>
      <c r="BB1971" s="162" t="s">
        <v>361</v>
      </c>
    </row>
    <row r="1972" spans="34:54">
      <c r="AH1972" s="165">
        <v>1316</v>
      </c>
      <c r="AI1972" s="189">
        <v>1971</v>
      </c>
      <c r="AJ1972" s="189" t="s">
        <v>7979</v>
      </c>
      <c r="AK1972" s="183" t="s">
        <v>1355</v>
      </c>
      <c r="AL1972" s="186" t="s">
        <v>7980</v>
      </c>
      <c r="AM1972" s="162"/>
      <c r="AN1972" s="162"/>
      <c r="AO1972" s="162"/>
      <c r="AP1972" s="162"/>
      <c r="AQ1972" s="162"/>
      <c r="AR1972" s="162"/>
      <c r="AS1972" s="162"/>
      <c r="AT1972" s="162"/>
      <c r="AU1972" s="162"/>
      <c r="AV1972" s="162"/>
      <c r="AW1972" s="162"/>
      <c r="AX1972" s="162">
        <v>1970</v>
      </c>
      <c r="AY1972" s="162" t="s">
        <v>361</v>
      </c>
      <c r="AZ1972" s="162">
        <v>0</v>
      </c>
      <c r="BA1972" s="206" t="s">
        <v>361</v>
      </c>
      <c r="BB1972" s="162" t="s">
        <v>361</v>
      </c>
    </row>
    <row r="1973" spans="34:54">
      <c r="AH1973" s="165">
        <v>1316</v>
      </c>
      <c r="AI1973" s="189">
        <v>1972</v>
      </c>
      <c r="AJ1973" s="189" t="s">
        <v>7981</v>
      </c>
      <c r="AK1973" s="184" t="s">
        <v>1357</v>
      </c>
      <c r="AL1973" s="187" t="s">
        <v>7982</v>
      </c>
      <c r="AM1973" s="162"/>
      <c r="AN1973" s="162"/>
      <c r="AO1973" s="162"/>
      <c r="AP1973" s="162"/>
      <c r="AQ1973" s="162"/>
      <c r="AR1973" s="162"/>
      <c r="AS1973" s="162"/>
      <c r="AT1973" s="162"/>
      <c r="AU1973" s="162"/>
      <c r="AV1973" s="162"/>
      <c r="AW1973" s="162"/>
      <c r="AX1973" s="162">
        <v>1971</v>
      </c>
      <c r="AY1973" s="162" t="s">
        <v>361</v>
      </c>
      <c r="AZ1973" s="162">
        <v>0</v>
      </c>
      <c r="BA1973" s="206" t="s">
        <v>361</v>
      </c>
      <c r="BB1973" s="162" t="s">
        <v>361</v>
      </c>
    </row>
    <row r="1974" spans="34:54">
      <c r="AH1974" s="165">
        <v>1316</v>
      </c>
      <c r="AI1974" s="189">
        <v>1973</v>
      </c>
      <c r="AJ1974" s="189" t="s">
        <v>7983</v>
      </c>
      <c r="AK1974" s="183" t="s">
        <v>1359</v>
      </c>
      <c r="AL1974" s="186" t="s">
        <v>7984</v>
      </c>
      <c r="AM1974" s="162"/>
      <c r="AN1974" s="162"/>
      <c r="AO1974" s="162"/>
      <c r="AP1974" s="162"/>
      <c r="AQ1974" s="162"/>
      <c r="AR1974" s="162"/>
      <c r="AS1974" s="162"/>
      <c r="AT1974" s="162"/>
      <c r="AU1974" s="162"/>
      <c r="AV1974" s="162"/>
      <c r="AW1974" s="162"/>
      <c r="AX1974" s="162">
        <v>1972</v>
      </c>
      <c r="AY1974" s="162" t="s">
        <v>361</v>
      </c>
      <c r="AZ1974" s="162">
        <v>0</v>
      </c>
      <c r="BA1974" s="206" t="s">
        <v>361</v>
      </c>
      <c r="BB1974" s="162" t="s">
        <v>361</v>
      </c>
    </row>
    <row r="1975" spans="34:54">
      <c r="AH1975" s="165">
        <v>1316</v>
      </c>
      <c r="AI1975" s="189">
        <v>1974</v>
      </c>
      <c r="AJ1975" s="189" t="s">
        <v>7985</v>
      </c>
      <c r="AK1975" s="184" t="s">
        <v>1361</v>
      </c>
      <c r="AL1975" s="187" t="s">
        <v>7986</v>
      </c>
      <c r="AM1975" s="162"/>
      <c r="AN1975" s="162"/>
      <c r="AO1975" s="162"/>
      <c r="AP1975" s="162"/>
      <c r="AQ1975" s="162"/>
      <c r="AR1975" s="162"/>
      <c r="AS1975" s="162"/>
      <c r="AT1975" s="162"/>
      <c r="AU1975" s="162"/>
      <c r="AV1975" s="162"/>
      <c r="AW1975" s="162"/>
      <c r="AX1975" s="162">
        <v>1973</v>
      </c>
      <c r="AY1975" s="162" t="s">
        <v>361</v>
      </c>
      <c r="AZ1975" s="162">
        <v>0</v>
      </c>
      <c r="BA1975" s="206" t="s">
        <v>361</v>
      </c>
      <c r="BB1975" s="162" t="s">
        <v>361</v>
      </c>
    </row>
    <row r="1976" spans="34:54">
      <c r="AH1976" s="165">
        <v>1316</v>
      </c>
      <c r="AI1976" s="189">
        <v>1975</v>
      </c>
      <c r="AJ1976" s="189" t="s">
        <v>7987</v>
      </c>
      <c r="AK1976" s="183" t="s">
        <v>1363</v>
      </c>
      <c r="AL1976" s="186" t="s">
        <v>7988</v>
      </c>
      <c r="AM1976" s="162"/>
      <c r="AN1976" s="162"/>
      <c r="AO1976" s="162"/>
      <c r="AP1976" s="162"/>
      <c r="AQ1976" s="162"/>
      <c r="AR1976" s="162"/>
      <c r="AS1976" s="162"/>
      <c r="AT1976" s="162"/>
      <c r="AU1976" s="162"/>
      <c r="AV1976" s="162"/>
      <c r="AW1976" s="162"/>
      <c r="AX1976" s="162">
        <v>1974</v>
      </c>
      <c r="AY1976" s="162" t="s">
        <v>361</v>
      </c>
      <c r="AZ1976" s="162">
        <v>0</v>
      </c>
      <c r="BA1976" s="206" t="s">
        <v>361</v>
      </c>
      <c r="BB1976" s="162" t="s">
        <v>361</v>
      </c>
    </row>
    <row r="1977" spans="34:54">
      <c r="AH1977" s="165">
        <v>1316</v>
      </c>
      <c r="AI1977" s="189">
        <v>1976</v>
      </c>
      <c r="AJ1977" s="189" t="s">
        <v>7989</v>
      </c>
      <c r="AK1977" s="184" t="s">
        <v>327</v>
      </c>
      <c r="AL1977" s="187" t="s">
        <v>7990</v>
      </c>
      <c r="AM1977" s="162"/>
      <c r="AN1977" s="162"/>
      <c r="AO1977" s="162"/>
      <c r="AP1977" s="162"/>
      <c r="AQ1977" s="162"/>
      <c r="AR1977" s="162"/>
      <c r="AS1977" s="162"/>
      <c r="AT1977" s="162"/>
      <c r="AU1977" s="162"/>
      <c r="AV1977" s="162"/>
      <c r="AW1977" s="162"/>
      <c r="AX1977" s="162">
        <v>1975</v>
      </c>
      <c r="AY1977" s="162" t="s">
        <v>361</v>
      </c>
      <c r="AZ1977" s="162">
        <v>0</v>
      </c>
      <c r="BA1977" s="206" t="s">
        <v>361</v>
      </c>
      <c r="BB1977" s="162" t="s">
        <v>361</v>
      </c>
    </row>
    <row r="1978" spans="34:54">
      <c r="AH1978" s="165">
        <v>1316</v>
      </c>
      <c r="AI1978" s="189">
        <v>1977</v>
      </c>
      <c r="AJ1978" s="189" t="s">
        <v>7991</v>
      </c>
      <c r="AK1978" s="183" t="s">
        <v>1366</v>
      </c>
      <c r="AL1978" s="186" t="s">
        <v>7992</v>
      </c>
      <c r="AM1978" s="162"/>
      <c r="AN1978" s="162"/>
      <c r="AO1978" s="162"/>
      <c r="AP1978" s="162"/>
      <c r="AQ1978" s="162"/>
      <c r="AR1978" s="162"/>
      <c r="AS1978" s="162"/>
      <c r="AT1978" s="162"/>
      <c r="AU1978" s="162"/>
      <c r="AV1978" s="162"/>
      <c r="AW1978" s="162"/>
      <c r="AX1978" s="162">
        <v>1976</v>
      </c>
      <c r="AY1978" s="162" t="s">
        <v>361</v>
      </c>
      <c r="AZ1978" s="162">
        <v>0</v>
      </c>
      <c r="BA1978" s="206" t="s">
        <v>361</v>
      </c>
      <c r="BB1978" s="162" t="s">
        <v>361</v>
      </c>
    </row>
    <row r="1979" spans="34:54">
      <c r="AH1979" s="165">
        <v>1316</v>
      </c>
      <c r="AI1979" s="189">
        <v>1978</v>
      </c>
      <c r="AJ1979" s="189" t="s">
        <v>7993</v>
      </c>
      <c r="AK1979" s="184" t="s">
        <v>7994</v>
      </c>
      <c r="AL1979" s="187" t="s">
        <v>7995</v>
      </c>
      <c r="AM1979" s="162"/>
      <c r="AN1979" s="162"/>
      <c r="AO1979" s="162"/>
      <c r="AP1979" s="162"/>
      <c r="AQ1979" s="162"/>
      <c r="AR1979" s="162"/>
      <c r="AS1979" s="162"/>
      <c r="AT1979" s="162"/>
      <c r="AU1979" s="162"/>
      <c r="AV1979" s="162"/>
      <c r="AW1979" s="162"/>
      <c r="AX1979" s="162">
        <v>1977</v>
      </c>
      <c r="AY1979" s="162" t="s">
        <v>361</v>
      </c>
      <c r="AZ1979" s="162">
        <v>0</v>
      </c>
      <c r="BA1979" s="206" t="s">
        <v>361</v>
      </c>
      <c r="BB1979" s="162" t="s">
        <v>361</v>
      </c>
    </row>
    <row r="1980" spans="34:54">
      <c r="AH1980" s="165">
        <v>1316</v>
      </c>
      <c r="AI1980" s="189">
        <v>1979</v>
      </c>
      <c r="AJ1980" s="189" t="s">
        <v>7996</v>
      </c>
      <c r="AK1980" s="183" t="s">
        <v>7997</v>
      </c>
      <c r="AL1980" s="186" t="s">
        <v>7998</v>
      </c>
      <c r="AM1980" s="162"/>
      <c r="AN1980" s="162"/>
      <c r="AO1980" s="162"/>
      <c r="AP1980" s="162"/>
      <c r="AQ1980" s="162"/>
      <c r="AR1980" s="162"/>
      <c r="AS1980" s="162"/>
      <c r="AT1980" s="162"/>
      <c r="AU1980" s="162"/>
      <c r="AV1980" s="162"/>
      <c r="AW1980" s="162"/>
      <c r="AX1980" s="162">
        <v>1978</v>
      </c>
      <c r="AY1980" s="162" t="s">
        <v>7999</v>
      </c>
      <c r="AZ1980" s="162">
        <v>1</v>
      </c>
      <c r="BA1980" s="206">
        <v>0</v>
      </c>
      <c r="BB1980" s="162" t="s">
        <v>2043</v>
      </c>
    </row>
    <row r="1981" spans="34:54">
      <c r="AH1981" s="165">
        <v>1316</v>
      </c>
      <c r="AI1981" s="189">
        <v>1980</v>
      </c>
      <c r="AJ1981" s="189" t="s">
        <v>8000</v>
      </c>
      <c r="AK1981" s="184" t="s">
        <v>8001</v>
      </c>
      <c r="AL1981" s="187" t="s">
        <v>8002</v>
      </c>
      <c r="AM1981" s="162"/>
      <c r="AN1981" s="162"/>
      <c r="AO1981" s="162"/>
      <c r="AP1981" s="162"/>
      <c r="AQ1981" s="162"/>
      <c r="AR1981" s="162"/>
      <c r="AS1981" s="162"/>
      <c r="AT1981" s="162"/>
      <c r="AU1981" s="162"/>
      <c r="AV1981" s="162"/>
      <c r="AW1981" s="162"/>
      <c r="AX1981" s="162">
        <v>1979</v>
      </c>
      <c r="AY1981" s="162" t="s">
        <v>361</v>
      </c>
      <c r="AZ1981" s="162">
        <v>0</v>
      </c>
      <c r="BA1981" s="206" t="s">
        <v>361</v>
      </c>
      <c r="BB1981" s="162" t="s">
        <v>361</v>
      </c>
    </row>
    <row r="1982" spans="34:54">
      <c r="AH1982" s="165">
        <v>1316</v>
      </c>
      <c r="AI1982" s="189">
        <v>1981</v>
      </c>
      <c r="AJ1982" s="189" t="s">
        <v>8003</v>
      </c>
      <c r="AK1982" s="183" t="s">
        <v>8004</v>
      </c>
      <c r="AL1982" s="186" t="s">
        <v>8005</v>
      </c>
      <c r="AM1982" s="162"/>
      <c r="AN1982" s="162"/>
      <c r="AO1982" s="162"/>
      <c r="AP1982" s="162"/>
      <c r="AQ1982" s="162"/>
      <c r="AR1982" s="162"/>
      <c r="AS1982" s="162"/>
      <c r="AT1982" s="162"/>
      <c r="AU1982" s="162"/>
      <c r="AV1982" s="162"/>
      <c r="AW1982" s="162"/>
      <c r="AX1982" s="162">
        <v>1980</v>
      </c>
      <c r="AY1982" s="162" t="s">
        <v>361</v>
      </c>
      <c r="AZ1982" s="162">
        <v>0</v>
      </c>
      <c r="BA1982" s="206" t="s">
        <v>361</v>
      </c>
      <c r="BB1982" s="162" t="s">
        <v>361</v>
      </c>
    </row>
    <row r="1983" spans="34:54">
      <c r="AH1983" s="165">
        <v>1316</v>
      </c>
      <c r="AI1983" s="189">
        <v>1982</v>
      </c>
      <c r="AJ1983" s="189" t="s">
        <v>8006</v>
      </c>
      <c r="AK1983" s="184" t="s">
        <v>8007</v>
      </c>
      <c r="AL1983" s="187" t="s">
        <v>8008</v>
      </c>
      <c r="AM1983" s="162"/>
      <c r="AN1983" s="162"/>
      <c r="AO1983" s="162"/>
      <c r="AP1983" s="162"/>
      <c r="AQ1983" s="162"/>
      <c r="AR1983" s="162"/>
      <c r="AS1983" s="162"/>
      <c r="AT1983" s="162"/>
      <c r="AU1983" s="162"/>
      <c r="AV1983" s="162"/>
      <c r="AW1983" s="162"/>
      <c r="AX1983" s="162">
        <v>1981</v>
      </c>
      <c r="AY1983" s="162" t="s">
        <v>361</v>
      </c>
      <c r="AZ1983" s="162">
        <v>0</v>
      </c>
      <c r="BA1983" s="206" t="s">
        <v>361</v>
      </c>
      <c r="BB1983" s="162" t="s">
        <v>361</v>
      </c>
    </row>
    <row r="1984" spans="34:54">
      <c r="AH1984" s="165">
        <v>1316</v>
      </c>
      <c r="AI1984" s="189">
        <v>1983</v>
      </c>
      <c r="AJ1984" s="189" t="s">
        <v>8009</v>
      </c>
      <c r="AK1984" s="183" t="s">
        <v>8010</v>
      </c>
      <c r="AL1984" s="186" t="s">
        <v>8011</v>
      </c>
      <c r="AM1984" s="162"/>
      <c r="AN1984" s="162"/>
      <c r="AO1984" s="162"/>
      <c r="AP1984" s="162"/>
      <c r="AQ1984" s="162"/>
      <c r="AR1984" s="162"/>
      <c r="AS1984" s="162"/>
      <c r="AT1984" s="162"/>
      <c r="AU1984" s="162"/>
      <c r="AV1984" s="162"/>
      <c r="AW1984" s="162"/>
      <c r="AX1984" s="162">
        <v>1982</v>
      </c>
      <c r="AY1984" s="162" t="s">
        <v>361</v>
      </c>
      <c r="AZ1984" s="162">
        <v>0</v>
      </c>
      <c r="BA1984" s="206" t="s">
        <v>361</v>
      </c>
      <c r="BB1984" s="162" t="s">
        <v>361</v>
      </c>
    </row>
    <row r="1985" spans="34:54">
      <c r="AH1985" s="165">
        <v>1316</v>
      </c>
      <c r="AI1985" s="189">
        <v>1984</v>
      </c>
      <c r="AJ1985" s="189" t="s">
        <v>8012</v>
      </c>
      <c r="AK1985" s="184" t="s">
        <v>8013</v>
      </c>
      <c r="AL1985" s="187" t="s">
        <v>8014</v>
      </c>
      <c r="AM1985" s="162"/>
      <c r="AN1985" s="162"/>
      <c r="AO1985" s="162"/>
      <c r="AP1985" s="162"/>
      <c r="AQ1985" s="162"/>
      <c r="AR1985" s="162"/>
      <c r="AS1985" s="162"/>
      <c r="AT1985" s="162"/>
      <c r="AU1985" s="162"/>
      <c r="AV1985" s="162"/>
      <c r="AW1985" s="162"/>
      <c r="AX1985" s="162">
        <v>1983</v>
      </c>
      <c r="AY1985" s="162" t="s">
        <v>361</v>
      </c>
      <c r="AZ1985" s="162">
        <v>0</v>
      </c>
      <c r="BA1985" s="206" t="s">
        <v>361</v>
      </c>
      <c r="BB1985" s="162" t="s">
        <v>361</v>
      </c>
    </row>
    <row r="1986" spans="34:54">
      <c r="AH1986" s="165">
        <v>1317</v>
      </c>
      <c r="AI1986" s="189">
        <v>1985</v>
      </c>
      <c r="AJ1986" s="189" t="s">
        <v>8015</v>
      </c>
      <c r="AK1986" s="183" t="s">
        <v>1382</v>
      </c>
      <c r="AL1986" s="186" t="s">
        <v>8016</v>
      </c>
      <c r="AM1986" s="162"/>
      <c r="AN1986" s="162"/>
      <c r="AO1986" s="162"/>
      <c r="AP1986" s="162"/>
      <c r="AQ1986" s="162"/>
      <c r="AR1986" s="162"/>
      <c r="AS1986" s="162"/>
      <c r="AT1986" s="162"/>
      <c r="AU1986" s="162"/>
      <c r="AV1986" s="162"/>
      <c r="AW1986" s="162"/>
      <c r="AX1986" s="162">
        <v>1984</v>
      </c>
      <c r="AY1986" s="162" t="s">
        <v>361</v>
      </c>
      <c r="AZ1986" s="162">
        <v>0</v>
      </c>
      <c r="BA1986" s="206" t="s">
        <v>361</v>
      </c>
      <c r="BB1986" s="162" t="s">
        <v>361</v>
      </c>
    </row>
    <row r="1987" spans="34:54">
      <c r="AH1987" s="165">
        <v>1317</v>
      </c>
      <c r="AI1987" s="189">
        <v>1986</v>
      </c>
      <c r="AJ1987" s="189" t="s">
        <v>8017</v>
      </c>
      <c r="AK1987" s="184" t="s">
        <v>1384</v>
      </c>
      <c r="AL1987" s="187" t="s">
        <v>8018</v>
      </c>
      <c r="AM1987" s="162"/>
      <c r="AN1987" s="162"/>
      <c r="AO1987" s="162"/>
      <c r="AP1987" s="162"/>
      <c r="AQ1987" s="162"/>
      <c r="AR1987" s="162"/>
      <c r="AS1987" s="162"/>
      <c r="AT1987" s="162"/>
      <c r="AU1987" s="162"/>
      <c r="AV1987" s="162"/>
      <c r="AW1987" s="162"/>
      <c r="AX1987" s="162">
        <v>1985</v>
      </c>
      <c r="AY1987" s="162" t="s">
        <v>361</v>
      </c>
      <c r="AZ1987" s="162">
        <v>0</v>
      </c>
      <c r="BA1987" s="206" t="s">
        <v>361</v>
      </c>
      <c r="BB1987" s="162" t="s">
        <v>361</v>
      </c>
    </row>
    <row r="1988" spans="34:54">
      <c r="AH1988" s="165">
        <v>1317</v>
      </c>
      <c r="AI1988" s="189">
        <v>1987</v>
      </c>
      <c r="AJ1988" s="189" t="s">
        <v>8019</v>
      </c>
      <c r="AK1988" s="183" t="s">
        <v>1386</v>
      </c>
      <c r="AL1988" s="186" t="s">
        <v>8020</v>
      </c>
      <c r="AM1988" s="162"/>
      <c r="AN1988" s="162"/>
      <c r="AO1988" s="162"/>
      <c r="AP1988" s="162"/>
      <c r="AQ1988" s="162"/>
      <c r="AR1988" s="162"/>
      <c r="AS1988" s="162"/>
      <c r="AT1988" s="162"/>
      <c r="AU1988" s="162"/>
      <c r="AV1988" s="162"/>
      <c r="AW1988" s="162"/>
      <c r="AX1988" s="162">
        <v>1986</v>
      </c>
      <c r="AY1988" s="162" t="s">
        <v>361</v>
      </c>
      <c r="AZ1988" s="162">
        <v>0</v>
      </c>
      <c r="BA1988" s="206" t="s">
        <v>361</v>
      </c>
      <c r="BB1988" s="162" t="s">
        <v>361</v>
      </c>
    </row>
    <row r="1989" spans="34:54">
      <c r="AH1989" s="165">
        <v>1317</v>
      </c>
      <c r="AI1989" s="189">
        <v>1988</v>
      </c>
      <c r="AJ1989" s="189" t="s">
        <v>8021</v>
      </c>
      <c r="AK1989" s="184" t="s">
        <v>1388</v>
      </c>
      <c r="AL1989" s="187" t="s">
        <v>8022</v>
      </c>
      <c r="AM1989" s="162"/>
      <c r="AN1989" s="162"/>
      <c r="AO1989" s="162"/>
      <c r="AP1989" s="162"/>
      <c r="AQ1989" s="162"/>
      <c r="AR1989" s="162"/>
      <c r="AS1989" s="162"/>
      <c r="AT1989" s="162"/>
      <c r="AU1989" s="162"/>
      <c r="AV1989" s="162"/>
      <c r="AW1989" s="162"/>
      <c r="AX1989" s="162">
        <v>1987</v>
      </c>
      <c r="AY1989" s="162" t="s">
        <v>361</v>
      </c>
      <c r="AZ1989" s="162">
        <v>0</v>
      </c>
      <c r="BA1989" s="206" t="s">
        <v>361</v>
      </c>
      <c r="BB1989" s="162" t="s">
        <v>361</v>
      </c>
    </row>
    <row r="1990" spans="34:54">
      <c r="AH1990" s="165">
        <v>1317</v>
      </c>
      <c r="AI1990" s="189">
        <v>1989</v>
      </c>
      <c r="AJ1990" s="189" t="s">
        <v>8023</v>
      </c>
      <c r="AK1990" s="183" t="s">
        <v>176</v>
      </c>
      <c r="AL1990" s="186" t="s">
        <v>8024</v>
      </c>
      <c r="AM1990" s="162"/>
      <c r="AN1990" s="162"/>
      <c r="AO1990" s="162"/>
      <c r="AP1990" s="162"/>
      <c r="AQ1990" s="162"/>
      <c r="AR1990" s="162"/>
      <c r="AS1990" s="162"/>
      <c r="AT1990" s="162"/>
      <c r="AU1990" s="162"/>
      <c r="AV1990" s="162"/>
      <c r="AW1990" s="162"/>
      <c r="AX1990" s="162">
        <v>1988</v>
      </c>
      <c r="AY1990" s="162" t="s">
        <v>361</v>
      </c>
      <c r="AZ1990" s="162">
        <v>0</v>
      </c>
      <c r="BA1990" s="206" t="s">
        <v>361</v>
      </c>
      <c r="BB1990" s="162" t="s">
        <v>361</v>
      </c>
    </row>
    <row r="1991" spans="34:54">
      <c r="AH1991" s="165">
        <v>1317</v>
      </c>
      <c r="AI1991" s="189">
        <v>1990</v>
      </c>
      <c r="AJ1991" s="189" t="s">
        <v>8025</v>
      </c>
      <c r="AK1991" s="184" t="s">
        <v>1391</v>
      </c>
      <c r="AL1991" s="187" t="s">
        <v>8026</v>
      </c>
      <c r="AM1991" s="162"/>
      <c r="AN1991" s="162"/>
      <c r="AO1991" s="162"/>
      <c r="AP1991" s="162"/>
      <c r="AQ1991" s="162"/>
      <c r="AR1991" s="162"/>
      <c r="AS1991" s="162"/>
      <c r="AT1991" s="162"/>
      <c r="AU1991" s="162"/>
      <c r="AV1991" s="162"/>
      <c r="AW1991" s="162"/>
      <c r="AX1991" s="162">
        <v>1989</v>
      </c>
      <c r="AY1991" s="162" t="s">
        <v>361</v>
      </c>
      <c r="AZ1991" s="162">
        <v>0</v>
      </c>
      <c r="BA1991" s="206" t="s">
        <v>361</v>
      </c>
      <c r="BB1991" s="162" t="s">
        <v>361</v>
      </c>
    </row>
    <row r="1992" spans="34:54">
      <c r="AH1992" s="165">
        <v>1317</v>
      </c>
      <c r="AI1992" s="189">
        <v>1991</v>
      </c>
      <c r="AJ1992" s="189" t="s">
        <v>8027</v>
      </c>
      <c r="AK1992" s="183" t="s">
        <v>1393</v>
      </c>
      <c r="AL1992" s="186" t="s">
        <v>8028</v>
      </c>
      <c r="AM1992" s="162"/>
      <c r="AN1992" s="162"/>
      <c r="AO1992" s="162"/>
      <c r="AP1992" s="162"/>
      <c r="AQ1992" s="162"/>
      <c r="AR1992" s="162"/>
      <c r="AS1992" s="162"/>
      <c r="AT1992" s="162"/>
      <c r="AU1992" s="162"/>
      <c r="AV1992" s="162"/>
      <c r="AW1992" s="162"/>
      <c r="AX1992" s="162">
        <v>1990</v>
      </c>
      <c r="AY1992" s="162" t="s">
        <v>361</v>
      </c>
      <c r="AZ1992" s="162">
        <v>0</v>
      </c>
      <c r="BA1992" s="206" t="s">
        <v>361</v>
      </c>
      <c r="BB1992" s="162" t="s">
        <v>361</v>
      </c>
    </row>
    <row r="1993" spans="34:54">
      <c r="AH1993" s="165">
        <v>1317</v>
      </c>
      <c r="AI1993" s="189">
        <v>1992</v>
      </c>
      <c r="AJ1993" s="189" t="s">
        <v>8029</v>
      </c>
      <c r="AK1993" s="184" t="s">
        <v>1395</v>
      </c>
      <c r="AL1993" s="187" t="s">
        <v>8030</v>
      </c>
      <c r="AM1993" s="162"/>
      <c r="AN1993" s="162"/>
      <c r="AO1993" s="162"/>
      <c r="AP1993" s="162"/>
      <c r="AQ1993" s="162"/>
      <c r="AR1993" s="162"/>
      <c r="AS1993" s="162"/>
      <c r="AT1993" s="162"/>
      <c r="AU1993" s="162"/>
      <c r="AV1993" s="162"/>
      <c r="AW1993" s="162"/>
      <c r="AX1993" s="162">
        <v>1991</v>
      </c>
      <c r="AY1993" s="162" t="s">
        <v>361</v>
      </c>
      <c r="AZ1993" s="162">
        <v>0</v>
      </c>
      <c r="BA1993" s="206" t="s">
        <v>361</v>
      </c>
      <c r="BB1993" s="162" t="s">
        <v>361</v>
      </c>
    </row>
    <row r="1994" spans="34:54">
      <c r="AH1994" s="165">
        <v>1317</v>
      </c>
      <c r="AI1994" s="189">
        <v>1993</v>
      </c>
      <c r="AJ1994" s="189" t="s">
        <v>8031</v>
      </c>
      <c r="AK1994" s="183" t="s">
        <v>8032</v>
      </c>
      <c r="AL1994" s="186" t="s">
        <v>8033</v>
      </c>
      <c r="AM1994" s="162"/>
      <c r="AN1994" s="162"/>
      <c r="AO1994" s="162"/>
      <c r="AP1994" s="162"/>
      <c r="AQ1994" s="162"/>
      <c r="AR1994" s="162"/>
      <c r="AS1994" s="162"/>
      <c r="AT1994" s="162"/>
      <c r="AU1994" s="162"/>
      <c r="AV1994" s="162"/>
      <c r="AW1994" s="162"/>
      <c r="AX1994" s="162">
        <v>1992</v>
      </c>
      <c r="AY1994" s="162" t="s">
        <v>361</v>
      </c>
      <c r="AZ1994" s="162">
        <v>0</v>
      </c>
      <c r="BA1994" s="206" t="s">
        <v>361</v>
      </c>
      <c r="BB1994" s="162" t="s">
        <v>361</v>
      </c>
    </row>
    <row r="1995" spans="34:54">
      <c r="AH1995" s="165">
        <v>1317</v>
      </c>
      <c r="AI1995" s="189">
        <v>1994</v>
      </c>
      <c r="AJ1995" s="189" t="s">
        <v>8034</v>
      </c>
      <c r="AK1995" s="184" t="s">
        <v>8035</v>
      </c>
      <c r="AL1995" s="187" t="s">
        <v>8036</v>
      </c>
      <c r="AM1995" s="162"/>
      <c r="AN1995" s="162"/>
      <c r="AO1995" s="162"/>
      <c r="AP1995" s="162"/>
      <c r="AQ1995" s="162"/>
      <c r="AR1995" s="162"/>
      <c r="AS1995" s="162"/>
      <c r="AT1995" s="162"/>
      <c r="AU1995" s="162"/>
      <c r="AV1995" s="162"/>
      <c r="AW1995" s="162"/>
      <c r="AX1995" s="162">
        <v>1993</v>
      </c>
      <c r="AY1995" s="162" t="s">
        <v>361</v>
      </c>
      <c r="AZ1995" s="162">
        <v>0</v>
      </c>
      <c r="BA1995" s="206" t="s">
        <v>361</v>
      </c>
      <c r="BB1995" s="162" t="s">
        <v>361</v>
      </c>
    </row>
    <row r="1996" spans="34:54">
      <c r="AH1996" s="165">
        <v>1317</v>
      </c>
      <c r="AI1996" s="189">
        <v>1995</v>
      </c>
      <c r="AJ1996" s="189" t="s">
        <v>8037</v>
      </c>
      <c r="AK1996" s="183" t="s">
        <v>8038</v>
      </c>
      <c r="AL1996" s="186" t="s">
        <v>8039</v>
      </c>
      <c r="AM1996" s="162"/>
      <c r="AN1996" s="162"/>
      <c r="AO1996" s="162"/>
      <c r="AP1996" s="162"/>
      <c r="AQ1996" s="162"/>
      <c r="AR1996" s="162"/>
      <c r="AS1996" s="162"/>
      <c r="AT1996" s="162"/>
      <c r="AU1996" s="162"/>
      <c r="AV1996" s="162"/>
      <c r="AW1996" s="162"/>
      <c r="AX1996" s="162">
        <v>1994</v>
      </c>
      <c r="AY1996" s="162" t="s">
        <v>361</v>
      </c>
      <c r="AZ1996" s="162">
        <v>0</v>
      </c>
      <c r="BA1996" s="206" t="s">
        <v>361</v>
      </c>
      <c r="BB1996" s="162" t="s">
        <v>361</v>
      </c>
    </row>
    <row r="1997" spans="34:54">
      <c r="AH1997" s="165">
        <v>1317</v>
      </c>
      <c r="AI1997" s="189">
        <v>1996</v>
      </c>
      <c r="AJ1997" s="189" t="s">
        <v>8040</v>
      </c>
      <c r="AK1997" s="184" t="s">
        <v>8041</v>
      </c>
      <c r="AL1997" s="187" t="s">
        <v>8042</v>
      </c>
      <c r="AM1997" s="162"/>
      <c r="AN1997" s="162"/>
      <c r="AO1997" s="162"/>
      <c r="AP1997" s="162"/>
      <c r="AQ1997" s="162"/>
      <c r="AR1997" s="162"/>
      <c r="AS1997" s="162"/>
      <c r="AT1997" s="162"/>
      <c r="AU1997" s="162"/>
      <c r="AV1997" s="162"/>
      <c r="AW1997" s="162"/>
      <c r="AX1997" s="162">
        <v>1995</v>
      </c>
      <c r="AY1997" s="162" t="s">
        <v>361</v>
      </c>
      <c r="AZ1997" s="162">
        <v>0</v>
      </c>
      <c r="BA1997" s="206" t="s">
        <v>361</v>
      </c>
      <c r="BB1997" s="162" t="s">
        <v>361</v>
      </c>
    </row>
    <row r="1998" spans="34:54">
      <c r="AH1998" s="165">
        <v>1317</v>
      </c>
      <c r="AI1998" s="189">
        <v>1997</v>
      </c>
      <c r="AJ1998" s="189" t="s">
        <v>8043</v>
      </c>
      <c r="AK1998" s="183" t="s">
        <v>8044</v>
      </c>
      <c r="AL1998" s="186" t="s">
        <v>8045</v>
      </c>
      <c r="AM1998" s="162"/>
      <c r="AN1998" s="162"/>
      <c r="AO1998" s="162"/>
      <c r="AP1998" s="162"/>
      <c r="AQ1998" s="162"/>
      <c r="AR1998" s="162"/>
      <c r="AS1998" s="162"/>
      <c r="AT1998" s="162"/>
      <c r="AU1998" s="162"/>
      <c r="AV1998" s="162"/>
      <c r="AW1998" s="162"/>
      <c r="AX1998" s="162">
        <v>1996</v>
      </c>
      <c r="AY1998" s="162" t="s">
        <v>361</v>
      </c>
      <c r="AZ1998" s="162">
        <v>0</v>
      </c>
      <c r="BA1998" s="206" t="s">
        <v>361</v>
      </c>
      <c r="BB1998" s="162" t="s">
        <v>361</v>
      </c>
    </row>
    <row r="1999" spans="34:54">
      <c r="AH1999" s="165">
        <v>1317</v>
      </c>
      <c r="AI1999" s="189">
        <v>1998</v>
      </c>
      <c r="AJ1999" s="189" t="s">
        <v>8046</v>
      </c>
      <c r="AK1999" s="184" t="s">
        <v>8047</v>
      </c>
      <c r="AL1999" s="187" t="s">
        <v>8048</v>
      </c>
      <c r="AM1999" s="162"/>
      <c r="AN1999" s="162"/>
      <c r="AO1999" s="162"/>
      <c r="AP1999" s="162"/>
      <c r="AQ1999" s="162"/>
      <c r="AR1999" s="162"/>
      <c r="AS1999" s="162"/>
      <c r="AT1999" s="162"/>
      <c r="AU1999" s="162"/>
      <c r="AV1999" s="162"/>
      <c r="AW1999" s="162"/>
      <c r="AX1999" s="162">
        <v>1997</v>
      </c>
      <c r="AY1999" s="162" t="s">
        <v>361</v>
      </c>
      <c r="AZ1999" s="162">
        <v>0</v>
      </c>
      <c r="BA1999" s="206" t="s">
        <v>361</v>
      </c>
      <c r="BB1999" s="162" t="s">
        <v>361</v>
      </c>
    </row>
    <row r="2000" spans="34:54">
      <c r="AH2000" s="165">
        <v>1317</v>
      </c>
      <c r="AI2000" s="189">
        <v>1999</v>
      </c>
      <c r="AJ2000" s="189" t="s">
        <v>8049</v>
      </c>
      <c r="AK2000" s="183" t="s">
        <v>8050</v>
      </c>
      <c r="AL2000" s="186" t="s">
        <v>8051</v>
      </c>
      <c r="AM2000" s="162"/>
      <c r="AN2000" s="162"/>
      <c r="AO2000" s="162"/>
      <c r="AP2000" s="162"/>
      <c r="AQ2000" s="162"/>
      <c r="AR2000" s="162"/>
      <c r="AS2000" s="162"/>
      <c r="AT2000" s="162"/>
      <c r="AU2000" s="162"/>
      <c r="AV2000" s="162"/>
      <c r="AW2000" s="162"/>
      <c r="AX2000" s="162">
        <v>1998</v>
      </c>
      <c r="AY2000" s="162" t="s">
        <v>361</v>
      </c>
      <c r="AZ2000" s="162">
        <v>0</v>
      </c>
      <c r="BA2000" s="206" t="s">
        <v>361</v>
      </c>
      <c r="BB2000" s="162" t="s">
        <v>361</v>
      </c>
    </row>
    <row r="2001" spans="34:54">
      <c r="AH2001" s="165">
        <v>1318</v>
      </c>
      <c r="AI2001" s="189">
        <v>2000</v>
      </c>
      <c r="AJ2001" s="189" t="s">
        <v>8052</v>
      </c>
      <c r="AK2001" s="184" t="s">
        <v>1411</v>
      </c>
      <c r="AL2001" s="187" t="s">
        <v>8053</v>
      </c>
      <c r="AM2001" s="162"/>
      <c r="AN2001" s="162"/>
      <c r="AO2001" s="162"/>
      <c r="AP2001" s="162"/>
      <c r="AQ2001" s="162"/>
      <c r="AR2001" s="162"/>
      <c r="AS2001" s="162"/>
      <c r="AT2001" s="162"/>
      <c r="AU2001" s="162"/>
      <c r="AV2001" s="162"/>
      <c r="AW2001" s="162"/>
      <c r="AX2001" s="162">
        <v>1999</v>
      </c>
      <c r="AY2001" s="162" t="s">
        <v>361</v>
      </c>
      <c r="AZ2001" s="162">
        <v>0</v>
      </c>
      <c r="BA2001" s="206" t="s">
        <v>361</v>
      </c>
      <c r="BB2001" s="162" t="s">
        <v>361</v>
      </c>
    </row>
    <row r="2002" spans="34:54">
      <c r="AH2002" s="165">
        <v>1318</v>
      </c>
      <c r="AI2002" s="189">
        <v>2001</v>
      </c>
      <c r="AJ2002" s="189" t="s">
        <v>8054</v>
      </c>
      <c r="AK2002" s="183" t="s">
        <v>1413</v>
      </c>
      <c r="AL2002" s="186" t="s">
        <v>8055</v>
      </c>
      <c r="AM2002" s="162"/>
      <c r="AN2002" s="162"/>
      <c r="AO2002" s="162"/>
      <c r="AP2002" s="162"/>
      <c r="AQ2002" s="162"/>
      <c r="AR2002" s="162"/>
      <c r="AS2002" s="162"/>
      <c r="AT2002" s="162"/>
      <c r="AU2002" s="162"/>
      <c r="AV2002" s="162"/>
      <c r="AW2002" s="162"/>
      <c r="AX2002" s="162">
        <v>2000</v>
      </c>
      <c r="AY2002" s="162" t="s">
        <v>361</v>
      </c>
      <c r="AZ2002" s="162">
        <v>0</v>
      </c>
      <c r="BA2002" s="206" t="s">
        <v>361</v>
      </c>
      <c r="BB2002" s="162" t="s">
        <v>361</v>
      </c>
    </row>
    <row r="2003" spans="34:54">
      <c r="AH2003" s="165">
        <v>1318</v>
      </c>
      <c r="AI2003" s="189">
        <v>2002</v>
      </c>
      <c r="AJ2003" s="189" t="s">
        <v>8056</v>
      </c>
      <c r="AK2003" s="184" t="s">
        <v>8057</v>
      </c>
      <c r="AL2003" s="187" t="s">
        <v>8058</v>
      </c>
      <c r="AM2003" s="162"/>
      <c r="AN2003" s="162"/>
      <c r="AO2003" s="162"/>
      <c r="AP2003" s="162"/>
      <c r="AQ2003" s="162"/>
      <c r="AR2003" s="162"/>
      <c r="AS2003" s="162"/>
      <c r="AT2003" s="162"/>
      <c r="AU2003" s="162"/>
      <c r="AV2003" s="162"/>
      <c r="AW2003" s="162"/>
      <c r="AX2003" s="162">
        <v>2001</v>
      </c>
      <c r="AY2003" s="162" t="s">
        <v>361</v>
      </c>
      <c r="AZ2003" s="162">
        <v>0</v>
      </c>
      <c r="BA2003" s="206" t="s">
        <v>361</v>
      </c>
      <c r="BB2003" s="162" t="s">
        <v>361</v>
      </c>
    </row>
    <row r="2004" spans="34:54">
      <c r="AH2004" s="165">
        <v>1318</v>
      </c>
      <c r="AI2004" s="189">
        <v>2003</v>
      </c>
      <c r="AJ2004" s="189" t="s">
        <v>8059</v>
      </c>
      <c r="AK2004" s="183" t="s">
        <v>8060</v>
      </c>
      <c r="AL2004" s="186" t="s">
        <v>8061</v>
      </c>
      <c r="AM2004" s="162"/>
      <c r="AN2004" s="162"/>
      <c r="AO2004" s="162"/>
      <c r="AP2004" s="162"/>
      <c r="AQ2004" s="162"/>
      <c r="AR2004" s="162"/>
      <c r="AS2004" s="162"/>
      <c r="AT2004" s="162"/>
      <c r="AU2004" s="162"/>
      <c r="AV2004" s="162"/>
      <c r="AW2004" s="162"/>
      <c r="AX2004" s="162">
        <v>2002</v>
      </c>
      <c r="AY2004" s="162" t="s">
        <v>361</v>
      </c>
      <c r="AZ2004" s="162">
        <v>0</v>
      </c>
      <c r="BA2004" s="206" t="s">
        <v>361</v>
      </c>
      <c r="BB2004" s="162" t="s">
        <v>361</v>
      </c>
    </row>
    <row r="2005" spans="34:54">
      <c r="AH2005" s="165">
        <v>1318</v>
      </c>
      <c r="AI2005" s="189">
        <v>2004</v>
      </c>
      <c r="AJ2005" s="189" t="s">
        <v>8062</v>
      </c>
      <c r="AK2005" s="184" t="s">
        <v>8063</v>
      </c>
      <c r="AL2005" s="187" t="s">
        <v>8064</v>
      </c>
      <c r="AM2005" s="162"/>
      <c r="AN2005" s="162"/>
      <c r="AO2005" s="162"/>
      <c r="AP2005" s="162"/>
      <c r="AQ2005" s="162"/>
      <c r="AR2005" s="162"/>
      <c r="AS2005" s="162"/>
      <c r="AT2005" s="162"/>
      <c r="AU2005" s="162"/>
      <c r="AV2005" s="162"/>
      <c r="AW2005" s="162"/>
      <c r="AX2005" s="162">
        <v>2003</v>
      </c>
      <c r="AY2005" s="162">
        <v>0</v>
      </c>
      <c r="AZ2005" s="162">
        <v>0</v>
      </c>
      <c r="BA2005" s="206">
        <v>0</v>
      </c>
      <c r="BB2005" s="162">
        <v>0</v>
      </c>
    </row>
    <row r="2006" spans="34:54">
      <c r="AH2006" s="165">
        <v>1401</v>
      </c>
      <c r="AI2006" s="189">
        <v>2005</v>
      </c>
      <c r="AJ2006" s="189" t="s">
        <v>8065</v>
      </c>
      <c r="AK2006" s="183" t="s">
        <v>4481</v>
      </c>
      <c r="AL2006" s="186" t="s">
        <v>8066</v>
      </c>
      <c r="AM2006" s="162"/>
      <c r="AN2006" s="162"/>
      <c r="AO2006" s="162"/>
      <c r="AP2006" s="162"/>
      <c r="AQ2006" s="162"/>
      <c r="AR2006" s="162"/>
      <c r="AS2006" s="162"/>
      <c r="AT2006" s="162"/>
      <c r="AU2006" s="162"/>
      <c r="AV2006" s="162"/>
      <c r="AW2006" s="162"/>
      <c r="AX2006" s="162"/>
      <c r="AY2006" s="162"/>
      <c r="AZ2006" s="162"/>
      <c r="BA2006" s="162"/>
      <c r="BB2006" s="162"/>
    </row>
    <row r="2007" spans="34:54">
      <c r="AH2007" s="165">
        <v>1401</v>
      </c>
      <c r="AI2007" s="189">
        <v>2006</v>
      </c>
      <c r="AJ2007" s="189" t="s">
        <v>8067</v>
      </c>
      <c r="AK2007" s="184" t="s">
        <v>8068</v>
      </c>
      <c r="AL2007" s="187" t="s">
        <v>8069</v>
      </c>
      <c r="AM2007" s="162"/>
      <c r="AN2007" s="162"/>
      <c r="AO2007" s="162"/>
      <c r="AP2007" s="162"/>
      <c r="AQ2007" s="162"/>
      <c r="AR2007" s="162"/>
      <c r="AS2007" s="162"/>
      <c r="AT2007" s="162"/>
      <c r="AU2007" s="162"/>
      <c r="AV2007" s="162"/>
      <c r="AW2007" s="162"/>
      <c r="AX2007" s="162"/>
      <c r="AY2007" s="162"/>
      <c r="AZ2007" s="162"/>
      <c r="BA2007" s="162"/>
      <c r="BB2007" s="162"/>
    </row>
    <row r="2008" spans="34:54">
      <c r="AH2008" s="165">
        <v>1401</v>
      </c>
      <c r="AI2008" s="189">
        <v>2007</v>
      </c>
      <c r="AJ2008" s="189" t="s">
        <v>8070</v>
      </c>
      <c r="AK2008" s="183" t="s">
        <v>8071</v>
      </c>
      <c r="AL2008" s="186" t="s">
        <v>8072</v>
      </c>
      <c r="AM2008" s="162"/>
      <c r="AN2008" s="162"/>
      <c r="AO2008" s="162"/>
      <c r="AP2008" s="162"/>
      <c r="AQ2008" s="162"/>
      <c r="AR2008" s="162"/>
      <c r="AS2008" s="162"/>
      <c r="AT2008" s="162"/>
      <c r="AU2008" s="162"/>
      <c r="AV2008" s="162"/>
      <c r="AW2008" s="162"/>
      <c r="AX2008" s="162"/>
      <c r="AY2008" s="162"/>
      <c r="AZ2008" s="162"/>
      <c r="BA2008" s="162"/>
      <c r="BB2008" s="162"/>
    </row>
    <row r="2009" spans="34:54">
      <c r="AH2009" s="165">
        <v>1401</v>
      </c>
      <c r="AI2009" s="189">
        <v>2008</v>
      </c>
      <c r="AJ2009" s="189" t="s">
        <v>8073</v>
      </c>
      <c r="AK2009" s="184" t="s">
        <v>8074</v>
      </c>
      <c r="AL2009" s="187" t="s">
        <v>8075</v>
      </c>
      <c r="AM2009" s="162"/>
      <c r="AN2009" s="162"/>
      <c r="AO2009" s="162"/>
      <c r="AP2009" s="162"/>
      <c r="AQ2009" s="162"/>
      <c r="AR2009" s="162"/>
      <c r="AS2009" s="162"/>
      <c r="AT2009" s="162"/>
      <c r="AU2009" s="162"/>
      <c r="AV2009" s="162"/>
      <c r="AW2009" s="162"/>
      <c r="AX2009" s="162"/>
      <c r="AY2009" s="162"/>
      <c r="AZ2009" s="162"/>
      <c r="BA2009" s="162"/>
      <c r="BB2009" s="162"/>
    </row>
    <row r="2010" spans="34:54">
      <c r="AH2010" s="165">
        <v>1401</v>
      </c>
      <c r="AI2010" s="189">
        <v>2009</v>
      </c>
      <c r="AJ2010" s="189" t="s">
        <v>8076</v>
      </c>
      <c r="AK2010" s="183" t="s">
        <v>5558</v>
      </c>
      <c r="AL2010" s="186" t="s">
        <v>8077</v>
      </c>
      <c r="AM2010" s="162"/>
      <c r="AN2010" s="162"/>
      <c r="AO2010" s="162"/>
      <c r="AP2010" s="162"/>
      <c r="AQ2010" s="162"/>
      <c r="AR2010" s="162"/>
      <c r="AS2010" s="162"/>
      <c r="AT2010" s="162"/>
      <c r="AU2010" s="162"/>
      <c r="AV2010" s="162"/>
      <c r="AW2010" s="162"/>
      <c r="AX2010" s="162"/>
      <c r="AY2010" s="162"/>
      <c r="AZ2010" s="162"/>
      <c r="BA2010" s="162"/>
      <c r="BB2010" s="162"/>
    </row>
    <row r="2011" spans="34:54">
      <c r="AH2011" s="165">
        <v>1401</v>
      </c>
      <c r="AI2011" s="189">
        <v>2010</v>
      </c>
      <c r="AJ2011" s="189" t="s">
        <v>8078</v>
      </c>
      <c r="AK2011" s="184" t="s">
        <v>8079</v>
      </c>
      <c r="AL2011" s="187" t="s">
        <v>8080</v>
      </c>
      <c r="AM2011" s="162"/>
      <c r="AN2011" s="162"/>
      <c r="AO2011" s="162"/>
      <c r="AP2011" s="162"/>
      <c r="AQ2011" s="162"/>
      <c r="AR2011" s="162"/>
      <c r="AS2011" s="162"/>
      <c r="AT2011" s="162"/>
      <c r="AU2011" s="162"/>
      <c r="AV2011" s="162"/>
      <c r="AW2011" s="162"/>
      <c r="AX2011" s="162"/>
      <c r="AY2011" s="162"/>
      <c r="AZ2011" s="162"/>
      <c r="BA2011" s="162"/>
      <c r="BB2011" s="162"/>
    </row>
    <row r="2012" spans="34:54">
      <c r="AH2012" s="165">
        <v>1401</v>
      </c>
      <c r="AI2012" s="189">
        <v>2011</v>
      </c>
      <c r="AJ2012" s="189" t="s">
        <v>8081</v>
      </c>
      <c r="AK2012" s="183" t="s">
        <v>8082</v>
      </c>
      <c r="AL2012" s="186" t="s">
        <v>8083</v>
      </c>
      <c r="AM2012" s="162"/>
      <c r="AN2012" s="162"/>
      <c r="AO2012" s="162"/>
      <c r="AP2012" s="162"/>
      <c r="AQ2012" s="162"/>
      <c r="AR2012" s="162"/>
      <c r="AS2012" s="162"/>
      <c r="AT2012" s="162"/>
      <c r="AU2012" s="162"/>
      <c r="AV2012" s="162"/>
      <c r="AW2012" s="162"/>
      <c r="AX2012" s="162"/>
      <c r="AY2012" s="162"/>
      <c r="AZ2012" s="162"/>
      <c r="BA2012" s="162"/>
      <c r="BB2012" s="162"/>
    </row>
    <row r="2013" spans="34:54">
      <c r="AH2013" s="165">
        <v>1401</v>
      </c>
      <c r="AI2013" s="189">
        <v>2012</v>
      </c>
      <c r="AJ2013" s="189" t="s">
        <v>8084</v>
      </c>
      <c r="AK2013" s="184" t="s">
        <v>2999</v>
      </c>
      <c r="AL2013" s="187" t="s">
        <v>8085</v>
      </c>
      <c r="AM2013" s="162"/>
      <c r="AN2013" s="162"/>
      <c r="AO2013" s="162"/>
      <c r="AP2013" s="162"/>
      <c r="AQ2013" s="162"/>
      <c r="AR2013" s="162"/>
      <c r="AS2013" s="162"/>
      <c r="AT2013" s="162"/>
      <c r="AU2013" s="162"/>
      <c r="AV2013" s="162"/>
      <c r="AW2013" s="162"/>
      <c r="AX2013" s="162"/>
      <c r="AY2013" s="162"/>
      <c r="AZ2013" s="162"/>
      <c r="BA2013" s="162"/>
      <c r="BB2013" s="162"/>
    </row>
    <row r="2014" spans="34:54">
      <c r="AH2014" s="165">
        <v>1401</v>
      </c>
      <c r="AI2014" s="189">
        <v>2013</v>
      </c>
      <c r="AJ2014" s="189" t="s">
        <v>8086</v>
      </c>
      <c r="AK2014" s="183" t="s">
        <v>8087</v>
      </c>
      <c r="AL2014" s="186" t="s">
        <v>8088</v>
      </c>
      <c r="AM2014" s="162"/>
      <c r="AN2014" s="162"/>
      <c r="AO2014" s="162"/>
      <c r="AP2014" s="162"/>
      <c r="AQ2014" s="162"/>
      <c r="AR2014" s="162"/>
      <c r="AS2014" s="162"/>
      <c r="AT2014" s="162"/>
      <c r="AU2014" s="162"/>
      <c r="AV2014" s="162"/>
      <c r="AW2014" s="162"/>
      <c r="AX2014" s="162"/>
      <c r="AY2014" s="162"/>
      <c r="AZ2014" s="162"/>
      <c r="BA2014" s="162"/>
      <c r="BB2014" s="162"/>
    </row>
    <row r="2015" spans="34:54">
      <c r="AH2015" s="165">
        <v>1401</v>
      </c>
      <c r="AI2015" s="189">
        <v>2014</v>
      </c>
      <c r="AJ2015" s="189" t="s">
        <v>8089</v>
      </c>
      <c r="AK2015" s="184" t="s">
        <v>8090</v>
      </c>
      <c r="AL2015" s="187" t="s">
        <v>8091</v>
      </c>
      <c r="AM2015" s="162"/>
      <c r="AN2015" s="162"/>
      <c r="AO2015" s="162"/>
      <c r="AP2015" s="162"/>
      <c r="AQ2015" s="162"/>
      <c r="AR2015" s="162"/>
      <c r="AS2015" s="162"/>
      <c r="AT2015" s="162"/>
      <c r="AU2015" s="162"/>
      <c r="AV2015" s="162"/>
      <c r="AW2015" s="162"/>
      <c r="AX2015" s="162"/>
      <c r="AY2015" s="162"/>
      <c r="AZ2015" s="162"/>
      <c r="BA2015" s="162"/>
      <c r="BB2015" s="162"/>
    </row>
    <row r="2016" spans="34:54">
      <c r="AH2016" s="165">
        <v>1401</v>
      </c>
      <c r="AI2016" s="189">
        <v>2015</v>
      </c>
      <c r="AJ2016" s="189" t="s">
        <v>8092</v>
      </c>
      <c r="AK2016" s="183" t="s">
        <v>8093</v>
      </c>
      <c r="AL2016" s="186" t="s">
        <v>8094</v>
      </c>
      <c r="AM2016" s="162"/>
      <c r="AN2016" s="162"/>
      <c r="AO2016" s="162"/>
      <c r="AP2016" s="162"/>
      <c r="AQ2016" s="162"/>
      <c r="AR2016" s="162"/>
      <c r="AS2016" s="162"/>
      <c r="AT2016" s="162"/>
      <c r="AU2016" s="162"/>
      <c r="AV2016" s="162"/>
      <c r="AW2016" s="162"/>
      <c r="AX2016" s="162"/>
      <c r="AY2016" s="162"/>
      <c r="AZ2016" s="162"/>
      <c r="BA2016" s="162"/>
      <c r="BB2016" s="162"/>
    </row>
    <row r="2017" spans="34:38">
      <c r="AH2017" s="165">
        <v>1401</v>
      </c>
      <c r="AI2017" s="189">
        <v>2016</v>
      </c>
      <c r="AJ2017" s="189" t="s">
        <v>8095</v>
      </c>
      <c r="AK2017" s="184" t="s">
        <v>8096</v>
      </c>
      <c r="AL2017" s="187" t="s">
        <v>8097</v>
      </c>
    </row>
    <row r="2018" spans="34:38">
      <c r="AH2018" s="165">
        <v>1401</v>
      </c>
      <c r="AI2018" s="189">
        <v>2017</v>
      </c>
      <c r="AJ2018" s="189" t="s">
        <v>8098</v>
      </c>
      <c r="AK2018" s="183" t="s">
        <v>8099</v>
      </c>
      <c r="AL2018" s="186" t="s">
        <v>8100</v>
      </c>
    </row>
    <row r="2019" spans="34:38">
      <c r="AH2019" s="165">
        <v>1402</v>
      </c>
      <c r="AI2019" s="189">
        <v>2018</v>
      </c>
      <c r="AJ2019" s="189" t="s">
        <v>8101</v>
      </c>
      <c r="AK2019" s="184" t="s">
        <v>8102</v>
      </c>
      <c r="AL2019" s="187" t="s">
        <v>8103</v>
      </c>
    </row>
    <row r="2020" spans="34:38">
      <c r="AH2020" s="165">
        <v>1402</v>
      </c>
      <c r="AI2020" s="189">
        <v>2019</v>
      </c>
      <c r="AJ2020" s="189" t="s">
        <v>8104</v>
      </c>
      <c r="AK2020" s="183" t="s">
        <v>8105</v>
      </c>
      <c r="AL2020" s="186" t="s">
        <v>8106</v>
      </c>
    </row>
    <row r="2021" spans="34:38">
      <c r="AH2021" s="165">
        <v>1402</v>
      </c>
      <c r="AI2021" s="189">
        <v>2020</v>
      </c>
      <c r="AJ2021" s="189" t="s">
        <v>8107</v>
      </c>
      <c r="AK2021" s="184" t="s">
        <v>8108</v>
      </c>
      <c r="AL2021" s="187" t="s">
        <v>8109</v>
      </c>
    </row>
    <row r="2022" spans="34:38">
      <c r="AH2022" s="165">
        <v>1402</v>
      </c>
      <c r="AI2022" s="189">
        <v>2021</v>
      </c>
      <c r="AJ2022" s="189" t="s">
        <v>8110</v>
      </c>
      <c r="AK2022" s="183" t="s">
        <v>8111</v>
      </c>
      <c r="AL2022" s="186" t="s">
        <v>8112</v>
      </c>
    </row>
    <row r="2023" spans="34:38">
      <c r="AH2023" s="165">
        <v>1402</v>
      </c>
      <c r="AI2023" s="189">
        <v>2022</v>
      </c>
      <c r="AJ2023" s="189" t="s">
        <v>8113</v>
      </c>
      <c r="AK2023" s="184" t="s">
        <v>8114</v>
      </c>
      <c r="AL2023" s="187" t="s">
        <v>8115</v>
      </c>
    </row>
    <row r="2024" spans="34:38">
      <c r="AH2024" s="165">
        <v>1402</v>
      </c>
      <c r="AI2024" s="189">
        <v>2023</v>
      </c>
      <c r="AJ2024" s="189" t="s">
        <v>8116</v>
      </c>
      <c r="AK2024" s="183" t="s">
        <v>8117</v>
      </c>
      <c r="AL2024" s="186" t="s">
        <v>8118</v>
      </c>
    </row>
    <row r="2025" spans="34:38">
      <c r="AH2025" s="165">
        <v>1402</v>
      </c>
      <c r="AI2025" s="189">
        <v>2024</v>
      </c>
      <c r="AJ2025" s="189" t="s">
        <v>8119</v>
      </c>
      <c r="AK2025" s="184" t="s">
        <v>8120</v>
      </c>
      <c r="AL2025" s="187" t="s">
        <v>8121</v>
      </c>
    </row>
    <row r="2026" spans="34:38">
      <c r="AH2026" s="165">
        <v>1403</v>
      </c>
      <c r="AI2026" s="189">
        <v>2025</v>
      </c>
      <c r="AJ2026" s="189" t="s">
        <v>8122</v>
      </c>
      <c r="AK2026" s="183" t="s">
        <v>48</v>
      </c>
      <c r="AL2026" s="186" t="s">
        <v>8123</v>
      </c>
    </row>
    <row r="2027" spans="34:38">
      <c r="AH2027" s="165">
        <v>1403</v>
      </c>
      <c r="AI2027" s="189">
        <v>2026</v>
      </c>
      <c r="AJ2027" s="189" t="s">
        <v>8124</v>
      </c>
      <c r="AK2027" s="184" t="s">
        <v>8125</v>
      </c>
      <c r="AL2027" s="187" t="s">
        <v>8126</v>
      </c>
    </row>
    <row r="2028" spans="34:38">
      <c r="AH2028" s="165">
        <v>1403</v>
      </c>
      <c r="AI2028" s="189">
        <v>2027</v>
      </c>
      <c r="AJ2028" s="189" t="s">
        <v>8127</v>
      </c>
      <c r="AK2028" s="183" t="s">
        <v>8128</v>
      </c>
      <c r="AL2028" s="186" t="s">
        <v>8129</v>
      </c>
    </row>
    <row r="2029" spans="34:38">
      <c r="AH2029" s="165">
        <v>1403</v>
      </c>
      <c r="AI2029" s="189">
        <v>2028</v>
      </c>
      <c r="AJ2029" s="189" t="s">
        <v>8130</v>
      </c>
      <c r="AK2029" s="184" t="s">
        <v>8131</v>
      </c>
      <c r="AL2029" s="187" t="s">
        <v>8132</v>
      </c>
    </row>
    <row r="2030" spans="34:38">
      <c r="AH2030" s="165">
        <v>1404</v>
      </c>
      <c r="AI2030" s="189">
        <v>2029</v>
      </c>
      <c r="AJ2030" s="189" t="s">
        <v>8133</v>
      </c>
      <c r="AK2030" s="183" t="s">
        <v>51</v>
      </c>
      <c r="AL2030" s="186" t="s">
        <v>8134</v>
      </c>
    </row>
    <row r="2031" spans="34:38">
      <c r="AH2031" s="165">
        <v>1405</v>
      </c>
      <c r="AI2031" s="189">
        <v>2030</v>
      </c>
      <c r="AJ2031" s="189" t="s">
        <v>8135</v>
      </c>
      <c r="AK2031" s="184" t="s">
        <v>86</v>
      </c>
      <c r="AL2031" s="187" t="s">
        <v>8136</v>
      </c>
    </row>
    <row r="2032" spans="34:38">
      <c r="AH2032" s="165">
        <v>1405</v>
      </c>
      <c r="AI2032" s="189">
        <v>2031</v>
      </c>
      <c r="AJ2032" s="189" t="s">
        <v>8137</v>
      </c>
      <c r="AK2032" s="183" t="s">
        <v>8138</v>
      </c>
      <c r="AL2032" s="186" t="s">
        <v>8139</v>
      </c>
    </row>
    <row r="2033" spans="34:38">
      <c r="AH2033" s="165">
        <v>1405</v>
      </c>
      <c r="AI2033" s="189">
        <v>2032</v>
      </c>
      <c r="AJ2033" s="189" t="s">
        <v>8140</v>
      </c>
      <c r="AK2033" s="184" t="s">
        <v>8141</v>
      </c>
      <c r="AL2033" s="187" t="s">
        <v>8142</v>
      </c>
    </row>
    <row r="2034" spans="34:38">
      <c r="AH2034" s="165">
        <v>1405</v>
      </c>
      <c r="AI2034" s="189">
        <v>2033</v>
      </c>
      <c r="AJ2034" s="189" t="s">
        <v>8143</v>
      </c>
      <c r="AK2034" s="183" t="s">
        <v>8144</v>
      </c>
      <c r="AL2034" s="186" t="s">
        <v>8145</v>
      </c>
    </row>
    <row r="2035" spans="34:38">
      <c r="AH2035" s="165">
        <v>1406</v>
      </c>
      <c r="AI2035" s="189">
        <v>2034</v>
      </c>
      <c r="AJ2035" s="189" t="s">
        <v>8146</v>
      </c>
      <c r="AK2035" s="184" t="s">
        <v>8147</v>
      </c>
      <c r="AL2035" s="187" t="s">
        <v>8148</v>
      </c>
    </row>
    <row r="2036" spans="34:38">
      <c r="AH2036" s="165">
        <v>1406</v>
      </c>
      <c r="AI2036" s="189">
        <v>2035</v>
      </c>
      <c r="AJ2036" s="189" t="s">
        <v>8149</v>
      </c>
      <c r="AK2036" s="183" t="s">
        <v>8150</v>
      </c>
      <c r="AL2036" s="186" t="s">
        <v>8151</v>
      </c>
    </row>
    <row r="2037" spans="34:38">
      <c r="AH2037" s="165">
        <v>1406</v>
      </c>
      <c r="AI2037" s="189">
        <v>2036</v>
      </c>
      <c r="AJ2037" s="189" t="s">
        <v>8152</v>
      </c>
      <c r="AK2037" s="184" t="s">
        <v>8153</v>
      </c>
      <c r="AL2037" s="187" t="s">
        <v>8154</v>
      </c>
    </row>
    <row r="2038" spans="34:38">
      <c r="AH2038" s="165">
        <v>1406</v>
      </c>
      <c r="AI2038" s="189">
        <v>2037</v>
      </c>
      <c r="AJ2038" s="189" t="s">
        <v>8155</v>
      </c>
      <c r="AK2038" s="183" t="s">
        <v>8156</v>
      </c>
      <c r="AL2038" s="186" t="s">
        <v>8157</v>
      </c>
    </row>
    <row r="2039" spans="34:38">
      <c r="AH2039" s="165">
        <v>1406</v>
      </c>
      <c r="AI2039" s="189">
        <v>2038</v>
      </c>
      <c r="AJ2039" s="189" t="s">
        <v>8158</v>
      </c>
      <c r="AK2039" s="184" t="s">
        <v>8159</v>
      </c>
      <c r="AL2039" s="187" t="s">
        <v>8160</v>
      </c>
    </row>
    <row r="2040" spans="34:38">
      <c r="AH2040" s="165">
        <v>1406</v>
      </c>
      <c r="AI2040" s="189">
        <v>2039</v>
      </c>
      <c r="AJ2040" s="189" t="s">
        <v>8161</v>
      </c>
      <c r="AK2040" s="183" t="s">
        <v>8162</v>
      </c>
      <c r="AL2040" s="186" t="s">
        <v>8163</v>
      </c>
    </row>
    <row r="2041" spans="34:38">
      <c r="AH2041" s="165">
        <v>1407</v>
      </c>
      <c r="AI2041" s="189">
        <v>2040</v>
      </c>
      <c r="AJ2041" s="189" t="s">
        <v>8164</v>
      </c>
      <c r="AK2041" s="184" t="s">
        <v>8165</v>
      </c>
      <c r="AL2041" s="187" t="s">
        <v>8166</v>
      </c>
    </row>
    <row r="2042" spans="34:38">
      <c r="AH2042" s="165">
        <v>1407</v>
      </c>
      <c r="AI2042" s="189">
        <v>2041</v>
      </c>
      <c r="AJ2042" s="189" t="s">
        <v>8167</v>
      </c>
      <c r="AK2042" s="183" t="s">
        <v>8168</v>
      </c>
      <c r="AL2042" s="186" t="s">
        <v>8169</v>
      </c>
    </row>
    <row r="2043" spans="34:38">
      <c r="AH2043" s="165">
        <v>1407</v>
      </c>
      <c r="AI2043" s="189">
        <v>2042</v>
      </c>
      <c r="AJ2043" s="189" t="s">
        <v>8170</v>
      </c>
      <c r="AK2043" s="184" t="s">
        <v>8171</v>
      </c>
      <c r="AL2043" s="187" t="s">
        <v>8172</v>
      </c>
    </row>
    <row r="2044" spans="34:38">
      <c r="AH2044" s="165">
        <v>1407</v>
      </c>
      <c r="AI2044" s="189">
        <v>2043</v>
      </c>
      <c r="AJ2044" s="189" t="s">
        <v>8173</v>
      </c>
      <c r="AK2044" s="183" t="s">
        <v>8174</v>
      </c>
      <c r="AL2044" s="186" t="s">
        <v>8175</v>
      </c>
    </row>
    <row r="2045" spans="34:38">
      <c r="AH2045" s="165">
        <v>1407</v>
      </c>
      <c r="AI2045" s="189">
        <v>2044</v>
      </c>
      <c r="AJ2045" s="189" t="s">
        <v>8176</v>
      </c>
      <c r="AK2045" s="184" t="s">
        <v>8177</v>
      </c>
      <c r="AL2045" s="187" t="s">
        <v>8178</v>
      </c>
    </row>
    <row r="2046" spans="34:38">
      <c r="AH2046" s="165">
        <v>1408</v>
      </c>
      <c r="AI2046" s="189">
        <v>2045</v>
      </c>
      <c r="AJ2046" s="189" t="s">
        <v>8179</v>
      </c>
      <c r="AK2046" s="183" t="s">
        <v>123</v>
      </c>
      <c r="AL2046" s="186" t="s">
        <v>8180</v>
      </c>
    </row>
    <row r="2047" spans="34:38">
      <c r="AH2047" s="165">
        <v>1408</v>
      </c>
      <c r="AI2047" s="189">
        <v>2046</v>
      </c>
      <c r="AJ2047" s="189" t="s">
        <v>8181</v>
      </c>
      <c r="AK2047" s="184" t="s">
        <v>8182</v>
      </c>
      <c r="AL2047" s="187" t="s">
        <v>8183</v>
      </c>
    </row>
    <row r="2048" spans="34:38">
      <c r="AH2048" s="165">
        <v>1408</v>
      </c>
      <c r="AI2048" s="189">
        <v>2047</v>
      </c>
      <c r="AJ2048" s="189" t="s">
        <v>8184</v>
      </c>
      <c r="AK2048" s="183" t="s">
        <v>8185</v>
      </c>
      <c r="AL2048" s="186" t="s">
        <v>8186</v>
      </c>
    </row>
    <row r="2049" spans="34:38">
      <c r="AH2049" s="165">
        <v>1409</v>
      </c>
      <c r="AI2049" s="189">
        <v>2048</v>
      </c>
      <c r="AJ2049" s="189" t="s">
        <v>8187</v>
      </c>
      <c r="AK2049" s="184" t="s">
        <v>8188</v>
      </c>
      <c r="AL2049" s="187" t="s">
        <v>8189</v>
      </c>
    </row>
    <row r="2050" spans="34:38">
      <c r="AH2050" s="165">
        <v>1409</v>
      </c>
      <c r="AI2050" s="189">
        <v>2049</v>
      </c>
      <c r="AJ2050" s="189" t="s">
        <v>8190</v>
      </c>
      <c r="AK2050" s="183" t="s">
        <v>8191</v>
      </c>
      <c r="AL2050" s="186" t="s">
        <v>8192</v>
      </c>
    </row>
    <row r="2051" spans="34:38">
      <c r="AH2051" s="165">
        <v>1409</v>
      </c>
      <c r="AI2051" s="189">
        <v>2050</v>
      </c>
      <c r="AJ2051" s="189" t="s">
        <v>8193</v>
      </c>
      <c r="AK2051" s="184" t="s">
        <v>2120</v>
      </c>
      <c r="AL2051" s="187" t="s">
        <v>8194</v>
      </c>
    </row>
    <row r="2052" spans="34:38">
      <c r="AH2052" s="165">
        <v>1409</v>
      </c>
      <c r="AI2052" s="189">
        <v>2051</v>
      </c>
      <c r="AJ2052" s="189" t="s">
        <v>8195</v>
      </c>
      <c r="AK2052" s="183" t="s">
        <v>8196</v>
      </c>
      <c r="AL2052" s="186" t="s">
        <v>8197</v>
      </c>
    </row>
    <row r="2053" spans="34:38">
      <c r="AH2053" s="165">
        <v>1409</v>
      </c>
      <c r="AI2053" s="189">
        <v>2052</v>
      </c>
      <c r="AJ2053" s="189" t="s">
        <v>8198</v>
      </c>
      <c r="AK2053" s="184" t="s">
        <v>8199</v>
      </c>
      <c r="AL2053" s="187" t="s">
        <v>8200</v>
      </c>
    </row>
    <row r="2054" spans="34:38">
      <c r="AH2054" s="165">
        <v>1409</v>
      </c>
      <c r="AI2054" s="189">
        <v>2053</v>
      </c>
      <c r="AJ2054" s="189" t="s">
        <v>8201</v>
      </c>
      <c r="AK2054" s="183" t="s">
        <v>8202</v>
      </c>
      <c r="AL2054" s="186" t="s">
        <v>8203</v>
      </c>
    </row>
    <row r="2055" spans="34:38">
      <c r="AH2055" s="165">
        <v>1410</v>
      </c>
      <c r="AI2055" s="189">
        <v>2054</v>
      </c>
      <c r="AJ2055" s="189" t="s">
        <v>8204</v>
      </c>
      <c r="AK2055" s="184" t="s">
        <v>7274</v>
      </c>
      <c r="AL2055" s="187" t="s">
        <v>8205</v>
      </c>
    </row>
    <row r="2056" spans="34:38">
      <c r="AH2056" s="165">
        <v>1410</v>
      </c>
      <c r="AI2056" s="189">
        <v>2055</v>
      </c>
      <c r="AJ2056" s="189" t="s">
        <v>8206</v>
      </c>
      <c r="AK2056" s="183" t="s">
        <v>8207</v>
      </c>
      <c r="AL2056" s="186" t="s">
        <v>8208</v>
      </c>
    </row>
    <row r="2057" spans="34:38">
      <c r="AH2057" s="165">
        <v>1411</v>
      </c>
      <c r="AI2057" s="189">
        <v>2056</v>
      </c>
      <c r="AJ2057" s="189" t="s">
        <v>8209</v>
      </c>
      <c r="AK2057" s="184" t="s">
        <v>6322</v>
      </c>
      <c r="AL2057" s="187" t="s">
        <v>8210</v>
      </c>
    </row>
    <row r="2058" spans="34:38">
      <c r="AH2058" s="165">
        <v>1411</v>
      </c>
      <c r="AI2058" s="189">
        <v>2057</v>
      </c>
      <c r="AJ2058" s="189" t="s">
        <v>8211</v>
      </c>
      <c r="AK2058" s="183" t="s">
        <v>8212</v>
      </c>
      <c r="AL2058" s="186" t="s">
        <v>8213</v>
      </c>
    </row>
    <row r="2059" spans="34:38">
      <c r="AH2059" s="165">
        <v>1411</v>
      </c>
      <c r="AI2059" s="189">
        <v>2058</v>
      </c>
      <c r="AJ2059" s="189" t="s">
        <v>8214</v>
      </c>
      <c r="AK2059" s="184" t="s">
        <v>8215</v>
      </c>
      <c r="AL2059" s="187" t="s">
        <v>8216</v>
      </c>
    </row>
    <row r="2060" spans="34:38">
      <c r="AH2060" s="165">
        <v>1411</v>
      </c>
      <c r="AI2060" s="189">
        <v>2059</v>
      </c>
      <c r="AJ2060" s="189" t="s">
        <v>8217</v>
      </c>
      <c r="AK2060" s="183" t="s">
        <v>140</v>
      </c>
      <c r="AL2060" s="186" t="s">
        <v>8218</v>
      </c>
    </row>
    <row r="2061" spans="34:38">
      <c r="AH2061" s="165">
        <v>1411</v>
      </c>
      <c r="AI2061" s="189">
        <v>2060</v>
      </c>
      <c r="AJ2061" s="189" t="s">
        <v>8219</v>
      </c>
      <c r="AK2061" s="184" t="s">
        <v>8220</v>
      </c>
      <c r="AL2061" s="187" t="s">
        <v>8221</v>
      </c>
    </row>
    <row r="2062" spans="34:38">
      <c r="AH2062" s="165">
        <v>1411</v>
      </c>
      <c r="AI2062" s="189">
        <v>2061</v>
      </c>
      <c r="AJ2062" s="189" t="s">
        <v>8222</v>
      </c>
      <c r="AK2062" s="183" t="s">
        <v>8223</v>
      </c>
      <c r="AL2062" s="186" t="s">
        <v>8224</v>
      </c>
    </row>
    <row r="2063" spans="34:38">
      <c r="AH2063" s="165">
        <v>1411</v>
      </c>
      <c r="AI2063" s="189">
        <v>2062</v>
      </c>
      <c r="AJ2063" s="189" t="s">
        <v>8225</v>
      </c>
      <c r="AK2063" s="184" t="s">
        <v>8226</v>
      </c>
      <c r="AL2063" s="187" t="s">
        <v>8227</v>
      </c>
    </row>
    <row r="2064" spans="34:38">
      <c r="AH2064" s="165">
        <v>1412</v>
      </c>
      <c r="AI2064" s="189">
        <v>2063</v>
      </c>
      <c r="AJ2064" s="189" t="s">
        <v>8228</v>
      </c>
      <c r="AK2064" s="183" t="s">
        <v>8229</v>
      </c>
      <c r="AL2064" s="186" t="s">
        <v>8230</v>
      </c>
    </row>
    <row r="2065" spans="34:38">
      <c r="AH2065" s="165">
        <v>1412</v>
      </c>
      <c r="AI2065" s="189">
        <v>2064</v>
      </c>
      <c r="AJ2065" s="189" t="s">
        <v>8231</v>
      </c>
      <c r="AK2065" s="184" t="s">
        <v>151</v>
      </c>
      <c r="AL2065" s="187" t="s">
        <v>8232</v>
      </c>
    </row>
    <row r="2066" spans="34:38">
      <c r="AH2066" s="165">
        <v>1412</v>
      </c>
      <c r="AI2066" s="189">
        <v>2065</v>
      </c>
      <c r="AJ2066" s="189" t="s">
        <v>8233</v>
      </c>
      <c r="AK2066" s="183" t="s">
        <v>8234</v>
      </c>
      <c r="AL2066" s="186" t="s">
        <v>8235</v>
      </c>
    </row>
    <row r="2067" spans="34:38">
      <c r="AH2067" s="165">
        <v>1413</v>
      </c>
      <c r="AI2067" s="189">
        <v>2066</v>
      </c>
      <c r="AJ2067" s="189" t="s">
        <v>8236</v>
      </c>
      <c r="AK2067" s="184" t="s">
        <v>8237</v>
      </c>
      <c r="AL2067" s="187" t="s">
        <v>8238</v>
      </c>
    </row>
    <row r="2068" spans="34:38">
      <c r="AH2068" s="165">
        <v>1413</v>
      </c>
      <c r="AI2068" s="189">
        <v>2067</v>
      </c>
      <c r="AJ2068" s="189" t="s">
        <v>8239</v>
      </c>
      <c r="AK2068" s="183" t="s">
        <v>8240</v>
      </c>
      <c r="AL2068" s="186" t="s">
        <v>8241</v>
      </c>
    </row>
    <row r="2069" spans="34:38">
      <c r="AH2069" s="165">
        <v>1413</v>
      </c>
      <c r="AI2069" s="189">
        <v>2068</v>
      </c>
      <c r="AJ2069" s="189" t="s">
        <v>8242</v>
      </c>
      <c r="AK2069" s="184" t="s">
        <v>8243</v>
      </c>
      <c r="AL2069" s="187" t="s">
        <v>8244</v>
      </c>
    </row>
    <row r="2070" spans="34:38">
      <c r="AH2070" s="165">
        <v>1413</v>
      </c>
      <c r="AI2070" s="189">
        <v>2069</v>
      </c>
      <c r="AJ2070" s="189" t="s">
        <v>8245</v>
      </c>
      <c r="AK2070" s="183" t="s">
        <v>8246</v>
      </c>
      <c r="AL2070" s="186" t="s">
        <v>8247</v>
      </c>
    </row>
    <row r="2071" spans="34:38">
      <c r="AH2071" s="165">
        <v>1413</v>
      </c>
      <c r="AI2071" s="189">
        <v>2070</v>
      </c>
      <c r="AJ2071" s="189" t="s">
        <v>8248</v>
      </c>
      <c r="AK2071" s="184" t="s">
        <v>8249</v>
      </c>
      <c r="AL2071" s="187" t="s">
        <v>8250</v>
      </c>
    </row>
    <row r="2072" spans="34:38">
      <c r="AH2072" s="165">
        <v>1413</v>
      </c>
      <c r="AI2072" s="189">
        <v>2071</v>
      </c>
      <c r="AJ2072" s="189" t="s">
        <v>8251</v>
      </c>
      <c r="AK2072" s="183" t="s">
        <v>8252</v>
      </c>
      <c r="AL2072" s="186" t="s">
        <v>8253</v>
      </c>
    </row>
    <row r="2073" spans="34:38">
      <c r="AH2073" s="165">
        <v>1414</v>
      </c>
      <c r="AI2073" s="189">
        <v>2072</v>
      </c>
      <c r="AJ2073" s="189" t="s">
        <v>8254</v>
      </c>
      <c r="AK2073" s="184" t="s">
        <v>8255</v>
      </c>
      <c r="AL2073" s="187" t="s">
        <v>8256</v>
      </c>
    </row>
    <row r="2074" spans="34:38">
      <c r="AH2074" s="165">
        <v>1414</v>
      </c>
      <c r="AI2074" s="189">
        <v>2073</v>
      </c>
      <c r="AJ2074" s="189" t="s">
        <v>8257</v>
      </c>
      <c r="AK2074" s="183" t="s">
        <v>8258</v>
      </c>
      <c r="AL2074" s="186" t="s">
        <v>8259</v>
      </c>
    </row>
    <row r="2075" spans="34:38">
      <c r="AH2075" s="165">
        <v>1414</v>
      </c>
      <c r="AI2075" s="189">
        <v>2074</v>
      </c>
      <c r="AJ2075" s="189" t="s">
        <v>8260</v>
      </c>
      <c r="AK2075" s="184" t="s">
        <v>8261</v>
      </c>
      <c r="AL2075" s="187" t="s">
        <v>8262</v>
      </c>
    </row>
    <row r="2076" spans="34:38">
      <c r="AH2076" s="165">
        <v>1414</v>
      </c>
      <c r="AI2076" s="189">
        <v>2075</v>
      </c>
      <c r="AJ2076" s="189" t="s">
        <v>8263</v>
      </c>
      <c r="AK2076" s="183" t="s">
        <v>265</v>
      </c>
      <c r="AL2076" s="186" t="s">
        <v>8264</v>
      </c>
    </row>
    <row r="2077" spans="34:38">
      <c r="AH2077" s="165">
        <v>1414</v>
      </c>
      <c r="AI2077" s="189">
        <v>2076</v>
      </c>
      <c r="AJ2077" s="189" t="s">
        <v>8265</v>
      </c>
      <c r="AK2077" s="184" t="s">
        <v>8266</v>
      </c>
      <c r="AL2077" s="187" t="s">
        <v>8267</v>
      </c>
    </row>
    <row r="2078" spans="34:38">
      <c r="AH2078" s="165">
        <v>1414</v>
      </c>
      <c r="AI2078" s="189">
        <v>2077</v>
      </c>
      <c r="AJ2078" s="189" t="s">
        <v>8268</v>
      </c>
      <c r="AK2078" s="183" t="s">
        <v>8269</v>
      </c>
      <c r="AL2078" s="186" t="s">
        <v>8270</v>
      </c>
    </row>
    <row r="2079" spans="34:38">
      <c r="AH2079" s="165">
        <v>1414</v>
      </c>
      <c r="AI2079" s="189">
        <v>2078</v>
      </c>
      <c r="AJ2079" s="189" t="s">
        <v>8271</v>
      </c>
      <c r="AK2079" s="184" t="s">
        <v>8272</v>
      </c>
      <c r="AL2079" s="187" t="s">
        <v>8273</v>
      </c>
    </row>
    <row r="2080" spans="34:38">
      <c r="AH2080" s="165">
        <v>1414</v>
      </c>
      <c r="AI2080" s="189">
        <v>2079</v>
      </c>
      <c r="AJ2080" s="189" t="s">
        <v>8274</v>
      </c>
      <c r="AK2080" s="183" t="s">
        <v>8275</v>
      </c>
      <c r="AL2080" s="186" t="s">
        <v>8276</v>
      </c>
    </row>
    <row r="2081" spans="34:38">
      <c r="AH2081" s="165">
        <v>1414</v>
      </c>
      <c r="AI2081" s="189">
        <v>2080</v>
      </c>
      <c r="AJ2081" s="189" t="s">
        <v>8277</v>
      </c>
      <c r="AK2081" s="184" t="s">
        <v>8278</v>
      </c>
      <c r="AL2081" s="187" t="s">
        <v>8279</v>
      </c>
    </row>
    <row r="2082" spans="34:38">
      <c r="AH2082" s="165">
        <v>1414</v>
      </c>
      <c r="AI2082" s="189">
        <v>2081</v>
      </c>
      <c r="AJ2082" s="189" t="s">
        <v>8280</v>
      </c>
      <c r="AK2082" s="183" t="s">
        <v>8281</v>
      </c>
      <c r="AL2082" s="186" t="s">
        <v>8282</v>
      </c>
    </row>
    <row r="2083" spans="34:38">
      <c r="AH2083" s="165">
        <v>1415</v>
      </c>
      <c r="AI2083" s="189">
        <v>2082</v>
      </c>
      <c r="AJ2083" s="189" t="s">
        <v>8283</v>
      </c>
      <c r="AK2083" s="184" t="s">
        <v>8284</v>
      </c>
      <c r="AL2083" s="187" t="s">
        <v>8285</v>
      </c>
    </row>
    <row r="2084" spans="34:38">
      <c r="AH2084" s="165">
        <v>1415</v>
      </c>
      <c r="AI2084" s="189">
        <v>2083</v>
      </c>
      <c r="AJ2084" s="189" t="s">
        <v>8286</v>
      </c>
      <c r="AK2084" s="183" t="s">
        <v>8287</v>
      </c>
      <c r="AL2084" s="186" t="s">
        <v>8288</v>
      </c>
    </row>
    <row r="2085" spans="34:38">
      <c r="AH2085" s="165">
        <v>1415</v>
      </c>
      <c r="AI2085" s="189">
        <v>2084</v>
      </c>
      <c r="AJ2085" s="189" t="s">
        <v>8289</v>
      </c>
      <c r="AK2085" s="184" t="s">
        <v>8290</v>
      </c>
      <c r="AL2085" s="187" t="s">
        <v>8291</v>
      </c>
    </row>
    <row r="2086" spans="34:38">
      <c r="AH2086" s="165">
        <v>1415</v>
      </c>
      <c r="AI2086" s="189">
        <v>2085</v>
      </c>
      <c r="AJ2086" s="189" t="s">
        <v>8292</v>
      </c>
      <c r="AK2086" s="183" t="s">
        <v>8293</v>
      </c>
      <c r="AL2086" s="186" t="s">
        <v>8294</v>
      </c>
    </row>
    <row r="2087" spans="34:38">
      <c r="AH2087" s="165">
        <v>1416</v>
      </c>
      <c r="AI2087" s="189">
        <v>2086</v>
      </c>
      <c r="AJ2087" s="189" t="s">
        <v>8295</v>
      </c>
      <c r="AK2087" s="184" t="s">
        <v>8296</v>
      </c>
      <c r="AL2087" s="187" t="s">
        <v>8297</v>
      </c>
    </row>
    <row r="2088" spans="34:38">
      <c r="AH2088" s="165">
        <v>1416</v>
      </c>
      <c r="AI2088" s="189">
        <v>2087</v>
      </c>
      <c r="AJ2088" s="189" t="s">
        <v>8298</v>
      </c>
      <c r="AK2088" s="183" t="s">
        <v>8299</v>
      </c>
      <c r="AL2088" s="186" t="s">
        <v>8300</v>
      </c>
    </row>
    <row r="2089" spans="34:38">
      <c r="AH2089" s="165">
        <v>1416</v>
      </c>
      <c r="AI2089" s="189">
        <v>2088</v>
      </c>
      <c r="AJ2089" s="189" t="s">
        <v>8301</v>
      </c>
      <c r="AK2089" s="184" t="s">
        <v>8302</v>
      </c>
      <c r="AL2089" s="187" t="s">
        <v>8303</v>
      </c>
    </row>
    <row r="2090" spans="34:38">
      <c r="AH2090" s="165">
        <v>1416</v>
      </c>
      <c r="AI2090" s="189">
        <v>2089</v>
      </c>
      <c r="AJ2090" s="189" t="s">
        <v>8304</v>
      </c>
      <c r="AK2090" s="183" t="s">
        <v>8305</v>
      </c>
      <c r="AL2090" s="186" t="s">
        <v>8306</v>
      </c>
    </row>
    <row r="2091" spans="34:38">
      <c r="AH2091" s="165">
        <v>1416</v>
      </c>
      <c r="AI2091" s="189">
        <v>2090</v>
      </c>
      <c r="AJ2091" s="189" t="s">
        <v>8307</v>
      </c>
      <c r="AK2091" s="184" t="s">
        <v>6608</v>
      </c>
      <c r="AL2091" s="187" t="s">
        <v>8308</v>
      </c>
    </row>
    <row r="2092" spans="34:38">
      <c r="AH2092" s="165">
        <v>1416</v>
      </c>
      <c r="AI2092" s="189">
        <v>2091</v>
      </c>
      <c r="AJ2092" s="189" t="s">
        <v>8309</v>
      </c>
      <c r="AK2092" s="183" t="s">
        <v>8310</v>
      </c>
      <c r="AL2092" s="186" t="s">
        <v>8311</v>
      </c>
    </row>
    <row r="2093" spans="34:38">
      <c r="AH2093" s="165">
        <v>1416</v>
      </c>
      <c r="AI2093" s="189">
        <v>2092</v>
      </c>
      <c r="AJ2093" s="189" t="s">
        <v>8312</v>
      </c>
      <c r="AK2093" s="184" t="s">
        <v>8313</v>
      </c>
      <c r="AL2093" s="187" t="s">
        <v>8314</v>
      </c>
    </row>
    <row r="2094" spans="34:38">
      <c r="AH2094" s="165">
        <v>1416</v>
      </c>
      <c r="AI2094" s="189">
        <v>2093</v>
      </c>
      <c r="AJ2094" s="189" t="s">
        <v>8315</v>
      </c>
      <c r="AK2094" s="183" t="s">
        <v>8316</v>
      </c>
      <c r="AL2094" s="186" t="s">
        <v>8317</v>
      </c>
    </row>
    <row r="2095" spans="34:38">
      <c r="AH2095" s="165">
        <v>1416</v>
      </c>
      <c r="AI2095" s="189">
        <v>2094</v>
      </c>
      <c r="AJ2095" s="189" t="s">
        <v>8318</v>
      </c>
      <c r="AK2095" s="184" t="s">
        <v>8319</v>
      </c>
      <c r="AL2095" s="187" t="s">
        <v>8320</v>
      </c>
    </row>
    <row r="2096" spans="34:38">
      <c r="AH2096" s="165">
        <v>1416</v>
      </c>
      <c r="AI2096" s="189">
        <v>2095</v>
      </c>
      <c r="AJ2096" s="189" t="s">
        <v>8321</v>
      </c>
      <c r="AK2096" s="183" t="s">
        <v>8322</v>
      </c>
      <c r="AL2096" s="186" t="s">
        <v>8323</v>
      </c>
    </row>
    <row r="2097" spans="34:38">
      <c r="AH2097" s="165">
        <v>1416</v>
      </c>
      <c r="AI2097" s="189">
        <v>2096</v>
      </c>
      <c r="AJ2097" s="189" t="s">
        <v>8324</v>
      </c>
      <c r="AK2097" s="184" t="s">
        <v>8325</v>
      </c>
      <c r="AL2097" s="187" t="s">
        <v>8326</v>
      </c>
    </row>
    <row r="2098" spans="34:38">
      <c r="AH2098" s="165">
        <v>1416</v>
      </c>
      <c r="AI2098" s="189">
        <v>2097</v>
      </c>
      <c r="AJ2098" s="189" t="s">
        <v>8327</v>
      </c>
      <c r="AK2098" s="183" t="s">
        <v>8328</v>
      </c>
      <c r="AL2098" s="186" t="s">
        <v>8329</v>
      </c>
    </row>
    <row r="2099" spans="34:38">
      <c r="AH2099" s="165">
        <v>1416</v>
      </c>
      <c r="AI2099" s="189">
        <v>2098</v>
      </c>
      <c r="AJ2099" s="189" t="s">
        <v>8330</v>
      </c>
      <c r="AK2099" s="184" t="s">
        <v>8331</v>
      </c>
      <c r="AL2099" s="187" t="s">
        <v>8332</v>
      </c>
    </row>
    <row r="2100" spans="34:38">
      <c r="AH2100" s="165">
        <v>1416</v>
      </c>
      <c r="AI2100" s="189">
        <v>2099</v>
      </c>
      <c r="AJ2100" s="189" t="s">
        <v>8333</v>
      </c>
      <c r="AK2100" s="183" t="s">
        <v>8334</v>
      </c>
      <c r="AL2100" s="186" t="s">
        <v>8335</v>
      </c>
    </row>
    <row r="2101" spans="34:38">
      <c r="AH2101" s="165">
        <v>1416</v>
      </c>
      <c r="AI2101" s="189">
        <v>2100</v>
      </c>
      <c r="AJ2101" s="189" t="s">
        <v>8336</v>
      </c>
      <c r="AK2101" s="184" t="s">
        <v>8337</v>
      </c>
      <c r="AL2101" s="187" t="s">
        <v>8338</v>
      </c>
    </row>
    <row r="2102" spans="34:38">
      <c r="AH2102" s="165">
        <v>1416</v>
      </c>
      <c r="AI2102" s="189">
        <v>2101</v>
      </c>
      <c r="AJ2102" s="189" t="s">
        <v>8339</v>
      </c>
      <c r="AK2102" s="183" t="s">
        <v>8340</v>
      </c>
      <c r="AL2102" s="186" t="s">
        <v>8341</v>
      </c>
    </row>
    <row r="2103" spans="34:38">
      <c r="AH2103" s="165">
        <v>1416</v>
      </c>
      <c r="AI2103" s="189">
        <v>2102</v>
      </c>
      <c r="AJ2103" s="189" t="s">
        <v>8342</v>
      </c>
      <c r="AK2103" s="184" t="s">
        <v>8343</v>
      </c>
      <c r="AL2103" s="187" t="s">
        <v>8344</v>
      </c>
    </row>
    <row r="2104" spans="34:38">
      <c r="AH2104" s="165">
        <v>1416</v>
      </c>
      <c r="AI2104" s="189">
        <v>2103</v>
      </c>
      <c r="AJ2104" s="189" t="s">
        <v>8345</v>
      </c>
      <c r="AK2104" s="183" t="s">
        <v>8346</v>
      </c>
      <c r="AL2104" s="186" t="s">
        <v>8347</v>
      </c>
    </row>
    <row r="2105" spans="34:38">
      <c r="AH2105" s="165">
        <v>1417</v>
      </c>
      <c r="AI2105" s="189">
        <v>2104</v>
      </c>
      <c r="AJ2105" s="189" t="s">
        <v>8348</v>
      </c>
      <c r="AK2105" s="184" t="s">
        <v>8349</v>
      </c>
      <c r="AL2105" s="187" t="s">
        <v>8350</v>
      </c>
    </row>
    <row r="2106" spans="34:38">
      <c r="AH2106" s="165">
        <v>1417</v>
      </c>
      <c r="AI2106" s="189">
        <v>2105</v>
      </c>
      <c r="AJ2106" s="189" t="s">
        <v>8351</v>
      </c>
      <c r="AK2106" s="183" t="s">
        <v>8352</v>
      </c>
      <c r="AL2106" s="186" t="s">
        <v>8353</v>
      </c>
    </row>
    <row r="2107" spans="34:38">
      <c r="AH2107" s="165">
        <v>1417</v>
      </c>
      <c r="AI2107" s="189">
        <v>2106</v>
      </c>
      <c r="AJ2107" s="189" t="s">
        <v>8354</v>
      </c>
      <c r="AK2107" s="184" t="s">
        <v>285</v>
      </c>
      <c r="AL2107" s="187" t="s">
        <v>8355</v>
      </c>
    </row>
    <row r="2108" spans="34:38">
      <c r="AH2108" s="165">
        <v>1417</v>
      </c>
      <c r="AI2108" s="189">
        <v>2107</v>
      </c>
      <c r="AJ2108" s="189" t="s">
        <v>8356</v>
      </c>
      <c r="AK2108" s="183" t="s">
        <v>8357</v>
      </c>
      <c r="AL2108" s="186" t="s">
        <v>8358</v>
      </c>
    </row>
    <row r="2109" spans="34:38">
      <c r="AH2109" s="165">
        <v>1418</v>
      </c>
      <c r="AI2109" s="189">
        <v>2108</v>
      </c>
      <c r="AJ2109" s="189" t="s">
        <v>8359</v>
      </c>
      <c r="AK2109" s="184" t="s">
        <v>8266</v>
      </c>
      <c r="AL2109" s="187" t="s">
        <v>8360</v>
      </c>
    </row>
    <row r="2110" spans="34:38">
      <c r="AH2110" s="165">
        <v>1418</v>
      </c>
      <c r="AI2110" s="189">
        <v>2109</v>
      </c>
      <c r="AJ2110" s="189" t="s">
        <v>8361</v>
      </c>
      <c r="AK2110" s="183" t="s">
        <v>8362</v>
      </c>
      <c r="AL2110" s="186" t="s">
        <v>8363</v>
      </c>
    </row>
    <row r="2111" spans="34:38">
      <c r="AH2111" s="165">
        <v>1418</v>
      </c>
      <c r="AI2111" s="189">
        <v>2110</v>
      </c>
      <c r="AJ2111" s="189" t="s">
        <v>8364</v>
      </c>
      <c r="AK2111" s="184" t="s">
        <v>8365</v>
      </c>
      <c r="AL2111" s="187" t="s">
        <v>8366</v>
      </c>
    </row>
    <row r="2112" spans="34:38">
      <c r="AH2112" s="165">
        <v>1418</v>
      </c>
      <c r="AI2112" s="189">
        <v>2111</v>
      </c>
      <c r="AJ2112" s="189" t="s">
        <v>8367</v>
      </c>
      <c r="AK2112" s="183" t="s">
        <v>8368</v>
      </c>
      <c r="AL2112" s="186" t="s">
        <v>8369</v>
      </c>
    </row>
    <row r="2113" spans="34:38">
      <c r="AH2113" s="165">
        <v>1418</v>
      </c>
      <c r="AI2113" s="189">
        <v>2112</v>
      </c>
      <c r="AJ2113" s="189" t="s">
        <v>8370</v>
      </c>
      <c r="AK2113" s="184" t="s">
        <v>8371</v>
      </c>
      <c r="AL2113" s="187" t="s">
        <v>8372</v>
      </c>
    </row>
    <row r="2114" spans="34:38">
      <c r="AH2114" s="165">
        <v>1418</v>
      </c>
      <c r="AI2114" s="189">
        <v>2113</v>
      </c>
      <c r="AJ2114" s="189" t="s">
        <v>8373</v>
      </c>
      <c r="AK2114" s="183" t="s">
        <v>8374</v>
      </c>
      <c r="AL2114" s="186" t="s">
        <v>8375</v>
      </c>
    </row>
    <row r="2115" spans="34:38">
      <c r="AH2115" s="165">
        <v>1418</v>
      </c>
      <c r="AI2115" s="189">
        <v>2114</v>
      </c>
      <c r="AJ2115" s="189" t="s">
        <v>8376</v>
      </c>
      <c r="AK2115" s="184" t="s">
        <v>8377</v>
      </c>
      <c r="AL2115" s="187" t="s">
        <v>8378</v>
      </c>
    </row>
    <row r="2116" spans="34:38">
      <c r="AH2116" s="165">
        <v>1418</v>
      </c>
      <c r="AI2116" s="189">
        <v>2115</v>
      </c>
      <c r="AJ2116" s="189" t="s">
        <v>8379</v>
      </c>
      <c r="AK2116" s="183" t="s">
        <v>8380</v>
      </c>
      <c r="AL2116" s="186" t="s">
        <v>8381</v>
      </c>
    </row>
    <row r="2117" spans="34:38">
      <c r="AH2117" s="165">
        <v>1418</v>
      </c>
      <c r="AI2117" s="189">
        <v>2116</v>
      </c>
      <c r="AJ2117" s="189" t="s">
        <v>8382</v>
      </c>
      <c r="AK2117" s="184" t="s">
        <v>8383</v>
      </c>
      <c r="AL2117" s="187" t="s">
        <v>8384</v>
      </c>
    </row>
    <row r="2118" spans="34:38">
      <c r="AH2118" s="165">
        <v>1418</v>
      </c>
      <c r="AI2118" s="189">
        <v>2117</v>
      </c>
      <c r="AJ2118" s="189" t="s">
        <v>8385</v>
      </c>
      <c r="AK2118" s="183" t="s">
        <v>8386</v>
      </c>
      <c r="AL2118" s="186" t="s">
        <v>8387</v>
      </c>
    </row>
    <row r="2119" spans="34:38">
      <c r="AH2119" s="165">
        <v>1418</v>
      </c>
      <c r="AI2119" s="189">
        <v>2118</v>
      </c>
      <c r="AJ2119" s="189" t="s">
        <v>8388</v>
      </c>
      <c r="AK2119" s="184" t="s">
        <v>8389</v>
      </c>
      <c r="AL2119" s="187" t="s">
        <v>8390</v>
      </c>
    </row>
    <row r="2120" spans="34:38">
      <c r="AH2120" s="165">
        <v>1419</v>
      </c>
      <c r="AI2120" s="189">
        <v>2119</v>
      </c>
      <c r="AJ2120" s="189" t="s">
        <v>8391</v>
      </c>
      <c r="AK2120" s="183" t="s">
        <v>8392</v>
      </c>
      <c r="AL2120" s="186" t="s">
        <v>8393</v>
      </c>
    </row>
    <row r="2121" spans="34:38">
      <c r="AH2121" s="165">
        <v>1419</v>
      </c>
      <c r="AI2121" s="189">
        <v>2120</v>
      </c>
      <c r="AJ2121" s="189" t="s">
        <v>8394</v>
      </c>
      <c r="AK2121" s="184" t="s">
        <v>7234</v>
      </c>
      <c r="AL2121" s="187" t="s">
        <v>8395</v>
      </c>
    </row>
    <row r="2122" spans="34:38">
      <c r="AH2122" s="165">
        <v>1419</v>
      </c>
      <c r="AI2122" s="189">
        <v>2121</v>
      </c>
      <c r="AJ2122" s="189" t="s">
        <v>8396</v>
      </c>
      <c r="AK2122" s="183" t="s">
        <v>2869</v>
      </c>
      <c r="AL2122" s="186" t="s">
        <v>8397</v>
      </c>
    </row>
    <row r="2123" spans="34:38">
      <c r="AH2123" s="165">
        <v>1419</v>
      </c>
      <c r="AI2123" s="189">
        <v>2122</v>
      </c>
      <c r="AJ2123" s="189" t="s">
        <v>8398</v>
      </c>
      <c r="AK2123" s="184" t="s">
        <v>8399</v>
      </c>
      <c r="AL2123" s="187" t="s">
        <v>8400</v>
      </c>
    </row>
    <row r="2124" spans="34:38">
      <c r="AH2124" s="165">
        <v>1419</v>
      </c>
      <c r="AI2124" s="189">
        <v>2123</v>
      </c>
      <c r="AJ2124" s="189" t="s">
        <v>8401</v>
      </c>
      <c r="AK2124" s="183" t="s">
        <v>8402</v>
      </c>
      <c r="AL2124" s="186" t="s">
        <v>8403</v>
      </c>
    </row>
    <row r="2125" spans="34:38">
      <c r="AH2125" s="165">
        <v>1419</v>
      </c>
      <c r="AI2125" s="189">
        <v>2124</v>
      </c>
      <c r="AJ2125" s="189" t="s">
        <v>8404</v>
      </c>
      <c r="AK2125" s="184" t="s">
        <v>8405</v>
      </c>
      <c r="AL2125" s="187" t="s">
        <v>8406</v>
      </c>
    </row>
    <row r="2126" spans="34:38">
      <c r="AH2126" s="165">
        <v>1419</v>
      </c>
      <c r="AI2126" s="189">
        <v>2125</v>
      </c>
      <c r="AJ2126" s="189" t="s">
        <v>8407</v>
      </c>
      <c r="AK2126" s="183" t="s">
        <v>8408</v>
      </c>
      <c r="AL2126" s="186" t="s">
        <v>8409</v>
      </c>
    </row>
    <row r="2127" spans="34:38">
      <c r="AH2127" s="165">
        <v>1419</v>
      </c>
      <c r="AI2127" s="189">
        <v>2126</v>
      </c>
      <c r="AJ2127" s="189" t="s">
        <v>8410</v>
      </c>
      <c r="AK2127" s="184" t="s">
        <v>8411</v>
      </c>
      <c r="AL2127" s="187" t="s">
        <v>8412</v>
      </c>
    </row>
    <row r="2128" spans="34:38">
      <c r="AH2128" s="165">
        <v>1419</v>
      </c>
      <c r="AI2128" s="189">
        <v>2127</v>
      </c>
      <c r="AJ2128" s="189" t="s">
        <v>8413</v>
      </c>
      <c r="AK2128" s="183" t="s">
        <v>8414</v>
      </c>
      <c r="AL2128" s="186" t="s">
        <v>8415</v>
      </c>
    </row>
    <row r="2129" spans="34:38">
      <c r="AH2129" s="165">
        <v>1419</v>
      </c>
      <c r="AI2129" s="189">
        <v>2128</v>
      </c>
      <c r="AJ2129" s="189" t="s">
        <v>8416</v>
      </c>
      <c r="AK2129" s="184" t="s">
        <v>8417</v>
      </c>
      <c r="AL2129" s="187" t="s">
        <v>8418</v>
      </c>
    </row>
    <row r="2130" spans="34:38">
      <c r="AH2130" s="165">
        <v>1420</v>
      </c>
      <c r="AI2130" s="189">
        <v>2129</v>
      </c>
      <c r="AJ2130" s="189" t="s">
        <v>8419</v>
      </c>
      <c r="AK2130" s="183" t="s">
        <v>8420</v>
      </c>
      <c r="AL2130" s="186" t="s">
        <v>8421</v>
      </c>
    </row>
    <row r="2131" spans="34:38">
      <c r="AH2131" s="165">
        <v>1420</v>
      </c>
      <c r="AI2131" s="189">
        <v>2130</v>
      </c>
      <c r="AJ2131" s="189" t="s">
        <v>8422</v>
      </c>
      <c r="AK2131" s="184" t="s">
        <v>8423</v>
      </c>
      <c r="AL2131" s="187" t="s">
        <v>8424</v>
      </c>
    </row>
    <row r="2132" spans="34:38">
      <c r="AH2132" s="165">
        <v>1420</v>
      </c>
      <c r="AI2132" s="189">
        <v>2131</v>
      </c>
      <c r="AJ2132" s="189" t="s">
        <v>8425</v>
      </c>
      <c r="AK2132" s="183" t="s">
        <v>8426</v>
      </c>
      <c r="AL2132" s="186" t="s">
        <v>8427</v>
      </c>
    </row>
    <row r="2133" spans="34:38">
      <c r="AH2133" s="165">
        <v>1420</v>
      </c>
      <c r="AI2133" s="189">
        <v>2132</v>
      </c>
      <c r="AJ2133" s="189" t="s">
        <v>8428</v>
      </c>
      <c r="AK2133" s="184" t="s">
        <v>332</v>
      </c>
      <c r="AL2133" s="187" t="s">
        <v>8429</v>
      </c>
    </row>
    <row r="2134" spans="34:38">
      <c r="AH2134" s="165">
        <v>1421</v>
      </c>
      <c r="AI2134" s="189">
        <v>2133</v>
      </c>
      <c r="AJ2134" s="189" t="s">
        <v>8430</v>
      </c>
      <c r="AK2134" s="183" t="s">
        <v>8431</v>
      </c>
      <c r="AL2134" s="186" t="s">
        <v>8432</v>
      </c>
    </row>
    <row r="2135" spans="34:38">
      <c r="AH2135" s="165">
        <v>1421</v>
      </c>
      <c r="AI2135" s="189">
        <v>2134</v>
      </c>
      <c r="AJ2135" s="189" t="s">
        <v>8433</v>
      </c>
      <c r="AK2135" s="184" t="s">
        <v>8434</v>
      </c>
      <c r="AL2135" s="187" t="s">
        <v>8435</v>
      </c>
    </row>
    <row r="2136" spans="34:38">
      <c r="AH2136" s="165">
        <v>1421</v>
      </c>
      <c r="AI2136" s="189">
        <v>2135</v>
      </c>
      <c r="AJ2136" s="189" t="s">
        <v>8436</v>
      </c>
      <c r="AK2136" s="183" t="s">
        <v>8437</v>
      </c>
      <c r="AL2136" s="186" t="s">
        <v>8438</v>
      </c>
    </row>
    <row r="2137" spans="34:38">
      <c r="AH2137" s="165">
        <v>1421</v>
      </c>
      <c r="AI2137" s="189">
        <v>2136</v>
      </c>
      <c r="AJ2137" s="189" t="s">
        <v>8439</v>
      </c>
      <c r="AK2137" s="184" t="s">
        <v>8440</v>
      </c>
      <c r="AL2137" s="187" t="s">
        <v>8441</v>
      </c>
    </row>
    <row r="2138" spans="34:38">
      <c r="AH2138" s="165">
        <v>1421</v>
      </c>
      <c r="AI2138" s="189">
        <v>2137</v>
      </c>
      <c r="AJ2138" s="189" t="s">
        <v>8442</v>
      </c>
      <c r="AK2138" s="183" t="s">
        <v>8443</v>
      </c>
      <c r="AL2138" s="186" t="s">
        <v>8444</v>
      </c>
    </row>
    <row r="2139" spans="34:38">
      <c r="AH2139" s="165">
        <v>1421</v>
      </c>
      <c r="AI2139" s="189">
        <v>2138</v>
      </c>
      <c r="AJ2139" s="189" t="s">
        <v>8445</v>
      </c>
      <c r="AK2139" s="184" t="s">
        <v>8446</v>
      </c>
      <c r="AL2139" s="187" t="s">
        <v>8447</v>
      </c>
    </row>
    <row r="2140" spans="34:38">
      <c r="AH2140" s="165">
        <v>1421</v>
      </c>
      <c r="AI2140" s="189">
        <v>2139</v>
      </c>
      <c r="AJ2140" s="189" t="s">
        <v>8448</v>
      </c>
      <c r="AK2140" s="183" t="s">
        <v>8449</v>
      </c>
      <c r="AL2140" s="186" t="s">
        <v>8450</v>
      </c>
    </row>
    <row r="2141" spans="34:38">
      <c r="AH2141" s="165">
        <v>1421</v>
      </c>
      <c r="AI2141" s="189">
        <v>2140</v>
      </c>
      <c r="AJ2141" s="189" t="s">
        <v>8451</v>
      </c>
      <c r="AK2141" s="184" t="s">
        <v>8452</v>
      </c>
      <c r="AL2141" s="187" t="s">
        <v>8453</v>
      </c>
    </row>
    <row r="2142" spans="34:38">
      <c r="AH2142" s="165">
        <v>1421</v>
      </c>
      <c r="AI2142" s="189">
        <v>2141</v>
      </c>
      <c r="AJ2142" s="189" t="s">
        <v>8454</v>
      </c>
      <c r="AK2142" s="183" t="s">
        <v>8455</v>
      </c>
      <c r="AL2142" s="186" t="s">
        <v>8456</v>
      </c>
    </row>
    <row r="2143" spans="34:38">
      <c r="AH2143" s="165">
        <v>1421</v>
      </c>
      <c r="AI2143" s="189">
        <v>2142</v>
      </c>
      <c r="AJ2143" s="189" t="s">
        <v>8457</v>
      </c>
      <c r="AK2143" s="184" t="s">
        <v>8458</v>
      </c>
      <c r="AL2143" s="187" t="s">
        <v>8459</v>
      </c>
    </row>
    <row r="2144" spans="34:38">
      <c r="AH2144" s="165">
        <v>1421</v>
      </c>
      <c r="AI2144" s="189">
        <v>2143</v>
      </c>
      <c r="AJ2144" s="189" t="s">
        <v>8460</v>
      </c>
      <c r="AK2144" s="183" t="s">
        <v>8461</v>
      </c>
      <c r="AL2144" s="186" t="s">
        <v>8462</v>
      </c>
    </row>
    <row r="2145" spans="34:38">
      <c r="AH2145" s="165">
        <v>1421</v>
      </c>
      <c r="AI2145" s="189">
        <v>2144</v>
      </c>
      <c r="AJ2145" s="189" t="s">
        <v>8463</v>
      </c>
      <c r="AK2145" s="184" t="s">
        <v>8464</v>
      </c>
      <c r="AL2145" s="187" t="s">
        <v>8465</v>
      </c>
    </row>
    <row r="2146" spans="34:38">
      <c r="AH2146" s="165">
        <v>1421</v>
      </c>
      <c r="AI2146" s="189">
        <v>2145</v>
      </c>
      <c r="AJ2146" s="189" t="s">
        <v>8466</v>
      </c>
      <c r="AK2146" s="183" t="s">
        <v>8467</v>
      </c>
      <c r="AL2146" s="186" t="s">
        <v>8468</v>
      </c>
    </row>
    <row r="2147" spans="34:38">
      <c r="AH2147" s="165">
        <v>1501</v>
      </c>
      <c r="AI2147" s="189">
        <v>2146</v>
      </c>
      <c r="AJ2147" s="189" t="s">
        <v>8469</v>
      </c>
      <c r="AK2147" s="184" t="s">
        <v>8470</v>
      </c>
      <c r="AL2147" s="187" t="s">
        <v>8471</v>
      </c>
    </row>
    <row r="2148" spans="34:38">
      <c r="AH2148" s="165">
        <v>1501</v>
      </c>
      <c r="AI2148" s="189">
        <v>2147</v>
      </c>
      <c r="AJ2148" s="189" t="s">
        <v>8472</v>
      </c>
      <c r="AK2148" s="183" t="s">
        <v>8473</v>
      </c>
      <c r="AL2148" s="186" t="s">
        <v>8474</v>
      </c>
    </row>
    <row r="2149" spans="34:38">
      <c r="AH2149" s="165">
        <v>1501</v>
      </c>
      <c r="AI2149" s="189">
        <v>2148</v>
      </c>
      <c r="AJ2149" s="189" t="s">
        <v>8475</v>
      </c>
      <c r="AK2149" s="184" t="s">
        <v>8476</v>
      </c>
      <c r="AL2149" s="187" t="s">
        <v>8477</v>
      </c>
    </row>
    <row r="2150" spans="34:38">
      <c r="AH2150" s="165">
        <v>1501</v>
      </c>
      <c r="AI2150" s="189">
        <v>2149</v>
      </c>
      <c r="AJ2150" s="189" t="s">
        <v>8478</v>
      </c>
      <c r="AK2150" s="183" t="s">
        <v>8479</v>
      </c>
      <c r="AL2150" s="186" t="s">
        <v>8480</v>
      </c>
    </row>
    <row r="2151" spans="34:38">
      <c r="AH2151" s="165">
        <v>1502</v>
      </c>
      <c r="AI2151" s="189">
        <v>2150</v>
      </c>
      <c r="AJ2151" s="189" t="s">
        <v>8481</v>
      </c>
      <c r="AK2151" s="184" t="s">
        <v>35</v>
      </c>
      <c r="AL2151" s="187" t="s">
        <v>8482</v>
      </c>
    </row>
    <row r="2152" spans="34:38">
      <c r="AH2152" s="165">
        <v>1502</v>
      </c>
      <c r="AI2152" s="189">
        <v>2151</v>
      </c>
      <c r="AJ2152" s="189" t="s">
        <v>8483</v>
      </c>
      <c r="AK2152" s="183" t="s">
        <v>1705</v>
      </c>
      <c r="AL2152" s="186" t="s">
        <v>8484</v>
      </c>
    </row>
    <row r="2153" spans="34:38">
      <c r="AH2153" s="165">
        <v>1502</v>
      </c>
      <c r="AI2153" s="189">
        <v>2152</v>
      </c>
      <c r="AJ2153" s="189" t="s">
        <v>8485</v>
      </c>
      <c r="AK2153" s="184" t="s">
        <v>1707</v>
      </c>
      <c r="AL2153" s="187" t="s">
        <v>8486</v>
      </c>
    </row>
    <row r="2154" spans="34:38">
      <c r="AH2154" s="165">
        <v>1503</v>
      </c>
      <c r="AI2154" s="189">
        <v>2153</v>
      </c>
      <c r="AJ2154" s="189" t="s">
        <v>8487</v>
      </c>
      <c r="AK2154" s="183" t="s">
        <v>1709</v>
      </c>
      <c r="AL2154" s="186" t="s">
        <v>8488</v>
      </c>
    </row>
    <row r="2155" spans="34:38">
      <c r="AH2155" s="165">
        <v>1503</v>
      </c>
      <c r="AI2155" s="189">
        <v>2154</v>
      </c>
      <c r="AJ2155" s="189" t="s">
        <v>8489</v>
      </c>
      <c r="AK2155" s="184" t="s">
        <v>8490</v>
      </c>
      <c r="AL2155" s="187" t="s">
        <v>8491</v>
      </c>
    </row>
    <row r="2156" spans="34:38">
      <c r="AH2156" s="165">
        <v>1503</v>
      </c>
      <c r="AI2156" s="189">
        <v>2155</v>
      </c>
      <c r="AJ2156" s="189" t="s">
        <v>8492</v>
      </c>
      <c r="AK2156" s="183" t="s">
        <v>8493</v>
      </c>
      <c r="AL2156" s="186" t="s">
        <v>8494</v>
      </c>
    </row>
    <row r="2157" spans="34:38">
      <c r="AH2157" s="165">
        <v>1503</v>
      </c>
      <c r="AI2157" s="189">
        <v>2156</v>
      </c>
      <c r="AJ2157" s="189" t="s">
        <v>8495</v>
      </c>
      <c r="AK2157" s="184" t="s">
        <v>8496</v>
      </c>
      <c r="AL2157" s="187" t="s">
        <v>8497</v>
      </c>
    </row>
    <row r="2158" spans="34:38">
      <c r="AH2158" s="165">
        <v>1503</v>
      </c>
      <c r="AI2158" s="189">
        <v>2157</v>
      </c>
      <c r="AJ2158" s="189" t="s">
        <v>8498</v>
      </c>
      <c r="AK2158" s="183" t="s">
        <v>8499</v>
      </c>
      <c r="AL2158" s="186" t="s">
        <v>8500</v>
      </c>
    </row>
    <row r="2159" spans="34:38">
      <c r="AH2159" s="165">
        <v>1504</v>
      </c>
      <c r="AI2159" s="189">
        <v>2158</v>
      </c>
      <c r="AJ2159" s="189" t="s">
        <v>8501</v>
      </c>
      <c r="AK2159" s="184" t="s">
        <v>1719</v>
      </c>
      <c r="AL2159" s="187" t="s">
        <v>8502</v>
      </c>
    </row>
    <row r="2160" spans="34:38">
      <c r="AH2160" s="165">
        <v>1504</v>
      </c>
      <c r="AI2160" s="189">
        <v>2159</v>
      </c>
      <c r="AJ2160" s="189" t="s">
        <v>8503</v>
      </c>
      <c r="AK2160" s="183" t="s">
        <v>8504</v>
      </c>
      <c r="AL2160" s="186" t="s">
        <v>8505</v>
      </c>
    </row>
    <row r="2161" spans="34:38">
      <c r="AH2161" s="165">
        <v>1504</v>
      </c>
      <c r="AI2161" s="189">
        <v>2160</v>
      </c>
      <c r="AJ2161" s="189" t="s">
        <v>8506</v>
      </c>
      <c r="AK2161" s="184" t="s">
        <v>8507</v>
      </c>
      <c r="AL2161" s="187" t="s">
        <v>8508</v>
      </c>
    </row>
    <row r="2162" spans="34:38">
      <c r="AH2162" s="165">
        <v>1504</v>
      </c>
      <c r="AI2162" s="189">
        <v>2161</v>
      </c>
      <c r="AJ2162" s="189" t="s">
        <v>8509</v>
      </c>
      <c r="AK2162" s="183" t="s">
        <v>8510</v>
      </c>
      <c r="AL2162" s="186" t="s">
        <v>8511</v>
      </c>
    </row>
    <row r="2163" spans="34:38">
      <c r="AH2163" s="165">
        <v>1505</v>
      </c>
      <c r="AI2163" s="189">
        <v>2162</v>
      </c>
      <c r="AJ2163" s="189" t="s">
        <v>8512</v>
      </c>
      <c r="AK2163" s="184" t="s">
        <v>8513</v>
      </c>
      <c r="AL2163" s="187" t="s">
        <v>8514</v>
      </c>
    </row>
    <row r="2164" spans="34:38">
      <c r="AH2164" s="165">
        <v>1505</v>
      </c>
      <c r="AI2164" s="189">
        <v>2163</v>
      </c>
      <c r="AJ2164" s="189" t="s">
        <v>8515</v>
      </c>
      <c r="AK2164" s="183" t="s">
        <v>8516</v>
      </c>
      <c r="AL2164" s="186" t="s">
        <v>8517</v>
      </c>
    </row>
    <row r="2165" spans="34:38">
      <c r="AH2165" s="165">
        <v>1505</v>
      </c>
      <c r="AI2165" s="189">
        <v>2164</v>
      </c>
      <c r="AJ2165" s="189" t="s">
        <v>8518</v>
      </c>
      <c r="AK2165" s="184" t="s">
        <v>2999</v>
      </c>
      <c r="AL2165" s="187" t="s">
        <v>8519</v>
      </c>
    </row>
    <row r="2166" spans="34:38">
      <c r="AH2166" s="165">
        <v>1505</v>
      </c>
      <c r="AI2166" s="189">
        <v>2165</v>
      </c>
      <c r="AJ2166" s="189" t="s">
        <v>8520</v>
      </c>
      <c r="AK2166" s="183" t="s">
        <v>8521</v>
      </c>
      <c r="AL2166" s="186" t="s">
        <v>8522</v>
      </c>
    </row>
    <row r="2167" spans="34:38">
      <c r="AH2167" s="165">
        <v>1506</v>
      </c>
      <c r="AI2167" s="189">
        <v>2166</v>
      </c>
      <c r="AJ2167" s="189" t="s">
        <v>8523</v>
      </c>
      <c r="AK2167" s="184" t="s">
        <v>1727</v>
      </c>
      <c r="AL2167" s="187" t="s">
        <v>8524</v>
      </c>
    </row>
    <row r="2168" spans="34:38">
      <c r="AH2168" s="165">
        <v>1506</v>
      </c>
      <c r="AI2168" s="189">
        <v>2167</v>
      </c>
      <c r="AJ2168" s="189" t="s">
        <v>8525</v>
      </c>
      <c r="AK2168" s="183" t="s">
        <v>196</v>
      </c>
      <c r="AL2168" s="186" t="s">
        <v>8526</v>
      </c>
    </row>
    <row r="2169" spans="34:38">
      <c r="AH2169" s="165">
        <v>1506</v>
      </c>
      <c r="AI2169" s="189">
        <v>2168</v>
      </c>
      <c r="AJ2169" s="189" t="s">
        <v>8527</v>
      </c>
      <c r="AK2169" s="184" t="s">
        <v>8528</v>
      </c>
      <c r="AL2169" s="187" t="s">
        <v>8529</v>
      </c>
    </row>
    <row r="2170" spans="34:38">
      <c r="AH2170" s="165">
        <v>1506</v>
      </c>
      <c r="AI2170" s="189">
        <v>2169</v>
      </c>
      <c r="AJ2170" s="189" t="s">
        <v>8530</v>
      </c>
      <c r="AK2170" s="183" t="s">
        <v>8531</v>
      </c>
      <c r="AL2170" s="186" t="s">
        <v>8532</v>
      </c>
    </row>
    <row r="2171" spans="34:38">
      <c r="AH2171" s="165">
        <v>1507</v>
      </c>
      <c r="AI2171" s="189">
        <v>2170</v>
      </c>
      <c r="AJ2171" s="189" t="s">
        <v>8533</v>
      </c>
      <c r="AK2171" s="184" t="s">
        <v>1734</v>
      </c>
      <c r="AL2171" s="187" t="s">
        <v>8534</v>
      </c>
    </row>
    <row r="2172" spans="34:38">
      <c r="AH2172" s="165">
        <v>1507</v>
      </c>
      <c r="AI2172" s="189">
        <v>2171</v>
      </c>
      <c r="AJ2172" s="189" t="s">
        <v>8535</v>
      </c>
      <c r="AK2172" s="183" t="s">
        <v>1736</v>
      </c>
      <c r="AL2172" s="186" t="s">
        <v>8536</v>
      </c>
    </row>
    <row r="2173" spans="34:38">
      <c r="AH2173" s="165">
        <v>1507</v>
      </c>
      <c r="AI2173" s="189">
        <v>2172</v>
      </c>
      <c r="AJ2173" s="189" t="s">
        <v>8537</v>
      </c>
      <c r="AK2173" s="184" t="s">
        <v>8538</v>
      </c>
      <c r="AL2173" s="187" t="s">
        <v>8539</v>
      </c>
    </row>
    <row r="2174" spans="34:38">
      <c r="AH2174" s="165">
        <v>1507</v>
      </c>
      <c r="AI2174" s="189">
        <v>2173</v>
      </c>
      <c r="AJ2174" s="189" t="s">
        <v>8540</v>
      </c>
      <c r="AK2174" s="183" t="s">
        <v>8541</v>
      </c>
      <c r="AL2174" s="186" t="s">
        <v>8542</v>
      </c>
    </row>
    <row r="2175" spans="34:38">
      <c r="AH2175" s="165">
        <v>1507</v>
      </c>
      <c r="AI2175" s="189">
        <v>2174</v>
      </c>
      <c r="AJ2175" s="189" t="s">
        <v>8543</v>
      </c>
      <c r="AK2175" s="184" t="s">
        <v>8544</v>
      </c>
      <c r="AL2175" s="187" t="s">
        <v>8545</v>
      </c>
    </row>
    <row r="2176" spans="34:38">
      <c r="AH2176" s="165">
        <v>1508</v>
      </c>
      <c r="AI2176" s="189">
        <v>2175</v>
      </c>
      <c r="AJ2176" s="189" t="s">
        <v>8546</v>
      </c>
      <c r="AK2176" s="183" t="s">
        <v>228</v>
      </c>
      <c r="AL2176" s="186" t="s">
        <v>8547</v>
      </c>
    </row>
    <row r="2177" spans="34:38">
      <c r="AH2177" s="165">
        <v>1508</v>
      </c>
      <c r="AI2177" s="189">
        <v>2176</v>
      </c>
      <c r="AJ2177" s="189" t="s">
        <v>8548</v>
      </c>
      <c r="AK2177" s="184" t="s">
        <v>1745</v>
      </c>
      <c r="AL2177" s="187" t="s">
        <v>8549</v>
      </c>
    </row>
    <row r="2178" spans="34:38">
      <c r="AH2178" s="165">
        <v>1508</v>
      </c>
      <c r="AI2178" s="189">
        <v>2177</v>
      </c>
      <c r="AJ2178" s="189" t="s">
        <v>8550</v>
      </c>
      <c r="AK2178" s="183" t="s">
        <v>1747</v>
      </c>
      <c r="AL2178" s="186" t="s">
        <v>8551</v>
      </c>
    </row>
    <row r="2179" spans="34:38">
      <c r="AH2179" s="165">
        <v>1508</v>
      </c>
      <c r="AI2179" s="189">
        <v>2178</v>
      </c>
      <c r="AJ2179" s="189" t="s">
        <v>8552</v>
      </c>
      <c r="AK2179" s="184" t="s">
        <v>8553</v>
      </c>
      <c r="AL2179" s="187" t="s">
        <v>8554</v>
      </c>
    </row>
    <row r="2180" spans="34:38">
      <c r="AH2180" s="165">
        <v>1509</v>
      </c>
      <c r="AI2180" s="189">
        <v>2179</v>
      </c>
      <c r="AJ2180" s="189" t="s">
        <v>8555</v>
      </c>
      <c r="AK2180" s="183" t="s">
        <v>8556</v>
      </c>
      <c r="AL2180" s="186" t="s">
        <v>8557</v>
      </c>
    </row>
    <row r="2181" spans="34:38">
      <c r="AH2181" s="165">
        <v>1509</v>
      </c>
      <c r="AI2181" s="189">
        <v>2180</v>
      </c>
      <c r="AJ2181" s="189" t="s">
        <v>8558</v>
      </c>
      <c r="AK2181" s="184" t="s">
        <v>1575</v>
      </c>
      <c r="AL2181" s="187" t="s">
        <v>8559</v>
      </c>
    </row>
    <row r="2182" spans="34:38">
      <c r="AH2182" s="165">
        <v>1509</v>
      </c>
      <c r="AI2182" s="189">
        <v>2181</v>
      </c>
      <c r="AJ2182" s="189" t="s">
        <v>8560</v>
      </c>
      <c r="AK2182" s="183" t="s">
        <v>8561</v>
      </c>
      <c r="AL2182" s="186" t="s">
        <v>8562</v>
      </c>
    </row>
    <row r="2183" spans="34:38">
      <c r="AH2183" s="165">
        <v>1509</v>
      </c>
      <c r="AI2183" s="189">
        <v>2182</v>
      </c>
      <c r="AJ2183" s="189" t="s">
        <v>8563</v>
      </c>
      <c r="AK2183" s="184" t="s">
        <v>8564</v>
      </c>
      <c r="AL2183" s="187" t="s">
        <v>8565</v>
      </c>
    </row>
    <row r="2184" spans="34:38">
      <c r="AH2184" s="165">
        <v>1509</v>
      </c>
      <c r="AI2184" s="189">
        <v>2183</v>
      </c>
      <c r="AJ2184" s="189" t="s">
        <v>8566</v>
      </c>
      <c r="AK2184" s="183" t="s">
        <v>8567</v>
      </c>
      <c r="AL2184" s="186" t="s">
        <v>8568</v>
      </c>
    </row>
    <row r="2185" spans="34:38">
      <c r="AH2185" s="165">
        <v>1509</v>
      </c>
      <c r="AI2185" s="189">
        <v>2184</v>
      </c>
      <c r="AJ2185" s="189" t="s">
        <v>8569</v>
      </c>
      <c r="AK2185" s="184" t="s">
        <v>8570</v>
      </c>
      <c r="AL2185" s="187" t="s">
        <v>8571</v>
      </c>
    </row>
    <row r="2186" spans="34:38">
      <c r="AH2186" s="165">
        <v>1509</v>
      </c>
      <c r="AI2186" s="189">
        <v>2185</v>
      </c>
      <c r="AJ2186" s="189" t="s">
        <v>8572</v>
      </c>
      <c r="AK2186" s="183" t="s">
        <v>8573</v>
      </c>
      <c r="AL2186" s="186" t="s">
        <v>8574</v>
      </c>
    </row>
    <row r="2187" spans="34:38">
      <c r="AH2187" s="165">
        <v>1509</v>
      </c>
      <c r="AI2187" s="189">
        <v>2186</v>
      </c>
      <c r="AJ2187" s="189" t="s">
        <v>8575</v>
      </c>
      <c r="AK2187" s="184" t="s">
        <v>8576</v>
      </c>
      <c r="AL2187" s="187" t="s">
        <v>8577</v>
      </c>
    </row>
    <row r="2188" spans="34:38">
      <c r="AH2188" s="165">
        <v>1510</v>
      </c>
      <c r="AI2188" s="189">
        <v>2187</v>
      </c>
      <c r="AJ2188" s="189" t="s">
        <v>8578</v>
      </c>
      <c r="AK2188" s="183" t="s">
        <v>1751</v>
      </c>
      <c r="AL2188" s="186" t="s">
        <v>8579</v>
      </c>
    </row>
    <row r="2189" spans="34:38">
      <c r="AH2189" s="165">
        <v>1510</v>
      </c>
      <c r="AI2189" s="189">
        <v>2188</v>
      </c>
      <c r="AJ2189" s="189" t="s">
        <v>8580</v>
      </c>
      <c r="AK2189" s="184" t="s">
        <v>1753</v>
      </c>
      <c r="AL2189" s="187" t="s">
        <v>8581</v>
      </c>
    </row>
    <row r="2190" spans="34:38">
      <c r="AH2190" s="165">
        <v>1510</v>
      </c>
      <c r="AI2190" s="189">
        <v>2189</v>
      </c>
      <c r="AJ2190" s="189" t="s">
        <v>8582</v>
      </c>
      <c r="AK2190" s="183" t="s">
        <v>1755</v>
      </c>
      <c r="AL2190" s="186" t="s">
        <v>8583</v>
      </c>
    </row>
    <row r="2191" spans="34:38">
      <c r="AH2191" s="165">
        <v>1510</v>
      </c>
      <c r="AI2191" s="189">
        <v>2190</v>
      </c>
      <c r="AJ2191" s="189" t="s">
        <v>8584</v>
      </c>
      <c r="AK2191" s="184" t="s">
        <v>8585</v>
      </c>
      <c r="AL2191" s="187" t="s">
        <v>8586</v>
      </c>
    </row>
    <row r="2192" spans="34:38">
      <c r="AH2192" s="165">
        <v>1511</v>
      </c>
      <c r="AI2192" s="189">
        <v>2191</v>
      </c>
      <c r="AJ2192" s="189" t="s">
        <v>8587</v>
      </c>
      <c r="AK2192" s="183" t="s">
        <v>1759</v>
      </c>
      <c r="AL2192" s="186" t="s">
        <v>8588</v>
      </c>
    </row>
    <row r="2193" spans="34:38">
      <c r="AH2193" s="165">
        <v>1511</v>
      </c>
      <c r="AI2193" s="189">
        <v>2192</v>
      </c>
      <c r="AJ2193" s="189" t="s">
        <v>8589</v>
      </c>
      <c r="AK2193" s="184" t="s">
        <v>1761</v>
      </c>
      <c r="AL2193" s="187" t="s">
        <v>8590</v>
      </c>
    </row>
    <row r="2194" spans="34:38">
      <c r="AH2194" s="165">
        <v>1511</v>
      </c>
      <c r="AI2194" s="189">
        <v>2193</v>
      </c>
      <c r="AJ2194" s="189" t="s">
        <v>8591</v>
      </c>
      <c r="AK2194" s="183" t="s">
        <v>1763</v>
      </c>
      <c r="AL2194" s="186" t="s">
        <v>8592</v>
      </c>
    </row>
    <row r="2195" spans="34:38">
      <c r="AH2195" s="165">
        <v>1512</v>
      </c>
      <c r="AI2195" s="189">
        <v>2194</v>
      </c>
      <c r="AJ2195" s="189" t="s">
        <v>8593</v>
      </c>
      <c r="AK2195" s="184" t="s">
        <v>1765</v>
      </c>
      <c r="AL2195" s="187" t="s">
        <v>8594</v>
      </c>
    </row>
    <row r="2196" spans="34:38">
      <c r="AH2196" s="165">
        <v>1512</v>
      </c>
      <c r="AI2196" s="189">
        <v>2195</v>
      </c>
      <c r="AJ2196" s="189" t="s">
        <v>8595</v>
      </c>
      <c r="AK2196" s="183" t="s">
        <v>1767</v>
      </c>
      <c r="AL2196" s="186" t="s">
        <v>8596</v>
      </c>
    </row>
    <row r="2197" spans="34:38">
      <c r="AH2197" s="165">
        <v>1512</v>
      </c>
      <c r="AI2197" s="189">
        <v>2196</v>
      </c>
      <c r="AJ2197" s="189" t="s">
        <v>8597</v>
      </c>
      <c r="AK2197" s="184" t="s">
        <v>1769</v>
      </c>
      <c r="AL2197" s="187" t="s">
        <v>8598</v>
      </c>
    </row>
    <row r="2198" spans="34:38">
      <c r="AH2198" s="165">
        <v>1512</v>
      </c>
      <c r="AI2198" s="189">
        <v>2197</v>
      </c>
      <c r="AJ2198" s="189" t="s">
        <v>8599</v>
      </c>
      <c r="AK2198" s="183" t="s">
        <v>8600</v>
      </c>
      <c r="AL2198" s="186" t="s">
        <v>8601</v>
      </c>
    </row>
    <row r="2199" spans="34:38">
      <c r="AH2199" s="165">
        <v>1512</v>
      </c>
      <c r="AI2199" s="189">
        <v>2198</v>
      </c>
      <c r="AJ2199" s="189" t="s">
        <v>8602</v>
      </c>
      <c r="AK2199" s="184" t="s">
        <v>8603</v>
      </c>
      <c r="AL2199" s="187" t="s">
        <v>8604</v>
      </c>
    </row>
    <row r="2200" spans="34:38">
      <c r="AH2200" s="165">
        <v>1513</v>
      </c>
      <c r="AI2200" s="189">
        <v>2199</v>
      </c>
      <c r="AJ2200" s="189" t="s">
        <v>8605</v>
      </c>
      <c r="AK2200" s="183" t="s">
        <v>296</v>
      </c>
      <c r="AL2200" s="186" t="s">
        <v>8606</v>
      </c>
    </row>
    <row r="2201" spans="34:38">
      <c r="AH2201" s="165">
        <v>1513</v>
      </c>
      <c r="AI2201" s="189">
        <v>2200</v>
      </c>
      <c r="AJ2201" s="189" t="s">
        <v>8607</v>
      </c>
      <c r="AK2201" s="184" t="s">
        <v>8608</v>
      </c>
      <c r="AL2201" s="187" t="s">
        <v>8609</v>
      </c>
    </row>
    <row r="2202" spans="34:38">
      <c r="AH2202" s="165">
        <v>1601</v>
      </c>
      <c r="AI2202" s="189">
        <v>2201</v>
      </c>
      <c r="AJ2202" s="189" t="s">
        <v>8610</v>
      </c>
      <c r="AK2202" s="183" t="s">
        <v>8611</v>
      </c>
      <c r="AL2202" s="186" t="s">
        <v>8612</v>
      </c>
    </row>
    <row r="2203" spans="34:38">
      <c r="AH2203" s="165">
        <v>1601</v>
      </c>
      <c r="AI2203" s="189">
        <v>2202</v>
      </c>
      <c r="AJ2203" s="189" t="s">
        <v>8613</v>
      </c>
      <c r="AK2203" s="184" t="s">
        <v>8614</v>
      </c>
      <c r="AL2203" s="187" t="s">
        <v>8615</v>
      </c>
    </row>
    <row r="2204" spans="34:38">
      <c r="AH2204" s="165">
        <v>1601</v>
      </c>
      <c r="AI2204" s="189">
        <v>2203</v>
      </c>
      <c r="AJ2204" s="189" t="s">
        <v>8616</v>
      </c>
      <c r="AK2204" s="183" t="s">
        <v>8617</v>
      </c>
      <c r="AL2204" s="186" t="s">
        <v>8618</v>
      </c>
    </row>
    <row r="2205" spans="34:38">
      <c r="AH2205" s="165">
        <v>1601</v>
      </c>
      <c r="AI2205" s="189">
        <v>2204</v>
      </c>
      <c r="AJ2205" s="189" t="s">
        <v>8619</v>
      </c>
      <c r="AK2205" s="184" t="s">
        <v>8620</v>
      </c>
      <c r="AL2205" s="187" t="s">
        <v>8621</v>
      </c>
    </row>
    <row r="2206" spans="34:38">
      <c r="AH2206" s="165">
        <v>1601</v>
      </c>
      <c r="AI2206" s="189">
        <v>2205</v>
      </c>
      <c r="AJ2206" s="189" t="s">
        <v>8622</v>
      </c>
      <c r="AK2206" s="183" t="s">
        <v>8623</v>
      </c>
      <c r="AL2206" s="186" t="s">
        <v>8624</v>
      </c>
    </row>
    <row r="2207" spans="34:38">
      <c r="AH2207" s="165">
        <v>1601</v>
      </c>
      <c r="AI2207" s="189">
        <v>2206</v>
      </c>
      <c r="AJ2207" s="189" t="s">
        <v>8625</v>
      </c>
      <c r="AK2207" s="184" t="s">
        <v>8626</v>
      </c>
      <c r="AL2207" s="187" t="s">
        <v>8627</v>
      </c>
    </row>
    <row r="2208" spans="34:38">
      <c r="AH2208" s="165">
        <v>1601</v>
      </c>
      <c r="AI2208" s="189">
        <v>2207</v>
      </c>
      <c r="AJ2208" s="189" t="s">
        <v>8628</v>
      </c>
      <c r="AK2208" s="183" t="s">
        <v>8629</v>
      </c>
      <c r="AL2208" s="186" t="s">
        <v>8630</v>
      </c>
    </row>
    <row r="2209" spans="34:38">
      <c r="AH2209" s="165">
        <v>1601</v>
      </c>
      <c r="AI2209" s="189">
        <v>2208</v>
      </c>
      <c r="AJ2209" s="189" t="s">
        <v>8631</v>
      </c>
      <c r="AK2209" s="184" t="s">
        <v>8632</v>
      </c>
      <c r="AL2209" s="187" t="s">
        <v>8633</v>
      </c>
    </row>
    <row r="2210" spans="34:38">
      <c r="AH2210" s="165">
        <v>1601</v>
      </c>
      <c r="AI2210" s="189">
        <v>2209</v>
      </c>
      <c r="AJ2210" s="189" t="s">
        <v>8634</v>
      </c>
      <c r="AK2210" s="183" t="s">
        <v>3789</v>
      </c>
      <c r="AL2210" s="186" t="s">
        <v>8635</v>
      </c>
    </row>
    <row r="2211" spans="34:38">
      <c r="AH2211" s="165">
        <v>1601</v>
      </c>
      <c r="AI2211" s="189">
        <v>2210</v>
      </c>
      <c r="AJ2211" s="189" t="s">
        <v>8636</v>
      </c>
      <c r="AK2211" s="184" t="s">
        <v>8637</v>
      </c>
      <c r="AL2211" s="187" t="s">
        <v>8638</v>
      </c>
    </row>
    <row r="2212" spans="34:38">
      <c r="AH2212" s="165">
        <v>1601</v>
      </c>
      <c r="AI2212" s="189">
        <v>2211</v>
      </c>
      <c r="AJ2212" s="189" t="s">
        <v>8639</v>
      </c>
      <c r="AK2212" s="183" t="s">
        <v>8640</v>
      </c>
      <c r="AL2212" s="186" t="s">
        <v>8641</v>
      </c>
    </row>
    <row r="2213" spans="34:38">
      <c r="AH2213" s="165">
        <v>1601</v>
      </c>
      <c r="AI2213" s="189">
        <v>2212</v>
      </c>
      <c r="AJ2213" s="189" t="s">
        <v>8642</v>
      </c>
      <c r="AK2213" s="184" t="s">
        <v>3050</v>
      </c>
      <c r="AL2213" s="187" t="s">
        <v>8643</v>
      </c>
    </row>
    <row r="2214" spans="34:38">
      <c r="AH2214" s="165">
        <v>1601</v>
      </c>
      <c r="AI2214" s="189">
        <v>2213</v>
      </c>
      <c r="AJ2214" s="189" t="s">
        <v>8644</v>
      </c>
      <c r="AK2214" s="183" t="s">
        <v>8645</v>
      </c>
      <c r="AL2214" s="186" t="s">
        <v>8646</v>
      </c>
    </row>
    <row r="2215" spans="34:38">
      <c r="AH2215" s="165">
        <v>1601</v>
      </c>
      <c r="AI2215" s="189">
        <v>2214</v>
      </c>
      <c r="AJ2215" s="189" t="s">
        <v>8647</v>
      </c>
      <c r="AK2215" s="184" t="s">
        <v>8648</v>
      </c>
      <c r="AL2215" s="187" t="s">
        <v>8649</v>
      </c>
    </row>
    <row r="2216" spans="34:38">
      <c r="AH2216" s="165">
        <v>1601</v>
      </c>
      <c r="AI2216" s="189">
        <v>2215</v>
      </c>
      <c r="AJ2216" s="189" t="s">
        <v>8650</v>
      </c>
      <c r="AK2216" s="183" t="s">
        <v>8651</v>
      </c>
      <c r="AL2216" s="186" t="s">
        <v>8652</v>
      </c>
    </row>
    <row r="2217" spans="34:38">
      <c r="AH2217" s="165">
        <v>1601</v>
      </c>
      <c r="AI2217" s="189">
        <v>2216</v>
      </c>
      <c r="AJ2217" s="189" t="s">
        <v>8653</v>
      </c>
      <c r="AK2217" s="184" t="s">
        <v>8654</v>
      </c>
      <c r="AL2217" s="187" t="s">
        <v>8655</v>
      </c>
    </row>
    <row r="2218" spans="34:38">
      <c r="AH2218" s="165">
        <v>1601</v>
      </c>
      <c r="AI2218" s="189">
        <v>2217</v>
      </c>
      <c r="AJ2218" s="189" t="s">
        <v>8656</v>
      </c>
      <c r="AK2218" s="183" t="s">
        <v>5558</v>
      </c>
      <c r="AL2218" s="186" t="s">
        <v>8657</v>
      </c>
    </row>
    <row r="2219" spans="34:38">
      <c r="AH2219" s="165">
        <v>1601</v>
      </c>
      <c r="AI2219" s="189">
        <v>2218</v>
      </c>
      <c r="AJ2219" s="189" t="s">
        <v>8658</v>
      </c>
      <c r="AK2219" s="184" t="s">
        <v>8659</v>
      </c>
      <c r="AL2219" s="187" t="s">
        <v>8660</v>
      </c>
    </row>
    <row r="2220" spans="34:38">
      <c r="AH2220" s="165">
        <v>1601</v>
      </c>
      <c r="AI2220" s="189">
        <v>2219</v>
      </c>
      <c r="AJ2220" s="189" t="s">
        <v>8661</v>
      </c>
      <c r="AK2220" s="183" t="s">
        <v>8662</v>
      </c>
      <c r="AL2220" s="186" t="s">
        <v>8663</v>
      </c>
    </row>
    <row r="2221" spans="34:38">
      <c r="AH2221" s="165">
        <v>1601</v>
      </c>
      <c r="AI2221" s="189">
        <v>2220</v>
      </c>
      <c r="AJ2221" s="189" t="s">
        <v>8664</v>
      </c>
      <c r="AK2221" s="184" t="s">
        <v>8665</v>
      </c>
      <c r="AL2221" s="187" t="s">
        <v>8666</v>
      </c>
    </row>
    <row r="2222" spans="34:38">
      <c r="AH2222" s="165">
        <v>1601</v>
      </c>
      <c r="AI2222" s="189">
        <v>2221</v>
      </c>
      <c r="AJ2222" s="189" t="s">
        <v>8667</v>
      </c>
      <c r="AK2222" s="183" t="s">
        <v>8668</v>
      </c>
      <c r="AL2222" s="186" t="s">
        <v>8669</v>
      </c>
    </row>
    <row r="2223" spans="34:38">
      <c r="AH2223" s="165">
        <v>1601</v>
      </c>
      <c r="AI2223" s="189">
        <v>2222</v>
      </c>
      <c r="AJ2223" s="189" t="s">
        <v>8670</v>
      </c>
      <c r="AK2223" s="184" t="s">
        <v>8671</v>
      </c>
      <c r="AL2223" s="187" t="s">
        <v>8672</v>
      </c>
    </row>
    <row r="2224" spans="34:38">
      <c r="AH2224" s="165">
        <v>1601</v>
      </c>
      <c r="AI2224" s="189">
        <v>2223</v>
      </c>
      <c r="AJ2224" s="189" t="s">
        <v>8673</v>
      </c>
      <c r="AK2224" s="183" t="s">
        <v>8674</v>
      </c>
      <c r="AL2224" s="186" t="s">
        <v>8675</v>
      </c>
    </row>
    <row r="2225" spans="34:38">
      <c r="AH2225" s="165">
        <v>1601</v>
      </c>
      <c r="AI2225" s="189">
        <v>2224</v>
      </c>
      <c r="AJ2225" s="189" t="s">
        <v>8676</v>
      </c>
      <c r="AK2225" s="184" t="s">
        <v>8677</v>
      </c>
      <c r="AL2225" s="187" t="s">
        <v>8678</v>
      </c>
    </row>
    <row r="2226" spans="34:38">
      <c r="AH2226" s="165">
        <v>1601</v>
      </c>
      <c r="AI2226" s="189">
        <v>2225</v>
      </c>
      <c r="AJ2226" s="189" t="s">
        <v>8679</v>
      </c>
      <c r="AK2226" s="183" t="s">
        <v>8680</v>
      </c>
      <c r="AL2226" s="186" t="s">
        <v>8681</v>
      </c>
    </row>
    <row r="2227" spans="34:38">
      <c r="AH2227" s="165">
        <v>1601</v>
      </c>
      <c r="AI2227" s="189">
        <v>2226</v>
      </c>
      <c r="AJ2227" s="189" t="s">
        <v>8682</v>
      </c>
      <c r="AK2227" s="184" t="s">
        <v>8683</v>
      </c>
      <c r="AL2227" s="187" t="s">
        <v>8684</v>
      </c>
    </row>
    <row r="2228" spans="34:38">
      <c r="AH2228" s="165">
        <v>1601</v>
      </c>
      <c r="AI2228" s="189">
        <v>2227</v>
      </c>
      <c r="AJ2228" s="189" t="s">
        <v>8685</v>
      </c>
      <c r="AK2228" s="183" t="s">
        <v>8686</v>
      </c>
      <c r="AL2228" s="186" t="s">
        <v>8687</v>
      </c>
    </row>
    <row r="2229" spans="34:38">
      <c r="AH2229" s="165">
        <v>1601</v>
      </c>
      <c r="AI2229" s="189">
        <v>2228</v>
      </c>
      <c r="AJ2229" s="189" t="s">
        <v>8688</v>
      </c>
      <c r="AK2229" s="184" t="s">
        <v>8689</v>
      </c>
      <c r="AL2229" s="187" t="s">
        <v>8690</v>
      </c>
    </row>
    <row r="2230" spans="34:38">
      <c r="AH2230" s="165">
        <v>1601</v>
      </c>
      <c r="AI2230" s="189">
        <v>2229</v>
      </c>
      <c r="AJ2230" s="189" t="s">
        <v>8691</v>
      </c>
      <c r="AK2230" s="183" t="s">
        <v>8692</v>
      </c>
      <c r="AL2230" s="186" t="s">
        <v>8693</v>
      </c>
    </row>
    <row r="2231" spans="34:38">
      <c r="AH2231" s="165">
        <v>1601</v>
      </c>
      <c r="AI2231" s="189">
        <v>2230</v>
      </c>
      <c r="AJ2231" s="189" t="s">
        <v>8694</v>
      </c>
      <c r="AK2231" s="184" t="s">
        <v>8695</v>
      </c>
      <c r="AL2231" s="187" t="s">
        <v>8696</v>
      </c>
    </row>
    <row r="2232" spans="34:38">
      <c r="AH2232" s="165">
        <v>1601</v>
      </c>
      <c r="AI2232" s="189">
        <v>2231</v>
      </c>
      <c r="AJ2232" s="189" t="s">
        <v>8697</v>
      </c>
      <c r="AK2232" s="183" t="s">
        <v>8698</v>
      </c>
      <c r="AL2232" s="186" t="s">
        <v>8699</v>
      </c>
    </row>
    <row r="2233" spans="34:38">
      <c r="AH2233" s="165">
        <v>1601</v>
      </c>
      <c r="AI2233" s="189">
        <v>2232</v>
      </c>
      <c r="AJ2233" s="189" t="s">
        <v>8700</v>
      </c>
      <c r="AK2233" s="184" t="s">
        <v>8701</v>
      </c>
      <c r="AL2233" s="187" t="s">
        <v>8702</v>
      </c>
    </row>
    <row r="2234" spans="34:38">
      <c r="AH2234" s="165">
        <v>1601</v>
      </c>
      <c r="AI2234" s="189">
        <v>2233</v>
      </c>
      <c r="AJ2234" s="189" t="s">
        <v>8703</v>
      </c>
      <c r="AK2234" s="183" t="s">
        <v>8704</v>
      </c>
      <c r="AL2234" s="186" t="s">
        <v>8705</v>
      </c>
    </row>
    <row r="2235" spans="34:38">
      <c r="AH2235" s="165">
        <v>1601</v>
      </c>
      <c r="AI2235" s="189">
        <v>2234</v>
      </c>
      <c r="AJ2235" s="189" t="s">
        <v>8706</v>
      </c>
      <c r="AK2235" s="184" t="s">
        <v>8707</v>
      </c>
      <c r="AL2235" s="187" t="s">
        <v>8708</v>
      </c>
    </row>
    <row r="2236" spans="34:38">
      <c r="AH2236" s="165">
        <v>1601</v>
      </c>
      <c r="AI2236" s="189">
        <v>2235</v>
      </c>
      <c r="AJ2236" s="189" t="s">
        <v>8709</v>
      </c>
      <c r="AK2236" s="183" t="s">
        <v>8710</v>
      </c>
      <c r="AL2236" s="186" t="s">
        <v>8711</v>
      </c>
    </row>
    <row r="2237" spans="34:38">
      <c r="AH2237" s="165">
        <v>1601</v>
      </c>
      <c r="AI2237" s="189">
        <v>2236</v>
      </c>
      <c r="AJ2237" s="189" t="s">
        <v>8712</v>
      </c>
      <c r="AK2237" s="184" t="s">
        <v>8713</v>
      </c>
      <c r="AL2237" s="187" t="s">
        <v>8714</v>
      </c>
    </row>
    <row r="2238" spans="34:38">
      <c r="AH2238" s="165">
        <v>1602</v>
      </c>
      <c r="AI2238" s="189">
        <v>2237</v>
      </c>
      <c r="AJ2238" s="189" t="s">
        <v>8715</v>
      </c>
      <c r="AK2238" s="183" t="s">
        <v>8716</v>
      </c>
      <c r="AL2238" s="186" t="s">
        <v>8717</v>
      </c>
    </row>
    <row r="2239" spans="34:38">
      <c r="AH2239" s="165">
        <v>1602</v>
      </c>
      <c r="AI2239" s="189">
        <v>2238</v>
      </c>
      <c r="AJ2239" s="189" t="s">
        <v>8718</v>
      </c>
      <c r="AK2239" s="184" t="s">
        <v>8719</v>
      </c>
      <c r="AL2239" s="187" t="s">
        <v>8720</v>
      </c>
    </row>
    <row r="2240" spans="34:38">
      <c r="AH2240" s="165">
        <v>1602</v>
      </c>
      <c r="AI2240" s="189">
        <v>2239</v>
      </c>
      <c r="AJ2240" s="189" t="s">
        <v>8721</v>
      </c>
      <c r="AK2240" s="183" t="s">
        <v>8722</v>
      </c>
      <c r="AL2240" s="186" t="s">
        <v>8723</v>
      </c>
    </row>
    <row r="2241" spans="34:38">
      <c r="AH2241" s="165">
        <v>1602</v>
      </c>
      <c r="AI2241" s="189">
        <v>2240</v>
      </c>
      <c r="AJ2241" s="189" t="s">
        <v>8724</v>
      </c>
      <c r="AK2241" s="184" t="s">
        <v>8725</v>
      </c>
      <c r="AL2241" s="187" t="s">
        <v>8726</v>
      </c>
    </row>
    <row r="2242" spans="34:38">
      <c r="AH2242" s="165">
        <v>1602</v>
      </c>
      <c r="AI2242" s="189">
        <v>2241</v>
      </c>
      <c r="AJ2242" s="189" t="s">
        <v>8727</v>
      </c>
      <c r="AK2242" s="183" t="s">
        <v>8728</v>
      </c>
      <c r="AL2242" s="186" t="s">
        <v>8729</v>
      </c>
    </row>
    <row r="2243" spans="34:38">
      <c r="AH2243" s="165">
        <v>1602</v>
      </c>
      <c r="AI2243" s="189">
        <v>2242</v>
      </c>
      <c r="AJ2243" s="189" t="s">
        <v>8730</v>
      </c>
      <c r="AK2243" s="184" t="s">
        <v>6558</v>
      </c>
      <c r="AL2243" s="187" t="s">
        <v>8731</v>
      </c>
    </row>
    <row r="2244" spans="34:38">
      <c r="AH2244" s="165">
        <v>1602</v>
      </c>
      <c r="AI2244" s="189">
        <v>2243</v>
      </c>
      <c r="AJ2244" s="189" t="s">
        <v>8732</v>
      </c>
      <c r="AK2244" s="183" t="s">
        <v>8733</v>
      </c>
      <c r="AL2244" s="186" t="s">
        <v>8734</v>
      </c>
    </row>
    <row r="2245" spans="34:38">
      <c r="AH2245" s="165">
        <v>1602</v>
      </c>
      <c r="AI2245" s="189">
        <v>2244</v>
      </c>
      <c r="AJ2245" s="189" t="s">
        <v>8735</v>
      </c>
      <c r="AK2245" s="184" t="s">
        <v>8736</v>
      </c>
      <c r="AL2245" s="187" t="s">
        <v>8737</v>
      </c>
    </row>
    <row r="2246" spans="34:38">
      <c r="AH2246" s="165">
        <v>1602</v>
      </c>
      <c r="AI2246" s="189">
        <v>2245</v>
      </c>
      <c r="AJ2246" s="189" t="s">
        <v>8738</v>
      </c>
      <c r="AK2246" s="183" t="s">
        <v>8739</v>
      </c>
      <c r="AL2246" s="186" t="s">
        <v>8740</v>
      </c>
    </row>
    <row r="2247" spans="34:38">
      <c r="AH2247" s="165">
        <v>1602</v>
      </c>
      <c r="AI2247" s="189">
        <v>2246</v>
      </c>
      <c r="AJ2247" s="189" t="s">
        <v>8741</v>
      </c>
      <c r="AK2247" s="184" t="s">
        <v>8742</v>
      </c>
      <c r="AL2247" s="187" t="s">
        <v>8743</v>
      </c>
    </row>
    <row r="2248" spans="34:38">
      <c r="AH2248" s="165">
        <v>1602</v>
      </c>
      <c r="AI2248" s="189">
        <v>2247</v>
      </c>
      <c r="AJ2248" s="189" t="s">
        <v>8744</v>
      </c>
      <c r="AK2248" s="183" t="s">
        <v>8745</v>
      </c>
      <c r="AL2248" s="186" t="s">
        <v>8746</v>
      </c>
    </row>
    <row r="2249" spans="34:38">
      <c r="AH2249" s="165">
        <v>1602</v>
      </c>
      <c r="AI2249" s="189">
        <v>2248</v>
      </c>
      <c r="AJ2249" s="189" t="s">
        <v>8747</v>
      </c>
      <c r="AK2249" s="184" t="s">
        <v>8748</v>
      </c>
      <c r="AL2249" s="187" t="s">
        <v>8749</v>
      </c>
    </row>
    <row r="2250" spans="34:38">
      <c r="AH2250" s="165">
        <v>1602</v>
      </c>
      <c r="AI2250" s="189">
        <v>2249</v>
      </c>
      <c r="AJ2250" s="189" t="s">
        <v>8750</v>
      </c>
      <c r="AK2250" s="183" t="s">
        <v>8751</v>
      </c>
      <c r="AL2250" s="186" t="s">
        <v>8752</v>
      </c>
    </row>
    <row r="2251" spans="34:38">
      <c r="AH2251" s="165">
        <v>1602</v>
      </c>
      <c r="AI2251" s="189">
        <v>2250</v>
      </c>
      <c r="AJ2251" s="189" t="s">
        <v>8753</v>
      </c>
      <c r="AK2251" s="184" t="s">
        <v>8754</v>
      </c>
      <c r="AL2251" s="187" t="s">
        <v>8755</v>
      </c>
    </row>
    <row r="2252" spans="34:38">
      <c r="AH2252" s="165">
        <v>1603</v>
      </c>
      <c r="AI2252" s="189">
        <v>2251</v>
      </c>
      <c r="AJ2252" s="189" t="s">
        <v>8756</v>
      </c>
      <c r="AK2252" s="183" t="s">
        <v>8757</v>
      </c>
      <c r="AL2252" s="186" t="s">
        <v>8758</v>
      </c>
    </row>
    <row r="2253" spans="34:38">
      <c r="AH2253" s="165">
        <v>1603</v>
      </c>
      <c r="AI2253" s="189">
        <v>2252</v>
      </c>
      <c r="AJ2253" s="189" t="s">
        <v>8759</v>
      </c>
      <c r="AK2253" s="184" t="s">
        <v>8760</v>
      </c>
      <c r="AL2253" s="187" t="s">
        <v>8761</v>
      </c>
    </row>
    <row r="2254" spans="34:38">
      <c r="AH2254" s="165">
        <v>1603</v>
      </c>
      <c r="AI2254" s="189">
        <v>2253</v>
      </c>
      <c r="AJ2254" s="189" t="s">
        <v>8762</v>
      </c>
      <c r="AK2254" s="183" t="s">
        <v>8763</v>
      </c>
      <c r="AL2254" s="186" t="s">
        <v>8764</v>
      </c>
    </row>
    <row r="2255" spans="34:38">
      <c r="AH2255" s="165">
        <v>1603</v>
      </c>
      <c r="AI2255" s="189">
        <v>2254</v>
      </c>
      <c r="AJ2255" s="189" t="s">
        <v>8765</v>
      </c>
      <c r="AK2255" s="184" t="s">
        <v>1127</v>
      </c>
      <c r="AL2255" s="187" t="s">
        <v>8766</v>
      </c>
    </row>
    <row r="2256" spans="34:38">
      <c r="AH2256" s="165">
        <v>1603</v>
      </c>
      <c r="AI2256" s="189">
        <v>2255</v>
      </c>
      <c r="AJ2256" s="189" t="s">
        <v>8767</v>
      </c>
      <c r="AK2256" s="183" t="s">
        <v>8768</v>
      </c>
      <c r="AL2256" s="186" t="s">
        <v>8769</v>
      </c>
    </row>
    <row r="2257" spans="34:38">
      <c r="AH2257" s="165">
        <v>1603</v>
      </c>
      <c r="AI2257" s="189">
        <v>2256</v>
      </c>
      <c r="AJ2257" s="189" t="s">
        <v>8770</v>
      </c>
      <c r="AK2257" s="184" t="s">
        <v>1423</v>
      </c>
      <c r="AL2257" s="187" t="s">
        <v>8771</v>
      </c>
    </row>
    <row r="2258" spans="34:38">
      <c r="AH2258" s="165">
        <v>1603</v>
      </c>
      <c r="AI2258" s="189">
        <v>2257</v>
      </c>
      <c r="AJ2258" s="189" t="s">
        <v>8772</v>
      </c>
      <c r="AK2258" s="183" t="s">
        <v>8773</v>
      </c>
      <c r="AL2258" s="186" t="s">
        <v>8774</v>
      </c>
    </row>
    <row r="2259" spans="34:38">
      <c r="AH2259" s="165">
        <v>1603</v>
      </c>
      <c r="AI2259" s="189">
        <v>2258</v>
      </c>
      <c r="AJ2259" s="189" t="s">
        <v>8775</v>
      </c>
      <c r="AK2259" s="184" t="s">
        <v>6071</v>
      </c>
      <c r="AL2259" s="187" t="s">
        <v>8776</v>
      </c>
    </row>
    <row r="2260" spans="34:38">
      <c r="AH2260" s="165">
        <v>1603</v>
      </c>
      <c r="AI2260" s="189">
        <v>2259</v>
      </c>
      <c r="AJ2260" s="189" t="s">
        <v>8777</v>
      </c>
      <c r="AK2260" s="183" t="s">
        <v>8778</v>
      </c>
      <c r="AL2260" s="186" t="s">
        <v>8779</v>
      </c>
    </row>
    <row r="2261" spans="34:38">
      <c r="AH2261" s="165">
        <v>1603</v>
      </c>
      <c r="AI2261" s="189">
        <v>2260</v>
      </c>
      <c r="AJ2261" s="189" t="s">
        <v>8780</v>
      </c>
      <c r="AK2261" s="184" t="s">
        <v>8781</v>
      </c>
      <c r="AL2261" s="187" t="s">
        <v>8782</v>
      </c>
    </row>
    <row r="2262" spans="34:38">
      <c r="AH2262" s="165">
        <v>1603</v>
      </c>
      <c r="AI2262" s="189">
        <v>2261</v>
      </c>
      <c r="AJ2262" s="189" t="s">
        <v>8783</v>
      </c>
      <c r="AK2262" s="183" t="s">
        <v>8784</v>
      </c>
      <c r="AL2262" s="186" t="s">
        <v>8785</v>
      </c>
    </row>
    <row r="2263" spans="34:38">
      <c r="AH2263" s="165">
        <v>1603</v>
      </c>
      <c r="AI2263" s="189">
        <v>2262</v>
      </c>
      <c r="AJ2263" s="189" t="s">
        <v>8786</v>
      </c>
      <c r="AK2263" s="184" t="s">
        <v>8787</v>
      </c>
      <c r="AL2263" s="187" t="s">
        <v>8788</v>
      </c>
    </row>
    <row r="2264" spans="34:38">
      <c r="AH2264" s="165">
        <v>1603</v>
      </c>
      <c r="AI2264" s="189">
        <v>2263</v>
      </c>
      <c r="AJ2264" s="189" t="s">
        <v>8789</v>
      </c>
      <c r="AK2264" s="183" t="s">
        <v>8790</v>
      </c>
      <c r="AL2264" s="186" t="s">
        <v>8791</v>
      </c>
    </row>
    <row r="2265" spans="34:38">
      <c r="AH2265" s="165">
        <v>1604</v>
      </c>
      <c r="AI2265" s="189">
        <v>2264</v>
      </c>
      <c r="AJ2265" s="189" t="s">
        <v>8792</v>
      </c>
      <c r="AK2265" s="184" t="s">
        <v>8793</v>
      </c>
      <c r="AL2265" s="187" t="s">
        <v>8794</v>
      </c>
    </row>
    <row r="2266" spans="34:38">
      <c r="AH2266" s="165">
        <v>1604</v>
      </c>
      <c r="AI2266" s="189">
        <v>2265</v>
      </c>
      <c r="AJ2266" s="189" t="s">
        <v>8795</v>
      </c>
      <c r="AK2266" s="183" t="s">
        <v>8796</v>
      </c>
      <c r="AL2266" s="186" t="s">
        <v>8797</v>
      </c>
    </row>
    <row r="2267" spans="34:38">
      <c r="AH2267" s="165">
        <v>1604</v>
      </c>
      <c r="AI2267" s="189">
        <v>2266</v>
      </c>
      <c r="AJ2267" s="189" t="s">
        <v>8798</v>
      </c>
      <c r="AK2267" s="184" t="s">
        <v>8799</v>
      </c>
      <c r="AL2267" s="187" t="s">
        <v>8800</v>
      </c>
    </row>
    <row r="2268" spans="34:38">
      <c r="AH2268" s="165">
        <v>1604</v>
      </c>
      <c r="AI2268" s="189">
        <v>2267</v>
      </c>
      <c r="AJ2268" s="189" t="s">
        <v>8801</v>
      </c>
      <c r="AK2268" s="183" t="s">
        <v>8802</v>
      </c>
      <c r="AL2268" s="186" t="s">
        <v>8803</v>
      </c>
    </row>
    <row r="2269" spans="34:38">
      <c r="AH2269" s="165">
        <v>1604</v>
      </c>
      <c r="AI2269" s="189">
        <v>2268</v>
      </c>
      <c r="AJ2269" s="189" t="s">
        <v>8804</v>
      </c>
      <c r="AK2269" s="184" t="s">
        <v>2991</v>
      </c>
      <c r="AL2269" s="187" t="s">
        <v>8805</v>
      </c>
    </row>
    <row r="2270" spans="34:38">
      <c r="AH2270" s="165">
        <v>1604</v>
      </c>
      <c r="AI2270" s="189">
        <v>2269</v>
      </c>
      <c r="AJ2270" s="189" t="s">
        <v>8806</v>
      </c>
      <c r="AK2270" s="183" t="s">
        <v>8807</v>
      </c>
      <c r="AL2270" s="186" t="s">
        <v>8808</v>
      </c>
    </row>
    <row r="2271" spans="34:38">
      <c r="AH2271" s="165">
        <v>1604</v>
      </c>
      <c r="AI2271" s="189">
        <v>2270</v>
      </c>
      <c r="AJ2271" s="189" t="s">
        <v>8809</v>
      </c>
      <c r="AK2271" s="184" t="s">
        <v>8810</v>
      </c>
      <c r="AL2271" s="187" t="s">
        <v>8811</v>
      </c>
    </row>
    <row r="2272" spans="34:38">
      <c r="AH2272" s="165">
        <v>1604</v>
      </c>
      <c r="AI2272" s="189">
        <v>2271</v>
      </c>
      <c r="AJ2272" s="189" t="s">
        <v>8812</v>
      </c>
      <c r="AK2272" s="183" t="s">
        <v>8813</v>
      </c>
      <c r="AL2272" s="186" t="s">
        <v>8814</v>
      </c>
    </row>
    <row r="2273" spans="34:38">
      <c r="AH2273" s="165">
        <v>1604</v>
      </c>
      <c r="AI2273" s="189">
        <v>2272</v>
      </c>
      <c r="AJ2273" s="189" t="s">
        <v>8815</v>
      </c>
      <c r="AK2273" s="184" t="s">
        <v>1221</v>
      </c>
      <c r="AL2273" s="187" t="s">
        <v>8816</v>
      </c>
    </row>
    <row r="2274" spans="34:38">
      <c r="AH2274" s="165">
        <v>1604</v>
      </c>
      <c r="AI2274" s="189">
        <v>2273</v>
      </c>
      <c r="AJ2274" s="189" t="s">
        <v>8817</v>
      </c>
      <c r="AK2274" s="183" t="s">
        <v>2853</v>
      </c>
      <c r="AL2274" s="186" t="s">
        <v>8818</v>
      </c>
    </row>
    <row r="2275" spans="34:38">
      <c r="AH2275" s="165">
        <v>1604</v>
      </c>
      <c r="AI2275" s="189">
        <v>2274</v>
      </c>
      <c r="AJ2275" s="189" t="s">
        <v>8819</v>
      </c>
      <c r="AK2275" s="184" t="s">
        <v>8820</v>
      </c>
      <c r="AL2275" s="187" t="s">
        <v>8821</v>
      </c>
    </row>
    <row r="2276" spans="34:38">
      <c r="AH2276" s="165">
        <v>1604</v>
      </c>
      <c r="AI2276" s="189">
        <v>2275</v>
      </c>
      <c r="AJ2276" s="189" t="s">
        <v>8822</v>
      </c>
      <c r="AK2276" s="183" t="s">
        <v>8823</v>
      </c>
      <c r="AL2276" s="186" t="s">
        <v>8824</v>
      </c>
    </row>
    <row r="2277" spans="34:38">
      <c r="AH2277" s="165">
        <v>1604</v>
      </c>
      <c r="AI2277" s="189">
        <v>2276</v>
      </c>
      <c r="AJ2277" s="189" t="s">
        <v>8825</v>
      </c>
      <c r="AK2277" s="184" t="s">
        <v>8826</v>
      </c>
      <c r="AL2277" s="187" t="s">
        <v>8827</v>
      </c>
    </row>
    <row r="2278" spans="34:38">
      <c r="AH2278" s="165">
        <v>1604</v>
      </c>
      <c r="AI2278" s="189">
        <v>2277</v>
      </c>
      <c r="AJ2278" s="189" t="s">
        <v>8828</v>
      </c>
      <c r="AK2278" s="183" t="s">
        <v>8829</v>
      </c>
      <c r="AL2278" s="186" t="s">
        <v>8830</v>
      </c>
    </row>
    <row r="2279" spans="34:38">
      <c r="AH2279" s="165">
        <v>1604</v>
      </c>
      <c r="AI2279" s="189">
        <v>2278</v>
      </c>
      <c r="AJ2279" s="189" t="s">
        <v>8831</v>
      </c>
      <c r="AK2279" s="184" t="s">
        <v>8832</v>
      </c>
      <c r="AL2279" s="187" t="s">
        <v>8833</v>
      </c>
    </row>
    <row r="2280" spans="34:38">
      <c r="AH2280" s="165">
        <v>1604</v>
      </c>
      <c r="AI2280" s="189">
        <v>2279</v>
      </c>
      <c r="AJ2280" s="189" t="s">
        <v>8834</v>
      </c>
      <c r="AK2280" s="183" t="s">
        <v>8835</v>
      </c>
      <c r="AL2280" s="186" t="s">
        <v>8836</v>
      </c>
    </row>
    <row r="2281" spans="34:38">
      <c r="AH2281" s="165">
        <v>1604</v>
      </c>
      <c r="AI2281" s="189">
        <v>2280</v>
      </c>
      <c r="AJ2281" s="189" t="s">
        <v>8837</v>
      </c>
      <c r="AK2281" s="184" t="s">
        <v>8838</v>
      </c>
      <c r="AL2281" s="187" t="s">
        <v>8839</v>
      </c>
    </row>
    <row r="2282" spans="34:38">
      <c r="AH2282" s="165">
        <v>1604</v>
      </c>
      <c r="AI2282" s="189">
        <v>2281</v>
      </c>
      <c r="AJ2282" s="189" t="s">
        <v>8840</v>
      </c>
      <c r="AK2282" s="183" t="s">
        <v>8841</v>
      </c>
      <c r="AL2282" s="186" t="s">
        <v>8842</v>
      </c>
    </row>
    <row r="2283" spans="34:38">
      <c r="AH2283" s="165">
        <v>1604</v>
      </c>
      <c r="AI2283" s="189">
        <v>2282</v>
      </c>
      <c r="AJ2283" s="189" t="s">
        <v>8843</v>
      </c>
      <c r="AK2283" s="184" t="s">
        <v>8844</v>
      </c>
      <c r="AL2283" s="187" t="s">
        <v>8845</v>
      </c>
    </row>
    <row r="2284" spans="34:38">
      <c r="AH2284" s="165">
        <v>1604</v>
      </c>
      <c r="AI2284" s="189">
        <v>2283</v>
      </c>
      <c r="AJ2284" s="189" t="s">
        <v>8846</v>
      </c>
      <c r="AK2284" s="183" t="s">
        <v>8847</v>
      </c>
      <c r="AL2284" s="186" t="s">
        <v>8848</v>
      </c>
    </row>
    <row r="2285" spans="34:38">
      <c r="AH2285" s="165">
        <v>1604</v>
      </c>
      <c r="AI2285" s="189">
        <v>2284</v>
      </c>
      <c r="AJ2285" s="189" t="s">
        <v>8849</v>
      </c>
      <c r="AK2285" s="184" t="s">
        <v>8850</v>
      </c>
      <c r="AL2285" s="187" t="s">
        <v>8851</v>
      </c>
    </row>
    <row r="2286" spans="34:38">
      <c r="AH2286" s="165">
        <v>1604</v>
      </c>
      <c r="AI2286" s="189">
        <v>2285</v>
      </c>
      <c r="AJ2286" s="189" t="s">
        <v>8852</v>
      </c>
      <c r="AK2286" s="183" t="s">
        <v>8853</v>
      </c>
      <c r="AL2286" s="186" t="s">
        <v>8854</v>
      </c>
    </row>
    <row r="2287" spans="34:38">
      <c r="AH2287" s="165">
        <v>1604</v>
      </c>
      <c r="AI2287" s="189">
        <v>2286</v>
      </c>
      <c r="AJ2287" s="189" t="s">
        <v>8855</v>
      </c>
      <c r="AK2287" s="184" t="s">
        <v>8856</v>
      </c>
      <c r="AL2287" s="187" t="s">
        <v>8857</v>
      </c>
    </row>
    <row r="2288" spans="34:38">
      <c r="AH2288" s="165">
        <v>1604</v>
      </c>
      <c r="AI2288" s="189">
        <v>2287</v>
      </c>
      <c r="AJ2288" s="189" t="s">
        <v>8858</v>
      </c>
      <c r="AK2288" s="183" t="s">
        <v>8859</v>
      </c>
      <c r="AL2288" s="186" t="s">
        <v>8860</v>
      </c>
    </row>
    <row r="2289" spans="34:38">
      <c r="AH2289" s="165">
        <v>1605</v>
      </c>
      <c r="AI2289" s="189">
        <v>2288</v>
      </c>
      <c r="AJ2289" s="189" t="s">
        <v>8861</v>
      </c>
      <c r="AK2289" s="184" t="s">
        <v>8862</v>
      </c>
      <c r="AL2289" s="187" t="s">
        <v>8863</v>
      </c>
    </row>
    <row r="2290" spans="34:38">
      <c r="AH2290" s="165">
        <v>1605</v>
      </c>
      <c r="AI2290" s="189">
        <v>2289</v>
      </c>
      <c r="AJ2290" s="189" t="s">
        <v>8864</v>
      </c>
      <c r="AK2290" s="183" t="s">
        <v>6120</v>
      </c>
      <c r="AL2290" s="186" t="s">
        <v>8865</v>
      </c>
    </row>
    <row r="2291" spans="34:38">
      <c r="AH2291" s="165">
        <v>1605</v>
      </c>
      <c r="AI2291" s="189">
        <v>2290</v>
      </c>
      <c r="AJ2291" s="189" t="s">
        <v>8866</v>
      </c>
      <c r="AK2291" s="184" t="s">
        <v>8867</v>
      </c>
      <c r="AL2291" s="187" t="s">
        <v>8868</v>
      </c>
    </row>
    <row r="2292" spans="34:38">
      <c r="AH2292" s="165">
        <v>1605</v>
      </c>
      <c r="AI2292" s="189">
        <v>2291</v>
      </c>
      <c r="AJ2292" s="189" t="s">
        <v>8869</v>
      </c>
      <c r="AK2292" s="183" t="s">
        <v>8870</v>
      </c>
      <c r="AL2292" s="186" t="s">
        <v>8871</v>
      </c>
    </row>
    <row r="2293" spans="34:38">
      <c r="AH2293" s="165">
        <v>1605</v>
      </c>
      <c r="AI2293" s="189">
        <v>2292</v>
      </c>
      <c r="AJ2293" s="189" t="s">
        <v>8872</v>
      </c>
      <c r="AK2293" s="184" t="s">
        <v>8873</v>
      </c>
      <c r="AL2293" s="187" t="s">
        <v>8874</v>
      </c>
    </row>
    <row r="2294" spans="34:38">
      <c r="AH2294" s="165">
        <v>1605</v>
      </c>
      <c r="AI2294" s="189">
        <v>2293</v>
      </c>
      <c r="AJ2294" s="189" t="s">
        <v>8875</v>
      </c>
      <c r="AK2294" s="183" t="s">
        <v>1135</v>
      </c>
      <c r="AL2294" s="186" t="s">
        <v>8876</v>
      </c>
    </row>
    <row r="2295" spans="34:38">
      <c r="AH2295" s="165">
        <v>1605</v>
      </c>
      <c r="AI2295" s="189">
        <v>2294</v>
      </c>
      <c r="AJ2295" s="189" t="s">
        <v>8877</v>
      </c>
      <c r="AK2295" s="184" t="s">
        <v>8878</v>
      </c>
      <c r="AL2295" s="187" t="s">
        <v>8879</v>
      </c>
    </row>
    <row r="2296" spans="34:38">
      <c r="AH2296" s="165">
        <v>1605</v>
      </c>
      <c r="AI2296" s="189">
        <v>2295</v>
      </c>
      <c r="AJ2296" s="189" t="s">
        <v>8880</v>
      </c>
      <c r="AK2296" s="183" t="s">
        <v>8881</v>
      </c>
      <c r="AL2296" s="186" t="s">
        <v>8882</v>
      </c>
    </row>
    <row r="2297" spans="34:38">
      <c r="AH2297" s="165">
        <v>1605</v>
      </c>
      <c r="AI2297" s="189">
        <v>2296</v>
      </c>
      <c r="AJ2297" s="189" t="s">
        <v>8883</v>
      </c>
      <c r="AK2297" s="184" t="s">
        <v>8884</v>
      </c>
      <c r="AL2297" s="187" t="s">
        <v>8885</v>
      </c>
    </row>
    <row r="2298" spans="34:38">
      <c r="AH2298" s="165">
        <v>1605</v>
      </c>
      <c r="AI2298" s="189">
        <v>2297</v>
      </c>
      <c r="AJ2298" s="189" t="s">
        <v>8886</v>
      </c>
      <c r="AK2298" s="183" t="s">
        <v>8887</v>
      </c>
      <c r="AL2298" s="186" t="s">
        <v>8888</v>
      </c>
    </row>
    <row r="2299" spans="34:38">
      <c r="AH2299" s="165">
        <v>1605</v>
      </c>
      <c r="AI2299" s="189">
        <v>2298</v>
      </c>
      <c r="AJ2299" s="189" t="s">
        <v>8889</v>
      </c>
      <c r="AK2299" s="184" t="s">
        <v>8890</v>
      </c>
      <c r="AL2299" s="187" t="s">
        <v>8891</v>
      </c>
    </row>
    <row r="2300" spans="34:38">
      <c r="AH2300" s="165">
        <v>1605</v>
      </c>
      <c r="AI2300" s="189">
        <v>2299</v>
      </c>
      <c r="AJ2300" s="189" t="s">
        <v>8892</v>
      </c>
      <c r="AK2300" s="183" t="s">
        <v>8893</v>
      </c>
      <c r="AL2300" s="186" t="s">
        <v>8894</v>
      </c>
    </row>
    <row r="2301" spans="34:38">
      <c r="AH2301" s="165">
        <v>1605</v>
      </c>
      <c r="AI2301" s="189">
        <v>2300</v>
      </c>
      <c r="AJ2301" s="189" t="s">
        <v>8895</v>
      </c>
      <c r="AK2301" s="184" t="s">
        <v>8896</v>
      </c>
      <c r="AL2301" s="187" t="s">
        <v>8897</v>
      </c>
    </row>
    <row r="2302" spans="34:38">
      <c r="AH2302" s="165">
        <v>1605</v>
      </c>
      <c r="AI2302" s="189">
        <v>2301</v>
      </c>
      <c r="AJ2302" s="189" t="s">
        <v>8898</v>
      </c>
      <c r="AK2302" s="183" t="s">
        <v>8899</v>
      </c>
      <c r="AL2302" s="186" t="s">
        <v>8900</v>
      </c>
    </row>
    <row r="2303" spans="34:38">
      <c r="AH2303" s="165">
        <v>1605</v>
      </c>
      <c r="AI2303" s="189">
        <v>2302</v>
      </c>
      <c r="AJ2303" s="189" t="s">
        <v>8901</v>
      </c>
      <c r="AK2303" s="184" t="s">
        <v>8902</v>
      </c>
      <c r="AL2303" s="187" t="s">
        <v>8903</v>
      </c>
    </row>
    <row r="2304" spans="34:38">
      <c r="AH2304" s="165">
        <v>1605</v>
      </c>
      <c r="AI2304" s="189">
        <v>2303</v>
      </c>
      <c r="AJ2304" s="189" t="s">
        <v>8904</v>
      </c>
      <c r="AK2304" s="183" t="s">
        <v>8905</v>
      </c>
      <c r="AL2304" s="186" t="s">
        <v>8906</v>
      </c>
    </row>
    <row r="2305" spans="34:38">
      <c r="AH2305" s="165">
        <v>1606</v>
      </c>
      <c r="AI2305" s="189">
        <v>2304</v>
      </c>
      <c r="AJ2305" s="189" t="s">
        <v>8907</v>
      </c>
      <c r="AK2305" s="184" t="s">
        <v>8908</v>
      </c>
      <c r="AL2305" s="187" t="s">
        <v>8909</v>
      </c>
    </row>
    <row r="2306" spans="34:38">
      <c r="AH2306" s="165">
        <v>1606</v>
      </c>
      <c r="AI2306" s="189">
        <v>2305</v>
      </c>
      <c r="AJ2306" s="189" t="s">
        <v>8910</v>
      </c>
      <c r="AK2306" s="183" t="s">
        <v>8911</v>
      </c>
      <c r="AL2306" s="186" t="s">
        <v>8912</v>
      </c>
    </row>
    <row r="2307" spans="34:38">
      <c r="AH2307" s="165">
        <v>1606</v>
      </c>
      <c r="AI2307" s="189">
        <v>2306</v>
      </c>
      <c r="AJ2307" s="189" t="s">
        <v>8913</v>
      </c>
      <c r="AK2307" s="184" t="s">
        <v>8914</v>
      </c>
      <c r="AL2307" s="187" t="s">
        <v>8915</v>
      </c>
    </row>
    <row r="2308" spans="34:38">
      <c r="AH2308" s="165">
        <v>1606</v>
      </c>
      <c r="AI2308" s="189">
        <v>2307</v>
      </c>
      <c r="AJ2308" s="189" t="s">
        <v>8916</v>
      </c>
      <c r="AK2308" s="183" t="s">
        <v>8917</v>
      </c>
      <c r="AL2308" s="186" t="s">
        <v>8918</v>
      </c>
    </row>
    <row r="2309" spans="34:38">
      <c r="AH2309" s="165">
        <v>1606</v>
      </c>
      <c r="AI2309" s="189">
        <v>2308</v>
      </c>
      <c r="AJ2309" s="189" t="s">
        <v>8919</v>
      </c>
      <c r="AK2309" s="184" t="s">
        <v>8920</v>
      </c>
      <c r="AL2309" s="187" t="s">
        <v>8921</v>
      </c>
    </row>
    <row r="2310" spans="34:38">
      <c r="AH2310" s="165">
        <v>1606</v>
      </c>
      <c r="AI2310" s="189">
        <v>2309</v>
      </c>
      <c r="AJ2310" s="189" t="s">
        <v>8922</v>
      </c>
      <c r="AK2310" s="183" t="s">
        <v>8923</v>
      </c>
      <c r="AL2310" s="186" t="s">
        <v>8924</v>
      </c>
    </row>
    <row r="2311" spans="34:38">
      <c r="AH2311" s="165">
        <v>1606</v>
      </c>
      <c r="AI2311" s="189">
        <v>2310</v>
      </c>
      <c r="AJ2311" s="189" t="s">
        <v>8925</v>
      </c>
      <c r="AK2311" s="184" t="s">
        <v>8926</v>
      </c>
      <c r="AL2311" s="187" t="s">
        <v>8927</v>
      </c>
    </row>
    <row r="2312" spans="34:38">
      <c r="AH2312" s="165">
        <v>1606</v>
      </c>
      <c r="AI2312" s="189">
        <v>2311</v>
      </c>
      <c r="AJ2312" s="189" t="s">
        <v>8928</v>
      </c>
      <c r="AK2312" s="183" t="s">
        <v>4143</v>
      </c>
      <c r="AL2312" s="186" t="s">
        <v>8929</v>
      </c>
    </row>
    <row r="2313" spans="34:38">
      <c r="AH2313" s="165">
        <v>1606</v>
      </c>
      <c r="AI2313" s="189">
        <v>2312</v>
      </c>
      <c r="AJ2313" s="189" t="s">
        <v>8930</v>
      </c>
      <c r="AK2313" s="184" t="s">
        <v>12</v>
      </c>
      <c r="AL2313" s="187" t="s">
        <v>8931</v>
      </c>
    </row>
    <row r="2314" spans="34:38">
      <c r="AH2314" s="165">
        <v>1606</v>
      </c>
      <c r="AI2314" s="189">
        <v>2313</v>
      </c>
      <c r="AJ2314" s="189" t="s">
        <v>8932</v>
      </c>
      <c r="AK2314" s="183" t="s">
        <v>8933</v>
      </c>
      <c r="AL2314" s="186" t="s">
        <v>8934</v>
      </c>
    </row>
    <row r="2315" spans="34:38">
      <c r="AH2315" s="165">
        <v>1606</v>
      </c>
      <c r="AI2315" s="189">
        <v>2314</v>
      </c>
      <c r="AJ2315" s="189" t="s">
        <v>8935</v>
      </c>
      <c r="AK2315" s="184" t="s">
        <v>8936</v>
      </c>
      <c r="AL2315" s="187" t="s">
        <v>8937</v>
      </c>
    </row>
    <row r="2316" spans="34:38">
      <c r="AH2316" s="165">
        <v>1606</v>
      </c>
      <c r="AI2316" s="189">
        <v>2315</v>
      </c>
      <c r="AJ2316" s="189" t="s">
        <v>8938</v>
      </c>
      <c r="AK2316" s="183" t="s">
        <v>8939</v>
      </c>
      <c r="AL2316" s="186" t="s">
        <v>8940</v>
      </c>
    </row>
    <row r="2317" spans="34:38">
      <c r="AH2317" s="165">
        <v>1606</v>
      </c>
      <c r="AI2317" s="189">
        <v>2316</v>
      </c>
      <c r="AJ2317" s="189" t="s">
        <v>8941</v>
      </c>
      <c r="AK2317" s="184" t="s">
        <v>8942</v>
      </c>
      <c r="AL2317" s="187" t="s">
        <v>8943</v>
      </c>
    </row>
    <row r="2318" spans="34:38">
      <c r="AH2318" s="165">
        <v>1606</v>
      </c>
      <c r="AI2318" s="189">
        <v>2317</v>
      </c>
      <c r="AJ2318" s="189" t="s">
        <v>8944</v>
      </c>
      <c r="AK2318" s="183" t="s">
        <v>8945</v>
      </c>
      <c r="AL2318" s="186" t="s">
        <v>8946</v>
      </c>
    </row>
    <row r="2319" spans="34:38">
      <c r="AH2319" s="165">
        <v>1606</v>
      </c>
      <c r="AI2319" s="189">
        <v>2318</v>
      </c>
      <c r="AJ2319" s="189" t="s">
        <v>8947</v>
      </c>
      <c r="AK2319" s="184" t="s">
        <v>8948</v>
      </c>
      <c r="AL2319" s="187" t="s">
        <v>8949</v>
      </c>
    </row>
    <row r="2320" spans="34:38">
      <c r="AH2320" s="165">
        <v>1606</v>
      </c>
      <c r="AI2320" s="189">
        <v>2319</v>
      </c>
      <c r="AJ2320" s="189" t="s">
        <v>8950</v>
      </c>
      <c r="AK2320" s="183" t="s">
        <v>8951</v>
      </c>
      <c r="AL2320" s="186" t="s">
        <v>8952</v>
      </c>
    </row>
    <row r="2321" spans="34:38">
      <c r="AH2321" s="165">
        <v>1606</v>
      </c>
      <c r="AI2321" s="189">
        <v>2320</v>
      </c>
      <c r="AJ2321" s="189" t="s">
        <v>8953</v>
      </c>
      <c r="AK2321" s="184" t="s">
        <v>8954</v>
      </c>
      <c r="AL2321" s="187" t="s">
        <v>8955</v>
      </c>
    </row>
    <row r="2322" spans="34:38">
      <c r="AH2322" s="165">
        <v>1607</v>
      </c>
      <c r="AI2322" s="189">
        <v>2321</v>
      </c>
      <c r="AJ2322" s="189" t="s">
        <v>8956</v>
      </c>
      <c r="AK2322" s="183" t="s">
        <v>8957</v>
      </c>
      <c r="AL2322" s="186" t="s">
        <v>8958</v>
      </c>
    </row>
    <row r="2323" spans="34:38">
      <c r="AH2323" s="165">
        <v>1607</v>
      </c>
      <c r="AI2323" s="189">
        <v>2322</v>
      </c>
      <c r="AJ2323" s="189" t="s">
        <v>8959</v>
      </c>
      <c r="AK2323" s="184" t="s">
        <v>8960</v>
      </c>
      <c r="AL2323" s="187" t="s">
        <v>8961</v>
      </c>
    </row>
    <row r="2324" spans="34:38">
      <c r="AH2324" s="165">
        <v>1607</v>
      </c>
      <c r="AI2324" s="189">
        <v>2323</v>
      </c>
      <c r="AJ2324" s="189" t="s">
        <v>8962</v>
      </c>
      <c r="AK2324" s="183" t="s">
        <v>1382</v>
      </c>
      <c r="AL2324" s="186" t="s">
        <v>8963</v>
      </c>
    </row>
    <row r="2325" spans="34:38">
      <c r="AH2325" s="165">
        <v>1607</v>
      </c>
      <c r="AI2325" s="189">
        <v>2324</v>
      </c>
      <c r="AJ2325" s="189" t="s">
        <v>8964</v>
      </c>
      <c r="AK2325" s="184" t="s">
        <v>8965</v>
      </c>
      <c r="AL2325" s="187" t="s">
        <v>8966</v>
      </c>
    </row>
    <row r="2326" spans="34:38">
      <c r="AH2326" s="165">
        <v>1607</v>
      </c>
      <c r="AI2326" s="189">
        <v>2325</v>
      </c>
      <c r="AJ2326" s="189" t="s">
        <v>8967</v>
      </c>
      <c r="AK2326" s="183" t="s">
        <v>8968</v>
      </c>
      <c r="AL2326" s="186" t="s">
        <v>8969</v>
      </c>
    </row>
    <row r="2327" spans="34:38">
      <c r="AH2327" s="165">
        <v>1607</v>
      </c>
      <c r="AI2327" s="189">
        <v>2326</v>
      </c>
      <c r="AJ2327" s="189" t="s">
        <v>8970</v>
      </c>
      <c r="AK2327" s="184" t="s">
        <v>8971</v>
      </c>
      <c r="AL2327" s="187" t="s">
        <v>8972</v>
      </c>
    </row>
    <row r="2328" spans="34:38">
      <c r="AH2328" s="165">
        <v>1607</v>
      </c>
      <c r="AI2328" s="189">
        <v>2327</v>
      </c>
      <c r="AJ2328" s="189" t="s">
        <v>8973</v>
      </c>
      <c r="AK2328" s="183" t="s">
        <v>8974</v>
      </c>
      <c r="AL2328" s="186" t="s">
        <v>8975</v>
      </c>
    </row>
    <row r="2329" spans="34:38">
      <c r="AH2329" s="165">
        <v>1607</v>
      </c>
      <c r="AI2329" s="189">
        <v>2328</v>
      </c>
      <c r="AJ2329" s="189" t="s">
        <v>8976</v>
      </c>
      <c r="AK2329" s="184" t="s">
        <v>8977</v>
      </c>
      <c r="AL2329" s="187" t="s">
        <v>8978</v>
      </c>
    </row>
    <row r="2330" spans="34:38">
      <c r="AH2330" s="165">
        <v>1607</v>
      </c>
      <c r="AI2330" s="189">
        <v>2329</v>
      </c>
      <c r="AJ2330" s="189" t="s">
        <v>8979</v>
      </c>
      <c r="AK2330" s="183" t="s">
        <v>8980</v>
      </c>
      <c r="AL2330" s="186" t="s">
        <v>8981</v>
      </c>
    </row>
    <row r="2331" spans="34:38">
      <c r="AH2331" s="165">
        <v>1607</v>
      </c>
      <c r="AI2331" s="189">
        <v>2330</v>
      </c>
      <c r="AJ2331" s="189" t="s">
        <v>8982</v>
      </c>
      <c r="AK2331" s="184" t="s">
        <v>8983</v>
      </c>
      <c r="AL2331" s="187" t="s">
        <v>8984</v>
      </c>
    </row>
    <row r="2332" spans="34:38">
      <c r="AH2332" s="165">
        <v>1607</v>
      </c>
      <c r="AI2332" s="189">
        <v>2331</v>
      </c>
      <c r="AJ2332" s="189" t="s">
        <v>8985</v>
      </c>
      <c r="AK2332" s="183" t="s">
        <v>3477</v>
      </c>
      <c r="AL2332" s="186" t="s">
        <v>8986</v>
      </c>
    </row>
    <row r="2333" spans="34:38">
      <c r="AH2333" s="165">
        <v>1607</v>
      </c>
      <c r="AI2333" s="189">
        <v>2332</v>
      </c>
      <c r="AJ2333" s="189" t="s">
        <v>8987</v>
      </c>
      <c r="AK2333" s="184" t="s">
        <v>8988</v>
      </c>
      <c r="AL2333" s="187" t="s">
        <v>8989</v>
      </c>
    </row>
    <row r="2334" spans="34:38">
      <c r="AH2334" s="165">
        <v>1607</v>
      </c>
      <c r="AI2334" s="189">
        <v>2333</v>
      </c>
      <c r="AJ2334" s="189" t="s">
        <v>8990</v>
      </c>
      <c r="AK2334" s="183" t="s">
        <v>8991</v>
      </c>
      <c r="AL2334" s="186" t="s">
        <v>8992</v>
      </c>
    </row>
    <row r="2335" spans="34:38">
      <c r="AH2335" s="165">
        <v>1607</v>
      </c>
      <c r="AI2335" s="189">
        <v>2334</v>
      </c>
      <c r="AJ2335" s="189" t="s">
        <v>8993</v>
      </c>
      <c r="AK2335" s="184" t="s">
        <v>8994</v>
      </c>
      <c r="AL2335" s="187" t="s">
        <v>8995</v>
      </c>
    </row>
    <row r="2336" spans="34:38">
      <c r="AH2336" s="165">
        <v>1607</v>
      </c>
      <c r="AI2336" s="189">
        <v>2335</v>
      </c>
      <c r="AJ2336" s="189" t="s">
        <v>8996</v>
      </c>
      <c r="AK2336" s="183" t="s">
        <v>8997</v>
      </c>
      <c r="AL2336" s="186" t="s">
        <v>8998</v>
      </c>
    </row>
    <row r="2337" spans="34:38">
      <c r="AH2337" s="165">
        <v>1607</v>
      </c>
      <c r="AI2337" s="189">
        <v>2336</v>
      </c>
      <c r="AJ2337" s="189" t="s">
        <v>8999</v>
      </c>
      <c r="AK2337" s="184" t="s">
        <v>1257</v>
      </c>
      <c r="AL2337" s="187" t="s">
        <v>9000</v>
      </c>
    </row>
    <row r="2338" spans="34:38">
      <c r="AH2338" s="165">
        <v>1607</v>
      </c>
      <c r="AI2338" s="189">
        <v>2337</v>
      </c>
      <c r="AJ2338" s="189" t="s">
        <v>9001</v>
      </c>
      <c r="AK2338" s="183" t="s">
        <v>9002</v>
      </c>
      <c r="AL2338" s="186" t="s">
        <v>9003</v>
      </c>
    </row>
    <row r="2339" spans="34:38">
      <c r="AH2339" s="165">
        <v>1607</v>
      </c>
      <c r="AI2339" s="189">
        <v>2338</v>
      </c>
      <c r="AJ2339" s="189" t="s">
        <v>9004</v>
      </c>
      <c r="AK2339" s="184" t="s">
        <v>9005</v>
      </c>
      <c r="AL2339" s="187" t="s">
        <v>9006</v>
      </c>
    </row>
    <row r="2340" spans="34:38">
      <c r="AH2340" s="165">
        <v>1607</v>
      </c>
      <c r="AI2340" s="189">
        <v>2339</v>
      </c>
      <c r="AJ2340" s="189" t="s">
        <v>9007</v>
      </c>
      <c r="AK2340" s="183" t="s">
        <v>9008</v>
      </c>
      <c r="AL2340" s="186" t="s">
        <v>9009</v>
      </c>
    </row>
    <row r="2341" spans="34:38">
      <c r="AH2341" s="165">
        <v>1607</v>
      </c>
      <c r="AI2341" s="189">
        <v>2340</v>
      </c>
      <c r="AJ2341" s="189" t="s">
        <v>9010</v>
      </c>
      <c r="AK2341" s="184" t="s">
        <v>4258</v>
      </c>
      <c r="AL2341" s="187" t="s">
        <v>9011</v>
      </c>
    </row>
    <row r="2342" spans="34:38">
      <c r="AH2342" s="165">
        <v>1607</v>
      </c>
      <c r="AI2342" s="189">
        <v>2341</v>
      </c>
      <c r="AJ2342" s="189" t="s">
        <v>9012</v>
      </c>
      <c r="AK2342" s="183" t="s">
        <v>9013</v>
      </c>
      <c r="AL2342" s="186" t="s">
        <v>9014</v>
      </c>
    </row>
    <row r="2343" spans="34:38">
      <c r="AH2343" s="165">
        <v>1607</v>
      </c>
      <c r="AI2343" s="189">
        <v>2342</v>
      </c>
      <c r="AJ2343" s="189" t="s">
        <v>9015</v>
      </c>
      <c r="AK2343" s="184" t="s">
        <v>3795</v>
      </c>
      <c r="AL2343" s="187" t="s">
        <v>9016</v>
      </c>
    </row>
    <row r="2344" spans="34:38">
      <c r="AH2344" s="165">
        <v>1607</v>
      </c>
      <c r="AI2344" s="189">
        <v>2343</v>
      </c>
      <c r="AJ2344" s="189" t="s">
        <v>9017</v>
      </c>
      <c r="AK2344" s="183" t="s">
        <v>9018</v>
      </c>
      <c r="AL2344" s="186" t="s">
        <v>9019</v>
      </c>
    </row>
    <row r="2345" spans="34:38">
      <c r="AH2345" s="165">
        <v>1607</v>
      </c>
      <c r="AI2345" s="189">
        <v>2344</v>
      </c>
      <c r="AJ2345" s="189" t="s">
        <v>9020</v>
      </c>
      <c r="AK2345" s="184" t="s">
        <v>6429</v>
      </c>
      <c r="AL2345" s="187" t="s">
        <v>9021</v>
      </c>
    </row>
    <row r="2346" spans="34:38">
      <c r="AH2346" s="165">
        <v>1607</v>
      </c>
      <c r="AI2346" s="189">
        <v>2345</v>
      </c>
      <c r="AJ2346" s="189" t="s">
        <v>9022</v>
      </c>
      <c r="AK2346" s="183" t="s">
        <v>9023</v>
      </c>
      <c r="AL2346" s="186" t="s">
        <v>9024</v>
      </c>
    </row>
    <row r="2347" spans="34:38">
      <c r="AH2347" s="165">
        <v>1607</v>
      </c>
      <c r="AI2347" s="189">
        <v>2346</v>
      </c>
      <c r="AJ2347" s="189" t="s">
        <v>9025</v>
      </c>
      <c r="AK2347" s="184" t="s">
        <v>9026</v>
      </c>
      <c r="AL2347" s="187" t="s">
        <v>9027</v>
      </c>
    </row>
    <row r="2348" spans="34:38">
      <c r="AH2348" s="165">
        <v>1607</v>
      </c>
      <c r="AI2348" s="189">
        <v>2347</v>
      </c>
      <c r="AJ2348" s="189" t="s">
        <v>9028</v>
      </c>
      <c r="AK2348" s="183" t="s">
        <v>9029</v>
      </c>
      <c r="AL2348" s="186" t="s">
        <v>9030</v>
      </c>
    </row>
    <row r="2349" spans="34:38">
      <c r="AH2349" s="165">
        <v>1607</v>
      </c>
      <c r="AI2349" s="189">
        <v>2348</v>
      </c>
      <c r="AJ2349" s="189" t="s">
        <v>9031</v>
      </c>
      <c r="AK2349" s="184" t="s">
        <v>9032</v>
      </c>
      <c r="AL2349" s="187" t="s">
        <v>9033</v>
      </c>
    </row>
    <row r="2350" spans="34:38">
      <c r="AH2350" s="165">
        <v>1607</v>
      </c>
      <c r="AI2350" s="189">
        <v>2349</v>
      </c>
      <c r="AJ2350" s="189" t="s">
        <v>9034</v>
      </c>
      <c r="AK2350" s="183" t="s">
        <v>9035</v>
      </c>
      <c r="AL2350" s="186" t="s">
        <v>9036</v>
      </c>
    </row>
    <row r="2351" spans="34:38">
      <c r="AH2351" s="165">
        <v>1607</v>
      </c>
      <c r="AI2351" s="189">
        <v>2350</v>
      </c>
      <c r="AJ2351" s="189" t="s">
        <v>9037</v>
      </c>
      <c r="AK2351" s="184" t="s">
        <v>9038</v>
      </c>
      <c r="AL2351" s="187" t="s">
        <v>9039</v>
      </c>
    </row>
    <row r="2352" spans="34:38">
      <c r="AH2352" s="165">
        <v>1607</v>
      </c>
      <c r="AI2352" s="189">
        <v>2351</v>
      </c>
      <c r="AJ2352" s="189" t="s">
        <v>9040</v>
      </c>
      <c r="AK2352" s="183" t="s">
        <v>9041</v>
      </c>
      <c r="AL2352" s="186" t="s">
        <v>9042</v>
      </c>
    </row>
    <row r="2353" spans="34:38">
      <c r="AH2353" s="165">
        <v>1607</v>
      </c>
      <c r="AI2353" s="189">
        <v>2352</v>
      </c>
      <c r="AJ2353" s="189" t="s">
        <v>9043</v>
      </c>
      <c r="AK2353" s="184" t="s">
        <v>9044</v>
      </c>
      <c r="AL2353" s="187" t="s">
        <v>9045</v>
      </c>
    </row>
    <row r="2354" spans="34:38">
      <c r="AH2354" s="165">
        <v>1607</v>
      </c>
      <c r="AI2354" s="189">
        <v>2353</v>
      </c>
      <c r="AJ2354" s="189" t="s">
        <v>9046</v>
      </c>
      <c r="AK2354" s="183" t="s">
        <v>9047</v>
      </c>
      <c r="AL2354" s="186" t="s">
        <v>9048</v>
      </c>
    </row>
    <row r="2355" spans="34:38">
      <c r="AH2355" s="165">
        <v>1607</v>
      </c>
      <c r="AI2355" s="189">
        <v>2354</v>
      </c>
      <c r="AJ2355" s="189" t="s">
        <v>9049</v>
      </c>
      <c r="AK2355" s="184" t="s">
        <v>9050</v>
      </c>
      <c r="AL2355" s="187" t="s">
        <v>9051</v>
      </c>
    </row>
    <row r="2356" spans="34:38">
      <c r="AH2356" s="165">
        <v>1607</v>
      </c>
      <c r="AI2356" s="189">
        <v>2355</v>
      </c>
      <c r="AJ2356" s="189" t="s">
        <v>9052</v>
      </c>
      <c r="AK2356" s="183" t="s">
        <v>9053</v>
      </c>
      <c r="AL2356" s="186" t="s">
        <v>9054</v>
      </c>
    </row>
    <row r="2357" spans="34:38">
      <c r="AH2357" s="165">
        <v>1607</v>
      </c>
      <c r="AI2357" s="189">
        <v>2356</v>
      </c>
      <c r="AJ2357" s="189" t="s">
        <v>9055</v>
      </c>
      <c r="AK2357" s="184" t="s">
        <v>9056</v>
      </c>
      <c r="AL2357" s="187" t="s">
        <v>9057</v>
      </c>
    </row>
    <row r="2358" spans="34:38">
      <c r="AH2358" s="165">
        <v>1607</v>
      </c>
      <c r="AI2358" s="189">
        <v>2357</v>
      </c>
      <c r="AJ2358" s="189" t="s">
        <v>9058</v>
      </c>
      <c r="AK2358" s="183" t="s">
        <v>9059</v>
      </c>
      <c r="AL2358" s="186" t="s">
        <v>9060</v>
      </c>
    </row>
    <row r="2359" spans="34:38">
      <c r="AH2359" s="165">
        <v>1607</v>
      </c>
      <c r="AI2359" s="189">
        <v>2358</v>
      </c>
      <c r="AJ2359" s="189" t="s">
        <v>9061</v>
      </c>
      <c r="AK2359" s="184" t="s">
        <v>9062</v>
      </c>
      <c r="AL2359" s="187" t="s">
        <v>9063</v>
      </c>
    </row>
    <row r="2360" spans="34:38">
      <c r="AH2360" s="165">
        <v>1607</v>
      </c>
      <c r="AI2360" s="189">
        <v>2359</v>
      </c>
      <c r="AJ2360" s="189" t="s">
        <v>9064</v>
      </c>
      <c r="AK2360" s="183" t="s">
        <v>9065</v>
      </c>
      <c r="AL2360" s="186" t="s">
        <v>9066</v>
      </c>
    </row>
    <row r="2361" spans="34:38">
      <c r="AH2361" s="165">
        <v>1608</v>
      </c>
      <c r="AI2361" s="189">
        <v>2360</v>
      </c>
      <c r="AJ2361" s="189" t="s">
        <v>9067</v>
      </c>
      <c r="AK2361" s="184" t="s">
        <v>9068</v>
      </c>
      <c r="AL2361" s="187" t="s">
        <v>9069</v>
      </c>
    </row>
    <row r="2362" spans="34:38">
      <c r="AH2362" s="165">
        <v>1608</v>
      </c>
      <c r="AI2362" s="189">
        <v>2361</v>
      </c>
      <c r="AJ2362" s="189" t="s">
        <v>9070</v>
      </c>
      <c r="AK2362" s="183" t="s">
        <v>9071</v>
      </c>
      <c r="AL2362" s="186" t="s">
        <v>9072</v>
      </c>
    </row>
    <row r="2363" spans="34:38">
      <c r="AH2363" s="165">
        <v>1608</v>
      </c>
      <c r="AI2363" s="189">
        <v>2362</v>
      </c>
      <c r="AJ2363" s="189" t="s">
        <v>9073</v>
      </c>
      <c r="AK2363" s="184" t="s">
        <v>9074</v>
      </c>
      <c r="AL2363" s="187" t="s">
        <v>9075</v>
      </c>
    </row>
    <row r="2364" spans="34:38">
      <c r="AH2364" s="165">
        <v>1608</v>
      </c>
      <c r="AI2364" s="189">
        <v>2363</v>
      </c>
      <c r="AJ2364" s="189" t="s">
        <v>9076</v>
      </c>
      <c r="AK2364" s="183" t="s">
        <v>9077</v>
      </c>
      <c r="AL2364" s="186" t="s">
        <v>9078</v>
      </c>
    </row>
    <row r="2365" spans="34:38">
      <c r="AH2365" s="165">
        <v>1608</v>
      </c>
      <c r="AI2365" s="189">
        <v>2364</v>
      </c>
      <c r="AJ2365" s="189" t="s">
        <v>9079</v>
      </c>
      <c r="AK2365" s="184" t="s">
        <v>9080</v>
      </c>
      <c r="AL2365" s="187" t="s">
        <v>9081</v>
      </c>
    </row>
    <row r="2366" spans="34:38">
      <c r="AH2366" s="165">
        <v>1608</v>
      </c>
      <c r="AI2366" s="189">
        <v>2365</v>
      </c>
      <c r="AJ2366" s="189" t="s">
        <v>9082</v>
      </c>
      <c r="AK2366" s="183" t="s">
        <v>9083</v>
      </c>
      <c r="AL2366" s="186" t="s">
        <v>9084</v>
      </c>
    </row>
    <row r="2367" spans="34:38">
      <c r="AH2367" s="165">
        <v>1608</v>
      </c>
      <c r="AI2367" s="189">
        <v>2366</v>
      </c>
      <c r="AJ2367" s="189" t="s">
        <v>9085</v>
      </c>
      <c r="AK2367" s="184" t="s">
        <v>9086</v>
      </c>
      <c r="AL2367" s="187" t="s">
        <v>9087</v>
      </c>
    </row>
    <row r="2368" spans="34:38">
      <c r="AH2368" s="165">
        <v>1608</v>
      </c>
      <c r="AI2368" s="189">
        <v>2367</v>
      </c>
      <c r="AJ2368" s="189" t="s">
        <v>9088</v>
      </c>
      <c r="AK2368" s="183" t="s">
        <v>9089</v>
      </c>
      <c r="AL2368" s="186" t="s">
        <v>9090</v>
      </c>
    </row>
    <row r="2369" spans="34:38">
      <c r="AH2369" s="165">
        <v>1608</v>
      </c>
      <c r="AI2369" s="189">
        <v>2368</v>
      </c>
      <c r="AJ2369" s="189" t="s">
        <v>9091</v>
      </c>
      <c r="AK2369" s="184" t="s">
        <v>9092</v>
      </c>
      <c r="AL2369" s="187" t="s">
        <v>9093</v>
      </c>
    </row>
    <row r="2370" spans="34:38">
      <c r="AH2370" s="165">
        <v>1608</v>
      </c>
      <c r="AI2370" s="189">
        <v>2369</v>
      </c>
      <c r="AJ2370" s="189" t="s">
        <v>9094</v>
      </c>
      <c r="AK2370" s="183" t="s">
        <v>9095</v>
      </c>
      <c r="AL2370" s="186" t="s">
        <v>9096</v>
      </c>
    </row>
    <row r="2371" spans="34:38">
      <c r="AH2371" s="165">
        <v>1608</v>
      </c>
      <c r="AI2371" s="189">
        <v>2370</v>
      </c>
      <c r="AJ2371" s="189" t="s">
        <v>9097</v>
      </c>
      <c r="AK2371" s="184" t="s">
        <v>9098</v>
      </c>
      <c r="AL2371" s="187" t="s">
        <v>9099</v>
      </c>
    </row>
    <row r="2372" spans="34:38">
      <c r="AH2372" s="165">
        <v>1609</v>
      </c>
      <c r="AI2372" s="189">
        <v>2371</v>
      </c>
      <c r="AJ2372" s="189" t="s">
        <v>9100</v>
      </c>
      <c r="AK2372" s="183" t="s">
        <v>9101</v>
      </c>
      <c r="AL2372" s="186" t="s">
        <v>9102</v>
      </c>
    </row>
    <row r="2373" spans="34:38">
      <c r="AH2373" s="165">
        <v>1609</v>
      </c>
      <c r="AI2373" s="189">
        <v>2372</v>
      </c>
      <c r="AJ2373" s="189" t="s">
        <v>9103</v>
      </c>
      <c r="AK2373" s="184" t="s">
        <v>9104</v>
      </c>
      <c r="AL2373" s="187" t="s">
        <v>9105</v>
      </c>
    </row>
    <row r="2374" spans="34:38">
      <c r="AH2374" s="165">
        <v>1609</v>
      </c>
      <c r="AI2374" s="189">
        <v>2373</v>
      </c>
      <c r="AJ2374" s="189" t="s">
        <v>9106</v>
      </c>
      <c r="AK2374" s="183" t="s">
        <v>9107</v>
      </c>
      <c r="AL2374" s="186" t="s">
        <v>9108</v>
      </c>
    </row>
    <row r="2375" spans="34:38">
      <c r="AH2375" s="165">
        <v>1609</v>
      </c>
      <c r="AI2375" s="189">
        <v>2374</v>
      </c>
      <c r="AJ2375" s="189" t="s">
        <v>9109</v>
      </c>
      <c r="AK2375" s="184" t="s">
        <v>9110</v>
      </c>
      <c r="AL2375" s="187" t="s">
        <v>9111</v>
      </c>
    </row>
    <row r="2376" spans="34:38">
      <c r="AH2376" s="165">
        <v>1609</v>
      </c>
      <c r="AI2376" s="189">
        <v>2375</v>
      </c>
      <c r="AJ2376" s="189" t="s">
        <v>9112</v>
      </c>
      <c r="AK2376" s="183" t="s">
        <v>9113</v>
      </c>
      <c r="AL2376" s="186" t="s">
        <v>9114</v>
      </c>
    </row>
    <row r="2377" spans="34:38">
      <c r="AH2377" s="165">
        <v>1609</v>
      </c>
      <c r="AI2377" s="189">
        <v>2376</v>
      </c>
      <c r="AJ2377" s="189" t="s">
        <v>9115</v>
      </c>
      <c r="AK2377" s="184" t="s">
        <v>9116</v>
      </c>
      <c r="AL2377" s="187" t="s">
        <v>9117</v>
      </c>
    </row>
    <row r="2378" spans="34:38">
      <c r="AH2378" s="165">
        <v>1609</v>
      </c>
      <c r="AI2378" s="189">
        <v>2377</v>
      </c>
      <c r="AJ2378" s="189" t="s">
        <v>9118</v>
      </c>
      <c r="AK2378" s="183" t="s">
        <v>9119</v>
      </c>
      <c r="AL2378" s="186" t="s">
        <v>9120</v>
      </c>
    </row>
    <row r="2379" spans="34:38">
      <c r="AH2379" s="165">
        <v>1609</v>
      </c>
      <c r="AI2379" s="189">
        <v>2378</v>
      </c>
      <c r="AJ2379" s="189" t="s">
        <v>9121</v>
      </c>
      <c r="AK2379" s="184" t="s">
        <v>9122</v>
      </c>
      <c r="AL2379" s="187" t="s">
        <v>9123</v>
      </c>
    </row>
    <row r="2380" spans="34:38">
      <c r="AH2380" s="165">
        <v>1609</v>
      </c>
      <c r="AI2380" s="189">
        <v>2379</v>
      </c>
      <c r="AJ2380" s="189" t="s">
        <v>9124</v>
      </c>
      <c r="AK2380" s="183" t="s">
        <v>9125</v>
      </c>
      <c r="AL2380" s="186" t="s">
        <v>9126</v>
      </c>
    </row>
    <row r="2381" spans="34:38">
      <c r="AH2381" s="165">
        <v>1609</v>
      </c>
      <c r="AI2381" s="189">
        <v>2380</v>
      </c>
      <c r="AJ2381" s="189" t="s">
        <v>9127</v>
      </c>
      <c r="AK2381" s="184" t="s">
        <v>9128</v>
      </c>
      <c r="AL2381" s="187" t="s">
        <v>9129</v>
      </c>
    </row>
    <row r="2382" spans="34:38">
      <c r="AH2382" s="165">
        <v>1609</v>
      </c>
      <c r="AI2382" s="189">
        <v>2381</v>
      </c>
      <c r="AJ2382" s="189" t="s">
        <v>9130</v>
      </c>
      <c r="AK2382" s="183" t="s">
        <v>9131</v>
      </c>
      <c r="AL2382" s="186" t="s">
        <v>9132</v>
      </c>
    </row>
    <row r="2383" spans="34:38">
      <c r="AH2383" s="165">
        <v>1609</v>
      </c>
      <c r="AI2383" s="189">
        <v>2382</v>
      </c>
      <c r="AJ2383" s="189" t="s">
        <v>9133</v>
      </c>
      <c r="AK2383" s="184" t="s">
        <v>9134</v>
      </c>
      <c r="AL2383" s="187" t="s">
        <v>9135</v>
      </c>
    </row>
    <row r="2384" spans="34:38">
      <c r="AH2384" s="165">
        <v>1609</v>
      </c>
      <c r="AI2384" s="189">
        <v>2383</v>
      </c>
      <c r="AJ2384" s="189" t="s">
        <v>9136</v>
      </c>
      <c r="AK2384" s="183" t="s">
        <v>9137</v>
      </c>
      <c r="AL2384" s="186" t="s">
        <v>9138</v>
      </c>
    </row>
    <row r="2385" spans="34:38">
      <c r="AH2385" s="165">
        <v>1609</v>
      </c>
      <c r="AI2385" s="189">
        <v>2384</v>
      </c>
      <c r="AJ2385" s="189" t="s">
        <v>9139</v>
      </c>
      <c r="AK2385" s="184" t="s">
        <v>4146</v>
      </c>
      <c r="AL2385" s="187" t="s">
        <v>9140</v>
      </c>
    </row>
    <row r="2386" spans="34:38">
      <c r="AH2386" s="165">
        <v>1609</v>
      </c>
      <c r="AI2386" s="189">
        <v>2385</v>
      </c>
      <c r="AJ2386" s="189" t="s">
        <v>9141</v>
      </c>
      <c r="AK2386" s="183" t="s">
        <v>9142</v>
      </c>
      <c r="AL2386" s="186" t="s">
        <v>9143</v>
      </c>
    </row>
    <row r="2387" spans="34:38">
      <c r="AH2387" s="165">
        <v>1609</v>
      </c>
      <c r="AI2387" s="189">
        <v>2386</v>
      </c>
      <c r="AJ2387" s="189" t="s">
        <v>9144</v>
      </c>
      <c r="AK2387" s="184" t="s">
        <v>9145</v>
      </c>
      <c r="AL2387" s="187" t="s">
        <v>9146</v>
      </c>
    </row>
    <row r="2388" spans="34:38">
      <c r="AH2388" s="165">
        <v>1609</v>
      </c>
      <c r="AI2388" s="189">
        <v>2387</v>
      </c>
      <c r="AJ2388" s="189" t="s">
        <v>9147</v>
      </c>
      <c r="AK2388" s="183" t="s">
        <v>9148</v>
      </c>
      <c r="AL2388" s="186" t="s">
        <v>9149</v>
      </c>
    </row>
    <row r="2389" spans="34:38">
      <c r="AH2389" s="165">
        <v>1609</v>
      </c>
      <c r="AI2389" s="189">
        <v>2388</v>
      </c>
      <c r="AJ2389" s="189" t="s">
        <v>9150</v>
      </c>
      <c r="AK2389" s="184" t="s">
        <v>9151</v>
      </c>
      <c r="AL2389" s="187" t="s">
        <v>9152</v>
      </c>
    </row>
    <row r="2390" spans="34:38">
      <c r="AH2390" s="165">
        <v>1609</v>
      </c>
      <c r="AI2390" s="189">
        <v>2389</v>
      </c>
      <c r="AJ2390" s="189" t="s">
        <v>9153</v>
      </c>
      <c r="AK2390" s="183" t="s">
        <v>9154</v>
      </c>
      <c r="AL2390" s="186" t="s">
        <v>9155</v>
      </c>
    </row>
    <row r="2391" spans="34:38">
      <c r="AH2391" s="165">
        <v>1609</v>
      </c>
      <c r="AI2391" s="189">
        <v>2390</v>
      </c>
      <c r="AJ2391" s="189" t="s">
        <v>9156</v>
      </c>
      <c r="AK2391" s="184" t="s">
        <v>9157</v>
      </c>
      <c r="AL2391" s="187" t="s">
        <v>9158</v>
      </c>
    </row>
    <row r="2392" spans="34:38">
      <c r="AH2392" s="165">
        <v>1609</v>
      </c>
      <c r="AI2392" s="189">
        <v>2391</v>
      </c>
      <c r="AJ2392" s="189" t="s">
        <v>9159</v>
      </c>
      <c r="AK2392" s="183" t="s">
        <v>9160</v>
      </c>
      <c r="AL2392" s="186" t="s">
        <v>9161</v>
      </c>
    </row>
    <row r="2393" spans="34:38">
      <c r="AH2393" s="165">
        <v>1609</v>
      </c>
      <c r="AI2393" s="189">
        <v>2392</v>
      </c>
      <c r="AJ2393" s="189" t="s">
        <v>9162</v>
      </c>
      <c r="AK2393" s="184" t="s">
        <v>9163</v>
      </c>
      <c r="AL2393" s="187" t="s">
        <v>9164</v>
      </c>
    </row>
    <row r="2394" spans="34:38">
      <c r="AH2394" s="165">
        <v>1609</v>
      </c>
      <c r="AI2394" s="189">
        <v>2393</v>
      </c>
      <c r="AJ2394" s="189" t="s">
        <v>9165</v>
      </c>
      <c r="AK2394" s="183" t="s">
        <v>9166</v>
      </c>
      <c r="AL2394" s="186" t="s">
        <v>9167</v>
      </c>
    </row>
    <row r="2395" spans="34:38">
      <c r="AH2395" s="165">
        <v>1609</v>
      </c>
      <c r="AI2395" s="189">
        <v>2394</v>
      </c>
      <c r="AJ2395" s="189" t="s">
        <v>9168</v>
      </c>
      <c r="AK2395" s="184" t="s">
        <v>9169</v>
      </c>
      <c r="AL2395" s="187" t="s">
        <v>9170</v>
      </c>
    </row>
    <row r="2396" spans="34:38">
      <c r="AH2396" s="165">
        <v>1609</v>
      </c>
      <c r="AI2396" s="189">
        <v>2395</v>
      </c>
      <c r="AJ2396" s="189" t="s">
        <v>9171</v>
      </c>
      <c r="AK2396" s="183" t="s">
        <v>9172</v>
      </c>
      <c r="AL2396" s="186" t="s">
        <v>9173</v>
      </c>
    </row>
    <row r="2397" spans="34:38">
      <c r="AH2397" s="165">
        <v>1609</v>
      </c>
      <c r="AI2397" s="189">
        <v>2396</v>
      </c>
      <c r="AJ2397" s="189" t="s">
        <v>9174</v>
      </c>
      <c r="AK2397" s="184" t="s">
        <v>9175</v>
      </c>
      <c r="AL2397" s="187" t="s">
        <v>9176</v>
      </c>
    </row>
    <row r="2398" spans="34:38">
      <c r="AH2398" s="165">
        <v>1609</v>
      </c>
      <c r="AI2398" s="189">
        <v>2397</v>
      </c>
      <c r="AJ2398" s="189" t="s">
        <v>9177</v>
      </c>
      <c r="AK2398" s="183" t="s">
        <v>9178</v>
      </c>
      <c r="AL2398" s="186" t="s">
        <v>9179</v>
      </c>
    </row>
    <row r="2399" spans="34:38">
      <c r="AH2399" s="165">
        <v>1610</v>
      </c>
      <c r="AI2399" s="189">
        <v>2398</v>
      </c>
      <c r="AJ2399" s="189" t="s">
        <v>9180</v>
      </c>
      <c r="AK2399" s="184" t="s">
        <v>9181</v>
      </c>
      <c r="AL2399" s="187" t="s">
        <v>9182</v>
      </c>
    </row>
    <row r="2400" spans="34:38">
      <c r="AH2400" s="165">
        <v>1610</v>
      </c>
      <c r="AI2400" s="189">
        <v>2399</v>
      </c>
      <c r="AJ2400" s="189" t="s">
        <v>9183</v>
      </c>
      <c r="AK2400" s="183" t="s">
        <v>9184</v>
      </c>
      <c r="AL2400" s="186" t="s">
        <v>9185</v>
      </c>
    </row>
    <row r="2401" spans="34:38">
      <c r="AH2401" s="165">
        <v>1610</v>
      </c>
      <c r="AI2401" s="189">
        <v>2400</v>
      </c>
      <c r="AJ2401" s="189" t="s">
        <v>9186</v>
      </c>
      <c r="AK2401" s="184" t="s">
        <v>9187</v>
      </c>
      <c r="AL2401" s="187" t="s">
        <v>9188</v>
      </c>
    </row>
    <row r="2402" spans="34:38">
      <c r="AH2402" s="165">
        <v>1610</v>
      </c>
      <c r="AI2402" s="189">
        <v>2401</v>
      </c>
      <c r="AJ2402" s="189" t="s">
        <v>9189</v>
      </c>
      <c r="AK2402" s="183" t="s">
        <v>9190</v>
      </c>
      <c r="AL2402" s="186" t="s">
        <v>9191</v>
      </c>
    </row>
    <row r="2403" spans="34:38">
      <c r="AH2403" s="165">
        <v>1610</v>
      </c>
      <c r="AI2403" s="189">
        <v>2402</v>
      </c>
      <c r="AJ2403" s="189" t="s">
        <v>9192</v>
      </c>
      <c r="AK2403" s="184" t="s">
        <v>9193</v>
      </c>
      <c r="AL2403" s="187" t="s">
        <v>9194</v>
      </c>
    </row>
    <row r="2404" spans="34:38">
      <c r="AH2404" s="165">
        <v>1610</v>
      </c>
      <c r="AI2404" s="189">
        <v>2403</v>
      </c>
      <c r="AJ2404" s="189" t="s">
        <v>9195</v>
      </c>
      <c r="AK2404" s="183" t="s">
        <v>9196</v>
      </c>
      <c r="AL2404" s="186" t="s">
        <v>9197</v>
      </c>
    </row>
    <row r="2405" spans="34:38">
      <c r="AH2405" s="165">
        <v>1610</v>
      </c>
      <c r="AI2405" s="189">
        <v>2404</v>
      </c>
      <c r="AJ2405" s="189" t="s">
        <v>9198</v>
      </c>
      <c r="AK2405" s="184" t="s">
        <v>9199</v>
      </c>
      <c r="AL2405" s="187" t="s">
        <v>9200</v>
      </c>
    </row>
    <row r="2406" spans="34:38">
      <c r="AH2406" s="165">
        <v>1610</v>
      </c>
      <c r="AI2406" s="189">
        <v>2405</v>
      </c>
      <c r="AJ2406" s="189" t="s">
        <v>9201</v>
      </c>
      <c r="AK2406" s="183" t="s">
        <v>9202</v>
      </c>
      <c r="AL2406" s="186" t="s">
        <v>9203</v>
      </c>
    </row>
    <row r="2407" spans="34:38">
      <c r="AH2407" s="165">
        <v>1610</v>
      </c>
      <c r="AI2407" s="189">
        <v>2406</v>
      </c>
      <c r="AJ2407" s="189" t="s">
        <v>9204</v>
      </c>
      <c r="AK2407" s="184" t="s">
        <v>9205</v>
      </c>
      <c r="AL2407" s="187" t="s">
        <v>9206</v>
      </c>
    </row>
    <row r="2408" spans="34:38">
      <c r="AH2408" s="165">
        <v>1610</v>
      </c>
      <c r="AI2408" s="189">
        <v>2407</v>
      </c>
      <c r="AJ2408" s="189" t="s">
        <v>9207</v>
      </c>
      <c r="AK2408" s="183" t="s">
        <v>9208</v>
      </c>
      <c r="AL2408" s="186" t="s">
        <v>9209</v>
      </c>
    </row>
    <row r="2409" spans="34:38">
      <c r="AH2409" s="165">
        <v>1610</v>
      </c>
      <c r="AI2409" s="189">
        <v>2408</v>
      </c>
      <c r="AJ2409" s="189" t="s">
        <v>9210</v>
      </c>
      <c r="AK2409" s="184" t="s">
        <v>9211</v>
      </c>
      <c r="AL2409" s="187" t="s">
        <v>9212</v>
      </c>
    </row>
    <row r="2410" spans="34:38">
      <c r="AH2410" s="165">
        <v>1701</v>
      </c>
      <c r="AI2410" s="189">
        <v>2409</v>
      </c>
      <c r="AJ2410" s="189" t="s">
        <v>9213</v>
      </c>
      <c r="AK2410" s="183" t="s">
        <v>2</v>
      </c>
      <c r="AL2410" s="186" t="s">
        <v>9214</v>
      </c>
    </row>
    <row r="2411" spans="34:38">
      <c r="AH2411" s="165">
        <v>1701</v>
      </c>
      <c r="AI2411" s="189">
        <v>2410</v>
      </c>
      <c r="AJ2411" s="189" t="s">
        <v>9215</v>
      </c>
      <c r="AK2411" s="184" t="s">
        <v>9216</v>
      </c>
      <c r="AL2411" s="187" t="s">
        <v>9217</v>
      </c>
    </row>
    <row r="2412" spans="34:38">
      <c r="AH2412" s="165">
        <v>1701</v>
      </c>
      <c r="AI2412" s="189">
        <v>2411</v>
      </c>
      <c r="AJ2412" s="189" t="s">
        <v>9218</v>
      </c>
      <c r="AK2412" s="183" t="s">
        <v>9219</v>
      </c>
      <c r="AL2412" s="186" t="s">
        <v>9220</v>
      </c>
    </row>
    <row r="2413" spans="34:38">
      <c r="AH2413" s="165">
        <v>1701</v>
      </c>
      <c r="AI2413" s="189">
        <v>2412</v>
      </c>
      <c r="AJ2413" s="189" t="s">
        <v>9221</v>
      </c>
      <c r="AK2413" s="184" t="s">
        <v>9222</v>
      </c>
      <c r="AL2413" s="187" t="s">
        <v>9223</v>
      </c>
    </row>
    <row r="2414" spans="34:38">
      <c r="AH2414" s="165">
        <v>1701</v>
      </c>
      <c r="AI2414" s="189">
        <v>2413</v>
      </c>
      <c r="AJ2414" s="189" t="s">
        <v>9224</v>
      </c>
      <c r="AK2414" s="183" t="s">
        <v>9225</v>
      </c>
      <c r="AL2414" s="186" t="s">
        <v>9226</v>
      </c>
    </row>
    <row r="2415" spans="34:38">
      <c r="AH2415" s="165">
        <v>1701</v>
      </c>
      <c r="AI2415" s="189">
        <v>2414</v>
      </c>
      <c r="AJ2415" s="189" t="s">
        <v>9227</v>
      </c>
      <c r="AK2415" s="184" t="s">
        <v>9228</v>
      </c>
      <c r="AL2415" s="187" t="s">
        <v>9229</v>
      </c>
    </row>
    <row r="2416" spans="34:38">
      <c r="AH2416" s="165">
        <v>1701</v>
      </c>
      <c r="AI2416" s="189">
        <v>2415</v>
      </c>
      <c r="AJ2416" s="189" t="s">
        <v>9230</v>
      </c>
      <c r="AK2416" s="183" t="s">
        <v>9231</v>
      </c>
      <c r="AL2416" s="186" t="s">
        <v>9232</v>
      </c>
    </row>
    <row r="2417" spans="34:38">
      <c r="AH2417" s="165">
        <v>1701</v>
      </c>
      <c r="AI2417" s="189">
        <v>2416</v>
      </c>
      <c r="AJ2417" s="189" t="s">
        <v>9233</v>
      </c>
      <c r="AK2417" s="184" t="s">
        <v>1363</v>
      </c>
      <c r="AL2417" s="187" t="s">
        <v>9234</v>
      </c>
    </row>
    <row r="2418" spans="34:38">
      <c r="AH2418" s="165">
        <v>1701</v>
      </c>
      <c r="AI2418" s="189">
        <v>2417</v>
      </c>
      <c r="AJ2418" s="189" t="s">
        <v>9235</v>
      </c>
      <c r="AK2418" s="183" t="s">
        <v>343</v>
      </c>
      <c r="AL2418" s="186" t="s">
        <v>9236</v>
      </c>
    </row>
    <row r="2419" spans="34:38">
      <c r="AH2419" s="165">
        <v>1701</v>
      </c>
      <c r="AI2419" s="189">
        <v>2418</v>
      </c>
      <c r="AJ2419" s="189" t="s">
        <v>9237</v>
      </c>
      <c r="AK2419" s="184" t="s">
        <v>9238</v>
      </c>
      <c r="AL2419" s="187" t="s">
        <v>9239</v>
      </c>
    </row>
    <row r="2420" spans="34:38">
      <c r="AH2420" s="165">
        <v>1701</v>
      </c>
      <c r="AI2420" s="189">
        <v>2419</v>
      </c>
      <c r="AJ2420" s="189" t="s">
        <v>9240</v>
      </c>
      <c r="AK2420" s="183" t="s">
        <v>9241</v>
      </c>
      <c r="AL2420" s="186" t="s">
        <v>9242</v>
      </c>
    </row>
    <row r="2421" spans="34:38">
      <c r="AH2421" s="165">
        <v>1701</v>
      </c>
      <c r="AI2421" s="189">
        <v>2420</v>
      </c>
      <c r="AJ2421" s="189" t="s">
        <v>9243</v>
      </c>
      <c r="AK2421" s="184" t="s">
        <v>9244</v>
      </c>
      <c r="AL2421" s="187" t="s">
        <v>9245</v>
      </c>
    </row>
    <row r="2422" spans="34:38">
      <c r="AH2422" s="165">
        <v>1701</v>
      </c>
      <c r="AI2422" s="189">
        <v>2421</v>
      </c>
      <c r="AJ2422" s="189" t="s">
        <v>9246</v>
      </c>
      <c r="AK2422" s="183" t="s">
        <v>9247</v>
      </c>
      <c r="AL2422" s="186" t="s">
        <v>9248</v>
      </c>
    </row>
    <row r="2423" spans="34:38">
      <c r="AH2423" s="165">
        <v>1701</v>
      </c>
      <c r="AI2423" s="189">
        <v>2422</v>
      </c>
      <c r="AJ2423" s="189" t="s">
        <v>9249</v>
      </c>
      <c r="AK2423" s="184" t="s">
        <v>9250</v>
      </c>
      <c r="AL2423" s="187" t="s">
        <v>9251</v>
      </c>
    </row>
    <row r="2424" spans="34:38">
      <c r="AH2424" s="165">
        <v>1702</v>
      </c>
      <c r="AI2424" s="189">
        <v>2423</v>
      </c>
      <c r="AJ2424" s="189" t="s">
        <v>9252</v>
      </c>
      <c r="AK2424" s="183" t="s">
        <v>9253</v>
      </c>
      <c r="AL2424" s="186" t="s">
        <v>9254</v>
      </c>
    </row>
    <row r="2425" spans="34:38">
      <c r="AH2425" s="165">
        <v>1702</v>
      </c>
      <c r="AI2425" s="189">
        <v>2424</v>
      </c>
      <c r="AJ2425" s="189" t="s">
        <v>9255</v>
      </c>
      <c r="AK2425" s="184" t="s">
        <v>9256</v>
      </c>
      <c r="AL2425" s="187" t="s">
        <v>9257</v>
      </c>
    </row>
    <row r="2426" spans="34:38">
      <c r="AH2426" s="165">
        <v>1702</v>
      </c>
      <c r="AI2426" s="189">
        <v>2425</v>
      </c>
      <c r="AJ2426" s="189" t="s">
        <v>9258</v>
      </c>
      <c r="AK2426" s="183" t="s">
        <v>2900</v>
      </c>
      <c r="AL2426" s="186" t="s">
        <v>9259</v>
      </c>
    </row>
    <row r="2427" spans="34:38">
      <c r="AH2427" s="165">
        <v>1702</v>
      </c>
      <c r="AI2427" s="189">
        <v>2426</v>
      </c>
      <c r="AJ2427" s="189" t="s">
        <v>9260</v>
      </c>
      <c r="AK2427" s="184" t="s">
        <v>9261</v>
      </c>
      <c r="AL2427" s="187" t="s">
        <v>9262</v>
      </c>
    </row>
    <row r="2428" spans="34:38">
      <c r="AH2428" s="165">
        <v>1702</v>
      </c>
      <c r="AI2428" s="189">
        <v>2427</v>
      </c>
      <c r="AJ2428" s="189" t="s">
        <v>9263</v>
      </c>
      <c r="AK2428" s="183" t="s">
        <v>9264</v>
      </c>
      <c r="AL2428" s="186" t="s">
        <v>9265</v>
      </c>
    </row>
    <row r="2429" spans="34:38">
      <c r="AH2429" s="165">
        <v>1702</v>
      </c>
      <c r="AI2429" s="189">
        <v>2428</v>
      </c>
      <c r="AJ2429" s="189" t="s">
        <v>9266</v>
      </c>
      <c r="AK2429" s="184" t="s">
        <v>9267</v>
      </c>
      <c r="AL2429" s="187" t="s">
        <v>9268</v>
      </c>
    </row>
    <row r="2430" spans="34:38">
      <c r="AH2430" s="165">
        <v>1702</v>
      </c>
      <c r="AI2430" s="189">
        <v>2429</v>
      </c>
      <c r="AJ2430" s="189" t="s">
        <v>9269</v>
      </c>
      <c r="AK2430" s="183" t="s">
        <v>9270</v>
      </c>
      <c r="AL2430" s="186" t="s">
        <v>9271</v>
      </c>
    </row>
    <row r="2431" spans="34:38">
      <c r="AH2431" s="165">
        <v>1702</v>
      </c>
      <c r="AI2431" s="189">
        <v>2430</v>
      </c>
      <c r="AJ2431" s="189" t="s">
        <v>9272</v>
      </c>
      <c r="AK2431" s="184" t="s">
        <v>9273</v>
      </c>
      <c r="AL2431" s="187" t="s">
        <v>9274</v>
      </c>
    </row>
    <row r="2432" spans="34:38">
      <c r="AH2432" s="165">
        <v>1702</v>
      </c>
      <c r="AI2432" s="189">
        <v>2431</v>
      </c>
      <c r="AJ2432" s="189" t="s">
        <v>9275</v>
      </c>
      <c r="AK2432" s="183" t="s">
        <v>9276</v>
      </c>
      <c r="AL2432" s="186" t="s">
        <v>9277</v>
      </c>
    </row>
    <row r="2433" spans="34:38">
      <c r="AH2433" s="165">
        <v>1702</v>
      </c>
      <c r="AI2433" s="189">
        <v>2432</v>
      </c>
      <c r="AJ2433" s="189" t="s">
        <v>9278</v>
      </c>
      <c r="AK2433" s="184" t="s">
        <v>9279</v>
      </c>
      <c r="AL2433" s="187" t="s">
        <v>9280</v>
      </c>
    </row>
    <row r="2434" spans="34:38">
      <c r="AH2434" s="165">
        <v>1703</v>
      </c>
      <c r="AI2434" s="189">
        <v>2433</v>
      </c>
      <c r="AJ2434" s="189" t="s">
        <v>9281</v>
      </c>
      <c r="AK2434" s="183" t="s">
        <v>9282</v>
      </c>
      <c r="AL2434" s="186" t="s">
        <v>9283</v>
      </c>
    </row>
    <row r="2435" spans="34:38">
      <c r="AH2435" s="165">
        <v>1703</v>
      </c>
      <c r="AI2435" s="189">
        <v>2434</v>
      </c>
      <c r="AJ2435" s="189" t="s">
        <v>9284</v>
      </c>
      <c r="AK2435" s="184" t="s">
        <v>9285</v>
      </c>
      <c r="AL2435" s="187" t="s">
        <v>9286</v>
      </c>
    </row>
    <row r="2436" spans="34:38">
      <c r="AH2436" s="165">
        <v>1703</v>
      </c>
      <c r="AI2436" s="189">
        <v>2435</v>
      </c>
      <c r="AJ2436" s="189" t="s">
        <v>9287</v>
      </c>
      <c r="AK2436" s="183" t="s">
        <v>7819</v>
      </c>
      <c r="AL2436" s="186" t="s">
        <v>9288</v>
      </c>
    </row>
    <row r="2437" spans="34:38">
      <c r="AH2437" s="165">
        <v>1703</v>
      </c>
      <c r="AI2437" s="189">
        <v>2436</v>
      </c>
      <c r="AJ2437" s="189" t="s">
        <v>9289</v>
      </c>
      <c r="AK2437" s="184" t="s">
        <v>9290</v>
      </c>
      <c r="AL2437" s="187" t="s">
        <v>9291</v>
      </c>
    </row>
    <row r="2438" spans="34:38">
      <c r="AH2438" s="165">
        <v>1703</v>
      </c>
      <c r="AI2438" s="189">
        <v>2437</v>
      </c>
      <c r="AJ2438" s="189" t="s">
        <v>9292</v>
      </c>
      <c r="AK2438" s="183" t="s">
        <v>9293</v>
      </c>
      <c r="AL2438" s="186" t="s">
        <v>9294</v>
      </c>
    </row>
    <row r="2439" spans="34:38">
      <c r="AH2439" s="165">
        <v>1703</v>
      </c>
      <c r="AI2439" s="189">
        <v>2438</v>
      </c>
      <c r="AJ2439" s="189" t="s">
        <v>9295</v>
      </c>
      <c r="AK2439" s="184" t="s">
        <v>9296</v>
      </c>
      <c r="AL2439" s="187" t="s">
        <v>9297</v>
      </c>
    </row>
    <row r="2440" spans="34:38">
      <c r="AH2440" s="165">
        <v>1703</v>
      </c>
      <c r="AI2440" s="189">
        <v>2439</v>
      </c>
      <c r="AJ2440" s="189" t="s">
        <v>9298</v>
      </c>
      <c r="AK2440" s="183" t="s">
        <v>9299</v>
      </c>
      <c r="AL2440" s="186" t="s">
        <v>9300</v>
      </c>
    </row>
    <row r="2441" spans="34:38">
      <c r="AH2441" s="165">
        <v>1703</v>
      </c>
      <c r="AI2441" s="189">
        <v>2440</v>
      </c>
      <c r="AJ2441" s="189" t="s">
        <v>9301</v>
      </c>
      <c r="AK2441" s="184" t="s">
        <v>9302</v>
      </c>
      <c r="AL2441" s="187" t="s">
        <v>9303</v>
      </c>
    </row>
    <row r="2442" spans="34:38">
      <c r="AH2442" s="165">
        <v>1703</v>
      </c>
      <c r="AI2442" s="189">
        <v>2441</v>
      </c>
      <c r="AJ2442" s="189" t="s">
        <v>9304</v>
      </c>
      <c r="AK2442" s="183" t="s">
        <v>9305</v>
      </c>
      <c r="AL2442" s="186" t="s">
        <v>9306</v>
      </c>
    </row>
    <row r="2443" spans="34:38">
      <c r="AH2443" s="165">
        <v>1703</v>
      </c>
      <c r="AI2443" s="189">
        <v>2442</v>
      </c>
      <c r="AJ2443" s="189" t="s">
        <v>9307</v>
      </c>
      <c r="AK2443" s="184" t="s">
        <v>9308</v>
      </c>
      <c r="AL2443" s="187" t="s">
        <v>9309</v>
      </c>
    </row>
    <row r="2444" spans="34:38">
      <c r="AH2444" s="165">
        <v>1703</v>
      </c>
      <c r="AI2444" s="189">
        <v>2443</v>
      </c>
      <c r="AJ2444" s="189" t="s">
        <v>9310</v>
      </c>
      <c r="AK2444" s="183" t="s">
        <v>9311</v>
      </c>
      <c r="AL2444" s="186" t="s">
        <v>9312</v>
      </c>
    </row>
    <row r="2445" spans="34:38">
      <c r="AH2445" s="165">
        <v>1703</v>
      </c>
      <c r="AI2445" s="189">
        <v>2444</v>
      </c>
      <c r="AJ2445" s="189" t="s">
        <v>9313</v>
      </c>
      <c r="AK2445" s="184" t="s">
        <v>9314</v>
      </c>
      <c r="AL2445" s="187" t="s">
        <v>9315</v>
      </c>
    </row>
    <row r="2446" spans="34:38">
      <c r="AH2446" s="165">
        <v>1703</v>
      </c>
      <c r="AI2446" s="189">
        <v>2445</v>
      </c>
      <c r="AJ2446" s="189" t="s">
        <v>9316</v>
      </c>
      <c r="AK2446" s="183" t="s">
        <v>9317</v>
      </c>
      <c r="AL2446" s="186" t="s">
        <v>9318</v>
      </c>
    </row>
    <row r="2447" spans="34:38">
      <c r="AH2447" s="165">
        <v>1703</v>
      </c>
      <c r="AI2447" s="189">
        <v>2446</v>
      </c>
      <c r="AJ2447" s="189" t="s">
        <v>9319</v>
      </c>
      <c r="AK2447" s="184" t="s">
        <v>3062</v>
      </c>
      <c r="AL2447" s="187" t="s">
        <v>9320</v>
      </c>
    </row>
    <row r="2448" spans="34:38">
      <c r="AH2448" s="165">
        <v>1703</v>
      </c>
      <c r="AI2448" s="189">
        <v>2447</v>
      </c>
      <c r="AJ2448" s="189" t="s">
        <v>9321</v>
      </c>
      <c r="AK2448" s="183" t="s">
        <v>9322</v>
      </c>
      <c r="AL2448" s="186" t="s">
        <v>9323</v>
      </c>
    </row>
    <row r="2449" spans="34:38">
      <c r="AH2449" s="165">
        <v>1703</v>
      </c>
      <c r="AI2449" s="189">
        <v>2448</v>
      </c>
      <c r="AJ2449" s="189" t="s">
        <v>9324</v>
      </c>
      <c r="AK2449" s="184" t="s">
        <v>9325</v>
      </c>
      <c r="AL2449" s="187" t="s">
        <v>9326</v>
      </c>
    </row>
    <row r="2450" spans="34:38">
      <c r="AH2450" s="165">
        <v>1703</v>
      </c>
      <c r="AI2450" s="189">
        <v>2449</v>
      </c>
      <c r="AJ2450" s="189" t="s">
        <v>9327</v>
      </c>
      <c r="AK2450" s="183" t="s">
        <v>9328</v>
      </c>
      <c r="AL2450" s="186" t="s">
        <v>9329</v>
      </c>
    </row>
    <row r="2451" spans="34:38">
      <c r="AH2451" s="165">
        <v>1703</v>
      </c>
      <c r="AI2451" s="189">
        <v>2450</v>
      </c>
      <c r="AJ2451" s="189" t="s">
        <v>9330</v>
      </c>
      <c r="AK2451" s="184" t="s">
        <v>9331</v>
      </c>
      <c r="AL2451" s="187" t="s">
        <v>9332</v>
      </c>
    </row>
    <row r="2452" spans="34:38">
      <c r="AH2452" s="165">
        <v>1703</v>
      </c>
      <c r="AI2452" s="189">
        <v>2451</v>
      </c>
      <c r="AJ2452" s="189" t="s">
        <v>9333</v>
      </c>
      <c r="AK2452" s="183" t="s">
        <v>8141</v>
      </c>
      <c r="AL2452" s="186" t="s">
        <v>9334</v>
      </c>
    </row>
    <row r="2453" spans="34:38">
      <c r="AH2453" s="165">
        <v>1703</v>
      </c>
      <c r="AI2453" s="189">
        <v>2452</v>
      </c>
      <c r="AJ2453" s="189" t="s">
        <v>9335</v>
      </c>
      <c r="AK2453" s="184" t="s">
        <v>9336</v>
      </c>
      <c r="AL2453" s="187" t="s">
        <v>9337</v>
      </c>
    </row>
    <row r="2454" spans="34:38">
      <c r="AH2454" s="165">
        <v>1703</v>
      </c>
      <c r="AI2454" s="189">
        <v>2453</v>
      </c>
      <c r="AJ2454" s="189" t="s">
        <v>9338</v>
      </c>
      <c r="AK2454" s="183" t="s">
        <v>284</v>
      </c>
      <c r="AL2454" s="186" t="s">
        <v>9339</v>
      </c>
    </row>
    <row r="2455" spans="34:38">
      <c r="AH2455" s="165">
        <v>1703</v>
      </c>
      <c r="AI2455" s="189">
        <v>2454</v>
      </c>
      <c r="AJ2455" s="189" t="s">
        <v>9340</v>
      </c>
      <c r="AK2455" s="184" t="s">
        <v>9341</v>
      </c>
      <c r="AL2455" s="187" t="s">
        <v>9342</v>
      </c>
    </row>
    <row r="2456" spans="34:38">
      <c r="AH2456" s="165">
        <v>1703</v>
      </c>
      <c r="AI2456" s="189">
        <v>2455</v>
      </c>
      <c r="AJ2456" s="189" t="s">
        <v>9343</v>
      </c>
      <c r="AK2456" s="183" t="s">
        <v>9344</v>
      </c>
      <c r="AL2456" s="186" t="s">
        <v>9345</v>
      </c>
    </row>
    <row r="2457" spans="34:38">
      <c r="AH2457" s="165">
        <v>1703</v>
      </c>
      <c r="AI2457" s="189">
        <v>2456</v>
      </c>
      <c r="AJ2457" s="189" t="s">
        <v>9346</v>
      </c>
      <c r="AK2457" s="184" t="s">
        <v>9347</v>
      </c>
      <c r="AL2457" s="187" t="s">
        <v>9348</v>
      </c>
    </row>
    <row r="2458" spans="34:38">
      <c r="AH2458" s="165">
        <v>1703</v>
      </c>
      <c r="AI2458" s="189">
        <v>2457</v>
      </c>
      <c r="AJ2458" s="189" t="s">
        <v>9349</v>
      </c>
      <c r="AK2458" s="183" t="s">
        <v>9350</v>
      </c>
      <c r="AL2458" s="186" t="s">
        <v>9351</v>
      </c>
    </row>
    <row r="2459" spans="34:38">
      <c r="AH2459" s="165">
        <v>1703</v>
      </c>
      <c r="AI2459" s="189">
        <v>2458</v>
      </c>
      <c r="AJ2459" s="189" t="s">
        <v>9352</v>
      </c>
      <c r="AK2459" s="184" t="s">
        <v>9353</v>
      </c>
      <c r="AL2459" s="187" t="s">
        <v>9354</v>
      </c>
    </row>
    <row r="2460" spans="34:38">
      <c r="AH2460" s="165">
        <v>1703</v>
      </c>
      <c r="AI2460" s="189">
        <v>2459</v>
      </c>
      <c r="AJ2460" s="189" t="s">
        <v>9355</v>
      </c>
      <c r="AK2460" s="183" t="s">
        <v>9356</v>
      </c>
      <c r="AL2460" s="186" t="s">
        <v>9357</v>
      </c>
    </row>
    <row r="2461" spans="34:38">
      <c r="AH2461" s="165">
        <v>1703</v>
      </c>
      <c r="AI2461" s="189">
        <v>2460</v>
      </c>
      <c r="AJ2461" s="189" t="s">
        <v>9358</v>
      </c>
      <c r="AK2461" s="184" t="s">
        <v>9359</v>
      </c>
      <c r="AL2461" s="187" t="s">
        <v>9360</v>
      </c>
    </row>
    <row r="2462" spans="34:38">
      <c r="AH2462" s="165">
        <v>1703</v>
      </c>
      <c r="AI2462" s="189">
        <v>2461</v>
      </c>
      <c r="AJ2462" s="189" t="s">
        <v>9361</v>
      </c>
      <c r="AK2462" s="183" t="s">
        <v>9362</v>
      </c>
      <c r="AL2462" s="186" t="s">
        <v>9363</v>
      </c>
    </row>
    <row r="2463" spans="34:38">
      <c r="AH2463" s="165">
        <v>1703</v>
      </c>
      <c r="AI2463" s="189">
        <v>2462</v>
      </c>
      <c r="AJ2463" s="189" t="s">
        <v>9364</v>
      </c>
      <c r="AK2463" s="184" t="s">
        <v>1597</v>
      </c>
      <c r="AL2463" s="187" t="s">
        <v>9365</v>
      </c>
    </row>
    <row r="2464" spans="34:38">
      <c r="AH2464" s="165">
        <v>1703</v>
      </c>
      <c r="AI2464" s="189">
        <v>2463</v>
      </c>
      <c r="AJ2464" s="189" t="s">
        <v>9366</v>
      </c>
      <c r="AK2464" s="183" t="s">
        <v>9367</v>
      </c>
      <c r="AL2464" s="186" t="s">
        <v>9368</v>
      </c>
    </row>
    <row r="2465" spans="34:38">
      <c r="AH2465" s="165">
        <v>1703</v>
      </c>
      <c r="AI2465" s="189">
        <v>2464</v>
      </c>
      <c r="AJ2465" s="189" t="s">
        <v>9369</v>
      </c>
      <c r="AK2465" s="184" t="s">
        <v>9370</v>
      </c>
      <c r="AL2465" s="187" t="s">
        <v>9371</v>
      </c>
    </row>
    <row r="2466" spans="34:38">
      <c r="AH2466" s="165">
        <v>1703</v>
      </c>
      <c r="AI2466" s="189">
        <v>2465</v>
      </c>
      <c r="AJ2466" s="189" t="s">
        <v>9372</v>
      </c>
      <c r="AK2466" s="183" t="s">
        <v>9373</v>
      </c>
      <c r="AL2466" s="186" t="s">
        <v>9374</v>
      </c>
    </row>
    <row r="2467" spans="34:38">
      <c r="AH2467" s="165">
        <v>1703</v>
      </c>
      <c r="AI2467" s="189">
        <v>2466</v>
      </c>
      <c r="AJ2467" s="189" t="s">
        <v>9375</v>
      </c>
      <c r="AK2467" s="184" t="s">
        <v>9376</v>
      </c>
      <c r="AL2467" s="187" t="s">
        <v>9377</v>
      </c>
    </row>
    <row r="2468" spans="34:38">
      <c r="AH2468" s="165">
        <v>1703</v>
      </c>
      <c r="AI2468" s="189">
        <v>2467</v>
      </c>
      <c r="AJ2468" s="189" t="s">
        <v>9378</v>
      </c>
      <c r="AK2468" s="183" t="s">
        <v>9379</v>
      </c>
      <c r="AL2468" s="186" t="s">
        <v>9380</v>
      </c>
    </row>
    <row r="2469" spans="34:38">
      <c r="AH2469" s="165">
        <v>1703</v>
      </c>
      <c r="AI2469" s="189">
        <v>2468</v>
      </c>
      <c r="AJ2469" s="189" t="s">
        <v>9381</v>
      </c>
      <c r="AK2469" s="184" t="s">
        <v>9382</v>
      </c>
      <c r="AL2469" s="187" t="s">
        <v>9383</v>
      </c>
    </row>
    <row r="2470" spans="34:38">
      <c r="AH2470" s="165">
        <v>1703</v>
      </c>
      <c r="AI2470" s="189">
        <v>2469</v>
      </c>
      <c r="AJ2470" s="189" t="s">
        <v>9384</v>
      </c>
      <c r="AK2470" s="183" t="s">
        <v>9385</v>
      </c>
      <c r="AL2470" s="186" t="s">
        <v>9386</v>
      </c>
    </row>
    <row r="2471" spans="34:38">
      <c r="AH2471" s="165">
        <v>1703</v>
      </c>
      <c r="AI2471" s="189">
        <v>2470</v>
      </c>
      <c r="AJ2471" s="189" t="s">
        <v>9387</v>
      </c>
      <c r="AK2471" s="184" t="s">
        <v>9388</v>
      </c>
      <c r="AL2471" s="187" t="s">
        <v>9389</v>
      </c>
    </row>
    <row r="2472" spans="34:38">
      <c r="AH2472" s="165">
        <v>1703</v>
      </c>
      <c r="AI2472" s="189">
        <v>2471</v>
      </c>
      <c r="AJ2472" s="189" t="s">
        <v>9390</v>
      </c>
      <c r="AK2472" s="183" t="s">
        <v>9391</v>
      </c>
      <c r="AL2472" s="186" t="s">
        <v>9392</v>
      </c>
    </row>
    <row r="2473" spans="34:38">
      <c r="AH2473" s="165">
        <v>1704</v>
      </c>
      <c r="AI2473" s="189">
        <v>2472</v>
      </c>
      <c r="AJ2473" s="189" t="s">
        <v>9393</v>
      </c>
      <c r="AK2473" s="184" t="s">
        <v>2987</v>
      </c>
      <c r="AL2473" s="187" t="s">
        <v>9394</v>
      </c>
    </row>
    <row r="2474" spans="34:38">
      <c r="AH2474" s="165">
        <v>1704</v>
      </c>
      <c r="AI2474" s="189">
        <v>2473</v>
      </c>
      <c r="AJ2474" s="189" t="s">
        <v>9395</v>
      </c>
      <c r="AK2474" s="183" t="s">
        <v>9396</v>
      </c>
      <c r="AL2474" s="186" t="s">
        <v>9397</v>
      </c>
    </row>
    <row r="2475" spans="34:38">
      <c r="AH2475" s="165">
        <v>1704</v>
      </c>
      <c r="AI2475" s="189">
        <v>2474</v>
      </c>
      <c r="AJ2475" s="189" t="s">
        <v>9398</v>
      </c>
      <c r="AK2475" s="184" t="s">
        <v>3050</v>
      </c>
      <c r="AL2475" s="187" t="s">
        <v>9399</v>
      </c>
    </row>
    <row r="2476" spans="34:38">
      <c r="AH2476" s="165">
        <v>1704</v>
      </c>
      <c r="AI2476" s="189">
        <v>2475</v>
      </c>
      <c r="AJ2476" s="189" t="s">
        <v>9400</v>
      </c>
      <c r="AK2476" s="183" t="s">
        <v>9401</v>
      </c>
      <c r="AL2476" s="186" t="s">
        <v>9402</v>
      </c>
    </row>
    <row r="2477" spans="34:38">
      <c r="AH2477" s="165">
        <v>1704</v>
      </c>
      <c r="AI2477" s="189">
        <v>2476</v>
      </c>
      <c r="AJ2477" s="189" t="s">
        <v>9403</v>
      </c>
      <c r="AK2477" s="184" t="s">
        <v>9404</v>
      </c>
      <c r="AL2477" s="187" t="s">
        <v>9405</v>
      </c>
    </row>
    <row r="2478" spans="34:38">
      <c r="AH2478" s="165">
        <v>1705</v>
      </c>
      <c r="AI2478" s="189">
        <v>2477</v>
      </c>
      <c r="AJ2478" s="189" t="s">
        <v>9406</v>
      </c>
      <c r="AK2478" s="183" t="s">
        <v>9407</v>
      </c>
      <c r="AL2478" s="186" t="s">
        <v>9408</v>
      </c>
    </row>
    <row r="2479" spans="34:38">
      <c r="AH2479" s="165">
        <v>1705</v>
      </c>
      <c r="AI2479" s="189">
        <v>2478</v>
      </c>
      <c r="AJ2479" s="189" t="s">
        <v>9409</v>
      </c>
      <c r="AK2479" s="184" t="s">
        <v>9410</v>
      </c>
      <c r="AL2479" s="187" t="s">
        <v>9411</v>
      </c>
    </row>
    <row r="2480" spans="34:38">
      <c r="AH2480" s="165">
        <v>1705</v>
      </c>
      <c r="AI2480" s="189">
        <v>2479</v>
      </c>
      <c r="AJ2480" s="189" t="s">
        <v>9412</v>
      </c>
      <c r="AK2480" s="183" t="s">
        <v>9413</v>
      </c>
      <c r="AL2480" s="186" t="s">
        <v>9414</v>
      </c>
    </row>
    <row r="2481" spans="34:38">
      <c r="AH2481" s="165">
        <v>1705</v>
      </c>
      <c r="AI2481" s="189">
        <v>2480</v>
      </c>
      <c r="AJ2481" s="189" t="s">
        <v>9415</v>
      </c>
      <c r="AK2481" s="184" t="s">
        <v>9416</v>
      </c>
      <c r="AL2481" s="187" t="s">
        <v>9417</v>
      </c>
    </row>
    <row r="2482" spans="34:38">
      <c r="AH2482" s="165">
        <v>1705</v>
      </c>
      <c r="AI2482" s="189">
        <v>2481</v>
      </c>
      <c r="AJ2482" s="189" t="s">
        <v>9418</v>
      </c>
      <c r="AK2482" s="183" t="s">
        <v>9419</v>
      </c>
      <c r="AL2482" s="186" t="s">
        <v>9420</v>
      </c>
    </row>
    <row r="2483" spans="34:38">
      <c r="AH2483" s="165">
        <v>1705</v>
      </c>
      <c r="AI2483" s="189">
        <v>2482</v>
      </c>
      <c r="AJ2483" s="189" t="s">
        <v>9421</v>
      </c>
      <c r="AK2483" s="184" t="s">
        <v>9422</v>
      </c>
      <c r="AL2483" s="187" t="s">
        <v>9423</v>
      </c>
    </row>
    <row r="2484" spans="34:38">
      <c r="AH2484" s="165">
        <v>1706</v>
      </c>
      <c r="AI2484" s="189">
        <v>2483</v>
      </c>
      <c r="AJ2484" s="189" t="s">
        <v>9424</v>
      </c>
      <c r="AK2484" s="183" t="s">
        <v>5396</v>
      </c>
      <c r="AL2484" s="186" t="s">
        <v>9425</v>
      </c>
    </row>
    <row r="2485" spans="34:38">
      <c r="AH2485" s="165">
        <v>1706</v>
      </c>
      <c r="AI2485" s="189">
        <v>2484</v>
      </c>
      <c r="AJ2485" s="189" t="s">
        <v>9426</v>
      </c>
      <c r="AK2485" s="184" t="s">
        <v>9427</v>
      </c>
      <c r="AL2485" s="187" t="s">
        <v>9428</v>
      </c>
    </row>
    <row r="2486" spans="34:38">
      <c r="AH2486" s="165">
        <v>1706</v>
      </c>
      <c r="AI2486" s="189">
        <v>2485</v>
      </c>
      <c r="AJ2486" s="189" t="s">
        <v>9429</v>
      </c>
      <c r="AK2486" s="183" t="s">
        <v>9430</v>
      </c>
      <c r="AL2486" s="186" t="s">
        <v>9431</v>
      </c>
    </row>
    <row r="2487" spans="34:38">
      <c r="AH2487" s="165">
        <v>1706</v>
      </c>
      <c r="AI2487" s="189">
        <v>2486</v>
      </c>
      <c r="AJ2487" s="189" t="s">
        <v>9432</v>
      </c>
      <c r="AK2487" s="184" t="s">
        <v>9433</v>
      </c>
      <c r="AL2487" s="187" t="s">
        <v>9434</v>
      </c>
    </row>
    <row r="2488" spans="34:38">
      <c r="AH2488" s="165">
        <v>1706</v>
      </c>
      <c r="AI2488" s="189">
        <v>2487</v>
      </c>
      <c r="AJ2488" s="189" t="s">
        <v>9435</v>
      </c>
      <c r="AK2488" s="183" t="s">
        <v>9436</v>
      </c>
      <c r="AL2488" s="186" t="s">
        <v>9437</v>
      </c>
    </row>
    <row r="2489" spans="34:38">
      <c r="AH2489" s="165">
        <v>1706</v>
      </c>
      <c r="AI2489" s="189">
        <v>2488</v>
      </c>
      <c r="AJ2489" s="189" t="s">
        <v>9438</v>
      </c>
      <c r="AK2489" s="184" t="s">
        <v>9439</v>
      </c>
      <c r="AL2489" s="187" t="s">
        <v>9440</v>
      </c>
    </row>
    <row r="2490" spans="34:38">
      <c r="AH2490" s="165">
        <v>1706</v>
      </c>
      <c r="AI2490" s="189">
        <v>2489</v>
      </c>
      <c r="AJ2490" s="189" t="s">
        <v>9441</v>
      </c>
      <c r="AK2490" s="183" t="s">
        <v>9442</v>
      </c>
      <c r="AL2490" s="186" t="s">
        <v>9443</v>
      </c>
    </row>
    <row r="2491" spans="34:38">
      <c r="AH2491" s="165">
        <v>1706</v>
      </c>
      <c r="AI2491" s="189">
        <v>2490</v>
      </c>
      <c r="AJ2491" s="189" t="s">
        <v>9444</v>
      </c>
      <c r="AK2491" s="184" t="s">
        <v>9445</v>
      </c>
      <c r="AL2491" s="187" t="s">
        <v>9446</v>
      </c>
    </row>
    <row r="2492" spans="34:38">
      <c r="AH2492" s="165">
        <v>1706</v>
      </c>
      <c r="AI2492" s="189">
        <v>2491</v>
      </c>
      <c r="AJ2492" s="189" t="s">
        <v>9447</v>
      </c>
      <c r="AK2492" s="183" t="s">
        <v>4146</v>
      </c>
      <c r="AL2492" s="186" t="s">
        <v>9448</v>
      </c>
    </row>
    <row r="2493" spans="34:38">
      <c r="AH2493" s="165">
        <v>1706</v>
      </c>
      <c r="AI2493" s="189">
        <v>2492</v>
      </c>
      <c r="AJ2493" s="189" t="s">
        <v>9449</v>
      </c>
      <c r="AK2493" s="184" t="s">
        <v>9450</v>
      </c>
      <c r="AL2493" s="187" t="s">
        <v>9451</v>
      </c>
    </row>
    <row r="2494" spans="34:38">
      <c r="AH2494" s="165">
        <v>1706</v>
      </c>
      <c r="AI2494" s="189">
        <v>2493</v>
      </c>
      <c r="AJ2494" s="189" t="s">
        <v>9452</v>
      </c>
      <c r="AK2494" s="183" t="s">
        <v>9453</v>
      </c>
      <c r="AL2494" s="186" t="s">
        <v>9454</v>
      </c>
    </row>
    <row r="2495" spans="34:38">
      <c r="AH2495" s="165">
        <v>1706</v>
      </c>
      <c r="AI2495" s="189">
        <v>2494</v>
      </c>
      <c r="AJ2495" s="189" t="s">
        <v>9455</v>
      </c>
      <c r="AK2495" s="184" t="s">
        <v>9456</v>
      </c>
      <c r="AL2495" s="187" t="s">
        <v>9457</v>
      </c>
    </row>
    <row r="2496" spans="34:38">
      <c r="AH2496" s="165">
        <v>1706</v>
      </c>
      <c r="AI2496" s="189">
        <v>2495</v>
      </c>
      <c r="AJ2496" s="189" t="s">
        <v>9458</v>
      </c>
      <c r="AK2496" s="183" t="s">
        <v>8567</v>
      </c>
      <c r="AL2496" s="186" t="s">
        <v>9459</v>
      </c>
    </row>
    <row r="2497" spans="34:38">
      <c r="AH2497" s="165">
        <v>1706</v>
      </c>
      <c r="AI2497" s="189">
        <v>2496</v>
      </c>
      <c r="AJ2497" s="189" t="s">
        <v>9460</v>
      </c>
      <c r="AK2497" s="184" t="s">
        <v>9461</v>
      </c>
      <c r="AL2497" s="187" t="s">
        <v>9462</v>
      </c>
    </row>
    <row r="2498" spans="34:38">
      <c r="AH2498" s="165">
        <v>1706</v>
      </c>
      <c r="AI2498" s="189">
        <v>2497</v>
      </c>
      <c r="AJ2498" s="189" t="s">
        <v>9463</v>
      </c>
      <c r="AK2498" s="183" t="s">
        <v>9464</v>
      </c>
      <c r="AL2498" s="186" t="s">
        <v>9465</v>
      </c>
    </row>
    <row r="2499" spans="34:38">
      <c r="AH2499" s="165">
        <v>1706</v>
      </c>
      <c r="AI2499" s="189">
        <v>2498</v>
      </c>
      <c r="AJ2499" s="189" t="s">
        <v>9466</v>
      </c>
      <c r="AK2499" s="184" t="s">
        <v>9467</v>
      </c>
      <c r="AL2499" s="187" t="s">
        <v>9468</v>
      </c>
    </row>
    <row r="2500" spans="34:38">
      <c r="AH2500" s="165">
        <v>1706</v>
      </c>
      <c r="AI2500" s="189">
        <v>2499</v>
      </c>
      <c r="AJ2500" s="189" t="s">
        <v>9469</v>
      </c>
      <c r="AK2500" s="183" t="s">
        <v>9470</v>
      </c>
      <c r="AL2500" s="186" t="s">
        <v>9471</v>
      </c>
    </row>
    <row r="2501" spans="34:38">
      <c r="AH2501" s="165">
        <v>1706</v>
      </c>
      <c r="AI2501" s="189">
        <v>2500</v>
      </c>
      <c r="AJ2501" s="189" t="s">
        <v>9472</v>
      </c>
      <c r="AK2501" s="184" t="s">
        <v>9473</v>
      </c>
      <c r="AL2501" s="187" t="s">
        <v>9474</v>
      </c>
    </row>
    <row r="2502" spans="34:38">
      <c r="AH2502" s="165">
        <v>1706</v>
      </c>
      <c r="AI2502" s="189">
        <v>2501</v>
      </c>
      <c r="AJ2502" s="189" t="s">
        <v>9475</v>
      </c>
      <c r="AK2502" s="183" t="s">
        <v>9476</v>
      </c>
      <c r="AL2502" s="186" t="s">
        <v>9477</v>
      </c>
    </row>
    <row r="2503" spans="34:38">
      <c r="AH2503" s="165">
        <v>1706</v>
      </c>
      <c r="AI2503" s="189">
        <v>2502</v>
      </c>
      <c r="AJ2503" s="189" t="s">
        <v>9478</v>
      </c>
      <c r="AK2503" s="184" t="s">
        <v>9479</v>
      </c>
      <c r="AL2503" s="187" t="s">
        <v>9480</v>
      </c>
    </row>
    <row r="2504" spans="34:38">
      <c r="AH2504" s="165">
        <v>1706</v>
      </c>
      <c r="AI2504" s="189">
        <v>2503</v>
      </c>
      <c r="AJ2504" s="189" t="s">
        <v>9481</v>
      </c>
      <c r="AK2504" s="183" t="s">
        <v>9482</v>
      </c>
      <c r="AL2504" s="186" t="s">
        <v>9483</v>
      </c>
    </row>
    <row r="2505" spans="34:38">
      <c r="AH2505" s="165">
        <v>1706</v>
      </c>
      <c r="AI2505" s="189">
        <v>2504</v>
      </c>
      <c r="AJ2505" s="189" t="s">
        <v>9484</v>
      </c>
      <c r="AK2505" s="184" t="s">
        <v>9485</v>
      </c>
      <c r="AL2505" s="187" t="s">
        <v>9486</v>
      </c>
    </row>
    <row r="2506" spans="34:38">
      <c r="AH2506" s="165">
        <v>1706</v>
      </c>
      <c r="AI2506" s="189">
        <v>2505</v>
      </c>
      <c r="AJ2506" s="189" t="s">
        <v>9487</v>
      </c>
      <c r="AK2506" s="183" t="s">
        <v>9488</v>
      </c>
      <c r="AL2506" s="186" t="s">
        <v>9489</v>
      </c>
    </row>
    <row r="2507" spans="34:38">
      <c r="AH2507" s="165">
        <v>1706</v>
      </c>
      <c r="AI2507" s="189">
        <v>2506</v>
      </c>
      <c r="AJ2507" s="189" t="s">
        <v>9490</v>
      </c>
      <c r="AK2507" s="184" t="s">
        <v>9491</v>
      </c>
      <c r="AL2507" s="187" t="s">
        <v>9492</v>
      </c>
    </row>
    <row r="2508" spans="34:38">
      <c r="AH2508" s="165">
        <v>1706</v>
      </c>
      <c r="AI2508" s="189">
        <v>2507</v>
      </c>
      <c r="AJ2508" s="189" t="s">
        <v>9493</v>
      </c>
      <c r="AK2508" s="183" t="s">
        <v>9494</v>
      </c>
      <c r="AL2508" s="186" t="s">
        <v>9495</v>
      </c>
    </row>
    <row r="2509" spans="34:38">
      <c r="AH2509" s="165">
        <v>1707</v>
      </c>
      <c r="AI2509" s="189">
        <v>2508</v>
      </c>
      <c r="AJ2509" s="189" t="s">
        <v>9496</v>
      </c>
      <c r="AK2509" s="184" t="s">
        <v>4649</v>
      </c>
      <c r="AL2509" s="187" t="s">
        <v>9497</v>
      </c>
    </row>
    <row r="2510" spans="34:38">
      <c r="AH2510" s="165">
        <v>1707</v>
      </c>
      <c r="AI2510" s="189">
        <v>2509</v>
      </c>
      <c r="AJ2510" s="189" t="s">
        <v>9498</v>
      </c>
      <c r="AK2510" s="183" t="s">
        <v>9499</v>
      </c>
      <c r="AL2510" s="186" t="s">
        <v>9500</v>
      </c>
    </row>
    <row r="2511" spans="34:38">
      <c r="AH2511" s="165">
        <v>1707</v>
      </c>
      <c r="AI2511" s="189">
        <v>2510</v>
      </c>
      <c r="AJ2511" s="189" t="s">
        <v>9501</v>
      </c>
      <c r="AK2511" s="184" t="s">
        <v>9502</v>
      </c>
      <c r="AL2511" s="187" t="s">
        <v>9503</v>
      </c>
    </row>
    <row r="2512" spans="34:38">
      <c r="AH2512" s="165">
        <v>1707</v>
      </c>
      <c r="AI2512" s="189">
        <v>2511</v>
      </c>
      <c r="AJ2512" s="189" t="s">
        <v>9504</v>
      </c>
      <c r="AK2512" s="183" t="s">
        <v>209</v>
      </c>
      <c r="AL2512" s="186" t="s">
        <v>9505</v>
      </c>
    </row>
    <row r="2513" spans="34:38">
      <c r="AH2513" s="165">
        <v>1707</v>
      </c>
      <c r="AI2513" s="189">
        <v>2512</v>
      </c>
      <c r="AJ2513" s="189" t="s">
        <v>9506</v>
      </c>
      <c r="AK2513" s="184" t="s">
        <v>9507</v>
      </c>
      <c r="AL2513" s="187" t="s">
        <v>9508</v>
      </c>
    </row>
    <row r="2514" spans="34:38">
      <c r="AH2514" s="165">
        <v>1707</v>
      </c>
      <c r="AI2514" s="189">
        <v>2513</v>
      </c>
      <c r="AJ2514" s="189" t="s">
        <v>9509</v>
      </c>
      <c r="AK2514" s="183" t="s">
        <v>9510</v>
      </c>
      <c r="AL2514" s="186" t="s">
        <v>9511</v>
      </c>
    </row>
    <row r="2515" spans="34:38">
      <c r="AH2515" s="165">
        <v>1707</v>
      </c>
      <c r="AI2515" s="189">
        <v>2514</v>
      </c>
      <c r="AJ2515" s="189" t="s">
        <v>9512</v>
      </c>
      <c r="AK2515" s="184" t="s">
        <v>9513</v>
      </c>
      <c r="AL2515" s="187" t="s">
        <v>9514</v>
      </c>
    </row>
    <row r="2516" spans="34:38">
      <c r="AH2516" s="165">
        <v>1708</v>
      </c>
      <c r="AI2516" s="189">
        <v>2515</v>
      </c>
      <c r="AJ2516" s="189" t="s">
        <v>9515</v>
      </c>
      <c r="AK2516" s="183" t="s">
        <v>9516</v>
      </c>
      <c r="AL2516" s="186" t="s">
        <v>9517</v>
      </c>
    </row>
    <row r="2517" spans="34:38">
      <c r="AH2517" s="165">
        <v>1708</v>
      </c>
      <c r="AI2517" s="189">
        <v>2516</v>
      </c>
      <c r="AJ2517" s="189" t="s">
        <v>9518</v>
      </c>
      <c r="AK2517" s="184" t="s">
        <v>1169</v>
      </c>
      <c r="AL2517" s="187" t="s">
        <v>9519</v>
      </c>
    </row>
    <row r="2518" spans="34:38">
      <c r="AH2518" s="165">
        <v>1708</v>
      </c>
      <c r="AI2518" s="189">
        <v>2517</v>
      </c>
      <c r="AJ2518" s="189" t="s">
        <v>9520</v>
      </c>
      <c r="AK2518" s="183" t="s">
        <v>9521</v>
      </c>
      <c r="AL2518" s="186" t="s">
        <v>9522</v>
      </c>
    </row>
    <row r="2519" spans="34:38">
      <c r="AH2519" s="165">
        <v>1708</v>
      </c>
      <c r="AI2519" s="189">
        <v>2518</v>
      </c>
      <c r="AJ2519" s="189" t="s">
        <v>9523</v>
      </c>
      <c r="AK2519" s="184" t="s">
        <v>9524</v>
      </c>
      <c r="AL2519" s="187" t="s">
        <v>9525</v>
      </c>
    </row>
    <row r="2520" spans="34:38">
      <c r="AH2520" s="165">
        <v>1708</v>
      </c>
      <c r="AI2520" s="189">
        <v>2519</v>
      </c>
      <c r="AJ2520" s="189" t="s">
        <v>9526</v>
      </c>
      <c r="AK2520" s="183" t="s">
        <v>9527</v>
      </c>
      <c r="AL2520" s="186" t="s">
        <v>9528</v>
      </c>
    </row>
    <row r="2521" spans="34:38">
      <c r="AH2521" s="165">
        <v>1708</v>
      </c>
      <c r="AI2521" s="189">
        <v>2520</v>
      </c>
      <c r="AJ2521" s="189" t="s">
        <v>9529</v>
      </c>
      <c r="AK2521" s="184" t="s">
        <v>9530</v>
      </c>
      <c r="AL2521" s="187" t="s">
        <v>9531</v>
      </c>
    </row>
    <row r="2522" spans="34:38">
      <c r="AH2522" s="165">
        <v>1708</v>
      </c>
      <c r="AI2522" s="189">
        <v>2521</v>
      </c>
      <c r="AJ2522" s="189" t="s">
        <v>9532</v>
      </c>
      <c r="AK2522" s="183" t="s">
        <v>9533</v>
      </c>
      <c r="AL2522" s="186" t="s">
        <v>9534</v>
      </c>
    </row>
    <row r="2523" spans="34:38">
      <c r="AH2523" s="165">
        <v>1708</v>
      </c>
      <c r="AI2523" s="189">
        <v>2522</v>
      </c>
      <c r="AJ2523" s="189" t="s">
        <v>9535</v>
      </c>
      <c r="AK2523" s="184" t="s">
        <v>9536</v>
      </c>
      <c r="AL2523" s="187" t="s">
        <v>9537</v>
      </c>
    </row>
    <row r="2524" spans="34:38">
      <c r="AH2524" s="165">
        <v>1709</v>
      </c>
      <c r="AI2524" s="189">
        <v>2523</v>
      </c>
      <c r="AJ2524" s="189" t="s">
        <v>9538</v>
      </c>
      <c r="AK2524" s="183" t="s">
        <v>9539</v>
      </c>
      <c r="AL2524" s="186" t="s">
        <v>9540</v>
      </c>
    </row>
    <row r="2525" spans="34:38">
      <c r="AH2525" s="165">
        <v>1709</v>
      </c>
      <c r="AI2525" s="189">
        <v>2524</v>
      </c>
      <c r="AJ2525" s="189" t="s">
        <v>9541</v>
      </c>
      <c r="AK2525" s="184" t="s">
        <v>9542</v>
      </c>
      <c r="AL2525" s="187" t="s">
        <v>9543</v>
      </c>
    </row>
    <row r="2526" spans="34:38">
      <c r="AH2526" s="165">
        <v>1709</v>
      </c>
      <c r="AI2526" s="189">
        <v>2525</v>
      </c>
      <c r="AJ2526" s="189" t="s">
        <v>9544</v>
      </c>
      <c r="AK2526" s="183" t="s">
        <v>9545</v>
      </c>
      <c r="AL2526" s="186" t="s">
        <v>9546</v>
      </c>
    </row>
    <row r="2527" spans="34:38">
      <c r="AH2527" s="165">
        <v>1709</v>
      </c>
      <c r="AI2527" s="189">
        <v>2526</v>
      </c>
      <c r="AJ2527" s="189" t="s">
        <v>9547</v>
      </c>
      <c r="AK2527" s="184" t="s">
        <v>9548</v>
      </c>
      <c r="AL2527" s="187" t="s">
        <v>9549</v>
      </c>
    </row>
    <row r="2528" spans="34:38">
      <c r="AH2528" s="165">
        <v>1709</v>
      </c>
      <c r="AI2528" s="189">
        <v>2527</v>
      </c>
      <c r="AJ2528" s="189" t="s">
        <v>9550</v>
      </c>
      <c r="AK2528" s="183" t="s">
        <v>9551</v>
      </c>
      <c r="AL2528" s="186" t="s">
        <v>9552</v>
      </c>
    </row>
    <row r="2529" spans="34:38">
      <c r="AH2529" s="165">
        <v>1710</v>
      </c>
      <c r="AI2529" s="189">
        <v>2528</v>
      </c>
      <c r="AJ2529" s="189" t="s">
        <v>9553</v>
      </c>
      <c r="AK2529" s="184" t="s">
        <v>9554</v>
      </c>
      <c r="AL2529" s="187" t="s">
        <v>9555</v>
      </c>
    </row>
    <row r="2530" spans="34:38">
      <c r="AH2530" s="165">
        <v>1710</v>
      </c>
      <c r="AI2530" s="189">
        <v>2529</v>
      </c>
      <c r="AJ2530" s="189" t="s">
        <v>9556</v>
      </c>
      <c r="AK2530" s="183" t="s">
        <v>9557</v>
      </c>
      <c r="AL2530" s="186" t="s">
        <v>9558</v>
      </c>
    </row>
    <row r="2531" spans="34:38">
      <c r="AH2531" s="165">
        <v>1710</v>
      </c>
      <c r="AI2531" s="189">
        <v>2530</v>
      </c>
      <c r="AJ2531" s="189" t="s">
        <v>9559</v>
      </c>
      <c r="AK2531" s="184" t="s">
        <v>9560</v>
      </c>
      <c r="AL2531" s="187" t="s">
        <v>9561</v>
      </c>
    </row>
    <row r="2532" spans="34:38">
      <c r="AH2532" s="165">
        <v>1710</v>
      </c>
      <c r="AI2532" s="189">
        <v>2531</v>
      </c>
      <c r="AJ2532" s="189" t="s">
        <v>9562</v>
      </c>
      <c r="AK2532" s="183" t="s">
        <v>9563</v>
      </c>
      <c r="AL2532" s="186" t="s">
        <v>9564</v>
      </c>
    </row>
    <row r="2533" spans="34:38">
      <c r="AH2533" s="165">
        <v>1710</v>
      </c>
      <c r="AI2533" s="189">
        <v>2532</v>
      </c>
      <c r="AJ2533" s="189" t="s">
        <v>9565</v>
      </c>
      <c r="AK2533" s="184" t="s">
        <v>9566</v>
      </c>
      <c r="AL2533" s="187" t="s">
        <v>9567</v>
      </c>
    </row>
    <row r="2534" spans="34:38">
      <c r="AH2534" s="165">
        <v>1710</v>
      </c>
      <c r="AI2534" s="189">
        <v>2533</v>
      </c>
      <c r="AJ2534" s="189" t="s">
        <v>9568</v>
      </c>
      <c r="AK2534" s="183" t="s">
        <v>266</v>
      </c>
      <c r="AL2534" s="186" t="s">
        <v>9569</v>
      </c>
    </row>
    <row r="2535" spans="34:38">
      <c r="AH2535" s="165">
        <v>1710</v>
      </c>
      <c r="AI2535" s="189">
        <v>2534</v>
      </c>
      <c r="AJ2535" s="189" t="s">
        <v>9570</v>
      </c>
      <c r="AK2535" s="184" t="s">
        <v>9571</v>
      </c>
      <c r="AL2535" s="187" t="s">
        <v>9572</v>
      </c>
    </row>
    <row r="2536" spans="34:38">
      <c r="AH2536" s="165">
        <v>1710</v>
      </c>
      <c r="AI2536" s="189">
        <v>2535</v>
      </c>
      <c r="AJ2536" s="189" t="s">
        <v>9573</v>
      </c>
      <c r="AK2536" s="183" t="s">
        <v>9574</v>
      </c>
      <c r="AL2536" s="186" t="s">
        <v>9575</v>
      </c>
    </row>
    <row r="2537" spans="34:38">
      <c r="AH2537" s="165">
        <v>1710</v>
      </c>
      <c r="AI2537" s="189">
        <v>2536</v>
      </c>
      <c r="AJ2537" s="189" t="s">
        <v>9576</v>
      </c>
      <c r="AK2537" s="184" t="s">
        <v>9577</v>
      </c>
      <c r="AL2537" s="187" t="s">
        <v>9578</v>
      </c>
    </row>
    <row r="2538" spans="34:38">
      <c r="AH2538" s="165">
        <v>1710</v>
      </c>
      <c r="AI2538" s="189">
        <v>2537</v>
      </c>
      <c r="AJ2538" s="189" t="s">
        <v>9579</v>
      </c>
      <c r="AK2538" s="183" t="s">
        <v>9580</v>
      </c>
      <c r="AL2538" s="186" t="s">
        <v>9581</v>
      </c>
    </row>
    <row r="2539" spans="34:38">
      <c r="AH2539" s="165">
        <v>1710</v>
      </c>
      <c r="AI2539" s="189">
        <v>2538</v>
      </c>
      <c r="AJ2539" s="189" t="s">
        <v>9582</v>
      </c>
      <c r="AK2539" s="184" t="s">
        <v>9583</v>
      </c>
      <c r="AL2539" s="187" t="s">
        <v>9584</v>
      </c>
    </row>
    <row r="2540" spans="34:38">
      <c r="AH2540" s="165">
        <v>1710</v>
      </c>
      <c r="AI2540" s="189">
        <v>2539</v>
      </c>
      <c r="AJ2540" s="189" t="s">
        <v>9585</v>
      </c>
      <c r="AK2540" s="183" t="s">
        <v>9586</v>
      </c>
      <c r="AL2540" s="186" t="s">
        <v>9587</v>
      </c>
    </row>
    <row r="2541" spans="34:38">
      <c r="AH2541" s="165">
        <v>1711</v>
      </c>
      <c r="AI2541" s="189">
        <v>2540</v>
      </c>
      <c r="AJ2541" s="189" t="s">
        <v>9588</v>
      </c>
      <c r="AK2541" s="184" t="s">
        <v>9589</v>
      </c>
      <c r="AL2541" s="187" t="s">
        <v>9590</v>
      </c>
    </row>
    <row r="2542" spans="34:38">
      <c r="AH2542" s="165">
        <v>1711</v>
      </c>
      <c r="AI2542" s="189">
        <v>2541</v>
      </c>
      <c r="AJ2542" s="189" t="s">
        <v>9591</v>
      </c>
      <c r="AK2542" s="183" t="s">
        <v>9592</v>
      </c>
      <c r="AL2542" s="186" t="s">
        <v>9593</v>
      </c>
    </row>
    <row r="2543" spans="34:38">
      <c r="AH2543" s="165">
        <v>1711</v>
      </c>
      <c r="AI2543" s="189">
        <v>2542</v>
      </c>
      <c r="AJ2543" s="189" t="s">
        <v>9594</v>
      </c>
      <c r="AK2543" s="184" t="s">
        <v>8082</v>
      </c>
      <c r="AL2543" s="187" t="s">
        <v>9595</v>
      </c>
    </row>
    <row r="2544" spans="34:38">
      <c r="AH2544" s="165">
        <v>1711</v>
      </c>
      <c r="AI2544" s="189">
        <v>2543</v>
      </c>
      <c r="AJ2544" s="189" t="s">
        <v>9596</v>
      </c>
      <c r="AK2544" s="183" t="s">
        <v>9597</v>
      </c>
      <c r="AL2544" s="186" t="s">
        <v>9598</v>
      </c>
    </row>
    <row r="2545" spans="34:38">
      <c r="AH2545" s="165">
        <v>1711</v>
      </c>
      <c r="AI2545" s="189">
        <v>2544</v>
      </c>
      <c r="AJ2545" s="189" t="s">
        <v>9599</v>
      </c>
      <c r="AK2545" s="184" t="s">
        <v>9600</v>
      </c>
      <c r="AL2545" s="187" t="s">
        <v>9601</v>
      </c>
    </row>
    <row r="2546" spans="34:38">
      <c r="AH2546" s="165">
        <v>1711</v>
      </c>
      <c r="AI2546" s="189">
        <v>2545</v>
      </c>
      <c r="AJ2546" s="189" t="s">
        <v>9602</v>
      </c>
      <c r="AK2546" s="183" t="s">
        <v>9603</v>
      </c>
      <c r="AL2546" s="186" t="s">
        <v>9604</v>
      </c>
    </row>
    <row r="2547" spans="34:38">
      <c r="AH2547" s="165">
        <v>1711</v>
      </c>
      <c r="AI2547" s="189">
        <v>2546</v>
      </c>
      <c r="AJ2547" s="189" t="s">
        <v>9605</v>
      </c>
      <c r="AK2547" s="184" t="s">
        <v>9606</v>
      </c>
      <c r="AL2547" s="187" t="s">
        <v>9607</v>
      </c>
    </row>
    <row r="2548" spans="34:38">
      <c r="AH2548" s="165">
        <v>1712</v>
      </c>
      <c r="AI2548" s="189">
        <v>2547</v>
      </c>
      <c r="AJ2548" s="189" t="s">
        <v>9608</v>
      </c>
      <c r="AK2548" s="183" t="s">
        <v>9609</v>
      </c>
      <c r="AL2548" s="186" t="s">
        <v>9610</v>
      </c>
    </row>
    <row r="2549" spans="34:38">
      <c r="AH2549" s="165">
        <v>1712</v>
      </c>
      <c r="AI2549" s="189">
        <v>2548</v>
      </c>
      <c r="AJ2549" s="189" t="s">
        <v>9611</v>
      </c>
      <c r="AK2549" s="184" t="s">
        <v>9612</v>
      </c>
      <c r="AL2549" s="187" t="s">
        <v>9613</v>
      </c>
    </row>
    <row r="2550" spans="34:38">
      <c r="AH2550" s="165">
        <v>1712</v>
      </c>
      <c r="AI2550" s="189">
        <v>2549</v>
      </c>
      <c r="AJ2550" s="189" t="s">
        <v>9614</v>
      </c>
      <c r="AK2550" s="183" t="s">
        <v>9615</v>
      </c>
      <c r="AL2550" s="186" t="s">
        <v>9616</v>
      </c>
    </row>
    <row r="2551" spans="34:38">
      <c r="AH2551" s="165">
        <v>1712</v>
      </c>
      <c r="AI2551" s="189">
        <v>2550</v>
      </c>
      <c r="AJ2551" s="189" t="s">
        <v>9617</v>
      </c>
      <c r="AK2551" s="184" t="s">
        <v>9618</v>
      </c>
      <c r="AL2551" s="187" t="s">
        <v>9619</v>
      </c>
    </row>
    <row r="2552" spans="34:38">
      <c r="AH2552" s="165">
        <v>1712</v>
      </c>
      <c r="AI2552" s="189">
        <v>2551</v>
      </c>
      <c r="AJ2552" s="189" t="s">
        <v>9620</v>
      </c>
      <c r="AK2552" s="183" t="s">
        <v>9621</v>
      </c>
      <c r="AL2552" s="186" t="s">
        <v>9622</v>
      </c>
    </row>
    <row r="2553" spans="34:38">
      <c r="AH2553" s="165">
        <v>1712</v>
      </c>
      <c r="AI2553" s="189">
        <v>2552</v>
      </c>
      <c r="AJ2553" s="189" t="s">
        <v>9623</v>
      </c>
      <c r="AK2553" s="184" t="s">
        <v>9624</v>
      </c>
      <c r="AL2553" s="187" t="s">
        <v>9625</v>
      </c>
    </row>
    <row r="2554" spans="34:38">
      <c r="AH2554" s="165">
        <v>1712</v>
      </c>
      <c r="AI2554" s="189">
        <v>2553</v>
      </c>
      <c r="AJ2554" s="189" t="s">
        <v>9626</v>
      </c>
      <c r="AK2554" s="183" t="s">
        <v>9627</v>
      </c>
      <c r="AL2554" s="186" t="s">
        <v>9628</v>
      </c>
    </row>
    <row r="2555" spans="34:38">
      <c r="AH2555" s="165">
        <v>1712</v>
      </c>
      <c r="AI2555" s="189">
        <v>2554</v>
      </c>
      <c r="AJ2555" s="189" t="s">
        <v>9629</v>
      </c>
      <c r="AK2555" s="184" t="s">
        <v>9630</v>
      </c>
      <c r="AL2555" s="187" t="s">
        <v>9631</v>
      </c>
    </row>
    <row r="2556" spans="34:38">
      <c r="AH2556" s="165">
        <v>1712</v>
      </c>
      <c r="AI2556" s="189">
        <v>2555</v>
      </c>
      <c r="AJ2556" s="189" t="s">
        <v>9632</v>
      </c>
      <c r="AK2556" s="183" t="s">
        <v>9633</v>
      </c>
      <c r="AL2556" s="186" t="s">
        <v>9634</v>
      </c>
    </row>
    <row r="2557" spans="34:38">
      <c r="AH2557" s="165">
        <v>1712</v>
      </c>
      <c r="AI2557" s="189">
        <v>2556</v>
      </c>
      <c r="AJ2557" s="189" t="s">
        <v>9635</v>
      </c>
      <c r="AK2557" s="184" t="s">
        <v>9636</v>
      </c>
      <c r="AL2557" s="187" t="s">
        <v>9637</v>
      </c>
    </row>
    <row r="2558" spans="34:38">
      <c r="AH2558" s="165">
        <v>1712</v>
      </c>
      <c r="AI2558" s="189">
        <v>2557</v>
      </c>
      <c r="AJ2558" s="189" t="s">
        <v>9638</v>
      </c>
      <c r="AK2558" s="183" t="s">
        <v>9639</v>
      </c>
      <c r="AL2558" s="186" t="s">
        <v>9640</v>
      </c>
    </row>
    <row r="2559" spans="34:38">
      <c r="AH2559" s="165">
        <v>1712</v>
      </c>
      <c r="AI2559" s="189">
        <v>2558</v>
      </c>
      <c r="AJ2559" s="189" t="s">
        <v>9641</v>
      </c>
      <c r="AK2559" s="184" t="s">
        <v>9642</v>
      </c>
      <c r="AL2559" s="187" t="s">
        <v>9643</v>
      </c>
    </row>
    <row r="2560" spans="34:38">
      <c r="AH2560" s="165">
        <v>1712</v>
      </c>
      <c r="AI2560" s="189">
        <v>2559</v>
      </c>
      <c r="AJ2560" s="189" t="s">
        <v>9644</v>
      </c>
      <c r="AK2560" s="183" t="s">
        <v>9645</v>
      </c>
      <c r="AL2560" s="186" t="s">
        <v>9646</v>
      </c>
    </row>
    <row r="2561" spans="34:38">
      <c r="AH2561" s="165">
        <v>1712</v>
      </c>
      <c r="AI2561" s="189">
        <v>2560</v>
      </c>
      <c r="AJ2561" s="189" t="s">
        <v>9647</v>
      </c>
      <c r="AK2561" s="184" t="s">
        <v>9648</v>
      </c>
      <c r="AL2561" s="187" t="s">
        <v>9649</v>
      </c>
    </row>
    <row r="2562" spans="34:38">
      <c r="AH2562" s="165">
        <v>1712</v>
      </c>
      <c r="AI2562" s="189">
        <v>2561</v>
      </c>
      <c r="AJ2562" s="189" t="s">
        <v>9650</v>
      </c>
      <c r="AK2562" s="183" t="s">
        <v>9651</v>
      </c>
      <c r="AL2562" s="186" t="s">
        <v>9652</v>
      </c>
    </row>
    <row r="2563" spans="34:38">
      <c r="AH2563" s="165">
        <v>1712</v>
      </c>
      <c r="AI2563" s="189">
        <v>2562</v>
      </c>
      <c r="AJ2563" s="189" t="s">
        <v>9653</v>
      </c>
      <c r="AK2563" s="184" t="s">
        <v>4182</v>
      </c>
      <c r="AL2563" s="187" t="s">
        <v>9654</v>
      </c>
    </row>
    <row r="2564" spans="34:38">
      <c r="AH2564" s="165">
        <v>1712</v>
      </c>
      <c r="AI2564" s="189">
        <v>2563</v>
      </c>
      <c r="AJ2564" s="189" t="s">
        <v>9655</v>
      </c>
      <c r="AK2564" s="183" t="s">
        <v>9656</v>
      </c>
      <c r="AL2564" s="186" t="s">
        <v>9657</v>
      </c>
    </row>
    <row r="2565" spans="34:38">
      <c r="AH2565" s="165">
        <v>1712</v>
      </c>
      <c r="AI2565" s="189">
        <v>2564</v>
      </c>
      <c r="AJ2565" s="189" t="s">
        <v>9658</v>
      </c>
      <c r="AK2565" s="184" t="s">
        <v>9659</v>
      </c>
      <c r="AL2565" s="187" t="s">
        <v>9660</v>
      </c>
    </row>
    <row r="2566" spans="34:38">
      <c r="AH2566" s="165">
        <v>1712</v>
      </c>
      <c r="AI2566" s="189">
        <v>2565</v>
      </c>
      <c r="AJ2566" s="189" t="s">
        <v>9661</v>
      </c>
      <c r="AK2566" s="183" t="s">
        <v>9662</v>
      </c>
      <c r="AL2566" s="186" t="s">
        <v>9663</v>
      </c>
    </row>
    <row r="2567" spans="34:38">
      <c r="AH2567" s="165">
        <v>1712</v>
      </c>
      <c r="AI2567" s="189">
        <v>2566</v>
      </c>
      <c r="AJ2567" s="189" t="s">
        <v>9664</v>
      </c>
      <c r="AK2567" s="184" t="s">
        <v>9665</v>
      </c>
      <c r="AL2567" s="187" t="s">
        <v>9666</v>
      </c>
    </row>
    <row r="2568" spans="34:38">
      <c r="AH2568" s="165">
        <v>1712</v>
      </c>
      <c r="AI2568" s="189">
        <v>2567</v>
      </c>
      <c r="AJ2568" s="189" t="s">
        <v>9667</v>
      </c>
      <c r="AK2568" s="183" t="s">
        <v>9668</v>
      </c>
      <c r="AL2568" s="186" t="s">
        <v>9669</v>
      </c>
    </row>
    <row r="2569" spans="34:38">
      <c r="AH2569" s="165">
        <v>1712</v>
      </c>
      <c r="AI2569" s="189">
        <v>2568</v>
      </c>
      <c r="AJ2569" s="189" t="s">
        <v>9670</v>
      </c>
      <c r="AK2569" s="184" t="s">
        <v>9671</v>
      </c>
      <c r="AL2569" s="187" t="s">
        <v>9672</v>
      </c>
    </row>
    <row r="2570" spans="34:38">
      <c r="AH2570" s="165">
        <v>1712</v>
      </c>
      <c r="AI2570" s="189">
        <v>2569</v>
      </c>
      <c r="AJ2570" s="189" t="s">
        <v>9673</v>
      </c>
      <c r="AK2570" s="183" t="s">
        <v>9674</v>
      </c>
      <c r="AL2570" s="186" t="s">
        <v>9675</v>
      </c>
    </row>
    <row r="2571" spans="34:38">
      <c r="AH2571" s="165">
        <v>1712</v>
      </c>
      <c r="AI2571" s="189">
        <v>2570</v>
      </c>
      <c r="AJ2571" s="189" t="s">
        <v>9676</v>
      </c>
      <c r="AK2571" s="184" t="s">
        <v>9677</v>
      </c>
      <c r="AL2571" s="187" t="s">
        <v>9678</v>
      </c>
    </row>
    <row r="2572" spans="34:38">
      <c r="AH2572" s="165">
        <v>1712</v>
      </c>
      <c r="AI2572" s="189">
        <v>2571</v>
      </c>
      <c r="AJ2572" s="189" t="s">
        <v>9679</v>
      </c>
      <c r="AK2572" s="183" t="s">
        <v>9680</v>
      </c>
      <c r="AL2572" s="186" t="s">
        <v>9681</v>
      </c>
    </row>
    <row r="2573" spans="34:38">
      <c r="AH2573" s="165">
        <v>1713</v>
      </c>
      <c r="AI2573" s="189">
        <v>2572</v>
      </c>
      <c r="AJ2573" s="189" t="s">
        <v>9682</v>
      </c>
      <c r="AK2573" s="184" t="s">
        <v>9683</v>
      </c>
      <c r="AL2573" s="187" t="s">
        <v>9684</v>
      </c>
    </row>
    <row r="2574" spans="34:38">
      <c r="AH2574" s="165">
        <v>1713</v>
      </c>
      <c r="AI2574" s="189">
        <v>2573</v>
      </c>
      <c r="AJ2574" s="189" t="s">
        <v>9685</v>
      </c>
      <c r="AK2574" s="183" t="s">
        <v>9686</v>
      </c>
      <c r="AL2574" s="186" t="s">
        <v>9687</v>
      </c>
    </row>
    <row r="2575" spans="34:38">
      <c r="AH2575" s="165">
        <v>1713</v>
      </c>
      <c r="AI2575" s="189">
        <v>2574</v>
      </c>
      <c r="AJ2575" s="189" t="s">
        <v>9688</v>
      </c>
      <c r="AK2575" s="184" t="s">
        <v>9689</v>
      </c>
      <c r="AL2575" s="187" t="s">
        <v>9690</v>
      </c>
    </row>
    <row r="2576" spans="34:38">
      <c r="AH2576" s="165">
        <v>1713</v>
      </c>
      <c r="AI2576" s="189">
        <v>2575</v>
      </c>
      <c r="AJ2576" s="189" t="s">
        <v>9691</v>
      </c>
      <c r="AK2576" s="183" t="s">
        <v>9692</v>
      </c>
      <c r="AL2576" s="186" t="s">
        <v>9693</v>
      </c>
    </row>
    <row r="2577" spans="34:38">
      <c r="AH2577" s="165">
        <v>1713</v>
      </c>
      <c r="AI2577" s="189">
        <v>2576</v>
      </c>
      <c r="AJ2577" s="189" t="s">
        <v>9694</v>
      </c>
      <c r="AK2577" s="184" t="s">
        <v>9695</v>
      </c>
      <c r="AL2577" s="187" t="s">
        <v>9696</v>
      </c>
    </row>
    <row r="2578" spans="34:38">
      <c r="AH2578" s="165">
        <v>1713</v>
      </c>
      <c r="AI2578" s="189">
        <v>2577</v>
      </c>
      <c r="AJ2578" s="189" t="s">
        <v>9697</v>
      </c>
      <c r="AK2578" s="183" t="s">
        <v>7466</v>
      </c>
      <c r="AL2578" s="186" t="s">
        <v>9698</v>
      </c>
    </row>
    <row r="2579" spans="34:38">
      <c r="AH2579" s="165">
        <v>1713</v>
      </c>
      <c r="AI2579" s="189">
        <v>2578</v>
      </c>
      <c r="AJ2579" s="189" t="s">
        <v>9699</v>
      </c>
      <c r="AK2579" s="184" t="s">
        <v>9700</v>
      </c>
      <c r="AL2579" s="187" t="s">
        <v>9701</v>
      </c>
    </row>
    <row r="2580" spans="34:38">
      <c r="AH2580" s="165">
        <v>1713</v>
      </c>
      <c r="AI2580" s="189">
        <v>2579</v>
      </c>
      <c r="AJ2580" s="189" t="s">
        <v>9702</v>
      </c>
      <c r="AK2580" s="183" t="s">
        <v>9703</v>
      </c>
      <c r="AL2580" s="186" t="s">
        <v>9704</v>
      </c>
    </row>
    <row r="2581" spans="34:38">
      <c r="AH2581" s="165">
        <v>1713</v>
      </c>
      <c r="AI2581" s="189">
        <v>2580</v>
      </c>
      <c r="AJ2581" s="189" t="s">
        <v>9705</v>
      </c>
      <c r="AK2581" s="184" t="s">
        <v>339</v>
      </c>
      <c r="AL2581" s="187" t="s">
        <v>9706</v>
      </c>
    </row>
    <row r="2582" spans="34:38">
      <c r="AH2582" s="165">
        <v>1713</v>
      </c>
      <c r="AI2582" s="189">
        <v>2581</v>
      </c>
      <c r="AJ2582" s="189" t="s">
        <v>9707</v>
      </c>
      <c r="AK2582" s="183" t="s">
        <v>9708</v>
      </c>
      <c r="AL2582" s="186" t="s">
        <v>9709</v>
      </c>
    </row>
    <row r="2583" spans="34:38">
      <c r="AH2583" s="165">
        <v>1713</v>
      </c>
      <c r="AI2583" s="189">
        <v>2582</v>
      </c>
      <c r="AJ2583" s="189" t="s">
        <v>9710</v>
      </c>
      <c r="AK2583" s="184" t="s">
        <v>9711</v>
      </c>
      <c r="AL2583" s="187" t="s">
        <v>9712</v>
      </c>
    </row>
    <row r="2584" spans="34:38">
      <c r="AH2584" s="165">
        <v>1713</v>
      </c>
      <c r="AI2584" s="189">
        <v>2583</v>
      </c>
      <c r="AJ2584" s="189" t="s">
        <v>9713</v>
      </c>
      <c r="AK2584" s="183" t="s">
        <v>9714</v>
      </c>
      <c r="AL2584" s="186" t="s">
        <v>9715</v>
      </c>
    </row>
    <row r="2585" spans="34:38">
      <c r="AH2585" s="165">
        <v>1713</v>
      </c>
      <c r="AI2585" s="189">
        <v>2584</v>
      </c>
      <c r="AJ2585" s="189" t="s">
        <v>9716</v>
      </c>
      <c r="AK2585" s="184" t="s">
        <v>9717</v>
      </c>
      <c r="AL2585" s="187" t="s">
        <v>9718</v>
      </c>
    </row>
    <row r="2586" spans="34:38">
      <c r="AH2586" s="165">
        <v>1713</v>
      </c>
      <c r="AI2586" s="189">
        <v>2585</v>
      </c>
      <c r="AJ2586" s="189" t="s">
        <v>9719</v>
      </c>
      <c r="AK2586" s="183" t="s">
        <v>9720</v>
      </c>
      <c r="AL2586" s="186" t="s">
        <v>9721</v>
      </c>
    </row>
    <row r="2587" spans="34:38">
      <c r="AH2587" s="165">
        <v>1714</v>
      </c>
      <c r="AI2587" s="189">
        <v>2586</v>
      </c>
      <c r="AJ2587" s="189" t="s">
        <v>9722</v>
      </c>
      <c r="AK2587" s="184" t="s">
        <v>9723</v>
      </c>
      <c r="AL2587" s="187" t="s">
        <v>9724</v>
      </c>
    </row>
    <row r="2588" spans="34:38">
      <c r="AH2588" s="165">
        <v>1714</v>
      </c>
      <c r="AI2588" s="189">
        <v>2587</v>
      </c>
      <c r="AJ2588" s="189" t="s">
        <v>9725</v>
      </c>
      <c r="AK2588" s="183" t="s">
        <v>9726</v>
      </c>
      <c r="AL2588" s="186" t="s">
        <v>9727</v>
      </c>
    </row>
    <row r="2589" spans="34:38">
      <c r="AH2589" s="165">
        <v>1714</v>
      </c>
      <c r="AI2589" s="189">
        <v>2588</v>
      </c>
      <c r="AJ2589" s="189" t="s">
        <v>9728</v>
      </c>
      <c r="AK2589" s="184" t="s">
        <v>1579</v>
      </c>
      <c r="AL2589" s="187" t="s">
        <v>9729</v>
      </c>
    </row>
    <row r="2590" spans="34:38">
      <c r="AH2590" s="165">
        <v>1714</v>
      </c>
      <c r="AI2590" s="189">
        <v>2589</v>
      </c>
      <c r="AJ2590" s="189" t="s">
        <v>9730</v>
      </c>
      <c r="AK2590" s="183" t="s">
        <v>9731</v>
      </c>
      <c r="AL2590" s="186" t="s">
        <v>9732</v>
      </c>
    </row>
    <row r="2591" spans="34:38">
      <c r="AH2591" s="165">
        <v>1714</v>
      </c>
      <c r="AI2591" s="189">
        <v>2590</v>
      </c>
      <c r="AJ2591" s="189" t="s">
        <v>9733</v>
      </c>
      <c r="AK2591" s="184" t="s">
        <v>9734</v>
      </c>
      <c r="AL2591" s="187" t="s">
        <v>9735</v>
      </c>
    </row>
    <row r="2592" spans="34:38">
      <c r="AH2592" s="165">
        <v>1714</v>
      </c>
      <c r="AI2592" s="189">
        <v>2591</v>
      </c>
      <c r="AJ2592" s="189" t="s">
        <v>9736</v>
      </c>
      <c r="AK2592" s="183" t="s">
        <v>9737</v>
      </c>
      <c r="AL2592" s="186" t="s">
        <v>9738</v>
      </c>
    </row>
    <row r="2593" spans="34:38">
      <c r="AH2593" s="165">
        <v>1714</v>
      </c>
      <c r="AI2593" s="189">
        <v>2592</v>
      </c>
      <c r="AJ2593" s="189" t="s">
        <v>9739</v>
      </c>
      <c r="AK2593" s="184" t="s">
        <v>1259</v>
      </c>
      <c r="AL2593" s="187" t="s">
        <v>9740</v>
      </c>
    </row>
    <row r="2594" spans="34:38">
      <c r="AH2594" s="165">
        <v>1714</v>
      </c>
      <c r="AI2594" s="189">
        <v>2593</v>
      </c>
      <c r="AJ2594" s="189" t="s">
        <v>9741</v>
      </c>
      <c r="AK2594" s="183" t="s">
        <v>9742</v>
      </c>
      <c r="AL2594" s="186" t="s">
        <v>9743</v>
      </c>
    </row>
    <row r="2595" spans="34:38">
      <c r="AH2595" s="165">
        <v>1714</v>
      </c>
      <c r="AI2595" s="189">
        <v>2594</v>
      </c>
      <c r="AJ2595" s="189" t="s">
        <v>9744</v>
      </c>
      <c r="AK2595" s="184" t="s">
        <v>9745</v>
      </c>
      <c r="AL2595" s="187" t="s">
        <v>9746</v>
      </c>
    </row>
    <row r="2596" spans="34:38">
      <c r="AH2596" s="165">
        <v>1714</v>
      </c>
      <c r="AI2596" s="189">
        <v>2595</v>
      </c>
      <c r="AJ2596" s="189" t="s">
        <v>9747</v>
      </c>
      <c r="AK2596" s="183" t="s">
        <v>9748</v>
      </c>
      <c r="AL2596" s="186" t="s">
        <v>9749</v>
      </c>
    </row>
    <row r="2597" spans="34:38">
      <c r="AH2597" s="165">
        <v>1714</v>
      </c>
      <c r="AI2597" s="189">
        <v>2596</v>
      </c>
      <c r="AJ2597" s="189" t="s">
        <v>9750</v>
      </c>
      <c r="AK2597" s="184" t="s">
        <v>9751</v>
      </c>
      <c r="AL2597" s="187" t="s">
        <v>9752</v>
      </c>
    </row>
    <row r="2598" spans="34:38">
      <c r="AH2598" s="165">
        <v>1714</v>
      </c>
      <c r="AI2598" s="189">
        <v>2597</v>
      </c>
      <c r="AJ2598" s="189" t="s">
        <v>9753</v>
      </c>
      <c r="AK2598" s="183" t="s">
        <v>9401</v>
      </c>
      <c r="AL2598" s="186" t="s">
        <v>9754</v>
      </c>
    </row>
    <row r="2599" spans="34:38">
      <c r="AH2599" s="165">
        <v>1714</v>
      </c>
      <c r="AI2599" s="189">
        <v>2598</v>
      </c>
      <c r="AJ2599" s="189" t="s">
        <v>9755</v>
      </c>
      <c r="AK2599" s="184" t="s">
        <v>9756</v>
      </c>
      <c r="AL2599" s="187" t="s">
        <v>9757</v>
      </c>
    </row>
    <row r="2600" spans="34:38">
      <c r="AH2600" s="165">
        <v>1714</v>
      </c>
      <c r="AI2600" s="189">
        <v>2599</v>
      </c>
      <c r="AJ2600" s="189" t="s">
        <v>9758</v>
      </c>
      <c r="AK2600" s="183" t="s">
        <v>9759</v>
      </c>
      <c r="AL2600" s="186" t="s">
        <v>9760</v>
      </c>
    </row>
    <row r="2601" spans="34:38">
      <c r="AH2601" s="165">
        <v>1714</v>
      </c>
      <c r="AI2601" s="189">
        <v>2600</v>
      </c>
      <c r="AJ2601" s="189" t="s">
        <v>9761</v>
      </c>
      <c r="AK2601" s="184" t="s">
        <v>9762</v>
      </c>
      <c r="AL2601" s="187" t="s">
        <v>9763</v>
      </c>
    </row>
    <row r="2602" spans="34:38">
      <c r="AH2602" s="165">
        <v>1714</v>
      </c>
      <c r="AI2602" s="189">
        <v>2601</v>
      </c>
      <c r="AJ2602" s="189" t="s">
        <v>9764</v>
      </c>
      <c r="AK2602" s="183" t="s">
        <v>9765</v>
      </c>
      <c r="AL2602" s="186" t="s">
        <v>9766</v>
      </c>
    </row>
    <row r="2603" spans="34:38">
      <c r="AH2603" s="165">
        <v>1714</v>
      </c>
      <c r="AI2603" s="189">
        <v>2602</v>
      </c>
      <c r="AJ2603" s="189" t="s">
        <v>9767</v>
      </c>
      <c r="AK2603" s="184" t="s">
        <v>9768</v>
      </c>
      <c r="AL2603" s="187" t="s">
        <v>9769</v>
      </c>
    </row>
    <row r="2604" spans="34:38">
      <c r="AH2604" s="165">
        <v>1714</v>
      </c>
      <c r="AI2604" s="189">
        <v>2603</v>
      </c>
      <c r="AJ2604" s="189" t="s">
        <v>9770</v>
      </c>
      <c r="AK2604" s="183" t="s">
        <v>9771</v>
      </c>
      <c r="AL2604" s="186" t="s">
        <v>9772</v>
      </c>
    </row>
    <row r="2605" spans="34:38">
      <c r="AH2605" s="165">
        <v>1714</v>
      </c>
      <c r="AI2605" s="189">
        <v>2604</v>
      </c>
      <c r="AJ2605" s="189" t="s">
        <v>9773</v>
      </c>
      <c r="AK2605" s="184" t="s">
        <v>9774</v>
      </c>
      <c r="AL2605" s="187" t="s">
        <v>9775</v>
      </c>
    </row>
    <row r="2606" spans="34:38">
      <c r="AH2606" s="165">
        <v>1714</v>
      </c>
      <c r="AI2606" s="189">
        <v>2605</v>
      </c>
      <c r="AJ2606" s="189" t="s">
        <v>9776</v>
      </c>
      <c r="AK2606" s="183" t="s">
        <v>340</v>
      </c>
      <c r="AL2606" s="186" t="s">
        <v>9777</v>
      </c>
    </row>
    <row r="2607" spans="34:38">
      <c r="AH2607" s="165">
        <v>1801</v>
      </c>
      <c r="AI2607" s="189">
        <v>2606</v>
      </c>
      <c r="AJ2607" s="189" t="s">
        <v>9778</v>
      </c>
      <c r="AK2607" s="184" t="s">
        <v>9779</v>
      </c>
      <c r="AL2607" s="187" t="s">
        <v>9780</v>
      </c>
    </row>
    <row r="2608" spans="34:38">
      <c r="AH2608" s="165">
        <v>1801</v>
      </c>
      <c r="AI2608" s="189">
        <v>2607</v>
      </c>
      <c r="AJ2608" s="189" t="s">
        <v>9781</v>
      </c>
      <c r="AK2608" s="183" t="s">
        <v>9782</v>
      </c>
      <c r="AL2608" s="186" t="s">
        <v>9783</v>
      </c>
    </row>
    <row r="2609" spans="34:38">
      <c r="AH2609" s="165">
        <v>1801</v>
      </c>
      <c r="AI2609" s="189">
        <v>2608</v>
      </c>
      <c r="AJ2609" s="189" t="s">
        <v>9784</v>
      </c>
      <c r="AK2609" s="184" t="s">
        <v>1217</v>
      </c>
      <c r="AL2609" s="187" t="s">
        <v>9785</v>
      </c>
    </row>
    <row r="2610" spans="34:38">
      <c r="AH2610" s="165">
        <v>1801</v>
      </c>
      <c r="AI2610" s="189">
        <v>2609</v>
      </c>
      <c r="AJ2610" s="189" t="s">
        <v>9786</v>
      </c>
      <c r="AK2610" s="183" t="s">
        <v>9787</v>
      </c>
      <c r="AL2610" s="186" t="s">
        <v>9788</v>
      </c>
    </row>
    <row r="2611" spans="34:38">
      <c r="AH2611" s="165">
        <v>1801</v>
      </c>
      <c r="AI2611" s="189">
        <v>2610</v>
      </c>
      <c r="AJ2611" s="189" t="s">
        <v>9789</v>
      </c>
      <c r="AK2611" s="184" t="s">
        <v>9790</v>
      </c>
      <c r="AL2611" s="187" t="s">
        <v>9791</v>
      </c>
    </row>
    <row r="2612" spans="34:38">
      <c r="AH2612" s="165">
        <v>1801</v>
      </c>
      <c r="AI2612" s="189">
        <v>2611</v>
      </c>
      <c r="AJ2612" s="189" t="s">
        <v>9792</v>
      </c>
      <c r="AK2612" s="183" t="s">
        <v>9793</v>
      </c>
      <c r="AL2612" s="186" t="s">
        <v>9794</v>
      </c>
    </row>
    <row r="2613" spans="34:38">
      <c r="AH2613" s="165">
        <v>1801</v>
      </c>
      <c r="AI2613" s="189">
        <v>2612</v>
      </c>
      <c r="AJ2613" s="189" t="s">
        <v>9795</v>
      </c>
      <c r="AK2613" s="184" t="s">
        <v>270</v>
      </c>
      <c r="AL2613" s="187" t="s">
        <v>9796</v>
      </c>
    </row>
    <row r="2614" spans="34:38">
      <c r="AH2614" s="165">
        <v>1801</v>
      </c>
      <c r="AI2614" s="189">
        <v>2613</v>
      </c>
      <c r="AJ2614" s="189" t="s">
        <v>9797</v>
      </c>
      <c r="AK2614" s="183" t="s">
        <v>9798</v>
      </c>
      <c r="AL2614" s="186" t="s">
        <v>9799</v>
      </c>
    </row>
    <row r="2615" spans="34:38">
      <c r="AH2615" s="165">
        <v>1801</v>
      </c>
      <c r="AI2615" s="189">
        <v>2614</v>
      </c>
      <c r="AJ2615" s="189" t="s">
        <v>9800</v>
      </c>
      <c r="AK2615" s="184" t="s">
        <v>9801</v>
      </c>
      <c r="AL2615" s="187" t="s">
        <v>9802</v>
      </c>
    </row>
    <row r="2616" spans="34:38">
      <c r="AH2616" s="165">
        <v>1801</v>
      </c>
      <c r="AI2616" s="189">
        <v>2615</v>
      </c>
      <c r="AJ2616" s="189" t="s">
        <v>9803</v>
      </c>
      <c r="AK2616" s="183" t="s">
        <v>9804</v>
      </c>
      <c r="AL2616" s="186" t="s">
        <v>9805</v>
      </c>
    </row>
    <row r="2617" spans="34:38">
      <c r="AH2617" s="165">
        <v>1801</v>
      </c>
      <c r="AI2617" s="189">
        <v>2616</v>
      </c>
      <c r="AJ2617" s="189" t="s">
        <v>9806</v>
      </c>
      <c r="AK2617" s="184" t="s">
        <v>70</v>
      </c>
      <c r="AL2617" s="187" t="s">
        <v>9807</v>
      </c>
    </row>
    <row r="2618" spans="34:38">
      <c r="AH2618" s="165">
        <v>1801</v>
      </c>
      <c r="AI2618" s="189">
        <v>2617</v>
      </c>
      <c r="AJ2618" s="189" t="s">
        <v>9808</v>
      </c>
      <c r="AK2618" s="183" t="s">
        <v>9809</v>
      </c>
      <c r="AL2618" s="186" t="s">
        <v>9810</v>
      </c>
    </row>
    <row r="2619" spans="34:38">
      <c r="AH2619" s="165">
        <v>1801</v>
      </c>
      <c r="AI2619" s="189">
        <v>2618</v>
      </c>
      <c r="AJ2619" s="189" t="s">
        <v>9811</v>
      </c>
      <c r="AK2619" s="184" t="s">
        <v>9812</v>
      </c>
      <c r="AL2619" s="187" t="s">
        <v>9813</v>
      </c>
    </row>
    <row r="2620" spans="34:38">
      <c r="AH2620" s="165">
        <v>1801</v>
      </c>
      <c r="AI2620" s="189">
        <v>2619</v>
      </c>
      <c r="AJ2620" s="189" t="s">
        <v>9814</v>
      </c>
      <c r="AK2620" s="183" t="s">
        <v>9815</v>
      </c>
      <c r="AL2620" s="186" t="s">
        <v>9816</v>
      </c>
    </row>
    <row r="2621" spans="34:38">
      <c r="AH2621" s="165">
        <v>1802</v>
      </c>
      <c r="AI2621" s="189">
        <v>2620</v>
      </c>
      <c r="AJ2621" s="189" t="s">
        <v>9817</v>
      </c>
      <c r="AK2621" s="184" t="s">
        <v>9818</v>
      </c>
      <c r="AL2621" s="187" t="s">
        <v>9819</v>
      </c>
    </row>
    <row r="2622" spans="34:38">
      <c r="AH2622" s="165">
        <v>1802</v>
      </c>
      <c r="AI2622" s="189">
        <v>2621</v>
      </c>
      <c r="AJ2622" s="189" t="s">
        <v>9820</v>
      </c>
      <c r="AK2622" s="183" t="s">
        <v>9821</v>
      </c>
      <c r="AL2622" s="186" t="s">
        <v>9822</v>
      </c>
    </row>
    <row r="2623" spans="34:38">
      <c r="AH2623" s="165">
        <v>1802</v>
      </c>
      <c r="AI2623" s="189">
        <v>2622</v>
      </c>
      <c r="AJ2623" s="189" t="s">
        <v>9823</v>
      </c>
      <c r="AK2623" s="184" t="s">
        <v>9824</v>
      </c>
      <c r="AL2623" s="187" t="s">
        <v>9825</v>
      </c>
    </row>
    <row r="2624" spans="34:38">
      <c r="AH2624" s="165">
        <v>1802</v>
      </c>
      <c r="AI2624" s="189">
        <v>2623</v>
      </c>
      <c r="AJ2624" s="189" t="s">
        <v>9826</v>
      </c>
      <c r="AK2624" s="183" t="s">
        <v>8881</v>
      </c>
      <c r="AL2624" s="186" t="s">
        <v>9827</v>
      </c>
    </row>
    <row r="2625" spans="34:38">
      <c r="AH2625" s="165">
        <v>1802</v>
      </c>
      <c r="AI2625" s="189">
        <v>2624</v>
      </c>
      <c r="AJ2625" s="189" t="s">
        <v>9828</v>
      </c>
      <c r="AK2625" s="184" t="s">
        <v>105</v>
      </c>
      <c r="AL2625" s="187" t="s">
        <v>9829</v>
      </c>
    </row>
    <row r="2626" spans="34:38">
      <c r="AH2626" s="165">
        <v>1803</v>
      </c>
      <c r="AI2626" s="189">
        <v>2625</v>
      </c>
      <c r="AJ2626" s="189" t="s">
        <v>9830</v>
      </c>
      <c r="AK2626" s="183" t="s">
        <v>9831</v>
      </c>
      <c r="AL2626" s="186" t="s">
        <v>9832</v>
      </c>
    </row>
    <row r="2627" spans="34:38">
      <c r="AH2627" s="165">
        <v>1803</v>
      </c>
      <c r="AI2627" s="189">
        <v>2626</v>
      </c>
      <c r="AJ2627" s="189" t="s">
        <v>9833</v>
      </c>
      <c r="AK2627" s="184" t="s">
        <v>5396</v>
      </c>
      <c r="AL2627" s="187" t="s">
        <v>9834</v>
      </c>
    </row>
    <row r="2628" spans="34:38">
      <c r="AH2628" s="165">
        <v>1803</v>
      </c>
      <c r="AI2628" s="189">
        <v>2627</v>
      </c>
      <c r="AJ2628" s="189" t="s">
        <v>9835</v>
      </c>
      <c r="AK2628" s="183" t="s">
        <v>113</v>
      </c>
      <c r="AL2628" s="186" t="s">
        <v>9836</v>
      </c>
    </row>
    <row r="2629" spans="34:38">
      <c r="AH2629" s="165">
        <v>1803</v>
      </c>
      <c r="AI2629" s="189">
        <v>2628</v>
      </c>
      <c r="AJ2629" s="189" t="s">
        <v>9837</v>
      </c>
      <c r="AK2629" s="184" t="s">
        <v>9838</v>
      </c>
      <c r="AL2629" s="187" t="s">
        <v>9839</v>
      </c>
    </row>
    <row r="2630" spans="34:38">
      <c r="AH2630" s="165">
        <v>1803</v>
      </c>
      <c r="AI2630" s="189">
        <v>2629</v>
      </c>
      <c r="AJ2630" s="189" t="s">
        <v>9840</v>
      </c>
      <c r="AK2630" s="183" t="s">
        <v>9841</v>
      </c>
      <c r="AL2630" s="186" t="s">
        <v>9842</v>
      </c>
    </row>
    <row r="2631" spans="34:38">
      <c r="AH2631" s="165">
        <v>1803</v>
      </c>
      <c r="AI2631" s="189">
        <v>2630</v>
      </c>
      <c r="AJ2631" s="189" t="s">
        <v>9843</v>
      </c>
      <c r="AK2631" s="184" t="s">
        <v>9844</v>
      </c>
      <c r="AL2631" s="187" t="s">
        <v>9845</v>
      </c>
    </row>
    <row r="2632" spans="34:38">
      <c r="AH2632" s="165">
        <v>1803</v>
      </c>
      <c r="AI2632" s="189">
        <v>2631</v>
      </c>
      <c r="AJ2632" s="189" t="s">
        <v>9846</v>
      </c>
      <c r="AK2632" s="183" t="s">
        <v>9847</v>
      </c>
      <c r="AL2632" s="186" t="s">
        <v>9848</v>
      </c>
    </row>
    <row r="2633" spans="34:38">
      <c r="AH2633" s="165">
        <v>1803</v>
      </c>
      <c r="AI2633" s="189">
        <v>2632</v>
      </c>
      <c r="AJ2633" s="189" t="s">
        <v>9849</v>
      </c>
      <c r="AK2633" s="184" t="s">
        <v>9850</v>
      </c>
      <c r="AL2633" s="187" t="s">
        <v>9851</v>
      </c>
    </row>
    <row r="2634" spans="34:38">
      <c r="AH2634" s="165">
        <v>1803</v>
      </c>
      <c r="AI2634" s="189">
        <v>2633</v>
      </c>
      <c r="AJ2634" s="189" t="s">
        <v>9852</v>
      </c>
      <c r="AK2634" s="183" t="s">
        <v>9853</v>
      </c>
      <c r="AL2634" s="186" t="s">
        <v>9854</v>
      </c>
    </row>
    <row r="2635" spans="34:38">
      <c r="AH2635" s="165">
        <v>1803</v>
      </c>
      <c r="AI2635" s="189">
        <v>2634</v>
      </c>
      <c r="AJ2635" s="189" t="s">
        <v>9855</v>
      </c>
      <c r="AK2635" s="184" t="s">
        <v>3624</v>
      </c>
      <c r="AL2635" s="187" t="s">
        <v>9856</v>
      </c>
    </row>
    <row r="2636" spans="34:38">
      <c r="AH2636" s="165">
        <v>1803</v>
      </c>
      <c r="AI2636" s="189">
        <v>2635</v>
      </c>
      <c r="AJ2636" s="189" t="s">
        <v>9857</v>
      </c>
      <c r="AK2636" s="183" t="s">
        <v>9858</v>
      </c>
      <c r="AL2636" s="186" t="s">
        <v>9859</v>
      </c>
    </row>
    <row r="2637" spans="34:38">
      <c r="AH2637" s="165">
        <v>1803</v>
      </c>
      <c r="AI2637" s="189">
        <v>2636</v>
      </c>
      <c r="AJ2637" s="189" t="s">
        <v>9860</v>
      </c>
      <c r="AK2637" s="184" t="s">
        <v>9861</v>
      </c>
      <c r="AL2637" s="187" t="s">
        <v>9862</v>
      </c>
    </row>
    <row r="2638" spans="34:38">
      <c r="AH2638" s="165">
        <v>1803</v>
      </c>
      <c r="AI2638" s="189">
        <v>2637</v>
      </c>
      <c r="AJ2638" s="189" t="s">
        <v>9863</v>
      </c>
      <c r="AK2638" s="183" t="s">
        <v>9864</v>
      </c>
      <c r="AL2638" s="186" t="s">
        <v>9865</v>
      </c>
    </row>
    <row r="2639" spans="34:38">
      <c r="AH2639" s="165">
        <v>1803</v>
      </c>
      <c r="AI2639" s="189">
        <v>2638</v>
      </c>
      <c r="AJ2639" s="189" t="s">
        <v>9866</v>
      </c>
      <c r="AK2639" s="184" t="s">
        <v>9867</v>
      </c>
      <c r="AL2639" s="187" t="s">
        <v>9868</v>
      </c>
    </row>
    <row r="2640" spans="34:38">
      <c r="AH2640" s="165">
        <v>1803</v>
      </c>
      <c r="AI2640" s="189">
        <v>2639</v>
      </c>
      <c r="AJ2640" s="189" t="s">
        <v>9869</v>
      </c>
      <c r="AK2640" s="183" t="s">
        <v>9870</v>
      </c>
      <c r="AL2640" s="186" t="s">
        <v>9871</v>
      </c>
    </row>
    <row r="2641" spans="34:38">
      <c r="AH2641" s="165">
        <v>1803</v>
      </c>
      <c r="AI2641" s="189">
        <v>2640</v>
      </c>
      <c r="AJ2641" s="189" t="s">
        <v>9872</v>
      </c>
      <c r="AK2641" s="184" t="s">
        <v>9873</v>
      </c>
      <c r="AL2641" s="187" t="s">
        <v>9874</v>
      </c>
    </row>
    <row r="2642" spans="34:38">
      <c r="AH2642" s="165">
        <v>1804</v>
      </c>
      <c r="AI2642" s="189">
        <v>2641</v>
      </c>
      <c r="AJ2642" s="189" t="s">
        <v>9875</v>
      </c>
      <c r="AK2642" s="183" t="s">
        <v>120</v>
      </c>
      <c r="AL2642" s="186" t="s">
        <v>9876</v>
      </c>
    </row>
    <row r="2643" spans="34:38">
      <c r="AH2643" s="165">
        <v>1804</v>
      </c>
      <c r="AI2643" s="189">
        <v>2642</v>
      </c>
      <c r="AJ2643" s="189" t="s">
        <v>9877</v>
      </c>
      <c r="AK2643" s="184" t="s">
        <v>9878</v>
      </c>
      <c r="AL2643" s="187" t="s">
        <v>9879</v>
      </c>
    </row>
    <row r="2644" spans="34:38">
      <c r="AH2644" s="165">
        <v>1804</v>
      </c>
      <c r="AI2644" s="189">
        <v>2643</v>
      </c>
      <c r="AJ2644" s="189" t="s">
        <v>9880</v>
      </c>
      <c r="AK2644" s="183" t="s">
        <v>9881</v>
      </c>
      <c r="AL2644" s="186" t="s">
        <v>9882</v>
      </c>
    </row>
    <row r="2645" spans="34:38">
      <c r="AH2645" s="165">
        <v>1804</v>
      </c>
      <c r="AI2645" s="189">
        <v>2644</v>
      </c>
      <c r="AJ2645" s="189" t="s">
        <v>9883</v>
      </c>
      <c r="AK2645" s="184" t="s">
        <v>3014</v>
      </c>
      <c r="AL2645" s="187" t="s">
        <v>9884</v>
      </c>
    </row>
    <row r="2646" spans="34:38">
      <c r="AH2646" s="165">
        <v>1804</v>
      </c>
      <c r="AI2646" s="189">
        <v>2645</v>
      </c>
      <c r="AJ2646" s="189" t="s">
        <v>9885</v>
      </c>
      <c r="AK2646" s="183" t="s">
        <v>3792</v>
      </c>
      <c r="AL2646" s="186" t="s">
        <v>9886</v>
      </c>
    </row>
    <row r="2647" spans="34:38">
      <c r="AH2647" s="165">
        <v>1804</v>
      </c>
      <c r="AI2647" s="189">
        <v>2646</v>
      </c>
      <c r="AJ2647" s="189" t="s">
        <v>9887</v>
      </c>
      <c r="AK2647" s="184" t="s">
        <v>3618</v>
      </c>
      <c r="AL2647" s="187" t="s">
        <v>9888</v>
      </c>
    </row>
    <row r="2648" spans="34:38">
      <c r="AH2648" s="165">
        <v>1804</v>
      </c>
      <c r="AI2648" s="189">
        <v>2647</v>
      </c>
      <c r="AJ2648" s="189" t="s">
        <v>9889</v>
      </c>
      <c r="AK2648" s="183" t="s">
        <v>1391</v>
      </c>
      <c r="AL2648" s="186" t="s">
        <v>9890</v>
      </c>
    </row>
    <row r="2649" spans="34:38">
      <c r="AH2649" s="165">
        <v>1804</v>
      </c>
      <c r="AI2649" s="189">
        <v>2648</v>
      </c>
      <c r="AJ2649" s="189" t="s">
        <v>9891</v>
      </c>
      <c r="AK2649" s="184" t="s">
        <v>9892</v>
      </c>
      <c r="AL2649" s="187" t="s">
        <v>9893</v>
      </c>
    </row>
    <row r="2650" spans="34:38">
      <c r="AH2650" s="165">
        <v>1804</v>
      </c>
      <c r="AI2650" s="189">
        <v>2649</v>
      </c>
      <c r="AJ2650" s="189" t="s">
        <v>9894</v>
      </c>
      <c r="AK2650" s="183" t="s">
        <v>9895</v>
      </c>
      <c r="AL2650" s="186" t="s">
        <v>9896</v>
      </c>
    </row>
    <row r="2651" spans="34:38">
      <c r="AH2651" s="165">
        <v>1804</v>
      </c>
      <c r="AI2651" s="189">
        <v>2650</v>
      </c>
      <c r="AJ2651" s="189" t="s">
        <v>9897</v>
      </c>
      <c r="AK2651" s="184" t="s">
        <v>9898</v>
      </c>
      <c r="AL2651" s="187" t="s">
        <v>9899</v>
      </c>
    </row>
    <row r="2652" spans="34:38">
      <c r="AH2652" s="165">
        <v>1804</v>
      </c>
      <c r="AI2652" s="189">
        <v>2651</v>
      </c>
      <c r="AJ2652" s="189" t="s">
        <v>9900</v>
      </c>
      <c r="AK2652" s="183" t="s">
        <v>9901</v>
      </c>
      <c r="AL2652" s="186" t="s">
        <v>9902</v>
      </c>
    </row>
    <row r="2653" spans="34:38">
      <c r="AH2653" s="165">
        <v>1804</v>
      </c>
      <c r="AI2653" s="189">
        <v>2652</v>
      </c>
      <c r="AJ2653" s="189" t="s">
        <v>9903</v>
      </c>
      <c r="AK2653" s="184" t="s">
        <v>9904</v>
      </c>
      <c r="AL2653" s="187" t="s">
        <v>9905</v>
      </c>
    </row>
    <row r="2654" spans="34:38">
      <c r="AH2654" s="165">
        <v>1804</v>
      </c>
      <c r="AI2654" s="189">
        <v>2653</v>
      </c>
      <c r="AJ2654" s="189" t="s">
        <v>9906</v>
      </c>
      <c r="AK2654" s="183" t="s">
        <v>4515</v>
      </c>
      <c r="AL2654" s="186" t="s">
        <v>9907</v>
      </c>
    </row>
    <row r="2655" spans="34:38">
      <c r="AH2655" s="165">
        <v>1804</v>
      </c>
      <c r="AI2655" s="189">
        <v>2654</v>
      </c>
      <c r="AJ2655" s="189" t="s">
        <v>9908</v>
      </c>
      <c r="AK2655" s="184" t="s">
        <v>9909</v>
      </c>
      <c r="AL2655" s="187" t="s">
        <v>9910</v>
      </c>
    </row>
    <row r="2656" spans="34:38">
      <c r="AH2656" s="165">
        <v>1805</v>
      </c>
      <c r="AI2656" s="189">
        <v>2655</v>
      </c>
      <c r="AJ2656" s="189" t="s">
        <v>9911</v>
      </c>
      <c r="AK2656" s="183" t="s">
        <v>9912</v>
      </c>
      <c r="AL2656" s="186" t="s">
        <v>9913</v>
      </c>
    </row>
    <row r="2657" spans="34:38">
      <c r="AH2657" s="165">
        <v>1805</v>
      </c>
      <c r="AI2657" s="189">
        <v>2656</v>
      </c>
      <c r="AJ2657" s="189" t="s">
        <v>9914</v>
      </c>
      <c r="AK2657" s="184" t="s">
        <v>9915</v>
      </c>
      <c r="AL2657" s="187" t="s">
        <v>9916</v>
      </c>
    </row>
    <row r="2658" spans="34:38">
      <c r="AH2658" s="165">
        <v>1805</v>
      </c>
      <c r="AI2658" s="189">
        <v>2657</v>
      </c>
      <c r="AJ2658" s="189" t="s">
        <v>9917</v>
      </c>
      <c r="AK2658" s="183" t="s">
        <v>9918</v>
      </c>
      <c r="AL2658" s="186" t="s">
        <v>9919</v>
      </c>
    </row>
    <row r="2659" spans="34:38">
      <c r="AH2659" s="165">
        <v>1805</v>
      </c>
      <c r="AI2659" s="189">
        <v>2658</v>
      </c>
      <c r="AJ2659" s="189" t="s">
        <v>9920</v>
      </c>
      <c r="AK2659" s="184" t="s">
        <v>9921</v>
      </c>
      <c r="AL2659" s="187" t="s">
        <v>9922</v>
      </c>
    </row>
    <row r="2660" spans="34:38">
      <c r="AH2660" s="165">
        <v>1805</v>
      </c>
      <c r="AI2660" s="189">
        <v>2659</v>
      </c>
      <c r="AJ2660" s="189" t="s">
        <v>9923</v>
      </c>
      <c r="AK2660" s="183" t="s">
        <v>9924</v>
      </c>
      <c r="AL2660" s="186" t="s">
        <v>9925</v>
      </c>
    </row>
    <row r="2661" spans="34:38">
      <c r="AH2661" s="165">
        <v>1805</v>
      </c>
      <c r="AI2661" s="189">
        <v>2660</v>
      </c>
      <c r="AJ2661" s="189" t="s">
        <v>9926</v>
      </c>
      <c r="AK2661" s="184" t="s">
        <v>9927</v>
      </c>
      <c r="AL2661" s="187" t="s">
        <v>9928</v>
      </c>
    </row>
    <row r="2662" spans="34:38">
      <c r="AH2662" s="165">
        <v>1805</v>
      </c>
      <c r="AI2662" s="189">
        <v>2661</v>
      </c>
      <c r="AJ2662" s="189" t="s">
        <v>9929</v>
      </c>
      <c r="AK2662" s="183" t="s">
        <v>9930</v>
      </c>
      <c r="AL2662" s="186" t="s">
        <v>9931</v>
      </c>
    </row>
    <row r="2663" spans="34:38">
      <c r="AH2663" s="165">
        <v>1805</v>
      </c>
      <c r="AI2663" s="189">
        <v>2662</v>
      </c>
      <c r="AJ2663" s="189" t="s">
        <v>9932</v>
      </c>
      <c r="AK2663" s="184" t="s">
        <v>9933</v>
      </c>
      <c r="AL2663" s="187" t="s">
        <v>9934</v>
      </c>
    </row>
    <row r="2664" spans="34:38">
      <c r="AH2664" s="165">
        <v>1805</v>
      </c>
      <c r="AI2664" s="189">
        <v>2663</v>
      </c>
      <c r="AJ2664" s="189" t="s">
        <v>9935</v>
      </c>
      <c r="AK2664" s="183" t="s">
        <v>9936</v>
      </c>
      <c r="AL2664" s="186" t="s">
        <v>9937</v>
      </c>
    </row>
    <row r="2665" spans="34:38">
      <c r="AH2665" s="165">
        <v>1805</v>
      </c>
      <c r="AI2665" s="189">
        <v>2664</v>
      </c>
      <c r="AJ2665" s="189" t="s">
        <v>9938</v>
      </c>
      <c r="AK2665" s="184" t="s">
        <v>9939</v>
      </c>
      <c r="AL2665" s="187" t="s">
        <v>9940</v>
      </c>
    </row>
    <row r="2666" spans="34:38">
      <c r="AH2666" s="165">
        <v>1805</v>
      </c>
      <c r="AI2666" s="189">
        <v>2665</v>
      </c>
      <c r="AJ2666" s="189" t="s">
        <v>9941</v>
      </c>
      <c r="AK2666" s="183" t="s">
        <v>9942</v>
      </c>
      <c r="AL2666" s="186" t="s">
        <v>9943</v>
      </c>
    </row>
    <row r="2667" spans="34:38">
      <c r="AH2667" s="165">
        <v>1805</v>
      </c>
      <c r="AI2667" s="189">
        <v>2666</v>
      </c>
      <c r="AJ2667" s="189" t="s">
        <v>9944</v>
      </c>
      <c r="AK2667" s="184" t="s">
        <v>9945</v>
      </c>
      <c r="AL2667" s="187" t="s">
        <v>9946</v>
      </c>
    </row>
    <row r="2668" spans="34:38">
      <c r="AH2668" s="165">
        <v>1805</v>
      </c>
      <c r="AI2668" s="189">
        <v>2667</v>
      </c>
      <c r="AJ2668" s="189" t="s">
        <v>9947</v>
      </c>
      <c r="AK2668" s="183" t="s">
        <v>9948</v>
      </c>
      <c r="AL2668" s="186" t="s">
        <v>9949</v>
      </c>
    </row>
    <row r="2669" spans="34:38">
      <c r="AH2669" s="165">
        <v>1805</v>
      </c>
      <c r="AI2669" s="189">
        <v>2668</v>
      </c>
      <c r="AJ2669" s="189" t="s">
        <v>9950</v>
      </c>
      <c r="AK2669" s="184" t="s">
        <v>9951</v>
      </c>
      <c r="AL2669" s="187" t="s">
        <v>9952</v>
      </c>
    </row>
    <row r="2670" spans="34:38">
      <c r="AH2670" s="165">
        <v>1805</v>
      </c>
      <c r="AI2670" s="189">
        <v>2669</v>
      </c>
      <c r="AJ2670" s="189" t="s">
        <v>9953</v>
      </c>
      <c r="AK2670" s="183" t="s">
        <v>9954</v>
      </c>
      <c r="AL2670" s="186" t="s">
        <v>9955</v>
      </c>
    </row>
    <row r="2671" spans="34:38">
      <c r="AH2671" s="165">
        <v>1805</v>
      </c>
      <c r="AI2671" s="189">
        <v>2670</v>
      </c>
      <c r="AJ2671" s="189" t="s">
        <v>9956</v>
      </c>
      <c r="AK2671" s="184" t="s">
        <v>9957</v>
      </c>
      <c r="AL2671" s="187" t="s">
        <v>9958</v>
      </c>
    </row>
    <row r="2672" spans="34:38">
      <c r="AH2672" s="165">
        <v>1805</v>
      </c>
      <c r="AI2672" s="189">
        <v>2671</v>
      </c>
      <c r="AJ2672" s="189" t="s">
        <v>9959</v>
      </c>
      <c r="AK2672" s="183" t="s">
        <v>9960</v>
      </c>
      <c r="AL2672" s="186" t="s">
        <v>9961</v>
      </c>
    </row>
    <row r="2673" spans="34:38">
      <c r="AH2673" s="165">
        <v>1805</v>
      </c>
      <c r="AI2673" s="189">
        <v>2672</v>
      </c>
      <c r="AJ2673" s="189" t="s">
        <v>9962</v>
      </c>
      <c r="AK2673" s="184" t="s">
        <v>9963</v>
      </c>
      <c r="AL2673" s="187" t="s">
        <v>9964</v>
      </c>
    </row>
    <row r="2674" spans="34:38">
      <c r="AH2674" s="165">
        <v>1806</v>
      </c>
      <c r="AI2674" s="189">
        <v>2673</v>
      </c>
      <c r="AJ2674" s="189" t="s">
        <v>9965</v>
      </c>
      <c r="AK2674" s="183" t="s">
        <v>9966</v>
      </c>
      <c r="AL2674" s="186" t="s">
        <v>9967</v>
      </c>
    </row>
    <row r="2675" spans="34:38">
      <c r="AH2675" s="165">
        <v>1806</v>
      </c>
      <c r="AI2675" s="189">
        <v>2674</v>
      </c>
      <c r="AJ2675" s="189" t="s">
        <v>9968</v>
      </c>
      <c r="AK2675" s="184" t="s">
        <v>9969</v>
      </c>
      <c r="AL2675" s="187" t="s">
        <v>9970</v>
      </c>
    </row>
    <row r="2676" spans="34:38">
      <c r="AH2676" s="165">
        <v>1806</v>
      </c>
      <c r="AI2676" s="189">
        <v>2675</v>
      </c>
      <c r="AJ2676" s="189" t="s">
        <v>9971</v>
      </c>
      <c r="AK2676" s="183" t="s">
        <v>9972</v>
      </c>
      <c r="AL2676" s="186" t="s">
        <v>9973</v>
      </c>
    </row>
    <row r="2677" spans="34:38">
      <c r="AH2677" s="165">
        <v>1806</v>
      </c>
      <c r="AI2677" s="189">
        <v>2676</v>
      </c>
      <c r="AJ2677" s="189" t="s">
        <v>9974</v>
      </c>
      <c r="AK2677" s="184" t="s">
        <v>131</v>
      </c>
      <c r="AL2677" s="187" t="s">
        <v>9975</v>
      </c>
    </row>
    <row r="2678" spans="34:38">
      <c r="AH2678" s="165">
        <v>1806</v>
      </c>
      <c r="AI2678" s="189">
        <v>2677</v>
      </c>
      <c r="AJ2678" s="189" t="s">
        <v>9976</v>
      </c>
      <c r="AK2678" s="183" t="s">
        <v>9977</v>
      </c>
      <c r="AL2678" s="186" t="s">
        <v>9978</v>
      </c>
    </row>
    <row r="2679" spans="34:38">
      <c r="AH2679" s="165">
        <v>1806</v>
      </c>
      <c r="AI2679" s="189">
        <v>2678</v>
      </c>
      <c r="AJ2679" s="189" t="s">
        <v>9979</v>
      </c>
      <c r="AK2679" s="184" t="s">
        <v>9980</v>
      </c>
      <c r="AL2679" s="187" t="s">
        <v>9981</v>
      </c>
    </row>
    <row r="2680" spans="34:38">
      <c r="AH2680" s="165">
        <v>1806</v>
      </c>
      <c r="AI2680" s="189">
        <v>2679</v>
      </c>
      <c r="AJ2680" s="189" t="s">
        <v>9982</v>
      </c>
      <c r="AK2680" s="183" t="s">
        <v>9983</v>
      </c>
      <c r="AL2680" s="186" t="s">
        <v>9984</v>
      </c>
    </row>
    <row r="2681" spans="34:38">
      <c r="AH2681" s="165">
        <v>1806</v>
      </c>
      <c r="AI2681" s="189">
        <v>2680</v>
      </c>
      <c r="AJ2681" s="189" t="s">
        <v>9985</v>
      </c>
      <c r="AK2681" s="184" t="s">
        <v>9986</v>
      </c>
      <c r="AL2681" s="187" t="s">
        <v>9987</v>
      </c>
    </row>
    <row r="2682" spans="34:38">
      <c r="AH2682" s="165">
        <v>1806</v>
      </c>
      <c r="AI2682" s="189">
        <v>2681</v>
      </c>
      <c r="AJ2682" s="189" t="s">
        <v>9988</v>
      </c>
      <c r="AK2682" s="183" t="s">
        <v>9989</v>
      </c>
      <c r="AL2682" s="186" t="s">
        <v>9990</v>
      </c>
    </row>
    <row r="2683" spans="34:38">
      <c r="AH2683" s="165">
        <v>1806</v>
      </c>
      <c r="AI2683" s="189">
        <v>2682</v>
      </c>
      <c r="AJ2683" s="189" t="s">
        <v>9991</v>
      </c>
      <c r="AK2683" s="184" t="s">
        <v>9992</v>
      </c>
      <c r="AL2683" s="187" t="s">
        <v>9993</v>
      </c>
    </row>
    <row r="2684" spans="34:38">
      <c r="AH2684" s="165">
        <v>1806</v>
      </c>
      <c r="AI2684" s="189">
        <v>2683</v>
      </c>
      <c r="AJ2684" s="189" t="s">
        <v>9994</v>
      </c>
      <c r="AK2684" s="183" t="s">
        <v>9995</v>
      </c>
      <c r="AL2684" s="186" t="s">
        <v>9996</v>
      </c>
    </row>
    <row r="2685" spans="34:38">
      <c r="AH2685" s="165">
        <v>1806</v>
      </c>
      <c r="AI2685" s="189">
        <v>2684</v>
      </c>
      <c r="AJ2685" s="189" t="s">
        <v>9997</v>
      </c>
      <c r="AK2685" s="184" t="s">
        <v>9998</v>
      </c>
      <c r="AL2685" s="187" t="s">
        <v>9999</v>
      </c>
    </row>
    <row r="2686" spans="34:38">
      <c r="AH2686" s="165">
        <v>1807</v>
      </c>
      <c r="AI2686" s="189">
        <v>2685</v>
      </c>
      <c r="AJ2686" s="189" t="s">
        <v>10000</v>
      </c>
      <c r="AK2686" s="183" t="s">
        <v>10001</v>
      </c>
      <c r="AL2686" s="186" t="s">
        <v>10002</v>
      </c>
    </row>
    <row r="2687" spans="34:38">
      <c r="AH2687" s="165">
        <v>1807</v>
      </c>
      <c r="AI2687" s="189">
        <v>2686</v>
      </c>
      <c r="AJ2687" s="189" t="s">
        <v>10003</v>
      </c>
      <c r="AK2687" s="184" t="s">
        <v>10004</v>
      </c>
      <c r="AL2687" s="187" t="s">
        <v>10005</v>
      </c>
    </row>
    <row r="2688" spans="34:38">
      <c r="AH2688" s="165">
        <v>1807</v>
      </c>
      <c r="AI2688" s="189">
        <v>2687</v>
      </c>
      <c r="AJ2688" s="189" t="s">
        <v>10006</v>
      </c>
      <c r="AK2688" s="183" t="s">
        <v>10007</v>
      </c>
      <c r="AL2688" s="186" t="s">
        <v>10008</v>
      </c>
    </row>
    <row r="2689" spans="34:38">
      <c r="AH2689" s="165">
        <v>1807</v>
      </c>
      <c r="AI2689" s="189">
        <v>2688</v>
      </c>
      <c r="AJ2689" s="189" t="s">
        <v>10009</v>
      </c>
      <c r="AK2689" s="184" t="s">
        <v>10010</v>
      </c>
      <c r="AL2689" s="187" t="s">
        <v>10011</v>
      </c>
    </row>
    <row r="2690" spans="34:38">
      <c r="AH2690" s="165">
        <v>1807</v>
      </c>
      <c r="AI2690" s="189">
        <v>2689</v>
      </c>
      <c r="AJ2690" s="189" t="s">
        <v>10012</v>
      </c>
      <c r="AK2690" s="183" t="s">
        <v>4722</v>
      </c>
      <c r="AL2690" s="186" t="s">
        <v>10013</v>
      </c>
    </row>
    <row r="2691" spans="34:38">
      <c r="AH2691" s="165">
        <v>1807</v>
      </c>
      <c r="AI2691" s="189">
        <v>2690</v>
      </c>
      <c r="AJ2691" s="189" t="s">
        <v>10014</v>
      </c>
      <c r="AK2691" s="184" t="s">
        <v>5032</v>
      </c>
      <c r="AL2691" s="187" t="s">
        <v>10015</v>
      </c>
    </row>
    <row r="2692" spans="34:38">
      <c r="AH2692" s="165">
        <v>1807</v>
      </c>
      <c r="AI2692" s="189">
        <v>2691</v>
      </c>
      <c r="AJ2692" s="189" t="s">
        <v>10016</v>
      </c>
      <c r="AK2692" s="183" t="s">
        <v>10017</v>
      </c>
      <c r="AL2692" s="186" t="s">
        <v>10018</v>
      </c>
    </row>
    <row r="2693" spans="34:38">
      <c r="AH2693" s="165">
        <v>1807</v>
      </c>
      <c r="AI2693" s="189">
        <v>2692</v>
      </c>
      <c r="AJ2693" s="189" t="s">
        <v>10019</v>
      </c>
      <c r="AK2693" s="184" t="s">
        <v>195</v>
      </c>
      <c r="AL2693" s="187" t="s">
        <v>10020</v>
      </c>
    </row>
    <row r="2694" spans="34:38">
      <c r="AH2694" s="165">
        <v>1807</v>
      </c>
      <c r="AI2694" s="189">
        <v>2693</v>
      </c>
      <c r="AJ2694" s="189" t="s">
        <v>10021</v>
      </c>
      <c r="AK2694" s="183" t="s">
        <v>10022</v>
      </c>
      <c r="AL2694" s="186" t="s">
        <v>10023</v>
      </c>
    </row>
    <row r="2695" spans="34:38">
      <c r="AH2695" s="165">
        <v>1807</v>
      </c>
      <c r="AI2695" s="189">
        <v>2694</v>
      </c>
      <c r="AJ2695" s="189" t="s">
        <v>10024</v>
      </c>
      <c r="AK2695" s="184" t="s">
        <v>10025</v>
      </c>
      <c r="AL2695" s="187" t="s">
        <v>10026</v>
      </c>
    </row>
    <row r="2696" spans="34:38">
      <c r="AH2696" s="165">
        <v>1807</v>
      </c>
      <c r="AI2696" s="189">
        <v>2695</v>
      </c>
      <c r="AJ2696" s="189" t="s">
        <v>10027</v>
      </c>
      <c r="AK2696" s="183" t="s">
        <v>5097</v>
      </c>
      <c r="AL2696" s="186" t="s">
        <v>10028</v>
      </c>
    </row>
    <row r="2697" spans="34:38">
      <c r="AH2697" s="165">
        <v>1807</v>
      </c>
      <c r="AI2697" s="189">
        <v>2696</v>
      </c>
      <c r="AJ2697" s="189" t="s">
        <v>10029</v>
      </c>
      <c r="AK2697" s="184" t="s">
        <v>9600</v>
      </c>
      <c r="AL2697" s="187" t="s">
        <v>10030</v>
      </c>
    </row>
    <row r="2698" spans="34:38">
      <c r="AH2698" s="165">
        <v>1807</v>
      </c>
      <c r="AI2698" s="189">
        <v>2697</v>
      </c>
      <c r="AJ2698" s="189" t="s">
        <v>10031</v>
      </c>
      <c r="AK2698" s="183" t="s">
        <v>6959</v>
      </c>
      <c r="AL2698" s="186" t="s">
        <v>10032</v>
      </c>
    </row>
    <row r="2699" spans="34:38">
      <c r="AH2699" s="165">
        <v>1807</v>
      </c>
      <c r="AI2699" s="189">
        <v>2698</v>
      </c>
      <c r="AJ2699" s="189" t="s">
        <v>10033</v>
      </c>
      <c r="AK2699" s="184" t="s">
        <v>10034</v>
      </c>
      <c r="AL2699" s="187" t="s">
        <v>10035</v>
      </c>
    </row>
    <row r="2700" spans="34:38">
      <c r="AH2700" s="165">
        <v>1807</v>
      </c>
      <c r="AI2700" s="189">
        <v>2699</v>
      </c>
      <c r="AJ2700" s="189" t="s">
        <v>10036</v>
      </c>
      <c r="AK2700" s="183" t="s">
        <v>10037</v>
      </c>
      <c r="AL2700" s="186" t="s">
        <v>10038</v>
      </c>
    </row>
    <row r="2701" spans="34:38">
      <c r="AH2701" s="165">
        <v>1807</v>
      </c>
      <c r="AI2701" s="189">
        <v>2700</v>
      </c>
      <c r="AJ2701" s="189" t="s">
        <v>10039</v>
      </c>
      <c r="AK2701" s="184" t="s">
        <v>10040</v>
      </c>
      <c r="AL2701" s="187" t="s">
        <v>10041</v>
      </c>
    </row>
    <row r="2702" spans="34:38">
      <c r="AH2702" s="165">
        <v>1808</v>
      </c>
      <c r="AI2702" s="189">
        <v>2701</v>
      </c>
      <c r="AJ2702" s="189" t="s">
        <v>10042</v>
      </c>
      <c r="AK2702" s="183" t="s">
        <v>10043</v>
      </c>
      <c r="AL2702" s="186" t="s">
        <v>10044</v>
      </c>
    </row>
    <row r="2703" spans="34:38">
      <c r="AH2703" s="165">
        <v>1808</v>
      </c>
      <c r="AI2703" s="189">
        <v>2702</v>
      </c>
      <c r="AJ2703" s="189" t="s">
        <v>10045</v>
      </c>
      <c r="AK2703" s="184" t="s">
        <v>131</v>
      </c>
      <c r="AL2703" s="187" t="s">
        <v>10046</v>
      </c>
    </row>
    <row r="2704" spans="34:38">
      <c r="AH2704" s="165">
        <v>1808</v>
      </c>
      <c r="AI2704" s="189">
        <v>2703</v>
      </c>
      <c r="AJ2704" s="189" t="s">
        <v>10047</v>
      </c>
      <c r="AK2704" s="183" t="s">
        <v>10048</v>
      </c>
      <c r="AL2704" s="186" t="s">
        <v>10049</v>
      </c>
    </row>
    <row r="2705" spans="34:38">
      <c r="AH2705" s="165">
        <v>1808</v>
      </c>
      <c r="AI2705" s="189">
        <v>2704</v>
      </c>
      <c r="AJ2705" s="189" t="s">
        <v>10050</v>
      </c>
      <c r="AK2705" s="184" t="s">
        <v>6284</v>
      </c>
      <c r="AL2705" s="187" t="s">
        <v>10051</v>
      </c>
    </row>
    <row r="2706" spans="34:38">
      <c r="AH2706" s="165">
        <v>1808</v>
      </c>
      <c r="AI2706" s="189">
        <v>2705</v>
      </c>
      <c r="AJ2706" s="189" t="s">
        <v>10052</v>
      </c>
      <c r="AK2706" s="183" t="s">
        <v>4980</v>
      </c>
      <c r="AL2706" s="186" t="s">
        <v>10053</v>
      </c>
    </row>
    <row r="2707" spans="34:38">
      <c r="AH2707" s="165">
        <v>1808</v>
      </c>
      <c r="AI2707" s="189">
        <v>2706</v>
      </c>
      <c r="AJ2707" s="189" t="s">
        <v>10054</v>
      </c>
      <c r="AK2707" s="184" t="s">
        <v>10055</v>
      </c>
      <c r="AL2707" s="187" t="s">
        <v>10056</v>
      </c>
    </row>
    <row r="2708" spans="34:38">
      <c r="AH2708" s="165">
        <v>1808</v>
      </c>
      <c r="AI2708" s="189">
        <v>2707</v>
      </c>
      <c r="AJ2708" s="189" t="s">
        <v>10057</v>
      </c>
      <c r="AK2708" s="183" t="s">
        <v>10058</v>
      </c>
      <c r="AL2708" s="186" t="s">
        <v>10059</v>
      </c>
    </row>
    <row r="2709" spans="34:38">
      <c r="AH2709" s="165">
        <v>1809</v>
      </c>
      <c r="AI2709" s="189">
        <v>2708</v>
      </c>
      <c r="AJ2709" s="189" t="s">
        <v>10060</v>
      </c>
      <c r="AK2709" s="184" t="s">
        <v>10061</v>
      </c>
      <c r="AL2709" s="187" t="s">
        <v>10062</v>
      </c>
    </row>
    <row r="2710" spans="34:38">
      <c r="AH2710" s="165">
        <v>1809</v>
      </c>
      <c r="AI2710" s="189">
        <v>2709</v>
      </c>
      <c r="AJ2710" s="189" t="s">
        <v>10063</v>
      </c>
      <c r="AK2710" s="183" t="s">
        <v>212</v>
      </c>
      <c r="AL2710" s="186" t="s">
        <v>10064</v>
      </c>
    </row>
    <row r="2711" spans="34:38">
      <c r="AH2711" s="165">
        <v>1809</v>
      </c>
      <c r="AI2711" s="189">
        <v>2710</v>
      </c>
      <c r="AJ2711" s="189" t="s">
        <v>10065</v>
      </c>
      <c r="AK2711" s="184" t="s">
        <v>10066</v>
      </c>
      <c r="AL2711" s="187" t="s">
        <v>10067</v>
      </c>
    </row>
    <row r="2712" spans="34:38">
      <c r="AH2712" s="165">
        <v>1809</v>
      </c>
      <c r="AI2712" s="189">
        <v>2711</v>
      </c>
      <c r="AJ2712" s="189" t="s">
        <v>10068</v>
      </c>
      <c r="AK2712" s="183" t="s">
        <v>4632</v>
      </c>
      <c r="AL2712" s="186" t="s">
        <v>10069</v>
      </c>
    </row>
    <row r="2713" spans="34:38">
      <c r="AH2713" s="165">
        <v>1809</v>
      </c>
      <c r="AI2713" s="189">
        <v>2712</v>
      </c>
      <c r="AJ2713" s="189" t="s">
        <v>10070</v>
      </c>
      <c r="AK2713" s="184" t="s">
        <v>10071</v>
      </c>
      <c r="AL2713" s="187" t="s">
        <v>10072</v>
      </c>
    </row>
    <row r="2714" spans="34:38">
      <c r="AH2714" s="165">
        <v>1809</v>
      </c>
      <c r="AI2714" s="189">
        <v>2713</v>
      </c>
      <c r="AJ2714" s="189" t="s">
        <v>10073</v>
      </c>
      <c r="AK2714" s="183" t="s">
        <v>10074</v>
      </c>
      <c r="AL2714" s="186" t="s">
        <v>10075</v>
      </c>
    </row>
    <row r="2715" spans="34:38">
      <c r="AH2715" s="165">
        <v>1809</v>
      </c>
      <c r="AI2715" s="189">
        <v>2714</v>
      </c>
      <c r="AJ2715" s="189" t="s">
        <v>10076</v>
      </c>
      <c r="AK2715" s="184" t="s">
        <v>10077</v>
      </c>
      <c r="AL2715" s="187" t="s">
        <v>10078</v>
      </c>
    </row>
    <row r="2716" spans="34:38">
      <c r="AH2716" s="165">
        <v>1810</v>
      </c>
      <c r="AI2716" s="189">
        <v>2715</v>
      </c>
      <c r="AJ2716" s="189" t="s">
        <v>10079</v>
      </c>
      <c r="AK2716" s="183" t="s">
        <v>10080</v>
      </c>
      <c r="AL2716" s="186" t="s">
        <v>10081</v>
      </c>
    </row>
    <row r="2717" spans="34:38">
      <c r="AH2717" s="165">
        <v>1810</v>
      </c>
      <c r="AI2717" s="189">
        <v>2716</v>
      </c>
      <c r="AJ2717" s="189" t="s">
        <v>10082</v>
      </c>
      <c r="AK2717" s="184" t="s">
        <v>3624</v>
      </c>
      <c r="AL2717" s="187" t="s">
        <v>10083</v>
      </c>
    </row>
    <row r="2718" spans="34:38">
      <c r="AH2718" s="165">
        <v>1810</v>
      </c>
      <c r="AI2718" s="189">
        <v>2717</v>
      </c>
      <c r="AJ2718" s="189" t="s">
        <v>10084</v>
      </c>
      <c r="AK2718" s="183" t="s">
        <v>10085</v>
      </c>
      <c r="AL2718" s="186" t="s">
        <v>10086</v>
      </c>
    </row>
    <row r="2719" spans="34:38">
      <c r="AH2719" s="165">
        <v>1810</v>
      </c>
      <c r="AI2719" s="189">
        <v>2718</v>
      </c>
      <c r="AJ2719" s="189" t="s">
        <v>10087</v>
      </c>
      <c r="AK2719" s="184" t="s">
        <v>10088</v>
      </c>
      <c r="AL2719" s="187" t="s">
        <v>10089</v>
      </c>
    </row>
    <row r="2720" spans="34:38">
      <c r="AH2720" s="165">
        <v>1810</v>
      </c>
      <c r="AI2720" s="189">
        <v>2719</v>
      </c>
      <c r="AJ2720" s="189" t="s">
        <v>10090</v>
      </c>
      <c r="AK2720" s="183" t="s">
        <v>10091</v>
      </c>
      <c r="AL2720" s="186" t="s">
        <v>10092</v>
      </c>
    </row>
    <row r="2721" spans="34:38">
      <c r="AH2721" s="165">
        <v>1810</v>
      </c>
      <c r="AI2721" s="189">
        <v>2720</v>
      </c>
      <c r="AJ2721" s="189" t="s">
        <v>10093</v>
      </c>
      <c r="AK2721" s="184" t="s">
        <v>10094</v>
      </c>
      <c r="AL2721" s="187" t="s">
        <v>10095</v>
      </c>
    </row>
    <row r="2722" spans="34:38">
      <c r="AH2722" s="165">
        <v>1810</v>
      </c>
      <c r="AI2722" s="189">
        <v>2721</v>
      </c>
      <c r="AJ2722" s="189" t="s">
        <v>10096</v>
      </c>
      <c r="AK2722" s="183" t="s">
        <v>10097</v>
      </c>
      <c r="AL2722" s="186" t="s">
        <v>10098</v>
      </c>
    </row>
    <row r="2723" spans="34:38">
      <c r="AH2723" s="165">
        <v>1810</v>
      </c>
      <c r="AI2723" s="189">
        <v>2722</v>
      </c>
      <c r="AJ2723" s="189" t="s">
        <v>10099</v>
      </c>
      <c r="AK2723" s="184" t="s">
        <v>10100</v>
      </c>
      <c r="AL2723" s="187" t="s">
        <v>10101</v>
      </c>
    </row>
    <row r="2724" spans="34:38">
      <c r="AH2724" s="165">
        <v>1811</v>
      </c>
      <c r="AI2724" s="189">
        <v>2723</v>
      </c>
      <c r="AJ2724" s="189" t="s">
        <v>10102</v>
      </c>
      <c r="AK2724" s="183" t="s">
        <v>10103</v>
      </c>
      <c r="AL2724" s="186" t="s">
        <v>10104</v>
      </c>
    </row>
    <row r="2725" spans="34:38">
      <c r="AH2725" s="165">
        <v>1811</v>
      </c>
      <c r="AI2725" s="189">
        <v>2724</v>
      </c>
      <c r="AJ2725" s="189" t="s">
        <v>10105</v>
      </c>
      <c r="AK2725" s="184" t="s">
        <v>10106</v>
      </c>
      <c r="AL2725" s="187" t="s">
        <v>10107</v>
      </c>
    </row>
    <row r="2726" spans="34:38">
      <c r="AH2726" s="165">
        <v>1811</v>
      </c>
      <c r="AI2726" s="189">
        <v>2725</v>
      </c>
      <c r="AJ2726" s="189" t="s">
        <v>10108</v>
      </c>
      <c r="AK2726" s="183" t="s">
        <v>10109</v>
      </c>
      <c r="AL2726" s="186" t="s">
        <v>10110</v>
      </c>
    </row>
    <row r="2727" spans="34:38">
      <c r="AH2727" s="165">
        <v>1811</v>
      </c>
      <c r="AI2727" s="189">
        <v>2726</v>
      </c>
      <c r="AJ2727" s="189" t="s">
        <v>10111</v>
      </c>
      <c r="AK2727" s="184" t="s">
        <v>10112</v>
      </c>
      <c r="AL2727" s="187" t="s">
        <v>10113</v>
      </c>
    </row>
    <row r="2728" spans="34:38">
      <c r="AH2728" s="165">
        <v>1811</v>
      </c>
      <c r="AI2728" s="189">
        <v>2727</v>
      </c>
      <c r="AJ2728" s="189" t="s">
        <v>10114</v>
      </c>
      <c r="AK2728" s="183" t="s">
        <v>10115</v>
      </c>
      <c r="AL2728" s="186" t="s">
        <v>10116</v>
      </c>
    </row>
    <row r="2729" spans="34:38">
      <c r="AH2729" s="165">
        <v>1811</v>
      </c>
      <c r="AI2729" s="189">
        <v>2728</v>
      </c>
      <c r="AJ2729" s="189" t="s">
        <v>10117</v>
      </c>
      <c r="AK2729" s="184" t="s">
        <v>10118</v>
      </c>
      <c r="AL2729" s="187" t="s">
        <v>10119</v>
      </c>
    </row>
    <row r="2730" spans="34:38">
      <c r="AH2730" s="165">
        <v>1811</v>
      </c>
      <c r="AI2730" s="189">
        <v>2729</v>
      </c>
      <c r="AJ2730" s="189" t="s">
        <v>10120</v>
      </c>
      <c r="AK2730" s="183" t="s">
        <v>2288</v>
      </c>
      <c r="AL2730" s="186" t="s">
        <v>10121</v>
      </c>
    </row>
    <row r="2731" spans="34:38">
      <c r="AH2731" s="165">
        <v>1811</v>
      </c>
      <c r="AI2731" s="189">
        <v>2730</v>
      </c>
      <c r="AJ2731" s="189" t="s">
        <v>10122</v>
      </c>
      <c r="AK2731" s="184" t="s">
        <v>10123</v>
      </c>
      <c r="AL2731" s="187" t="s">
        <v>10124</v>
      </c>
    </row>
    <row r="2732" spans="34:38">
      <c r="AH2732" s="165">
        <v>1811</v>
      </c>
      <c r="AI2732" s="189">
        <v>2731</v>
      </c>
      <c r="AJ2732" s="189" t="s">
        <v>10125</v>
      </c>
      <c r="AK2732" s="183" t="s">
        <v>10126</v>
      </c>
      <c r="AL2732" s="186" t="s">
        <v>10127</v>
      </c>
    </row>
    <row r="2733" spans="34:38">
      <c r="AH2733" s="165">
        <v>1811</v>
      </c>
      <c r="AI2733" s="189">
        <v>2732</v>
      </c>
      <c r="AJ2733" s="189" t="s">
        <v>10128</v>
      </c>
      <c r="AK2733" s="184" t="s">
        <v>10129</v>
      </c>
      <c r="AL2733" s="187" t="s">
        <v>10130</v>
      </c>
    </row>
    <row r="2734" spans="34:38">
      <c r="AH2734" s="165">
        <v>1811</v>
      </c>
      <c r="AI2734" s="189">
        <v>2733</v>
      </c>
      <c r="AJ2734" s="189" t="s">
        <v>10131</v>
      </c>
      <c r="AK2734" s="183" t="s">
        <v>10132</v>
      </c>
      <c r="AL2734" s="186" t="s">
        <v>10133</v>
      </c>
    </row>
    <row r="2735" spans="34:38">
      <c r="AH2735" s="165">
        <v>1812</v>
      </c>
      <c r="AI2735" s="189">
        <v>2734</v>
      </c>
      <c r="AJ2735" s="189" t="s">
        <v>10134</v>
      </c>
      <c r="AK2735" s="184" t="s">
        <v>10135</v>
      </c>
      <c r="AL2735" s="187" t="s">
        <v>10136</v>
      </c>
    </row>
    <row r="2736" spans="34:38">
      <c r="AH2736" s="165">
        <v>1812</v>
      </c>
      <c r="AI2736" s="189">
        <v>2735</v>
      </c>
      <c r="AJ2736" s="189" t="s">
        <v>10137</v>
      </c>
      <c r="AK2736" s="183" t="s">
        <v>10138</v>
      </c>
      <c r="AL2736" s="186" t="s">
        <v>10139</v>
      </c>
    </row>
    <row r="2737" spans="34:38">
      <c r="AH2737" s="165">
        <v>1812</v>
      </c>
      <c r="AI2737" s="189">
        <v>2736</v>
      </c>
      <c r="AJ2737" s="189" t="s">
        <v>10140</v>
      </c>
      <c r="AK2737" s="184" t="s">
        <v>10141</v>
      </c>
      <c r="AL2737" s="187" t="s">
        <v>10142</v>
      </c>
    </row>
    <row r="2738" spans="34:38">
      <c r="AH2738" s="165">
        <v>1812</v>
      </c>
      <c r="AI2738" s="189">
        <v>2737</v>
      </c>
      <c r="AJ2738" s="189" t="s">
        <v>10143</v>
      </c>
      <c r="AK2738" s="183" t="s">
        <v>10144</v>
      </c>
      <c r="AL2738" s="186" t="s">
        <v>10145</v>
      </c>
    </row>
    <row r="2739" spans="34:38">
      <c r="AH2739" s="165">
        <v>1812</v>
      </c>
      <c r="AI2739" s="189">
        <v>2738</v>
      </c>
      <c r="AJ2739" s="189" t="s">
        <v>10146</v>
      </c>
      <c r="AK2739" s="184" t="s">
        <v>3801</v>
      </c>
      <c r="AL2739" s="187" t="s">
        <v>10147</v>
      </c>
    </row>
    <row r="2740" spans="34:38">
      <c r="AH2740" s="165">
        <v>1812</v>
      </c>
      <c r="AI2740" s="189">
        <v>2739</v>
      </c>
      <c r="AJ2740" s="189" t="s">
        <v>10148</v>
      </c>
      <c r="AK2740" s="183" t="s">
        <v>10149</v>
      </c>
      <c r="AL2740" s="186" t="s">
        <v>10150</v>
      </c>
    </row>
    <row r="2741" spans="34:38">
      <c r="AH2741" s="165">
        <v>1812</v>
      </c>
      <c r="AI2741" s="189">
        <v>2740</v>
      </c>
      <c r="AJ2741" s="189" t="s">
        <v>10151</v>
      </c>
      <c r="AK2741" s="184" t="s">
        <v>10152</v>
      </c>
      <c r="AL2741" s="187" t="s">
        <v>10153</v>
      </c>
    </row>
    <row r="2742" spans="34:38">
      <c r="AH2742" s="165">
        <v>1813</v>
      </c>
      <c r="AI2742" s="189">
        <v>2741</v>
      </c>
      <c r="AJ2742" s="189" t="s">
        <v>10154</v>
      </c>
      <c r="AK2742" s="183" t="s">
        <v>10155</v>
      </c>
      <c r="AL2742" s="186" t="s">
        <v>10156</v>
      </c>
    </row>
    <row r="2743" spans="34:38">
      <c r="AH2743" s="165">
        <v>1813</v>
      </c>
      <c r="AI2743" s="189">
        <v>2742</v>
      </c>
      <c r="AJ2743" s="189" t="s">
        <v>10157</v>
      </c>
      <c r="AK2743" s="184" t="s">
        <v>10158</v>
      </c>
      <c r="AL2743" s="187" t="s">
        <v>10159</v>
      </c>
    </row>
    <row r="2744" spans="34:38">
      <c r="AH2744" s="165">
        <v>1813</v>
      </c>
      <c r="AI2744" s="189">
        <v>2743</v>
      </c>
      <c r="AJ2744" s="189" t="s">
        <v>10160</v>
      </c>
      <c r="AK2744" s="183" t="s">
        <v>10161</v>
      </c>
      <c r="AL2744" s="186" t="s">
        <v>10162</v>
      </c>
    </row>
    <row r="2745" spans="34:38">
      <c r="AH2745" s="165">
        <v>1813</v>
      </c>
      <c r="AI2745" s="189">
        <v>2744</v>
      </c>
      <c r="AJ2745" s="189" t="s">
        <v>10163</v>
      </c>
      <c r="AK2745" s="184" t="s">
        <v>261</v>
      </c>
      <c r="AL2745" s="187" t="s">
        <v>10164</v>
      </c>
    </row>
    <row r="2746" spans="34:38">
      <c r="AH2746" s="165">
        <v>1813</v>
      </c>
      <c r="AI2746" s="189">
        <v>2745</v>
      </c>
      <c r="AJ2746" s="189" t="s">
        <v>10165</v>
      </c>
      <c r="AK2746" s="183" t="s">
        <v>10166</v>
      </c>
      <c r="AL2746" s="186" t="s">
        <v>10167</v>
      </c>
    </row>
    <row r="2747" spans="34:38">
      <c r="AH2747" s="165">
        <v>1813</v>
      </c>
      <c r="AI2747" s="189">
        <v>2746</v>
      </c>
      <c r="AJ2747" s="189" t="s">
        <v>10168</v>
      </c>
      <c r="AK2747" s="184" t="s">
        <v>10169</v>
      </c>
      <c r="AL2747" s="187" t="s">
        <v>10170</v>
      </c>
    </row>
    <row r="2748" spans="34:38">
      <c r="AH2748" s="165">
        <v>1813</v>
      </c>
      <c r="AI2748" s="189">
        <v>2747</v>
      </c>
      <c r="AJ2748" s="189" t="s">
        <v>10171</v>
      </c>
      <c r="AK2748" s="183" t="s">
        <v>10172</v>
      </c>
      <c r="AL2748" s="186" t="s">
        <v>10173</v>
      </c>
    </row>
    <row r="2749" spans="34:38">
      <c r="AH2749" s="165">
        <v>1813</v>
      </c>
      <c r="AI2749" s="189">
        <v>2748</v>
      </c>
      <c r="AJ2749" s="189" t="s">
        <v>10174</v>
      </c>
      <c r="AK2749" s="184" t="s">
        <v>10175</v>
      </c>
      <c r="AL2749" s="187" t="s">
        <v>10176</v>
      </c>
    </row>
    <row r="2750" spans="34:38">
      <c r="AH2750" s="165">
        <v>1813</v>
      </c>
      <c r="AI2750" s="189">
        <v>2749</v>
      </c>
      <c r="AJ2750" s="189" t="s">
        <v>10177</v>
      </c>
      <c r="AK2750" s="183" t="s">
        <v>10178</v>
      </c>
      <c r="AL2750" s="186" t="s">
        <v>10179</v>
      </c>
    </row>
    <row r="2751" spans="34:38">
      <c r="AH2751" s="165">
        <v>1813</v>
      </c>
      <c r="AI2751" s="189">
        <v>2750</v>
      </c>
      <c r="AJ2751" s="189" t="s">
        <v>10180</v>
      </c>
      <c r="AK2751" s="184" t="s">
        <v>10181</v>
      </c>
      <c r="AL2751" s="187" t="s">
        <v>10182</v>
      </c>
    </row>
    <row r="2752" spans="34:38">
      <c r="AH2752" s="165">
        <v>1813</v>
      </c>
      <c r="AI2752" s="189">
        <v>2751</v>
      </c>
      <c r="AJ2752" s="189" t="s">
        <v>10183</v>
      </c>
      <c r="AK2752" s="183" t="s">
        <v>10184</v>
      </c>
      <c r="AL2752" s="186" t="s">
        <v>10185</v>
      </c>
    </row>
    <row r="2753" spans="34:38">
      <c r="AH2753" s="165">
        <v>1814</v>
      </c>
      <c r="AI2753" s="189">
        <v>2752</v>
      </c>
      <c r="AJ2753" s="189" t="s">
        <v>10186</v>
      </c>
      <c r="AK2753" s="184" t="s">
        <v>10187</v>
      </c>
      <c r="AL2753" s="187" t="s">
        <v>10188</v>
      </c>
    </row>
    <row r="2754" spans="34:38">
      <c r="AH2754" s="165">
        <v>1814</v>
      </c>
      <c r="AI2754" s="189">
        <v>2753</v>
      </c>
      <c r="AJ2754" s="189" t="s">
        <v>10189</v>
      </c>
      <c r="AK2754" s="183" t="s">
        <v>9858</v>
      </c>
      <c r="AL2754" s="186" t="s">
        <v>10190</v>
      </c>
    </row>
    <row r="2755" spans="34:38">
      <c r="AH2755" s="165">
        <v>1814</v>
      </c>
      <c r="AI2755" s="189">
        <v>2754</v>
      </c>
      <c r="AJ2755" s="189" t="s">
        <v>10191</v>
      </c>
      <c r="AK2755" s="184" t="s">
        <v>10192</v>
      </c>
      <c r="AL2755" s="187" t="s">
        <v>10193</v>
      </c>
    </row>
    <row r="2756" spans="34:38">
      <c r="AH2756" s="165">
        <v>1814</v>
      </c>
      <c r="AI2756" s="189">
        <v>2755</v>
      </c>
      <c r="AJ2756" s="189" t="s">
        <v>10194</v>
      </c>
      <c r="AK2756" s="183" t="s">
        <v>10195</v>
      </c>
      <c r="AL2756" s="186" t="s">
        <v>10196</v>
      </c>
    </row>
    <row r="2757" spans="34:38">
      <c r="AH2757" s="165">
        <v>1814</v>
      </c>
      <c r="AI2757" s="189">
        <v>2756</v>
      </c>
      <c r="AJ2757" s="189" t="s">
        <v>10197</v>
      </c>
      <c r="AK2757" s="184" t="s">
        <v>10198</v>
      </c>
      <c r="AL2757" s="187" t="s">
        <v>10199</v>
      </c>
    </row>
    <row r="2758" spans="34:38">
      <c r="AH2758" s="165">
        <v>1814</v>
      </c>
      <c r="AI2758" s="189">
        <v>2757</v>
      </c>
      <c r="AJ2758" s="189" t="s">
        <v>10200</v>
      </c>
      <c r="AK2758" s="183" t="s">
        <v>10201</v>
      </c>
      <c r="AL2758" s="186" t="s">
        <v>10202</v>
      </c>
    </row>
    <row r="2759" spans="34:38">
      <c r="AH2759" s="165">
        <v>1815</v>
      </c>
      <c r="AI2759" s="189">
        <v>2758</v>
      </c>
      <c r="AJ2759" s="189" t="s">
        <v>10203</v>
      </c>
      <c r="AK2759" s="184" t="s">
        <v>10204</v>
      </c>
      <c r="AL2759" s="187" t="s">
        <v>10205</v>
      </c>
    </row>
    <row r="2760" spans="34:38">
      <c r="AH2760" s="165">
        <v>1815</v>
      </c>
      <c r="AI2760" s="189">
        <v>2759</v>
      </c>
      <c r="AJ2760" s="189" t="s">
        <v>10206</v>
      </c>
      <c r="AK2760" s="183" t="s">
        <v>10207</v>
      </c>
      <c r="AL2760" s="186" t="s">
        <v>10208</v>
      </c>
    </row>
    <row r="2761" spans="34:38">
      <c r="AH2761" s="165">
        <v>1815</v>
      </c>
      <c r="AI2761" s="189">
        <v>2760</v>
      </c>
      <c r="AJ2761" s="189" t="s">
        <v>10209</v>
      </c>
      <c r="AK2761" s="184" t="s">
        <v>10210</v>
      </c>
      <c r="AL2761" s="187" t="s">
        <v>10211</v>
      </c>
    </row>
    <row r="2762" spans="34:38">
      <c r="AH2762" s="165">
        <v>1815</v>
      </c>
      <c r="AI2762" s="189">
        <v>2761</v>
      </c>
      <c r="AJ2762" s="189" t="s">
        <v>10212</v>
      </c>
      <c r="AK2762" s="183" t="s">
        <v>10213</v>
      </c>
      <c r="AL2762" s="186" t="s">
        <v>10214</v>
      </c>
    </row>
    <row r="2763" spans="34:38">
      <c r="AH2763" s="165">
        <v>1815</v>
      </c>
      <c r="AI2763" s="189">
        <v>2762</v>
      </c>
      <c r="AJ2763" s="189" t="s">
        <v>10215</v>
      </c>
      <c r="AK2763" s="184" t="s">
        <v>10216</v>
      </c>
      <c r="AL2763" s="187" t="s">
        <v>10217</v>
      </c>
    </row>
    <row r="2764" spans="34:38">
      <c r="AH2764" s="165">
        <v>1815</v>
      </c>
      <c r="AI2764" s="189">
        <v>2763</v>
      </c>
      <c r="AJ2764" s="189" t="s">
        <v>10218</v>
      </c>
      <c r="AK2764" s="183" t="s">
        <v>10219</v>
      </c>
      <c r="AL2764" s="186" t="s">
        <v>10220</v>
      </c>
    </row>
    <row r="2765" spans="34:38">
      <c r="AH2765" s="165">
        <v>1815</v>
      </c>
      <c r="AI2765" s="189">
        <v>2764</v>
      </c>
      <c r="AJ2765" s="189" t="s">
        <v>10221</v>
      </c>
      <c r="AK2765" s="184" t="s">
        <v>10222</v>
      </c>
      <c r="AL2765" s="187" t="s">
        <v>10223</v>
      </c>
    </row>
    <row r="2766" spans="34:38">
      <c r="AH2766" s="165">
        <v>1815</v>
      </c>
      <c r="AI2766" s="189">
        <v>2765</v>
      </c>
      <c r="AJ2766" s="189" t="s">
        <v>10224</v>
      </c>
      <c r="AK2766" s="183" t="s">
        <v>10225</v>
      </c>
      <c r="AL2766" s="186" t="s">
        <v>10226</v>
      </c>
    </row>
    <row r="2767" spans="34:38">
      <c r="AH2767" s="165">
        <v>1815</v>
      </c>
      <c r="AI2767" s="189">
        <v>2766</v>
      </c>
      <c r="AJ2767" s="189" t="s">
        <v>10227</v>
      </c>
      <c r="AK2767" s="184" t="s">
        <v>10228</v>
      </c>
      <c r="AL2767" s="187" t="s">
        <v>10229</v>
      </c>
    </row>
    <row r="2768" spans="34:38">
      <c r="AH2768" s="165">
        <v>1815</v>
      </c>
      <c r="AI2768" s="189">
        <v>2767</v>
      </c>
      <c r="AJ2768" s="189" t="s">
        <v>10230</v>
      </c>
      <c r="AK2768" s="183" t="s">
        <v>10231</v>
      </c>
      <c r="AL2768" s="186" t="s">
        <v>10232</v>
      </c>
    </row>
    <row r="2769" spans="34:38">
      <c r="AH2769" s="165">
        <v>1815</v>
      </c>
      <c r="AI2769" s="189">
        <v>2768</v>
      </c>
      <c r="AJ2769" s="189" t="s">
        <v>10233</v>
      </c>
      <c r="AK2769" s="184" t="s">
        <v>10234</v>
      </c>
      <c r="AL2769" s="187" t="s">
        <v>10235</v>
      </c>
    </row>
    <row r="2770" spans="34:38">
      <c r="AH2770" s="165">
        <v>1816</v>
      </c>
      <c r="AI2770" s="189">
        <v>2769</v>
      </c>
      <c r="AJ2770" s="189" t="s">
        <v>10236</v>
      </c>
      <c r="AK2770" s="183" t="s">
        <v>10237</v>
      </c>
      <c r="AL2770" s="186" t="s">
        <v>10238</v>
      </c>
    </row>
    <row r="2771" spans="34:38">
      <c r="AH2771" s="165">
        <v>1816</v>
      </c>
      <c r="AI2771" s="189">
        <v>2770</v>
      </c>
      <c r="AJ2771" s="189" t="s">
        <v>10239</v>
      </c>
      <c r="AK2771" s="184" t="s">
        <v>10240</v>
      </c>
      <c r="AL2771" s="187" t="s">
        <v>10241</v>
      </c>
    </row>
    <row r="2772" spans="34:38">
      <c r="AH2772" s="165">
        <v>1816</v>
      </c>
      <c r="AI2772" s="189">
        <v>2771</v>
      </c>
      <c r="AJ2772" s="189" t="s">
        <v>10242</v>
      </c>
      <c r="AK2772" s="183" t="s">
        <v>10243</v>
      </c>
      <c r="AL2772" s="186" t="s">
        <v>10244</v>
      </c>
    </row>
    <row r="2773" spans="34:38">
      <c r="AH2773" s="165">
        <v>1816</v>
      </c>
      <c r="AI2773" s="189">
        <v>2772</v>
      </c>
      <c r="AJ2773" s="189" t="s">
        <v>10245</v>
      </c>
      <c r="AK2773" s="184" t="s">
        <v>10246</v>
      </c>
      <c r="AL2773" s="187" t="s">
        <v>10247</v>
      </c>
    </row>
    <row r="2774" spans="34:38">
      <c r="AH2774" s="165">
        <v>1816</v>
      </c>
      <c r="AI2774" s="189">
        <v>2773</v>
      </c>
      <c r="AJ2774" s="189" t="s">
        <v>10248</v>
      </c>
      <c r="AK2774" s="183" t="s">
        <v>9261</v>
      </c>
      <c r="AL2774" s="186" t="s">
        <v>10249</v>
      </c>
    </row>
    <row r="2775" spans="34:38">
      <c r="AH2775" s="165">
        <v>1816</v>
      </c>
      <c r="AI2775" s="189">
        <v>2774</v>
      </c>
      <c r="AJ2775" s="189" t="s">
        <v>10250</v>
      </c>
      <c r="AK2775" s="184" t="s">
        <v>10251</v>
      </c>
      <c r="AL2775" s="187" t="s">
        <v>10252</v>
      </c>
    </row>
    <row r="2776" spans="34:38">
      <c r="AH2776" s="165">
        <v>1816</v>
      </c>
      <c r="AI2776" s="189">
        <v>2775</v>
      </c>
      <c r="AJ2776" s="189" t="s">
        <v>10253</v>
      </c>
      <c r="AK2776" s="183" t="s">
        <v>10254</v>
      </c>
      <c r="AL2776" s="186" t="s">
        <v>10255</v>
      </c>
    </row>
    <row r="2777" spans="34:38">
      <c r="AH2777" s="165">
        <v>1816</v>
      </c>
      <c r="AI2777" s="189">
        <v>2776</v>
      </c>
      <c r="AJ2777" s="189" t="s">
        <v>10256</v>
      </c>
      <c r="AK2777" s="184" t="s">
        <v>10257</v>
      </c>
      <c r="AL2777" s="187" t="s">
        <v>10258</v>
      </c>
    </row>
    <row r="2778" spans="34:38">
      <c r="AH2778" s="165">
        <v>1816</v>
      </c>
      <c r="AI2778" s="189">
        <v>2777</v>
      </c>
      <c r="AJ2778" s="189" t="s">
        <v>10259</v>
      </c>
      <c r="AK2778" s="183" t="s">
        <v>7519</v>
      </c>
      <c r="AL2778" s="186" t="s">
        <v>10260</v>
      </c>
    </row>
    <row r="2779" spans="34:38">
      <c r="AH2779" s="165">
        <v>1816</v>
      </c>
      <c r="AI2779" s="189">
        <v>2778</v>
      </c>
      <c r="AJ2779" s="189" t="s">
        <v>10261</v>
      </c>
      <c r="AK2779" s="184" t="s">
        <v>10262</v>
      </c>
      <c r="AL2779" s="187" t="s">
        <v>10263</v>
      </c>
    </row>
    <row r="2780" spans="34:38">
      <c r="AH2780" s="165">
        <v>1816</v>
      </c>
      <c r="AI2780" s="189">
        <v>2779</v>
      </c>
      <c r="AJ2780" s="189" t="s">
        <v>10264</v>
      </c>
      <c r="AK2780" s="183" t="s">
        <v>10265</v>
      </c>
      <c r="AL2780" s="186" t="s">
        <v>10266</v>
      </c>
    </row>
    <row r="2781" spans="34:38">
      <c r="AH2781" s="165">
        <v>1816</v>
      </c>
      <c r="AI2781" s="189">
        <v>2780</v>
      </c>
      <c r="AJ2781" s="189" t="s">
        <v>10267</v>
      </c>
      <c r="AK2781" s="184" t="s">
        <v>10268</v>
      </c>
      <c r="AL2781" s="187" t="s">
        <v>10269</v>
      </c>
    </row>
    <row r="2782" spans="34:38">
      <c r="AH2782" s="165">
        <v>1816</v>
      </c>
      <c r="AI2782" s="189">
        <v>2781</v>
      </c>
      <c r="AJ2782" s="189" t="s">
        <v>10270</v>
      </c>
      <c r="AK2782" s="183" t="s">
        <v>10271</v>
      </c>
      <c r="AL2782" s="186" t="s">
        <v>10272</v>
      </c>
    </row>
    <row r="2783" spans="34:38">
      <c r="AH2783" s="165">
        <v>1816</v>
      </c>
      <c r="AI2783" s="189">
        <v>2782</v>
      </c>
      <c r="AJ2783" s="189" t="s">
        <v>10273</v>
      </c>
      <c r="AK2783" s="184" t="s">
        <v>10274</v>
      </c>
      <c r="AL2783" s="187" t="s">
        <v>10275</v>
      </c>
    </row>
    <row r="2784" spans="34:38">
      <c r="AH2784" s="165">
        <v>1817</v>
      </c>
      <c r="AI2784" s="189">
        <v>2783</v>
      </c>
      <c r="AJ2784" s="189" t="s">
        <v>10276</v>
      </c>
      <c r="AK2784" s="183" t="s">
        <v>10277</v>
      </c>
      <c r="AL2784" s="186" t="s">
        <v>10278</v>
      </c>
    </row>
    <row r="2785" spans="34:38">
      <c r="AH2785" s="165">
        <v>1817</v>
      </c>
      <c r="AI2785" s="189">
        <v>2784</v>
      </c>
      <c r="AJ2785" s="189" t="s">
        <v>10279</v>
      </c>
      <c r="AK2785" s="184" t="s">
        <v>10280</v>
      </c>
      <c r="AL2785" s="187" t="s">
        <v>10281</v>
      </c>
    </row>
    <row r="2786" spans="34:38">
      <c r="AH2786" s="165">
        <v>1817</v>
      </c>
      <c r="AI2786" s="189">
        <v>2785</v>
      </c>
      <c r="AJ2786" s="189" t="s">
        <v>10282</v>
      </c>
      <c r="AK2786" s="183" t="s">
        <v>10283</v>
      </c>
      <c r="AL2786" s="186" t="s">
        <v>10284</v>
      </c>
    </row>
    <row r="2787" spans="34:38">
      <c r="AH2787" s="165">
        <v>1817</v>
      </c>
      <c r="AI2787" s="189">
        <v>2786</v>
      </c>
      <c r="AJ2787" s="189" t="s">
        <v>10285</v>
      </c>
      <c r="AK2787" s="184" t="s">
        <v>5558</v>
      </c>
      <c r="AL2787" s="187" t="s">
        <v>10286</v>
      </c>
    </row>
    <row r="2788" spans="34:38">
      <c r="AH2788" s="165">
        <v>1817</v>
      </c>
      <c r="AI2788" s="189">
        <v>2787</v>
      </c>
      <c r="AJ2788" s="189" t="s">
        <v>10287</v>
      </c>
      <c r="AK2788" s="183" t="s">
        <v>10288</v>
      </c>
      <c r="AL2788" s="186" t="s">
        <v>10289</v>
      </c>
    </row>
    <row r="2789" spans="34:38">
      <c r="AH2789" s="165">
        <v>1817</v>
      </c>
      <c r="AI2789" s="189">
        <v>2788</v>
      </c>
      <c r="AJ2789" s="189" t="s">
        <v>10290</v>
      </c>
      <c r="AK2789" s="184" t="s">
        <v>286</v>
      </c>
      <c r="AL2789" s="187" t="s">
        <v>10291</v>
      </c>
    </row>
    <row r="2790" spans="34:38">
      <c r="AH2790" s="165">
        <v>1817</v>
      </c>
      <c r="AI2790" s="189">
        <v>2789</v>
      </c>
      <c r="AJ2790" s="189" t="s">
        <v>10292</v>
      </c>
      <c r="AK2790" s="183" t="s">
        <v>10293</v>
      </c>
      <c r="AL2790" s="186" t="s">
        <v>10294</v>
      </c>
    </row>
    <row r="2791" spans="34:38">
      <c r="AH2791" s="165">
        <v>1817</v>
      </c>
      <c r="AI2791" s="189">
        <v>2790</v>
      </c>
      <c r="AJ2791" s="189" t="s">
        <v>10295</v>
      </c>
      <c r="AK2791" s="184" t="s">
        <v>10296</v>
      </c>
      <c r="AL2791" s="187" t="s">
        <v>10297</v>
      </c>
    </row>
    <row r="2792" spans="34:38">
      <c r="AH2792" s="165">
        <v>1817</v>
      </c>
      <c r="AI2792" s="189">
        <v>2791</v>
      </c>
      <c r="AJ2792" s="189" t="s">
        <v>10298</v>
      </c>
      <c r="AK2792" s="183" t="s">
        <v>10299</v>
      </c>
      <c r="AL2792" s="186" t="s">
        <v>10300</v>
      </c>
    </row>
    <row r="2793" spans="34:38">
      <c r="AH2793" s="165">
        <v>1818</v>
      </c>
      <c r="AI2793" s="189">
        <v>2792</v>
      </c>
      <c r="AJ2793" s="189" t="s">
        <v>10301</v>
      </c>
      <c r="AK2793" s="184" t="s">
        <v>10302</v>
      </c>
      <c r="AL2793" s="187" t="s">
        <v>10303</v>
      </c>
    </row>
    <row r="2794" spans="34:38">
      <c r="AH2794" s="165">
        <v>1818</v>
      </c>
      <c r="AI2794" s="189">
        <v>2793</v>
      </c>
      <c r="AJ2794" s="189" t="s">
        <v>10304</v>
      </c>
      <c r="AK2794" s="183" t="s">
        <v>10305</v>
      </c>
      <c r="AL2794" s="186" t="s">
        <v>10306</v>
      </c>
    </row>
    <row r="2795" spans="34:38">
      <c r="AH2795" s="165">
        <v>1818</v>
      </c>
      <c r="AI2795" s="189">
        <v>2794</v>
      </c>
      <c r="AJ2795" s="189" t="s">
        <v>10307</v>
      </c>
      <c r="AK2795" s="184" t="s">
        <v>10308</v>
      </c>
      <c r="AL2795" s="187" t="s">
        <v>10309</v>
      </c>
    </row>
    <row r="2796" spans="34:38">
      <c r="AH2796" s="165">
        <v>1818</v>
      </c>
      <c r="AI2796" s="189">
        <v>2795</v>
      </c>
      <c r="AJ2796" s="189" t="s">
        <v>10310</v>
      </c>
      <c r="AK2796" s="183" t="s">
        <v>8870</v>
      </c>
      <c r="AL2796" s="186" t="s">
        <v>10311</v>
      </c>
    </row>
    <row r="2797" spans="34:38">
      <c r="AH2797" s="165">
        <v>1818</v>
      </c>
      <c r="AI2797" s="189">
        <v>2796</v>
      </c>
      <c r="AJ2797" s="189" t="s">
        <v>10312</v>
      </c>
      <c r="AK2797" s="184" t="s">
        <v>3350</v>
      </c>
      <c r="AL2797" s="187" t="s">
        <v>10313</v>
      </c>
    </row>
    <row r="2798" spans="34:38">
      <c r="AH2798" s="165">
        <v>1818</v>
      </c>
      <c r="AI2798" s="189">
        <v>2797</v>
      </c>
      <c r="AJ2798" s="189" t="s">
        <v>10314</v>
      </c>
      <c r="AK2798" s="183" t="s">
        <v>10315</v>
      </c>
      <c r="AL2798" s="186" t="s">
        <v>10316</v>
      </c>
    </row>
    <row r="2799" spans="34:38">
      <c r="AH2799" s="165">
        <v>1818</v>
      </c>
      <c r="AI2799" s="189">
        <v>2798</v>
      </c>
      <c r="AJ2799" s="189" t="s">
        <v>10317</v>
      </c>
      <c r="AK2799" s="184" t="s">
        <v>10318</v>
      </c>
      <c r="AL2799" s="187" t="s">
        <v>10319</v>
      </c>
    </row>
    <row r="2800" spans="34:38">
      <c r="AH2800" s="165">
        <v>1818</v>
      </c>
      <c r="AI2800" s="189">
        <v>2799</v>
      </c>
      <c r="AJ2800" s="189" t="s">
        <v>10320</v>
      </c>
      <c r="AK2800" s="183" t="s">
        <v>10321</v>
      </c>
      <c r="AL2800" s="186" t="s">
        <v>10322</v>
      </c>
    </row>
    <row r="2801" spans="34:38">
      <c r="AH2801" s="165">
        <v>1818</v>
      </c>
      <c r="AI2801" s="189">
        <v>2800</v>
      </c>
      <c r="AJ2801" s="189" t="s">
        <v>10323</v>
      </c>
      <c r="AK2801" s="184" t="s">
        <v>9470</v>
      </c>
      <c r="AL2801" s="187" t="s">
        <v>10324</v>
      </c>
    </row>
    <row r="2802" spans="34:38">
      <c r="AH2802" s="165">
        <v>1818</v>
      </c>
      <c r="AI2802" s="189">
        <v>2801</v>
      </c>
      <c r="AJ2802" s="189" t="s">
        <v>10325</v>
      </c>
      <c r="AK2802" s="183" t="s">
        <v>10326</v>
      </c>
      <c r="AL2802" s="186" t="s">
        <v>10327</v>
      </c>
    </row>
    <row r="2803" spans="34:38">
      <c r="AH2803" s="165">
        <v>1818</v>
      </c>
      <c r="AI2803" s="189">
        <v>2802</v>
      </c>
      <c r="AJ2803" s="189" t="s">
        <v>10328</v>
      </c>
      <c r="AK2803" s="184" t="s">
        <v>10329</v>
      </c>
      <c r="AL2803" s="187" t="s">
        <v>10330</v>
      </c>
    </row>
    <row r="2804" spans="34:38">
      <c r="AH2804" s="165">
        <v>1818</v>
      </c>
      <c r="AI2804" s="189">
        <v>2803</v>
      </c>
      <c r="AJ2804" s="189" t="s">
        <v>10331</v>
      </c>
      <c r="AK2804" s="183" t="s">
        <v>10332</v>
      </c>
      <c r="AL2804" s="186" t="s">
        <v>10333</v>
      </c>
    </row>
    <row r="2805" spans="34:38">
      <c r="AH2805" s="165">
        <v>1818</v>
      </c>
      <c r="AI2805" s="189">
        <v>2804</v>
      </c>
      <c r="AJ2805" s="189" t="s">
        <v>10334</v>
      </c>
      <c r="AK2805" s="184" t="s">
        <v>10335</v>
      </c>
      <c r="AL2805" s="187" t="s">
        <v>10336</v>
      </c>
    </row>
    <row r="2806" spans="34:38">
      <c r="AH2806" s="165">
        <v>1819</v>
      </c>
      <c r="AI2806" s="189">
        <v>2805</v>
      </c>
      <c r="AJ2806" s="189" t="s">
        <v>10337</v>
      </c>
      <c r="AK2806" s="183" t="s">
        <v>10338</v>
      </c>
      <c r="AL2806" s="186" t="s">
        <v>10339</v>
      </c>
    </row>
    <row r="2807" spans="34:38">
      <c r="AH2807" s="165">
        <v>1819</v>
      </c>
      <c r="AI2807" s="189">
        <v>2806</v>
      </c>
      <c r="AJ2807" s="189" t="s">
        <v>10340</v>
      </c>
      <c r="AK2807" s="184" t="s">
        <v>5564</v>
      </c>
      <c r="AL2807" s="187" t="s">
        <v>10341</v>
      </c>
    </row>
    <row r="2808" spans="34:38">
      <c r="AH2808" s="165">
        <v>1819</v>
      </c>
      <c r="AI2808" s="189">
        <v>2807</v>
      </c>
      <c r="AJ2808" s="189" t="s">
        <v>10342</v>
      </c>
      <c r="AK2808" s="183" t="s">
        <v>10343</v>
      </c>
      <c r="AL2808" s="186" t="s">
        <v>10344</v>
      </c>
    </row>
    <row r="2809" spans="34:38">
      <c r="AH2809" s="165">
        <v>1819</v>
      </c>
      <c r="AI2809" s="189">
        <v>2808</v>
      </c>
      <c r="AJ2809" s="189" t="s">
        <v>10345</v>
      </c>
      <c r="AK2809" s="184" t="s">
        <v>10346</v>
      </c>
      <c r="AL2809" s="187" t="s">
        <v>10347</v>
      </c>
    </row>
    <row r="2810" spans="34:38">
      <c r="AH2810" s="165">
        <v>1819</v>
      </c>
      <c r="AI2810" s="189">
        <v>2809</v>
      </c>
      <c r="AJ2810" s="189" t="s">
        <v>10348</v>
      </c>
      <c r="AK2810" s="183" t="s">
        <v>10349</v>
      </c>
      <c r="AL2810" s="186" t="s">
        <v>10350</v>
      </c>
    </row>
    <row r="2811" spans="34:38">
      <c r="AH2811" s="165">
        <v>1819</v>
      </c>
      <c r="AI2811" s="189">
        <v>2810</v>
      </c>
      <c r="AJ2811" s="189" t="s">
        <v>10351</v>
      </c>
      <c r="AK2811" s="184" t="s">
        <v>10352</v>
      </c>
      <c r="AL2811" s="187" t="s">
        <v>10353</v>
      </c>
    </row>
    <row r="2812" spans="34:38">
      <c r="AH2812" s="165">
        <v>1819</v>
      </c>
      <c r="AI2812" s="189">
        <v>2811</v>
      </c>
      <c r="AJ2812" s="189" t="s">
        <v>10354</v>
      </c>
      <c r="AK2812" s="183" t="s">
        <v>7574</v>
      </c>
      <c r="AL2812" s="186" t="s">
        <v>10355</v>
      </c>
    </row>
    <row r="2813" spans="34:38">
      <c r="AH2813" s="165">
        <v>1819</v>
      </c>
      <c r="AI2813" s="189">
        <v>2812</v>
      </c>
      <c r="AJ2813" s="189" t="s">
        <v>10356</v>
      </c>
      <c r="AK2813" s="184" t="s">
        <v>302</v>
      </c>
      <c r="AL2813" s="187" t="s">
        <v>10357</v>
      </c>
    </row>
    <row r="2814" spans="34:38">
      <c r="AH2814" s="165">
        <v>1819</v>
      </c>
      <c r="AI2814" s="189">
        <v>2813</v>
      </c>
      <c r="AJ2814" s="189" t="s">
        <v>10358</v>
      </c>
      <c r="AK2814" s="183" t="s">
        <v>10359</v>
      </c>
      <c r="AL2814" s="186" t="s">
        <v>10360</v>
      </c>
    </row>
    <row r="2815" spans="34:38">
      <c r="AH2815" s="165">
        <v>1819</v>
      </c>
      <c r="AI2815" s="189">
        <v>2814</v>
      </c>
      <c r="AJ2815" s="189" t="s">
        <v>10361</v>
      </c>
      <c r="AK2815" s="184" t="s">
        <v>10362</v>
      </c>
      <c r="AL2815" s="187" t="s">
        <v>10363</v>
      </c>
    </row>
    <row r="2816" spans="34:38">
      <c r="AH2816" s="165">
        <v>1819</v>
      </c>
      <c r="AI2816" s="189">
        <v>2815</v>
      </c>
      <c r="AJ2816" s="189" t="s">
        <v>10364</v>
      </c>
      <c r="AK2816" s="183" t="s">
        <v>10365</v>
      </c>
      <c r="AL2816" s="186" t="s">
        <v>10366</v>
      </c>
    </row>
    <row r="2817" spans="34:38">
      <c r="AH2817" s="165">
        <v>1819</v>
      </c>
      <c r="AI2817" s="189">
        <v>2816</v>
      </c>
      <c r="AJ2817" s="189" t="s">
        <v>10367</v>
      </c>
      <c r="AK2817" s="184" t="s">
        <v>10368</v>
      </c>
      <c r="AL2817" s="187" t="s">
        <v>10369</v>
      </c>
    </row>
    <row r="2818" spans="34:38">
      <c r="AH2818" s="165">
        <v>1819</v>
      </c>
      <c r="AI2818" s="189">
        <v>2817</v>
      </c>
      <c r="AJ2818" s="189" t="s">
        <v>10370</v>
      </c>
      <c r="AK2818" s="183" t="s">
        <v>10371</v>
      </c>
      <c r="AL2818" s="186" t="s">
        <v>10372</v>
      </c>
    </row>
    <row r="2819" spans="34:38">
      <c r="AH2819" s="165">
        <v>1820</v>
      </c>
      <c r="AI2819" s="189">
        <v>2818</v>
      </c>
      <c r="AJ2819" s="189" t="s">
        <v>10373</v>
      </c>
      <c r="AK2819" s="184" t="s">
        <v>10374</v>
      </c>
      <c r="AL2819" s="187" t="s">
        <v>10375</v>
      </c>
    </row>
    <row r="2820" spans="34:38">
      <c r="AH2820" s="165">
        <v>1820</v>
      </c>
      <c r="AI2820" s="189">
        <v>2819</v>
      </c>
      <c r="AJ2820" s="189" t="s">
        <v>10376</v>
      </c>
      <c r="AK2820" s="183" t="s">
        <v>10377</v>
      </c>
      <c r="AL2820" s="186" t="s">
        <v>10378</v>
      </c>
    </row>
    <row r="2821" spans="34:38">
      <c r="AH2821" s="165">
        <v>1820</v>
      </c>
      <c r="AI2821" s="189">
        <v>2820</v>
      </c>
      <c r="AJ2821" s="189" t="s">
        <v>10379</v>
      </c>
      <c r="AK2821" s="184" t="s">
        <v>10380</v>
      </c>
      <c r="AL2821" s="187" t="s">
        <v>10381</v>
      </c>
    </row>
    <row r="2822" spans="34:38">
      <c r="AH2822" s="165">
        <v>1820</v>
      </c>
      <c r="AI2822" s="189">
        <v>2821</v>
      </c>
      <c r="AJ2822" s="189" t="s">
        <v>10382</v>
      </c>
      <c r="AK2822" s="183" t="s">
        <v>10383</v>
      </c>
      <c r="AL2822" s="186" t="s">
        <v>10384</v>
      </c>
    </row>
    <row r="2823" spans="34:38">
      <c r="AH2823" s="165">
        <v>1820</v>
      </c>
      <c r="AI2823" s="189">
        <v>2822</v>
      </c>
      <c r="AJ2823" s="189" t="s">
        <v>10385</v>
      </c>
      <c r="AK2823" s="184" t="s">
        <v>10386</v>
      </c>
      <c r="AL2823" s="187" t="s">
        <v>10387</v>
      </c>
    </row>
    <row r="2824" spans="34:38">
      <c r="AH2824" s="165">
        <v>1820</v>
      </c>
      <c r="AI2824" s="189">
        <v>2823</v>
      </c>
      <c r="AJ2824" s="189" t="s">
        <v>10388</v>
      </c>
      <c r="AK2824" s="183" t="s">
        <v>10389</v>
      </c>
      <c r="AL2824" s="186" t="s">
        <v>10390</v>
      </c>
    </row>
    <row r="2825" spans="34:38">
      <c r="AH2825" s="165">
        <v>1820</v>
      </c>
      <c r="AI2825" s="189">
        <v>2824</v>
      </c>
      <c r="AJ2825" s="189" t="s">
        <v>10391</v>
      </c>
      <c r="AK2825" s="184" t="s">
        <v>10392</v>
      </c>
      <c r="AL2825" s="187" t="s">
        <v>10393</v>
      </c>
    </row>
    <row r="2826" spans="34:38">
      <c r="AH2826" s="165">
        <v>1821</v>
      </c>
      <c r="AI2826" s="189">
        <v>2825</v>
      </c>
      <c r="AJ2826" s="189" t="s">
        <v>10394</v>
      </c>
      <c r="AK2826" s="183" t="s">
        <v>10395</v>
      </c>
      <c r="AL2826" s="186" t="s">
        <v>10396</v>
      </c>
    </row>
    <row r="2827" spans="34:38">
      <c r="AH2827" s="165">
        <v>1821</v>
      </c>
      <c r="AI2827" s="189">
        <v>2826</v>
      </c>
      <c r="AJ2827" s="189" t="s">
        <v>10397</v>
      </c>
      <c r="AK2827" s="184" t="s">
        <v>10398</v>
      </c>
      <c r="AL2827" s="187" t="s">
        <v>10399</v>
      </c>
    </row>
    <row r="2828" spans="34:38">
      <c r="AH2828" s="165">
        <v>1821</v>
      </c>
      <c r="AI2828" s="189">
        <v>2827</v>
      </c>
      <c r="AJ2828" s="189" t="s">
        <v>10400</v>
      </c>
      <c r="AK2828" s="183" t="s">
        <v>3869</v>
      </c>
      <c r="AL2828" s="186" t="s">
        <v>10401</v>
      </c>
    </row>
    <row r="2829" spans="34:38">
      <c r="AH2829" s="165">
        <v>1821</v>
      </c>
      <c r="AI2829" s="189">
        <v>2828</v>
      </c>
      <c r="AJ2829" s="189" t="s">
        <v>10402</v>
      </c>
      <c r="AK2829" s="184" t="s">
        <v>10403</v>
      </c>
      <c r="AL2829" s="187" t="s">
        <v>10404</v>
      </c>
    </row>
    <row r="2830" spans="34:38">
      <c r="AH2830" s="165">
        <v>1821</v>
      </c>
      <c r="AI2830" s="189">
        <v>2829</v>
      </c>
      <c r="AJ2830" s="189" t="s">
        <v>10405</v>
      </c>
      <c r="AK2830" s="183" t="s">
        <v>10406</v>
      </c>
      <c r="AL2830" s="186" t="s">
        <v>10407</v>
      </c>
    </row>
    <row r="2831" spans="34:38">
      <c r="AH2831" s="165">
        <v>1821</v>
      </c>
      <c r="AI2831" s="189">
        <v>2830</v>
      </c>
      <c r="AJ2831" s="189" t="s">
        <v>10408</v>
      </c>
      <c r="AK2831" s="184" t="s">
        <v>10409</v>
      </c>
      <c r="AL2831" s="187" t="s">
        <v>10410</v>
      </c>
    </row>
    <row r="2832" spans="34:38">
      <c r="AH2832" s="165">
        <v>1821</v>
      </c>
      <c r="AI2832" s="189">
        <v>2831</v>
      </c>
      <c r="AJ2832" s="189" t="s">
        <v>10411</v>
      </c>
      <c r="AK2832" s="183" t="s">
        <v>10412</v>
      </c>
      <c r="AL2832" s="186" t="s">
        <v>10413</v>
      </c>
    </row>
    <row r="2833" spans="34:38">
      <c r="AH2833" s="165">
        <v>1821</v>
      </c>
      <c r="AI2833" s="189">
        <v>2832</v>
      </c>
      <c r="AJ2833" s="189" t="s">
        <v>10414</v>
      </c>
      <c r="AK2833" s="184" t="s">
        <v>10415</v>
      </c>
      <c r="AL2833" s="187" t="s">
        <v>10416</v>
      </c>
    </row>
    <row r="2834" spans="34:38">
      <c r="AH2834" s="165">
        <v>1821</v>
      </c>
      <c r="AI2834" s="189">
        <v>2833</v>
      </c>
      <c r="AJ2834" s="189" t="s">
        <v>10417</v>
      </c>
      <c r="AK2834" s="183" t="s">
        <v>10418</v>
      </c>
      <c r="AL2834" s="186" t="s">
        <v>10419</v>
      </c>
    </row>
    <row r="2835" spans="34:38">
      <c r="AH2835" s="165">
        <v>1821</v>
      </c>
      <c r="AI2835" s="189">
        <v>2834</v>
      </c>
      <c r="AJ2835" s="189" t="s">
        <v>10420</v>
      </c>
      <c r="AK2835" s="184" t="s">
        <v>10421</v>
      </c>
      <c r="AL2835" s="187" t="s">
        <v>10422</v>
      </c>
    </row>
    <row r="2836" spans="34:38">
      <c r="AH2836" s="165">
        <v>1821</v>
      </c>
      <c r="AI2836" s="189">
        <v>2835</v>
      </c>
      <c r="AJ2836" s="189" t="s">
        <v>10423</v>
      </c>
      <c r="AK2836" s="183" t="s">
        <v>10424</v>
      </c>
      <c r="AL2836" s="186" t="s">
        <v>10425</v>
      </c>
    </row>
    <row r="2837" spans="34:38">
      <c r="AH2837" s="165">
        <v>1821</v>
      </c>
      <c r="AI2837" s="189">
        <v>2836</v>
      </c>
      <c r="AJ2837" s="189" t="s">
        <v>10426</v>
      </c>
      <c r="AK2837" s="184" t="s">
        <v>10427</v>
      </c>
      <c r="AL2837" s="187" t="s">
        <v>10428</v>
      </c>
    </row>
    <row r="2838" spans="34:38">
      <c r="AH2838" s="165">
        <v>1821</v>
      </c>
      <c r="AI2838" s="189">
        <v>2837</v>
      </c>
      <c r="AJ2838" s="189" t="s">
        <v>10429</v>
      </c>
      <c r="AK2838" s="183" t="s">
        <v>10430</v>
      </c>
      <c r="AL2838" s="186" t="s">
        <v>10431</v>
      </c>
    </row>
    <row r="2839" spans="34:38">
      <c r="AH2839" s="165">
        <v>1821</v>
      </c>
      <c r="AI2839" s="189">
        <v>2838</v>
      </c>
      <c r="AJ2839" s="189" t="s">
        <v>10432</v>
      </c>
      <c r="AK2839" s="184" t="s">
        <v>10433</v>
      </c>
      <c r="AL2839" s="187" t="s">
        <v>10434</v>
      </c>
    </row>
    <row r="2840" spans="34:38">
      <c r="AH2840" s="165">
        <v>1821</v>
      </c>
      <c r="AI2840" s="189">
        <v>2839</v>
      </c>
      <c r="AJ2840" s="189" t="s">
        <v>10435</v>
      </c>
      <c r="AK2840" s="183" t="s">
        <v>10436</v>
      </c>
      <c r="AL2840" s="186" t="s">
        <v>10437</v>
      </c>
    </row>
    <row r="2841" spans="34:38">
      <c r="AH2841" s="165">
        <v>1821</v>
      </c>
      <c r="AI2841" s="189">
        <v>2840</v>
      </c>
      <c r="AJ2841" s="189" t="s">
        <v>10438</v>
      </c>
      <c r="AK2841" s="184" t="s">
        <v>10439</v>
      </c>
      <c r="AL2841" s="187" t="s">
        <v>10440</v>
      </c>
    </row>
    <row r="2842" spans="34:38">
      <c r="AH2842" s="165">
        <v>1821</v>
      </c>
      <c r="AI2842" s="189">
        <v>2841</v>
      </c>
      <c r="AJ2842" s="189" t="s">
        <v>10441</v>
      </c>
      <c r="AK2842" s="183" t="s">
        <v>10442</v>
      </c>
      <c r="AL2842" s="186" t="s">
        <v>10443</v>
      </c>
    </row>
    <row r="2843" spans="34:38">
      <c r="AH2843" s="165">
        <v>1821</v>
      </c>
      <c r="AI2843" s="189">
        <v>2842</v>
      </c>
      <c r="AJ2843" s="189" t="s">
        <v>10444</v>
      </c>
      <c r="AK2843" s="184" t="s">
        <v>10445</v>
      </c>
      <c r="AL2843" s="187" t="s">
        <v>10446</v>
      </c>
    </row>
    <row r="2844" spans="34:38">
      <c r="AH2844" s="165">
        <v>1821</v>
      </c>
      <c r="AI2844" s="189">
        <v>2843</v>
      </c>
      <c r="AJ2844" s="189" t="s">
        <v>10447</v>
      </c>
      <c r="AK2844" s="183" t="s">
        <v>10448</v>
      </c>
      <c r="AL2844" s="186" t="s">
        <v>10449</v>
      </c>
    </row>
    <row r="2845" spans="34:38">
      <c r="AH2845" s="165">
        <v>1822</v>
      </c>
      <c r="AI2845" s="189">
        <v>2844</v>
      </c>
      <c r="AJ2845" s="189" t="s">
        <v>10450</v>
      </c>
      <c r="AK2845" s="184" t="s">
        <v>10451</v>
      </c>
      <c r="AL2845" s="187" t="s">
        <v>10452</v>
      </c>
    </row>
    <row r="2846" spans="34:38">
      <c r="AH2846" s="165">
        <v>1822</v>
      </c>
      <c r="AI2846" s="189">
        <v>2845</v>
      </c>
      <c r="AJ2846" s="189" t="s">
        <v>10453</v>
      </c>
      <c r="AK2846" s="183" t="s">
        <v>10454</v>
      </c>
      <c r="AL2846" s="186" t="s">
        <v>10455</v>
      </c>
    </row>
    <row r="2847" spans="34:38">
      <c r="AH2847" s="165">
        <v>1822</v>
      </c>
      <c r="AI2847" s="189">
        <v>2846</v>
      </c>
      <c r="AJ2847" s="189" t="s">
        <v>10456</v>
      </c>
      <c r="AK2847" s="184" t="s">
        <v>10457</v>
      </c>
      <c r="AL2847" s="187" t="s">
        <v>10458</v>
      </c>
    </row>
    <row r="2848" spans="34:38">
      <c r="AH2848" s="165">
        <v>1822</v>
      </c>
      <c r="AI2848" s="189">
        <v>2847</v>
      </c>
      <c r="AJ2848" s="189" t="s">
        <v>10459</v>
      </c>
      <c r="AK2848" s="183" t="s">
        <v>6447</v>
      </c>
      <c r="AL2848" s="186" t="s">
        <v>10460</v>
      </c>
    </row>
    <row r="2849" spans="34:38">
      <c r="AH2849" s="165">
        <v>1822</v>
      </c>
      <c r="AI2849" s="189">
        <v>2848</v>
      </c>
      <c r="AJ2849" s="189" t="s">
        <v>10461</v>
      </c>
      <c r="AK2849" s="184" t="s">
        <v>10462</v>
      </c>
      <c r="AL2849" s="187" t="s">
        <v>10463</v>
      </c>
    </row>
    <row r="2850" spans="34:38">
      <c r="AH2850" s="165">
        <v>1823</v>
      </c>
      <c r="AI2850" s="189">
        <v>2849</v>
      </c>
      <c r="AJ2850" s="189" t="s">
        <v>10464</v>
      </c>
      <c r="AK2850" s="183" t="s">
        <v>10465</v>
      </c>
      <c r="AL2850" s="186" t="s">
        <v>10466</v>
      </c>
    </row>
    <row r="2851" spans="34:38">
      <c r="AH2851" s="165">
        <v>1823</v>
      </c>
      <c r="AI2851" s="189">
        <v>2850</v>
      </c>
      <c r="AJ2851" s="189" t="s">
        <v>10467</v>
      </c>
      <c r="AK2851" s="184" t="s">
        <v>10468</v>
      </c>
      <c r="AL2851" s="187" t="s">
        <v>10469</v>
      </c>
    </row>
    <row r="2852" spans="34:38">
      <c r="AH2852" s="165">
        <v>1823</v>
      </c>
      <c r="AI2852" s="189">
        <v>2851</v>
      </c>
      <c r="AJ2852" s="189" t="s">
        <v>10470</v>
      </c>
      <c r="AK2852" s="183" t="s">
        <v>10471</v>
      </c>
      <c r="AL2852" s="186" t="s">
        <v>10472</v>
      </c>
    </row>
    <row r="2853" spans="34:38">
      <c r="AH2853" s="165">
        <v>1823</v>
      </c>
      <c r="AI2853" s="189">
        <v>2852</v>
      </c>
      <c r="AJ2853" s="189" t="s">
        <v>10473</v>
      </c>
      <c r="AK2853" s="184" t="s">
        <v>10474</v>
      </c>
      <c r="AL2853" s="187" t="s">
        <v>10475</v>
      </c>
    </row>
    <row r="2854" spans="34:38">
      <c r="AH2854" s="165">
        <v>1823</v>
      </c>
      <c r="AI2854" s="189">
        <v>2853</v>
      </c>
      <c r="AJ2854" s="189" t="s">
        <v>10476</v>
      </c>
      <c r="AK2854" s="183" t="s">
        <v>10477</v>
      </c>
      <c r="AL2854" s="186" t="s">
        <v>10478</v>
      </c>
    </row>
    <row r="2855" spans="34:38">
      <c r="AH2855" s="165">
        <v>1823</v>
      </c>
      <c r="AI2855" s="189">
        <v>2854</v>
      </c>
      <c r="AJ2855" s="189" t="s">
        <v>10479</v>
      </c>
      <c r="AK2855" s="184" t="s">
        <v>10480</v>
      </c>
      <c r="AL2855" s="187" t="s">
        <v>10481</v>
      </c>
    </row>
    <row r="2856" spans="34:38">
      <c r="AH2856" s="165">
        <v>1823</v>
      </c>
      <c r="AI2856" s="189">
        <v>2855</v>
      </c>
      <c r="AJ2856" s="189" t="s">
        <v>10482</v>
      </c>
      <c r="AK2856" s="183" t="s">
        <v>10483</v>
      </c>
      <c r="AL2856" s="186" t="s">
        <v>10484</v>
      </c>
    </row>
    <row r="2857" spans="34:38">
      <c r="AH2857" s="165">
        <v>1823</v>
      </c>
      <c r="AI2857" s="189">
        <v>2856</v>
      </c>
      <c r="AJ2857" s="189" t="s">
        <v>10485</v>
      </c>
      <c r="AK2857" s="184" t="s">
        <v>10486</v>
      </c>
      <c r="AL2857" s="187" t="s">
        <v>10487</v>
      </c>
    </row>
    <row r="2858" spans="34:38">
      <c r="AH2858" s="165">
        <v>1823</v>
      </c>
      <c r="AI2858" s="189">
        <v>2857</v>
      </c>
      <c r="AJ2858" s="189" t="s">
        <v>10488</v>
      </c>
      <c r="AK2858" s="183" t="s">
        <v>10489</v>
      </c>
      <c r="AL2858" s="186" t="s">
        <v>10490</v>
      </c>
    </row>
    <row r="2859" spans="34:38">
      <c r="AH2859" s="165">
        <v>1823</v>
      </c>
      <c r="AI2859" s="189">
        <v>2858</v>
      </c>
      <c r="AJ2859" s="189" t="s">
        <v>10491</v>
      </c>
      <c r="AK2859" s="184" t="s">
        <v>10492</v>
      </c>
      <c r="AL2859" s="187" t="s">
        <v>10493</v>
      </c>
    </row>
    <row r="2860" spans="34:38">
      <c r="AH2860" s="165">
        <v>1823</v>
      </c>
      <c r="AI2860" s="189">
        <v>2859</v>
      </c>
      <c r="AJ2860" s="189" t="s">
        <v>10494</v>
      </c>
      <c r="AK2860" s="183" t="s">
        <v>10495</v>
      </c>
      <c r="AL2860" s="186" t="s">
        <v>10496</v>
      </c>
    </row>
    <row r="2861" spans="34:38">
      <c r="AH2861" s="165">
        <v>1823</v>
      </c>
      <c r="AI2861" s="189">
        <v>2860</v>
      </c>
      <c r="AJ2861" s="189" t="s">
        <v>10497</v>
      </c>
      <c r="AK2861" s="184" t="s">
        <v>10498</v>
      </c>
      <c r="AL2861" s="187" t="s">
        <v>10499</v>
      </c>
    </row>
    <row r="2862" spans="34:38">
      <c r="AH2862" s="165">
        <v>1823</v>
      </c>
      <c r="AI2862" s="189">
        <v>2861</v>
      </c>
      <c r="AJ2862" s="189" t="s">
        <v>10500</v>
      </c>
      <c r="AK2862" s="183" t="s">
        <v>6258</v>
      </c>
      <c r="AL2862" s="186" t="s">
        <v>10501</v>
      </c>
    </row>
    <row r="2863" spans="34:38">
      <c r="AH2863" s="165">
        <v>1823</v>
      </c>
      <c r="AI2863" s="189">
        <v>2862</v>
      </c>
      <c r="AJ2863" s="189" t="s">
        <v>10502</v>
      </c>
      <c r="AK2863" s="184" t="s">
        <v>10503</v>
      </c>
      <c r="AL2863" s="187" t="s">
        <v>10504</v>
      </c>
    </row>
    <row r="2864" spans="34:38">
      <c r="AH2864" s="165">
        <v>1823</v>
      </c>
      <c r="AI2864" s="189">
        <v>2863</v>
      </c>
      <c r="AJ2864" s="189" t="s">
        <v>10505</v>
      </c>
      <c r="AK2864" s="183" t="s">
        <v>10506</v>
      </c>
      <c r="AL2864" s="186" t="s">
        <v>10507</v>
      </c>
    </row>
    <row r="2865" spans="34:38">
      <c r="AH2865" s="165">
        <v>1823</v>
      </c>
      <c r="AI2865" s="189">
        <v>2864</v>
      </c>
      <c r="AJ2865" s="189" t="s">
        <v>10508</v>
      </c>
      <c r="AK2865" s="184" t="s">
        <v>10509</v>
      </c>
      <c r="AL2865" s="187" t="s">
        <v>10510</v>
      </c>
    </row>
    <row r="2866" spans="34:38">
      <c r="AH2866" s="165">
        <v>1823</v>
      </c>
      <c r="AI2866" s="189">
        <v>2865</v>
      </c>
      <c r="AJ2866" s="189" t="s">
        <v>10511</v>
      </c>
      <c r="AK2866" s="183" t="s">
        <v>10512</v>
      </c>
      <c r="AL2866" s="186" t="s">
        <v>10513</v>
      </c>
    </row>
    <row r="2867" spans="34:38">
      <c r="AH2867" s="165">
        <v>1823</v>
      </c>
      <c r="AI2867" s="189">
        <v>2866</v>
      </c>
      <c r="AJ2867" s="189" t="s">
        <v>10514</v>
      </c>
      <c r="AK2867" s="184" t="s">
        <v>10515</v>
      </c>
      <c r="AL2867" s="187" t="s">
        <v>10516</v>
      </c>
    </row>
    <row r="2868" spans="34:38">
      <c r="AH2868" s="165">
        <v>1823</v>
      </c>
      <c r="AI2868" s="189">
        <v>2867</v>
      </c>
      <c r="AJ2868" s="189" t="s">
        <v>10517</v>
      </c>
      <c r="AK2868" s="183" t="s">
        <v>10518</v>
      </c>
      <c r="AL2868" s="186" t="s">
        <v>10519</v>
      </c>
    </row>
    <row r="2869" spans="34:38">
      <c r="AH2869" s="165">
        <v>1823</v>
      </c>
      <c r="AI2869" s="189">
        <v>2868</v>
      </c>
      <c r="AJ2869" s="189" t="s">
        <v>10520</v>
      </c>
      <c r="AK2869" s="184" t="s">
        <v>10521</v>
      </c>
      <c r="AL2869" s="187" t="s">
        <v>10522</v>
      </c>
    </row>
    <row r="2870" spans="34:38">
      <c r="AH2870" s="165">
        <v>1823</v>
      </c>
      <c r="AI2870" s="189">
        <v>2869</v>
      </c>
      <c r="AJ2870" s="189" t="s">
        <v>10523</v>
      </c>
      <c r="AK2870" s="183" t="s">
        <v>10524</v>
      </c>
      <c r="AL2870" s="186" t="s">
        <v>10525</v>
      </c>
    </row>
    <row r="2871" spans="34:38">
      <c r="AH2871" s="165">
        <v>1823</v>
      </c>
      <c r="AI2871" s="189">
        <v>2870</v>
      </c>
      <c r="AJ2871" s="189" t="s">
        <v>10526</v>
      </c>
      <c r="AK2871" s="184" t="s">
        <v>10527</v>
      </c>
      <c r="AL2871" s="187" t="s">
        <v>10528</v>
      </c>
    </row>
    <row r="2872" spans="34:38">
      <c r="AH2872" s="165">
        <v>1823</v>
      </c>
      <c r="AI2872" s="189">
        <v>2871</v>
      </c>
      <c r="AJ2872" s="189" t="s">
        <v>10529</v>
      </c>
      <c r="AK2872" s="183" t="s">
        <v>10530</v>
      </c>
      <c r="AL2872" s="186" t="s">
        <v>10531</v>
      </c>
    </row>
    <row r="2873" spans="34:38">
      <c r="AH2873" s="165">
        <v>1823</v>
      </c>
      <c r="AI2873" s="189">
        <v>2872</v>
      </c>
      <c r="AJ2873" s="189" t="s">
        <v>10532</v>
      </c>
      <c r="AK2873" s="184" t="s">
        <v>10533</v>
      </c>
      <c r="AL2873" s="187" t="s">
        <v>10534</v>
      </c>
    </row>
    <row r="2874" spans="34:38">
      <c r="AH2874" s="165">
        <v>1823</v>
      </c>
      <c r="AI2874" s="189">
        <v>2873</v>
      </c>
      <c r="AJ2874" s="189" t="s">
        <v>10535</v>
      </c>
      <c r="AK2874" s="183" t="s">
        <v>347</v>
      </c>
      <c r="AL2874" s="186" t="s">
        <v>10536</v>
      </c>
    </row>
    <row r="2875" spans="34:38">
      <c r="AH2875" s="165">
        <v>1824</v>
      </c>
      <c r="AI2875" s="189">
        <v>2874</v>
      </c>
      <c r="AJ2875" s="189" t="s">
        <v>10537</v>
      </c>
      <c r="AK2875" s="184" t="s">
        <v>10538</v>
      </c>
      <c r="AL2875" s="187" t="s">
        <v>10539</v>
      </c>
    </row>
    <row r="2876" spans="34:38">
      <c r="AH2876" s="165">
        <v>1824</v>
      </c>
      <c r="AI2876" s="189">
        <v>2875</v>
      </c>
      <c r="AJ2876" s="189" t="s">
        <v>10540</v>
      </c>
      <c r="AK2876" s="183" t="s">
        <v>10541</v>
      </c>
      <c r="AL2876" s="186" t="s">
        <v>10542</v>
      </c>
    </row>
    <row r="2877" spans="34:38">
      <c r="AH2877" s="165">
        <v>1824</v>
      </c>
      <c r="AI2877" s="189">
        <v>2876</v>
      </c>
      <c r="AJ2877" s="189" t="s">
        <v>10543</v>
      </c>
      <c r="AK2877" s="184" t="s">
        <v>10544</v>
      </c>
      <c r="AL2877" s="187" t="s">
        <v>10545</v>
      </c>
    </row>
    <row r="2878" spans="34:38">
      <c r="AH2878" s="165">
        <v>1824</v>
      </c>
      <c r="AI2878" s="189">
        <v>2877</v>
      </c>
      <c r="AJ2878" s="189" t="s">
        <v>10546</v>
      </c>
      <c r="AK2878" s="183" t="s">
        <v>10547</v>
      </c>
      <c r="AL2878" s="186" t="s">
        <v>10548</v>
      </c>
    </row>
    <row r="2879" spans="34:38">
      <c r="AH2879" s="165">
        <v>1824</v>
      </c>
      <c r="AI2879" s="189">
        <v>2878</v>
      </c>
      <c r="AJ2879" s="189" t="s">
        <v>10549</v>
      </c>
      <c r="AK2879" s="184" t="s">
        <v>1098</v>
      </c>
      <c r="AL2879" s="187" t="s">
        <v>10550</v>
      </c>
    </row>
    <row r="2880" spans="34:38">
      <c r="AH2880" s="165">
        <v>1824</v>
      </c>
      <c r="AI2880" s="189">
        <v>2879</v>
      </c>
      <c r="AJ2880" s="189" t="s">
        <v>10551</v>
      </c>
      <c r="AK2880" s="183" t="s">
        <v>6898</v>
      </c>
      <c r="AL2880" s="186" t="s">
        <v>10552</v>
      </c>
    </row>
    <row r="2881" spans="34:38">
      <c r="AH2881" s="165">
        <v>1824</v>
      </c>
      <c r="AI2881" s="189">
        <v>2880</v>
      </c>
      <c r="AJ2881" s="189" t="s">
        <v>10553</v>
      </c>
      <c r="AK2881" s="184" t="s">
        <v>10554</v>
      </c>
      <c r="AL2881" s="187" t="s">
        <v>10555</v>
      </c>
    </row>
    <row r="2882" spans="34:38">
      <c r="AH2882" s="165">
        <v>1824</v>
      </c>
      <c r="AI2882" s="189">
        <v>2881</v>
      </c>
      <c r="AJ2882" s="189" t="s">
        <v>10556</v>
      </c>
      <c r="AK2882" s="183" t="s">
        <v>10557</v>
      </c>
      <c r="AL2882" s="186" t="s">
        <v>10558</v>
      </c>
    </row>
    <row r="2883" spans="34:38">
      <c r="AH2883" s="165">
        <v>1824</v>
      </c>
      <c r="AI2883" s="189">
        <v>2882</v>
      </c>
      <c r="AJ2883" s="189" t="s">
        <v>10559</v>
      </c>
      <c r="AK2883" s="184" t="s">
        <v>10560</v>
      </c>
      <c r="AL2883" s="187" t="s">
        <v>10561</v>
      </c>
    </row>
    <row r="2884" spans="34:38">
      <c r="AH2884" s="165">
        <v>3101</v>
      </c>
      <c r="AI2884" s="189">
        <v>2883</v>
      </c>
      <c r="AJ2884" s="189" t="s">
        <v>10562</v>
      </c>
      <c r="AK2884" s="183" t="s">
        <v>10563</v>
      </c>
      <c r="AL2884" s="186" t="s">
        <v>10564</v>
      </c>
    </row>
    <row r="2885" spans="34:38">
      <c r="AH2885" s="165">
        <v>3101</v>
      </c>
      <c r="AI2885" s="189">
        <v>2884</v>
      </c>
      <c r="AJ2885" s="189" t="s">
        <v>10565</v>
      </c>
      <c r="AK2885" s="184" t="s">
        <v>401</v>
      </c>
      <c r="AL2885" s="187" t="s">
        <v>10566</v>
      </c>
    </row>
    <row r="2886" spans="34:38">
      <c r="AH2886" s="165">
        <v>3101</v>
      </c>
      <c r="AI2886" s="189">
        <v>2885</v>
      </c>
      <c r="AJ2886" s="189" t="s">
        <v>10567</v>
      </c>
      <c r="AK2886" s="183" t="s">
        <v>10568</v>
      </c>
      <c r="AL2886" s="186" t="s">
        <v>10569</v>
      </c>
    </row>
    <row r="2887" spans="34:38">
      <c r="AH2887" s="165">
        <v>3101</v>
      </c>
      <c r="AI2887" s="189">
        <v>2886</v>
      </c>
      <c r="AJ2887" s="189" t="s">
        <v>10570</v>
      </c>
      <c r="AK2887" s="184" t="s">
        <v>10571</v>
      </c>
      <c r="AL2887" s="187" t="s">
        <v>10572</v>
      </c>
    </row>
    <row r="2888" spans="34:38">
      <c r="AH2888" s="165">
        <v>3101</v>
      </c>
      <c r="AI2888" s="189">
        <v>2887</v>
      </c>
      <c r="AJ2888" s="189" t="s">
        <v>10573</v>
      </c>
      <c r="AK2888" s="183" t="s">
        <v>10574</v>
      </c>
      <c r="AL2888" s="186" t="s">
        <v>10575</v>
      </c>
    </row>
    <row r="2889" spans="34:38">
      <c r="AH2889" s="165">
        <v>3101</v>
      </c>
      <c r="AI2889" s="189">
        <v>2888</v>
      </c>
      <c r="AJ2889" s="189" t="s">
        <v>10576</v>
      </c>
      <c r="AK2889" s="184" t="s">
        <v>10577</v>
      </c>
      <c r="AL2889" s="187" t="s">
        <v>10578</v>
      </c>
    </row>
    <row r="2890" spans="34:38">
      <c r="AH2890" s="165">
        <v>3101</v>
      </c>
      <c r="AI2890" s="189">
        <v>2889</v>
      </c>
      <c r="AJ2890" s="189" t="s">
        <v>10579</v>
      </c>
      <c r="AK2890" s="183" t="s">
        <v>10580</v>
      </c>
      <c r="AL2890" s="186" t="s">
        <v>10581</v>
      </c>
    </row>
    <row r="2891" spans="34:38">
      <c r="AH2891" s="165">
        <v>3101</v>
      </c>
      <c r="AI2891" s="189">
        <v>2890</v>
      </c>
      <c r="AJ2891" s="189" t="s">
        <v>10582</v>
      </c>
      <c r="AK2891" s="184" t="s">
        <v>10583</v>
      </c>
      <c r="AL2891" s="187" t="s">
        <v>10584</v>
      </c>
    </row>
    <row r="2892" spans="34:38">
      <c r="AH2892" s="165">
        <v>3102</v>
      </c>
      <c r="AI2892" s="189">
        <v>2891</v>
      </c>
      <c r="AJ2892" s="189" t="s">
        <v>10585</v>
      </c>
      <c r="AK2892" s="183" t="s">
        <v>100</v>
      </c>
      <c r="AL2892" s="186" t="s">
        <v>10586</v>
      </c>
    </row>
    <row r="2893" spans="34:38">
      <c r="AH2893" s="165">
        <v>3102</v>
      </c>
      <c r="AI2893" s="189">
        <v>2892</v>
      </c>
      <c r="AJ2893" s="189" t="s">
        <v>10587</v>
      </c>
      <c r="AK2893" s="184" t="s">
        <v>10588</v>
      </c>
      <c r="AL2893" s="187" t="s">
        <v>10589</v>
      </c>
    </row>
    <row r="2894" spans="34:38">
      <c r="AH2894" s="165">
        <v>3102</v>
      </c>
      <c r="AI2894" s="189">
        <v>2893</v>
      </c>
      <c r="AJ2894" s="189" t="s">
        <v>10590</v>
      </c>
      <c r="AK2894" s="183" t="s">
        <v>10591</v>
      </c>
      <c r="AL2894" s="186" t="s">
        <v>10592</v>
      </c>
    </row>
    <row r="2895" spans="34:38">
      <c r="AH2895" s="165">
        <v>3102</v>
      </c>
      <c r="AI2895" s="189">
        <v>2894</v>
      </c>
      <c r="AJ2895" s="189" t="s">
        <v>10593</v>
      </c>
      <c r="AK2895" s="184" t="s">
        <v>10594</v>
      </c>
      <c r="AL2895" s="187" t="s">
        <v>10595</v>
      </c>
    </row>
    <row r="2896" spans="34:38">
      <c r="AH2896" s="165">
        <v>3102</v>
      </c>
      <c r="AI2896" s="189">
        <v>2895</v>
      </c>
      <c r="AJ2896" s="189" t="s">
        <v>10596</v>
      </c>
      <c r="AK2896" s="183" t="s">
        <v>10597</v>
      </c>
      <c r="AL2896" s="186" t="s">
        <v>10598</v>
      </c>
    </row>
    <row r="2897" spans="34:38">
      <c r="AH2897" s="165">
        <v>3103</v>
      </c>
      <c r="AI2897" s="189">
        <v>2896</v>
      </c>
      <c r="AJ2897" s="189" t="s">
        <v>10599</v>
      </c>
      <c r="AK2897" s="184" t="s">
        <v>10600</v>
      </c>
      <c r="AL2897" s="187" t="s">
        <v>10601</v>
      </c>
    </row>
    <row r="2898" spans="34:38">
      <c r="AH2898" s="165">
        <v>3103</v>
      </c>
      <c r="AI2898" s="189">
        <v>2897</v>
      </c>
      <c r="AJ2898" s="189" t="s">
        <v>10602</v>
      </c>
      <c r="AK2898" s="183" t="s">
        <v>2454</v>
      </c>
      <c r="AL2898" s="186" t="s">
        <v>10603</v>
      </c>
    </row>
    <row r="2899" spans="34:38">
      <c r="AH2899" s="165">
        <v>3103</v>
      </c>
      <c r="AI2899" s="189">
        <v>2898</v>
      </c>
      <c r="AJ2899" s="189" t="s">
        <v>10604</v>
      </c>
      <c r="AK2899" s="184" t="s">
        <v>10605</v>
      </c>
      <c r="AL2899" s="187" t="s">
        <v>10606</v>
      </c>
    </row>
    <row r="2900" spans="34:38">
      <c r="AH2900" s="165">
        <v>3103</v>
      </c>
      <c r="AI2900" s="189">
        <v>2899</v>
      </c>
      <c r="AJ2900" s="189" t="s">
        <v>10607</v>
      </c>
      <c r="AK2900" s="183" t="s">
        <v>10608</v>
      </c>
      <c r="AL2900" s="186" t="s">
        <v>10609</v>
      </c>
    </row>
    <row r="2901" spans="34:38">
      <c r="AH2901" s="165">
        <v>3103</v>
      </c>
      <c r="AI2901" s="189">
        <v>2900</v>
      </c>
      <c r="AJ2901" s="189" t="s">
        <v>10610</v>
      </c>
      <c r="AK2901" s="184" t="s">
        <v>1599</v>
      </c>
      <c r="AL2901" s="187" t="s">
        <v>10611</v>
      </c>
    </row>
    <row r="2902" spans="34:38">
      <c r="AH2902" s="165">
        <v>3103</v>
      </c>
      <c r="AI2902" s="189">
        <v>2901</v>
      </c>
      <c r="AJ2902" s="189" t="s">
        <v>10612</v>
      </c>
      <c r="AK2902" s="183" t="s">
        <v>10613</v>
      </c>
      <c r="AL2902" s="186" t="s">
        <v>10614</v>
      </c>
    </row>
    <row r="2903" spans="34:38">
      <c r="AH2903" s="165">
        <v>3103</v>
      </c>
      <c r="AI2903" s="189">
        <v>2902</v>
      </c>
      <c r="AJ2903" s="189" t="s">
        <v>10615</v>
      </c>
      <c r="AK2903" s="184" t="s">
        <v>8473</v>
      </c>
      <c r="AL2903" s="187" t="s">
        <v>10616</v>
      </c>
    </row>
    <row r="2904" spans="34:38">
      <c r="AH2904" s="165">
        <v>3103</v>
      </c>
      <c r="AI2904" s="189">
        <v>2903</v>
      </c>
      <c r="AJ2904" s="189" t="s">
        <v>10617</v>
      </c>
      <c r="AK2904" s="183" t="s">
        <v>10618</v>
      </c>
      <c r="AL2904" s="186" t="s">
        <v>10619</v>
      </c>
    </row>
    <row r="2905" spans="34:38">
      <c r="AH2905" s="165">
        <v>3103</v>
      </c>
      <c r="AI2905" s="189">
        <v>2904</v>
      </c>
      <c r="AJ2905" s="189" t="s">
        <v>10620</v>
      </c>
      <c r="AK2905" s="184" t="s">
        <v>1177</v>
      </c>
      <c r="AL2905" s="187" t="s">
        <v>10621</v>
      </c>
    </row>
    <row r="2906" spans="34:38">
      <c r="AH2906" s="165">
        <v>3103</v>
      </c>
      <c r="AI2906" s="189">
        <v>2905</v>
      </c>
      <c r="AJ2906" s="189" t="s">
        <v>10622</v>
      </c>
      <c r="AK2906" s="183" t="s">
        <v>10623</v>
      </c>
      <c r="AL2906" s="186" t="s">
        <v>10624</v>
      </c>
    </row>
    <row r="2907" spans="34:38">
      <c r="AH2907" s="165">
        <v>3104</v>
      </c>
      <c r="AI2907" s="189">
        <v>2906</v>
      </c>
      <c r="AJ2907" s="189" t="s">
        <v>10625</v>
      </c>
      <c r="AK2907" s="184" t="s">
        <v>10626</v>
      </c>
      <c r="AL2907" s="187" t="s">
        <v>10627</v>
      </c>
    </row>
    <row r="2908" spans="34:38">
      <c r="AH2908" s="165">
        <v>3104</v>
      </c>
      <c r="AI2908" s="189">
        <v>2907</v>
      </c>
      <c r="AJ2908" s="189" t="s">
        <v>10628</v>
      </c>
      <c r="AK2908" s="183" t="s">
        <v>10629</v>
      </c>
      <c r="AL2908" s="186" t="s">
        <v>10630</v>
      </c>
    </row>
    <row r="2909" spans="34:38">
      <c r="AH2909" s="165">
        <v>3104</v>
      </c>
      <c r="AI2909" s="189">
        <v>2908</v>
      </c>
      <c r="AJ2909" s="189" t="s">
        <v>10631</v>
      </c>
      <c r="AK2909" s="184" t="s">
        <v>175</v>
      </c>
      <c r="AL2909" s="187" t="s">
        <v>10632</v>
      </c>
    </row>
    <row r="2910" spans="34:38">
      <c r="AH2910" s="165">
        <v>3104</v>
      </c>
      <c r="AI2910" s="189">
        <v>2909</v>
      </c>
      <c r="AJ2910" s="189" t="s">
        <v>10633</v>
      </c>
      <c r="AK2910" s="183" t="s">
        <v>10634</v>
      </c>
      <c r="AL2910" s="186" t="s">
        <v>10635</v>
      </c>
    </row>
    <row r="2911" spans="34:38">
      <c r="AH2911" s="165">
        <v>3104</v>
      </c>
      <c r="AI2911" s="189">
        <v>2910</v>
      </c>
      <c r="AJ2911" s="189" t="s">
        <v>10636</v>
      </c>
      <c r="AK2911" s="184" t="s">
        <v>10637</v>
      </c>
      <c r="AL2911" s="187" t="s">
        <v>10638</v>
      </c>
    </row>
    <row r="2912" spans="34:38">
      <c r="AH2912" s="165">
        <v>3105</v>
      </c>
      <c r="AI2912" s="189">
        <v>2911</v>
      </c>
      <c r="AJ2912" s="189" t="s">
        <v>10639</v>
      </c>
      <c r="AK2912" s="183" t="s">
        <v>10640</v>
      </c>
      <c r="AL2912" s="186" t="s">
        <v>10641</v>
      </c>
    </row>
    <row r="2913" spans="34:38">
      <c r="AH2913" s="165">
        <v>3105</v>
      </c>
      <c r="AI2913" s="189">
        <v>2912</v>
      </c>
      <c r="AJ2913" s="189" t="s">
        <v>10642</v>
      </c>
      <c r="AK2913" s="184" t="s">
        <v>10643</v>
      </c>
      <c r="AL2913" s="187" t="s">
        <v>10644</v>
      </c>
    </row>
    <row r="2914" spans="34:38">
      <c r="AH2914" s="165">
        <v>3105</v>
      </c>
      <c r="AI2914" s="189">
        <v>2913</v>
      </c>
      <c r="AJ2914" s="189" t="s">
        <v>10645</v>
      </c>
      <c r="AK2914" s="183" t="s">
        <v>244</v>
      </c>
      <c r="AL2914" s="186" t="s">
        <v>10646</v>
      </c>
    </row>
    <row r="2915" spans="34:38">
      <c r="AH2915" s="165">
        <v>3106</v>
      </c>
      <c r="AI2915" s="189">
        <v>2914</v>
      </c>
      <c r="AJ2915" s="189" t="s">
        <v>10647</v>
      </c>
      <c r="AK2915" s="184" t="s">
        <v>10648</v>
      </c>
      <c r="AL2915" s="187" t="s">
        <v>10649</v>
      </c>
    </row>
    <row r="2916" spans="34:38">
      <c r="AH2916" s="165">
        <v>3106</v>
      </c>
      <c r="AI2916" s="189">
        <v>2915</v>
      </c>
      <c r="AJ2916" s="189" t="s">
        <v>10650</v>
      </c>
      <c r="AK2916" s="183" t="s">
        <v>253</v>
      </c>
      <c r="AL2916" s="186" t="s">
        <v>10651</v>
      </c>
    </row>
    <row r="2917" spans="34:38">
      <c r="AH2917" s="165">
        <v>3106</v>
      </c>
      <c r="AI2917" s="189">
        <v>2916</v>
      </c>
      <c r="AJ2917" s="189" t="s">
        <v>10652</v>
      </c>
      <c r="AK2917" s="184" t="s">
        <v>10653</v>
      </c>
      <c r="AL2917" s="187" t="s">
        <v>10654</v>
      </c>
    </row>
    <row r="2918" spans="34:38">
      <c r="AH2918" s="165">
        <v>3106</v>
      </c>
      <c r="AI2918" s="189">
        <v>2917</v>
      </c>
      <c r="AJ2918" s="189" t="s">
        <v>10655</v>
      </c>
      <c r="AK2918" s="183" t="s">
        <v>288</v>
      </c>
      <c r="AL2918" s="186" t="s">
        <v>10656</v>
      </c>
    </row>
    <row r="2919" spans="34:38">
      <c r="AH2919" s="165">
        <v>3107</v>
      </c>
      <c r="AI2919" s="189">
        <v>2918</v>
      </c>
      <c r="AJ2919" s="189" t="s">
        <v>10657</v>
      </c>
      <c r="AK2919" s="184" t="s">
        <v>10658</v>
      </c>
      <c r="AL2919" s="187" t="s">
        <v>10659</v>
      </c>
    </row>
    <row r="2920" spans="34:38">
      <c r="AH2920" s="165">
        <v>3107</v>
      </c>
      <c r="AI2920" s="189">
        <v>2919</v>
      </c>
      <c r="AJ2920" s="189" t="s">
        <v>10660</v>
      </c>
      <c r="AK2920" s="183" t="s">
        <v>262</v>
      </c>
      <c r="AL2920" s="186" t="s">
        <v>10661</v>
      </c>
    </row>
    <row r="2921" spans="34:38">
      <c r="AH2921" s="165">
        <v>3107</v>
      </c>
      <c r="AI2921" s="189">
        <v>2920</v>
      </c>
      <c r="AJ2921" s="189" t="s">
        <v>10662</v>
      </c>
      <c r="AK2921" s="184" t="s">
        <v>10663</v>
      </c>
      <c r="AL2921" s="187" t="s">
        <v>10664</v>
      </c>
    </row>
    <row r="2922" spans="34:38">
      <c r="AH2922" s="165">
        <v>3107</v>
      </c>
      <c r="AI2922" s="189">
        <v>2921</v>
      </c>
      <c r="AJ2922" s="189" t="s">
        <v>10665</v>
      </c>
      <c r="AK2922" s="183" t="s">
        <v>10666</v>
      </c>
      <c r="AL2922" s="186" t="s">
        <v>10667</v>
      </c>
    </row>
    <row r="2923" spans="34:38">
      <c r="AH2923" s="165">
        <v>3108</v>
      </c>
      <c r="AI2923" s="189">
        <v>2922</v>
      </c>
      <c r="AJ2923" s="189" t="s">
        <v>10668</v>
      </c>
      <c r="AK2923" s="184" t="s">
        <v>10669</v>
      </c>
      <c r="AL2923" s="187" t="s">
        <v>10670</v>
      </c>
    </row>
    <row r="2924" spans="34:38">
      <c r="AH2924" s="165">
        <v>3108</v>
      </c>
      <c r="AI2924" s="189">
        <v>2923</v>
      </c>
      <c r="AJ2924" s="189" t="s">
        <v>10671</v>
      </c>
      <c r="AK2924" s="183" t="s">
        <v>10672</v>
      </c>
      <c r="AL2924" s="186" t="s">
        <v>10673</v>
      </c>
    </row>
    <row r="2925" spans="34:38">
      <c r="AH2925" s="165">
        <v>3108</v>
      </c>
      <c r="AI2925" s="189">
        <v>2924</v>
      </c>
      <c r="AJ2925" s="189" t="s">
        <v>10674</v>
      </c>
      <c r="AK2925" s="184" t="s">
        <v>10675</v>
      </c>
      <c r="AL2925" s="187" t="s">
        <v>10676</v>
      </c>
    </row>
    <row r="2926" spans="34:38">
      <c r="AH2926" s="165">
        <v>3108</v>
      </c>
      <c r="AI2926" s="189">
        <v>2925</v>
      </c>
      <c r="AJ2926" s="189" t="s">
        <v>10677</v>
      </c>
      <c r="AK2926" s="183" t="s">
        <v>270</v>
      </c>
      <c r="AL2926" s="186" t="s">
        <v>10678</v>
      </c>
    </row>
    <row r="2927" spans="34:38">
      <c r="AH2927" s="165">
        <v>3108</v>
      </c>
      <c r="AI2927" s="189">
        <v>2926</v>
      </c>
      <c r="AJ2927" s="189" t="s">
        <v>10679</v>
      </c>
      <c r="AK2927" s="184" t="s">
        <v>10637</v>
      </c>
      <c r="AL2927" s="187" t="s">
        <v>10680</v>
      </c>
    </row>
    <row r="2928" spans="34:38">
      <c r="AH2928" s="165">
        <v>3109</v>
      </c>
      <c r="AI2928" s="189">
        <v>2927</v>
      </c>
      <c r="AJ2928" s="189" t="s">
        <v>10681</v>
      </c>
      <c r="AK2928" s="183" t="s">
        <v>10682</v>
      </c>
      <c r="AL2928" s="186" t="s">
        <v>10683</v>
      </c>
    </row>
    <row r="2929" spans="34:38">
      <c r="AH2929" s="165">
        <v>3109</v>
      </c>
      <c r="AI2929" s="189">
        <v>2928</v>
      </c>
      <c r="AJ2929" s="189" t="s">
        <v>10684</v>
      </c>
      <c r="AK2929" s="184" t="s">
        <v>10685</v>
      </c>
      <c r="AL2929" s="187" t="s">
        <v>10686</v>
      </c>
    </row>
    <row r="2930" spans="34:38">
      <c r="AH2930" s="165">
        <v>3109</v>
      </c>
      <c r="AI2930" s="189">
        <v>2929</v>
      </c>
      <c r="AJ2930" s="189" t="s">
        <v>10687</v>
      </c>
      <c r="AK2930" s="183" t="s">
        <v>275</v>
      </c>
      <c r="AL2930" s="186" t="s">
        <v>10688</v>
      </c>
    </row>
    <row r="2931" spans="34:38">
      <c r="AH2931" s="165">
        <v>3109</v>
      </c>
      <c r="AI2931" s="189">
        <v>2930</v>
      </c>
      <c r="AJ2931" s="189" t="s">
        <v>10689</v>
      </c>
      <c r="AK2931" s="184" t="s">
        <v>10690</v>
      </c>
      <c r="AL2931" s="187" t="s">
        <v>10691</v>
      </c>
    </row>
    <row r="2932" spans="34:38">
      <c r="AH2932" s="165">
        <v>3109</v>
      </c>
      <c r="AI2932" s="189">
        <v>2931</v>
      </c>
      <c r="AJ2932" s="189" t="s">
        <v>10692</v>
      </c>
      <c r="AK2932" s="183" t="s">
        <v>10693</v>
      </c>
      <c r="AL2932" s="186" t="s">
        <v>10694</v>
      </c>
    </row>
    <row r="2933" spans="34:38">
      <c r="AH2933" s="165">
        <v>3109</v>
      </c>
      <c r="AI2933" s="189">
        <v>2932</v>
      </c>
      <c r="AJ2933" s="189" t="s">
        <v>10695</v>
      </c>
      <c r="AK2933" s="184" t="s">
        <v>10696</v>
      </c>
      <c r="AL2933" s="187" t="s">
        <v>10697</v>
      </c>
    </row>
    <row r="2934" spans="34:38">
      <c r="AH2934" s="165">
        <v>3110</v>
      </c>
      <c r="AI2934" s="189">
        <v>2933</v>
      </c>
      <c r="AJ2934" s="189" t="s">
        <v>10698</v>
      </c>
      <c r="AK2934" s="183" t="s">
        <v>10699</v>
      </c>
      <c r="AL2934" s="186" t="s">
        <v>10700</v>
      </c>
    </row>
    <row r="2935" spans="34:38">
      <c r="AH2935" s="165">
        <v>3110</v>
      </c>
      <c r="AI2935" s="189">
        <v>2934</v>
      </c>
      <c r="AJ2935" s="189" t="s">
        <v>10701</v>
      </c>
      <c r="AK2935" s="184" t="s">
        <v>243</v>
      </c>
      <c r="AL2935" s="187" t="s">
        <v>10702</v>
      </c>
    </row>
    <row r="2936" spans="34:38">
      <c r="AH2936" s="165">
        <v>3110</v>
      </c>
      <c r="AI2936" s="189">
        <v>2935</v>
      </c>
      <c r="AJ2936" s="189" t="s">
        <v>10703</v>
      </c>
      <c r="AK2936" s="183" t="s">
        <v>284</v>
      </c>
      <c r="AL2936" s="186" t="s">
        <v>10704</v>
      </c>
    </row>
    <row r="2937" spans="34:38">
      <c r="AH2937" s="165">
        <v>3201</v>
      </c>
      <c r="AI2937" s="189">
        <v>2936</v>
      </c>
      <c r="AJ2937" s="189" t="s">
        <v>10705</v>
      </c>
      <c r="AK2937" s="184" t="s">
        <v>254</v>
      </c>
      <c r="AL2937" s="187" t="s">
        <v>10706</v>
      </c>
    </row>
    <row r="2938" spans="34:38">
      <c r="AH2938" s="165">
        <v>4101</v>
      </c>
      <c r="AI2938" s="189">
        <v>2937</v>
      </c>
      <c r="AJ2938" s="189" t="s">
        <v>10707</v>
      </c>
      <c r="AK2938" s="183" t="s">
        <v>6822</v>
      </c>
      <c r="AL2938" s="186" t="s">
        <v>10708</v>
      </c>
    </row>
    <row r="2939" spans="34:38">
      <c r="AH2939" s="165">
        <v>4101</v>
      </c>
      <c r="AI2939" s="189">
        <v>2938</v>
      </c>
      <c r="AJ2939" s="189" t="s">
        <v>10709</v>
      </c>
      <c r="AK2939" s="184" t="s">
        <v>7061</v>
      </c>
      <c r="AL2939" s="187" t="s">
        <v>10710</v>
      </c>
    </row>
    <row r="2940" spans="34:38">
      <c r="AH2940" s="165">
        <v>4101</v>
      </c>
      <c r="AI2940" s="189">
        <v>2939</v>
      </c>
      <c r="AJ2940" s="189" t="s">
        <v>10711</v>
      </c>
      <c r="AK2940" s="183" t="s">
        <v>10712</v>
      </c>
      <c r="AL2940" s="186" t="s">
        <v>10713</v>
      </c>
    </row>
    <row r="2941" spans="34:38">
      <c r="AH2941" s="165">
        <v>4101</v>
      </c>
      <c r="AI2941" s="189">
        <v>2940</v>
      </c>
      <c r="AJ2941" s="189" t="s">
        <v>10714</v>
      </c>
      <c r="AK2941" s="184" t="s">
        <v>5246</v>
      </c>
      <c r="AL2941" s="187" t="s">
        <v>10715</v>
      </c>
    </row>
    <row r="2942" spans="34:38">
      <c r="AH2942" s="165">
        <v>4101</v>
      </c>
      <c r="AI2942" s="189">
        <v>2941</v>
      </c>
      <c r="AJ2942" s="189" t="s">
        <v>10716</v>
      </c>
      <c r="AK2942" s="183" t="s">
        <v>328</v>
      </c>
      <c r="AL2942" s="186" t="s">
        <v>10717</v>
      </c>
    </row>
    <row r="2943" spans="34:38">
      <c r="AH2943" s="165">
        <v>4201</v>
      </c>
      <c r="AI2943" s="189">
        <v>2942</v>
      </c>
      <c r="AJ2943" s="189" t="s">
        <v>10718</v>
      </c>
      <c r="AK2943" s="184" t="s">
        <v>10719</v>
      </c>
      <c r="AL2943" s="187" t="s">
        <v>10720</v>
      </c>
    </row>
    <row r="2944" spans="34:38">
      <c r="AH2944" s="165">
        <v>4201</v>
      </c>
      <c r="AI2944" s="189">
        <v>2943</v>
      </c>
      <c r="AJ2944" s="189" t="s">
        <v>10721</v>
      </c>
      <c r="AK2944" s="183" t="s">
        <v>10722</v>
      </c>
      <c r="AL2944" s="186" t="s">
        <v>10723</v>
      </c>
    </row>
    <row r="2945" spans="34:38">
      <c r="AH2945" s="165">
        <v>4201</v>
      </c>
      <c r="AI2945" s="189">
        <v>2944</v>
      </c>
      <c r="AJ2945" s="189" t="s">
        <v>10724</v>
      </c>
      <c r="AK2945" s="184" t="s">
        <v>10725</v>
      </c>
      <c r="AL2945" s="187" t="s">
        <v>10726</v>
      </c>
    </row>
    <row r="2946" spans="34:38">
      <c r="AH2946" s="165">
        <v>4201</v>
      </c>
      <c r="AI2946" s="189">
        <v>2945</v>
      </c>
      <c r="AJ2946" s="189" t="s">
        <v>10727</v>
      </c>
      <c r="AK2946" s="183" t="s">
        <v>10728</v>
      </c>
      <c r="AL2946" s="186" t="s">
        <v>10729</v>
      </c>
    </row>
    <row r="2947" spans="34:38">
      <c r="AH2947" s="165">
        <v>4201</v>
      </c>
      <c r="AI2947" s="189">
        <v>2946</v>
      </c>
      <c r="AJ2947" s="189" t="s">
        <v>10730</v>
      </c>
      <c r="AK2947" s="184" t="s">
        <v>10731</v>
      </c>
      <c r="AL2947" s="187" t="s">
        <v>10732</v>
      </c>
    </row>
    <row r="2948" spans="34:38">
      <c r="AH2948" s="165">
        <v>4202</v>
      </c>
      <c r="AI2948" s="189">
        <v>2947</v>
      </c>
      <c r="AJ2948" s="189" t="s">
        <v>10733</v>
      </c>
      <c r="AK2948" s="183" t="s">
        <v>10734</v>
      </c>
      <c r="AL2948" s="186" t="s">
        <v>10735</v>
      </c>
    </row>
    <row r="2949" spans="34:38">
      <c r="AH2949" s="165">
        <v>4202</v>
      </c>
      <c r="AI2949" s="189">
        <v>2948</v>
      </c>
      <c r="AJ2949" s="189" t="s">
        <v>10736</v>
      </c>
      <c r="AK2949" s="184" t="s">
        <v>10737</v>
      </c>
      <c r="AL2949" s="187" t="s">
        <v>10738</v>
      </c>
    </row>
    <row r="2950" spans="34:38">
      <c r="AH2950" s="165">
        <v>4202</v>
      </c>
      <c r="AI2950" s="189">
        <v>2949</v>
      </c>
      <c r="AJ2950" s="189" t="s">
        <v>10739</v>
      </c>
      <c r="AK2950" s="183" t="s">
        <v>10740</v>
      </c>
      <c r="AL2950" s="186" t="s">
        <v>10741</v>
      </c>
    </row>
    <row r="2951" spans="34:38">
      <c r="AH2951" s="165">
        <v>4202</v>
      </c>
      <c r="AI2951" s="189">
        <v>2950</v>
      </c>
      <c r="AJ2951" s="189" t="s">
        <v>10742</v>
      </c>
      <c r="AK2951" s="184" t="s">
        <v>214</v>
      </c>
      <c r="AL2951" s="187" t="s">
        <v>10743</v>
      </c>
    </row>
    <row r="2952" spans="34:38">
      <c r="AH2952" s="165">
        <v>4202</v>
      </c>
      <c r="AI2952" s="189">
        <v>2951</v>
      </c>
      <c r="AJ2952" s="189" t="s">
        <v>10744</v>
      </c>
      <c r="AK2952" s="183" t="s">
        <v>10745</v>
      </c>
      <c r="AL2952" s="186" t="s">
        <v>10746</v>
      </c>
    </row>
    <row r="2953" spans="34:38">
      <c r="AH2953" s="165">
        <v>4202</v>
      </c>
      <c r="AI2953" s="189">
        <v>2952</v>
      </c>
      <c r="AJ2953" s="189" t="s">
        <v>10747</v>
      </c>
      <c r="AK2953" s="184" t="s">
        <v>275</v>
      </c>
      <c r="AL2953" s="187" t="s">
        <v>10748</v>
      </c>
    </row>
    <row r="2954" spans="34:38">
      <c r="AH2954" s="165">
        <v>4202</v>
      </c>
      <c r="AI2954" s="189">
        <v>2953</v>
      </c>
      <c r="AJ2954" s="189" t="s">
        <v>10749</v>
      </c>
      <c r="AK2954" s="183" t="s">
        <v>10750</v>
      </c>
      <c r="AL2954" s="186" t="s">
        <v>10751</v>
      </c>
    </row>
    <row r="2955" spans="34:38">
      <c r="AH2955" s="165">
        <v>4202</v>
      </c>
      <c r="AI2955" s="189">
        <v>2954</v>
      </c>
      <c r="AJ2955" s="189" t="s">
        <v>10752</v>
      </c>
      <c r="AK2955" s="184" t="s">
        <v>10753</v>
      </c>
      <c r="AL2955" s="187" t="s">
        <v>10754</v>
      </c>
    </row>
    <row r="2956" spans="34:38">
      <c r="AH2956" s="165">
        <v>4202</v>
      </c>
      <c r="AI2956" s="189">
        <v>2955</v>
      </c>
      <c r="AJ2956" s="189" t="s">
        <v>10755</v>
      </c>
      <c r="AK2956" s="183" t="s">
        <v>10756</v>
      </c>
      <c r="AL2956" s="186" t="s">
        <v>10757</v>
      </c>
    </row>
    <row r="2957" spans="34:38">
      <c r="AH2957" s="165">
        <v>4203</v>
      </c>
      <c r="AI2957" s="189">
        <v>2956</v>
      </c>
      <c r="AJ2957" s="189" t="s">
        <v>10758</v>
      </c>
      <c r="AK2957" s="184" t="s">
        <v>10759</v>
      </c>
      <c r="AL2957" s="187" t="s">
        <v>10760</v>
      </c>
    </row>
    <row r="2958" spans="34:38">
      <c r="AH2958" s="165">
        <v>4203</v>
      </c>
      <c r="AI2958" s="189">
        <v>2957</v>
      </c>
      <c r="AJ2958" s="189" t="s">
        <v>10761</v>
      </c>
      <c r="AK2958" s="183" t="s">
        <v>10762</v>
      </c>
      <c r="AL2958" s="186" t="s">
        <v>10763</v>
      </c>
    </row>
    <row r="2959" spans="34:38">
      <c r="AH2959" s="165">
        <v>4203</v>
      </c>
      <c r="AI2959" s="189">
        <v>2958</v>
      </c>
      <c r="AJ2959" s="189" t="s">
        <v>10764</v>
      </c>
      <c r="AK2959" s="184" t="s">
        <v>10765</v>
      </c>
      <c r="AL2959" s="187" t="s">
        <v>10766</v>
      </c>
    </row>
    <row r="2960" spans="34:38">
      <c r="AH2960" s="165">
        <v>4203</v>
      </c>
      <c r="AI2960" s="189">
        <v>2959</v>
      </c>
      <c r="AJ2960" s="189" t="s">
        <v>10767</v>
      </c>
      <c r="AK2960" s="183" t="s">
        <v>10768</v>
      </c>
      <c r="AL2960" s="186" t="s">
        <v>10769</v>
      </c>
    </row>
    <row r="2961" spans="34:38">
      <c r="AH2961" s="165">
        <v>4203</v>
      </c>
      <c r="AI2961" s="189">
        <v>2960</v>
      </c>
      <c r="AJ2961" s="189" t="s">
        <v>10770</v>
      </c>
      <c r="AK2961" s="184" t="s">
        <v>10771</v>
      </c>
      <c r="AL2961" s="187" t="s">
        <v>10772</v>
      </c>
    </row>
    <row r="2962" spans="34:38">
      <c r="AH2962" s="165">
        <v>4203</v>
      </c>
      <c r="AI2962" s="189">
        <v>2961</v>
      </c>
      <c r="AJ2962" s="189" t="s">
        <v>10773</v>
      </c>
      <c r="AK2962" s="183" t="s">
        <v>10774</v>
      </c>
      <c r="AL2962" s="186" t="s">
        <v>10775</v>
      </c>
    </row>
    <row r="2963" spans="34:38">
      <c r="AH2963" s="165">
        <v>4203</v>
      </c>
      <c r="AI2963" s="189">
        <v>2962</v>
      </c>
      <c r="AJ2963" s="189" t="s">
        <v>10776</v>
      </c>
      <c r="AK2963" s="184" t="s">
        <v>10777</v>
      </c>
      <c r="AL2963" s="187" t="s">
        <v>10778</v>
      </c>
    </row>
    <row r="2964" spans="34:38">
      <c r="AH2964" s="165">
        <v>4203</v>
      </c>
      <c r="AI2964" s="189">
        <v>2963</v>
      </c>
      <c r="AJ2964" s="189" t="s">
        <v>10779</v>
      </c>
      <c r="AK2964" s="183" t="s">
        <v>10780</v>
      </c>
      <c r="AL2964" s="186" t="s">
        <v>10781</v>
      </c>
    </row>
    <row r="2965" spans="34:38">
      <c r="AH2965" s="165">
        <v>4203</v>
      </c>
      <c r="AI2965" s="189">
        <v>2964</v>
      </c>
      <c r="AJ2965" s="189" t="s">
        <v>10782</v>
      </c>
      <c r="AK2965" s="184" t="s">
        <v>10783</v>
      </c>
      <c r="AL2965" s="187" t="s">
        <v>10784</v>
      </c>
    </row>
    <row r="2966" spans="34:38">
      <c r="AH2966" s="165">
        <v>4203</v>
      </c>
      <c r="AI2966" s="189">
        <v>2965</v>
      </c>
      <c r="AJ2966" s="189" t="s">
        <v>10785</v>
      </c>
      <c r="AK2966" s="183" t="s">
        <v>7249</v>
      </c>
      <c r="AL2966" s="186" t="s">
        <v>10786</v>
      </c>
    </row>
    <row r="2967" spans="34:38">
      <c r="AH2967" s="165">
        <v>4203</v>
      </c>
      <c r="AI2967" s="189">
        <v>2966</v>
      </c>
      <c r="AJ2967" s="189" t="s">
        <v>10787</v>
      </c>
      <c r="AK2967" s="184" t="s">
        <v>10788</v>
      </c>
      <c r="AL2967" s="187" t="s">
        <v>10789</v>
      </c>
    </row>
    <row r="2968" spans="34:38">
      <c r="AH2968" s="165">
        <v>4203</v>
      </c>
      <c r="AI2968" s="189">
        <v>2967</v>
      </c>
      <c r="AJ2968" s="189" t="s">
        <v>10790</v>
      </c>
      <c r="AK2968" s="183" t="s">
        <v>10791</v>
      </c>
      <c r="AL2968" s="186" t="s">
        <v>10792</v>
      </c>
    </row>
    <row r="2969" spans="34:38">
      <c r="AH2969" s="165">
        <v>4203</v>
      </c>
      <c r="AI2969" s="189">
        <v>2968</v>
      </c>
      <c r="AJ2969" s="189" t="s">
        <v>10793</v>
      </c>
      <c r="AK2969" s="184" t="s">
        <v>10794</v>
      </c>
      <c r="AL2969" s="187" t="s">
        <v>10795</v>
      </c>
    </row>
    <row r="2970" spans="34:38">
      <c r="AH2970" s="165">
        <v>4203</v>
      </c>
      <c r="AI2970" s="189">
        <v>2969</v>
      </c>
      <c r="AJ2970" s="189" t="s">
        <v>10796</v>
      </c>
      <c r="AK2970" s="183" t="s">
        <v>10797</v>
      </c>
      <c r="AL2970" s="186" t="s">
        <v>10798</v>
      </c>
    </row>
    <row r="2971" spans="34:38">
      <c r="AH2971" s="165">
        <v>4203</v>
      </c>
      <c r="AI2971" s="189">
        <v>2970</v>
      </c>
      <c r="AJ2971" s="189" t="s">
        <v>10799</v>
      </c>
      <c r="AK2971" s="184" t="s">
        <v>10800</v>
      </c>
      <c r="AL2971" s="187" t="s">
        <v>10801</v>
      </c>
    </row>
    <row r="2972" spans="34:38">
      <c r="AH2972" s="165">
        <v>4203</v>
      </c>
      <c r="AI2972" s="189">
        <v>2971</v>
      </c>
      <c r="AJ2972" s="189" t="s">
        <v>10802</v>
      </c>
      <c r="AK2972" s="183" t="s">
        <v>10803</v>
      </c>
      <c r="AL2972" s="186" t="s">
        <v>10804</v>
      </c>
    </row>
    <row r="2973" spans="34:38">
      <c r="AH2973" s="165">
        <v>4203</v>
      </c>
      <c r="AI2973" s="189">
        <v>2972</v>
      </c>
      <c r="AJ2973" s="189" t="s">
        <v>10805</v>
      </c>
      <c r="AK2973" s="184" t="s">
        <v>10806</v>
      </c>
      <c r="AL2973" s="187" t="s">
        <v>10807</v>
      </c>
    </row>
    <row r="2974" spans="34:38">
      <c r="AH2974" s="165">
        <v>4203</v>
      </c>
      <c r="AI2974" s="189">
        <v>2973</v>
      </c>
      <c r="AJ2974" s="189" t="s">
        <v>10808</v>
      </c>
      <c r="AK2974" s="183" t="s">
        <v>7061</v>
      </c>
      <c r="AL2974" s="186" t="s">
        <v>10809</v>
      </c>
    </row>
    <row r="2975" spans="34:38">
      <c r="AH2975" s="165">
        <v>4203</v>
      </c>
      <c r="AI2975" s="189">
        <v>2974</v>
      </c>
      <c r="AJ2975" s="189" t="s">
        <v>10810</v>
      </c>
      <c r="AK2975" s="184" t="s">
        <v>1599</v>
      </c>
      <c r="AL2975" s="187" t="s">
        <v>10811</v>
      </c>
    </row>
    <row r="2976" spans="34:38">
      <c r="AH2976" s="165">
        <v>4203</v>
      </c>
      <c r="AI2976" s="189">
        <v>2975</v>
      </c>
      <c r="AJ2976" s="189" t="s">
        <v>10812</v>
      </c>
      <c r="AK2976" s="183" t="s">
        <v>10813</v>
      </c>
      <c r="AL2976" s="186" t="s">
        <v>10814</v>
      </c>
    </row>
    <row r="2977" spans="34:38">
      <c r="AH2977" s="165">
        <v>4203</v>
      </c>
      <c r="AI2977" s="189">
        <v>2976</v>
      </c>
      <c r="AJ2977" s="189" t="s">
        <v>10815</v>
      </c>
      <c r="AK2977" s="184" t="s">
        <v>10816</v>
      </c>
      <c r="AL2977" s="187" t="s">
        <v>10817</v>
      </c>
    </row>
    <row r="2978" spans="34:38">
      <c r="AH2978" s="165">
        <v>4203</v>
      </c>
      <c r="AI2978" s="189">
        <v>2977</v>
      </c>
      <c r="AJ2978" s="189" t="s">
        <v>10818</v>
      </c>
      <c r="AK2978" s="183" t="s">
        <v>10819</v>
      </c>
      <c r="AL2978" s="186" t="s">
        <v>10820</v>
      </c>
    </row>
    <row r="2979" spans="34:38">
      <c r="AH2979" s="165">
        <v>4203</v>
      </c>
      <c r="AI2979" s="189">
        <v>2978</v>
      </c>
      <c r="AJ2979" s="189" t="s">
        <v>10821</v>
      </c>
      <c r="AK2979" s="184" t="s">
        <v>10822</v>
      </c>
      <c r="AL2979" s="187" t="s">
        <v>10823</v>
      </c>
    </row>
    <row r="2980" spans="34:38">
      <c r="AH2980" s="165">
        <v>4203</v>
      </c>
      <c r="AI2980" s="189">
        <v>2979</v>
      </c>
      <c r="AJ2980" s="189" t="s">
        <v>10824</v>
      </c>
      <c r="AK2980" s="183" t="s">
        <v>1595</v>
      </c>
      <c r="AL2980" s="186" t="s">
        <v>10825</v>
      </c>
    </row>
    <row r="2981" spans="34:38">
      <c r="AH2981" s="165">
        <v>4204</v>
      </c>
      <c r="AI2981" s="189">
        <v>2980</v>
      </c>
      <c r="AJ2981" s="189" t="s">
        <v>10826</v>
      </c>
      <c r="AK2981" s="184" t="s">
        <v>10827</v>
      </c>
      <c r="AL2981" s="187" t="s">
        <v>10828</v>
      </c>
    </row>
    <row r="2982" spans="34:38">
      <c r="AH2982" s="165">
        <v>4204</v>
      </c>
      <c r="AI2982" s="189">
        <v>2981</v>
      </c>
      <c r="AJ2982" s="189" t="s">
        <v>10829</v>
      </c>
      <c r="AK2982" s="183" t="s">
        <v>10830</v>
      </c>
      <c r="AL2982" s="186" t="s">
        <v>10831</v>
      </c>
    </row>
    <row r="2983" spans="34:38">
      <c r="AH2983" s="165">
        <v>4204</v>
      </c>
      <c r="AI2983" s="189">
        <v>2982</v>
      </c>
      <c r="AJ2983" s="189" t="s">
        <v>10832</v>
      </c>
      <c r="AK2983" s="184" t="s">
        <v>10833</v>
      </c>
      <c r="AL2983" s="187" t="s">
        <v>10834</v>
      </c>
    </row>
    <row r="2984" spans="34:38">
      <c r="AH2984" s="165">
        <v>4204</v>
      </c>
      <c r="AI2984" s="189">
        <v>2983</v>
      </c>
      <c r="AJ2984" s="189" t="s">
        <v>10835</v>
      </c>
      <c r="AK2984" s="183" t="s">
        <v>10836</v>
      </c>
      <c r="AL2984" s="186" t="s">
        <v>10837</v>
      </c>
    </row>
    <row r="2985" spans="34:38">
      <c r="AH2985" s="165">
        <v>4204</v>
      </c>
      <c r="AI2985" s="189">
        <v>2984</v>
      </c>
      <c r="AJ2985" s="189" t="s">
        <v>10838</v>
      </c>
      <c r="AK2985" s="184" t="s">
        <v>257</v>
      </c>
      <c r="AL2985" s="187" t="s">
        <v>10839</v>
      </c>
    </row>
    <row r="2986" spans="34:38">
      <c r="AH2986" s="165">
        <v>4204</v>
      </c>
      <c r="AI2986" s="189">
        <v>2985</v>
      </c>
      <c r="AJ2986" s="189" t="s">
        <v>10840</v>
      </c>
      <c r="AK2986" s="183" t="s">
        <v>10841</v>
      </c>
      <c r="AL2986" s="186" t="s">
        <v>10842</v>
      </c>
    </row>
    <row r="2987" spans="34:38">
      <c r="AH2987" s="165">
        <v>4205</v>
      </c>
      <c r="AI2987" s="189">
        <v>2986</v>
      </c>
      <c r="AJ2987" s="189" t="s">
        <v>10843</v>
      </c>
      <c r="AK2987" s="184" t="s">
        <v>10844</v>
      </c>
      <c r="AL2987" s="187" t="s">
        <v>10845</v>
      </c>
    </row>
    <row r="2988" spans="34:38">
      <c r="AH2988" s="165">
        <v>4205</v>
      </c>
      <c r="AI2988" s="189">
        <v>2987</v>
      </c>
      <c r="AJ2988" s="189" t="s">
        <v>10846</v>
      </c>
      <c r="AK2988" s="183" t="s">
        <v>10847</v>
      </c>
      <c r="AL2988" s="186" t="s">
        <v>10848</v>
      </c>
    </row>
    <row r="2989" spans="34:38">
      <c r="AH2989" s="165">
        <v>4205</v>
      </c>
      <c r="AI2989" s="189">
        <v>2988</v>
      </c>
      <c r="AJ2989" s="189" t="s">
        <v>10849</v>
      </c>
      <c r="AK2989" s="184" t="s">
        <v>10850</v>
      </c>
      <c r="AL2989" s="187" t="s">
        <v>10851</v>
      </c>
    </row>
    <row r="2990" spans="34:38">
      <c r="AH2990" s="165">
        <v>4205</v>
      </c>
      <c r="AI2990" s="189">
        <v>2989</v>
      </c>
      <c r="AJ2990" s="189" t="s">
        <v>10852</v>
      </c>
      <c r="AK2990" s="183" t="s">
        <v>10853</v>
      </c>
      <c r="AL2990" s="186" t="s">
        <v>10854</v>
      </c>
    </row>
    <row r="2991" spans="34:38">
      <c r="AH2991" s="165">
        <v>4205</v>
      </c>
      <c r="AI2991" s="189">
        <v>2990</v>
      </c>
      <c r="AJ2991" s="189" t="s">
        <v>10855</v>
      </c>
      <c r="AK2991" s="184" t="s">
        <v>178</v>
      </c>
      <c r="AL2991" s="187" t="s">
        <v>10856</v>
      </c>
    </row>
    <row r="2992" spans="34:38">
      <c r="AH2992" s="165">
        <v>4205</v>
      </c>
      <c r="AI2992" s="189">
        <v>2991</v>
      </c>
      <c r="AJ2992" s="189" t="s">
        <v>10857</v>
      </c>
      <c r="AK2992" s="183" t="s">
        <v>10858</v>
      </c>
      <c r="AL2992" s="186" t="s">
        <v>10859</v>
      </c>
    </row>
    <row r="2993" spans="34:38">
      <c r="AH2993" s="165">
        <v>4205</v>
      </c>
      <c r="AI2993" s="189">
        <v>2992</v>
      </c>
      <c r="AJ2993" s="189" t="s">
        <v>10860</v>
      </c>
      <c r="AK2993" s="184" t="s">
        <v>10861</v>
      </c>
      <c r="AL2993" s="187" t="s">
        <v>10862</v>
      </c>
    </row>
    <row r="2994" spans="34:38">
      <c r="AH2994" s="165">
        <v>4205</v>
      </c>
      <c r="AI2994" s="189">
        <v>2993</v>
      </c>
      <c r="AJ2994" s="189" t="s">
        <v>10863</v>
      </c>
      <c r="AK2994" s="183" t="s">
        <v>10864</v>
      </c>
      <c r="AL2994" s="186" t="s">
        <v>10865</v>
      </c>
    </row>
    <row r="2995" spans="34:38">
      <c r="AH2995" s="165">
        <v>4205</v>
      </c>
      <c r="AI2995" s="189">
        <v>2994</v>
      </c>
      <c r="AJ2995" s="189" t="s">
        <v>10866</v>
      </c>
      <c r="AK2995" s="184" t="s">
        <v>10867</v>
      </c>
      <c r="AL2995" s="187" t="s">
        <v>10868</v>
      </c>
    </row>
    <row r="2996" spans="34:38">
      <c r="AH2996" s="165">
        <v>4205</v>
      </c>
      <c r="AI2996" s="189">
        <v>2995</v>
      </c>
      <c r="AJ2996" s="189" t="s">
        <v>10869</v>
      </c>
      <c r="AK2996" s="183" t="s">
        <v>10870</v>
      </c>
      <c r="AL2996" s="186" t="s">
        <v>10871</v>
      </c>
    </row>
    <row r="2997" spans="34:38">
      <c r="AH2997" s="165">
        <v>4205</v>
      </c>
      <c r="AI2997" s="189">
        <v>2996</v>
      </c>
      <c r="AJ2997" s="189" t="s">
        <v>10872</v>
      </c>
      <c r="AK2997" s="184" t="s">
        <v>10873</v>
      </c>
      <c r="AL2997" s="187" t="s">
        <v>10874</v>
      </c>
    </row>
    <row r="2998" spans="34:38">
      <c r="AH2998" s="165">
        <v>4205</v>
      </c>
      <c r="AI2998" s="189">
        <v>2997</v>
      </c>
      <c r="AJ2998" s="189" t="s">
        <v>10875</v>
      </c>
      <c r="AK2998" s="183" t="s">
        <v>10876</v>
      </c>
      <c r="AL2998" s="186" t="s">
        <v>10877</v>
      </c>
    </row>
    <row r="2999" spans="34:38">
      <c r="AH2999" s="165">
        <v>4205</v>
      </c>
      <c r="AI2999" s="189">
        <v>2998</v>
      </c>
      <c r="AJ2999" s="189" t="s">
        <v>10878</v>
      </c>
      <c r="AK2999" s="184" t="s">
        <v>7061</v>
      </c>
      <c r="AL2999" s="187" t="s">
        <v>10879</v>
      </c>
    </row>
    <row r="3000" spans="34:38">
      <c r="AH3000" s="165">
        <v>4205</v>
      </c>
      <c r="AI3000" s="189">
        <v>2999</v>
      </c>
      <c r="AJ3000" s="189" t="s">
        <v>10880</v>
      </c>
      <c r="AK3000" s="183" t="s">
        <v>10881</v>
      </c>
      <c r="AL3000" s="186" t="s">
        <v>10882</v>
      </c>
    </row>
    <row r="3001" spans="34:38">
      <c r="AH3001" s="165">
        <v>4206</v>
      </c>
      <c r="AI3001" s="189">
        <v>3000</v>
      </c>
      <c r="AJ3001" s="189" t="s">
        <v>10883</v>
      </c>
      <c r="AK3001" s="184" t="s">
        <v>10884</v>
      </c>
      <c r="AL3001" s="187" t="s">
        <v>10885</v>
      </c>
    </row>
    <row r="3002" spans="34:38">
      <c r="AH3002" s="165">
        <v>4206</v>
      </c>
      <c r="AI3002" s="189">
        <v>3001</v>
      </c>
      <c r="AJ3002" s="189" t="s">
        <v>10886</v>
      </c>
      <c r="AK3002" s="183" t="s">
        <v>10887</v>
      </c>
      <c r="AL3002" s="186" t="s">
        <v>10888</v>
      </c>
    </row>
    <row r="3003" spans="34:38">
      <c r="AH3003" s="165">
        <v>4206</v>
      </c>
      <c r="AI3003" s="189">
        <v>3002</v>
      </c>
      <c r="AJ3003" s="189" t="s">
        <v>10889</v>
      </c>
      <c r="AK3003" s="184" t="s">
        <v>10890</v>
      </c>
      <c r="AL3003" s="187" t="s">
        <v>10891</v>
      </c>
    </row>
    <row r="3004" spans="34:38">
      <c r="AH3004" s="165">
        <v>4206</v>
      </c>
      <c r="AI3004" s="189">
        <v>3003</v>
      </c>
      <c r="AJ3004" s="189" t="s">
        <v>10892</v>
      </c>
      <c r="AK3004" s="183" t="s">
        <v>10893</v>
      </c>
      <c r="AL3004" s="186" t="s">
        <v>10894</v>
      </c>
    </row>
    <row r="3005" spans="34:38">
      <c r="AH3005" s="165">
        <v>4206</v>
      </c>
      <c r="AI3005" s="189">
        <v>3004</v>
      </c>
      <c r="AJ3005" s="189" t="s">
        <v>10895</v>
      </c>
      <c r="AK3005" s="184" t="s">
        <v>10896</v>
      </c>
      <c r="AL3005" s="187" t="s">
        <v>10897</v>
      </c>
    </row>
    <row r="3006" spans="34:38">
      <c r="AH3006" s="165">
        <v>4206</v>
      </c>
      <c r="AI3006" s="189">
        <v>3005</v>
      </c>
      <c r="AJ3006" s="189" t="s">
        <v>10898</v>
      </c>
      <c r="AK3006" s="183" t="s">
        <v>10873</v>
      </c>
      <c r="AL3006" s="186" t="s">
        <v>10899</v>
      </c>
    </row>
    <row r="3007" spans="34:38">
      <c r="AH3007" s="165">
        <v>4301</v>
      </c>
      <c r="AI3007" s="189">
        <v>3006</v>
      </c>
      <c r="AJ3007" s="189" t="s">
        <v>10900</v>
      </c>
      <c r="AK3007" s="184" t="s">
        <v>10901</v>
      </c>
      <c r="AL3007" s="187" t="s">
        <v>10902</v>
      </c>
    </row>
    <row r="3008" spans="34:38">
      <c r="AH3008" s="165">
        <v>4301</v>
      </c>
      <c r="AI3008" s="189">
        <v>3007</v>
      </c>
      <c r="AJ3008" s="189" t="s">
        <v>10903</v>
      </c>
      <c r="AK3008" s="183" t="s">
        <v>10904</v>
      </c>
      <c r="AL3008" s="186" t="s">
        <v>10905</v>
      </c>
    </row>
    <row r="3009" spans="34:38">
      <c r="AH3009" s="165">
        <v>4301</v>
      </c>
      <c r="AI3009" s="189">
        <v>3008</v>
      </c>
      <c r="AJ3009" s="189" t="s">
        <v>10906</v>
      </c>
      <c r="AK3009" s="184" t="s">
        <v>10907</v>
      </c>
      <c r="AL3009" s="187" t="s">
        <v>10908</v>
      </c>
    </row>
    <row r="3010" spans="34:38">
      <c r="AH3010" s="165">
        <v>4301</v>
      </c>
      <c r="AI3010" s="189">
        <v>3009</v>
      </c>
      <c r="AJ3010" s="189" t="s">
        <v>10909</v>
      </c>
      <c r="AK3010" s="183" t="s">
        <v>10910</v>
      </c>
      <c r="AL3010" s="186" t="s">
        <v>10911</v>
      </c>
    </row>
    <row r="3011" spans="34:38">
      <c r="AH3011" s="165">
        <v>4301</v>
      </c>
      <c r="AI3011" s="189">
        <v>3010</v>
      </c>
      <c r="AJ3011" s="189" t="s">
        <v>10912</v>
      </c>
      <c r="AK3011" s="184" t="s">
        <v>10913</v>
      </c>
      <c r="AL3011" s="187" t="s">
        <v>10914</v>
      </c>
    </row>
    <row r="3012" spans="34:38">
      <c r="AH3012" s="165">
        <v>4301</v>
      </c>
      <c r="AI3012" s="189">
        <v>3011</v>
      </c>
      <c r="AJ3012" s="189" t="s">
        <v>10915</v>
      </c>
      <c r="AK3012" s="183" t="s">
        <v>10916</v>
      </c>
      <c r="AL3012" s="186" t="s">
        <v>10917</v>
      </c>
    </row>
    <row r="3013" spans="34:38">
      <c r="AH3013" s="165">
        <v>4301</v>
      </c>
      <c r="AI3013" s="189">
        <v>3012</v>
      </c>
      <c r="AJ3013" s="189" t="s">
        <v>10918</v>
      </c>
      <c r="AK3013" s="184" t="s">
        <v>10919</v>
      </c>
      <c r="AL3013" s="187" t="s">
        <v>10920</v>
      </c>
    </row>
    <row r="3014" spans="34:38">
      <c r="AH3014" s="165">
        <v>4301</v>
      </c>
      <c r="AI3014" s="189">
        <v>3013</v>
      </c>
      <c r="AJ3014" s="189" t="s">
        <v>10921</v>
      </c>
      <c r="AK3014" s="183" t="s">
        <v>10922</v>
      </c>
      <c r="AL3014" s="186" t="s">
        <v>10923</v>
      </c>
    </row>
    <row r="3015" spans="34:38">
      <c r="AH3015" s="165">
        <v>4301</v>
      </c>
      <c r="AI3015" s="189">
        <v>3014</v>
      </c>
      <c r="AJ3015" s="189" t="s">
        <v>10924</v>
      </c>
      <c r="AK3015" s="184" t="s">
        <v>10925</v>
      </c>
      <c r="AL3015" s="187" t="s">
        <v>10926</v>
      </c>
    </row>
    <row r="3016" spans="34:38">
      <c r="AH3016" s="165">
        <v>4301</v>
      </c>
      <c r="AI3016" s="189">
        <v>3015</v>
      </c>
      <c r="AJ3016" s="189" t="s">
        <v>10927</v>
      </c>
      <c r="AK3016" s="183" t="s">
        <v>10928</v>
      </c>
      <c r="AL3016" s="186" t="s">
        <v>10929</v>
      </c>
    </row>
    <row r="3017" spans="34:38">
      <c r="AH3017" s="165">
        <v>4301</v>
      </c>
      <c r="AI3017" s="189">
        <v>3016</v>
      </c>
      <c r="AJ3017" s="189" t="s">
        <v>10930</v>
      </c>
      <c r="AK3017" s="184" t="s">
        <v>10931</v>
      </c>
      <c r="AL3017" s="187" t="s">
        <v>10932</v>
      </c>
    </row>
    <row r="3018" spans="34:38">
      <c r="AH3018" s="165">
        <v>4301</v>
      </c>
      <c r="AI3018" s="189">
        <v>3017</v>
      </c>
      <c r="AJ3018" s="189" t="s">
        <v>10933</v>
      </c>
      <c r="AK3018" s="183" t="s">
        <v>10876</v>
      </c>
      <c r="AL3018" s="186" t="s">
        <v>10934</v>
      </c>
    </row>
    <row r="3019" spans="34:38">
      <c r="AH3019" s="165">
        <v>4301</v>
      </c>
      <c r="AI3019" s="189">
        <v>3018</v>
      </c>
      <c r="AJ3019" s="189" t="s">
        <v>10935</v>
      </c>
      <c r="AK3019" s="184" t="s">
        <v>7061</v>
      </c>
      <c r="AL3019" s="187" t="s">
        <v>10936</v>
      </c>
    </row>
    <row r="3020" spans="34:38">
      <c r="AH3020" s="165">
        <v>4301</v>
      </c>
      <c r="AI3020" s="189">
        <v>3019</v>
      </c>
      <c r="AJ3020" s="189" t="s">
        <v>10937</v>
      </c>
      <c r="AK3020" s="183" t="s">
        <v>10938</v>
      </c>
      <c r="AL3020" s="186" t="s">
        <v>10939</v>
      </c>
    </row>
    <row r="3021" spans="34:38">
      <c r="AH3021" s="165">
        <v>4301</v>
      </c>
      <c r="AI3021" s="189">
        <v>3020</v>
      </c>
      <c r="AJ3021" s="189" t="s">
        <v>10940</v>
      </c>
      <c r="AK3021" s="184" t="s">
        <v>6871</v>
      </c>
      <c r="AL3021" s="187" t="s">
        <v>10941</v>
      </c>
    </row>
    <row r="3022" spans="34:38">
      <c r="AH3022" s="165">
        <v>4301</v>
      </c>
      <c r="AI3022" s="189">
        <v>3021</v>
      </c>
      <c r="AJ3022" s="189" t="s">
        <v>10942</v>
      </c>
      <c r="AK3022" s="183" t="s">
        <v>10943</v>
      </c>
      <c r="AL3022" s="186" t="s">
        <v>10944</v>
      </c>
    </row>
    <row r="3023" spans="34:38">
      <c r="AH3023" s="165">
        <v>4301</v>
      </c>
      <c r="AI3023" s="189">
        <v>3022</v>
      </c>
      <c r="AJ3023" s="189" t="s">
        <v>10945</v>
      </c>
      <c r="AK3023" s="184" t="s">
        <v>10946</v>
      </c>
      <c r="AL3023" s="187" t="s">
        <v>10947</v>
      </c>
    </row>
    <row r="3024" spans="34:38">
      <c r="AH3024" s="165">
        <v>4301</v>
      </c>
      <c r="AI3024" s="189">
        <v>3023</v>
      </c>
      <c r="AJ3024" s="189" t="s">
        <v>10948</v>
      </c>
      <c r="AK3024" s="183" t="s">
        <v>10949</v>
      </c>
      <c r="AL3024" s="186" t="s">
        <v>10950</v>
      </c>
    </row>
    <row r="3025" spans="34:38">
      <c r="AH3025" s="165">
        <v>4301</v>
      </c>
      <c r="AI3025" s="189">
        <v>3024</v>
      </c>
      <c r="AJ3025" s="189" t="s">
        <v>10951</v>
      </c>
      <c r="AK3025" s="184" t="s">
        <v>10952</v>
      </c>
      <c r="AL3025" s="187" t="s">
        <v>10953</v>
      </c>
    </row>
    <row r="3026" spans="34:38">
      <c r="AH3026" s="165">
        <v>4302</v>
      </c>
      <c r="AI3026" s="189">
        <v>3025</v>
      </c>
      <c r="AJ3026" s="189" t="s">
        <v>10954</v>
      </c>
      <c r="AK3026" s="183" t="s">
        <v>10955</v>
      </c>
      <c r="AL3026" s="186" t="s">
        <v>10956</v>
      </c>
    </row>
    <row r="3027" spans="34:38">
      <c r="AH3027" s="165">
        <v>4302</v>
      </c>
      <c r="AI3027" s="189">
        <v>3026</v>
      </c>
      <c r="AJ3027" s="189" t="s">
        <v>10957</v>
      </c>
      <c r="AK3027" s="184" t="s">
        <v>10958</v>
      </c>
      <c r="AL3027" s="187" t="s">
        <v>10959</v>
      </c>
    </row>
    <row r="3028" spans="34:38">
      <c r="AH3028" s="165">
        <v>4302</v>
      </c>
      <c r="AI3028" s="189">
        <v>3027</v>
      </c>
      <c r="AJ3028" s="189" t="s">
        <v>10960</v>
      </c>
      <c r="AK3028" s="183" t="s">
        <v>10961</v>
      </c>
      <c r="AL3028" s="186" t="s">
        <v>10962</v>
      </c>
    </row>
    <row r="3029" spans="34:38">
      <c r="AH3029" s="165">
        <v>4302</v>
      </c>
      <c r="AI3029" s="189">
        <v>3028</v>
      </c>
      <c r="AJ3029" s="189" t="s">
        <v>10963</v>
      </c>
      <c r="AK3029" s="184" t="s">
        <v>10964</v>
      </c>
      <c r="AL3029" s="187" t="s">
        <v>10965</v>
      </c>
    </row>
    <row r="3030" spans="34:38">
      <c r="AH3030" s="165">
        <v>4302</v>
      </c>
      <c r="AI3030" s="189">
        <v>3029</v>
      </c>
      <c r="AJ3030" s="189" t="s">
        <v>10966</v>
      </c>
      <c r="AK3030" s="183" t="s">
        <v>10967</v>
      </c>
      <c r="AL3030" s="186" t="s">
        <v>10968</v>
      </c>
    </row>
    <row r="3031" spans="34:38">
      <c r="AH3031" s="165">
        <v>4302</v>
      </c>
      <c r="AI3031" s="189">
        <v>3030</v>
      </c>
      <c r="AJ3031" s="189" t="s">
        <v>10969</v>
      </c>
      <c r="AK3031" s="184" t="s">
        <v>10970</v>
      </c>
      <c r="AL3031" s="187" t="s">
        <v>10971</v>
      </c>
    </row>
    <row r="3032" spans="34:38">
      <c r="AH3032" s="165">
        <v>4302</v>
      </c>
      <c r="AI3032" s="189">
        <v>3031</v>
      </c>
      <c r="AJ3032" s="189" t="s">
        <v>10972</v>
      </c>
      <c r="AK3032" s="183" t="s">
        <v>10973</v>
      </c>
      <c r="AL3032" s="186" t="s">
        <v>10974</v>
      </c>
    </row>
    <row r="3033" spans="34:38">
      <c r="AH3033" s="165">
        <v>4302</v>
      </c>
      <c r="AI3033" s="189">
        <v>3032</v>
      </c>
      <c r="AJ3033" s="189" t="s">
        <v>10975</v>
      </c>
      <c r="AK3033" s="184" t="s">
        <v>10976</v>
      </c>
      <c r="AL3033" s="187" t="s">
        <v>10977</v>
      </c>
    </row>
    <row r="3034" spans="34:38">
      <c r="AH3034" s="165">
        <v>4302</v>
      </c>
      <c r="AI3034" s="189">
        <v>3033</v>
      </c>
      <c r="AJ3034" s="189" t="s">
        <v>10978</v>
      </c>
      <c r="AK3034" s="183" t="s">
        <v>10881</v>
      </c>
      <c r="AL3034" s="186" t="s">
        <v>10979</v>
      </c>
    </row>
    <row r="3035" spans="34:38">
      <c r="AH3035" s="165">
        <v>4302</v>
      </c>
      <c r="AI3035" s="189">
        <v>3034</v>
      </c>
      <c r="AJ3035" s="189" t="s">
        <v>10980</v>
      </c>
      <c r="AK3035" s="184" t="s">
        <v>5311</v>
      </c>
      <c r="AL3035" s="187" t="s">
        <v>10981</v>
      </c>
    </row>
    <row r="3036" spans="34:38">
      <c r="AH3036" s="165">
        <v>4302</v>
      </c>
      <c r="AI3036" s="189">
        <v>3035</v>
      </c>
      <c r="AJ3036" s="189" t="s">
        <v>10982</v>
      </c>
      <c r="AK3036" s="183" t="s">
        <v>10983</v>
      </c>
      <c r="AL3036" s="186" t="s">
        <v>10984</v>
      </c>
    </row>
    <row r="3037" spans="34:38">
      <c r="AH3037" s="165">
        <v>4401</v>
      </c>
      <c r="AI3037" s="189">
        <v>3036</v>
      </c>
      <c r="AJ3037" s="189" t="s">
        <v>10985</v>
      </c>
      <c r="AK3037" s="184" t="s">
        <v>10986</v>
      </c>
      <c r="AL3037" s="187" t="s">
        <v>10987</v>
      </c>
    </row>
    <row r="3038" spans="34:38">
      <c r="AH3038" s="165">
        <v>4401</v>
      </c>
      <c r="AI3038" s="189">
        <v>3037</v>
      </c>
      <c r="AJ3038" s="189" t="s">
        <v>10988</v>
      </c>
      <c r="AK3038" s="183" t="s">
        <v>1467</v>
      </c>
      <c r="AL3038" s="186" t="s">
        <v>10989</v>
      </c>
    </row>
    <row r="3039" spans="34:38">
      <c r="AH3039" s="165">
        <v>4401</v>
      </c>
      <c r="AI3039" s="189">
        <v>3038</v>
      </c>
      <c r="AJ3039" s="189" t="s">
        <v>10990</v>
      </c>
      <c r="AK3039" s="184" t="s">
        <v>10991</v>
      </c>
      <c r="AL3039" s="187" t="s">
        <v>10992</v>
      </c>
    </row>
    <row r="3040" spans="34:38">
      <c r="AH3040" s="165">
        <v>4401</v>
      </c>
      <c r="AI3040" s="189">
        <v>3039</v>
      </c>
      <c r="AJ3040" s="189" t="s">
        <v>10993</v>
      </c>
      <c r="AK3040" s="183" t="s">
        <v>271</v>
      </c>
      <c r="AL3040" s="186" t="s">
        <v>10994</v>
      </c>
    </row>
    <row r="3041" spans="34:38">
      <c r="AH3041" s="165">
        <v>4501</v>
      </c>
      <c r="AI3041" s="189">
        <v>3040</v>
      </c>
      <c r="AJ3041" s="189" t="s">
        <v>10995</v>
      </c>
      <c r="AK3041" s="184" t="s">
        <v>401</v>
      </c>
      <c r="AL3041" s="187" t="s">
        <v>10996</v>
      </c>
    </row>
    <row r="3042" spans="34:38">
      <c r="AH3042" s="165">
        <v>4501</v>
      </c>
      <c r="AI3042" s="189">
        <v>3041</v>
      </c>
      <c r="AJ3042" s="189" t="s">
        <v>10997</v>
      </c>
      <c r="AK3042" s="183" t="s">
        <v>10998</v>
      </c>
      <c r="AL3042" s="186" t="s">
        <v>10999</v>
      </c>
    </row>
    <row r="3043" spans="34:38">
      <c r="AH3043" s="165">
        <v>4501</v>
      </c>
      <c r="AI3043" s="189">
        <v>3042</v>
      </c>
      <c r="AJ3043" s="189" t="s">
        <v>11000</v>
      </c>
      <c r="AK3043" s="184" t="s">
        <v>10873</v>
      </c>
      <c r="AL3043" s="187" t="s">
        <v>11001</v>
      </c>
    </row>
    <row r="3044" spans="34:38">
      <c r="AH3044" s="165">
        <v>4501</v>
      </c>
      <c r="AI3044" s="189">
        <v>3043</v>
      </c>
      <c r="AJ3044" s="189" t="s">
        <v>11002</v>
      </c>
      <c r="AK3044" s="183" t="s">
        <v>11003</v>
      </c>
      <c r="AL3044" s="186" t="s">
        <v>11004</v>
      </c>
    </row>
    <row r="3045" spans="34:38">
      <c r="AH3045" s="165">
        <v>4501</v>
      </c>
      <c r="AI3045" s="189">
        <v>3044</v>
      </c>
      <c r="AJ3045" s="189" t="s">
        <v>11005</v>
      </c>
      <c r="AK3045" s="184" t="s">
        <v>11006</v>
      </c>
      <c r="AL3045" s="187" t="s">
        <v>11007</v>
      </c>
    </row>
    <row r="3046" spans="34:38">
      <c r="AH3046" s="165">
        <v>4502</v>
      </c>
      <c r="AI3046" s="189">
        <v>3045</v>
      </c>
      <c r="AJ3046" s="189" t="s">
        <v>11008</v>
      </c>
      <c r="AK3046" s="183" t="s">
        <v>11009</v>
      </c>
      <c r="AL3046" s="186" t="s">
        <v>11010</v>
      </c>
    </row>
    <row r="3047" spans="34:38">
      <c r="AH3047" s="165">
        <v>4502</v>
      </c>
      <c r="AI3047" s="189">
        <v>3046</v>
      </c>
      <c r="AJ3047" s="189" t="s">
        <v>11011</v>
      </c>
      <c r="AK3047" s="184" t="s">
        <v>11012</v>
      </c>
      <c r="AL3047" s="187" t="s">
        <v>11013</v>
      </c>
    </row>
    <row r="3048" spans="34:38">
      <c r="AH3048" s="165">
        <v>4502</v>
      </c>
      <c r="AI3048" s="189">
        <v>3047</v>
      </c>
      <c r="AJ3048" s="189" t="s">
        <v>11014</v>
      </c>
      <c r="AK3048" s="183" t="s">
        <v>11015</v>
      </c>
      <c r="AL3048" s="186" t="s">
        <v>11016</v>
      </c>
    </row>
    <row r="3049" spans="34:38">
      <c r="AH3049" s="165">
        <v>4502</v>
      </c>
      <c r="AI3049" s="189">
        <v>3048</v>
      </c>
      <c r="AJ3049" s="189" t="s">
        <v>11017</v>
      </c>
      <c r="AK3049" s="184" t="s">
        <v>7423</v>
      </c>
      <c r="AL3049" s="187" t="s">
        <v>11018</v>
      </c>
    </row>
    <row r="3050" spans="34:38">
      <c r="AH3050" s="165">
        <v>4502</v>
      </c>
      <c r="AI3050" s="189">
        <v>3049</v>
      </c>
      <c r="AJ3050" s="189" t="s">
        <v>11019</v>
      </c>
      <c r="AK3050" s="183" t="s">
        <v>11020</v>
      </c>
      <c r="AL3050" s="186" t="s">
        <v>11021</v>
      </c>
    </row>
    <row r="3051" spans="34:38">
      <c r="AH3051" s="165">
        <v>4502</v>
      </c>
      <c r="AI3051" s="189">
        <v>3050</v>
      </c>
      <c r="AJ3051" s="189" t="s">
        <v>11022</v>
      </c>
      <c r="AK3051" s="184" t="s">
        <v>11023</v>
      </c>
      <c r="AL3051" s="187" t="s">
        <v>11024</v>
      </c>
    </row>
    <row r="3052" spans="34:38">
      <c r="AH3052" s="165">
        <v>4601</v>
      </c>
      <c r="AI3052" s="189">
        <v>3051</v>
      </c>
      <c r="AJ3052" s="189" t="s">
        <v>11025</v>
      </c>
      <c r="AK3052" s="183" t="s">
        <v>11026</v>
      </c>
      <c r="AL3052" s="186" t="s">
        <v>11027</v>
      </c>
    </row>
    <row r="3053" spans="34:38">
      <c r="AH3053" s="165">
        <v>4601</v>
      </c>
      <c r="AI3053" s="189">
        <v>3052</v>
      </c>
      <c r="AJ3053" s="189" t="s">
        <v>11028</v>
      </c>
      <c r="AK3053" s="184" t="s">
        <v>164</v>
      </c>
      <c r="AL3053" s="187" t="s">
        <v>11029</v>
      </c>
    </row>
    <row r="3054" spans="34:38">
      <c r="AH3054" s="165">
        <v>4601</v>
      </c>
      <c r="AI3054" s="189">
        <v>3053</v>
      </c>
      <c r="AJ3054" s="189" t="s">
        <v>11030</v>
      </c>
      <c r="AK3054" s="183" t="s">
        <v>11031</v>
      </c>
      <c r="AL3054" s="186" t="s">
        <v>11032</v>
      </c>
    </row>
    <row r="3055" spans="34:38">
      <c r="AH3055" s="165">
        <v>4601</v>
      </c>
      <c r="AI3055" s="189">
        <v>3054</v>
      </c>
      <c r="AJ3055" s="189" t="s">
        <v>11033</v>
      </c>
      <c r="AK3055" s="184" t="s">
        <v>11034</v>
      </c>
      <c r="AL3055" s="187" t="s">
        <v>11035</v>
      </c>
    </row>
    <row r="3056" spans="34:38">
      <c r="AH3056" s="165">
        <v>4601</v>
      </c>
      <c r="AI3056" s="189">
        <v>3055</v>
      </c>
      <c r="AJ3056" s="189" t="s">
        <v>11036</v>
      </c>
      <c r="AK3056" s="183" t="s">
        <v>10876</v>
      </c>
      <c r="AL3056" s="186" t="s">
        <v>11037</v>
      </c>
    </row>
    <row r="3057" spans="34:38">
      <c r="AH3057" s="165">
        <v>4601</v>
      </c>
      <c r="AI3057" s="189">
        <v>3056</v>
      </c>
      <c r="AJ3057" s="189" t="s">
        <v>11038</v>
      </c>
      <c r="AK3057" s="184" t="s">
        <v>11039</v>
      </c>
      <c r="AL3057" s="187" t="s">
        <v>11040</v>
      </c>
    </row>
    <row r="3058" spans="34:38">
      <c r="AH3058" s="165">
        <v>4602</v>
      </c>
      <c r="AI3058" s="189">
        <v>3057</v>
      </c>
      <c r="AJ3058" s="189" t="s">
        <v>11041</v>
      </c>
      <c r="AK3058" s="183" t="s">
        <v>11042</v>
      </c>
      <c r="AL3058" s="186" t="s">
        <v>11043</v>
      </c>
    </row>
    <row r="3059" spans="34:38">
      <c r="AH3059" s="165">
        <v>4602</v>
      </c>
      <c r="AI3059" s="189">
        <v>3058</v>
      </c>
      <c r="AJ3059" s="189" t="s">
        <v>11044</v>
      </c>
      <c r="AK3059" s="184" t="s">
        <v>10762</v>
      </c>
      <c r="AL3059" s="187" t="s">
        <v>11045</v>
      </c>
    </row>
    <row r="3060" spans="34:38">
      <c r="AH3060" s="165">
        <v>4602</v>
      </c>
      <c r="AI3060" s="189">
        <v>3059</v>
      </c>
      <c r="AJ3060" s="189" t="s">
        <v>11046</v>
      </c>
      <c r="AK3060" s="183" t="s">
        <v>11047</v>
      </c>
      <c r="AL3060" s="186" t="s">
        <v>11048</v>
      </c>
    </row>
    <row r="3061" spans="34:38">
      <c r="AH3061" s="165">
        <v>4602</v>
      </c>
      <c r="AI3061" s="189">
        <v>3060</v>
      </c>
      <c r="AJ3061" s="189" t="s">
        <v>11049</v>
      </c>
      <c r="AK3061" s="184" t="s">
        <v>176</v>
      </c>
      <c r="AL3061" s="187" t="s">
        <v>11050</v>
      </c>
    </row>
    <row r="3062" spans="34:38">
      <c r="AH3062" s="165">
        <v>4602</v>
      </c>
      <c r="AI3062" s="189">
        <v>3061</v>
      </c>
      <c r="AJ3062" s="189" t="s">
        <v>11051</v>
      </c>
      <c r="AK3062" s="183" t="s">
        <v>5136</v>
      </c>
      <c r="AL3062" s="186" t="s">
        <v>11052</v>
      </c>
    </row>
    <row r="3063" spans="34:38">
      <c r="AH3063" s="165">
        <v>4602</v>
      </c>
      <c r="AI3063" s="189">
        <v>3062</v>
      </c>
      <c r="AJ3063" s="189" t="s">
        <v>11053</v>
      </c>
      <c r="AK3063" s="184" t="s">
        <v>10991</v>
      </c>
      <c r="AL3063" s="187" t="s">
        <v>11054</v>
      </c>
    </row>
    <row r="3064" spans="34:38">
      <c r="AH3064" s="165">
        <v>4603</v>
      </c>
      <c r="AI3064" s="189">
        <v>3063</v>
      </c>
      <c r="AJ3064" s="189" t="s">
        <v>11055</v>
      </c>
      <c r="AK3064" s="183" t="s">
        <v>11056</v>
      </c>
      <c r="AL3064" s="186" t="s">
        <v>11057</v>
      </c>
    </row>
    <row r="3065" spans="34:38">
      <c r="AH3065" s="165">
        <v>4603</v>
      </c>
      <c r="AI3065" s="189">
        <v>3064</v>
      </c>
      <c r="AJ3065" s="189" t="s">
        <v>11058</v>
      </c>
      <c r="AK3065" s="184" t="s">
        <v>1526</v>
      </c>
      <c r="AL3065" s="187" t="s">
        <v>11059</v>
      </c>
    </row>
    <row r="3066" spans="34:38">
      <c r="AH3066" s="165">
        <v>4603</v>
      </c>
      <c r="AI3066" s="189">
        <v>3065</v>
      </c>
      <c r="AJ3066" s="189" t="s">
        <v>11060</v>
      </c>
      <c r="AK3066" s="183" t="s">
        <v>7423</v>
      </c>
      <c r="AL3066" s="186" t="s">
        <v>11061</v>
      </c>
    </row>
    <row r="3067" spans="34:38">
      <c r="AH3067" s="165">
        <v>4603</v>
      </c>
      <c r="AI3067" s="189">
        <v>3066</v>
      </c>
      <c r="AJ3067" s="189" t="s">
        <v>11062</v>
      </c>
      <c r="AK3067" s="184" t="s">
        <v>1599</v>
      </c>
      <c r="AL3067" s="187" t="s">
        <v>11063</v>
      </c>
    </row>
    <row r="3068" spans="34:38">
      <c r="AH3068" s="165">
        <v>4603</v>
      </c>
      <c r="AI3068" s="189">
        <v>3067</v>
      </c>
      <c r="AJ3068" s="189" t="s">
        <v>11064</v>
      </c>
      <c r="AK3068" s="183" t="s">
        <v>283</v>
      </c>
      <c r="AL3068" s="186" t="s">
        <v>11065</v>
      </c>
    </row>
    <row r="3069" spans="34:38">
      <c r="AH3069" s="165">
        <v>4701</v>
      </c>
      <c r="AI3069" s="189">
        <v>3068</v>
      </c>
      <c r="AJ3069" s="189" t="s">
        <v>11066</v>
      </c>
      <c r="AK3069" s="184" t="s">
        <v>11067</v>
      </c>
      <c r="AL3069" s="187" t="s">
        <v>11068</v>
      </c>
    </row>
    <row r="3070" spans="34:38">
      <c r="AH3070" s="165">
        <v>4701</v>
      </c>
      <c r="AI3070" s="189">
        <v>3069</v>
      </c>
      <c r="AJ3070" s="189" t="s">
        <v>11069</v>
      </c>
      <c r="AK3070" s="183" t="s">
        <v>109</v>
      </c>
      <c r="AL3070" s="186" t="s">
        <v>11070</v>
      </c>
    </row>
    <row r="3071" spans="34:38">
      <c r="AH3071" s="165">
        <v>4701</v>
      </c>
      <c r="AI3071" s="189">
        <v>3070</v>
      </c>
      <c r="AJ3071" s="189" t="s">
        <v>11071</v>
      </c>
      <c r="AK3071" s="184" t="s">
        <v>11072</v>
      </c>
      <c r="AL3071" s="187" t="s">
        <v>11073</v>
      </c>
    </row>
    <row r="3072" spans="34:38">
      <c r="AH3072" s="165">
        <v>4701</v>
      </c>
      <c r="AI3072" s="189">
        <v>3071</v>
      </c>
      <c r="AJ3072" s="189" t="s">
        <v>11074</v>
      </c>
      <c r="AK3072" s="183" t="s">
        <v>10922</v>
      </c>
      <c r="AL3072" s="186" t="s">
        <v>11075</v>
      </c>
    </row>
    <row r="3073" spans="34:38">
      <c r="AH3073" s="165">
        <v>4701</v>
      </c>
      <c r="AI3073" s="189">
        <v>3072</v>
      </c>
      <c r="AJ3073" s="189" t="s">
        <v>11076</v>
      </c>
      <c r="AK3073" s="184" t="s">
        <v>11077</v>
      </c>
      <c r="AL3073" s="187" t="s">
        <v>11078</v>
      </c>
    </row>
    <row r="3074" spans="34:38">
      <c r="AH3074" s="165">
        <v>4701</v>
      </c>
      <c r="AI3074" s="189">
        <v>3073</v>
      </c>
      <c r="AJ3074" s="189" t="s">
        <v>11079</v>
      </c>
      <c r="AK3074" s="183" t="s">
        <v>11080</v>
      </c>
      <c r="AL3074" s="186" t="s">
        <v>11081</v>
      </c>
    </row>
    <row r="3075" spans="34:38">
      <c r="AH3075" s="165">
        <v>4701</v>
      </c>
      <c r="AI3075" s="189">
        <v>3074</v>
      </c>
      <c r="AJ3075" s="189" t="s">
        <v>11082</v>
      </c>
      <c r="AK3075" s="184" t="s">
        <v>11083</v>
      </c>
      <c r="AL3075" s="187" t="s">
        <v>11084</v>
      </c>
    </row>
    <row r="3076" spans="34:38">
      <c r="AH3076" s="165">
        <v>4701</v>
      </c>
      <c r="AI3076" s="189">
        <v>3075</v>
      </c>
      <c r="AJ3076" s="189" t="s">
        <v>11085</v>
      </c>
      <c r="AK3076" s="183" t="s">
        <v>11086</v>
      </c>
      <c r="AL3076" s="186" t="s">
        <v>11087</v>
      </c>
    </row>
    <row r="3077" spans="34:38">
      <c r="AH3077" s="165">
        <v>4701</v>
      </c>
      <c r="AI3077" s="189">
        <v>3076</v>
      </c>
      <c r="AJ3077" s="189" t="s">
        <v>11088</v>
      </c>
      <c r="AK3077" s="184" t="s">
        <v>11089</v>
      </c>
      <c r="AL3077" s="187" t="s">
        <v>11090</v>
      </c>
    </row>
    <row r="3078" spans="34:38">
      <c r="AH3078" s="165">
        <v>4701</v>
      </c>
      <c r="AI3078" s="189">
        <v>3077</v>
      </c>
      <c r="AJ3078" s="189" t="s">
        <v>11091</v>
      </c>
      <c r="AK3078" s="183" t="s">
        <v>11092</v>
      </c>
      <c r="AL3078" s="186" t="s">
        <v>11093</v>
      </c>
    </row>
    <row r="3079" spans="34:38">
      <c r="AH3079" s="165">
        <v>4701</v>
      </c>
      <c r="AI3079" s="189">
        <v>3078</v>
      </c>
      <c r="AJ3079" s="189" t="s">
        <v>11094</v>
      </c>
      <c r="AK3079" s="184" t="s">
        <v>11095</v>
      </c>
      <c r="AL3079" s="187" t="s">
        <v>11096</v>
      </c>
    </row>
    <row r="3080" spans="34:38">
      <c r="AH3080" s="165">
        <v>4701</v>
      </c>
      <c r="AI3080" s="189">
        <v>3079</v>
      </c>
      <c r="AJ3080" s="189" t="s">
        <v>11097</v>
      </c>
      <c r="AK3080" s="183" t="s">
        <v>10876</v>
      </c>
      <c r="AL3080" s="186" t="s">
        <v>11098</v>
      </c>
    </row>
    <row r="3081" spans="34:38">
      <c r="AH3081" s="165">
        <v>4701</v>
      </c>
      <c r="AI3081" s="189">
        <v>3080</v>
      </c>
      <c r="AJ3081" s="189" t="s">
        <v>11099</v>
      </c>
      <c r="AK3081" s="184" t="s">
        <v>11100</v>
      </c>
      <c r="AL3081" s="187" t="s">
        <v>11101</v>
      </c>
    </row>
    <row r="3082" spans="34:38">
      <c r="AH3082" s="165">
        <v>4801</v>
      </c>
      <c r="AI3082" s="189">
        <v>3081</v>
      </c>
      <c r="AJ3082" s="189" t="s">
        <v>11102</v>
      </c>
      <c r="AK3082" s="183" t="s">
        <v>11103</v>
      </c>
      <c r="AL3082" s="186" t="s">
        <v>11104</v>
      </c>
    </row>
    <row r="3083" spans="34:38">
      <c r="AH3083" s="165">
        <v>4801</v>
      </c>
      <c r="AI3083" s="189">
        <v>3082</v>
      </c>
      <c r="AJ3083" s="189" t="s">
        <v>11105</v>
      </c>
      <c r="AK3083" s="184" t="s">
        <v>11106</v>
      </c>
      <c r="AL3083" s="187" t="s">
        <v>11107</v>
      </c>
    </row>
    <row r="3084" spans="34:38">
      <c r="AH3084" s="165">
        <v>4801</v>
      </c>
      <c r="AI3084" s="189">
        <v>3083</v>
      </c>
      <c r="AJ3084" s="189" t="s">
        <v>11108</v>
      </c>
      <c r="AK3084" s="183" t="s">
        <v>11109</v>
      </c>
      <c r="AL3084" s="186" t="s">
        <v>11110</v>
      </c>
    </row>
    <row r="3085" spans="34:38">
      <c r="AH3085" s="165">
        <v>4801</v>
      </c>
      <c r="AI3085" s="189">
        <v>3084</v>
      </c>
      <c r="AJ3085" s="189" t="s">
        <v>11111</v>
      </c>
      <c r="AK3085" s="184" t="s">
        <v>11112</v>
      </c>
      <c r="AL3085" s="187" t="s">
        <v>11113</v>
      </c>
    </row>
    <row r="3086" spans="34:38">
      <c r="AH3086" s="165">
        <v>4801</v>
      </c>
      <c r="AI3086" s="189">
        <v>3085</v>
      </c>
      <c r="AJ3086" s="189" t="s">
        <v>11114</v>
      </c>
      <c r="AK3086" s="183" t="s">
        <v>163</v>
      </c>
      <c r="AL3086" s="186" t="s">
        <v>11115</v>
      </c>
    </row>
    <row r="3087" spans="34:38">
      <c r="AH3087" s="165">
        <v>4801</v>
      </c>
      <c r="AI3087" s="189">
        <v>3086</v>
      </c>
      <c r="AJ3087" s="189" t="s">
        <v>11116</v>
      </c>
      <c r="AK3087" s="184" t="s">
        <v>1201</v>
      </c>
      <c r="AL3087" s="187" t="s">
        <v>11117</v>
      </c>
    </row>
    <row r="3088" spans="34:38">
      <c r="AH3088" s="165">
        <v>4801</v>
      </c>
      <c r="AI3088" s="189">
        <v>3087</v>
      </c>
      <c r="AJ3088" s="189" t="s">
        <v>11118</v>
      </c>
      <c r="AK3088" s="183" t="s">
        <v>3830</v>
      </c>
      <c r="AL3088" s="186" t="s">
        <v>11119</v>
      </c>
    </row>
    <row r="3089" spans="34:38">
      <c r="AH3089" s="165">
        <v>4802</v>
      </c>
      <c r="AI3089" s="189">
        <v>3088</v>
      </c>
      <c r="AJ3089" s="189" t="s">
        <v>11120</v>
      </c>
      <c r="AK3089" s="184" t="s">
        <v>11121</v>
      </c>
      <c r="AL3089" s="187" t="s">
        <v>11122</v>
      </c>
    </row>
    <row r="3090" spans="34:38">
      <c r="AH3090" s="165">
        <v>4802</v>
      </c>
      <c r="AI3090" s="189">
        <v>3089</v>
      </c>
      <c r="AJ3090" s="189" t="s">
        <v>11123</v>
      </c>
      <c r="AK3090" s="183" t="s">
        <v>11072</v>
      </c>
      <c r="AL3090" s="186" t="s">
        <v>11124</v>
      </c>
    </row>
    <row r="3091" spans="34:38">
      <c r="AH3091" s="165">
        <v>4802</v>
      </c>
      <c r="AI3091" s="189">
        <v>3090</v>
      </c>
      <c r="AJ3091" s="189" t="s">
        <v>11125</v>
      </c>
      <c r="AK3091" s="184" t="s">
        <v>243</v>
      </c>
      <c r="AL3091" s="187" t="s">
        <v>11126</v>
      </c>
    </row>
    <row r="3092" spans="34:38">
      <c r="AH3092" s="165">
        <v>4802</v>
      </c>
      <c r="AI3092" s="189">
        <v>3091</v>
      </c>
      <c r="AJ3092" s="189" t="s">
        <v>11127</v>
      </c>
      <c r="AK3092" s="183" t="s">
        <v>272</v>
      </c>
      <c r="AL3092" s="186" t="s">
        <v>11128</v>
      </c>
    </row>
    <row r="3093" spans="34:38">
      <c r="AH3093" s="165">
        <v>4901</v>
      </c>
      <c r="AI3093" s="189">
        <v>3092</v>
      </c>
      <c r="AJ3093" s="189" t="s">
        <v>11129</v>
      </c>
      <c r="AK3093" s="184" t="s">
        <v>125</v>
      </c>
      <c r="AL3093" s="187" t="s">
        <v>11130</v>
      </c>
    </row>
    <row r="3094" spans="34:38">
      <c r="AH3094" s="165" t="s">
        <v>3274</v>
      </c>
      <c r="AI3094" s="189">
        <v>3093</v>
      </c>
      <c r="AJ3094" s="189" t="s">
        <v>11131</v>
      </c>
      <c r="AK3094" s="164" t="s">
        <v>63</v>
      </c>
      <c r="AL3094" s="162"/>
    </row>
    <row r="3095" spans="34:38">
      <c r="AH3095" s="165" t="s">
        <v>3274</v>
      </c>
      <c r="AI3095" s="189">
        <v>3094</v>
      </c>
      <c r="AJ3095" s="189" t="s">
        <v>11132</v>
      </c>
      <c r="AK3095" s="164" t="s">
        <v>3151</v>
      </c>
      <c r="AL3095" s="162"/>
    </row>
    <row r="3096" spans="34:38">
      <c r="AH3096" s="165" t="s">
        <v>3274</v>
      </c>
      <c r="AI3096" s="189">
        <v>3095</v>
      </c>
      <c r="AJ3096" s="189" t="s">
        <v>11133</v>
      </c>
      <c r="AK3096" s="164" t="s">
        <v>125</v>
      </c>
      <c r="AL3096" s="162"/>
    </row>
    <row r="3097" spans="34:38">
      <c r="AH3097" s="165" t="s">
        <v>3274</v>
      </c>
      <c r="AI3097" s="189">
        <v>3096</v>
      </c>
      <c r="AJ3097" s="189" t="s">
        <v>11134</v>
      </c>
      <c r="AK3097" s="164" t="s">
        <v>157</v>
      </c>
      <c r="AL3097" s="162"/>
    </row>
    <row r="3098" spans="34:38">
      <c r="AH3098" s="165" t="s">
        <v>3274</v>
      </c>
      <c r="AI3098" s="189">
        <v>3097</v>
      </c>
      <c r="AJ3098" s="189" t="s">
        <v>11135</v>
      </c>
      <c r="AK3098" s="164" t="s">
        <v>3164</v>
      </c>
      <c r="AL3098" s="162"/>
    </row>
    <row r="3099" spans="34:38">
      <c r="AH3099" s="165" t="s">
        <v>3274</v>
      </c>
      <c r="AI3099" s="189">
        <v>3098</v>
      </c>
      <c r="AJ3099" s="189" t="s">
        <v>11136</v>
      </c>
      <c r="AK3099" s="164" t="s">
        <v>163</v>
      </c>
      <c r="AL3099" s="162"/>
    </row>
    <row r="3100" spans="34:38">
      <c r="AH3100" s="165" t="s">
        <v>3274</v>
      </c>
      <c r="AI3100" s="189">
        <v>3099</v>
      </c>
      <c r="AJ3100" s="189" t="s">
        <v>11137</v>
      </c>
      <c r="AK3100" s="164" t="s">
        <v>164</v>
      </c>
      <c r="AL3100" s="162"/>
    </row>
    <row r="3101" spans="34:38">
      <c r="AH3101" s="165" t="s">
        <v>3274</v>
      </c>
      <c r="AI3101" s="189">
        <v>3100</v>
      </c>
      <c r="AJ3101" s="189" t="s">
        <v>11138</v>
      </c>
      <c r="AK3101" s="164" t="s">
        <v>176</v>
      </c>
      <c r="AL3101" s="162"/>
    </row>
    <row r="3102" spans="34:38">
      <c r="AH3102" s="165" t="s">
        <v>3274</v>
      </c>
      <c r="AI3102" s="189">
        <v>3101</v>
      </c>
      <c r="AJ3102" s="189" t="s">
        <v>11139</v>
      </c>
      <c r="AK3102" s="164" t="s">
        <v>214</v>
      </c>
      <c r="AL3102" s="162"/>
    </row>
    <row r="3103" spans="34:38">
      <c r="AH3103" s="165" t="s">
        <v>3274</v>
      </c>
      <c r="AI3103" s="189">
        <v>3102</v>
      </c>
      <c r="AJ3103" s="189" t="s">
        <v>11140</v>
      </c>
      <c r="AK3103" s="164" t="s">
        <v>243</v>
      </c>
      <c r="AL3103" s="162"/>
    </row>
    <row r="3104" spans="34:38">
      <c r="AH3104" s="165" t="s">
        <v>3274</v>
      </c>
      <c r="AI3104" s="189">
        <v>3103</v>
      </c>
      <c r="AJ3104" s="189" t="s">
        <v>11141</v>
      </c>
      <c r="AK3104" s="164" t="s">
        <v>257</v>
      </c>
      <c r="AL3104" s="162"/>
    </row>
    <row r="3105" spans="34:38">
      <c r="AH3105" s="165" t="s">
        <v>3274</v>
      </c>
      <c r="AI3105" s="189">
        <v>3104</v>
      </c>
      <c r="AJ3105" s="189" t="s">
        <v>11142</v>
      </c>
      <c r="AK3105" s="164" t="s">
        <v>3192</v>
      </c>
      <c r="AL3105" s="162"/>
    </row>
    <row r="3106" spans="34:38">
      <c r="AH3106" s="165" t="s">
        <v>3274</v>
      </c>
      <c r="AI3106" s="189">
        <v>3105</v>
      </c>
      <c r="AJ3106" s="189" t="s">
        <v>11143</v>
      </c>
      <c r="AK3106" s="164" t="s">
        <v>264</v>
      </c>
      <c r="AL3106" s="162"/>
    </row>
    <row r="3107" spans="34:38">
      <c r="AH3107" s="165" t="s">
        <v>3274</v>
      </c>
      <c r="AI3107" s="189">
        <v>3106</v>
      </c>
      <c r="AJ3107" s="189" t="s">
        <v>11144</v>
      </c>
      <c r="AK3107" s="164" t="s">
        <v>271</v>
      </c>
      <c r="AL3107" s="162"/>
    </row>
    <row r="3108" spans="34:38">
      <c r="AH3108" s="165" t="s">
        <v>3274</v>
      </c>
      <c r="AI3108" s="189">
        <v>3107</v>
      </c>
      <c r="AJ3108" s="189" t="s">
        <v>11145</v>
      </c>
      <c r="AK3108" s="164" t="s">
        <v>272</v>
      </c>
      <c r="AL3108" s="162"/>
    </row>
    <row r="3109" spans="34:38">
      <c r="AH3109" s="165" t="s">
        <v>3274</v>
      </c>
      <c r="AI3109" s="189">
        <v>3108</v>
      </c>
      <c r="AJ3109" s="189" t="s">
        <v>11146</v>
      </c>
      <c r="AK3109" s="164" t="s">
        <v>283</v>
      </c>
      <c r="AL3109" s="162"/>
    </row>
    <row r="3110" spans="34:38">
      <c r="AH3110" s="165" t="s">
        <v>3274</v>
      </c>
      <c r="AI3110" s="189">
        <v>3109</v>
      </c>
      <c r="AJ3110" s="189" t="s">
        <v>11147</v>
      </c>
      <c r="AK3110" s="164" t="s">
        <v>318</v>
      </c>
      <c r="AL3110" s="162"/>
    </row>
    <row r="3111" spans="34:38">
      <c r="AH3111" s="165" t="s">
        <v>3274</v>
      </c>
      <c r="AI3111" s="189">
        <v>3110</v>
      </c>
      <c r="AJ3111" s="189" t="s">
        <v>11148</v>
      </c>
      <c r="AK3111" s="164" t="s">
        <v>328</v>
      </c>
      <c r="AL3111" s="162"/>
    </row>
    <row r="3112" spans="34:38">
      <c r="AH3112" s="165" t="s">
        <v>3274</v>
      </c>
      <c r="AI3112" s="189">
        <v>3111</v>
      </c>
      <c r="AJ3112" s="189" t="s">
        <v>11149</v>
      </c>
      <c r="AK3112" s="164" t="s">
        <v>331</v>
      </c>
      <c r="AL3112" s="162"/>
    </row>
    <row r="3113" spans="34:38">
      <c r="AH3113" s="165" t="s">
        <v>3289</v>
      </c>
      <c r="AI3113" s="189">
        <v>3112</v>
      </c>
      <c r="AJ3113" s="189" t="s">
        <v>11150</v>
      </c>
      <c r="AK3113" s="164" t="s">
        <v>3222</v>
      </c>
      <c r="AL3113" s="162"/>
    </row>
    <row r="3114" spans="34:38">
      <c r="AH3114" s="165" t="s">
        <v>3289</v>
      </c>
      <c r="AI3114" s="189">
        <v>3113</v>
      </c>
      <c r="AJ3114" s="189" t="s">
        <v>11151</v>
      </c>
      <c r="AK3114" s="164" t="s">
        <v>100</v>
      </c>
      <c r="AL3114" s="162"/>
    </row>
    <row r="3115" spans="34:38">
      <c r="AH3115" s="165" t="s">
        <v>3289</v>
      </c>
      <c r="AI3115" s="189">
        <v>3114</v>
      </c>
      <c r="AJ3115" s="189" t="s">
        <v>11152</v>
      </c>
      <c r="AK3115" s="164" t="s">
        <v>147</v>
      </c>
      <c r="AL3115" s="162"/>
    </row>
    <row r="3116" spans="34:38">
      <c r="AH3116" s="165" t="s">
        <v>3289</v>
      </c>
      <c r="AI3116" s="189">
        <v>3115</v>
      </c>
      <c r="AJ3116" s="189" t="s">
        <v>11153</v>
      </c>
      <c r="AK3116" s="164" t="s">
        <v>175</v>
      </c>
      <c r="AL3116" s="162"/>
    </row>
    <row r="3117" spans="34:38">
      <c r="AH3117" s="165" t="s">
        <v>3289</v>
      </c>
      <c r="AI3117" s="189">
        <v>3116</v>
      </c>
      <c r="AJ3117" s="189" t="s">
        <v>11154</v>
      </c>
      <c r="AK3117" s="164" t="s">
        <v>244</v>
      </c>
      <c r="AL3117" s="162"/>
    </row>
    <row r="3118" spans="34:38">
      <c r="AH3118" s="165" t="s">
        <v>3289</v>
      </c>
      <c r="AI3118" s="189">
        <v>3117</v>
      </c>
      <c r="AJ3118" s="189" t="s">
        <v>11155</v>
      </c>
      <c r="AK3118" s="164" t="s">
        <v>253</v>
      </c>
      <c r="AL3118" s="162"/>
    </row>
    <row r="3119" spans="34:38">
      <c r="AH3119" s="165" t="s">
        <v>3289</v>
      </c>
      <c r="AI3119" s="189">
        <v>3118</v>
      </c>
      <c r="AJ3119" s="189" t="s">
        <v>11156</v>
      </c>
      <c r="AK3119" s="164" t="s">
        <v>254</v>
      </c>
      <c r="AL3119" s="162"/>
    </row>
    <row r="3120" spans="34:38">
      <c r="AH3120" s="165" t="s">
        <v>3289</v>
      </c>
      <c r="AI3120" s="189">
        <v>3119</v>
      </c>
      <c r="AJ3120" s="189" t="s">
        <v>11157</v>
      </c>
      <c r="AK3120" s="164" t="s">
        <v>262</v>
      </c>
      <c r="AL3120" s="162"/>
    </row>
    <row r="3121" spans="34:38">
      <c r="AH3121" s="165" t="s">
        <v>3289</v>
      </c>
      <c r="AI3121" s="189">
        <v>3120</v>
      </c>
      <c r="AJ3121" s="189" t="s">
        <v>11158</v>
      </c>
      <c r="AK3121" s="164" t="s">
        <v>270</v>
      </c>
      <c r="AL3121" s="162"/>
    </row>
    <row r="3122" spans="34:38">
      <c r="AH3122" s="165" t="s">
        <v>3289</v>
      </c>
      <c r="AI3122" s="189">
        <v>3121</v>
      </c>
      <c r="AJ3122" s="189" t="s">
        <v>11159</v>
      </c>
      <c r="AK3122" s="164" t="s">
        <v>275</v>
      </c>
      <c r="AL3122" s="162"/>
    </row>
    <row r="3123" spans="34:38">
      <c r="AH3123" s="165" t="s">
        <v>3289</v>
      </c>
      <c r="AI3123" s="189">
        <v>3122</v>
      </c>
      <c r="AJ3123" s="189" t="s">
        <v>11160</v>
      </c>
      <c r="AK3123" s="164" t="s">
        <v>284</v>
      </c>
      <c r="AL3123" s="162"/>
    </row>
    <row r="3124" spans="34:38">
      <c r="AH3124" s="162"/>
      <c r="AI3124" s="162"/>
      <c r="AJ3124" s="162"/>
      <c r="AK3124" s="162"/>
      <c r="AL3124" s="162"/>
    </row>
    <row r="3125" spans="34:38">
      <c r="AH3125" s="162"/>
      <c r="AI3125" s="162"/>
      <c r="AJ3125" s="162"/>
      <c r="AK3125" s="162"/>
      <c r="AL3125" s="162"/>
    </row>
    <row r="3126" spans="34:38">
      <c r="AH3126" s="162"/>
      <c r="AI3126" s="162"/>
      <c r="AJ3126" s="162"/>
      <c r="AK3126" s="162"/>
      <c r="AL3126" s="162"/>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467"/>
  <sheetViews>
    <sheetView workbookViewId="0">
      <selection activeCell="G16" sqref="G16"/>
    </sheetView>
  </sheetViews>
  <sheetFormatPr defaultColWidth="9.1796875" defaultRowHeight="14.5"/>
  <cols>
    <col min="1" max="1" width="71.1796875" style="44" customWidth="1"/>
    <col min="2" max="7" width="10.1796875" style="44" customWidth="1"/>
    <col min="8" max="8" width="12.54296875" style="44" bestFit="1" customWidth="1"/>
    <col min="9" max="9" width="7.81640625" style="43" bestFit="1" customWidth="1"/>
    <col min="10" max="10" width="11" style="43" bestFit="1" customWidth="1"/>
    <col min="11" max="16384" width="9.1796875" style="44"/>
  </cols>
  <sheetData>
    <row r="1" spans="1:10">
      <c r="A1" s="137" t="s">
        <v>1809</v>
      </c>
      <c r="B1" s="46"/>
      <c r="C1" s="47"/>
      <c r="D1" s="46"/>
      <c r="E1" s="46"/>
      <c r="F1" s="46"/>
      <c r="G1" s="46"/>
      <c r="H1" s="46"/>
    </row>
    <row r="2" spans="1:10">
      <c r="A2" s="143" t="s">
        <v>1902</v>
      </c>
      <c r="B2" s="138"/>
      <c r="C2" s="138"/>
      <c r="D2" s="138"/>
      <c r="E2" s="46"/>
      <c r="F2" s="46"/>
      <c r="G2" s="46"/>
      <c r="H2" s="46"/>
    </row>
    <row r="3" spans="1:10">
      <c r="A3" s="143" t="s">
        <v>713</v>
      </c>
      <c r="B3" s="138"/>
      <c r="C3" s="138"/>
      <c r="D3" s="138"/>
    </row>
    <row r="5" spans="1:10">
      <c r="A5" s="48"/>
      <c r="B5" s="48"/>
      <c r="C5" s="48"/>
      <c r="D5" s="48"/>
      <c r="E5" s="48"/>
      <c r="F5" s="48"/>
      <c r="G5" s="48"/>
      <c r="H5" s="48"/>
    </row>
    <row r="6" spans="1:10" ht="15" customHeight="1">
      <c r="A6" s="1369" t="s">
        <v>1076</v>
      </c>
      <c r="B6" s="1369"/>
      <c r="C6" s="1369" t="s">
        <v>1077</v>
      </c>
      <c r="D6" s="1369"/>
      <c r="E6" s="48"/>
      <c r="F6" s="48"/>
      <c r="G6" s="48"/>
      <c r="H6" s="48"/>
    </row>
    <row r="7" spans="1:10" ht="15" customHeight="1">
      <c r="A7" s="1369"/>
      <c r="B7" s="1369"/>
      <c r="C7" s="1372" t="s">
        <v>358</v>
      </c>
      <c r="D7" s="1372"/>
      <c r="E7" s="48"/>
      <c r="F7" s="48"/>
      <c r="G7" s="48"/>
      <c r="H7" s="48"/>
    </row>
    <row r="8" spans="1:10" ht="15" customHeight="1">
      <c r="A8" s="1369"/>
      <c r="B8" s="1369"/>
      <c r="C8" s="1372" t="s">
        <v>1903</v>
      </c>
      <c r="D8" s="1372"/>
      <c r="E8" s="48"/>
      <c r="F8" s="48"/>
      <c r="G8" s="48"/>
      <c r="H8" s="48"/>
    </row>
    <row r="9" spans="1:10" ht="15" customHeight="1">
      <c r="A9" s="1369"/>
      <c r="B9" s="1369"/>
      <c r="C9" s="1372" t="s">
        <v>1078</v>
      </c>
      <c r="D9" s="1372"/>
      <c r="E9" s="48"/>
      <c r="F9" s="48"/>
      <c r="G9" s="48"/>
      <c r="H9" s="48"/>
    </row>
    <row r="10" spans="1:10">
      <c r="A10" s="1369"/>
      <c r="B10" s="1369"/>
      <c r="C10" s="1372" t="s">
        <v>1079</v>
      </c>
      <c r="D10" s="1372"/>
      <c r="E10" s="48"/>
      <c r="F10" s="48"/>
      <c r="G10" s="48"/>
      <c r="H10" s="48"/>
      <c r="I10" s="49"/>
      <c r="J10" s="49"/>
    </row>
    <row r="11" spans="1:10">
      <c r="A11" s="1369"/>
      <c r="B11" s="1369"/>
      <c r="C11" s="1372" t="s">
        <v>1080</v>
      </c>
      <c r="D11" s="1372"/>
      <c r="E11" s="50"/>
      <c r="F11" s="51"/>
      <c r="G11" s="50"/>
      <c r="H11" s="51"/>
      <c r="I11" s="49"/>
      <c r="J11" s="49"/>
    </row>
    <row r="12" spans="1:10">
      <c r="A12" s="1367" t="s">
        <v>359</v>
      </c>
      <c r="B12" s="1368" t="s">
        <v>360</v>
      </c>
      <c r="C12" s="139">
        <v>1276</v>
      </c>
      <c r="D12" s="140" t="s">
        <v>361</v>
      </c>
      <c r="E12" s="50"/>
      <c r="F12" s="51"/>
      <c r="G12" s="50"/>
      <c r="H12" s="51"/>
    </row>
    <row r="13" spans="1:10">
      <c r="A13" s="1370" t="s">
        <v>17</v>
      </c>
      <c r="B13" s="1371" t="s">
        <v>362</v>
      </c>
      <c r="C13" s="141">
        <v>1279</v>
      </c>
      <c r="D13" s="142" t="s">
        <v>361</v>
      </c>
      <c r="E13" s="50"/>
      <c r="F13" s="51"/>
      <c r="G13" s="50"/>
      <c r="H13" s="51"/>
    </row>
    <row r="14" spans="1:10">
      <c r="A14" s="1367" t="s">
        <v>1</v>
      </c>
      <c r="B14" s="1368" t="s">
        <v>363</v>
      </c>
      <c r="C14" s="139">
        <v>1109</v>
      </c>
      <c r="D14" s="140" t="s">
        <v>361</v>
      </c>
      <c r="E14" s="50"/>
      <c r="F14" s="51"/>
      <c r="G14" s="50"/>
      <c r="H14" s="51"/>
    </row>
    <row r="15" spans="1:10">
      <c r="A15" s="1370" t="s">
        <v>67</v>
      </c>
      <c r="B15" s="1371" t="s">
        <v>372</v>
      </c>
      <c r="C15" s="141">
        <v>988</v>
      </c>
      <c r="D15" s="142" t="s">
        <v>361</v>
      </c>
      <c r="E15" s="50"/>
      <c r="F15" s="51"/>
      <c r="G15" s="50"/>
      <c r="H15" s="51"/>
    </row>
    <row r="16" spans="1:10">
      <c r="A16" s="1367" t="s">
        <v>61</v>
      </c>
      <c r="B16" s="1368" t="s">
        <v>365</v>
      </c>
      <c r="C16" s="139">
        <v>1107</v>
      </c>
      <c r="D16" s="140" t="s">
        <v>361</v>
      </c>
      <c r="E16" s="50"/>
      <c r="F16" s="51"/>
      <c r="G16" s="50"/>
      <c r="H16" s="51"/>
    </row>
    <row r="17" spans="1:8">
      <c r="A17" s="1370" t="s">
        <v>94</v>
      </c>
      <c r="B17" s="1371" t="s">
        <v>712</v>
      </c>
      <c r="C17" s="141">
        <v>964</v>
      </c>
      <c r="D17" s="142" t="s">
        <v>361</v>
      </c>
      <c r="E17" s="50"/>
      <c r="F17" s="51"/>
      <c r="G17" s="50"/>
      <c r="H17" s="51"/>
    </row>
    <row r="18" spans="1:8">
      <c r="A18" s="1367" t="s">
        <v>72</v>
      </c>
      <c r="B18" s="1368" t="s">
        <v>703</v>
      </c>
      <c r="C18" s="139">
        <v>1435</v>
      </c>
      <c r="D18" s="140" t="s">
        <v>361</v>
      </c>
      <c r="E18" s="50"/>
      <c r="F18" s="51"/>
      <c r="G18" s="50"/>
      <c r="H18" s="51"/>
    </row>
    <row r="19" spans="1:8">
      <c r="A19" s="1370" t="s">
        <v>71</v>
      </c>
      <c r="B19" s="1371" t="s">
        <v>702</v>
      </c>
      <c r="C19" s="141">
        <v>1059</v>
      </c>
      <c r="D19" s="142" t="s">
        <v>361</v>
      </c>
      <c r="E19" s="50"/>
      <c r="F19" s="51"/>
      <c r="G19" s="50"/>
      <c r="H19" s="51"/>
    </row>
    <row r="20" spans="1:8">
      <c r="A20" s="1367" t="s">
        <v>1081</v>
      </c>
      <c r="B20" s="1368" t="s">
        <v>1082</v>
      </c>
      <c r="C20" s="139" t="s">
        <v>361</v>
      </c>
      <c r="D20" s="140" t="s">
        <v>1083</v>
      </c>
      <c r="E20" s="50"/>
      <c r="F20" s="51"/>
      <c r="G20" s="50"/>
      <c r="H20" s="51"/>
    </row>
    <row r="21" spans="1:8">
      <c r="A21" s="1370" t="s">
        <v>1084</v>
      </c>
      <c r="B21" s="1371" t="s">
        <v>1085</v>
      </c>
      <c r="C21" s="141" t="s">
        <v>361</v>
      </c>
      <c r="D21" s="142" t="s">
        <v>1083</v>
      </c>
      <c r="E21" s="50"/>
      <c r="F21" s="51"/>
      <c r="G21" s="50"/>
      <c r="H21" s="51"/>
    </row>
    <row r="22" spans="1:8">
      <c r="A22" s="1367" t="s">
        <v>1086</v>
      </c>
      <c r="B22" s="1368" t="s">
        <v>1087</v>
      </c>
      <c r="C22" s="139" t="s">
        <v>361</v>
      </c>
      <c r="D22" s="140" t="s">
        <v>1083</v>
      </c>
      <c r="E22" s="50"/>
      <c r="F22" s="51"/>
      <c r="G22" s="50"/>
      <c r="H22" s="51"/>
    </row>
    <row r="23" spans="1:8">
      <c r="A23" s="1370" t="s">
        <v>1088</v>
      </c>
      <c r="B23" s="1371" t="s">
        <v>1089</v>
      </c>
      <c r="C23" s="141" t="s">
        <v>361</v>
      </c>
      <c r="D23" s="142" t="s">
        <v>1083</v>
      </c>
      <c r="E23" s="50"/>
      <c r="F23" s="51"/>
      <c r="G23" s="50"/>
      <c r="H23" s="51"/>
    </row>
    <row r="24" spans="1:8">
      <c r="A24" s="1367" t="s">
        <v>1090</v>
      </c>
      <c r="B24" s="1368" t="s">
        <v>1091</v>
      </c>
      <c r="C24" s="139" t="s">
        <v>361</v>
      </c>
      <c r="D24" s="140" t="s">
        <v>1083</v>
      </c>
      <c r="E24" s="50"/>
      <c r="F24" s="51"/>
      <c r="G24" s="50"/>
      <c r="H24" s="51"/>
    </row>
    <row r="25" spans="1:8">
      <c r="A25" s="1370" t="s">
        <v>1092</v>
      </c>
      <c r="B25" s="1371" t="s">
        <v>1093</v>
      </c>
      <c r="C25" s="141" t="s">
        <v>361</v>
      </c>
      <c r="D25" s="142" t="s">
        <v>1083</v>
      </c>
      <c r="E25" s="50"/>
      <c r="F25" s="51"/>
      <c r="G25" s="50"/>
      <c r="H25" s="51"/>
    </row>
    <row r="26" spans="1:8">
      <c r="A26" s="1367" t="s">
        <v>1094</v>
      </c>
      <c r="B26" s="1368" t="s">
        <v>1095</v>
      </c>
      <c r="C26" s="139" t="s">
        <v>361</v>
      </c>
      <c r="D26" s="140" t="s">
        <v>1083</v>
      </c>
      <c r="E26" s="50"/>
      <c r="F26" s="51"/>
      <c r="G26" s="50"/>
      <c r="H26" s="51"/>
    </row>
    <row r="27" spans="1:8">
      <c r="A27" s="1370" t="s">
        <v>1096</v>
      </c>
      <c r="B27" s="1371" t="s">
        <v>1097</v>
      </c>
      <c r="C27" s="141" t="s">
        <v>361</v>
      </c>
      <c r="D27" s="142" t="s">
        <v>1083</v>
      </c>
      <c r="E27" s="50"/>
      <c r="F27" s="51"/>
      <c r="G27" s="50"/>
      <c r="H27" s="51"/>
    </row>
    <row r="28" spans="1:8">
      <c r="A28" s="1367" t="s">
        <v>1098</v>
      </c>
      <c r="B28" s="1368" t="s">
        <v>1099</v>
      </c>
      <c r="C28" s="139" t="s">
        <v>361</v>
      </c>
      <c r="D28" s="140" t="s">
        <v>1083</v>
      </c>
      <c r="E28" s="50"/>
      <c r="F28" s="51"/>
      <c r="G28" s="50"/>
      <c r="H28" s="51"/>
    </row>
    <row r="29" spans="1:8">
      <c r="A29" s="1370" t="s">
        <v>1100</v>
      </c>
      <c r="B29" s="1371" t="s">
        <v>1101</v>
      </c>
      <c r="C29" s="141" t="s">
        <v>361</v>
      </c>
      <c r="D29" s="142" t="s">
        <v>1083</v>
      </c>
      <c r="E29" s="50"/>
      <c r="F29" s="51"/>
      <c r="G29" s="50"/>
      <c r="H29" s="51"/>
    </row>
    <row r="30" spans="1:8">
      <c r="A30" s="1367" t="s">
        <v>1106</v>
      </c>
      <c r="B30" s="1368" t="s">
        <v>1107</v>
      </c>
      <c r="C30" s="139" t="s">
        <v>361</v>
      </c>
      <c r="D30" s="140" t="s">
        <v>1083</v>
      </c>
      <c r="E30" s="50"/>
      <c r="F30" s="51"/>
      <c r="G30" s="50"/>
      <c r="H30" s="51"/>
    </row>
    <row r="31" spans="1:8">
      <c r="A31" s="1370" t="s">
        <v>1108</v>
      </c>
      <c r="B31" s="1371" t="s">
        <v>1109</v>
      </c>
      <c r="C31" s="141" t="s">
        <v>361</v>
      </c>
      <c r="D31" s="142" t="s">
        <v>1083</v>
      </c>
      <c r="E31" s="50"/>
      <c r="F31" s="51"/>
      <c r="G31" s="50"/>
      <c r="H31" s="51"/>
    </row>
    <row r="32" spans="1:8">
      <c r="A32" s="1367" t="s">
        <v>1110</v>
      </c>
      <c r="B32" s="1368" t="s">
        <v>1111</v>
      </c>
      <c r="C32" s="139" t="s">
        <v>361</v>
      </c>
      <c r="D32" s="140" t="s">
        <v>1083</v>
      </c>
      <c r="E32" s="50"/>
      <c r="F32" s="51"/>
      <c r="G32" s="50"/>
      <c r="H32" s="51"/>
    </row>
    <row r="33" spans="1:8">
      <c r="A33" s="1370" t="s">
        <v>1112</v>
      </c>
      <c r="B33" s="1371" t="s">
        <v>1113</v>
      </c>
      <c r="C33" s="141" t="s">
        <v>361</v>
      </c>
      <c r="D33" s="142" t="s">
        <v>1083</v>
      </c>
      <c r="E33" s="50"/>
      <c r="F33" s="51"/>
      <c r="G33" s="50"/>
      <c r="H33" s="51"/>
    </row>
    <row r="34" spans="1:8">
      <c r="A34" s="1367" t="s">
        <v>1102</v>
      </c>
      <c r="B34" s="1368" t="s">
        <v>1103</v>
      </c>
      <c r="C34" s="139" t="s">
        <v>361</v>
      </c>
      <c r="D34" s="140" t="s">
        <v>1083</v>
      </c>
      <c r="E34" s="50"/>
      <c r="F34" s="51"/>
      <c r="G34" s="50"/>
      <c r="H34" s="51"/>
    </row>
    <row r="35" spans="1:8">
      <c r="A35" s="1370" t="s">
        <v>1104</v>
      </c>
      <c r="B35" s="1371" t="s">
        <v>1105</v>
      </c>
      <c r="C35" s="141" t="s">
        <v>361</v>
      </c>
      <c r="D35" s="142" t="s">
        <v>1083</v>
      </c>
      <c r="E35" s="50"/>
      <c r="F35" s="51"/>
      <c r="G35" s="50"/>
      <c r="H35" s="51"/>
    </row>
    <row r="36" spans="1:8">
      <c r="A36" s="1367" t="s">
        <v>131</v>
      </c>
      <c r="B36" s="1368" t="s">
        <v>701</v>
      </c>
      <c r="C36" s="139">
        <v>1923</v>
      </c>
      <c r="D36" s="140" t="s">
        <v>361</v>
      </c>
      <c r="E36" s="50"/>
      <c r="F36" s="51"/>
      <c r="G36" s="50"/>
      <c r="H36" s="51"/>
    </row>
    <row r="37" spans="1:8">
      <c r="A37" s="1370" t="s">
        <v>131</v>
      </c>
      <c r="B37" s="1371" t="s">
        <v>1114</v>
      </c>
      <c r="C37" s="141">
        <v>2167</v>
      </c>
      <c r="D37" s="142" t="s">
        <v>361</v>
      </c>
      <c r="E37" s="50"/>
      <c r="F37" s="51"/>
      <c r="G37" s="50"/>
      <c r="H37" s="51"/>
    </row>
    <row r="38" spans="1:8">
      <c r="A38" s="1367" t="s">
        <v>1115</v>
      </c>
      <c r="B38" s="1368" t="s">
        <v>1116</v>
      </c>
      <c r="C38" s="139" t="s">
        <v>361</v>
      </c>
      <c r="D38" s="140" t="s">
        <v>1083</v>
      </c>
      <c r="E38" s="50"/>
      <c r="F38" s="51"/>
      <c r="G38" s="50"/>
      <c r="H38" s="51"/>
    </row>
    <row r="39" spans="1:8">
      <c r="A39" s="1370" t="s">
        <v>1117</v>
      </c>
      <c r="B39" s="1371" t="s">
        <v>1118</v>
      </c>
      <c r="C39" s="141" t="s">
        <v>361</v>
      </c>
      <c r="D39" s="142" t="s">
        <v>1083</v>
      </c>
      <c r="E39" s="50"/>
      <c r="F39" s="51"/>
      <c r="G39" s="50"/>
      <c r="H39" s="51"/>
    </row>
    <row r="40" spans="1:8">
      <c r="A40" s="1367" t="s">
        <v>1119</v>
      </c>
      <c r="B40" s="1368" t="s">
        <v>1120</v>
      </c>
      <c r="C40" s="139" t="s">
        <v>361</v>
      </c>
      <c r="D40" s="140" t="s">
        <v>1083</v>
      </c>
      <c r="E40" s="50"/>
      <c r="F40" s="51"/>
      <c r="G40" s="50"/>
      <c r="H40" s="51"/>
    </row>
    <row r="41" spans="1:8">
      <c r="A41" s="1370" t="s">
        <v>152</v>
      </c>
      <c r="B41" s="1371" t="s">
        <v>700</v>
      </c>
      <c r="C41" s="141">
        <v>1129</v>
      </c>
      <c r="D41" s="142" t="s">
        <v>361</v>
      </c>
      <c r="E41" s="50"/>
      <c r="F41" s="51"/>
      <c r="G41" s="50"/>
      <c r="H41" s="51"/>
    </row>
    <row r="42" spans="1:8">
      <c r="A42" s="1367" t="s">
        <v>1205</v>
      </c>
      <c r="B42" s="1368" t="s">
        <v>1206</v>
      </c>
      <c r="C42" s="139" t="s">
        <v>361</v>
      </c>
      <c r="D42" s="140" t="s">
        <v>1083</v>
      </c>
      <c r="E42" s="50"/>
      <c r="F42" s="51"/>
      <c r="G42" s="50"/>
      <c r="H42" s="51"/>
    </row>
    <row r="43" spans="1:8">
      <c r="A43" s="1370" t="s">
        <v>1201</v>
      </c>
      <c r="B43" s="1371" t="s">
        <v>1202</v>
      </c>
      <c r="C43" s="141" t="s">
        <v>361</v>
      </c>
      <c r="D43" s="142" t="s">
        <v>1083</v>
      </c>
      <c r="E43" s="50"/>
      <c r="F43" s="51"/>
      <c r="G43" s="50"/>
      <c r="H43" s="51"/>
    </row>
    <row r="44" spans="1:8">
      <c r="A44" s="1367" t="s">
        <v>1203</v>
      </c>
      <c r="B44" s="1368" t="s">
        <v>1204</v>
      </c>
      <c r="C44" s="139">
        <v>1321</v>
      </c>
      <c r="D44" s="140" t="s">
        <v>361</v>
      </c>
      <c r="E44" s="50"/>
      <c r="F44" s="51"/>
      <c r="G44" s="50"/>
      <c r="H44" s="51"/>
    </row>
    <row r="45" spans="1:8">
      <c r="A45" s="1370" t="s">
        <v>1207</v>
      </c>
      <c r="B45" s="1371" t="s">
        <v>1208</v>
      </c>
      <c r="C45" s="141">
        <v>887</v>
      </c>
      <c r="D45" s="142" t="s">
        <v>361</v>
      </c>
      <c r="E45" s="50"/>
      <c r="F45" s="51"/>
      <c r="G45" s="50"/>
      <c r="H45" s="51"/>
    </row>
    <row r="46" spans="1:8">
      <c r="A46" s="1367" t="s">
        <v>1209</v>
      </c>
      <c r="B46" s="1368" t="s">
        <v>1210</v>
      </c>
      <c r="C46" s="139" t="s">
        <v>361</v>
      </c>
      <c r="D46" s="140" t="s">
        <v>1083</v>
      </c>
      <c r="E46" s="50"/>
      <c r="F46" s="51"/>
      <c r="G46" s="50"/>
      <c r="H46" s="51"/>
    </row>
    <row r="47" spans="1:8">
      <c r="A47" s="1370" t="s">
        <v>1211</v>
      </c>
      <c r="B47" s="1371" t="s">
        <v>1212</v>
      </c>
      <c r="C47" s="141">
        <v>1102</v>
      </c>
      <c r="D47" s="142" t="s">
        <v>361</v>
      </c>
      <c r="E47" s="50"/>
      <c r="F47" s="51"/>
      <c r="G47" s="50"/>
      <c r="H47" s="51"/>
    </row>
    <row r="48" spans="1:8">
      <c r="A48" s="1367" t="s">
        <v>1213</v>
      </c>
      <c r="B48" s="1368" t="s">
        <v>1214</v>
      </c>
      <c r="C48" s="139" t="s">
        <v>361</v>
      </c>
      <c r="D48" s="140" t="s">
        <v>1083</v>
      </c>
      <c r="E48" s="50"/>
      <c r="F48" s="51"/>
      <c r="G48" s="50"/>
      <c r="H48" s="51"/>
    </row>
    <row r="49" spans="1:8">
      <c r="A49" s="1370" t="s">
        <v>178</v>
      </c>
      <c r="B49" s="1371" t="s">
        <v>699</v>
      </c>
      <c r="C49" s="141">
        <v>1475</v>
      </c>
      <c r="D49" s="142" t="s">
        <v>361</v>
      </c>
      <c r="E49" s="50"/>
      <c r="F49" s="51"/>
      <c r="G49" s="50"/>
      <c r="H49" s="51"/>
    </row>
    <row r="50" spans="1:8">
      <c r="A50" s="1367" t="s">
        <v>1215</v>
      </c>
      <c r="B50" s="1368" t="s">
        <v>1216</v>
      </c>
      <c r="C50" s="139">
        <v>1429</v>
      </c>
      <c r="D50" s="140" t="s">
        <v>361</v>
      </c>
      <c r="E50" s="50"/>
      <c r="F50" s="51"/>
      <c r="G50" s="50"/>
      <c r="H50" s="51"/>
    </row>
    <row r="51" spans="1:8">
      <c r="A51" s="1370" t="s">
        <v>1229</v>
      </c>
      <c r="B51" s="1371" t="s">
        <v>1230</v>
      </c>
      <c r="C51" s="141">
        <v>1421</v>
      </c>
      <c r="D51" s="142" t="s">
        <v>361</v>
      </c>
      <c r="E51" s="50"/>
      <c r="F51" s="51"/>
      <c r="G51" s="50"/>
      <c r="H51" s="51"/>
    </row>
    <row r="52" spans="1:8">
      <c r="A52" s="1367" t="s">
        <v>1231</v>
      </c>
      <c r="B52" s="1368" t="s">
        <v>1232</v>
      </c>
      <c r="C52" s="139">
        <v>1477</v>
      </c>
      <c r="D52" s="140" t="s">
        <v>361</v>
      </c>
      <c r="E52" s="50"/>
      <c r="F52" s="51"/>
      <c r="G52" s="50"/>
      <c r="H52" s="51"/>
    </row>
    <row r="53" spans="1:8">
      <c r="A53" s="1370" t="s">
        <v>1217</v>
      </c>
      <c r="B53" s="1371" t="s">
        <v>1218</v>
      </c>
      <c r="C53" s="141" t="s">
        <v>361</v>
      </c>
      <c r="D53" s="142" t="s">
        <v>1083</v>
      </c>
      <c r="E53" s="50"/>
      <c r="F53" s="51"/>
      <c r="G53" s="50"/>
      <c r="H53" s="51"/>
    </row>
    <row r="54" spans="1:8">
      <c r="A54" s="1367" t="s">
        <v>1219</v>
      </c>
      <c r="B54" s="1368" t="s">
        <v>1220</v>
      </c>
      <c r="C54" s="139" t="s">
        <v>361</v>
      </c>
      <c r="D54" s="140" t="s">
        <v>1083</v>
      </c>
      <c r="E54" s="50"/>
      <c r="F54" s="51"/>
      <c r="G54" s="50"/>
      <c r="H54" s="51"/>
    </row>
    <row r="55" spans="1:8">
      <c r="A55" s="1370" t="s">
        <v>1221</v>
      </c>
      <c r="B55" s="1371" t="s">
        <v>1222</v>
      </c>
      <c r="C55" s="141" t="s">
        <v>361</v>
      </c>
      <c r="D55" s="142" t="s">
        <v>1083</v>
      </c>
      <c r="E55" s="50"/>
      <c r="F55" s="51"/>
      <c r="G55" s="50"/>
      <c r="H55" s="51"/>
    </row>
    <row r="56" spans="1:8">
      <c r="A56" s="1367" t="s">
        <v>1233</v>
      </c>
      <c r="B56" s="1368" t="s">
        <v>1234</v>
      </c>
      <c r="C56" s="139" t="s">
        <v>361</v>
      </c>
      <c r="D56" s="140" t="s">
        <v>1083</v>
      </c>
      <c r="E56" s="50"/>
      <c r="F56" s="51"/>
      <c r="G56" s="50"/>
      <c r="H56" s="51"/>
    </row>
    <row r="57" spans="1:8">
      <c r="A57" s="1370" t="s">
        <v>1227</v>
      </c>
      <c r="B57" s="1371" t="s">
        <v>1228</v>
      </c>
      <c r="C57" s="141">
        <v>2418</v>
      </c>
      <c r="D57" s="142" t="s">
        <v>361</v>
      </c>
      <c r="E57" s="50"/>
      <c r="F57" s="51"/>
      <c r="G57" s="50"/>
      <c r="H57" s="51"/>
    </row>
    <row r="58" spans="1:8">
      <c r="A58" s="1367" t="s">
        <v>1223</v>
      </c>
      <c r="B58" s="1368" t="s">
        <v>1224</v>
      </c>
      <c r="C58" s="139" t="s">
        <v>361</v>
      </c>
      <c r="D58" s="140" t="s">
        <v>1083</v>
      </c>
      <c r="E58" s="50"/>
      <c r="F58" s="51"/>
      <c r="G58" s="50"/>
      <c r="H58" s="51"/>
    </row>
    <row r="59" spans="1:8">
      <c r="A59" s="1370" t="s">
        <v>1225</v>
      </c>
      <c r="B59" s="1371" t="s">
        <v>1226</v>
      </c>
      <c r="C59" s="141" t="s">
        <v>361</v>
      </c>
      <c r="D59" s="142" t="s">
        <v>1083</v>
      </c>
      <c r="E59" s="50"/>
      <c r="F59" s="51"/>
      <c r="G59" s="50"/>
      <c r="H59" s="51"/>
    </row>
    <row r="60" spans="1:8">
      <c r="A60" s="1367" t="s">
        <v>184</v>
      </c>
      <c r="B60" s="1368" t="s">
        <v>698</v>
      </c>
      <c r="C60" s="139">
        <v>1765</v>
      </c>
      <c r="D60" s="140" t="s">
        <v>361</v>
      </c>
      <c r="E60" s="50"/>
      <c r="F60" s="51"/>
      <c r="G60" s="50"/>
      <c r="H60" s="51"/>
    </row>
    <row r="61" spans="1:8">
      <c r="A61" s="1370" t="s">
        <v>1235</v>
      </c>
      <c r="B61" s="1371" t="s">
        <v>1236</v>
      </c>
      <c r="C61" s="141">
        <v>1393</v>
      </c>
      <c r="D61" s="142" t="s">
        <v>361</v>
      </c>
      <c r="E61" s="50"/>
      <c r="F61" s="51"/>
      <c r="G61" s="50"/>
      <c r="H61" s="51"/>
    </row>
    <row r="62" spans="1:8">
      <c r="A62" s="1367" t="s">
        <v>1237</v>
      </c>
      <c r="B62" s="1368" t="s">
        <v>1238</v>
      </c>
      <c r="C62" s="139">
        <v>2153</v>
      </c>
      <c r="D62" s="140" t="s">
        <v>361</v>
      </c>
      <c r="E62" s="50"/>
      <c r="F62" s="51"/>
      <c r="G62" s="50"/>
      <c r="H62" s="51"/>
    </row>
    <row r="63" spans="1:8">
      <c r="A63" s="1370" t="s">
        <v>1239</v>
      </c>
      <c r="B63" s="1371" t="s">
        <v>1240</v>
      </c>
      <c r="C63" s="141">
        <v>1305</v>
      </c>
      <c r="D63" s="142" t="s">
        <v>361</v>
      </c>
      <c r="E63" s="50"/>
      <c r="F63" s="51"/>
      <c r="G63" s="50"/>
      <c r="H63" s="51"/>
    </row>
    <row r="64" spans="1:8">
      <c r="A64" s="1367" t="s">
        <v>1241</v>
      </c>
      <c r="B64" s="1368" t="s">
        <v>1242</v>
      </c>
      <c r="C64" s="139">
        <v>1779</v>
      </c>
      <c r="D64" s="140" t="s">
        <v>361</v>
      </c>
      <c r="E64" s="50"/>
      <c r="F64" s="51"/>
      <c r="G64" s="50"/>
      <c r="H64" s="51"/>
    </row>
    <row r="65" spans="1:8">
      <c r="A65" s="1370" t="s">
        <v>220</v>
      </c>
      <c r="B65" s="1371" t="s">
        <v>697</v>
      </c>
      <c r="C65" s="141">
        <v>988</v>
      </c>
      <c r="D65" s="142" t="s">
        <v>361</v>
      </c>
      <c r="E65" s="50"/>
      <c r="F65" s="51"/>
      <c r="G65" s="50"/>
      <c r="H65" s="51"/>
    </row>
    <row r="66" spans="1:8">
      <c r="A66" s="1367" t="s">
        <v>1163</v>
      </c>
      <c r="B66" s="1368" t="s">
        <v>1164</v>
      </c>
      <c r="C66" s="139" t="s">
        <v>361</v>
      </c>
      <c r="D66" s="140" t="s">
        <v>1083</v>
      </c>
      <c r="E66" s="50"/>
      <c r="F66" s="51"/>
      <c r="G66" s="50"/>
      <c r="H66" s="51"/>
    </row>
    <row r="67" spans="1:8">
      <c r="A67" s="1370" t="s">
        <v>1165</v>
      </c>
      <c r="B67" s="1371" t="s">
        <v>1166</v>
      </c>
      <c r="C67" s="141" t="s">
        <v>361</v>
      </c>
      <c r="D67" s="142" t="s">
        <v>1083</v>
      </c>
      <c r="E67" s="50"/>
      <c r="F67" s="51"/>
      <c r="G67" s="50"/>
      <c r="H67" s="51"/>
    </row>
    <row r="68" spans="1:8">
      <c r="A68" s="1367" t="s">
        <v>1167</v>
      </c>
      <c r="B68" s="1368" t="s">
        <v>1168</v>
      </c>
      <c r="C68" s="139" t="s">
        <v>361</v>
      </c>
      <c r="D68" s="140" t="s">
        <v>1083</v>
      </c>
      <c r="E68" s="50"/>
      <c r="F68" s="51"/>
      <c r="G68" s="50"/>
      <c r="H68" s="51"/>
    </row>
    <row r="69" spans="1:8">
      <c r="A69" s="1370" t="s">
        <v>1169</v>
      </c>
      <c r="B69" s="1371" t="s">
        <v>1170</v>
      </c>
      <c r="C69" s="141" t="s">
        <v>361</v>
      </c>
      <c r="D69" s="142" t="s">
        <v>1083</v>
      </c>
      <c r="E69" s="50"/>
      <c r="F69" s="51"/>
      <c r="G69" s="50"/>
      <c r="H69" s="51"/>
    </row>
    <row r="70" spans="1:8">
      <c r="A70" s="1367" t="s">
        <v>1171</v>
      </c>
      <c r="B70" s="1368" t="s">
        <v>1172</v>
      </c>
      <c r="C70" s="139" t="s">
        <v>361</v>
      </c>
      <c r="D70" s="140" t="s">
        <v>1083</v>
      </c>
      <c r="E70" s="50"/>
      <c r="F70" s="51"/>
      <c r="G70" s="50"/>
      <c r="H70" s="51"/>
    </row>
    <row r="71" spans="1:8">
      <c r="A71" s="1370" t="s">
        <v>1173</v>
      </c>
      <c r="B71" s="1371" t="s">
        <v>1174</v>
      </c>
      <c r="C71" s="141" t="s">
        <v>361</v>
      </c>
      <c r="D71" s="142" t="s">
        <v>1083</v>
      </c>
      <c r="E71" s="50"/>
      <c r="F71" s="51"/>
      <c r="G71" s="50"/>
      <c r="H71" s="51"/>
    </row>
    <row r="72" spans="1:8">
      <c r="A72" s="1367" t="s">
        <v>1175</v>
      </c>
      <c r="B72" s="1368" t="s">
        <v>1176</v>
      </c>
      <c r="C72" s="139" t="s">
        <v>361</v>
      </c>
      <c r="D72" s="140" t="s">
        <v>1083</v>
      </c>
      <c r="E72" s="50"/>
      <c r="F72" s="51"/>
      <c r="G72" s="50"/>
      <c r="H72" s="51"/>
    </row>
    <row r="73" spans="1:8">
      <c r="A73" s="1370" t="s">
        <v>1177</v>
      </c>
      <c r="B73" s="1371" t="s">
        <v>1178</v>
      </c>
      <c r="C73" s="141" t="s">
        <v>361</v>
      </c>
      <c r="D73" s="142" t="s">
        <v>1083</v>
      </c>
      <c r="E73" s="50"/>
      <c r="F73" s="51"/>
      <c r="G73" s="50"/>
      <c r="H73" s="51"/>
    </row>
    <row r="74" spans="1:8">
      <c r="A74" s="1367" t="s">
        <v>1181</v>
      </c>
      <c r="B74" s="1368" t="s">
        <v>1182</v>
      </c>
      <c r="C74" s="139" t="s">
        <v>361</v>
      </c>
      <c r="D74" s="140" t="s">
        <v>1083</v>
      </c>
      <c r="E74" s="50"/>
      <c r="F74" s="51"/>
      <c r="G74" s="50"/>
      <c r="H74" s="51"/>
    </row>
    <row r="75" spans="1:8">
      <c r="A75" s="1370" t="s">
        <v>1183</v>
      </c>
      <c r="B75" s="1371" t="s">
        <v>1184</v>
      </c>
      <c r="C75" s="141">
        <v>1049</v>
      </c>
      <c r="D75" s="142" t="s">
        <v>361</v>
      </c>
      <c r="E75" s="50"/>
      <c r="F75" s="51"/>
      <c r="G75" s="50"/>
      <c r="H75" s="51"/>
    </row>
    <row r="76" spans="1:8">
      <c r="A76" s="1367" t="s">
        <v>1185</v>
      </c>
      <c r="B76" s="1368" t="s">
        <v>1186</v>
      </c>
      <c r="C76" s="139" t="s">
        <v>361</v>
      </c>
      <c r="D76" s="140" t="s">
        <v>1083</v>
      </c>
      <c r="E76" s="50"/>
      <c r="F76" s="51"/>
      <c r="G76" s="50"/>
      <c r="H76" s="51"/>
    </row>
    <row r="77" spans="1:8">
      <c r="A77" s="1370" t="s">
        <v>1179</v>
      </c>
      <c r="B77" s="1371" t="s">
        <v>1180</v>
      </c>
      <c r="C77" s="141" t="s">
        <v>361</v>
      </c>
      <c r="D77" s="142" t="s">
        <v>1083</v>
      </c>
      <c r="E77" s="50"/>
      <c r="F77" s="51"/>
      <c r="G77" s="50"/>
      <c r="H77" s="51"/>
    </row>
    <row r="78" spans="1:8">
      <c r="A78" s="1367" t="s">
        <v>230</v>
      </c>
      <c r="B78" s="1368" t="s">
        <v>696</v>
      </c>
      <c r="C78" s="139">
        <v>882</v>
      </c>
      <c r="D78" s="140" t="s">
        <v>361</v>
      </c>
      <c r="E78" s="50"/>
      <c r="F78" s="51"/>
      <c r="G78" s="50"/>
      <c r="H78" s="51"/>
    </row>
    <row r="79" spans="1:8">
      <c r="A79" s="1370" t="s">
        <v>1243</v>
      </c>
      <c r="B79" s="1371" t="s">
        <v>1244</v>
      </c>
      <c r="C79" s="141" t="s">
        <v>361</v>
      </c>
      <c r="D79" s="142" t="s">
        <v>1083</v>
      </c>
      <c r="E79" s="50"/>
      <c r="F79" s="51"/>
      <c r="G79" s="50"/>
      <c r="H79" s="51"/>
    </row>
    <row r="80" spans="1:8">
      <c r="A80" s="1367" t="s">
        <v>1245</v>
      </c>
      <c r="B80" s="1368" t="s">
        <v>1246</v>
      </c>
      <c r="C80" s="139" t="s">
        <v>361</v>
      </c>
      <c r="D80" s="140" t="s">
        <v>1083</v>
      </c>
      <c r="E80" s="50"/>
      <c r="F80" s="51"/>
      <c r="G80" s="50"/>
      <c r="H80" s="51"/>
    </row>
    <row r="81" spans="1:8">
      <c r="A81" s="1370" t="s">
        <v>1247</v>
      </c>
      <c r="B81" s="1371" t="s">
        <v>1248</v>
      </c>
      <c r="C81" s="141" t="s">
        <v>361</v>
      </c>
      <c r="D81" s="142" t="s">
        <v>1083</v>
      </c>
      <c r="E81" s="50"/>
      <c r="F81" s="51"/>
      <c r="G81" s="50"/>
      <c r="H81" s="51"/>
    </row>
    <row r="82" spans="1:8">
      <c r="A82" s="1367" t="s">
        <v>1249</v>
      </c>
      <c r="B82" s="1368" t="s">
        <v>1250</v>
      </c>
      <c r="C82" s="139" t="s">
        <v>361</v>
      </c>
      <c r="D82" s="140" t="s">
        <v>1083</v>
      </c>
      <c r="E82" s="50"/>
      <c r="F82" s="51"/>
      <c r="G82" s="50"/>
      <c r="H82" s="51"/>
    </row>
    <row r="83" spans="1:8">
      <c r="A83" s="1370" t="s">
        <v>1251</v>
      </c>
      <c r="B83" s="1371" t="s">
        <v>1252</v>
      </c>
      <c r="C83" s="141" t="s">
        <v>361</v>
      </c>
      <c r="D83" s="142" t="s">
        <v>1083</v>
      </c>
      <c r="E83" s="50"/>
      <c r="F83" s="51"/>
      <c r="G83" s="50"/>
      <c r="H83" s="51"/>
    </row>
    <row r="84" spans="1:8">
      <c r="A84" s="1367" t="s">
        <v>1253</v>
      </c>
      <c r="B84" s="1368" t="s">
        <v>1254</v>
      </c>
      <c r="C84" s="139" t="s">
        <v>361</v>
      </c>
      <c r="D84" s="140" t="s">
        <v>1083</v>
      </c>
      <c r="E84" s="50"/>
      <c r="F84" s="51"/>
      <c r="G84" s="50"/>
      <c r="H84" s="51"/>
    </row>
    <row r="85" spans="1:8">
      <c r="A85" s="1370" t="s">
        <v>1255</v>
      </c>
      <c r="B85" s="1371" t="s">
        <v>1256</v>
      </c>
      <c r="C85" s="141">
        <v>1016</v>
      </c>
      <c r="D85" s="142" t="s">
        <v>361</v>
      </c>
      <c r="E85" s="50"/>
      <c r="F85" s="51"/>
      <c r="G85" s="50"/>
      <c r="H85" s="51"/>
    </row>
    <row r="86" spans="1:8">
      <c r="A86" s="1367" t="s">
        <v>1257</v>
      </c>
      <c r="B86" s="1368" t="s">
        <v>1258</v>
      </c>
      <c r="C86" s="139" t="s">
        <v>361</v>
      </c>
      <c r="D86" s="140" t="s">
        <v>1083</v>
      </c>
      <c r="E86" s="50"/>
      <c r="F86" s="51"/>
      <c r="G86" s="50"/>
      <c r="H86" s="51"/>
    </row>
    <row r="87" spans="1:8">
      <c r="A87" s="1370" t="s">
        <v>1259</v>
      </c>
      <c r="B87" s="1371" t="s">
        <v>1260</v>
      </c>
      <c r="C87" s="141" t="s">
        <v>361</v>
      </c>
      <c r="D87" s="142" t="s">
        <v>1083</v>
      </c>
      <c r="E87" s="50"/>
      <c r="F87" s="51"/>
      <c r="G87" s="50"/>
      <c r="H87" s="51"/>
    </row>
    <row r="88" spans="1:8">
      <c r="A88" s="1367" t="s">
        <v>1261</v>
      </c>
      <c r="B88" s="1368" t="s">
        <v>1262</v>
      </c>
      <c r="C88" s="139" t="s">
        <v>361</v>
      </c>
      <c r="D88" s="140" t="s">
        <v>1083</v>
      </c>
      <c r="E88" s="50"/>
      <c r="F88" s="51"/>
      <c r="G88" s="50"/>
      <c r="H88" s="51"/>
    </row>
    <row r="89" spans="1:8">
      <c r="A89" s="1370" t="s">
        <v>1263</v>
      </c>
      <c r="B89" s="1371" t="s">
        <v>1264</v>
      </c>
      <c r="C89" s="141" t="s">
        <v>361</v>
      </c>
      <c r="D89" s="142" t="s">
        <v>1083</v>
      </c>
      <c r="E89" s="50"/>
      <c r="F89" s="51"/>
      <c r="G89" s="50"/>
      <c r="H89" s="51"/>
    </row>
    <row r="90" spans="1:8">
      <c r="A90" s="1367" t="s">
        <v>230</v>
      </c>
      <c r="B90" s="1368" t="s">
        <v>1277</v>
      </c>
      <c r="C90" s="139">
        <v>895</v>
      </c>
      <c r="D90" s="140" t="s">
        <v>361</v>
      </c>
      <c r="E90" s="50"/>
      <c r="F90" s="51"/>
      <c r="G90" s="50"/>
      <c r="H90" s="51"/>
    </row>
    <row r="91" spans="1:8">
      <c r="A91" s="1370" t="s">
        <v>1265</v>
      </c>
      <c r="B91" s="1371" t="s">
        <v>1266</v>
      </c>
      <c r="C91" s="141" t="s">
        <v>361</v>
      </c>
      <c r="D91" s="142" t="s">
        <v>1083</v>
      </c>
      <c r="E91" s="50"/>
      <c r="F91" s="51"/>
      <c r="G91" s="50"/>
      <c r="H91" s="51"/>
    </row>
    <row r="92" spans="1:8">
      <c r="A92" s="1367" t="s">
        <v>1267</v>
      </c>
      <c r="B92" s="1368" t="s">
        <v>1268</v>
      </c>
      <c r="C92" s="139" t="s">
        <v>361</v>
      </c>
      <c r="D92" s="140" t="s">
        <v>1083</v>
      </c>
      <c r="E92" s="50"/>
      <c r="F92" s="51"/>
      <c r="G92" s="50"/>
      <c r="H92" s="51"/>
    </row>
    <row r="93" spans="1:8">
      <c r="A93" s="1370" t="s">
        <v>1269</v>
      </c>
      <c r="B93" s="1371" t="s">
        <v>1270</v>
      </c>
      <c r="C93" s="141" t="s">
        <v>361</v>
      </c>
      <c r="D93" s="142" t="s">
        <v>1083</v>
      </c>
      <c r="E93" s="50"/>
      <c r="F93" s="51"/>
      <c r="G93" s="50"/>
      <c r="H93" s="51"/>
    </row>
    <row r="94" spans="1:8">
      <c r="A94" s="1367" t="s">
        <v>1271</v>
      </c>
      <c r="B94" s="1368" t="s">
        <v>1272</v>
      </c>
      <c r="C94" s="139" t="s">
        <v>361</v>
      </c>
      <c r="D94" s="140" t="s">
        <v>1083</v>
      </c>
      <c r="E94" s="50"/>
      <c r="F94" s="51"/>
      <c r="G94" s="50"/>
      <c r="H94" s="51"/>
    </row>
    <row r="95" spans="1:8">
      <c r="A95" s="1370" t="s">
        <v>1273</v>
      </c>
      <c r="B95" s="1371" t="s">
        <v>1274</v>
      </c>
      <c r="C95" s="141" t="s">
        <v>361</v>
      </c>
      <c r="D95" s="142" t="s">
        <v>1083</v>
      </c>
      <c r="E95" s="50"/>
      <c r="F95" s="51"/>
      <c r="G95" s="50"/>
      <c r="H95" s="51"/>
    </row>
    <row r="96" spans="1:8">
      <c r="A96" s="1367" t="s">
        <v>1275</v>
      </c>
      <c r="B96" s="1368" t="s">
        <v>1276</v>
      </c>
      <c r="C96" s="139" t="s">
        <v>361</v>
      </c>
      <c r="D96" s="140" t="s">
        <v>1083</v>
      </c>
      <c r="E96" s="50"/>
      <c r="F96" s="51"/>
      <c r="G96" s="50"/>
      <c r="H96" s="51"/>
    </row>
    <row r="97" spans="1:8">
      <c r="A97" s="1370" t="s">
        <v>251</v>
      </c>
      <c r="B97" s="1371" t="s">
        <v>695</v>
      </c>
      <c r="C97" s="141">
        <v>2441</v>
      </c>
      <c r="D97" s="142" t="s">
        <v>361</v>
      </c>
      <c r="E97" s="50"/>
      <c r="F97" s="51"/>
      <c r="G97" s="50"/>
      <c r="H97" s="51"/>
    </row>
    <row r="98" spans="1:8">
      <c r="A98" s="1367" t="s">
        <v>1278</v>
      </c>
      <c r="B98" s="1368" t="s">
        <v>1279</v>
      </c>
      <c r="C98" s="139">
        <v>2673</v>
      </c>
      <c r="D98" s="140" t="s">
        <v>361</v>
      </c>
      <c r="E98" s="50"/>
      <c r="F98" s="51"/>
      <c r="G98" s="50"/>
      <c r="H98" s="51"/>
    </row>
    <row r="99" spans="1:8">
      <c r="A99" s="1370" t="s">
        <v>1280</v>
      </c>
      <c r="B99" s="1371" t="s">
        <v>1281</v>
      </c>
      <c r="C99" s="141">
        <v>1960</v>
      </c>
      <c r="D99" s="142" t="s">
        <v>361</v>
      </c>
      <c r="E99" s="50"/>
      <c r="F99" s="51"/>
      <c r="G99" s="50"/>
      <c r="H99" s="51"/>
    </row>
    <row r="100" spans="1:8">
      <c r="A100" s="1367" t="s">
        <v>1282</v>
      </c>
      <c r="B100" s="1368" t="s">
        <v>1283</v>
      </c>
      <c r="C100" s="139">
        <v>2180</v>
      </c>
      <c r="D100" s="140" t="s">
        <v>361</v>
      </c>
      <c r="E100" s="50"/>
      <c r="F100" s="51"/>
      <c r="G100" s="50"/>
      <c r="H100" s="51"/>
    </row>
    <row r="101" spans="1:8">
      <c r="A101" s="1370" t="s">
        <v>1284</v>
      </c>
      <c r="B101" s="1371" t="s">
        <v>1285</v>
      </c>
      <c r="C101" s="141">
        <v>1672</v>
      </c>
      <c r="D101" s="142" t="s">
        <v>361</v>
      </c>
      <c r="E101" s="50"/>
      <c r="F101" s="51"/>
      <c r="G101" s="50"/>
      <c r="H101" s="51"/>
    </row>
    <row r="102" spans="1:8">
      <c r="A102" s="1367" t="s">
        <v>1286</v>
      </c>
      <c r="B102" s="1368" t="s">
        <v>1287</v>
      </c>
      <c r="C102" s="139">
        <v>4213</v>
      </c>
      <c r="D102" s="140" t="s">
        <v>361</v>
      </c>
      <c r="E102" s="50"/>
      <c r="F102" s="51"/>
      <c r="G102" s="50"/>
      <c r="H102" s="51"/>
    </row>
    <row r="103" spans="1:8">
      <c r="A103" s="1370" t="s">
        <v>1288</v>
      </c>
      <c r="B103" s="1371" t="s">
        <v>1289</v>
      </c>
      <c r="C103" s="141">
        <v>2911</v>
      </c>
      <c r="D103" s="142" t="s">
        <v>361</v>
      </c>
      <c r="E103" s="50"/>
      <c r="F103" s="51"/>
      <c r="G103" s="50"/>
      <c r="H103" s="51"/>
    </row>
    <row r="104" spans="1:8">
      <c r="A104" s="1367" t="s">
        <v>1290</v>
      </c>
      <c r="B104" s="1368" t="s">
        <v>1291</v>
      </c>
      <c r="C104" s="139">
        <v>3480</v>
      </c>
      <c r="D104" s="140" t="s">
        <v>361</v>
      </c>
      <c r="E104" s="50"/>
      <c r="F104" s="51"/>
      <c r="G104" s="50"/>
      <c r="H104" s="51"/>
    </row>
    <row r="105" spans="1:8">
      <c r="A105" s="1370" t="s">
        <v>256</v>
      </c>
      <c r="B105" s="1371" t="s">
        <v>694</v>
      </c>
      <c r="C105" s="141">
        <v>1383</v>
      </c>
      <c r="D105" s="142" t="s">
        <v>361</v>
      </c>
      <c r="E105" s="50"/>
      <c r="F105" s="51"/>
      <c r="G105" s="50"/>
      <c r="H105" s="51"/>
    </row>
    <row r="106" spans="1:8">
      <c r="A106" s="1367" t="s">
        <v>1292</v>
      </c>
      <c r="B106" s="1368" t="s">
        <v>1293</v>
      </c>
      <c r="C106" s="139" t="s">
        <v>361</v>
      </c>
      <c r="D106" s="140" t="s">
        <v>1083</v>
      </c>
      <c r="E106" s="50"/>
      <c r="F106" s="51"/>
      <c r="G106" s="50"/>
      <c r="H106" s="51"/>
    </row>
    <row r="107" spans="1:8">
      <c r="A107" s="1370" t="s">
        <v>1294</v>
      </c>
      <c r="B107" s="1371" t="s">
        <v>1295</v>
      </c>
      <c r="C107" s="141" t="s">
        <v>361</v>
      </c>
      <c r="D107" s="142" t="s">
        <v>1083</v>
      </c>
      <c r="E107" s="50"/>
      <c r="F107" s="51"/>
      <c r="G107" s="50"/>
      <c r="H107" s="51"/>
    </row>
    <row r="108" spans="1:8">
      <c r="A108" s="1367" t="s">
        <v>1296</v>
      </c>
      <c r="B108" s="1368" t="s">
        <v>1297</v>
      </c>
      <c r="C108" s="139" t="s">
        <v>361</v>
      </c>
      <c r="D108" s="140" t="s">
        <v>1083</v>
      </c>
      <c r="E108" s="50"/>
      <c r="F108" s="51"/>
      <c r="G108" s="50"/>
      <c r="H108" s="51"/>
    </row>
    <row r="109" spans="1:8">
      <c r="A109" s="1370" t="s">
        <v>1298</v>
      </c>
      <c r="B109" s="1371" t="s">
        <v>1299</v>
      </c>
      <c r="C109" s="141" t="s">
        <v>361</v>
      </c>
      <c r="D109" s="142" t="s">
        <v>1083</v>
      </c>
      <c r="E109" s="50"/>
      <c r="F109" s="51"/>
      <c r="G109" s="50"/>
      <c r="H109" s="51"/>
    </row>
    <row r="110" spans="1:8">
      <c r="A110" s="1367" t="s">
        <v>1304</v>
      </c>
      <c r="B110" s="1368" t="s">
        <v>1305</v>
      </c>
      <c r="C110" s="139">
        <v>1375</v>
      </c>
      <c r="D110" s="140" t="s">
        <v>361</v>
      </c>
      <c r="E110" s="50"/>
      <c r="F110" s="51"/>
      <c r="G110" s="50"/>
      <c r="H110" s="51"/>
    </row>
    <row r="111" spans="1:8">
      <c r="A111" s="1370" t="s">
        <v>1302</v>
      </c>
      <c r="B111" s="1371" t="s">
        <v>1303</v>
      </c>
      <c r="C111" s="141" t="s">
        <v>361</v>
      </c>
      <c r="D111" s="142" t="s">
        <v>1083</v>
      </c>
      <c r="E111" s="50"/>
      <c r="F111" s="51"/>
      <c r="G111" s="50"/>
      <c r="H111" s="51"/>
    </row>
    <row r="112" spans="1:8">
      <c r="A112" s="1367" t="s">
        <v>1300</v>
      </c>
      <c r="B112" s="1368" t="s">
        <v>1301</v>
      </c>
      <c r="C112" s="139">
        <v>1531</v>
      </c>
      <c r="D112" s="140" t="s">
        <v>361</v>
      </c>
      <c r="E112" s="50"/>
      <c r="F112" s="51"/>
      <c r="G112" s="50"/>
      <c r="H112" s="51"/>
    </row>
    <row r="113" spans="1:8">
      <c r="A113" s="1370" t="s">
        <v>273</v>
      </c>
      <c r="B113" s="1371" t="s">
        <v>693</v>
      </c>
      <c r="C113" s="141">
        <v>1073</v>
      </c>
      <c r="D113" s="142" t="s">
        <v>361</v>
      </c>
      <c r="E113" s="50"/>
      <c r="F113" s="51"/>
      <c r="G113" s="50"/>
      <c r="H113" s="51"/>
    </row>
    <row r="114" spans="1:8">
      <c r="A114" s="1367" t="s">
        <v>1121</v>
      </c>
      <c r="B114" s="1368" t="s">
        <v>1122</v>
      </c>
      <c r="C114" s="139" t="s">
        <v>361</v>
      </c>
      <c r="D114" s="140" t="s">
        <v>1083</v>
      </c>
      <c r="E114" s="50"/>
      <c r="F114" s="51"/>
      <c r="G114" s="50"/>
      <c r="H114" s="51"/>
    </row>
    <row r="115" spans="1:8">
      <c r="A115" s="1370" t="s">
        <v>1123</v>
      </c>
      <c r="B115" s="1371" t="s">
        <v>1124</v>
      </c>
      <c r="C115" s="141" t="s">
        <v>361</v>
      </c>
      <c r="D115" s="142" t="s">
        <v>1083</v>
      </c>
      <c r="E115" s="50"/>
      <c r="F115" s="51"/>
      <c r="G115" s="50"/>
      <c r="H115" s="51"/>
    </row>
    <row r="116" spans="1:8">
      <c r="A116" s="1367" t="s">
        <v>1125</v>
      </c>
      <c r="B116" s="1368" t="s">
        <v>1126</v>
      </c>
      <c r="C116" s="139" t="s">
        <v>361</v>
      </c>
      <c r="D116" s="140" t="s">
        <v>1083</v>
      </c>
      <c r="E116" s="50"/>
      <c r="F116" s="51"/>
      <c r="G116" s="50"/>
      <c r="H116" s="51"/>
    </row>
    <row r="117" spans="1:8">
      <c r="A117" s="1370" t="s">
        <v>1127</v>
      </c>
      <c r="B117" s="1371" t="s">
        <v>1128</v>
      </c>
      <c r="C117" s="141" t="s">
        <v>361</v>
      </c>
      <c r="D117" s="142" t="s">
        <v>1083</v>
      </c>
      <c r="E117" s="50"/>
      <c r="F117" s="51"/>
      <c r="G117" s="50"/>
      <c r="H117" s="51"/>
    </row>
    <row r="118" spans="1:8">
      <c r="A118" s="1367" t="s">
        <v>1129</v>
      </c>
      <c r="B118" s="1368" t="s">
        <v>1130</v>
      </c>
      <c r="C118" s="139" t="s">
        <v>361</v>
      </c>
      <c r="D118" s="140" t="s">
        <v>1083</v>
      </c>
      <c r="E118" s="50"/>
      <c r="F118" s="51"/>
      <c r="G118" s="50"/>
      <c r="H118" s="51"/>
    </row>
    <row r="119" spans="1:8">
      <c r="A119" s="1370" t="s">
        <v>1131</v>
      </c>
      <c r="B119" s="1371" t="s">
        <v>1132</v>
      </c>
      <c r="C119" s="141" t="s">
        <v>361</v>
      </c>
      <c r="D119" s="142" t="s">
        <v>1083</v>
      </c>
      <c r="E119" s="50"/>
      <c r="F119" s="51"/>
      <c r="G119" s="50"/>
      <c r="H119" s="51"/>
    </row>
    <row r="120" spans="1:8">
      <c r="A120" s="1367" t="s">
        <v>1133</v>
      </c>
      <c r="B120" s="1368" t="s">
        <v>1134</v>
      </c>
      <c r="C120" s="139" t="s">
        <v>361</v>
      </c>
      <c r="D120" s="140" t="s">
        <v>1083</v>
      </c>
      <c r="E120" s="50"/>
      <c r="F120" s="51"/>
      <c r="G120" s="50"/>
      <c r="H120" s="51"/>
    </row>
    <row r="121" spans="1:8">
      <c r="A121" s="1370" t="s">
        <v>1135</v>
      </c>
      <c r="B121" s="1371" t="s">
        <v>1136</v>
      </c>
      <c r="C121" s="141" t="s">
        <v>361</v>
      </c>
      <c r="D121" s="142" t="s">
        <v>1083</v>
      </c>
      <c r="E121" s="50"/>
      <c r="F121" s="51"/>
      <c r="G121" s="50"/>
      <c r="H121" s="51"/>
    </row>
    <row r="122" spans="1:8">
      <c r="A122" s="1367" t="s">
        <v>1137</v>
      </c>
      <c r="B122" s="1368" t="s">
        <v>1138</v>
      </c>
      <c r="C122" s="139" t="s">
        <v>361</v>
      </c>
      <c r="D122" s="140" t="s">
        <v>1083</v>
      </c>
      <c r="E122" s="50"/>
      <c r="F122" s="51"/>
      <c r="G122" s="50"/>
      <c r="H122" s="51"/>
    </row>
    <row r="123" spans="1:8">
      <c r="A123" s="1370" t="s">
        <v>1141</v>
      </c>
      <c r="B123" s="1371" t="s">
        <v>1142</v>
      </c>
      <c r="C123" s="141" t="s">
        <v>361</v>
      </c>
      <c r="D123" s="142" t="s">
        <v>1083</v>
      </c>
      <c r="E123" s="50"/>
      <c r="F123" s="51"/>
      <c r="G123" s="50"/>
      <c r="H123" s="51"/>
    </row>
    <row r="124" spans="1:8">
      <c r="A124" s="1367" t="s">
        <v>1143</v>
      </c>
      <c r="B124" s="1368" t="s">
        <v>1144</v>
      </c>
      <c r="C124" s="139" t="s">
        <v>361</v>
      </c>
      <c r="D124" s="140" t="s">
        <v>1083</v>
      </c>
      <c r="E124" s="50"/>
      <c r="F124" s="51"/>
      <c r="G124" s="50"/>
      <c r="H124" s="51"/>
    </row>
    <row r="125" spans="1:8">
      <c r="A125" s="1370" t="s">
        <v>1145</v>
      </c>
      <c r="B125" s="1371" t="s">
        <v>1146</v>
      </c>
      <c r="C125" s="141" t="s">
        <v>361</v>
      </c>
      <c r="D125" s="142" t="s">
        <v>1083</v>
      </c>
      <c r="E125" s="50"/>
      <c r="F125" s="51"/>
      <c r="G125" s="50"/>
      <c r="H125" s="51"/>
    </row>
    <row r="126" spans="1:8">
      <c r="A126" s="1367" t="s">
        <v>1147</v>
      </c>
      <c r="B126" s="1368" t="s">
        <v>1148</v>
      </c>
      <c r="C126" s="139" t="s">
        <v>361</v>
      </c>
      <c r="D126" s="140" t="s">
        <v>1083</v>
      </c>
      <c r="E126" s="50"/>
      <c r="F126" s="51"/>
      <c r="G126" s="50"/>
      <c r="H126" s="51"/>
    </row>
    <row r="127" spans="1:8">
      <c r="A127" s="1370" t="s">
        <v>1149</v>
      </c>
      <c r="B127" s="1371" t="s">
        <v>1150</v>
      </c>
      <c r="C127" s="141" t="s">
        <v>361</v>
      </c>
      <c r="D127" s="142" t="s">
        <v>1083</v>
      </c>
      <c r="E127" s="50"/>
      <c r="F127" s="51"/>
      <c r="G127" s="50"/>
      <c r="H127" s="51"/>
    </row>
    <row r="128" spans="1:8">
      <c r="A128" s="1367" t="s">
        <v>1151</v>
      </c>
      <c r="B128" s="1368" t="s">
        <v>1152</v>
      </c>
      <c r="C128" s="139" t="s">
        <v>361</v>
      </c>
      <c r="D128" s="140" t="s">
        <v>1083</v>
      </c>
      <c r="E128" s="50"/>
      <c r="F128" s="51"/>
      <c r="G128" s="50"/>
      <c r="H128" s="51"/>
    </row>
    <row r="129" spans="1:8">
      <c r="A129" s="1370" t="s">
        <v>1139</v>
      </c>
      <c r="B129" s="1371" t="s">
        <v>1140</v>
      </c>
      <c r="C129" s="141" t="s">
        <v>361</v>
      </c>
      <c r="D129" s="142" t="s">
        <v>1083</v>
      </c>
      <c r="E129" s="50"/>
      <c r="F129" s="51"/>
      <c r="G129" s="50"/>
      <c r="H129" s="51"/>
    </row>
    <row r="130" spans="1:8">
      <c r="A130" s="1367" t="s">
        <v>1153</v>
      </c>
      <c r="B130" s="1368" t="s">
        <v>1154</v>
      </c>
      <c r="C130" s="139" t="s">
        <v>361</v>
      </c>
      <c r="D130" s="140" t="s">
        <v>1083</v>
      </c>
      <c r="E130" s="50"/>
      <c r="F130" s="51"/>
      <c r="G130" s="50"/>
      <c r="H130" s="51"/>
    </row>
    <row r="131" spans="1:8">
      <c r="A131" s="1370" t="s">
        <v>1155</v>
      </c>
      <c r="B131" s="1371" t="s">
        <v>1156</v>
      </c>
      <c r="C131" s="141" t="s">
        <v>361</v>
      </c>
      <c r="D131" s="142" t="s">
        <v>1083</v>
      </c>
      <c r="E131" s="50"/>
      <c r="F131" s="51"/>
      <c r="G131" s="50"/>
      <c r="H131" s="51"/>
    </row>
    <row r="132" spans="1:8">
      <c r="A132" s="1367" t="s">
        <v>1157</v>
      </c>
      <c r="B132" s="1368" t="s">
        <v>1158</v>
      </c>
      <c r="C132" s="139" t="s">
        <v>361</v>
      </c>
      <c r="D132" s="140" t="s">
        <v>1083</v>
      </c>
      <c r="E132" s="50"/>
      <c r="F132" s="51"/>
      <c r="G132" s="50"/>
      <c r="H132" s="51"/>
    </row>
    <row r="133" spans="1:8">
      <c r="A133" s="1370" t="s">
        <v>1159</v>
      </c>
      <c r="B133" s="1371" t="s">
        <v>1160</v>
      </c>
      <c r="C133" s="141">
        <v>1139</v>
      </c>
      <c r="D133" s="142" t="s">
        <v>361</v>
      </c>
      <c r="E133" s="50"/>
      <c r="F133" s="51"/>
      <c r="G133" s="50"/>
      <c r="H133" s="51"/>
    </row>
    <row r="134" spans="1:8">
      <c r="A134" s="1367" t="s">
        <v>1161</v>
      </c>
      <c r="B134" s="1368" t="s">
        <v>1162</v>
      </c>
      <c r="C134" s="139" t="s">
        <v>361</v>
      </c>
      <c r="D134" s="140" t="s">
        <v>1083</v>
      </c>
      <c r="E134" s="50"/>
      <c r="F134" s="51"/>
      <c r="G134" s="50"/>
      <c r="H134" s="51"/>
    </row>
    <row r="135" spans="1:8">
      <c r="A135" s="1370" t="s">
        <v>278</v>
      </c>
      <c r="B135" s="1371" t="s">
        <v>692</v>
      </c>
      <c r="C135" s="141">
        <v>880</v>
      </c>
      <c r="D135" s="142" t="s">
        <v>361</v>
      </c>
      <c r="E135" s="50"/>
      <c r="F135" s="51"/>
      <c r="G135" s="50"/>
      <c r="H135" s="51"/>
    </row>
    <row r="136" spans="1:8">
      <c r="A136" s="1367" t="s">
        <v>1306</v>
      </c>
      <c r="B136" s="1368" t="s">
        <v>1307</v>
      </c>
      <c r="C136" s="139" t="s">
        <v>361</v>
      </c>
      <c r="D136" s="140" t="s">
        <v>1083</v>
      </c>
      <c r="E136" s="50"/>
      <c r="F136" s="51"/>
      <c r="G136" s="50"/>
      <c r="H136" s="51"/>
    </row>
    <row r="137" spans="1:8">
      <c r="A137" s="1370" t="s">
        <v>1308</v>
      </c>
      <c r="B137" s="1371" t="s">
        <v>1309</v>
      </c>
      <c r="C137" s="141" t="s">
        <v>361</v>
      </c>
      <c r="D137" s="142" t="s">
        <v>1083</v>
      </c>
      <c r="E137" s="50"/>
      <c r="F137" s="51"/>
      <c r="G137" s="50"/>
      <c r="H137" s="51"/>
    </row>
    <row r="138" spans="1:8">
      <c r="A138" s="1367" t="s">
        <v>1310</v>
      </c>
      <c r="B138" s="1368" t="s">
        <v>1311</v>
      </c>
      <c r="C138" s="139" t="s">
        <v>361</v>
      </c>
      <c r="D138" s="140" t="s">
        <v>1083</v>
      </c>
      <c r="E138" s="50"/>
      <c r="F138" s="51"/>
      <c r="G138" s="50"/>
      <c r="H138" s="51"/>
    </row>
    <row r="139" spans="1:8">
      <c r="A139" s="1370" t="s">
        <v>1312</v>
      </c>
      <c r="B139" s="1371" t="s">
        <v>1313</v>
      </c>
      <c r="C139" s="141" t="s">
        <v>361</v>
      </c>
      <c r="D139" s="142" t="s">
        <v>1083</v>
      </c>
      <c r="E139" s="50"/>
      <c r="F139" s="51"/>
      <c r="G139" s="50"/>
      <c r="H139" s="51"/>
    </row>
    <row r="140" spans="1:8">
      <c r="A140" s="1367" t="s">
        <v>1320</v>
      </c>
      <c r="B140" s="1368" t="s">
        <v>1321</v>
      </c>
      <c r="C140" s="139" t="s">
        <v>361</v>
      </c>
      <c r="D140" s="140" t="s">
        <v>1083</v>
      </c>
      <c r="E140" s="50"/>
      <c r="F140" s="51"/>
      <c r="G140" s="50"/>
      <c r="H140" s="51"/>
    </row>
    <row r="141" spans="1:8">
      <c r="A141" s="1370" t="s">
        <v>1314</v>
      </c>
      <c r="B141" s="1371" t="s">
        <v>1315</v>
      </c>
      <c r="C141" s="141" t="s">
        <v>361</v>
      </c>
      <c r="D141" s="142" t="s">
        <v>1083</v>
      </c>
      <c r="E141" s="50"/>
      <c r="F141" s="51"/>
      <c r="G141" s="50"/>
      <c r="H141" s="51"/>
    </row>
    <row r="142" spans="1:8">
      <c r="A142" s="1367" t="s">
        <v>1316</v>
      </c>
      <c r="B142" s="1368" t="s">
        <v>1317</v>
      </c>
      <c r="C142" s="139" t="s">
        <v>361</v>
      </c>
      <c r="D142" s="140" t="s">
        <v>1083</v>
      </c>
      <c r="E142" s="50"/>
      <c r="F142" s="51"/>
      <c r="G142" s="50"/>
      <c r="H142" s="51"/>
    </row>
    <row r="143" spans="1:8">
      <c r="A143" s="1370" t="s">
        <v>1318</v>
      </c>
      <c r="B143" s="1371" t="s">
        <v>1319</v>
      </c>
      <c r="C143" s="141" t="s">
        <v>361</v>
      </c>
      <c r="D143" s="142" t="s">
        <v>1083</v>
      </c>
      <c r="E143" s="50"/>
      <c r="F143" s="51"/>
      <c r="G143" s="50"/>
      <c r="H143" s="51"/>
    </row>
    <row r="144" spans="1:8">
      <c r="A144" s="1367" t="s">
        <v>1324</v>
      </c>
      <c r="B144" s="1368" t="s">
        <v>1325</v>
      </c>
      <c r="C144" s="139" t="s">
        <v>361</v>
      </c>
      <c r="D144" s="140" t="s">
        <v>1083</v>
      </c>
      <c r="E144" s="50"/>
      <c r="F144" s="51"/>
      <c r="G144" s="50"/>
      <c r="H144" s="51"/>
    </row>
    <row r="145" spans="1:8">
      <c r="A145" s="1370" t="s">
        <v>1328</v>
      </c>
      <c r="B145" s="1371" t="s">
        <v>1329</v>
      </c>
      <c r="C145" s="141" t="s">
        <v>361</v>
      </c>
      <c r="D145" s="142" t="s">
        <v>1083</v>
      </c>
      <c r="E145" s="50"/>
      <c r="F145" s="51"/>
      <c r="G145" s="50"/>
      <c r="H145" s="51"/>
    </row>
    <row r="146" spans="1:8">
      <c r="A146" s="1367" t="s">
        <v>1330</v>
      </c>
      <c r="B146" s="1368" t="s">
        <v>1331</v>
      </c>
      <c r="C146" s="139" t="s">
        <v>361</v>
      </c>
      <c r="D146" s="140" t="s">
        <v>1083</v>
      </c>
      <c r="E146" s="50"/>
      <c r="F146" s="51"/>
      <c r="G146" s="50"/>
      <c r="H146" s="51"/>
    </row>
    <row r="147" spans="1:8">
      <c r="A147" s="1370" t="s">
        <v>1332</v>
      </c>
      <c r="B147" s="1371" t="s">
        <v>1333</v>
      </c>
      <c r="C147" s="141">
        <v>926</v>
      </c>
      <c r="D147" s="142" t="s">
        <v>361</v>
      </c>
      <c r="E147" s="50"/>
      <c r="F147" s="51"/>
      <c r="G147" s="50"/>
      <c r="H147" s="51"/>
    </row>
    <row r="148" spans="1:8">
      <c r="A148" s="1367" t="s">
        <v>1326</v>
      </c>
      <c r="B148" s="1368" t="s">
        <v>1327</v>
      </c>
      <c r="C148" s="139">
        <v>720</v>
      </c>
      <c r="D148" s="140" t="s">
        <v>361</v>
      </c>
      <c r="E148" s="50"/>
      <c r="F148" s="51"/>
      <c r="G148" s="50"/>
      <c r="H148" s="51"/>
    </row>
    <row r="149" spans="1:8">
      <c r="A149" s="1370" t="s">
        <v>1322</v>
      </c>
      <c r="B149" s="1371" t="s">
        <v>1323</v>
      </c>
      <c r="C149" s="141" t="s">
        <v>361</v>
      </c>
      <c r="D149" s="142" t="s">
        <v>1083</v>
      </c>
      <c r="E149" s="50"/>
      <c r="F149" s="51"/>
      <c r="G149" s="50"/>
      <c r="H149" s="51"/>
    </row>
    <row r="150" spans="1:8">
      <c r="A150" s="1367" t="s">
        <v>280</v>
      </c>
      <c r="B150" s="1368" t="s">
        <v>691</v>
      </c>
      <c r="C150" s="139">
        <v>1113</v>
      </c>
      <c r="D150" s="140" t="s">
        <v>361</v>
      </c>
      <c r="E150" s="50"/>
      <c r="F150" s="51"/>
      <c r="G150" s="50"/>
      <c r="H150" s="51"/>
    </row>
    <row r="151" spans="1:8">
      <c r="A151" s="1370" t="s">
        <v>280</v>
      </c>
      <c r="B151" s="1371" t="s">
        <v>1187</v>
      </c>
      <c r="C151" s="141">
        <v>1113</v>
      </c>
      <c r="D151" s="142" t="s">
        <v>361</v>
      </c>
      <c r="E151" s="50"/>
      <c r="F151" s="51"/>
      <c r="G151" s="50"/>
      <c r="H151" s="51"/>
    </row>
    <row r="152" spans="1:8">
      <c r="A152" s="1367" t="s">
        <v>312</v>
      </c>
      <c r="B152" s="1368" t="s">
        <v>690</v>
      </c>
      <c r="C152" s="139">
        <v>924</v>
      </c>
      <c r="D152" s="140" t="s">
        <v>361</v>
      </c>
      <c r="E152" s="50"/>
      <c r="F152" s="51"/>
      <c r="G152" s="50"/>
      <c r="H152" s="51"/>
    </row>
    <row r="153" spans="1:8">
      <c r="A153" s="1370" t="s">
        <v>1411</v>
      </c>
      <c r="B153" s="1371" t="s">
        <v>1412</v>
      </c>
      <c r="C153" s="141" t="s">
        <v>361</v>
      </c>
      <c r="D153" s="142" t="s">
        <v>1083</v>
      </c>
      <c r="E153" s="50"/>
      <c r="F153" s="51"/>
      <c r="G153" s="50"/>
      <c r="H153" s="51"/>
    </row>
    <row r="154" spans="1:8">
      <c r="A154" s="1367" t="s">
        <v>1413</v>
      </c>
      <c r="B154" s="1368" t="s">
        <v>1414</v>
      </c>
      <c r="C154" s="139" t="s">
        <v>361</v>
      </c>
      <c r="D154" s="140" t="s">
        <v>1083</v>
      </c>
      <c r="E154" s="50"/>
      <c r="F154" s="51"/>
      <c r="G154" s="50"/>
      <c r="H154" s="51"/>
    </row>
    <row r="155" spans="1:8">
      <c r="A155" s="1370" t="s">
        <v>1415</v>
      </c>
      <c r="B155" s="1371" t="s">
        <v>1416</v>
      </c>
      <c r="C155" s="141" t="s">
        <v>361</v>
      </c>
      <c r="D155" s="142" t="s">
        <v>1083</v>
      </c>
      <c r="E155" s="50"/>
      <c r="F155" s="51"/>
      <c r="G155" s="50"/>
      <c r="H155" s="51"/>
    </row>
    <row r="156" spans="1:8">
      <c r="A156" s="1367" t="s">
        <v>1417</v>
      </c>
      <c r="B156" s="1368" t="s">
        <v>1418</v>
      </c>
      <c r="C156" s="139">
        <v>962</v>
      </c>
      <c r="D156" s="140" t="s">
        <v>361</v>
      </c>
      <c r="E156" s="50"/>
      <c r="F156" s="51"/>
      <c r="G156" s="50"/>
      <c r="H156" s="51"/>
    </row>
    <row r="157" spans="1:8">
      <c r="A157" s="1370" t="s">
        <v>1419</v>
      </c>
      <c r="B157" s="1371" t="s">
        <v>1420</v>
      </c>
      <c r="C157" s="141">
        <v>920</v>
      </c>
      <c r="D157" s="142" t="s">
        <v>361</v>
      </c>
      <c r="E157" s="50"/>
      <c r="F157" s="51"/>
      <c r="G157" s="50"/>
      <c r="H157" s="51"/>
    </row>
    <row r="158" spans="1:8">
      <c r="A158" s="1367" t="s">
        <v>314</v>
      </c>
      <c r="B158" s="1368" t="s">
        <v>689</v>
      </c>
      <c r="C158" s="139">
        <v>780</v>
      </c>
      <c r="D158" s="140" t="s">
        <v>361</v>
      </c>
      <c r="E158" s="50"/>
      <c r="F158" s="51"/>
      <c r="G158" s="50"/>
      <c r="H158" s="51"/>
    </row>
    <row r="159" spans="1:8">
      <c r="A159" s="1370" t="s">
        <v>1188</v>
      </c>
      <c r="B159" s="1371" t="s">
        <v>1189</v>
      </c>
      <c r="C159" s="141" t="s">
        <v>361</v>
      </c>
      <c r="D159" s="142" t="s">
        <v>1083</v>
      </c>
      <c r="E159" s="50"/>
      <c r="F159" s="51"/>
      <c r="G159" s="50"/>
      <c r="H159" s="51"/>
    </row>
    <row r="160" spans="1:8">
      <c r="A160" s="1367" t="s">
        <v>1192</v>
      </c>
      <c r="B160" s="1368" t="s">
        <v>1193</v>
      </c>
      <c r="C160" s="139" t="s">
        <v>361</v>
      </c>
      <c r="D160" s="140" t="s">
        <v>1083</v>
      </c>
      <c r="E160" s="50"/>
      <c r="F160" s="51"/>
      <c r="G160" s="50"/>
      <c r="H160" s="51"/>
    </row>
    <row r="161" spans="1:8">
      <c r="A161" s="1370" t="s">
        <v>1353</v>
      </c>
      <c r="B161" s="1371" t="s">
        <v>1194</v>
      </c>
      <c r="C161" s="141" t="s">
        <v>361</v>
      </c>
      <c r="D161" s="142" t="s">
        <v>1083</v>
      </c>
      <c r="E161" s="50"/>
      <c r="F161" s="51"/>
      <c r="G161" s="50"/>
      <c r="H161" s="51"/>
    </row>
    <row r="162" spans="1:8">
      <c r="A162" s="1367" t="s">
        <v>1195</v>
      </c>
      <c r="B162" s="1368" t="s">
        <v>1196</v>
      </c>
      <c r="C162" s="139" t="s">
        <v>361</v>
      </c>
      <c r="D162" s="140" t="s">
        <v>1083</v>
      </c>
      <c r="E162" s="50"/>
      <c r="F162" s="51"/>
      <c r="G162" s="50"/>
      <c r="H162" s="51"/>
    </row>
    <row r="163" spans="1:8">
      <c r="A163" s="1370" t="s">
        <v>1197</v>
      </c>
      <c r="B163" s="1371" t="s">
        <v>1198</v>
      </c>
      <c r="C163" s="141" t="s">
        <v>361</v>
      </c>
      <c r="D163" s="142" t="s">
        <v>1083</v>
      </c>
      <c r="E163" s="50"/>
      <c r="F163" s="51"/>
      <c r="G163" s="50"/>
      <c r="H163" s="51"/>
    </row>
    <row r="164" spans="1:8">
      <c r="A164" s="1367" t="s">
        <v>1190</v>
      </c>
      <c r="B164" s="1368" t="s">
        <v>1191</v>
      </c>
      <c r="C164" s="139" t="s">
        <v>361</v>
      </c>
      <c r="D164" s="140" t="s">
        <v>1083</v>
      </c>
      <c r="E164" s="50"/>
      <c r="F164" s="51"/>
      <c r="G164" s="50"/>
      <c r="H164" s="51"/>
    </row>
    <row r="165" spans="1:8">
      <c r="A165" s="1370" t="s">
        <v>1199</v>
      </c>
      <c r="B165" s="1371" t="s">
        <v>1200</v>
      </c>
      <c r="C165" s="141" t="s">
        <v>361</v>
      </c>
      <c r="D165" s="142" t="s">
        <v>1083</v>
      </c>
      <c r="E165" s="50"/>
      <c r="F165" s="51"/>
      <c r="G165" s="50"/>
      <c r="H165" s="51"/>
    </row>
    <row r="166" spans="1:8">
      <c r="A166" s="1367" t="s">
        <v>316</v>
      </c>
      <c r="B166" s="1368" t="s">
        <v>688</v>
      </c>
      <c r="C166" s="139">
        <v>1269</v>
      </c>
      <c r="D166" s="140" t="s">
        <v>361</v>
      </c>
      <c r="E166" s="50"/>
      <c r="F166" s="51"/>
      <c r="G166" s="50"/>
      <c r="H166" s="51"/>
    </row>
    <row r="167" spans="1:8">
      <c r="A167" s="1370" t="s">
        <v>1334</v>
      </c>
      <c r="B167" s="1371" t="s">
        <v>1335</v>
      </c>
      <c r="C167" s="141">
        <v>1254</v>
      </c>
      <c r="D167" s="142" t="s">
        <v>361</v>
      </c>
      <c r="E167" s="50"/>
      <c r="F167" s="51"/>
      <c r="G167" s="50"/>
      <c r="H167" s="51"/>
    </row>
    <row r="168" spans="1:8">
      <c r="A168" s="1367" t="s">
        <v>1336</v>
      </c>
      <c r="B168" s="1368" t="s">
        <v>1337</v>
      </c>
      <c r="C168" s="139">
        <v>1570</v>
      </c>
      <c r="D168" s="140" t="s">
        <v>361</v>
      </c>
      <c r="E168" s="50"/>
      <c r="F168" s="51"/>
      <c r="G168" s="50"/>
      <c r="H168" s="51"/>
    </row>
    <row r="169" spans="1:8">
      <c r="A169" s="1370" t="s">
        <v>1339</v>
      </c>
      <c r="B169" s="1371" t="s">
        <v>1340</v>
      </c>
      <c r="C169" s="141" t="s">
        <v>361</v>
      </c>
      <c r="D169" s="142" t="s">
        <v>1083</v>
      </c>
      <c r="E169" s="50"/>
      <c r="F169" s="51"/>
      <c r="G169" s="50"/>
      <c r="H169" s="51"/>
    </row>
    <row r="170" spans="1:8">
      <c r="A170" s="1367" t="s">
        <v>316</v>
      </c>
      <c r="B170" s="1368" t="s">
        <v>1338</v>
      </c>
      <c r="C170" s="139">
        <v>1191</v>
      </c>
      <c r="D170" s="140" t="s">
        <v>361</v>
      </c>
      <c r="E170" s="50"/>
      <c r="F170" s="51"/>
      <c r="G170" s="50"/>
      <c r="H170" s="51"/>
    </row>
    <row r="171" spans="1:8">
      <c r="A171" s="1370" t="s">
        <v>327</v>
      </c>
      <c r="B171" s="1371" t="s">
        <v>687</v>
      </c>
      <c r="C171" s="141">
        <v>1186</v>
      </c>
      <c r="D171" s="142" t="s">
        <v>361</v>
      </c>
      <c r="E171" s="50"/>
      <c r="F171" s="51"/>
      <c r="G171" s="50"/>
      <c r="H171" s="51"/>
    </row>
    <row r="172" spans="1:8">
      <c r="A172" s="1367" t="s">
        <v>1341</v>
      </c>
      <c r="B172" s="1368" t="s">
        <v>1342</v>
      </c>
      <c r="C172" s="139" t="s">
        <v>361</v>
      </c>
      <c r="D172" s="140" t="s">
        <v>1083</v>
      </c>
      <c r="E172" s="50"/>
      <c r="F172" s="51"/>
      <c r="G172" s="50"/>
      <c r="H172" s="51"/>
    </row>
    <row r="173" spans="1:8">
      <c r="A173" s="1370" t="s">
        <v>1343</v>
      </c>
      <c r="B173" s="1371" t="s">
        <v>1344</v>
      </c>
      <c r="C173" s="141" t="s">
        <v>361</v>
      </c>
      <c r="D173" s="142" t="s">
        <v>1083</v>
      </c>
      <c r="E173" s="50"/>
      <c r="F173" s="51"/>
      <c r="G173" s="50"/>
      <c r="H173" s="51"/>
    </row>
    <row r="174" spans="1:8">
      <c r="A174" s="1367" t="s">
        <v>1345</v>
      </c>
      <c r="B174" s="1368" t="s">
        <v>1346</v>
      </c>
      <c r="C174" s="139" t="s">
        <v>361</v>
      </c>
      <c r="D174" s="140" t="s">
        <v>1083</v>
      </c>
      <c r="E174" s="50"/>
      <c r="F174" s="51"/>
      <c r="G174" s="50"/>
      <c r="H174" s="51"/>
    </row>
    <row r="175" spans="1:8">
      <c r="A175" s="1370" t="s">
        <v>1347</v>
      </c>
      <c r="B175" s="1371" t="s">
        <v>1348</v>
      </c>
      <c r="C175" s="141" t="s">
        <v>361</v>
      </c>
      <c r="D175" s="142" t="s">
        <v>1083</v>
      </c>
      <c r="E175" s="50"/>
      <c r="F175" s="51"/>
      <c r="G175" s="50"/>
      <c r="H175" s="51"/>
    </row>
    <row r="176" spans="1:8">
      <c r="A176" s="1367" t="s">
        <v>1349</v>
      </c>
      <c r="B176" s="1368" t="s">
        <v>1350</v>
      </c>
      <c r="C176" s="139" t="s">
        <v>361</v>
      </c>
      <c r="D176" s="140" t="s">
        <v>1083</v>
      </c>
      <c r="E176" s="50"/>
      <c r="F176" s="51"/>
      <c r="G176" s="50"/>
      <c r="H176" s="51"/>
    </row>
    <row r="177" spans="1:8">
      <c r="A177" s="1370" t="s">
        <v>1351</v>
      </c>
      <c r="B177" s="1371" t="s">
        <v>1352</v>
      </c>
      <c r="C177" s="141" t="s">
        <v>361</v>
      </c>
      <c r="D177" s="142" t="s">
        <v>1083</v>
      </c>
      <c r="E177" s="50"/>
      <c r="F177" s="51"/>
      <c r="G177" s="50"/>
      <c r="H177" s="51"/>
    </row>
    <row r="178" spans="1:8">
      <c r="A178" s="1367" t="s">
        <v>1353</v>
      </c>
      <c r="B178" s="1368" t="s">
        <v>1354</v>
      </c>
      <c r="C178" s="139" t="s">
        <v>361</v>
      </c>
      <c r="D178" s="140" t="s">
        <v>1083</v>
      </c>
      <c r="E178" s="50"/>
      <c r="F178" s="51"/>
      <c r="G178" s="50"/>
      <c r="H178" s="51"/>
    </row>
    <row r="179" spans="1:8">
      <c r="A179" s="1370" t="s">
        <v>1355</v>
      </c>
      <c r="B179" s="1371" t="s">
        <v>1356</v>
      </c>
      <c r="C179" s="141" t="s">
        <v>361</v>
      </c>
      <c r="D179" s="142" t="s">
        <v>1083</v>
      </c>
      <c r="E179" s="50"/>
      <c r="F179" s="51"/>
      <c r="G179" s="50"/>
      <c r="H179" s="51"/>
    </row>
    <row r="180" spans="1:8">
      <c r="A180" s="1367" t="s">
        <v>1357</v>
      </c>
      <c r="B180" s="1368" t="s">
        <v>1358</v>
      </c>
      <c r="C180" s="139" t="s">
        <v>361</v>
      </c>
      <c r="D180" s="140" t="s">
        <v>1083</v>
      </c>
      <c r="E180" s="50"/>
      <c r="F180" s="51"/>
      <c r="G180" s="50"/>
      <c r="H180" s="51"/>
    </row>
    <row r="181" spans="1:8">
      <c r="A181" s="1370" t="s">
        <v>1359</v>
      </c>
      <c r="B181" s="1371" t="s">
        <v>1360</v>
      </c>
      <c r="C181" s="141" t="s">
        <v>361</v>
      </c>
      <c r="D181" s="142" t="s">
        <v>1083</v>
      </c>
      <c r="E181" s="50"/>
      <c r="F181" s="51"/>
      <c r="G181" s="50"/>
      <c r="H181" s="51"/>
    </row>
    <row r="182" spans="1:8">
      <c r="A182" s="1367" t="s">
        <v>1361</v>
      </c>
      <c r="B182" s="1368" t="s">
        <v>1362</v>
      </c>
      <c r="C182" s="139" t="s">
        <v>361</v>
      </c>
      <c r="D182" s="140" t="s">
        <v>1083</v>
      </c>
      <c r="E182" s="50"/>
      <c r="F182" s="51"/>
      <c r="G182" s="50"/>
      <c r="H182" s="51"/>
    </row>
    <row r="183" spans="1:8">
      <c r="A183" s="1370" t="s">
        <v>1368</v>
      </c>
      <c r="B183" s="1371" t="s">
        <v>1369</v>
      </c>
      <c r="C183" s="141" t="s">
        <v>361</v>
      </c>
      <c r="D183" s="142" t="s">
        <v>1083</v>
      </c>
      <c r="E183" s="50"/>
      <c r="F183" s="51"/>
      <c r="G183" s="50"/>
      <c r="H183" s="51"/>
    </row>
    <row r="184" spans="1:8">
      <c r="A184" s="1367" t="s">
        <v>1370</v>
      </c>
      <c r="B184" s="1368" t="s">
        <v>1371</v>
      </c>
      <c r="C184" s="139" t="s">
        <v>361</v>
      </c>
      <c r="D184" s="140" t="s">
        <v>1083</v>
      </c>
      <c r="E184" s="50"/>
      <c r="F184" s="51"/>
      <c r="G184" s="50"/>
      <c r="H184" s="51"/>
    </row>
    <row r="185" spans="1:8">
      <c r="A185" s="1370" t="s">
        <v>1372</v>
      </c>
      <c r="B185" s="1371" t="s">
        <v>1373</v>
      </c>
      <c r="C185" s="141" t="s">
        <v>361</v>
      </c>
      <c r="D185" s="142" t="s">
        <v>1083</v>
      </c>
      <c r="E185" s="50"/>
      <c r="F185" s="51"/>
      <c r="G185" s="50"/>
      <c r="H185" s="51"/>
    </row>
    <row r="186" spans="1:8">
      <c r="A186" s="1367" t="s">
        <v>1374</v>
      </c>
      <c r="B186" s="1368" t="s">
        <v>1375</v>
      </c>
      <c r="C186" s="139" t="s">
        <v>361</v>
      </c>
      <c r="D186" s="140" t="s">
        <v>1083</v>
      </c>
      <c r="E186" s="50"/>
      <c r="F186" s="51"/>
      <c r="G186" s="50"/>
      <c r="H186" s="51"/>
    </row>
    <row r="187" spans="1:8">
      <c r="A187" s="1370" t="s">
        <v>1376</v>
      </c>
      <c r="B187" s="1371" t="s">
        <v>1377</v>
      </c>
      <c r="C187" s="141">
        <v>1097</v>
      </c>
      <c r="D187" s="142" t="s">
        <v>361</v>
      </c>
      <c r="E187" s="50"/>
      <c r="F187" s="51"/>
      <c r="G187" s="50"/>
      <c r="H187" s="51"/>
    </row>
    <row r="188" spans="1:8">
      <c r="A188" s="1367" t="s">
        <v>1378</v>
      </c>
      <c r="B188" s="1368" t="s">
        <v>1379</v>
      </c>
      <c r="C188" s="139" t="s">
        <v>361</v>
      </c>
      <c r="D188" s="140" t="s">
        <v>1083</v>
      </c>
      <c r="E188" s="50"/>
      <c r="F188" s="51"/>
      <c r="G188" s="50"/>
      <c r="H188" s="51"/>
    </row>
    <row r="189" spans="1:8">
      <c r="A189" s="1370" t="s">
        <v>1380</v>
      </c>
      <c r="B189" s="1371" t="s">
        <v>1381</v>
      </c>
      <c r="C189" s="141" t="s">
        <v>361</v>
      </c>
      <c r="D189" s="142" t="s">
        <v>1083</v>
      </c>
      <c r="E189" s="50"/>
      <c r="F189" s="51"/>
      <c r="G189" s="50"/>
      <c r="H189" s="51"/>
    </row>
    <row r="190" spans="1:8">
      <c r="A190" s="1367" t="s">
        <v>1363</v>
      </c>
      <c r="B190" s="1368" t="s">
        <v>1364</v>
      </c>
      <c r="C190" s="139" t="s">
        <v>361</v>
      </c>
      <c r="D190" s="140" t="s">
        <v>1083</v>
      </c>
      <c r="E190" s="50"/>
      <c r="F190" s="51"/>
      <c r="G190" s="50"/>
      <c r="H190" s="51"/>
    </row>
    <row r="191" spans="1:8">
      <c r="A191" s="1370" t="s">
        <v>327</v>
      </c>
      <c r="B191" s="1371" t="s">
        <v>1365</v>
      </c>
      <c r="C191" s="141">
        <v>1402</v>
      </c>
      <c r="D191" s="142" t="s">
        <v>361</v>
      </c>
      <c r="E191" s="50"/>
      <c r="F191" s="51"/>
      <c r="G191" s="50"/>
      <c r="H191" s="51"/>
    </row>
    <row r="192" spans="1:8">
      <c r="A192" s="1367" t="s">
        <v>1366</v>
      </c>
      <c r="B192" s="1368" t="s">
        <v>1367</v>
      </c>
      <c r="C192" s="139" t="s">
        <v>361</v>
      </c>
      <c r="D192" s="140" t="s">
        <v>1083</v>
      </c>
      <c r="E192" s="50"/>
      <c r="F192" s="51"/>
      <c r="G192" s="50"/>
      <c r="H192" s="51"/>
    </row>
    <row r="193" spans="1:8">
      <c r="A193" s="1370" t="s">
        <v>336</v>
      </c>
      <c r="B193" s="1371" t="s">
        <v>686</v>
      </c>
      <c r="C193" s="141">
        <v>1528</v>
      </c>
      <c r="D193" s="142" t="s">
        <v>361</v>
      </c>
      <c r="E193" s="50"/>
      <c r="F193" s="51"/>
      <c r="G193" s="50"/>
      <c r="H193" s="51"/>
    </row>
    <row r="194" spans="1:8">
      <c r="A194" s="1367" t="s">
        <v>1382</v>
      </c>
      <c r="B194" s="1368" t="s">
        <v>1383</v>
      </c>
      <c r="C194" s="139">
        <v>1980</v>
      </c>
      <c r="D194" s="140" t="s">
        <v>361</v>
      </c>
      <c r="E194" s="50"/>
      <c r="F194" s="51"/>
      <c r="G194" s="50"/>
      <c r="H194" s="51"/>
    </row>
    <row r="195" spans="1:8">
      <c r="A195" s="1370" t="s">
        <v>1384</v>
      </c>
      <c r="B195" s="1371" t="s">
        <v>1385</v>
      </c>
      <c r="C195" s="141">
        <v>1372</v>
      </c>
      <c r="D195" s="142" t="s">
        <v>361</v>
      </c>
      <c r="E195" s="50"/>
      <c r="F195" s="51"/>
      <c r="G195" s="50"/>
      <c r="H195" s="51"/>
    </row>
    <row r="196" spans="1:8">
      <c r="A196" s="1367" t="s">
        <v>1386</v>
      </c>
      <c r="B196" s="1368" t="s">
        <v>1387</v>
      </c>
      <c r="C196" s="139">
        <v>1354</v>
      </c>
      <c r="D196" s="140" t="s">
        <v>361</v>
      </c>
      <c r="E196" s="50"/>
      <c r="F196" s="51"/>
      <c r="G196" s="50"/>
      <c r="H196" s="51"/>
    </row>
    <row r="197" spans="1:8">
      <c r="A197" s="1370" t="s">
        <v>1388</v>
      </c>
      <c r="B197" s="1371" t="s">
        <v>1389</v>
      </c>
      <c r="C197" s="141">
        <v>2357</v>
      </c>
      <c r="D197" s="142" t="s">
        <v>361</v>
      </c>
      <c r="E197" s="50"/>
      <c r="F197" s="51"/>
      <c r="G197" s="50"/>
      <c r="H197" s="51"/>
    </row>
    <row r="198" spans="1:8">
      <c r="A198" s="1367" t="s">
        <v>176</v>
      </c>
      <c r="B198" s="1368" t="s">
        <v>1390</v>
      </c>
      <c r="C198" s="139">
        <v>1555</v>
      </c>
      <c r="D198" s="140" t="s">
        <v>361</v>
      </c>
      <c r="E198" s="50"/>
      <c r="F198" s="51"/>
      <c r="G198" s="50"/>
      <c r="H198" s="51"/>
    </row>
    <row r="199" spans="1:8">
      <c r="A199" s="1370" t="s">
        <v>1391</v>
      </c>
      <c r="B199" s="1371" t="s">
        <v>1392</v>
      </c>
      <c r="C199" s="141">
        <v>1116</v>
      </c>
      <c r="D199" s="142" t="s">
        <v>361</v>
      </c>
      <c r="E199" s="50"/>
      <c r="F199" s="51"/>
      <c r="G199" s="50"/>
      <c r="H199" s="51"/>
    </row>
    <row r="200" spans="1:8">
      <c r="A200" s="1367" t="s">
        <v>1393</v>
      </c>
      <c r="B200" s="1368" t="s">
        <v>1394</v>
      </c>
      <c r="C200" s="139">
        <v>1295</v>
      </c>
      <c r="D200" s="140" t="s">
        <v>361</v>
      </c>
      <c r="E200" s="50"/>
      <c r="F200" s="51"/>
      <c r="G200" s="50"/>
      <c r="H200" s="51"/>
    </row>
    <row r="201" spans="1:8">
      <c r="A201" s="1370" t="s">
        <v>1397</v>
      </c>
      <c r="B201" s="1371" t="s">
        <v>1398</v>
      </c>
      <c r="C201" s="141">
        <v>1061</v>
      </c>
      <c r="D201" s="142" t="s">
        <v>361</v>
      </c>
      <c r="E201" s="50"/>
      <c r="F201" s="51"/>
      <c r="G201" s="50"/>
      <c r="H201" s="51"/>
    </row>
    <row r="202" spans="1:8">
      <c r="A202" s="1367" t="s">
        <v>1399</v>
      </c>
      <c r="B202" s="1368" t="s">
        <v>1400</v>
      </c>
      <c r="C202" s="139">
        <v>1813</v>
      </c>
      <c r="D202" s="140" t="s">
        <v>361</v>
      </c>
      <c r="E202" s="50"/>
      <c r="F202" s="51"/>
      <c r="G202" s="50"/>
      <c r="H202" s="51"/>
    </row>
    <row r="203" spans="1:8">
      <c r="A203" s="1370" t="s">
        <v>1401</v>
      </c>
      <c r="B203" s="1371" t="s">
        <v>1402</v>
      </c>
      <c r="C203" s="141">
        <v>1449</v>
      </c>
      <c r="D203" s="142" t="s">
        <v>361</v>
      </c>
      <c r="E203" s="50"/>
      <c r="F203" s="51"/>
      <c r="G203" s="50"/>
      <c r="H203" s="51"/>
    </row>
    <row r="204" spans="1:8">
      <c r="A204" s="1367" t="s">
        <v>1403</v>
      </c>
      <c r="B204" s="1368" t="s">
        <v>1404</v>
      </c>
      <c r="C204" s="139">
        <v>1042</v>
      </c>
      <c r="D204" s="140" t="s">
        <v>361</v>
      </c>
      <c r="E204" s="50"/>
      <c r="F204" s="51"/>
      <c r="G204" s="50"/>
      <c r="H204" s="51"/>
    </row>
    <row r="205" spans="1:8">
      <c r="A205" s="1370" t="s">
        <v>1405</v>
      </c>
      <c r="B205" s="1371" t="s">
        <v>1406</v>
      </c>
      <c r="C205" s="141" t="s">
        <v>361</v>
      </c>
      <c r="D205" s="142" t="s">
        <v>1083</v>
      </c>
      <c r="E205" s="50"/>
      <c r="F205" s="51"/>
      <c r="G205" s="50"/>
      <c r="H205" s="51"/>
    </row>
    <row r="206" spans="1:8">
      <c r="A206" s="1367" t="s">
        <v>1407</v>
      </c>
      <c r="B206" s="1368" t="s">
        <v>1408</v>
      </c>
      <c r="C206" s="139">
        <v>1813</v>
      </c>
      <c r="D206" s="140" t="s">
        <v>361</v>
      </c>
      <c r="E206" s="50"/>
      <c r="F206" s="51"/>
      <c r="G206" s="50"/>
      <c r="H206" s="51"/>
    </row>
    <row r="207" spans="1:8">
      <c r="A207" s="1370" t="s">
        <v>1409</v>
      </c>
      <c r="B207" s="1371" t="s">
        <v>1410</v>
      </c>
      <c r="C207" s="141">
        <v>1146</v>
      </c>
      <c r="D207" s="142" t="s">
        <v>361</v>
      </c>
      <c r="E207" s="50"/>
      <c r="F207" s="51"/>
      <c r="G207" s="50"/>
      <c r="H207" s="51"/>
    </row>
    <row r="208" spans="1:8">
      <c r="A208" s="1367" t="s">
        <v>1395</v>
      </c>
      <c r="B208" s="1368" t="s">
        <v>1396</v>
      </c>
      <c r="C208" s="139" t="s">
        <v>361</v>
      </c>
      <c r="D208" s="140" t="s">
        <v>1083</v>
      </c>
      <c r="E208" s="50"/>
      <c r="F208" s="51"/>
      <c r="G208" s="50"/>
      <c r="H208" s="51"/>
    </row>
    <row r="209" spans="1:8">
      <c r="A209" s="1370" t="s">
        <v>90</v>
      </c>
      <c r="B209" s="1371" t="s">
        <v>685</v>
      </c>
      <c r="C209" s="141">
        <v>800</v>
      </c>
      <c r="D209" s="142" t="s">
        <v>361</v>
      </c>
      <c r="E209" s="50"/>
      <c r="F209" s="51"/>
      <c r="G209" s="50"/>
      <c r="H209" s="51"/>
    </row>
    <row r="210" spans="1:8">
      <c r="A210" s="1367" t="s">
        <v>59</v>
      </c>
      <c r="B210" s="1368" t="s">
        <v>678</v>
      </c>
      <c r="C210" s="139">
        <v>848</v>
      </c>
      <c r="D210" s="140" t="s">
        <v>361</v>
      </c>
      <c r="E210" s="50"/>
      <c r="F210" s="51"/>
      <c r="G210" s="50"/>
      <c r="H210" s="51"/>
    </row>
    <row r="211" spans="1:8">
      <c r="A211" s="1370" t="s">
        <v>41</v>
      </c>
      <c r="B211" s="1371" t="s">
        <v>666</v>
      </c>
      <c r="C211" s="141">
        <v>768</v>
      </c>
      <c r="D211" s="142" t="s">
        <v>361</v>
      </c>
      <c r="E211" s="50"/>
      <c r="F211" s="51"/>
      <c r="G211" s="50"/>
      <c r="H211" s="51"/>
    </row>
    <row r="212" spans="1:8">
      <c r="A212" s="1367" t="s">
        <v>40</v>
      </c>
      <c r="B212" s="1368" t="s">
        <v>646</v>
      </c>
      <c r="C212" s="139">
        <v>849</v>
      </c>
      <c r="D212" s="140" t="s">
        <v>361</v>
      </c>
      <c r="E212" s="50"/>
      <c r="F212" s="51"/>
      <c r="G212" s="50"/>
      <c r="H212" s="51"/>
    </row>
    <row r="213" spans="1:8">
      <c r="A213" s="1370" t="s">
        <v>18</v>
      </c>
      <c r="B213" s="1371" t="s">
        <v>636</v>
      </c>
      <c r="C213" s="141">
        <v>988</v>
      </c>
      <c r="D213" s="142" t="s">
        <v>361</v>
      </c>
      <c r="E213" s="50"/>
      <c r="F213" s="51"/>
      <c r="G213" s="50"/>
      <c r="H213" s="51"/>
    </row>
    <row r="214" spans="1:8">
      <c r="A214" s="1367" t="s">
        <v>34</v>
      </c>
      <c r="B214" s="1368" t="s">
        <v>635</v>
      </c>
      <c r="C214" s="139">
        <v>1124</v>
      </c>
      <c r="D214" s="140" t="s">
        <v>361</v>
      </c>
      <c r="E214" s="50"/>
      <c r="F214" s="51"/>
      <c r="G214" s="50"/>
      <c r="H214" s="51"/>
    </row>
    <row r="215" spans="1:8">
      <c r="A215" s="1370" t="s">
        <v>21</v>
      </c>
      <c r="B215" s="1371" t="s">
        <v>622</v>
      </c>
      <c r="C215" s="141">
        <v>1068</v>
      </c>
      <c r="D215" s="142" t="s">
        <v>361</v>
      </c>
      <c r="E215" s="50"/>
      <c r="F215" s="51"/>
      <c r="G215" s="50"/>
      <c r="H215" s="51"/>
    </row>
    <row r="216" spans="1:8">
      <c r="A216" s="1367" t="s">
        <v>69</v>
      </c>
      <c r="B216" s="1368" t="s">
        <v>610</v>
      </c>
      <c r="C216" s="139">
        <v>1021</v>
      </c>
      <c r="D216" s="140" t="s">
        <v>361</v>
      </c>
      <c r="E216" s="50"/>
      <c r="F216" s="51"/>
      <c r="G216" s="50"/>
      <c r="H216" s="51"/>
    </row>
    <row r="217" spans="1:8">
      <c r="A217" s="1370" t="s">
        <v>55</v>
      </c>
      <c r="B217" s="1371" t="s">
        <v>590</v>
      </c>
      <c r="C217" s="141">
        <v>1043</v>
      </c>
      <c r="D217" s="142" t="s">
        <v>361</v>
      </c>
      <c r="E217" s="50"/>
      <c r="F217" s="51"/>
      <c r="G217" s="50"/>
      <c r="H217" s="51"/>
    </row>
    <row r="218" spans="1:8">
      <c r="A218" s="1367" t="s">
        <v>23</v>
      </c>
      <c r="B218" s="1368" t="s">
        <v>579</v>
      </c>
      <c r="C218" s="139">
        <v>942</v>
      </c>
      <c r="D218" s="140" t="s">
        <v>361</v>
      </c>
      <c r="E218" s="50"/>
      <c r="F218" s="51"/>
      <c r="G218" s="50"/>
      <c r="H218" s="51"/>
    </row>
    <row r="219" spans="1:8">
      <c r="A219" s="1370" t="s">
        <v>110</v>
      </c>
      <c r="B219" s="1371" t="s">
        <v>564</v>
      </c>
      <c r="C219" s="141">
        <v>750</v>
      </c>
      <c r="D219" s="142" t="s">
        <v>361</v>
      </c>
      <c r="E219" s="50"/>
      <c r="F219" s="51"/>
      <c r="G219" s="50"/>
      <c r="H219" s="51"/>
    </row>
    <row r="220" spans="1:8">
      <c r="A220" s="1367" t="s">
        <v>19</v>
      </c>
      <c r="B220" s="1368" t="s">
        <v>557</v>
      </c>
      <c r="C220" s="139">
        <v>740</v>
      </c>
      <c r="D220" s="140" t="s">
        <v>361</v>
      </c>
      <c r="E220" s="50"/>
      <c r="F220" s="51"/>
      <c r="G220" s="50"/>
      <c r="H220" s="51"/>
    </row>
    <row r="221" spans="1:8">
      <c r="A221" s="1370" t="s">
        <v>47</v>
      </c>
      <c r="B221" s="1371" t="s">
        <v>543</v>
      </c>
      <c r="C221" s="141">
        <v>745</v>
      </c>
      <c r="D221" s="142" t="s">
        <v>361</v>
      </c>
      <c r="E221" s="50"/>
      <c r="F221" s="51"/>
      <c r="G221" s="50"/>
      <c r="H221" s="51"/>
    </row>
    <row r="222" spans="1:8">
      <c r="A222" s="1367" t="s">
        <v>36</v>
      </c>
      <c r="B222" s="1368" t="s">
        <v>527</v>
      </c>
      <c r="C222" s="139">
        <v>2060</v>
      </c>
      <c r="D222" s="140" t="s">
        <v>361</v>
      </c>
      <c r="E222" s="50"/>
      <c r="F222" s="51"/>
      <c r="G222" s="50"/>
      <c r="H222" s="51"/>
    </row>
    <row r="223" spans="1:8">
      <c r="A223" s="1370" t="s">
        <v>36</v>
      </c>
      <c r="B223" s="1371" t="s">
        <v>526</v>
      </c>
      <c r="C223" s="141">
        <v>2060</v>
      </c>
      <c r="D223" s="142" t="s">
        <v>361</v>
      </c>
      <c r="E223" s="50"/>
      <c r="F223" s="51"/>
      <c r="G223" s="50"/>
      <c r="H223" s="51"/>
    </row>
    <row r="224" spans="1:8">
      <c r="A224" s="1367" t="s">
        <v>35</v>
      </c>
      <c r="B224" s="1368" t="s">
        <v>525</v>
      </c>
      <c r="C224" s="139">
        <v>1735</v>
      </c>
      <c r="D224" s="140" t="s">
        <v>361</v>
      </c>
      <c r="E224" s="50"/>
      <c r="F224" s="51"/>
      <c r="G224" s="50"/>
      <c r="H224" s="51"/>
    </row>
    <row r="225" spans="1:8">
      <c r="A225" s="1370" t="s">
        <v>35</v>
      </c>
      <c r="B225" s="1371" t="s">
        <v>1704</v>
      </c>
      <c r="C225" s="141">
        <v>1744</v>
      </c>
      <c r="D225" s="142" t="s">
        <v>361</v>
      </c>
      <c r="E225" s="50"/>
      <c r="F225" s="51"/>
      <c r="G225" s="50"/>
      <c r="H225" s="51"/>
    </row>
    <row r="226" spans="1:8">
      <c r="A226" s="1367" t="s">
        <v>1705</v>
      </c>
      <c r="B226" s="1368" t="s">
        <v>1706</v>
      </c>
      <c r="C226" s="139" t="s">
        <v>361</v>
      </c>
      <c r="D226" s="140" t="s">
        <v>1083</v>
      </c>
      <c r="E226" s="50"/>
      <c r="F226" s="51"/>
      <c r="G226" s="50"/>
      <c r="H226" s="51"/>
    </row>
    <row r="227" spans="1:8">
      <c r="A227" s="1370" t="s">
        <v>1707</v>
      </c>
      <c r="B227" s="1371" t="s">
        <v>1708</v>
      </c>
      <c r="C227" s="141" t="s">
        <v>361</v>
      </c>
      <c r="D227" s="142" t="s">
        <v>1083</v>
      </c>
      <c r="E227" s="50"/>
      <c r="F227" s="51"/>
      <c r="G227" s="50"/>
      <c r="H227" s="51"/>
    </row>
    <row r="228" spans="1:8">
      <c r="A228" s="1367" t="s">
        <v>45</v>
      </c>
      <c r="B228" s="1368" t="s">
        <v>524</v>
      </c>
      <c r="C228" s="139">
        <v>2005</v>
      </c>
      <c r="D228" s="140" t="s">
        <v>361</v>
      </c>
      <c r="E228" s="50"/>
      <c r="F228" s="51"/>
      <c r="G228" s="50"/>
      <c r="H228" s="51"/>
    </row>
    <row r="229" spans="1:8">
      <c r="A229" s="1370" t="s">
        <v>1709</v>
      </c>
      <c r="B229" s="1371" t="s">
        <v>1710</v>
      </c>
      <c r="C229" s="141" t="s">
        <v>361</v>
      </c>
      <c r="D229" s="142" t="s">
        <v>1083</v>
      </c>
      <c r="E229" s="50"/>
      <c r="F229" s="51"/>
      <c r="G229" s="50"/>
      <c r="H229" s="51"/>
    </row>
    <row r="230" spans="1:8">
      <c r="A230" s="1367" t="s">
        <v>1711</v>
      </c>
      <c r="B230" s="1368" t="s">
        <v>1712</v>
      </c>
      <c r="C230" s="139">
        <v>1609</v>
      </c>
      <c r="D230" s="140" t="s">
        <v>361</v>
      </c>
      <c r="E230" s="50"/>
      <c r="F230" s="51"/>
      <c r="G230" s="50"/>
      <c r="H230" s="51"/>
    </row>
    <row r="231" spans="1:8">
      <c r="A231" s="1370" t="s">
        <v>1713</v>
      </c>
      <c r="B231" s="1371" t="s">
        <v>1714</v>
      </c>
      <c r="C231" s="141">
        <v>1769</v>
      </c>
      <c r="D231" s="142" t="s">
        <v>361</v>
      </c>
      <c r="E231" s="50"/>
      <c r="F231" s="51"/>
      <c r="G231" s="50"/>
      <c r="H231" s="51"/>
    </row>
    <row r="232" spans="1:8">
      <c r="A232" s="1367" t="s">
        <v>1715</v>
      </c>
      <c r="B232" s="1368" t="s">
        <v>1716</v>
      </c>
      <c r="C232" s="139">
        <v>2005</v>
      </c>
      <c r="D232" s="140" t="s">
        <v>361</v>
      </c>
      <c r="E232" s="50"/>
      <c r="F232" s="51"/>
      <c r="G232" s="50"/>
      <c r="H232" s="51"/>
    </row>
    <row r="233" spans="1:8">
      <c r="A233" s="1370" t="s">
        <v>1717</v>
      </c>
      <c r="B233" s="1371" t="s">
        <v>1718</v>
      </c>
      <c r="C233" s="141">
        <v>2122</v>
      </c>
      <c r="D233" s="142" t="s">
        <v>361</v>
      </c>
      <c r="E233" s="50"/>
      <c r="F233" s="51"/>
      <c r="G233" s="50"/>
      <c r="H233" s="51"/>
    </row>
    <row r="234" spans="1:8">
      <c r="A234" s="1367" t="s">
        <v>57</v>
      </c>
      <c r="B234" s="1368" t="s">
        <v>523</v>
      </c>
      <c r="C234" s="139">
        <v>1667</v>
      </c>
      <c r="D234" s="140" t="s">
        <v>361</v>
      </c>
      <c r="E234" s="50"/>
      <c r="F234" s="51"/>
      <c r="G234" s="50"/>
      <c r="H234" s="51"/>
    </row>
    <row r="235" spans="1:8">
      <c r="A235" s="1370" t="s">
        <v>1685</v>
      </c>
      <c r="B235" s="1371" t="s">
        <v>1686</v>
      </c>
      <c r="C235" s="141" t="s">
        <v>361</v>
      </c>
      <c r="D235" s="142" t="s">
        <v>1083</v>
      </c>
      <c r="E235" s="50"/>
      <c r="F235" s="51"/>
      <c r="G235" s="50"/>
      <c r="H235" s="51"/>
    </row>
    <row r="236" spans="1:8">
      <c r="A236" s="1367" t="s">
        <v>1687</v>
      </c>
      <c r="B236" s="1368" t="s">
        <v>1688</v>
      </c>
      <c r="C236" s="139" t="s">
        <v>361</v>
      </c>
      <c r="D236" s="140" t="s">
        <v>1083</v>
      </c>
      <c r="E236" s="50"/>
      <c r="F236" s="51"/>
      <c r="G236" s="50"/>
      <c r="H236" s="51"/>
    </row>
    <row r="237" spans="1:8">
      <c r="A237" s="1370" t="s">
        <v>1689</v>
      </c>
      <c r="B237" s="1371" t="s">
        <v>1690</v>
      </c>
      <c r="C237" s="141">
        <v>1344</v>
      </c>
      <c r="D237" s="142" t="s">
        <v>361</v>
      </c>
      <c r="E237" s="50"/>
      <c r="F237" s="51"/>
      <c r="G237" s="50"/>
      <c r="H237" s="51"/>
    </row>
    <row r="238" spans="1:8">
      <c r="A238" s="1367" t="s">
        <v>1691</v>
      </c>
      <c r="B238" s="1368" t="s">
        <v>1692</v>
      </c>
      <c r="C238" s="139" t="s">
        <v>361</v>
      </c>
      <c r="D238" s="140" t="s">
        <v>1083</v>
      </c>
      <c r="E238" s="50"/>
      <c r="F238" s="51"/>
      <c r="G238" s="50"/>
      <c r="H238" s="51"/>
    </row>
    <row r="239" spans="1:8">
      <c r="A239" s="1370" t="s">
        <v>1693</v>
      </c>
      <c r="B239" s="1371" t="s">
        <v>1694</v>
      </c>
      <c r="C239" s="141">
        <v>1830</v>
      </c>
      <c r="D239" s="142" t="s">
        <v>361</v>
      </c>
      <c r="E239" s="50"/>
      <c r="F239" s="51"/>
      <c r="G239" s="50"/>
      <c r="H239" s="51"/>
    </row>
    <row r="240" spans="1:8">
      <c r="A240" s="1367" t="s">
        <v>1695</v>
      </c>
      <c r="B240" s="1368" t="s">
        <v>1696</v>
      </c>
      <c r="C240" s="139" t="s">
        <v>361</v>
      </c>
      <c r="D240" s="140" t="s">
        <v>1083</v>
      </c>
      <c r="E240" s="50"/>
      <c r="F240" s="51"/>
      <c r="G240" s="50"/>
      <c r="H240" s="51"/>
    </row>
    <row r="241" spans="1:8">
      <c r="A241" s="1370" t="s">
        <v>82</v>
      </c>
      <c r="B241" s="1371" t="s">
        <v>522</v>
      </c>
      <c r="C241" s="141">
        <v>1282</v>
      </c>
      <c r="D241" s="142" t="s">
        <v>361</v>
      </c>
      <c r="E241" s="50"/>
      <c r="F241" s="51"/>
      <c r="G241" s="50"/>
      <c r="H241" s="51"/>
    </row>
    <row r="242" spans="1:8">
      <c r="A242" s="1367" t="s">
        <v>1719</v>
      </c>
      <c r="B242" s="1368" t="s">
        <v>1720</v>
      </c>
      <c r="C242" s="139" t="s">
        <v>361</v>
      </c>
      <c r="D242" s="140" t="s">
        <v>1083</v>
      </c>
      <c r="E242" s="50"/>
      <c r="F242" s="51"/>
      <c r="G242" s="50"/>
      <c r="H242" s="51"/>
    </row>
    <row r="243" spans="1:8">
      <c r="A243" s="1370" t="s">
        <v>1721</v>
      </c>
      <c r="B243" s="1371" t="s">
        <v>1722</v>
      </c>
      <c r="C243" s="141">
        <v>1245</v>
      </c>
      <c r="D243" s="142" t="s">
        <v>361</v>
      </c>
      <c r="E243" s="50"/>
      <c r="F243" s="51"/>
      <c r="G243" s="50"/>
      <c r="H243" s="51"/>
    </row>
    <row r="244" spans="1:8">
      <c r="A244" s="1367" t="s">
        <v>1723</v>
      </c>
      <c r="B244" s="1368" t="s">
        <v>1724</v>
      </c>
      <c r="C244" s="139" t="s">
        <v>361</v>
      </c>
      <c r="D244" s="140" t="s">
        <v>1083</v>
      </c>
      <c r="E244" s="50"/>
      <c r="F244" s="51"/>
      <c r="G244" s="50"/>
      <c r="H244" s="51"/>
    </row>
    <row r="245" spans="1:8">
      <c r="A245" s="1370" t="s">
        <v>1725</v>
      </c>
      <c r="B245" s="1371" t="s">
        <v>1726</v>
      </c>
      <c r="C245" s="141" t="s">
        <v>361</v>
      </c>
      <c r="D245" s="142" t="s">
        <v>1083</v>
      </c>
      <c r="E245" s="50"/>
      <c r="F245" s="51"/>
      <c r="G245" s="50"/>
      <c r="H245" s="51"/>
    </row>
    <row r="246" spans="1:8">
      <c r="A246" s="1367" t="s">
        <v>107</v>
      </c>
      <c r="B246" s="1368" t="s">
        <v>521</v>
      </c>
      <c r="C246" s="139">
        <v>3060</v>
      </c>
      <c r="D246" s="140" t="s">
        <v>361</v>
      </c>
      <c r="E246" s="50"/>
      <c r="F246" s="51"/>
      <c r="G246" s="50"/>
      <c r="H246" s="51"/>
    </row>
    <row r="247" spans="1:8">
      <c r="A247" s="1370" t="s">
        <v>1547</v>
      </c>
      <c r="B247" s="1371" t="s">
        <v>1548</v>
      </c>
      <c r="C247" s="141">
        <v>2745</v>
      </c>
      <c r="D247" s="142" t="s">
        <v>361</v>
      </c>
      <c r="E247" s="50"/>
      <c r="F247" s="51"/>
      <c r="G247" s="50"/>
      <c r="H247" s="51"/>
    </row>
    <row r="248" spans="1:8">
      <c r="A248" s="1367" t="s">
        <v>1549</v>
      </c>
      <c r="B248" s="1368" t="s">
        <v>1550</v>
      </c>
      <c r="C248" s="139">
        <v>2343</v>
      </c>
      <c r="D248" s="140" t="s">
        <v>361</v>
      </c>
      <c r="E248" s="50"/>
      <c r="F248" s="51"/>
      <c r="G248" s="50"/>
      <c r="H248" s="51"/>
    </row>
    <row r="249" spans="1:8">
      <c r="A249" s="1370" t="s">
        <v>1551</v>
      </c>
      <c r="B249" s="1371" t="s">
        <v>1552</v>
      </c>
      <c r="C249" s="141">
        <v>3205</v>
      </c>
      <c r="D249" s="142" t="s">
        <v>361</v>
      </c>
      <c r="E249" s="50"/>
      <c r="F249" s="51"/>
      <c r="G249" s="50"/>
      <c r="H249" s="51"/>
    </row>
    <row r="250" spans="1:8">
      <c r="A250" s="1367" t="s">
        <v>1553</v>
      </c>
      <c r="B250" s="1368" t="s">
        <v>1554</v>
      </c>
      <c r="C250" s="139">
        <v>4199</v>
      </c>
      <c r="D250" s="140" t="s">
        <v>361</v>
      </c>
      <c r="E250" s="50"/>
      <c r="F250" s="51"/>
      <c r="G250" s="50"/>
      <c r="H250" s="51"/>
    </row>
    <row r="251" spans="1:8">
      <c r="A251" s="1370" t="s">
        <v>167</v>
      </c>
      <c r="B251" s="1371" t="s">
        <v>520</v>
      </c>
      <c r="C251" s="141">
        <v>4486</v>
      </c>
      <c r="D251" s="142" t="s">
        <v>361</v>
      </c>
      <c r="E251" s="50"/>
      <c r="F251" s="51"/>
      <c r="G251" s="50"/>
      <c r="H251" s="51"/>
    </row>
    <row r="252" spans="1:8">
      <c r="A252" s="1367" t="s">
        <v>1555</v>
      </c>
      <c r="B252" s="1368" t="s">
        <v>1556</v>
      </c>
      <c r="C252" s="139">
        <v>3186</v>
      </c>
      <c r="D252" s="140" t="s">
        <v>361</v>
      </c>
      <c r="E252" s="50"/>
      <c r="F252" s="51"/>
      <c r="G252" s="50"/>
      <c r="H252" s="51"/>
    </row>
    <row r="253" spans="1:8">
      <c r="A253" s="1370" t="s">
        <v>1557</v>
      </c>
      <c r="B253" s="1371" t="s">
        <v>1558</v>
      </c>
      <c r="C253" s="141">
        <v>4468</v>
      </c>
      <c r="D253" s="142" t="s">
        <v>361</v>
      </c>
      <c r="E253" s="50"/>
      <c r="F253" s="51"/>
      <c r="G253" s="50"/>
      <c r="H253" s="51"/>
    </row>
    <row r="254" spans="1:8">
      <c r="A254" s="1367" t="s">
        <v>1575</v>
      </c>
      <c r="B254" s="1368" t="s">
        <v>1576</v>
      </c>
      <c r="C254" s="139">
        <v>3582</v>
      </c>
      <c r="D254" s="140" t="s">
        <v>361</v>
      </c>
      <c r="E254" s="50"/>
      <c r="F254" s="51"/>
      <c r="G254" s="50"/>
      <c r="H254" s="51"/>
    </row>
    <row r="255" spans="1:8">
      <c r="A255" s="1370" t="s">
        <v>1577</v>
      </c>
      <c r="B255" s="1371" t="s">
        <v>1578</v>
      </c>
      <c r="C255" s="141">
        <v>3459</v>
      </c>
      <c r="D255" s="142" t="s">
        <v>361</v>
      </c>
      <c r="E255" s="50"/>
      <c r="F255" s="51"/>
      <c r="G255" s="50"/>
      <c r="H255" s="51"/>
    </row>
    <row r="256" spans="1:8">
      <c r="A256" s="1367" t="s">
        <v>1579</v>
      </c>
      <c r="B256" s="1368" t="s">
        <v>1580</v>
      </c>
      <c r="C256" s="139">
        <v>4524</v>
      </c>
      <c r="D256" s="140" t="s">
        <v>361</v>
      </c>
      <c r="E256" s="50"/>
      <c r="F256" s="51"/>
      <c r="G256" s="50"/>
      <c r="H256" s="51"/>
    </row>
    <row r="257" spans="1:8">
      <c r="A257" s="1370" t="s">
        <v>1581</v>
      </c>
      <c r="B257" s="1371" t="s">
        <v>1582</v>
      </c>
      <c r="C257" s="141">
        <v>5094</v>
      </c>
      <c r="D257" s="142" t="s">
        <v>361</v>
      </c>
      <c r="E257" s="50"/>
      <c r="F257" s="51"/>
      <c r="G257" s="50"/>
      <c r="H257" s="51"/>
    </row>
    <row r="258" spans="1:8">
      <c r="A258" s="1367" t="s">
        <v>1559</v>
      </c>
      <c r="B258" s="1368" t="s">
        <v>1560</v>
      </c>
      <c r="C258" s="139" t="s">
        <v>361</v>
      </c>
      <c r="D258" s="140" t="s">
        <v>1083</v>
      </c>
      <c r="E258" s="50"/>
      <c r="F258" s="51"/>
      <c r="G258" s="50"/>
      <c r="H258" s="51"/>
    </row>
    <row r="259" spans="1:8">
      <c r="A259" s="1370" t="s">
        <v>1583</v>
      </c>
      <c r="B259" s="1371" t="s">
        <v>1584</v>
      </c>
      <c r="C259" s="141">
        <v>3676</v>
      </c>
      <c r="D259" s="142" t="s">
        <v>361</v>
      </c>
      <c r="E259" s="50"/>
      <c r="F259" s="51"/>
      <c r="G259" s="50"/>
      <c r="H259" s="51"/>
    </row>
    <row r="260" spans="1:8">
      <c r="A260" s="1367" t="s">
        <v>1561</v>
      </c>
      <c r="B260" s="1368" t="s">
        <v>1562</v>
      </c>
      <c r="C260" s="139">
        <v>2718</v>
      </c>
      <c r="D260" s="140" t="s">
        <v>361</v>
      </c>
      <c r="E260" s="50"/>
      <c r="F260" s="51"/>
      <c r="G260" s="50"/>
      <c r="H260" s="51"/>
    </row>
    <row r="261" spans="1:8">
      <c r="A261" s="1370" t="s">
        <v>1585</v>
      </c>
      <c r="B261" s="1371" t="s">
        <v>1586</v>
      </c>
      <c r="C261" s="141">
        <v>2400</v>
      </c>
      <c r="D261" s="142" t="s">
        <v>361</v>
      </c>
      <c r="E261" s="50"/>
      <c r="F261" s="51"/>
      <c r="G261" s="50"/>
      <c r="H261" s="51"/>
    </row>
    <row r="262" spans="1:8">
      <c r="A262" s="1367" t="s">
        <v>1563</v>
      </c>
      <c r="B262" s="1368" t="s">
        <v>1564</v>
      </c>
      <c r="C262" s="139">
        <v>4797</v>
      </c>
      <c r="D262" s="140" t="s">
        <v>361</v>
      </c>
      <c r="E262" s="50"/>
      <c r="F262" s="51"/>
      <c r="G262" s="50"/>
      <c r="H262" s="51"/>
    </row>
    <row r="263" spans="1:8">
      <c r="A263" s="1370" t="s">
        <v>1565</v>
      </c>
      <c r="B263" s="1371" t="s">
        <v>1566</v>
      </c>
      <c r="C263" s="141">
        <v>1631</v>
      </c>
      <c r="D263" s="142" t="s">
        <v>361</v>
      </c>
      <c r="E263" s="50"/>
      <c r="F263" s="51"/>
      <c r="G263" s="50"/>
      <c r="H263" s="51"/>
    </row>
    <row r="264" spans="1:8">
      <c r="A264" s="1367" t="s">
        <v>1587</v>
      </c>
      <c r="B264" s="1368" t="s">
        <v>1588</v>
      </c>
      <c r="C264" s="139">
        <v>5362</v>
      </c>
      <c r="D264" s="140" t="s">
        <v>361</v>
      </c>
      <c r="E264" s="50"/>
      <c r="F264" s="51"/>
      <c r="G264" s="50"/>
      <c r="H264" s="51"/>
    </row>
    <row r="265" spans="1:8">
      <c r="A265" s="1370" t="s">
        <v>1567</v>
      </c>
      <c r="B265" s="1371" t="s">
        <v>1568</v>
      </c>
      <c r="C265" s="141">
        <v>2485</v>
      </c>
      <c r="D265" s="142" t="s">
        <v>361</v>
      </c>
      <c r="E265" s="50"/>
      <c r="F265" s="51"/>
      <c r="G265" s="50"/>
      <c r="H265" s="51"/>
    </row>
    <row r="266" spans="1:8">
      <c r="A266" s="1367" t="s">
        <v>1569</v>
      </c>
      <c r="B266" s="1368" t="s">
        <v>1570</v>
      </c>
      <c r="C266" s="139">
        <v>3044</v>
      </c>
      <c r="D266" s="140" t="s">
        <v>361</v>
      </c>
      <c r="E266" s="50"/>
      <c r="F266" s="51"/>
      <c r="G266" s="50"/>
      <c r="H266" s="51"/>
    </row>
    <row r="267" spans="1:8">
      <c r="A267" s="1370" t="s">
        <v>1589</v>
      </c>
      <c r="B267" s="1371" t="s">
        <v>1590</v>
      </c>
      <c r="C267" s="141">
        <v>6704</v>
      </c>
      <c r="D267" s="142" t="s">
        <v>361</v>
      </c>
      <c r="E267" s="50"/>
      <c r="F267" s="51"/>
      <c r="G267" s="50"/>
      <c r="H267" s="51"/>
    </row>
    <row r="268" spans="1:8">
      <c r="A268" s="1367" t="s">
        <v>1571</v>
      </c>
      <c r="B268" s="1368" t="s">
        <v>1572</v>
      </c>
      <c r="C268" s="139" t="s">
        <v>361</v>
      </c>
      <c r="D268" s="140" t="s">
        <v>1083</v>
      </c>
      <c r="E268" s="50"/>
      <c r="F268" s="51"/>
      <c r="G268" s="50"/>
      <c r="H268" s="51"/>
    </row>
    <row r="269" spans="1:8">
      <c r="A269" s="1370" t="s">
        <v>1591</v>
      </c>
      <c r="B269" s="1371" t="s">
        <v>1592</v>
      </c>
      <c r="C269" s="141">
        <v>4317</v>
      </c>
      <c r="D269" s="142" t="s">
        <v>361</v>
      </c>
      <c r="E269" s="50"/>
      <c r="F269" s="51"/>
      <c r="G269" s="50"/>
      <c r="H269" s="51"/>
    </row>
    <row r="270" spans="1:8">
      <c r="A270" s="1367" t="s">
        <v>1593</v>
      </c>
      <c r="B270" s="1368" t="s">
        <v>1594</v>
      </c>
      <c r="C270" s="139">
        <v>3657</v>
      </c>
      <c r="D270" s="140" t="s">
        <v>361</v>
      </c>
      <c r="E270" s="50"/>
      <c r="F270" s="51"/>
      <c r="G270" s="50"/>
      <c r="H270" s="51"/>
    </row>
    <row r="271" spans="1:8">
      <c r="A271" s="1370" t="s">
        <v>1595</v>
      </c>
      <c r="B271" s="1371" t="s">
        <v>1596</v>
      </c>
      <c r="C271" s="141" t="s">
        <v>361</v>
      </c>
      <c r="D271" s="142" t="s">
        <v>1083</v>
      </c>
      <c r="E271" s="50"/>
      <c r="F271" s="51"/>
      <c r="G271" s="50"/>
      <c r="H271" s="51"/>
    </row>
    <row r="272" spans="1:8">
      <c r="A272" s="1367" t="s">
        <v>1597</v>
      </c>
      <c r="B272" s="1368" t="s">
        <v>1598</v>
      </c>
      <c r="C272" s="139">
        <v>7874</v>
      </c>
      <c r="D272" s="140" t="s">
        <v>361</v>
      </c>
      <c r="E272" s="50"/>
      <c r="F272" s="51"/>
      <c r="G272" s="50"/>
      <c r="H272" s="51"/>
    </row>
    <row r="273" spans="1:8">
      <c r="A273" s="1370" t="s">
        <v>1599</v>
      </c>
      <c r="B273" s="1371" t="s">
        <v>1600</v>
      </c>
      <c r="C273" s="141">
        <v>6024</v>
      </c>
      <c r="D273" s="142" t="s">
        <v>361</v>
      </c>
      <c r="E273" s="50"/>
      <c r="F273" s="51"/>
      <c r="G273" s="50"/>
      <c r="H273" s="51"/>
    </row>
    <row r="274" spans="1:8">
      <c r="A274" s="1367" t="s">
        <v>1573</v>
      </c>
      <c r="B274" s="1368" t="s">
        <v>1574</v>
      </c>
      <c r="C274" s="139">
        <v>3983</v>
      </c>
      <c r="D274" s="140" t="s">
        <v>361</v>
      </c>
      <c r="E274" s="50"/>
      <c r="F274" s="51"/>
      <c r="G274" s="50"/>
      <c r="H274" s="51"/>
    </row>
    <row r="275" spans="1:8">
      <c r="A275" s="1370" t="s">
        <v>284</v>
      </c>
      <c r="B275" s="1371" t="s">
        <v>1601</v>
      </c>
      <c r="C275" s="141">
        <v>4232</v>
      </c>
      <c r="D275" s="142" t="s">
        <v>361</v>
      </c>
      <c r="E275" s="50"/>
      <c r="F275" s="51"/>
      <c r="G275" s="50"/>
      <c r="H275" s="51"/>
    </row>
    <row r="276" spans="1:8">
      <c r="A276" s="1367" t="s">
        <v>169</v>
      </c>
      <c r="B276" s="1368" t="s">
        <v>519</v>
      </c>
      <c r="C276" s="139">
        <v>1985</v>
      </c>
      <c r="D276" s="140" t="s">
        <v>361</v>
      </c>
      <c r="E276" s="50"/>
      <c r="F276" s="51"/>
      <c r="G276" s="50"/>
      <c r="H276" s="51"/>
    </row>
    <row r="277" spans="1:8">
      <c r="A277" s="1370" t="s">
        <v>1602</v>
      </c>
      <c r="B277" s="1371" t="s">
        <v>1603</v>
      </c>
      <c r="C277" s="141" t="s">
        <v>361</v>
      </c>
      <c r="D277" s="142" t="s">
        <v>1083</v>
      </c>
      <c r="E277" s="50"/>
      <c r="F277" s="51"/>
      <c r="G277" s="50"/>
      <c r="H277" s="51"/>
    </row>
    <row r="278" spans="1:8">
      <c r="A278" s="1367" t="s">
        <v>1604</v>
      </c>
      <c r="B278" s="1368" t="s">
        <v>1605</v>
      </c>
      <c r="C278" s="139" t="s">
        <v>361</v>
      </c>
      <c r="D278" s="140" t="s">
        <v>1083</v>
      </c>
      <c r="E278" s="50"/>
      <c r="F278" s="51"/>
      <c r="G278" s="50"/>
      <c r="H278" s="51"/>
    </row>
    <row r="279" spans="1:8">
      <c r="A279" s="1370" t="s">
        <v>169</v>
      </c>
      <c r="B279" s="1371" t="s">
        <v>1606</v>
      </c>
      <c r="C279" s="141">
        <v>2076</v>
      </c>
      <c r="D279" s="142" t="s">
        <v>361</v>
      </c>
      <c r="E279" s="50"/>
      <c r="F279" s="51"/>
      <c r="G279" s="50"/>
      <c r="H279" s="51"/>
    </row>
    <row r="280" spans="1:8">
      <c r="A280" s="1367" t="s">
        <v>1607</v>
      </c>
      <c r="B280" s="1368" t="s">
        <v>1608</v>
      </c>
      <c r="C280" s="139" t="s">
        <v>361</v>
      </c>
      <c r="D280" s="140" t="s">
        <v>1083</v>
      </c>
      <c r="E280" s="50"/>
      <c r="F280" s="51"/>
      <c r="G280" s="50"/>
      <c r="H280" s="51"/>
    </row>
    <row r="281" spans="1:8">
      <c r="A281" s="1370" t="s">
        <v>1619</v>
      </c>
      <c r="B281" s="1371" t="s">
        <v>1620</v>
      </c>
      <c r="C281" s="141">
        <v>1398</v>
      </c>
      <c r="D281" s="142" t="s">
        <v>361</v>
      </c>
      <c r="E281" s="50"/>
      <c r="F281" s="51"/>
      <c r="G281" s="50"/>
      <c r="H281" s="51"/>
    </row>
    <row r="282" spans="1:8">
      <c r="A282" s="1367" t="s">
        <v>1609</v>
      </c>
      <c r="B282" s="1368" t="s">
        <v>1610</v>
      </c>
      <c r="C282" s="139" t="s">
        <v>361</v>
      </c>
      <c r="D282" s="140" t="s">
        <v>1083</v>
      </c>
      <c r="E282" s="50"/>
      <c r="F282" s="51"/>
      <c r="G282" s="50"/>
      <c r="H282" s="51"/>
    </row>
    <row r="283" spans="1:8">
      <c r="A283" s="1370" t="s">
        <v>1611</v>
      </c>
      <c r="B283" s="1371" t="s">
        <v>1612</v>
      </c>
      <c r="C283" s="141">
        <v>1792</v>
      </c>
      <c r="D283" s="142" t="s">
        <v>361</v>
      </c>
      <c r="E283" s="50"/>
      <c r="F283" s="51"/>
      <c r="G283" s="50"/>
      <c r="H283" s="51"/>
    </row>
    <row r="284" spans="1:8">
      <c r="A284" s="1367" t="s">
        <v>1613</v>
      </c>
      <c r="B284" s="1368" t="s">
        <v>1614</v>
      </c>
      <c r="C284" s="139">
        <v>2088</v>
      </c>
      <c r="D284" s="140" t="s">
        <v>361</v>
      </c>
      <c r="E284" s="50"/>
      <c r="F284" s="51"/>
      <c r="G284" s="50"/>
      <c r="H284" s="51"/>
    </row>
    <row r="285" spans="1:8">
      <c r="A285" s="1370" t="s">
        <v>1615</v>
      </c>
      <c r="B285" s="1371" t="s">
        <v>1616</v>
      </c>
      <c r="C285" s="141" t="s">
        <v>361</v>
      </c>
      <c r="D285" s="142" t="s">
        <v>1083</v>
      </c>
      <c r="E285" s="50"/>
      <c r="F285" s="51"/>
      <c r="G285" s="50"/>
      <c r="H285" s="51"/>
    </row>
    <row r="286" spans="1:8">
      <c r="A286" s="1367" t="s">
        <v>1617</v>
      </c>
      <c r="B286" s="1368" t="s">
        <v>1618</v>
      </c>
      <c r="C286" s="139">
        <v>2375</v>
      </c>
      <c r="D286" s="140" t="s">
        <v>361</v>
      </c>
      <c r="E286" s="50"/>
      <c r="F286" s="51"/>
      <c r="G286" s="50"/>
      <c r="H286" s="51"/>
    </row>
    <row r="287" spans="1:8">
      <c r="A287" s="1370" t="s">
        <v>177</v>
      </c>
      <c r="B287" s="1371" t="s">
        <v>518</v>
      </c>
      <c r="C287" s="141">
        <v>1739</v>
      </c>
      <c r="D287" s="142" t="s">
        <v>361</v>
      </c>
      <c r="E287" s="50"/>
      <c r="F287" s="51"/>
      <c r="G287" s="50"/>
      <c r="H287" s="51"/>
    </row>
    <row r="288" spans="1:8">
      <c r="A288" s="1367" t="s">
        <v>1621</v>
      </c>
      <c r="B288" s="1368" t="s">
        <v>1622</v>
      </c>
      <c r="C288" s="139">
        <v>2055</v>
      </c>
      <c r="D288" s="140" t="s">
        <v>361</v>
      </c>
      <c r="E288" s="50"/>
      <c r="F288" s="51"/>
      <c r="G288" s="50"/>
      <c r="H288" s="51"/>
    </row>
    <row r="289" spans="1:8">
      <c r="A289" s="1370" t="s">
        <v>1623</v>
      </c>
      <c r="B289" s="1371" t="s">
        <v>1624</v>
      </c>
      <c r="C289" s="141" t="s">
        <v>361</v>
      </c>
      <c r="D289" s="142" t="s">
        <v>1083</v>
      </c>
      <c r="E289" s="50"/>
      <c r="F289" s="51"/>
      <c r="G289" s="50"/>
      <c r="H289" s="51"/>
    </row>
    <row r="290" spans="1:8">
      <c r="A290" s="1367" t="s">
        <v>1625</v>
      </c>
      <c r="B290" s="1368" t="s">
        <v>1626</v>
      </c>
      <c r="C290" s="139">
        <v>2269</v>
      </c>
      <c r="D290" s="140" t="s">
        <v>361</v>
      </c>
      <c r="E290" s="50"/>
      <c r="F290" s="51"/>
      <c r="G290" s="50"/>
      <c r="H290" s="51"/>
    </row>
    <row r="291" spans="1:8">
      <c r="A291" s="1370" t="s">
        <v>177</v>
      </c>
      <c r="B291" s="1371" t="s">
        <v>1627</v>
      </c>
      <c r="C291" s="141">
        <v>1468</v>
      </c>
      <c r="D291" s="142" t="s">
        <v>361</v>
      </c>
      <c r="E291" s="50"/>
      <c r="F291" s="51"/>
      <c r="G291" s="50"/>
      <c r="H291" s="51"/>
    </row>
    <row r="292" spans="1:8">
      <c r="A292" s="1367" t="s">
        <v>1628</v>
      </c>
      <c r="B292" s="1368" t="s">
        <v>1629</v>
      </c>
      <c r="C292" s="139">
        <v>1267</v>
      </c>
      <c r="D292" s="140" t="s">
        <v>361</v>
      </c>
      <c r="E292" s="50"/>
      <c r="F292" s="51"/>
      <c r="G292" s="50"/>
      <c r="H292" s="51"/>
    </row>
    <row r="293" spans="1:8">
      <c r="A293" s="1370" t="s">
        <v>1630</v>
      </c>
      <c r="B293" s="1371" t="s">
        <v>1631</v>
      </c>
      <c r="C293" s="141">
        <v>1585</v>
      </c>
      <c r="D293" s="142" t="s">
        <v>361</v>
      </c>
      <c r="E293" s="50"/>
      <c r="F293" s="51"/>
      <c r="G293" s="50"/>
      <c r="H293" s="51"/>
    </row>
    <row r="294" spans="1:8">
      <c r="A294" s="1367" t="s">
        <v>1632</v>
      </c>
      <c r="B294" s="1368" t="s">
        <v>1633</v>
      </c>
      <c r="C294" s="139" t="s">
        <v>361</v>
      </c>
      <c r="D294" s="140" t="s">
        <v>1083</v>
      </c>
      <c r="E294" s="50"/>
      <c r="F294" s="51"/>
      <c r="G294" s="50"/>
      <c r="H294" s="51"/>
    </row>
    <row r="295" spans="1:8">
      <c r="A295" s="1370" t="s">
        <v>1634</v>
      </c>
      <c r="B295" s="1371" t="s">
        <v>1635</v>
      </c>
      <c r="C295" s="141" t="s">
        <v>361</v>
      </c>
      <c r="D295" s="142" t="s">
        <v>1083</v>
      </c>
      <c r="E295" s="50"/>
      <c r="F295" s="51"/>
      <c r="G295" s="50"/>
      <c r="H295" s="51"/>
    </row>
    <row r="296" spans="1:8">
      <c r="A296" s="1367" t="s">
        <v>1636</v>
      </c>
      <c r="B296" s="1368" t="s">
        <v>1637</v>
      </c>
      <c r="C296" s="139" t="s">
        <v>361</v>
      </c>
      <c r="D296" s="140" t="s">
        <v>1083</v>
      </c>
      <c r="E296" s="50"/>
      <c r="F296" s="51"/>
      <c r="G296" s="50"/>
      <c r="H296" s="51"/>
    </row>
    <row r="297" spans="1:8">
      <c r="A297" s="1370" t="s">
        <v>1638</v>
      </c>
      <c r="B297" s="1371" t="s">
        <v>1639</v>
      </c>
      <c r="C297" s="141">
        <v>1436</v>
      </c>
      <c r="D297" s="142" t="s">
        <v>361</v>
      </c>
      <c r="E297" s="50"/>
      <c r="F297" s="51"/>
      <c r="G297" s="50"/>
      <c r="H297" s="51"/>
    </row>
    <row r="298" spans="1:8">
      <c r="A298" s="1367" t="s">
        <v>1640</v>
      </c>
      <c r="B298" s="1368" t="s">
        <v>1641</v>
      </c>
      <c r="C298" s="139">
        <v>1341</v>
      </c>
      <c r="D298" s="140" t="s">
        <v>361</v>
      </c>
      <c r="E298" s="50"/>
      <c r="F298" s="51"/>
      <c r="G298" s="50"/>
      <c r="H298" s="51"/>
    </row>
    <row r="299" spans="1:8">
      <c r="A299" s="1370" t="s">
        <v>196</v>
      </c>
      <c r="B299" s="1371" t="s">
        <v>517</v>
      </c>
      <c r="C299" s="141">
        <v>1239</v>
      </c>
      <c r="D299" s="142" t="s">
        <v>361</v>
      </c>
      <c r="E299" s="50"/>
      <c r="F299" s="51"/>
      <c r="G299" s="50"/>
      <c r="H299" s="51"/>
    </row>
    <row r="300" spans="1:8">
      <c r="A300" s="1367" t="s">
        <v>1727</v>
      </c>
      <c r="B300" s="1368" t="s">
        <v>1728</v>
      </c>
      <c r="C300" s="139">
        <v>1210</v>
      </c>
      <c r="D300" s="140" t="s">
        <v>361</v>
      </c>
      <c r="E300" s="50"/>
      <c r="F300" s="51"/>
      <c r="G300" s="50"/>
      <c r="H300" s="51"/>
    </row>
    <row r="301" spans="1:8">
      <c r="A301" s="1370" t="s">
        <v>196</v>
      </c>
      <c r="B301" s="1371" t="s">
        <v>1729</v>
      </c>
      <c r="C301" s="141">
        <v>1440</v>
      </c>
      <c r="D301" s="142" t="s">
        <v>361</v>
      </c>
      <c r="E301" s="50"/>
      <c r="F301" s="51"/>
      <c r="G301" s="50"/>
      <c r="H301" s="51"/>
    </row>
    <row r="302" spans="1:8">
      <c r="A302" s="1367" t="s">
        <v>1730</v>
      </c>
      <c r="B302" s="1368" t="s">
        <v>1731</v>
      </c>
      <c r="C302" s="139">
        <v>1004</v>
      </c>
      <c r="D302" s="140" t="s">
        <v>361</v>
      </c>
      <c r="E302" s="50"/>
      <c r="F302" s="51"/>
      <c r="G302" s="50"/>
      <c r="H302" s="51"/>
    </row>
    <row r="303" spans="1:8">
      <c r="A303" s="1370" t="s">
        <v>1732</v>
      </c>
      <c r="B303" s="1371" t="s">
        <v>1733</v>
      </c>
      <c r="C303" s="141" t="s">
        <v>361</v>
      </c>
      <c r="D303" s="142" t="s">
        <v>1083</v>
      </c>
      <c r="E303" s="50"/>
      <c r="F303" s="51"/>
      <c r="G303" s="50"/>
      <c r="H303" s="51"/>
    </row>
    <row r="304" spans="1:8">
      <c r="A304" s="1367" t="s">
        <v>204</v>
      </c>
      <c r="B304" s="1368" t="s">
        <v>516</v>
      </c>
      <c r="C304" s="139">
        <v>1470</v>
      </c>
      <c r="D304" s="140" t="s">
        <v>361</v>
      </c>
      <c r="E304" s="50"/>
      <c r="F304" s="51"/>
      <c r="G304" s="50"/>
      <c r="H304" s="51"/>
    </row>
    <row r="305" spans="1:8">
      <c r="A305" s="1370" t="s">
        <v>1734</v>
      </c>
      <c r="B305" s="1371" t="s">
        <v>1735</v>
      </c>
      <c r="C305" s="141" t="s">
        <v>361</v>
      </c>
      <c r="D305" s="142" t="s">
        <v>1083</v>
      </c>
      <c r="E305" s="50"/>
      <c r="F305" s="51"/>
      <c r="G305" s="50"/>
      <c r="H305" s="51"/>
    </row>
    <row r="306" spans="1:8">
      <c r="A306" s="1367" t="s">
        <v>1736</v>
      </c>
      <c r="B306" s="1368" t="s">
        <v>1737</v>
      </c>
      <c r="C306" s="139" t="s">
        <v>361</v>
      </c>
      <c r="D306" s="140" t="s">
        <v>1083</v>
      </c>
      <c r="E306" s="50"/>
      <c r="F306" s="51"/>
      <c r="G306" s="50"/>
      <c r="H306" s="51"/>
    </row>
    <row r="307" spans="1:8">
      <c r="A307" s="1370" t="s">
        <v>1738</v>
      </c>
      <c r="B307" s="1371" t="s">
        <v>1739</v>
      </c>
      <c r="C307" s="141" t="s">
        <v>361</v>
      </c>
      <c r="D307" s="142" t="s">
        <v>1083</v>
      </c>
      <c r="E307" s="50"/>
      <c r="F307" s="51"/>
      <c r="G307" s="50"/>
      <c r="H307" s="51"/>
    </row>
    <row r="308" spans="1:8">
      <c r="A308" s="1367" t="s">
        <v>1740</v>
      </c>
      <c r="B308" s="1368" t="s">
        <v>1741</v>
      </c>
      <c r="C308" s="139">
        <v>1506</v>
      </c>
      <c r="D308" s="140" t="s">
        <v>361</v>
      </c>
      <c r="E308" s="50"/>
      <c r="F308" s="51"/>
      <c r="G308" s="50"/>
      <c r="H308" s="51"/>
    </row>
    <row r="309" spans="1:8">
      <c r="A309" s="1370" t="s">
        <v>1742</v>
      </c>
      <c r="B309" s="1371" t="s">
        <v>1743</v>
      </c>
      <c r="C309" s="141" t="s">
        <v>361</v>
      </c>
      <c r="D309" s="142" t="s">
        <v>1083</v>
      </c>
      <c r="E309" s="50"/>
      <c r="F309" s="51"/>
      <c r="G309" s="50"/>
      <c r="H309" s="51"/>
    </row>
    <row r="310" spans="1:8">
      <c r="A310" s="1367" t="s">
        <v>217</v>
      </c>
      <c r="B310" s="1368" t="s">
        <v>515</v>
      </c>
      <c r="C310" s="139">
        <v>2520</v>
      </c>
      <c r="D310" s="140" t="s">
        <v>361</v>
      </c>
      <c r="E310" s="50"/>
      <c r="F310" s="51"/>
      <c r="G310" s="50"/>
      <c r="H310" s="51"/>
    </row>
    <row r="311" spans="1:8">
      <c r="A311" s="1370" t="s">
        <v>217</v>
      </c>
      <c r="B311" s="1371" t="s">
        <v>1697</v>
      </c>
      <c r="C311" s="141">
        <v>2847</v>
      </c>
      <c r="D311" s="142" t="s">
        <v>361</v>
      </c>
      <c r="E311" s="50"/>
      <c r="F311" s="51"/>
      <c r="G311" s="50"/>
      <c r="H311" s="51"/>
    </row>
    <row r="312" spans="1:8">
      <c r="A312" s="1367" t="s">
        <v>1698</v>
      </c>
      <c r="B312" s="1368" t="s">
        <v>1699</v>
      </c>
      <c r="C312" s="139">
        <v>2185</v>
      </c>
      <c r="D312" s="140" t="s">
        <v>361</v>
      </c>
      <c r="E312" s="50"/>
      <c r="F312" s="51"/>
      <c r="G312" s="50"/>
      <c r="H312" s="51"/>
    </row>
    <row r="313" spans="1:8">
      <c r="A313" s="1370" t="s">
        <v>1700</v>
      </c>
      <c r="B313" s="1371" t="s">
        <v>1701</v>
      </c>
      <c r="C313" s="141">
        <v>2551</v>
      </c>
      <c r="D313" s="142" t="s">
        <v>361</v>
      </c>
      <c r="E313" s="50"/>
      <c r="F313" s="51"/>
      <c r="G313" s="50"/>
      <c r="H313" s="51"/>
    </row>
    <row r="314" spans="1:8">
      <c r="A314" s="1367" t="s">
        <v>1702</v>
      </c>
      <c r="B314" s="1368" t="s">
        <v>1703</v>
      </c>
      <c r="C314" s="139">
        <v>2247</v>
      </c>
      <c r="D314" s="140" t="s">
        <v>361</v>
      </c>
      <c r="E314" s="50"/>
      <c r="F314" s="51"/>
      <c r="G314" s="50"/>
      <c r="H314" s="51"/>
    </row>
    <row r="315" spans="1:8">
      <c r="A315" s="1370" t="s">
        <v>218</v>
      </c>
      <c r="B315" s="1371" t="s">
        <v>514</v>
      </c>
      <c r="C315" s="141">
        <v>2822</v>
      </c>
      <c r="D315" s="142" t="s">
        <v>361</v>
      </c>
      <c r="E315" s="50"/>
      <c r="F315" s="51"/>
      <c r="G315" s="50"/>
      <c r="H315" s="51"/>
    </row>
    <row r="316" spans="1:8">
      <c r="A316" s="1367" t="s">
        <v>1642</v>
      </c>
      <c r="B316" s="1368" t="s">
        <v>1643</v>
      </c>
      <c r="C316" s="139">
        <v>2212</v>
      </c>
      <c r="D316" s="140" t="s">
        <v>361</v>
      </c>
      <c r="E316" s="50"/>
      <c r="F316" s="51"/>
      <c r="G316" s="50"/>
      <c r="H316" s="51"/>
    </row>
    <row r="317" spans="1:8">
      <c r="A317" s="1370" t="s">
        <v>1644</v>
      </c>
      <c r="B317" s="1371" t="s">
        <v>1645</v>
      </c>
      <c r="C317" s="141" t="s">
        <v>361</v>
      </c>
      <c r="D317" s="142" t="s">
        <v>1083</v>
      </c>
      <c r="E317" s="50"/>
      <c r="F317" s="51"/>
      <c r="G317" s="50"/>
      <c r="H317" s="51"/>
    </row>
    <row r="318" spans="1:8">
      <c r="A318" s="1367" t="s">
        <v>1646</v>
      </c>
      <c r="B318" s="1368" t="s">
        <v>1647</v>
      </c>
      <c r="C318" s="139">
        <v>3375</v>
      </c>
      <c r="D318" s="140" t="s">
        <v>361</v>
      </c>
      <c r="E318" s="50"/>
      <c r="F318" s="51"/>
      <c r="G318" s="50"/>
      <c r="H318" s="51"/>
    </row>
    <row r="319" spans="1:8">
      <c r="A319" s="1370" t="s">
        <v>1648</v>
      </c>
      <c r="B319" s="1371" t="s">
        <v>1649</v>
      </c>
      <c r="C319" s="141">
        <v>2408</v>
      </c>
      <c r="D319" s="142" t="s">
        <v>361</v>
      </c>
      <c r="E319" s="50"/>
      <c r="F319" s="51"/>
      <c r="G319" s="50"/>
      <c r="H319" s="51"/>
    </row>
    <row r="320" spans="1:8">
      <c r="A320" s="1367" t="s">
        <v>1650</v>
      </c>
      <c r="B320" s="1368" t="s">
        <v>1651</v>
      </c>
      <c r="C320" s="139">
        <v>3927</v>
      </c>
      <c r="D320" s="140" t="s">
        <v>361</v>
      </c>
      <c r="E320" s="50"/>
      <c r="F320" s="51"/>
      <c r="G320" s="50"/>
      <c r="H320" s="51"/>
    </row>
    <row r="321" spans="1:8">
      <c r="A321" s="1370" t="s">
        <v>228</v>
      </c>
      <c r="B321" s="1371" t="s">
        <v>513</v>
      </c>
      <c r="C321" s="141">
        <v>1247</v>
      </c>
      <c r="D321" s="142" t="s">
        <v>361</v>
      </c>
      <c r="E321" s="50"/>
      <c r="F321" s="51"/>
      <c r="G321" s="50"/>
      <c r="H321" s="51"/>
    </row>
    <row r="322" spans="1:8">
      <c r="A322" s="1367" t="s">
        <v>228</v>
      </c>
      <c r="B322" s="1368" t="s">
        <v>1744</v>
      </c>
      <c r="C322" s="139">
        <v>1506</v>
      </c>
      <c r="D322" s="140" t="s">
        <v>361</v>
      </c>
      <c r="E322" s="50"/>
      <c r="F322" s="51"/>
      <c r="G322" s="50"/>
      <c r="H322" s="51"/>
    </row>
    <row r="323" spans="1:8">
      <c r="A323" s="1370" t="s">
        <v>1745</v>
      </c>
      <c r="B323" s="1371" t="s">
        <v>1746</v>
      </c>
      <c r="C323" s="141">
        <v>1170</v>
      </c>
      <c r="D323" s="142" t="s">
        <v>361</v>
      </c>
      <c r="E323" s="50"/>
      <c r="F323" s="51"/>
      <c r="G323" s="50"/>
      <c r="H323" s="51"/>
    </row>
    <row r="324" spans="1:8">
      <c r="A324" s="1367" t="s">
        <v>1747</v>
      </c>
      <c r="B324" s="1368" t="s">
        <v>1748</v>
      </c>
      <c r="C324" s="139">
        <v>1259</v>
      </c>
      <c r="D324" s="140" t="s">
        <v>361</v>
      </c>
      <c r="E324" s="50"/>
      <c r="F324" s="51"/>
      <c r="G324" s="50"/>
      <c r="H324" s="51"/>
    </row>
    <row r="325" spans="1:8">
      <c r="A325" s="1370" t="s">
        <v>1749</v>
      </c>
      <c r="B325" s="1371" t="s">
        <v>1750</v>
      </c>
      <c r="C325" s="141" t="s">
        <v>361</v>
      </c>
      <c r="D325" s="142" t="s">
        <v>1083</v>
      </c>
      <c r="E325" s="50"/>
      <c r="F325" s="51"/>
      <c r="G325" s="50"/>
      <c r="H325" s="51"/>
    </row>
    <row r="326" spans="1:8">
      <c r="A326" s="1367" t="s">
        <v>288</v>
      </c>
      <c r="B326" s="1368" t="s">
        <v>512</v>
      </c>
      <c r="C326" s="139">
        <v>1562</v>
      </c>
      <c r="D326" s="140" t="s">
        <v>361</v>
      </c>
      <c r="E326" s="50"/>
      <c r="F326" s="51"/>
      <c r="G326" s="50"/>
      <c r="H326" s="51"/>
    </row>
    <row r="327" spans="1:8">
      <c r="A327" s="1370" t="s">
        <v>1751</v>
      </c>
      <c r="B327" s="1371" t="s">
        <v>1752</v>
      </c>
      <c r="C327" s="141">
        <v>1531</v>
      </c>
      <c r="D327" s="142" t="s">
        <v>361</v>
      </c>
      <c r="E327" s="50"/>
      <c r="F327" s="51"/>
      <c r="G327" s="50"/>
      <c r="H327" s="51"/>
    </row>
    <row r="328" spans="1:8">
      <c r="A328" s="1367" t="s">
        <v>1753</v>
      </c>
      <c r="B328" s="1368" t="s">
        <v>1754</v>
      </c>
      <c r="C328" s="139">
        <v>1851</v>
      </c>
      <c r="D328" s="140" t="s">
        <v>361</v>
      </c>
      <c r="E328" s="50"/>
      <c r="F328" s="51"/>
      <c r="G328" s="50"/>
      <c r="H328" s="51"/>
    </row>
    <row r="329" spans="1:8">
      <c r="A329" s="1370" t="s">
        <v>1755</v>
      </c>
      <c r="B329" s="1371" t="s">
        <v>1756</v>
      </c>
      <c r="C329" s="141">
        <v>1485</v>
      </c>
      <c r="D329" s="142" t="s">
        <v>361</v>
      </c>
      <c r="E329" s="50"/>
      <c r="F329" s="51"/>
      <c r="G329" s="50"/>
      <c r="H329" s="51"/>
    </row>
    <row r="330" spans="1:8">
      <c r="A330" s="1367" t="s">
        <v>1757</v>
      </c>
      <c r="B330" s="1368" t="s">
        <v>1758</v>
      </c>
      <c r="C330" s="139">
        <v>1681</v>
      </c>
      <c r="D330" s="140" t="s">
        <v>361</v>
      </c>
      <c r="E330" s="50"/>
      <c r="F330" s="51"/>
      <c r="G330" s="50"/>
      <c r="H330" s="51"/>
    </row>
    <row r="331" spans="1:8">
      <c r="A331" s="1370" t="s">
        <v>292</v>
      </c>
      <c r="B331" s="1371" t="s">
        <v>511</v>
      </c>
      <c r="C331" s="141">
        <v>1475</v>
      </c>
      <c r="D331" s="142" t="s">
        <v>361</v>
      </c>
      <c r="E331" s="50"/>
      <c r="F331" s="51"/>
      <c r="G331" s="50"/>
      <c r="H331" s="51"/>
    </row>
    <row r="332" spans="1:8">
      <c r="A332" s="1367" t="s">
        <v>1763</v>
      </c>
      <c r="B332" s="1368" t="s">
        <v>1764</v>
      </c>
      <c r="C332" s="139">
        <v>1423</v>
      </c>
      <c r="D332" s="140" t="s">
        <v>361</v>
      </c>
      <c r="E332" s="50"/>
      <c r="F332" s="51"/>
      <c r="G332" s="50"/>
      <c r="H332" s="51"/>
    </row>
    <row r="333" spans="1:8">
      <c r="A333" s="1370" t="s">
        <v>1759</v>
      </c>
      <c r="B333" s="1371" t="s">
        <v>1760</v>
      </c>
      <c r="C333" s="141">
        <v>1495</v>
      </c>
      <c r="D333" s="142" t="s">
        <v>361</v>
      </c>
      <c r="E333" s="50"/>
      <c r="F333" s="51"/>
      <c r="G333" s="50"/>
      <c r="H333" s="51"/>
    </row>
    <row r="334" spans="1:8">
      <c r="A334" s="1367" t="s">
        <v>1761</v>
      </c>
      <c r="B334" s="1368" t="s">
        <v>1762</v>
      </c>
      <c r="C334" s="139">
        <v>2843</v>
      </c>
      <c r="D334" s="140" t="s">
        <v>361</v>
      </c>
      <c r="E334" s="50"/>
      <c r="F334" s="51"/>
      <c r="G334" s="50"/>
      <c r="H334" s="51"/>
    </row>
    <row r="335" spans="1:8">
      <c r="A335" s="1370" t="s">
        <v>293</v>
      </c>
      <c r="B335" s="1371" t="s">
        <v>510</v>
      </c>
      <c r="C335" s="141">
        <v>1556</v>
      </c>
      <c r="D335" s="142" t="s">
        <v>361</v>
      </c>
      <c r="E335" s="50"/>
      <c r="F335" s="51"/>
      <c r="G335" s="50"/>
      <c r="H335" s="51"/>
    </row>
    <row r="336" spans="1:8">
      <c r="A336" s="1367" t="s">
        <v>1767</v>
      </c>
      <c r="B336" s="1368" t="s">
        <v>1768</v>
      </c>
      <c r="C336" s="139">
        <v>1479</v>
      </c>
      <c r="D336" s="140" t="s">
        <v>361</v>
      </c>
      <c r="E336" s="50"/>
      <c r="F336" s="51"/>
      <c r="G336" s="50"/>
      <c r="H336" s="51"/>
    </row>
    <row r="337" spans="1:8">
      <c r="A337" s="1370" t="s">
        <v>1769</v>
      </c>
      <c r="B337" s="1371" t="s">
        <v>1770</v>
      </c>
      <c r="C337" s="141" t="s">
        <v>361</v>
      </c>
      <c r="D337" s="142" t="s">
        <v>1083</v>
      </c>
      <c r="E337" s="50"/>
      <c r="F337" s="51"/>
      <c r="G337" s="50"/>
      <c r="H337" s="51"/>
    </row>
    <row r="338" spans="1:8">
      <c r="A338" s="1367" t="s">
        <v>1765</v>
      </c>
      <c r="B338" s="1368" t="s">
        <v>1766</v>
      </c>
      <c r="C338" s="139">
        <v>1517</v>
      </c>
      <c r="D338" s="140" t="s">
        <v>361</v>
      </c>
      <c r="E338" s="50"/>
      <c r="F338" s="51"/>
      <c r="G338" s="50"/>
      <c r="H338" s="51"/>
    </row>
    <row r="339" spans="1:8">
      <c r="A339" s="1370" t="s">
        <v>1771</v>
      </c>
      <c r="B339" s="1371" t="s">
        <v>1772</v>
      </c>
      <c r="C339" s="141">
        <v>1610</v>
      </c>
      <c r="D339" s="142" t="s">
        <v>361</v>
      </c>
      <c r="E339" s="50"/>
      <c r="F339" s="51"/>
      <c r="G339" s="50"/>
      <c r="H339" s="51"/>
    </row>
    <row r="340" spans="1:8">
      <c r="A340" s="1367" t="s">
        <v>1773</v>
      </c>
      <c r="B340" s="1368" t="s">
        <v>1774</v>
      </c>
      <c r="C340" s="139">
        <v>1545</v>
      </c>
      <c r="D340" s="140" t="s">
        <v>361</v>
      </c>
      <c r="E340" s="50"/>
      <c r="F340" s="51"/>
      <c r="G340" s="50"/>
      <c r="H340" s="51"/>
    </row>
    <row r="341" spans="1:8">
      <c r="A341" s="1370" t="s">
        <v>297</v>
      </c>
      <c r="B341" s="1371" t="s">
        <v>509</v>
      </c>
      <c r="C341" s="141">
        <v>1669</v>
      </c>
      <c r="D341" s="142" t="s">
        <v>361</v>
      </c>
      <c r="E341" s="50"/>
      <c r="F341" s="51"/>
      <c r="G341" s="50"/>
      <c r="H341" s="51"/>
    </row>
    <row r="342" spans="1:8">
      <c r="A342" s="1367" t="s">
        <v>1652</v>
      </c>
      <c r="B342" s="1368" t="s">
        <v>1653</v>
      </c>
      <c r="C342" s="139">
        <v>1515</v>
      </c>
      <c r="D342" s="140" t="s">
        <v>361</v>
      </c>
      <c r="E342" s="50"/>
      <c r="F342" s="51"/>
      <c r="G342" s="50"/>
      <c r="H342" s="51"/>
    </row>
    <row r="343" spans="1:8">
      <c r="A343" s="1370" t="s">
        <v>1658</v>
      </c>
      <c r="B343" s="1371" t="s">
        <v>1659</v>
      </c>
      <c r="C343" s="141" t="s">
        <v>361</v>
      </c>
      <c r="D343" s="142" t="s">
        <v>1083</v>
      </c>
      <c r="E343" s="50"/>
      <c r="F343" s="51"/>
      <c r="G343" s="50"/>
      <c r="H343" s="51"/>
    </row>
    <row r="344" spans="1:8">
      <c r="A344" s="1367" t="s">
        <v>1654</v>
      </c>
      <c r="B344" s="1368" t="s">
        <v>1655</v>
      </c>
      <c r="C344" s="139" t="s">
        <v>361</v>
      </c>
      <c r="D344" s="140" t="s">
        <v>1083</v>
      </c>
      <c r="E344" s="50"/>
      <c r="F344" s="51"/>
      <c r="G344" s="50"/>
      <c r="H344" s="51"/>
    </row>
    <row r="345" spans="1:8">
      <c r="A345" s="1370" t="s">
        <v>1656</v>
      </c>
      <c r="B345" s="1371" t="s">
        <v>1657</v>
      </c>
      <c r="C345" s="141">
        <v>1588</v>
      </c>
      <c r="D345" s="142" t="s">
        <v>361</v>
      </c>
      <c r="E345" s="50"/>
      <c r="F345" s="51"/>
      <c r="G345" s="50"/>
      <c r="H345" s="51"/>
    </row>
    <row r="346" spans="1:8">
      <c r="A346" s="1367" t="s">
        <v>1660</v>
      </c>
      <c r="B346" s="1368" t="s">
        <v>1661</v>
      </c>
      <c r="C346" s="139" t="s">
        <v>361</v>
      </c>
      <c r="D346" s="140" t="s">
        <v>1083</v>
      </c>
      <c r="E346" s="50"/>
      <c r="F346" s="51"/>
      <c r="G346" s="50"/>
      <c r="H346" s="51"/>
    </row>
    <row r="347" spans="1:8">
      <c r="A347" s="1370" t="s">
        <v>1662</v>
      </c>
      <c r="B347" s="1371" t="s">
        <v>1663</v>
      </c>
      <c r="C347" s="141" t="s">
        <v>361</v>
      </c>
      <c r="D347" s="142" t="s">
        <v>1083</v>
      </c>
      <c r="E347" s="50"/>
      <c r="F347" s="51"/>
      <c r="G347" s="50"/>
      <c r="H347" s="51"/>
    </row>
    <row r="348" spans="1:8">
      <c r="A348" s="1367" t="s">
        <v>1666</v>
      </c>
      <c r="B348" s="1368" t="s">
        <v>1667</v>
      </c>
      <c r="C348" s="139" t="s">
        <v>361</v>
      </c>
      <c r="D348" s="140" t="s">
        <v>1083</v>
      </c>
      <c r="E348" s="50"/>
      <c r="F348" s="51"/>
      <c r="G348" s="50"/>
      <c r="H348" s="51"/>
    </row>
    <row r="349" spans="1:8">
      <c r="A349" s="1370" t="s">
        <v>1668</v>
      </c>
      <c r="B349" s="1371" t="s">
        <v>1669</v>
      </c>
      <c r="C349" s="141">
        <v>1829</v>
      </c>
      <c r="D349" s="142" t="s">
        <v>361</v>
      </c>
      <c r="E349" s="50"/>
      <c r="F349" s="51"/>
      <c r="G349" s="50"/>
      <c r="H349" s="51"/>
    </row>
    <row r="350" spans="1:8">
      <c r="A350" s="1367" t="s">
        <v>1670</v>
      </c>
      <c r="B350" s="1368" t="s">
        <v>1671</v>
      </c>
      <c r="C350" s="139">
        <v>1429</v>
      </c>
      <c r="D350" s="140" t="s">
        <v>361</v>
      </c>
      <c r="E350" s="50"/>
      <c r="F350" s="51"/>
      <c r="G350" s="50"/>
      <c r="H350" s="51"/>
    </row>
    <row r="351" spans="1:8">
      <c r="A351" s="1370" t="s">
        <v>1672</v>
      </c>
      <c r="B351" s="1371" t="s">
        <v>1673</v>
      </c>
      <c r="C351" s="141">
        <v>1894</v>
      </c>
      <c r="D351" s="142" t="s">
        <v>361</v>
      </c>
      <c r="E351" s="50"/>
      <c r="F351" s="51"/>
      <c r="G351" s="50"/>
      <c r="H351" s="51"/>
    </row>
    <row r="352" spans="1:8">
      <c r="A352" s="1367" t="s">
        <v>1664</v>
      </c>
      <c r="B352" s="1368" t="s">
        <v>1665</v>
      </c>
      <c r="C352" s="139" t="s">
        <v>361</v>
      </c>
      <c r="D352" s="140" t="s">
        <v>1083</v>
      </c>
      <c r="E352" s="50"/>
      <c r="F352" s="51"/>
      <c r="G352" s="50"/>
      <c r="H352" s="51"/>
    </row>
    <row r="353" spans="1:8">
      <c r="A353" s="1370" t="s">
        <v>330</v>
      </c>
      <c r="B353" s="1371" t="s">
        <v>508</v>
      </c>
      <c r="C353" s="141">
        <v>1719</v>
      </c>
      <c r="D353" s="142" t="s">
        <v>361</v>
      </c>
      <c r="E353" s="50"/>
      <c r="F353" s="51"/>
      <c r="G353" s="50"/>
      <c r="H353" s="51"/>
    </row>
    <row r="354" spans="1:8">
      <c r="A354" s="1367" t="s">
        <v>1677</v>
      </c>
      <c r="B354" s="1368" t="s">
        <v>1678</v>
      </c>
      <c r="C354" s="139">
        <v>1367</v>
      </c>
      <c r="D354" s="140" t="s">
        <v>361</v>
      </c>
      <c r="E354" s="50"/>
      <c r="F354" s="51"/>
      <c r="G354" s="50"/>
      <c r="H354" s="51"/>
    </row>
    <row r="355" spans="1:8">
      <c r="A355" s="1370" t="s">
        <v>1679</v>
      </c>
      <c r="B355" s="1371" t="s">
        <v>1680</v>
      </c>
      <c r="C355" s="141">
        <v>1919</v>
      </c>
      <c r="D355" s="142" t="s">
        <v>361</v>
      </c>
      <c r="E355" s="50"/>
      <c r="F355" s="51"/>
      <c r="G355" s="50"/>
      <c r="H355" s="51"/>
    </row>
    <row r="356" spans="1:8">
      <c r="A356" s="1367" t="s">
        <v>1681</v>
      </c>
      <c r="B356" s="1368" t="s">
        <v>1682</v>
      </c>
      <c r="C356" s="139" t="s">
        <v>361</v>
      </c>
      <c r="D356" s="140" t="s">
        <v>1083</v>
      </c>
      <c r="E356" s="50"/>
      <c r="F356" s="51"/>
      <c r="G356" s="50"/>
      <c r="H356" s="51"/>
    </row>
    <row r="357" spans="1:8">
      <c r="A357" s="1370" t="s">
        <v>1683</v>
      </c>
      <c r="B357" s="1371" t="s">
        <v>1684</v>
      </c>
      <c r="C357" s="141">
        <v>1841</v>
      </c>
      <c r="D357" s="142" t="s">
        <v>361</v>
      </c>
      <c r="E357" s="50"/>
      <c r="F357" s="51"/>
      <c r="G357" s="50"/>
      <c r="H357" s="51"/>
    </row>
    <row r="358" spans="1:8">
      <c r="A358" s="1367" t="s">
        <v>1674</v>
      </c>
      <c r="B358" s="1368" t="s">
        <v>1675</v>
      </c>
      <c r="C358" s="139">
        <v>1538</v>
      </c>
      <c r="D358" s="140" t="s">
        <v>361</v>
      </c>
      <c r="E358" s="50"/>
      <c r="F358" s="51"/>
      <c r="G358" s="50"/>
      <c r="H358" s="51"/>
    </row>
    <row r="359" spans="1:8">
      <c r="A359" s="1370" t="s">
        <v>330</v>
      </c>
      <c r="B359" s="1371" t="s">
        <v>1676</v>
      </c>
      <c r="C359" s="141">
        <v>1679</v>
      </c>
      <c r="D359" s="142" t="s">
        <v>361</v>
      </c>
      <c r="E359" s="50"/>
      <c r="F359" s="51"/>
      <c r="G359" s="50"/>
      <c r="H359" s="51"/>
    </row>
    <row r="360" spans="1:8">
      <c r="A360" s="1367" t="s">
        <v>25</v>
      </c>
      <c r="B360" s="1368" t="s">
        <v>507</v>
      </c>
      <c r="C360" s="139">
        <v>852</v>
      </c>
      <c r="D360" s="140" t="s">
        <v>361</v>
      </c>
      <c r="E360" s="50"/>
      <c r="F360" s="51"/>
      <c r="G360" s="50"/>
      <c r="H360" s="51"/>
    </row>
    <row r="361" spans="1:8">
      <c r="A361" s="1370" t="s">
        <v>31</v>
      </c>
      <c r="B361" s="1371" t="s">
        <v>506</v>
      </c>
      <c r="C361" s="141">
        <v>1293</v>
      </c>
      <c r="D361" s="142" t="s">
        <v>361</v>
      </c>
      <c r="E361" s="50"/>
      <c r="F361" s="51"/>
      <c r="G361" s="50"/>
      <c r="H361" s="51"/>
    </row>
    <row r="362" spans="1:8">
      <c r="A362" s="1367" t="s">
        <v>44</v>
      </c>
      <c r="B362" s="1368" t="s">
        <v>784</v>
      </c>
      <c r="C362" s="139">
        <v>557</v>
      </c>
      <c r="D362" s="140" t="s">
        <v>361</v>
      </c>
      <c r="E362" s="50"/>
      <c r="F362" s="51"/>
      <c r="G362" s="50"/>
      <c r="H362" s="51"/>
    </row>
    <row r="363" spans="1:8">
      <c r="A363" s="1370" t="s">
        <v>49</v>
      </c>
      <c r="B363" s="1371" t="s">
        <v>487</v>
      </c>
      <c r="C363" s="141">
        <v>852</v>
      </c>
      <c r="D363" s="142" t="s">
        <v>361</v>
      </c>
      <c r="E363" s="50"/>
      <c r="F363" s="51"/>
      <c r="G363" s="50"/>
      <c r="H363" s="51"/>
    </row>
    <row r="364" spans="1:8">
      <c r="A364" s="1367" t="s">
        <v>53</v>
      </c>
      <c r="B364" s="1368" t="s">
        <v>475</v>
      </c>
      <c r="C364" s="139">
        <v>631</v>
      </c>
      <c r="D364" s="140" t="s">
        <v>361</v>
      </c>
      <c r="E364" s="50"/>
      <c r="F364" s="51"/>
      <c r="G364" s="50"/>
      <c r="H364" s="51"/>
    </row>
    <row r="365" spans="1:8">
      <c r="A365" s="1370" t="s">
        <v>26</v>
      </c>
      <c r="B365" s="1371" t="s">
        <v>459</v>
      </c>
      <c r="C365" s="141">
        <v>835</v>
      </c>
      <c r="D365" s="142" t="s">
        <v>361</v>
      </c>
      <c r="E365" s="50"/>
      <c r="F365" s="51"/>
      <c r="G365" s="50"/>
      <c r="H365" s="51"/>
    </row>
    <row r="366" spans="1:8">
      <c r="A366" s="1367" t="s">
        <v>29</v>
      </c>
      <c r="B366" s="1368" t="s">
        <v>444</v>
      </c>
      <c r="C366" s="139">
        <v>1988</v>
      </c>
      <c r="D366" s="140" t="s">
        <v>361</v>
      </c>
      <c r="E366" s="50"/>
      <c r="F366" s="51"/>
      <c r="G366" s="50"/>
      <c r="H366" s="51"/>
    </row>
    <row r="367" spans="1:8">
      <c r="A367" s="1370" t="s">
        <v>29</v>
      </c>
      <c r="B367" s="1371" t="s">
        <v>443</v>
      </c>
      <c r="C367" s="141">
        <v>1988</v>
      </c>
      <c r="D367" s="142" t="s">
        <v>361</v>
      </c>
      <c r="E367" s="50"/>
      <c r="F367" s="51"/>
      <c r="G367" s="50"/>
      <c r="H367" s="51"/>
    </row>
    <row r="368" spans="1:8">
      <c r="A368" s="1367" t="s">
        <v>28</v>
      </c>
      <c r="B368" s="1368" t="s">
        <v>442</v>
      </c>
      <c r="C368" s="139">
        <v>2189</v>
      </c>
      <c r="D368" s="140" t="s">
        <v>361</v>
      </c>
      <c r="E368" s="50"/>
      <c r="F368" s="51"/>
      <c r="G368" s="50"/>
      <c r="H368" s="51"/>
    </row>
    <row r="369" spans="1:8">
      <c r="A369" s="1370" t="s">
        <v>1427</v>
      </c>
      <c r="B369" s="1371" t="s">
        <v>1428</v>
      </c>
      <c r="C369" s="141">
        <v>2236</v>
      </c>
      <c r="D369" s="142" t="s">
        <v>361</v>
      </c>
      <c r="E369" s="50"/>
      <c r="F369" s="51"/>
      <c r="G369" s="50"/>
      <c r="H369" s="51"/>
    </row>
    <row r="370" spans="1:8">
      <c r="A370" s="1367" t="s">
        <v>1425</v>
      </c>
      <c r="B370" s="1368" t="s">
        <v>1426</v>
      </c>
      <c r="C370" s="139" t="s">
        <v>361</v>
      </c>
      <c r="D370" s="140" t="s">
        <v>1083</v>
      </c>
      <c r="E370" s="50"/>
      <c r="F370" s="51"/>
      <c r="G370" s="50"/>
      <c r="H370" s="51"/>
    </row>
    <row r="371" spans="1:8">
      <c r="A371" s="1370" t="s">
        <v>1421</v>
      </c>
      <c r="B371" s="1371" t="s">
        <v>1422</v>
      </c>
      <c r="C371" s="141">
        <v>2097</v>
      </c>
      <c r="D371" s="142" t="s">
        <v>361</v>
      </c>
      <c r="E371" s="50"/>
      <c r="F371" s="51"/>
      <c r="G371" s="50"/>
      <c r="H371" s="51"/>
    </row>
    <row r="372" spans="1:8">
      <c r="A372" s="1367" t="s">
        <v>1423</v>
      </c>
      <c r="B372" s="1368" t="s">
        <v>1424</v>
      </c>
      <c r="C372" s="139" t="s">
        <v>361</v>
      </c>
      <c r="D372" s="140" t="s">
        <v>1083</v>
      </c>
      <c r="E372" s="50"/>
      <c r="F372" s="51"/>
      <c r="G372" s="50"/>
      <c r="H372" s="51"/>
    </row>
    <row r="373" spans="1:8">
      <c r="A373" s="1370" t="s">
        <v>37</v>
      </c>
      <c r="B373" s="1371" t="s">
        <v>441</v>
      </c>
      <c r="C373" s="141" t="s">
        <v>361</v>
      </c>
      <c r="D373" s="142" t="s">
        <v>1083</v>
      </c>
      <c r="E373" s="50"/>
      <c r="F373" s="51"/>
      <c r="G373" s="50"/>
      <c r="H373" s="51"/>
    </row>
    <row r="374" spans="1:8">
      <c r="A374" s="1367" t="s">
        <v>1429</v>
      </c>
      <c r="B374" s="1368" t="s">
        <v>1430</v>
      </c>
      <c r="C374" s="139" t="s">
        <v>361</v>
      </c>
      <c r="D374" s="140" t="s">
        <v>1083</v>
      </c>
      <c r="E374" s="50"/>
      <c r="F374" s="51"/>
      <c r="G374" s="50"/>
      <c r="H374" s="51"/>
    </row>
    <row r="375" spans="1:8">
      <c r="A375" s="1370" t="s">
        <v>1431</v>
      </c>
      <c r="B375" s="1371" t="s">
        <v>1432</v>
      </c>
      <c r="C375" s="141" t="s">
        <v>361</v>
      </c>
      <c r="D375" s="142" t="s">
        <v>1083</v>
      </c>
      <c r="E375" s="50"/>
      <c r="F375" s="51"/>
      <c r="G375" s="50"/>
      <c r="H375" s="51"/>
    </row>
    <row r="376" spans="1:8">
      <c r="A376" s="1367" t="s">
        <v>1435</v>
      </c>
      <c r="B376" s="1368" t="s">
        <v>1436</v>
      </c>
      <c r="C376" s="139" t="s">
        <v>361</v>
      </c>
      <c r="D376" s="140" t="s">
        <v>1083</v>
      </c>
      <c r="E376" s="50"/>
      <c r="F376" s="51"/>
      <c r="G376" s="50"/>
      <c r="H376" s="51"/>
    </row>
    <row r="377" spans="1:8">
      <c r="A377" s="1370" t="s">
        <v>1433</v>
      </c>
      <c r="B377" s="1371" t="s">
        <v>1434</v>
      </c>
      <c r="C377" s="141" t="s">
        <v>361</v>
      </c>
      <c r="D377" s="142" t="s">
        <v>1083</v>
      </c>
      <c r="E377" s="50"/>
      <c r="F377" s="51"/>
      <c r="G377" s="50"/>
      <c r="H377" s="51"/>
    </row>
    <row r="378" spans="1:8">
      <c r="A378" s="1367" t="s">
        <v>42</v>
      </c>
      <c r="B378" s="1368" t="s">
        <v>440</v>
      </c>
      <c r="C378" s="139">
        <v>1600</v>
      </c>
      <c r="D378" s="140" t="s">
        <v>361</v>
      </c>
      <c r="E378" s="50"/>
      <c r="F378" s="51"/>
      <c r="G378" s="50"/>
      <c r="H378" s="51"/>
    </row>
    <row r="379" spans="1:8">
      <c r="A379" s="1370" t="s">
        <v>42</v>
      </c>
      <c r="B379" s="1371" t="s">
        <v>1437</v>
      </c>
      <c r="C379" s="141">
        <v>1644</v>
      </c>
      <c r="D379" s="142" t="s">
        <v>361</v>
      </c>
      <c r="E379" s="50"/>
      <c r="F379" s="51"/>
      <c r="G379" s="50"/>
      <c r="H379" s="51"/>
    </row>
    <row r="380" spans="1:8">
      <c r="A380" s="1367" t="s">
        <v>1438</v>
      </c>
      <c r="B380" s="1368" t="s">
        <v>1439</v>
      </c>
      <c r="C380" s="139" t="s">
        <v>361</v>
      </c>
      <c r="D380" s="140" t="s">
        <v>1083</v>
      </c>
      <c r="E380" s="50"/>
      <c r="F380" s="51"/>
      <c r="G380" s="50"/>
      <c r="H380" s="51"/>
    </row>
    <row r="381" spans="1:8">
      <c r="A381" s="1370" t="s">
        <v>1440</v>
      </c>
      <c r="B381" s="1371" t="s">
        <v>1441</v>
      </c>
      <c r="C381" s="141" t="s">
        <v>361</v>
      </c>
      <c r="D381" s="142" t="s">
        <v>1083</v>
      </c>
      <c r="E381" s="50"/>
      <c r="F381" s="51"/>
      <c r="G381" s="50"/>
      <c r="H381" s="51"/>
    </row>
    <row r="382" spans="1:8">
      <c r="A382" s="1367" t="s">
        <v>1442</v>
      </c>
      <c r="B382" s="1368" t="s">
        <v>1443</v>
      </c>
      <c r="C382" s="139" t="s">
        <v>361</v>
      </c>
      <c r="D382" s="140" t="s">
        <v>1083</v>
      </c>
      <c r="E382" s="50"/>
      <c r="F382" s="51"/>
      <c r="G382" s="50"/>
      <c r="H382" s="51"/>
    </row>
    <row r="383" spans="1:8">
      <c r="A383" s="1370" t="s">
        <v>114</v>
      </c>
      <c r="B383" s="1371" t="s">
        <v>439</v>
      </c>
      <c r="C383" s="141">
        <v>1245</v>
      </c>
      <c r="D383" s="142" t="s">
        <v>361</v>
      </c>
      <c r="E383" s="50"/>
      <c r="F383" s="51"/>
      <c r="G383" s="50"/>
      <c r="H383" s="51"/>
    </row>
    <row r="384" spans="1:8">
      <c r="A384" s="1367" t="s">
        <v>1449</v>
      </c>
      <c r="B384" s="1368" t="s">
        <v>1450</v>
      </c>
      <c r="C384" s="139" t="s">
        <v>361</v>
      </c>
      <c r="D384" s="140" t="s">
        <v>1083</v>
      </c>
      <c r="E384" s="50"/>
      <c r="F384" s="51"/>
      <c r="G384" s="50"/>
      <c r="H384" s="51"/>
    </row>
    <row r="385" spans="1:8">
      <c r="A385" s="1370" t="s">
        <v>1444</v>
      </c>
      <c r="B385" s="1371" t="s">
        <v>1445</v>
      </c>
      <c r="C385" s="141" t="s">
        <v>361</v>
      </c>
      <c r="D385" s="142" t="s">
        <v>1083</v>
      </c>
      <c r="E385" s="50"/>
      <c r="F385" s="51"/>
      <c r="G385" s="50"/>
      <c r="H385" s="51"/>
    </row>
    <row r="386" spans="1:8">
      <c r="A386" s="1367" t="s">
        <v>114</v>
      </c>
      <c r="B386" s="1368" t="s">
        <v>1446</v>
      </c>
      <c r="C386" s="139">
        <v>1256</v>
      </c>
      <c r="D386" s="140" t="s">
        <v>361</v>
      </c>
      <c r="E386" s="50"/>
      <c r="F386" s="51"/>
      <c r="G386" s="50"/>
      <c r="H386" s="51"/>
    </row>
    <row r="387" spans="1:8">
      <c r="A387" s="1370" t="s">
        <v>1447</v>
      </c>
      <c r="B387" s="1371" t="s">
        <v>1448</v>
      </c>
      <c r="C387" s="141" t="s">
        <v>361</v>
      </c>
      <c r="D387" s="142" t="s">
        <v>1083</v>
      </c>
      <c r="E387" s="50"/>
      <c r="F387" s="51"/>
      <c r="G387" s="50"/>
      <c r="H387" s="51"/>
    </row>
    <row r="388" spans="1:8">
      <c r="A388" s="1367" t="s">
        <v>137</v>
      </c>
      <c r="B388" s="1368" t="s">
        <v>438</v>
      </c>
      <c r="C388" s="139">
        <v>2124</v>
      </c>
      <c r="D388" s="140" t="s">
        <v>361</v>
      </c>
      <c r="E388" s="50"/>
      <c r="F388" s="51"/>
      <c r="G388" s="50"/>
      <c r="H388" s="51"/>
    </row>
    <row r="389" spans="1:8">
      <c r="A389" s="1370" t="s">
        <v>1453</v>
      </c>
      <c r="B389" s="1371" t="s">
        <v>1454</v>
      </c>
      <c r="C389" s="141">
        <v>2077</v>
      </c>
      <c r="D389" s="142" t="s">
        <v>361</v>
      </c>
      <c r="E389" s="50"/>
      <c r="F389" s="51"/>
      <c r="G389" s="50"/>
      <c r="H389" s="51"/>
    </row>
    <row r="390" spans="1:8">
      <c r="A390" s="1367" t="s">
        <v>1451</v>
      </c>
      <c r="B390" s="1368" t="s">
        <v>1452</v>
      </c>
      <c r="C390" s="139">
        <v>1770</v>
      </c>
      <c r="D390" s="140" t="s">
        <v>361</v>
      </c>
      <c r="E390" s="50"/>
      <c r="F390" s="51"/>
      <c r="G390" s="50"/>
      <c r="H390" s="51"/>
    </row>
    <row r="391" spans="1:8">
      <c r="A391" s="1370" t="s">
        <v>1455</v>
      </c>
      <c r="B391" s="1371" t="s">
        <v>1456</v>
      </c>
      <c r="C391" s="141" t="s">
        <v>361</v>
      </c>
      <c r="D391" s="142" t="s">
        <v>1083</v>
      </c>
      <c r="E391" s="50"/>
      <c r="F391" s="51"/>
      <c r="G391" s="50"/>
      <c r="H391" s="51"/>
    </row>
    <row r="392" spans="1:8">
      <c r="A392" s="1367" t="s">
        <v>1457</v>
      </c>
      <c r="B392" s="1368" t="s">
        <v>1458</v>
      </c>
      <c r="C392" s="139">
        <v>2145</v>
      </c>
      <c r="D392" s="140" t="s">
        <v>361</v>
      </c>
      <c r="E392" s="50"/>
      <c r="F392" s="51"/>
      <c r="G392" s="50"/>
      <c r="H392" s="51"/>
    </row>
    <row r="393" spans="1:8">
      <c r="A393" s="1370" t="s">
        <v>160</v>
      </c>
      <c r="B393" s="1371" t="s">
        <v>437</v>
      </c>
      <c r="C393" s="141">
        <v>1878</v>
      </c>
      <c r="D393" s="142" t="s">
        <v>361</v>
      </c>
      <c r="E393" s="50"/>
      <c r="F393" s="51"/>
      <c r="G393" s="50"/>
      <c r="H393" s="51"/>
    </row>
    <row r="394" spans="1:8">
      <c r="A394" s="1367" t="s">
        <v>1459</v>
      </c>
      <c r="B394" s="1368" t="s">
        <v>1460</v>
      </c>
      <c r="C394" s="139">
        <v>2567</v>
      </c>
      <c r="D394" s="140" t="s">
        <v>361</v>
      </c>
      <c r="E394" s="50"/>
      <c r="F394" s="51"/>
      <c r="G394" s="50"/>
      <c r="H394" s="51"/>
    </row>
    <row r="395" spans="1:8">
      <c r="A395" s="1370" t="s">
        <v>1461</v>
      </c>
      <c r="B395" s="1371" t="s">
        <v>1462</v>
      </c>
      <c r="C395" s="141" t="s">
        <v>361</v>
      </c>
      <c r="D395" s="142" t="s">
        <v>1083</v>
      </c>
      <c r="E395" s="50"/>
      <c r="F395" s="51"/>
      <c r="G395" s="50"/>
      <c r="H395" s="51"/>
    </row>
    <row r="396" spans="1:8">
      <c r="A396" s="1367" t="s">
        <v>1463</v>
      </c>
      <c r="B396" s="1368" t="s">
        <v>1464</v>
      </c>
      <c r="C396" s="139">
        <v>1319</v>
      </c>
      <c r="D396" s="140" t="s">
        <v>361</v>
      </c>
      <c r="E396" s="50"/>
      <c r="F396" s="51"/>
      <c r="G396" s="50"/>
      <c r="H396" s="51"/>
    </row>
    <row r="397" spans="1:8">
      <c r="A397" s="1370" t="s">
        <v>1465</v>
      </c>
      <c r="B397" s="1371" t="s">
        <v>1466</v>
      </c>
      <c r="C397" s="141">
        <v>2369</v>
      </c>
      <c r="D397" s="142" t="s">
        <v>361</v>
      </c>
      <c r="E397" s="50"/>
      <c r="F397" s="51"/>
      <c r="G397" s="50"/>
      <c r="H397" s="51"/>
    </row>
    <row r="398" spans="1:8">
      <c r="A398" s="1367" t="s">
        <v>162</v>
      </c>
      <c r="B398" s="1368" t="s">
        <v>436</v>
      </c>
      <c r="C398" s="139">
        <v>2544</v>
      </c>
      <c r="D398" s="140" t="s">
        <v>361</v>
      </c>
      <c r="E398" s="50"/>
      <c r="F398" s="51"/>
      <c r="G398" s="50"/>
      <c r="H398" s="51"/>
    </row>
    <row r="399" spans="1:8">
      <c r="A399" s="1370" t="s">
        <v>1467</v>
      </c>
      <c r="B399" s="1371" t="s">
        <v>1468</v>
      </c>
      <c r="C399" s="141">
        <v>2417</v>
      </c>
      <c r="D399" s="142" t="s">
        <v>361</v>
      </c>
      <c r="E399" s="50"/>
      <c r="F399" s="51"/>
      <c r="G399" s="50"/>
      <c r="H399" s="51"/>
    </row>
    <row r="400" spans="1:8">
      <c r="A400" s="1367" t="s">
        <v>1469</v>
      </c>
      <c r="B400" s="1368" t="s">
        <v>1470</v>
      </c>
      <c r="C400" s="139" t="s">
        <v>361</v>
      </c>
      <c r="D400" s="140" t="s">
        <v>1083</v>
      </c>
      <c r="E400" s="50"/>
      <c r="F400" s="51"/>
      <c r="G400" s="50"/>
      <c r="H400" s="51"/>
    </row>
    <row r="401" spans="1:8">
      <c r="A401" s="1370" t="s">
        <v>1473</v>
      </c>
      <c r="B401" s="1371" t="s">
        <v>1474</v>
      </c>
      <c r="C401" s="141">
        <v>2784</v>
      </c>
      <c r="D401" s="142" t="s">
        <v>361</v>
      </c>
      <c r="E401" s="50"/>
      <c r="F401" s="51"/>
      <c r="G401" s="50"/>
      <c r="H401" s="51"/>
    </row>
    <row r="402" spans="1:8">
      <c r="A402" s="1367" t="s">
        <v>1471</v>
      </c>
      <c r="B402" s="1368" t="s">
        <v>1472</v>
      </c>
      <c r="C402" s="139" t="s">
        <v>361</v>
      </c>
      <c r="D402" s="140" t="s">
        <v>1083</v>
      </c>
      <c r="E402" s="50"/>
      <c r="F402" s="51"/>
      <c r="G402" s="50"/>
      <c r="H402" s="51"/>
    </row>
    <row r="403" spans="1:8">
      <c r="A403" s="1370" t="s">
        <v>168</v>
      </c>
      <c r="B403" s="1371" t="s">
        <v>435</v>
      </c>
      <c r="C403" s="141">
        <v>2562</v>
      </c>
      <c r="D403" s="142" t="s">
        <v>361</v>
      </c>
      <c r="E403" s="50"/>
      <c r="F403" s="51"/>
      <c r="G403" s="50"/>
      <c r="H403" s="51"/>
    </row>
    <row r="404" spans="1:8">
      <c r="A404" s="1367" t="s">
        <v>1475</v>
      </c>
      <c r="B404" s="1368" t="s">
        <v>1476</v>
      </c>
      <c r="C404" s="139">
        <v>3374</v>
      </c>
      <c r="D404" s="140" t="s">
        <v>361</v>
      </c>
      <c r="E404" s="50"/>
      <c r="F404" s="51"/>
      <c r="G404" s="50"/>
      <c r="H404" s="51"/>
    </row>
    <row r="405" spans="1:8">
      <c r="A405" s="1370" t="s">
        <v>1477</v>
      </c>
      <c r="B405" s="1371" t="s">
        <v>1478</v>
      </c>
      <c r="C405" s="141" t="s">
        <v>361</v>
      </c>
      <c r="D405" s="142" t="s">
        <v>1083</v>
      </c>
      <c r="E405" s="50"/>
      <c r="F405" s="51"/>
      <c r="G405" s="50"/>
      <c r="H405" s="51"/>
    </row>
    <row r="406" spans="1:8">
      <c r="A406" s="1367" t="s">
        <v>1479</v>
      </c>
      <c r="B406" s="1368" t="s">
        <v>1480</v>
      </c>
      <c r="C406" s="139" t="s">
        <v>361</v>
      </c>
      <c r="D406" s="140" t="s">
        <v>1083</v>
      </c>
      <c r="E406" s="50"/>
      <c r="F406" s="51"/>
      <c r="G406" s="50"/>
      <c r="H406" s="51"/>
    </row>
    <row r="407" spans="1:8">
      <c r="A407" s="1370" t="s">
        <v>1481</v>
      </c>
      <c r="B407" s="1371" t="s">
        <v>1482</v>
      </c>
      <c r="C407" s="141" t="s">
        <v>361</v>
      </c>
      <c r="D407" s="142" t="s">
        <v>1083</v>
      </c>
      <c r="E407" s="50"/>
      <c r="F407" s="51"/>
      <c r="G407" s="50"/>
      <c r="H407" s="51"/>
    </row>
    <row r="408" spans="1:8">
      <c r="A408" s="1367" t="s">
        <v>1487</v>
      </c>
      <c r="B408" s="1368" t="s">
        <v>1488</v>
      </c>
      <c r="C408" s="139">
        <v>1640</v>
      </c>
      <c r="D408" s="140" t="s">
        <v>361</v>
      </c>
      <c r="E408" s="50"/>
      <c r="F408" s="51"/>
      <c r="G408" s="50"/>
      <c r="H408" s="51"/>
    </row>
    <row r="409" spans="1:8">
      <c r="A409" s="1370" t="s">
        <v>1489</v>
      </c>
      <c r="B409" s="1371" t="s">
        <v>1490</v>
      </c>
      <c r="C409" s="141">
        <v>1549</v>
      </c>
      <c r="D409" s="142" t="s">
        <v>361</v>
      </c>
      <c r="E409" s="50"/>
      <c r="F409" s="51"/>
      <c r="G409" s="50"/>
      <c r="H409" s="51"/>
    </row>
    <row r="410" spans="1:8">
      <c r="A410" s="1367" t="s">
        <v>1483</v>
      </c>
      <c r="B410" s="1368" t="s">
        <v>1484</v>
      </c>
      <c r="C410" s="139">
        <v>2738</v>
      </c>
      <c r="D410" s="140" t="s">
        <v>361</v>
      </c>
      <c r="E410" s="50"/>
      <c r="F410" s="51"/>
      <c r="G410" s="50"/>
      <c r="H410" s="51"/>
    </row>
    <row r="411" spans="1:8">
      <c r="A411" s="1370" t="s">
        <v>1485</v>
      </c>
      <c r="B411" s="1371" t="s">
        <v>1486</v>
      </c>
      <c r="C411" s="141" t="s">
        <v>361</v>
      </c>
      <c r="D411" s="142" t="s">
        <v>1083</v>
      </c>
      <c r="E411" s="50"/>
      <c r="F411" s="51"/>
      <c r="G411" s="50"/>
      <c r="H411" s="51"/>
    </row>
    <row r="412" spans="1:8">
      <c r="A412" s="1367" t="s">
        <v>1491</v>
      </c>
      <c r="B412" s="1368" t="s">
        <v>1492</v>
      </c>
      <c r="C412" s="139" t="s">
        <v>361</v>
      </c>
      <c r="D412" s="140" t="s">
        <v>1083</v>
      </c>
      <c r="E412" s="50"/>
      <c r="F412" s="51"/>
      <c r="G412" s="50"/>
      <c r="H412" s="51"/>
    </row>
    <row r="413" spans="1:8">
      <c r="A413" s="1370" t="s">
        <v>198</v>
      </c>
      <c r="B413" s="1371" t="s">
        <v>434</v>
      </c>
      <c r="C413" s="141" t="s">
        <v>361</v>
      </c>
      <c r="D413" s="142" t="s">
        <v>1083</v>
      </c>
      <c r="E413" s="50"/>
      <c r="F413" s="51"/>
      <c r="G413" s="50"/>
      <c r="H413" s="51"/>
    </row>
    <row r="414" spans="1:8">
      <c r="A414" s="1367" t="s">
        <v>1493</v>
      </c>
      <c r="B414" s="1368" t="s">
        <v>1494</v>
      </c>
      <c r="C414" s="139" t="s">
        <v>361</v>
      </c>
      <c r="D414" s="140" t="s">
        <v>1083</v>
      </c>
      <c r="E414" s="50"/>
      <c r="F414" s="51"/>
      <c r="G414" s="50"/>
      <c r="H414" s="51"/>
    </row>
    <row r="415" spans="1:8">
      <c r="A415" s="1370" t="s">
        <v>1495</v>
      </c>
      <c r="B415" s="1371" t="s">
        <v>1496</v>
      </c>
      <c r="C415" s="141" t="s">
        <v>361</v>
      </c>
      <c r="D415" s="142" t="s">
        <v>1083</v>
      </c>
      <c r="E415" s="50"/>
      <c r="F415" s="51"/>
      <c r="G415" s="50"/>
      <c r="H415" s="51"/>
    </row>
    <row r="416" spans="1:8">
      <c r="A416" s="1367" t="s">
        <v>198</v>
      </c>
      <c r="B416" s="1368" t="s">
        <v>1497</v>
      </c>
      <c r="C416" s="139" t="s">
        <v>361</v>
      </c>
      <c r="D416" s="140" t="s">
        <v>1083</v>
      </c>
      <c r="E416" s="50"/>
      <c r="F416" s="51"/>
      <c r="G416" s="50"/>
      <c r="H416" s="51"/>
    </row>
    <row r="417" spans="1:8">
      <c r="A417" s="1370" t="s">
        <v>219</v>
      </c>
      <c r="B417" s="1371" t="s">
        <v>433</v>
      </c>
      <c r="C417" s="141">
        <v>1517</v>
      </c>
      <c r="D417" s="142" t="s">
        <v>361</v>
      </c>
      <c r="E417" s="50"/>
      <c r="F417" s="51"/>
      <c r="G417" s="50"/>
      <c r="H417" s="51"/>
    </row>
    <row r="418" spans="1:8">
      <c r="A418" s="1367" t="s">
        <v>219</v>
      </c>
      <c r="B418" s="1368" t="s">
        <v>1498</v>
      </c>
      <c r="C418" s="139">
        <v>1714</v>
      </c>
      <c r="D418" s="140" t="s">
        <v>361</v>
      </c>
      <c r="E418" s="50"/>
      <c r="F418" s="51"/>
      <c r="G418" s="50"/>
      <c r="H418" s="51"/>
    </row>
    <row r="419" spans="1:8">
      <c r="A419" s="1370" t="s">
        <v>1499</v>
      </c>
      <c r="B419" s="1371" t="s">
        <v>1500</v>
      </c>
      <c r="C419" s="141" t="s">
        <v>361</v>
      </c>
      <c r="D419" s="142" t="s">
        <v>1083</v>
      </c>
      <c r="E419" s="50"/>
      <c r="F419" s="51"/>
      <c r="G419" s="50"/>
      <c r="H419" s="51"/>
    </row>
    <row r="420" spans="1:8">
      <c r="A420" s="1367" t="s">
        <v>1501</v>
      </c>
      <c r="B420" s="1368" t="s">
        <v>1502</v>
      </c>
      <c r="C420" s="139">
        <v>1427</v>
      </c>
      <c r="D420" s="140" t="s">
        <v>361</v>
      </c>
      <c r="E420" s="50"/>
      <c r="F420" s="51"/>
      <c r="G420" s="50"/>
      <c r="H420" s="51"/>
    </row>
    <row r="421" spans="1:8">
      <c r="A421" s="1370" t="s">
        <v>1503</v>
      </c>
      <c r="B421" s="1371" t="s">
        <v>1504</v>
      </c>
      <c r="C421" s="141">
        <v>1667</v>
      </c>
      <c r="D421" s="142" t="s">
        <v>361</v>
      </c>
      <c r="E421" s="50"/>
      <c r="F421" s="51"/>
      <c r="G421" s="50"/>
      <c r="H421" s="51"/>
    </row>
    <row r="422" spans="1:8">
      <c r="A422" s="1367" t="s">
        <v>250</v>
      </c>
      <c r="B422" s="1368" t="s">
        <v>432</v>
      </c>
      <c r="C422" s="139">
        <v>1899</v>
      </c>
      <c r="D422" s="140" t="s">
        <v>361</v>
      </c>
      <c r="E422" s="50"/>
      <c r="F422" s="51"/>
      <c r="G422" s="50"/>
      <c r="H422" s="51"/>
    </row>
    <row r="423" spans="1:8">
      <c r="A423" s="1370" t="s">
        <v>1505</v>
      </c>
      <c r="B423" s="1371" t="s">
        <v>1506</v>
      </c>
      <c r="C423" s="141">
        <v>2543</v>
      </c>
      <c r="D423" s="142" t="s">
        <v>361</v>
      </c>
      <c r="E423" s="50"/>
      <c r="F423" s="51"/>
      <c r="G423" s="50"/>
      <c r="H423" s="51"/>
    </row>
    <row r="424" spans="1:8">
      <c r="A424" s="1367" t="s">
        <v>1507</v>
      </c>
      <c r="B424" s="1368" t="s">
        <v>1508</v>
      </c>
      <c r="C424" s="139" t="s">
        <v>361</v>
      </c>
      <c r="D424" s="140" t="s">
        <v>1083</v>
      </c>
      <c r="E424" s="50"/>
      <c r="F424" s="51"/>
      <c r="G424" s="50"/>
      <c r="H424" s="51"/>
    </row>
    <row r="425" spans="1:8">
      <c r="A425" s="1370" t="s">
        <v>250</v>
      </c>
      <c r="B425" s="1371" t="s">
        <v>1509</v>
      </c>
      <c r="C425" s="141">
        <v>1687</v>
      </c>
      <c r="D425" s="142" t="s">
        <v>361</v>
      </c>
      <c r="E425" s="50"/>
      <c r="F425" s="51"/>
      <c r="G425" s="50"/>
      <c r="H425" s="51"/>
    </row>
    <row r="426" spans="1:8">
      <c r="A426" s="1367" t="s">
        <v>279</v>
      </c>
      <c r="B426" s="1368" t="s">
        <v>431</v>
      </c>
      <c r="C426" s="139">
        <v>1182</v>
      </c>
      <c r="D426" s="140" t="s">
        <v>361</v>
      </c>
      <c r="E426" s="50"/>
      <c r="F426" s="51"/>
      <c r="G426" s="50"/>
      <c r="H426" s="51"/>
    </row>
    <row r="427" spans="1:8">
      <c r="A427" s="1370" t="s">
        <v>279</v>
      </c>
      <c r="B427" s="1371" t="s">
        <v>1510</v>
      </c>
      <c r="C427" s="141">
        <v>1182</v>
      </c>
      <c r="D427" s="142" t="s">
        <v>361</v>
      </c>
      <c r="E427" s="50"/>
      <c r="F427" s="51"/>
      <c r="G427" s="50"/>
      <c r="H427" s="51"/>
    </row>
    <row r="428" spans="1:8">
      <c r="A428" s="1367" t="s">
        <v>295</v>
      </c>
      <c r="B428" s="1368" t="s">
        <v>430</v>
      </c>
      <c r="C428" s="139">
        <v>1506</v>
      </c>
      <c r="D428" s="140" t="s">
        <v>361</v>
      </c>
      <c r="E428" s="50"/>
      <c r="F428" s="51"/>
      <c r="G428" s="50"/>
      <c r="H428" s="51"/>
    </row>
    <row r="429" spans="1:8">
      <c r="A429" s="1370" t="s">
        <v>1511</v>
      </c>
      <c r="B429" s="1371" t="s">
        <v>1512</v>
      </c>
      <c r="C429" s="141">
        <v>1942</v>
      </c>
      <c r="D429" s="142" t="s">
        <v>361</v>
      </c>
      <c r="E429" s="50"/>
      <c r="F429" s="51"/>
      <c r="G429" s="50"/>
      <c r="H429" s="51"/>
    </row>
    <row r="430" spans="1:8">
      <c r="A430" s="1367" t="s">
        <v>1513</v>
      </c>
      <c r="B430" s="1368" t="s">
        <v>1514</v>
      </c>
      <c r="C430" s="139">
        <v>1066</v>
      </c>
      <c r="D430" s="140" t="s">
        <v>361</v>
      </c>
      <c r="E430" s="50"/>
      <c r="F430" s="51"/>
      <c r="G430" s="50"/>
      <c r="H430" s="51"/>
    </row>
    <row r="431" spans="1:8">
      <c r="A431" s="1370" t="s">
        <v>1515</v>
      </c>
      <c r="B431" s="1371" t="s">
        <v>1516</v>
      </c>
      <c r="C431" s="141" t="s">
        <v>361</v>
      </c>
      <c r="D431" s="142" t="s">
        <v>1083</v>
      </c>
      <c r="E431" s="50"/>
      <c r="F431" s="51"/>
      <c r="G431" s="50"/>
      <c r="H431" s="51"/>
    </row>
    <row r="432" spans="1:8">
      <c r="A432" s="1367" t="s">
        <v>295</v>
      </c>
      <c r="B432" s="1368" t="s">
        <v>1517</v>
      </c>
      <c r="C432" s="139">
        <v>1487</v>
      </c>
      <c r="D432" s="140" t="s">
        <v>361</v>
      </c>
      <c r="E432" s="50"/>
      <c r="F432" s="51"/>
      <c r="G432" s="50"/>
      <c r="H432" s="51"/>
    </row>
    <row r="433" spans="1:8">
      <c r="A433" s="1370" t="s">
        <v>1518</v>
      </c>
      <c r="B433" s="1371" t="s">
        <v>1519</v>
      </c>
      <c r="C433" s="141">
        <v>1567</v>
      </c>
      <c r="D433" s="142" t="s">
        <v>361</v>
      </c>
      <c r="E433" s="50"/>
      <c r="F433" s="51"/>
      <c r="G433" s="50"/>
      <c r="H433" s="51"/>
    </row>
    <row r="434" spans="1:8">
      <c r="A434" s="1367" t="s">
        <v>1520</v>
      </c>
      <c r="B434" s="1368" t="s">
        <v>1521</v>
      </c>
      <c r="C434" s="139">
        <v>1204</v>
      </c>
      <c r="D434" s="140" t="s">
        <v>361</v>
      </c>
      <c r="E434" s="50"/>
      <c r="F434" s="51"/>
      <c r="G434" s="50"/>
      <c r="H434" s="51"/>
    </row>
    <row r="435" spans="1:8">
      <c r="A435" s="1370" t="s">
        <v>304</v>
      </c>
      <c r="B435" s="1371" t="s">
        <v>429</v>
      </c>
      <c r="C435" s="141">
        <v>2025</v>
      </c>
      <c r="D435" s="142" t="s">
        <v>361</v>
      </c>
      <c r="E435" s="50"/>
      <c r="F435" s="51"/>
      <c r="G435" s="50"/>
      <c r="H435" s="51"/>
    </row>
    <row r="436" spans="1:8">
      <c r="A436" s="1367" t="s">
        <v>1522</v>
      </c>
      <c r="B436" s="1368" t="s">
        <v>1523</v>
      </c>
      <c r="C436" s="139" t="s">
        <v>361</v>
      </c>
      <c r="D436" s="140" t="s">
        <v>1083</v>
      </c>
      <c r="E436" s="50"/>
      <c r="F436" s="51"/>
      <c r="G436" s="50"/>
      <c r="H436" s="51"/>
    </row>
    <row r="437" spans="1:8">
      <c r="A437" s="1370" t="s">
        <v>1524</v>
      </c>
      <c r="B437" s="1371" t="s">
        <v>1525</v>
      </c>
      <c r="C437" s="141" t="s">
        <v>361</v>
      </c>
      <c r="D437" s="142" t="s">
        <v>1083</v>
      </c>
      <c r="E437" s="50"/>
      <c r="F437" s="51"/>
      <c r="G437" s="50"/>
      <c r="H437" s="51"/>
    </row>
    <row r="438" spans="1:8">
      <c r="A438" s="1367" t="s">
        <v>1526</v>
      </c>
      <c r="B438" s="1368" t="s">
        <v>1527</v>
      </c>
      <c r="C438" s="139" t="s">
        <v>361</v>
      </c>
      <c r="D438" s="140" t="s">
        <v>1083</v>
      </c>
      <c r="E438" s="50"/>
      <c r="F438" s="51"/>
      <c r="G438" s="50"/>
      <c r="H438" s="51"/>
    </row>
    <row r="439" spans="1:8">
      <c r="A439" s="1370" t="s">
        <v>1528</v>
      </c>
      <c r="B439" s="1371" t="s">
        <v>1529</v>
      </c>
      <c r="C439" s="141">
        <v>2285</v>
      </c>
      <c r="D439" s="142" t="s">
        <v>361</v>
      </c>
      <c r="E439" s="50"/>
      <c r="F439" s="51"/>
      <c r="G439" s="50"/>
      <c r="H439" s="51"/>
    </row>
    <row r="440" spans="1:8">
      <c r="A440" s="1367" t="s">
        <v>1530</v>
      </c>
      <c r="B440" s="1368" t="s">
        <v>1531</v>
      </c>
      <c r="C440" s="139">
        <v>1565</v>
      </c>
      <c r="D440" s="140" t="s">
        <v>361</v>
      </c>
      <c r="E440" s="50"/>
      <c r="F440" s="51"/>
      <c r="G440" s="50"/>
      <c r="H440" s="51"/>
    </row>
    <row r="441" spans="1:8">
      <c r="A441" s="1370" t="s">
        <v>1532</v>
      </c>
      <c r="B441" s="1371" t="s">
        <v>1533</v>
      </c>
      <c r="C441" s="141">
        <v>1883</v>
      </c>
      <c r="D441" s="142" t="s">
        <v>361</v>
      </c>
      <c r="E441" s="50"/>
      <c r="F441" s="51"/>
      <c r="G441" s="50"/>
      <c r="H441" s="51"/>
    </row>
    <row r="442" spans="1:8">
      <c r="A442" s="1367" t="s">
        <v>326</v>
      </c>
      <c r="B442" s="1368" t="s">
        <v>428</v>
      </c>
      <c r="C442" s="139">
        <v>1597</v>
      </c>
      <c r="D442" s="140" t="s">
        <v>361</v>
      </c>
      <c r="E442" s="50"/>
      <c r="F442" s="51"/>
      <c r="G442" s="50"/>
      <c r="H442" s="51"/>
    </row>
    <row r="443" spans="1:8">
      <c r="A443" s="1370" t="s">
        <v>1534</v>
      </c>
      <c r="B443" s="1371" t="s">
        <v>1535</v>
      </c>
      <c r="C443" s="141" t="s">
        <v>361</v>
      </c>
      <c r="D443" s="142" t="s">
        <v>1083</v>
      </c>
      <c r="E443" s="50"/>
      <c r="F443" s="51"/>
      <c r="G443" s="50"/>
      <c r="H443" s="51"/>
    </row>
    <row r="444" spans="1:8">
      <c r="A444" s="1367" t="s">
        <v>1536</v>
      </c>
      <c r="B444" s="1368" t="s">
        <v>1537</v>
      </c>
      <c r="C444" s="139" t="s">
        <v>361</v>
      </c>
      <c r="D444" s="140" t="s">
        <v>1083</v>
      </c>
      <c r="E444" s="50"/>
      <c r="F444" s="51"/>
      <c r="G444" s="50"/>
      <c r="H444" s="51"/>
    </row>
    <row r="445" spans="1:8">
      <c r="A445" s="1370" t="s">
        <v>1538</v>
      </c>
      <c r="B445" s="1371" t="s">
        <v>1539</v>
      </c>
      <c r="C445" s="141" t="s">
        <v>361</v>
      </c>
      <c r="D445" s="142" t="s">
        <v>1083</v>
      </c>
      <c r="E445" s="50"/>
      <c r="F445" s="51"/>
      <c r="G445" s="50"/>
      <c r="H445" s="51"/>
    </row>
    <row r="446" spans="1:8">
      <c r="A446" s="1367" t="s">
        <v>1540</v>
      </c>
      <c r="B446" s="1368" t="s">
        <v>1541</v>
      </c>
      <c r="C446" s="139" t="s">
        <v>361</v>
      </c>
      <c r="D446" s="140" t="s">
        <v>1083</v>
      </c>
      <c r="E446" s="50"/>
      <c r="F446" s="51"/>
      <c r="G446" s="50"/>
      <c r="H446" s="51"/>
    </row>
    <row r="447" spans="1:8">
      <c r="A447" s="1370" t="s">
        <v>341</v>
      </c>
      <c r="B447" s="1371" t="s">
        <v>427</v>
      </c>
      <c r="C447" s="141">
        <v>2095</v>
      </c>
      <c r="D447" s="142" t="s">
        <v>361</v>
      </c>
      <c r="E447" s="50"/>
      <c r="F447" s="51"/>
      <c r="G447" s="50"/>
      <c r="H447" s="51"/>
    </row>
    <row r="448" spans="1:8">
      <c r="A448" s="1367" t="s">
        <v>1545</v>
      </c>
      <c r="B448" s="1368" t="s">
        <v>1546</v>
      </c>
      <c r="C448" s="139">
        <v>1938</v>
      </c>
      <c r="D448" s="140" t="s">
        <v>361</v>
      </c>
      <c r="E448" s="50"/>
      <c r="F448" s="51"/>
      <c r="G448" s="50"/>
      <c r="H448" s="51"/>
    </row>
    <row r="449" spans="1:8">
      <c r="A449" s="1370" t="s">
        <v>1542</v>
      </c>
      <c r="B449" s="1371" t="s">
        <v>1543</v>
      </c>
      <c r="C449" s="141">
        <v>3061</v>
      </c>
      <c r="D449" s="142" t="s">
        <v>361</v>
      </c>
      <c r="E449" s="50"/>
      <c r="F449" s="51"/>
      <c r="G449" s="50"/>
      <c r="H449" s="51"/>
    </row>
    <row r="450" spans="1:8">
      <c r="A450" s="1367" t="s">
        <v>341</v>
      </c>
      <c r="B450" s="1368" t="s">
        <v>1544</v>
      </c>
      <c r="C450" s="139">
        <v>1531</v>
      </c>
      <c r="D450" s="140" t="s">
        <v>361</v>
      </c>
      <c r="E450" s="50"/>
      <c r="F450" s="51"/>
      <c r="G450" s="50"/>
      <c r="H450" s="51"/>
    </row>
    <row r="451" spans="1:8">
      <c r="A451" s="1370" t="s">
        <v>64</v>
      </c>
      <c r="B451" s="1371" t="s">
        <v>426</v>
      </c>
      <c r="C451" s="141">
        <v>937</v>
      </c>
      <c r="D451" s="142" t="s">
        <v>361</v>
      </c>
      <c r="E451" s="50"/>
      <c r="F451" s="51"/>
      <c r="G451" s="50"/>
      <c r="H451" s="51"/>
    </row>
    <row r="452" spans="1:8">
      <c r="A452" s="1367" t="s">
        <v>64</v>
      </c>
      <c r="B452" s="1368" t="s">
        <v>425</v>
      </c>
      <c r="C452" s="139">
        <v>937</v>
      </c>
      <c r="D452" s="140" t="s">
        <v>361</v>
      </c>
      <c r="E452" s="50"/>
      <c r="F452" s="51"/>
      <c r="G452" s="50"/>
      <c r="H452" s="51"/>
    </row>
    <row r="453" spans="1:8">
      <c r="A453" s="1370" t="s">
        <v>64</v>
      </c>
      <c r="B453" s="1371" t="s">
        <v>424</v>
      </c>
      <c r="C453" s="141">
        <v>937</v>
      </c>
      <c r="D453" s="142" t="s">
        <v>361</v>
      </c>
      <c r="E453" s="50"/>
      <c r="F453" s="51"/>
      <c r="G453" s="50"/>
      <c r="H453" s="51"/>
    </row>
    <row r="454" spans="1:8">
      <c r="A454" s="1367" t="s">
        <v>99</v>
      </c>
      <c r="B454" s="1368" t="s">
        <v>404</v>
      </c>
      <c r="C454" s="139">
        <v>1494</v>
      </c>
      <c r="D454" s="140" t="s">
        <v>361</v>
      </c>
      <c r="E454" s="50"/>
      <c r="F454" s="51"/>
      <c r="G454" s="50"/>
      <c r="H454" s="51"/>
    </row>
    <row r="455" spans="1:8">
      <c r="A455" s="1370" t="s">
        <v>99</v>
      </c>
      <c r="B455" s="1371" t="s">
        <v>403</v>
      </c>
      <c r="C455" s="141">
        <v>1494</v>
      </c>
      <c r="D455" s="142" t="s">
        <v>361</v>
      </c>
      <c r="E455" s="50"/>
      <c r="F455" s="51"/>
      <c r="G455" s="50"/>
      <c r="H455" s="51"/>
    </row>
    <row r="456" spans="1:8">
      <c r="A456" s="1367" t="s">
        <v>99</v>
      </c>
      <c r="B456" s="1368" t="s">
        <v>402</v>
      </c>
      <c r="C456" s="139">
        <v>1494</v>
      </c>
      <c r="D456" s="140" t="s">
        <v>361</v>
      </c>
      <c r="E456" s="46"/>
      <c r="F456" s="46"/>
      <c r="G456" s="46"/>
      <c r="H456" s="46"/>
    </row>
    <row r="457" spans="1:8">
      <c r="A457" s="143" t="s">
        <v>1775</v>
      </c>
      <c r="B457" s="138"/>
      <c r="C457" s="138"/>
      <c r="D457" s="138"/>
      <c r="E457" s="53"/>
      <c r="F457" s="53"/>
      <c r="G457" s="53"/>
      <c r="H457" s="53"/>
    </row>
    <row r="458" spans="1:8">
      <c r="A458" s="54"/>
      <c r="B458" s="46"/>
      <c r="C458" s="46"/>
      <c r="D458" s="46"/>
      <c r="E458" s="46"/>
      <c r="F458" s="46"/>
      <c r="G458" s="46"/>
      <c r="H458" s="46"/>
    </row>
    <row r="459" spans="1:8">
      <c r="A459" s="144" t="s">
        <v>389</v>
      </c>
      <c r="B459" s="138"/>
      <c r="C459" s="138"/>
      <c r="D459" s="138"/>
      <c r="E459" s="46"/>
      <c r="F459" s="46"/>
      <c r="G459" s="46"/>
      <c r="H459" s="46"/>
    </row>
    <row r="460" spans="1:8">
      <c r="A460" s="144" t="s">
        <v>1776</v>
      </c>
      <c r="B460" s="138"/>
      <c r="C460" s="138"/>
      <c r="D460" s="138"/>
      <c r="E460" s="46"/>
      <c r="F460" s="46"/>
      <c r="G460" s="46"/>
      <c r="H460" s="46"/>
    </row>
    <row r="461" spans="1:8">
      <c r="A461" s="144" t="s">
        <v>1777</v>
      </c>
      <c r="B461" s="138"/>
      <c r="C461" s="138"/>
      <c r="D461" s="138"/>
      <c r="E461" s="53"/>
      <c r="F461" s="53"/>
      <c r="G461" s="53"/>
      <c r="H461" s="53"/>
    </row>
    <row r="462" spans="1:8">
      <c r="A462" s="54"/>
      <c r="B462" s="46"/>
      <c r="C462" s="46"/>
      <c r="D462" s="46"/>
      <c r="E462" s="46"/>
      <c r="F462" s="46"/>
      <c r="G462" s="46"/>
      <c r="H462" s="46"/>
    </row>
    <row r="463" spans="1:8">
      <c r="A463" s="144" t="s">
        <v>1778</v>
      </c>
      <c r="B463" s="138"/>
      <c r="C463" s="138"/>
      <c r="D463" s="138"/>
      <c r="E463" s="46"/>
      <c r="F463" s="46"/>
      <c r="G463" s="46"/>
      <c r="H463" s="46"/>
    </row>
    <row r="464" spans="1:8">
      <c r="A464" s="144" t="s">
        <v>1779</v>
      </c>
      <c r="B464" s="138"/>
      <c r="C464" s="138"/>
      <c r="D464" s="138"/>
      <c r="E464" s="53"/>
      <c r="F464" s="53"/>
      <c r="G464" s="53"/>
      <c r="H464" s="53"/>
    </row>
    <row r="465" spans="1:1">
      <c r="A465" s="45"/>
    </row>
    <row r="466" spans="1:1">
      <c r="A466" s="143" t="s">
        <v>1904</v>
      </c>
    </row>
    <row r="467" spans="1:1">
      <c r="A467" s="52"/>
    </row>
  </sheetData>
  <autoFilter ref="A11:D457">
    <filterColumn colId="0">
      <filters>
        <filter val="Alto Alentejo"/>
        <filter val="Alto Minho"/>
        <filter val="Alto Tâmega"/>
        <filter val="Gâmbia-Pontes-Alto da Guerra"/>
        <filter val="União das freguesias de Alto do Seixalinho, Santo André e Verderena"/>
        <filter val="União das freguesias de Atalaia e Alto Estanqueiro-Jardia"/>
      </filters>
    </filterColumn>
  </autoFilter>
  <mergeCells count="897">
    <mergeCell ref="C6:D6"/>
    <mergeCell ref="C7:D7"/>
    <mergeCell ref="C8:D8"/>
    <mergeCell ref="C9:D9"/>
    <mergeCell ref="C10:D10"/>
    <mergeCell ref="C11:D11"/>
    <mergeCell ref="A23"/>
    <mergeCell ref="B23"/>
    <mergeCell ref="A18"/>
    <mergeCell ref="B18"/>
    <mergeCell ref="A19"/>
    <mergeCell ref="B19"/>
    <mergeCell ref="A20"/>
    <mergeCell ref="B20"/>
    <mergeCell ref="A15"/>
    <mergeCell ref="B15"/>
    <mergeCell ref="A16"/>
    <mergeCell ref="B16"/>
    <mergeCell ref="A17"/>
    <mergeCell ref="B17"/>
    <mergeCell ref="A12"/>
    <mergeCell ref="B12"/>
    <mergeCell ref="A13"/>
    <mergeCell ref="B13"/>
    <mergeCell ref="A27"/>
    <mergeCell ref="B27"/>
    <mergeCell ref="A28"/>
    <mergeCell ref="B28"/>
    <mergeCell ref="A29"/>
    <mergeCell ref="B29"/>
    <mergeCell ref="A24"/>
    <mergeCell ref="B24"/>
    <mergeCell ref="A25"/>
    <mergeCell ref="B25"/>
    <mergeCell ref="A26"/>
    <mergeCell ref="B26"/>
    <mergeCell ref="A33"/>
    <mergeCell ref="B33"/>
    <mergeCell ref="A34"/>
    <mergeCell ref="B34"/>
    <mergeCell ref="A35"/>
    <mergeCell ref="B35"/>
    <mergeCell ref="A30"/>
    <mergeCell ref="B30"/>
    <mergeCell ref="A31"/>
    <mergeCell ref="B31"/>
    <mergeCell ref="A32"/>
    <mergeCell ref="B32"/>
    <mergeCell ref="A39"/>
    <mergeCell ref="B39"/>
    <mergeCell ref="A40"/>
    <mergeCell ref="B40"/>
    <mergeCell ref="A41"/>
    <mergeCell ref="B41"/>
    <mergeCell ref="A36"/>
    <mergeCell ref="B36"/>
    <mergeCell ref="A37"/>
    <mergeCell ref="B37"/>
    <mergeCell ref="A38"/>
    <mergeCell ref="B38"/>
    <mergeCell ref="A45"/>
    <mergeCell ref="B45"/>
    <mergeCell ref="A46"/>
    <mergeCell ref="B46"/>
    <mergeCell ref="A47"/>
    <mergeCell ref="B47"/>
    <mergeCell ref="A42"/>
    <mergeCell ref="B42"/>
    <mergeCell ref="A43"/>
    <mergeCell ref="B43"/>
    <mergeCell ref="A44"/>
    <mergeCell ref="B44"/>
    <mergeCell ref="A51"/>
    <mergeCell ref="B51"/>
    <mergeCell ref="A52"/>
    <mergeCell ref="B52"/>
    <mergeCell ref="A53"/>
    <mergeCell ref="B53"/>
    <mergeCell ref="A48"/>
    <mergeCell ref="B48"/>
    <mergeCell ref="A49"/>
    <mergeCell ref="B49"/>
    <mergeCell ref="A50"/>
    <mergeCell ref="B50"/>
    <mergeCell ref="A57"/>
    <mergeCell ref="B57"/>
    <mergeCell ref="A58"/>
    <mergeCell ref="B58"/>
    <mergeCell ref="A59"/>
    <mergeCell ref="B59"/>
    <mergeCell ref="A54"/>
    <mergeCell ref="B54"/>
    <mergeCell ref="A55"/>
    <mergeCell ref="B55"/>
    <mergeCell ref="A56"/>
    <mergeCell ref="B56"/>
    <mergeCell ref="A63"/>
    <mergeCell ref="B63"/>
    <mergeCell ref="A64"/>
    <mergeCell ref="B64"/>
    <mergeCell ref="A65"/>
    <mergeCell ref="B65"/>
    <mergeCell ref="A60"/>
    <mergeCell ref="B60"/>
    <mergeCell ref="A61"/>
    <mergeCell ref="B61"/>
    <mergeCell ref="A62"/>
    <mergeCell ref="B62"/>
    <mergeCell ref="A69"/>
    <mergeCell ref="B69"/>
    <mergeCell ref="A70"/>
    <mergeCell ref="B70"/>
    <mergeCell ref="A71"/>
    <mergeCell ref="B71"/>
    <mergeCell ref="A66"/>
    <mergeCell ref="B66"/>
    <mergeCell ref="A67"/>
    <mergeCell ref="B67"/>
    <mergeCell ref="A68"/>
    <mergeCell ref="B68"/>
    <mergeCell ref="A75"/>
    <mergeCell ref="B75"/>
    <mergeCell ref="A76"/>
    <mergeCell ref="B76"/>
    <mergeCell ref="A77"/>
    <mergeCell ref="B77"/>
    <mergeCell ref="A72"/>
    <mergeCell ref="B72"/>
    <mergeCell ref="A73"/>
    <mergeCell ref="B73"/>
    <mergeCell ref="A74"/>
    <mergeCell ref="B74"/>
    <mergeCell ref="A81"/>
    <mergeCell ref="B81"/>
    <mergeCell ref="A82"/>
    <mergeCell ref="B82"/>
    <mergeCell ref="A83"/>
    <mergeCell ref="B83"/>
    <mergeCell ref="A78"/>
    <mergeCell ref="B78"/>
    <mergeCell ref="A79"/>
    <mergeCell ref="B79"/>
    <mergeCell ref="A80"/>
    <mergeCell ref="B80"/>
    <mergeCell ref="A87"/>
    <mergeCell ref="B87"/>
    <mergeCell ref="A88"/>
    <mergeCell ref="B88"/>
    <mergeCell ref="A89"/>
    <mergeCell ref="B89"/>
    <mergeCell ref="A84"/>
    <mergeCell ref="B84"/>
    <mergeCell ref="A85"/>
    <mergeCell ref="B85"/>
    <mergeCell ref="A86"/>
    <mergeCell ref="B86"/>
    <mergeCell ref="A93"/>
    <mergeCell ref="B93"/>
    <mergeCell ref="A94"/>
    <mergeCell ref="B94"/>
    <mergeCell ref="A95"/>
    <mergeCell ref="B95"/>
    <mergeCell ref="A90"/>
    <mergeCell ref="B90"/>
    <mergeCell ref="A91"/>
    <mergeCell ref="B91"/>
    <mergeCell ref="A92"/>
    <mergeCell ref="B92"/>
    <mergeCell ref="A99"/>
    <mergeCell ref="B99"/>
    <mergeCell ref="A100"/>
    <mergeCell ref="B100"/>
    <mergeCell ref="A101"/>
    <mergeCell ref="B101"/>
    <mergeCell ref="A96"/>
    <mergeCell ref="B96"/>
    <mergeCell ref="A97"/>
    <mergeCell ref="B97"/>
    <mergeCell ref="A98"/>
    <mergeCell ref="B98"/>
    <mergeCell ref="A105"/>
    <mergeCell ref="B105"/>
    <mergeCell ref="A106"/>
    <mergeCell ref="B106"/>
    <mergeCell ref="A107"/>
    <mergeCell ref="B107"/>
    <mergeCell ref="A102"/>
    <mergeCell ref="B102"/>
    <mergeCell ref="A103"/>
    <mergeCell ref="B103"/>
    <mergeCell ref="A104"/>
    <mergeCell ref="B104"/>
    <mergeCell ref="A111"/>
    <mergeCell ref="B111"/>
    <mergeCell ref="A112"/>
    <mergeCell ref="B112"/>
    <mergeCell ref="A113"/>
    <mergeCell ref="B113"/>
    <mergeCell ref="A108"/>
    <mergeCell ref="B108"/>
    <mergeCell ref="A109"/>
    <mergeCell ref="B109"/>
    <mergeCell ref="A110"/>
    <mergeCell ref="B110"/>
    <mergeCell ref="A117"/>
    <mergeCell ref="B117"/>
    <mergeCell ref="A118"/>
    <mergeCell ref="B118"/>
    <mergeCell ref="A119"/>
    <mergeCell ref="B119"/>
    <mergeCell ref="A114"/>
    <mergeCell ref="B114"/>
    <mergeCell ref="A115"/>
    <mergeCell ref="B115"/>
    <mergeCell ref="A116"/>
    <mergeCell ref="B116"/>
    <mergeCell ref="A123"/>
    <mergeCell ref="B123"/>
    <mergeCell ref="A124"/>
    <mergeCell ref="B124"/>
    <mergeCell ref="A125"/>
    <mergeCell ref="B125"/>
    <mergeCell ref="A120"/>
    <mergeCell ref="B120"/>
    <mergeCell ref="A121"/>
    <mergeCell ref="B121"/>
    <mergeCell ref="A122"/>
    <mergeCell ref="B122"/>
    <mergeCell ref="A129"/>
    <mergeCell ref="B129"/>
    <mergeCell ref="A130"/>
    <mergeCell ref="B130"/>
    <mergeCell ref="A131"/>
    <mergeCell ref="B131"/>
    <mergeCell ref="A126"/>
    <mergeCell ref="B126"/>
    <mergeCell ref="A127"/>
    <mergeCell ref="B127"/>
    <mergeCell ref="A128"/>
    <mergeCell ref="B128"/>
    <mergeCell ref="A135"/>
    <mergeCell ref="B135"/>
    <mergeCell ref="A136"/>
    <mergeCell ref="B136"/>
    <mergeCell ref="A137"/>
    <mergeCell ref="B137"/>
    <mergeCell ref="A132"/>
    <mergeCell ref="B132"/>
    <mergeCell ref="A133"/>
    <mergeCell ref="B133"/>
    <mergeCell ref="A134"/>
    <mergeCell ref="B134"/>
    <mergeCell ref="A141"/>
    <mergeCell ref="B141"/>
    <mergeCell ref="A142"/>
    <mergeCell ref="B142"/>
    <mergeCell ref="A143"/>
    <mergeCell ref="B143"/>
    <mergeCell ref="A138"/>
    <mergeCell ref="B138"/>
    <mergeCell ref="A139"/>
    <mergeCell ref="B139"/>
    <mergeCell ref="A140"/>
    <mergeCell ref="B140"/>
    <mergeCell ref="A147"/>
    <mergeCell ref="B147"/>
    <mergeCell ref="A148"/>
    <mergeCell ref="B148"/>
    <mergeCell ref="A149"/>
    <mergeCell ref="B149"/>
    <mergeCell ref="A144"/>
    <mergeCell ref="B144"/>
    <mergeCell ref="A145"/>
    <mergeCell ref="B145"/>
    <mergeCell ref="A146"/>
    <mergeCell ref="B146"/>
    <mergeCell ref="A153"/>
    <mergeCell ref="B153"/>
    <mergeCell ref="A154"/>
    <mergeCell ref="B154"/>
    <mergeCell ref="A155"/>
    <mergeCell ref="B155"/>
    <mergeCell ref="A150"/>
    <mergeCell ref="B150"/>
    <mergeCell ref="A151"/>
    <mergeCell ref="B151"/>
    <mergeCell ref="A152"/>
    <mergeCell ref="B152"/>
    <mergeCell ref="A159"/>
    <mergeCell ref="B159"/>
    <mergeCell ref="A160"/>
    <mergeCell ref="B160"/>
    <mergeCell ref="A161"/>
    <mergeCell ref="B161"/>
    <mergeCell ref="A156"/>
    <mergeCell ref="B156"/>
    <mergeCell ref="A157"/>
    <mergeCell ref="B157"/>
    <mergeCell ref="A158"/>
    <mergeCell ref="B158"/>
    <mergeCell ref="A165"/>
    <mergeCell ref="B165"/>
    <mergeCell ref="A166"/>
    <mergeCell ref="B166"/>
    <mergeCell ref="A167"/>
    <mergeCell ref="B167"/>
    <mergeCell ref="A162"/>
    <mergeCell ref="B162"/>
    <mergeCell ref="A163"/>
    <mergeCell ref="B163"/>
    <mergeCell ref="A164"/>
    <mergeCell ref="B164"/>
    <mergeCell ref="A171"/>
    <mergeCell ref="B171"/>
    <mergeCell ref="A172"/>
    <mergeCell ref="B172"/>
    <mergeCell ref="A173"/>
    <mergeCell ref="B173"/>
    <mergeCell ref="A168"/>
    <mergeCell ref="B168"/>
    <mergeCell ref="A169"/>
    <mergeCell ref="B169"/>
    <mergeCell ref="A170"/>
    <mergeCell ref="B170"/>
    <mergeCell ref="A177"/>
    <mergeCell ref="B177"/>
    <mergeCell ref="A178"/>
    <mergeCell ref="B178"/>
    <mergeCell ref="A179"/>
    <mergeCell ref="B179"/>
    <mergeCell ref="A174"/>
    <mergeCell ref="B174"/>
    <mergeCell ref="A175"/>
    <mergeCell ref="B175"/>
    <mergeCell ref="A176"/>
    <mergeCell ref="B176"/>
    <mergeCell ref="A183"/>
    <mergeCell ref="B183"/>
    <mergeCell ref="A184"/>
    <mergeCell ref="B184"/>
    <mergeCell ref="A185"/>
    <mergeCell ref="B185"/>
    <mergeCell ref="A180"/>
    <mergeCell ref="B180"/>
    <mergeCell ref="A181"/>
    <mergeCell ref="B181"/>
    <mergeCell ref="A182"/>
    <mergeCell ref="B182"/>
    <mergeCell ref="A189"/>
    <mergeCell ref="B189"/>
    <mergeCell ref="A190"/>
    <mergeCell ref="B190"/>
    <mergeCell ref="A191"/>
    <mergeCell ref="B191"/>
    <mergeCell ref="A186"/>
    <mergeCell ref="B186"/>
    <mergeCell ref="A187"/>
    <mergeCell ref="B187"/>
    <mergeCell ref="A188"/>
    <mergeCell ref="B188"/>
    <mergeCell ref="A195"/>
    <mergeCell ref="B195"/>
    <mergeCell ref="A196"/>
    <mergeCell ref="B196"/>
    <mergeCell ref="A197"/>
    <mergeCell ref="B197"/>
    <mergeCell ref="A192"/>
    <mergeCell ref="B192"/>
    <mergeCell ref="A193"/>
    <mergeCell ref="B193"/>
    <mergeCell ref="A194"/>
    <mergeCell ref="B194"/>
    <mergeCell ref="A201"/>
    <mergeCell ref="B201"/>
    <mergeCell ref="A202"/>
    <mergeCell ref="B202"/>
    <mergeCell ref="A203"/>
    <mergeCell ref="B203"/>
    <mergeCell ref="A198"/>
    <mergeCell ref="B198"/>
    <mergeCell ref="A199"/>
    <mergeCell ref="B199"/>
    <mergeCell ref="A200"/>
    <mergeCell ref="B200"/>
    <mergeCell ref="A207"/>
    <mergeCell ref="B207"/>
    <mergeCell ref="A208"/>
    <mergeCell ref="B208"/>
    <mergeCell ref="A209"/>
    <mergeCell ref="B209"/>
    <mergeCell ref="A204"/>
    <mergeCell ref="B204"/>
    <mergeCell ref="A205"/>
    <mergeCell ref="B205"/>
    <mergeCell ref="A206"/>
    <mergeCell ref="B206"/>
    <mergeCell ref="A213"/>
    <mergeCell ref="B213"/>
    <mergeCell ref="A214"/>
    <mergeCell ref="B214"/>
    <mergeCell ref="A215"/>
    <mergeCell ref="B215"/>
    <mergeCell ref="A210"/>
    <mergeCell ref="B210"/>
    <mergeCell ref="A211"/>
    <mergeCell ref="B211"/>
    <mergeCell ref="A212"/>
    <mergeCell ref="B212"/>
    <mergeCell ref="A219"/>
    <mergeCell ref="B219"/>
    <mergeCell ref="A220"/>
    <mergeCell ref="B220"/>
    <mergeCell ref="A221"/>
    <mergeCell ref="B221"/>
    <mergeCell ref="A216"/>
    <mergeCell ref="B216"/>
    <mergeCell ref="A217"/>
    <mergeCell ref="B217"/>
    <mergeCell ref="A218"/>
    <mergeCell ref="B218"/>
    <mergeCell ref="A225"/>
    <mergeCell ref="B225"/>
    <mergeCell ref="A226"/>
    <mergeCell ref="B226"/>
    <mergeCell ref="A227"/>
    <mergeCell ref="B227"/>
    <mergeCell ref="A222"/>
    <mergeCell ref="B222"/>
    <mergeCell ref="A223"/>
    <mergeCell ref="B223"/>
    <mergeCell ref="A224"/>
    <mergeCell ref="B224"/>
    <mergeCell ref="A231"/>
    <mergeCell ref="B231"/>
    <mergeCell ref="A232"/>
    <mergeCell ref="B232"/>
    <mergeCell ref="A233"/>
    <mergeCell ref="B233"/>
    <mergeCell ref="A228"/>
    <mergeCell ref="B228"/>
    <mergeCell ref="A229"/>
    <mergeCell ref="B229"/>
    <mergeCell ref="A230"/>
    <mergeCell ref="B230"/>
    <mergeCell ref="A237"/>
    <mergeCell ref="B237"/>
    <mergeCell ref="A238"/>
    <mergeCell ref="B238"/>
    <mergeCell ref="A239"/>
    <mergeCell ref="B239"/>
    <mergeCell ref="A234"/>
    <mergeCell ref="B234"/>
    <mergeCell ref="A235"/>
    <mergeCell ref="B235"/>
    <mergeCell ref="A236"/>
    <mergeCell ref="B236"/>
    <mergeCell ref="A243"/>
    <mergeCell ref="B243"/>
    <mergeCell ref="A244"/>
    <mergeCell ref="B244"/>
    <mergeCell ref="A245"/>
    <mergeCell ref="B245"/>
    <mergeCell ref="A240"/>
    <mergeCell ref="B240"/>
    <mergeCell ref="A241"/>
    <mergeCell ref="B241"/>
    <mergeCell ref="A242"/>
    <mergeCell ref="B242"/>
    <mergeCell ref="A249"/>
    <mergeCell ref="B249"/>
    <mergeCell ref="A250"/>
    <mergeCell ref="B250"/>
    <mergeCell ref="A251"/>
    <mergeCell ref="B251"/>
    <mergeCell ref="A246"/>
    <mergeCell ref="B246"/>
    <mergeCell ref="A247"/>
    <mergeCell ref="B247"/>
    <mergeCell ref="A248"/>
    <mergeCell ref="B248"/>
    <mergeCell ref="A255"/>
    <mergeCell ref="B255"/>
    <mergeCell ref="A256"/>
    <mergeCell ref="B256"/>
    <mergeCell ref="A257"/>
    <mergeCell ref="B257"/>
    <mergeCell ref="A252"/>
    <mergeCell ref="B252"/>
    <mergeCell ref="A253"/>
    <mergeCell ref="B253"/>
    <mergeCell ref="A254"/>
    <mergeCell ref="B254"/>
    <mergeCell ref="A261"/>
    <mergeCell ref="B261"/>
    <mergeCell ref="A262"/>
    <mergeCell ref="B262"/>
    <mergeCell ref="A263"/>
    <mergeCell ref="B263"/>
    <mergeCell ref="A258"/>
    <mergeCell ref="B258"/>
    <mergeCell ref="A259"/>
    <mergeCell ref="B259"/>
    <mergeCell ref="A260"/>
    <mergeCell ref="B260"/>
    <mergeCell ref="A267"/>
    <mergeCell ref="B267"/>
    <mergeCell ref="A268"/>
    <mergeCell ref="B268"/>
    <mergeCell ref="A269"/>
    <mergeCell ref="B269"/>
    <mergeCell ref="A264"/>
    <mergeCell ref="B264"/>
    <mergeCell ref="A265"/>
    <mergeCell ref="B265"/>
    <mergeCell ref="A266"/>
    <mergeCell ref="B266"/>
    <mergeCell ref="A273"/>
    <mergeCell ref="B273"/>
    <mergeCell ref="A274"/>
    <mergeCell ref="B274"/>
    <mergeCell ref="A275"/>
    <mergeCell ref="B275"/>
    <mergeCell ref="A270"/>
    <mergeCell ref="B270"/>
    <mergeCell ref="A271"/>
    <mergeCell ref="B271"/>
    <mergeCell ref="A272"/>
    <mergeCell ref="B272"/>
    <mergeCell ref="A279"/>
    <mergeCell ref="B279"/>
    <mergeCell ref="A280"/>
    <mergeCell ref="B280"/>
    <mergeCell ref="A281"/>
    <mergeCell ref="B281"/>
    <mergeCell ref="A276"/>
    <mergeCell ref="B276"/>
    <mergeCell ref="A277"/>
    <mergeCell ref="B277"/>
    <mergeCell ref="A278"/>
    <mergeCell ref="B278"/>
    <mergeCell ref="A285"/>
    <mergeCell ref="B285"/>
    <mergeCell ref="A286"/>
    <mergeCell ref="B286"/>
    <mergeCell ref="A287"/>
    <mergeCell ref="B287"/>
    <mergeCell ref="A282"/>
    <mergeCell ref="B282"/>
    <mergeCell ref="A283"/>
    <mergeCell ref="B283"/>
    <mergeCell ref="A284"/>
    <mergeCell ref="B284"/>
    <mergeCell ref="A291"/>
    <mergeCell ref="B291"/>
    <mergeCell ref="A292"/>
    <mergeCell ref="B292"/>
    <mergeCell ref="A293"/>
    <mergeCell ref="B293"/>
    <mergeCell ref="A288"/>
    <mergeCell ref="B288"/>
    <mergeCell ref="A289"/>
    <mergeCell ref="B289"/>
    <mergeCell ref="A290"/>
    <mergeCell ref="B290"/>
    <mergeCell ref="A297"/>
    <mergeCell ref="B297"/>
    <mergeCell ref="A298"/>
    <mergeCell ref="B298"/>
    <mergeCell ref="A299"/>
    <mergeCell ref="B299"/>
    <mergeCell ref="A294"/>
    <mergeCell ref="B294"/>
    <mergeCell ref="A295"/>
    <mergeCell ref="B295"/>
    <mergeCell ref="A296"/>
    <mergeCell ref="B296"/>
    <mergeCell ref="A303"/>
    <mergeCell ref="B303"/>
    <mergeCell ref="A304"/>
    <mergeCell ref="B304"/>
    <mergeCell ref="A305"/>
    <mergeCell ref="B305"/>
    <mergeCell ref="A300"/>
    <mergeCell ref="B300"/>
    <mergeCell ref="A301"/>
    <mergeCell ref="B301"/>
    <mergeCell ref="A302"/>
    <mergeCell ref="B302"/>
    <mergeCell ref="A309"/>
    <mergeCell ref="B309"/>
    <mergeCell ref="A310"/>
    <mergeCell ref="B310"/>
    <mergeCell ref="A311"/>
    <mergeCell ref="B311"/>
    <mergeCell ref="A306"/>
    <mergeCell ref="B306"/>
    <mergeCell ref="A307"/>
    <mergeCell ref="B307"/>
    <mergeCell ref="A308"/>
    <mergeCell ref="B308"/>
    <mergeCell ref="A315"/>
    <mergeCell ref="B315"/>
    <mergeCell ref="A316"/>
    <mergeCell ref="B316"/>
    <mergeCell ref="A317"/>
    <mergeCell ref="B317"/>
    <mergeCell ref="A312"/>
    <mergeCell ref="B312"/>
    <mergeCell ref="A313"/>
    <mergeCell ref="B313"/>
    <mergeCell ref="A314"/>
    <mergeCell ref="B314"/>
    <mergeCell ref="A321"/>
    <mergeCell ref="B321"/>
    <mergeCell ref="A322"/>
    <mergeCell ref="B322"/>
    <mergeCell ref="A323"/>
    <mergeCell ref="B323"/>
    <mergeCell ref="A318"/>
    <mergeCell ref="B318"/>
    <mergeCell ref="A319"/>
    <mergeCell ref="B319"/>
    <mergeCell ref="A320"/>
    <mergeCell ref="B320"/>
    <mergeCell ref="A327"/>
    <mergeCell ref="B327"/>
    <mergeCell ref="A328"/>
    <mergeCell ref="B328"/>
    <mergeCell ref="A329"/>
    <mergeCell ref="B329"/>
    <mergeCell ref="A324"/>
    <mergeCell ref="B324"/>
    <mergeCell ref="A325"/>
    <mergeCell ref="B325"/>
    <mergeCell ref="A326"/>
    <mergeCell ref="B326"/>
    <mergeCell ref="A333"/>
    <mergeCell ref="B333"/>
    <mergeCell ref="A334"/>
    <mergeCell ref="B334"/>
    <mergeCell ref="A335"/>
    <mergeCell ref="B335"/>
    <mergeCell ref="A330"/>
    <mergeCell ref="B330"/>
    <mergeCell ref="A331"/>
    <mergeCell ref="B331"/>
    <mergeCell ref="A332"/>
    <mergeCell ref="B332"/>
    <mergeCell ref="A339"/>
    <mergeCell ref="B339"/>
    <mergeCell ref="A340"/>
    <mergeCell ref="B340"/>
    <mergeCell ref="A341"/>
    <mergeCell ref="B341"/>
    <mergeCell ref="A336"/>
    <mergeCell ref="B336"/>
    <mergeCell ref="A337"/>
    <mergeCell ref="B337"/>
    <mergeCell ref="A338"/>
    <mergeCell ref="B338"/>
    <mergeCell ref="A345"/>
    <mergeCell ref="B345"/>
    <mergeCell ref="A346"/>
    <mergeCell ref="B346"/>
    <mergeCell ref="A347"/>
    <mergeCell ref="B347"/>
    <mergeCell ref="A342"/>
    <mergeCell ref="B342"/>
    <mergeCell ref="A343"/>
    <mergeCell ref="B343"/>
    <mergeCell ref="A344"/>
    <mergeCell ref="B344"/>
    <mergeCell ref="A351"/>
    <mergeCell ref="B351"/>
    <mergeCell ref="A352"/>
    <mergeCell ref="B352"/>
    <mergeCell ref="A353"/>
    <mergeCell ref="B353"/>
    <mergeCell ref="A348"/>
    <mergeCell ref="B348"/>
    <mergeCell ref="A349"/>
    <mergeCell ref="B349"/>
    <mergeCell ref="A350"/>
    <mergeCell ref="B350"/>
    <mergeCell ref="A357"/>
    <mergeCell ref="B357"/>
    <mergeCell ref="A358"/>
    <mergeCell ref="B358"/>
    <mergeCell ref="A359"/>
    <mergeCell ref="B359"/>
    <mergeCell ref="A354"/>
    <mergeCell ref="B354"/>
    <mergeCell ref="A355"/>
    <mergeCell ref="B355"/>
    <mergeCell ref="A356"/>
    <mergeCell ref="B356"/>
    <mergeCell ref="A363"/>
    <mergeCell ref="B363"/>
    <mergeCell ref="A364"/>
    <mergeCell ref="B364"/>
    <mergeCell ref="A365"/>
    <mergeCell ref="B365"/>
    <mergeCell ref="A360"/>
    <mergeCell ref="B360"/>
    <mergeCell ref="A361"/>
    <mergeCell ref="B361"/>
    <mergeCell ref="A362"/>
    <mergeCell ref="B362"/>
    <mergeCell ref="A369"/>
    <mergeCell ref="B369"/>
    <mergeCell ref="A370"/>
    <mergeCell ref="B370"/>
    <mergeCell ref="A371"/>
    <mergeCell ref="B371"/>
    <mergeCell ref="A366"/>
    <mergeCell ref="B366"/>
    <mergeCell ref="A367"/>
    <mergeCell ref="B367"/>
    <mergeCell ref="A368"/>
    <mergeCell ref="B368"/>
    <mergeCell ref="A375"/>
    <mergeCell ref="B375"/>
    <mergeCell ref="A376"/>
    <mergeCell ref="B376"/>
    <mergeCell ref="A377"/>
    <mergeCell ref="B377"/>
    <mergeCell ref="A372"/>
    <mergeCell ref="B372"/>
    <mergeCell ref="A373"/>
    <mergeCell ref="B373"/>
    <mergeCell ref="A374"/>
    <mergeCell ref="B374"/>
    <mergeCell ref="A381"/>
    <mergeCell ref="B381"/>
    <mergeCell ref="A382"/>
    <mergeCell ref="B382"/>
    <mergeCell ref="A383"/>
    <mergeCell ref="B383"/>
    <mergeCell ref="A378"/>
    <mergeCell ref="B378"/>
    <mergeCell ref="A379"/>
    <mergeCell ref="B379"/>
    <mergeCell ref="A380"/>
    <mergeCell ref="B380"/>
    <mergeCell ref="A387"/>
    <mergeCell ref="B387"/>
    <mergeCell ref="A388"/>
    <mergeCell ref="B388"/>
    <mergeCell ref="A389"/>
    <mergeCell ref="B389"/>
    <mergeCell ref="A384"/>
    <mergeCell ref="B384"/>
    <mergeCell ref="A385"/>
    <mergeCell ref="B385"/>
    <mergeCell ref="A386"/>
    <mergeCell ref="B386"/>
    <mergeCell ref="A393"/>
    <mergeCell ref="B393"/>
    <mergeCell ref="A394"/>
    <mergeCell ref="B394"/>
    <mergeCell ref="A395"/>
    <mergeCell ref="B395"/>
    <mergeCell ref="A390"/>
    <mergeCell ref="B390"/>
    <mergeCell ref="A391"/>
    <mergeCell ref="B391"/>
    <mergeCell ref="A392"/>
    <mergeCell ref="B392"/>
    <mergeCell ref="A399"/>
    <mergeCell ref="B399"/>
    <mergeCell ref="A400"/>
    <mergeCell ref="B400"/>
    <mergeCell ref="A401"/>
    <mergeCell ref="B401"/>
    <mergeCell ref="A396"/>
    <mergeCell ref="B396"/>
    <mergeCell ref="A397"/>
    <mergeCell ref="B397"/>
    <mergeCell ref="A398"/>
    <mergeCell ref="B398"/>
    <mergeCell ref="A405"/>
    <mergeCell ref="B405"/>
    <mergeCell ref="A406"/>
    <mergeCell ref="B406"/>
    <mergeCell ref="A407"/>
    <mergeCell ref="B407"/>
    <mergeCell ref="A402"/>
    <mergeCell ref="B402"/>
    <mergeCell ref="A403"/>
    <mergeCell ref="B403"/>
    <mergeCell ref="A404"/>
    <mergeCell ref="B404"/>
    <mergeCell ref="A411"/>
    <mergeCell ref="B411"/>
    <mergeCell ref="A412"/>
    <mergeCell ref="B412"/>
    <mergeCell ref="A413"/>
    <mergeCell ref="B413"/>
    <mergeCell ref="A408"/>
    <mergeCell ref="B408"/>
    <mergeCell ref="A409"/>
    <mergeCell ref="B409"/>
    <mergeCell ref="A410"/>
    <mergeCell ref="B410"/>
    <mergeCell ref="A417"/>
    <mergeCell ref="B417"/>
    <mergeCell ref="A418"/>
    <mergeCell ref="B418"/>
    <mergeCell ref="A419"/>
    <mergeCell ref="B419"/>
    <mergeCell ref="A414"/>
    <mergeCell ref="B414"/>
    <mergeCell ref="A415"/>
    <mergeCell ref="B415"/>
    <mergeCell ref="A416"/>
    <mergeCell ref="B416"/>
    <mergeCell ref="A423"/>
    <mergeCell ref="B423"/>
    <mergeCell ref="A424"/>
    <mergeCell ref="B424"/>
    <mergeCell ref="A425"/>
    <mergeCell ref="B425"/>
    <mergeCell ref="A420"/>
    <mergeCell ref="B420"/>
    <mergeCell ref="A421"/>
    <mergeCell ref="B421"/>
    <mergeCell ref="A422"/>
    <mergeCell ref="B422"/>
    <mergeCell ref="A429"/>
    <mergeCell ref="B429"/>
    <mergeCell ref="A430"/>
    <mergeCell ref="B430"/>
    <mergeCell ref="A431"/>
    <mergeCell ref="B431"/>
    <mergeCell ref="A426"/>
    <mergeCell ref="B426"/>
    <mergeCell ref="A427"/>
    <mergeCell ref="B427"/>
    <mergeCell ref="A428"/>
    <mergeCell ref="B428"/>
    <mergeCell ref="A435"/>
    <mergeCell ref="B435"/>
    <mergeCell ref="A436"/>
    <mergeCell ref="B436"/>
    <mergeCell ref="A437"/>
    <mergeCell ref="B437"/>
    <mergeCell ref="A432"/>
    <mergeCell ref="B432"/>
    <mergeCell ref="A433"/>
    <mergeCell ref="B433"/>
    <mergeCell ref="A434"/>
    <mergeCell ref="B434"/>
    <mergeCell ref="A441"/>
    <mergeCell ref="B441"/>
    <mergeCell ref="A442"/>
    <mergeCell ref="B442"/>
    <mergeCell ref="A443"/>
    <mergeCell ref="B443"/>
    <mergeCell ref="A438"/>
    <mergeCell ref="B438"/>
    <mergeCell ref="A439"/>
    <mergeCell ref="B439"/>
    <mergeCell ref="A440"/>
    <mergeCell ref="B440"/>
    <mergeCell ref="B451"/>
    <mergeCell ref="A452"/>
    <mergeCell ref="B452"/>
    <mergeCell ref="A447"/>
    <mergeCell ref="B447"/>
    <mergeCell ref="A448"/>
    <mergeCell ref="B448"/>
    <mergeCell ref="A449"/>
    <mergeCell ref="B449"/>
    <mergeCell ref="A14"/>
    <mergeCell ref="B14"/>
    <mergeCell ref="A6:B11"/>
    <mergeCell ref="A456"/>
    <mergeCell ref="B456"/>
    <mergeCell ref="A453"/>
    <mergeCell ref="B453"/>
    <mergeCell ref="A454"/>
    <mergeCell ref="B454"/>
    <mergeCell ref="A455"/>
    <mergeCell ref="B455"/>
    <mergeCell ref="A450"/>
    <mergeCell ref="B450"/>
    <mergeCell ref="A444"/>
    <mergeCell ref="B444"/>
    <mergeCell ref="A445"/>
    <mergeCell ref="B445"/>
    <mergeCell ref="A446"/>
    <mergeCell ref="B446"/>
    <mergeCell ref="A21"/>
    <mergeCell ref="B21"/>
    <mergeCell ref="A22"/>
    <mergeCell ref="B22"/>
    <mergeCell ref="A451"/>
  </mergeCells>
  <conditionalFormatting sqref="A12:A456">
    <cfRule type="duplicateValues" dxfId="0" priority="1"/>
  </conditionalFormatting>
  <hyperlinks>
    <hyperlink ref="A1" r:id="rId1"/>
  </hyperlinks>
  <pageMargins left="0.7" right="0.7"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3"/>
  <sheetViews>
    <sheetView workbookViewId="0">
      <selection activeCell="F14" sqref="F14"/>
    </sheetView>
  </sheetViews>
  <sheetFormatPr defaultColWidth="9.1796875" defaultRowHeight="10"/>
  <cols>
    <col min="1" max="1" width="67.1796875" style="4" customWidth="1"/>
    <col min="2" max="2" width="10.1796875" style="4" customWidth="1"/>
    <col min="3" max="3" width="18.54296875" style="4" customWidth="1"/>
    <col min="4" max="4" width="15.1796875" style="4" customWidth="1"/>
    <col min="5" max="7" width="10.1796875" style="4" customWidth="1"/>
    <col min="8" max="8" width="12.54296875" style="4" bestFit="1" customWidth="1"/>
    <col min="9" max="9" width="7.81640625" style="4" bestFit="1" customWidth="1"/>
    <col min="10" max="10" width="11" style="4" bestFit="1" customWidth="1"/>
    <col min="11" max="16384" width="9.1796875" style="4"/>
  </cols>
  <sheetData>
    <row r="1" spans="1:4" ht="15" customHeight="1">
      <c r="A1" s="145" t="s">
        <v>1916</v>
      </c>
    </row>
    <row r="2" spans="1:4" ht="15" customHeight="1">
      <c r="A2" s="156" t="s">
        <v>1913</v>
      </c>
      <c r="B2" s="149"/>
      <c r="C2" s="149"/>
      <c r="D2" s="149"/>
    </row>
    <row r="3" spans="1:4" ht="15" customHeight="1">
      <c r="A3" s="156" t="s">
        <v>713</v>
      </c>
      <c r="B3" s="149"/>
      <c r="C3" s="149"/>
      <c r="D3" s="149"/>
    </row>
    <row r="4" spans="1:4" ht="15" customHeight="1"/>
    <row r="5" spans="1:4" ht="15" customHeight="1"/>
    <row r="6" spans="1:4" ht="60" customHeight="1">
      <c r="A6" s="1377" t="s">
        <v>364</v>
      </c>
      <c r="B6" s="1377"/>
      <c r="C6" s="1377" t="s">
        <v>1806</v>
      </c>
      <c r="D6" s="1377"/>
    </row>
    <row r="7" spans="1:4" ht="15" customHeight="1">
      <c r="A7" s="1377"/>
      <c r="B7" s="1377"/>
      <c r="C7" s="1378" t="s">
        <v>358</v>
      </c>
      <c r="D7" s="1378"/>
    </row>
    <row r="8" spans="1:4" ht="15" customHeight="1">
      <c r="A8" s="1377"/>
      <c r="B8" s="1377"/>
      <c r="C8" s="1378" t="s">
        <v>1914</v>
      </c>
      <c r="D8" s="1378"/>
    </row>
    <row r="9" spans="1:4" ht="15" customHeight="1">
      <c r="A9" s="1377"/>
      <c r="B9" s="1377"/>
      <c r="C9" s="1378" t="s">
        <v>1080</v>
      </c>
      <c r="D9" s="1378"/>
    </row>
    <row r="10" spans="1:4" ht="15" customHeight="1">
      <c r="A10" s="1375" t="s">
        <v>359</v>
      </c>
      <c r="B10" s="1376" t="s">
        <v>360</v>
      </c>
      <c r="C10" s="150">
        <v>5.61</v>
      </c>
      <c r="D10" s="152" t="s">
        <v>361</v>
      </c>
    </row>
    <row r="11" spans="1:4" ht="15" customHeight="1">
      <c r="A11" s="1373" t="s">
        <v>17</v>
      </c>
      <c r="B11" s="1374" t="s">
        <v>362</v>
      </c>
      <c r="C11" s="153">
        <v>5.63</v>
      </c>
      <c r="D11" s="155" t="s">
        <v>361</v>
      </c>
    </row>
    <row r="12" spans="1:4" ht="15" customHeight="1">
      <c r="A12" s="1375" t="s">
        <v>1</v>
      </c>
      <c r="B12" s="1376" t="s">
        <v>363</v>
      </c>
      <c r="C12" s="150">
        <v>4.8499999999999996</v>
      </c>
      <c r="D12" s="152" t="s">
        <v>361</v>
      </c>
    </row>
    <row r="13" spans="1:4" ht="15" customHeight="1">
      <c r="A13" s="1373" t="s">
        <v>67</v>
      </c>
      <c r="B13" s="1374" t="s">
        <v>372</v>
      </c>
      <c r="C13" s="154">
        <v>4</v>
      </c>
      <c r="D13" s="155" t="s">
        <v>361</v>
      </c>
    </row>
    <row r="14" spans="1:4" ht="15" customHeight="1">
      <c r="A14" s="1375" t="s">
        <v>66</v>
      </c>
      <c r="B14" s="1376" t="s">
        <v>373</v>
      </c>
      <c r="C14" s="150">
        <v>3.13</v>
      </c>
      <c r="D14" s="152" t="s">
        <v>361</v>
      </c>
    </row>
    <row r="15" spans="1:4" ht="15" customHeight="1">
      <c r="A15" s="1373" t="s">
        <v>101</v>
      </c>
      <c r="B15" s="1374" t="s">
        <v>374</v>
      </c>
      <c r="C15" s="154">
        <v>4</v>
      </c>
      <c r="D15" s="155" t="s">
        <v>361</v>
      </c>
    </row>
    <row r="16" spans="1:4" ht="15" customHeight="1">
      <c r="A16" s="1375" t="s">
        <v>187</v>
      </c>
      <c r="B16" s="1376" t="s">
        <v>375</v>
      </c>
      <c r="C16" s="151" t="s">
        <v>361</v>
      </c>
      <c r="D16" s="152" t="s">
        <v>1083</v>
      </c>
    </row>
    <row r="17" spans="1:4" ht="15" customHeight="1">
      <c r="A17" s="1373" t="s">
        <v>197</v>
      </c>
      <c r="B17" s="1374" t="s">
        <v>376</v>
      </c>
      <c r="C17" s="153">
        <v>3.37</v>
      </c>
      <c r="D17" s="155" t="s">
        <v>361</v>
      </c>
    </row>
    <row r="18" spans="1:4" ht="15" customHeight="1">
      <c r="A18" s="1375" t="s">
        <v>231</v>
      </c>
      <c r="B18" s="1376" t="s">
        <v>377</v>
      </c>
      <c r="C18" s="150">
        <v>2.86</v>
      </c>
      <c r="D18" s="152" t="s">
        <v>361</v>
      </c>
    </row>
    <row r="19" spans="1:4" ht="15" customHeight="1">
      <c r="A19" s="1373" t="s">
        <v>245</v>
      </c>
      <c r="B19" s="1374" t="s">
        <v>378</v>
      </c>
      <c r="C19" s="153">
        <v>2.88</v>
      </c>
      <c r="D19" s="155" t="s">
        <v>361</v>
      </c>
    </row>
    <row r="20" spans="1:4" ht="15" customHeight="1">
      <c r="A20" s="1375" t="s">
        <v>246</v>
      </c>
      <c r="B20" s="1376" t="s">
        <v>379</v>
      </c>
      <c r="C20" s="150">
        <v>3.51</v>
      </c>
      <c r="D20" s="152" t="s">
        <v>361</v>
      </c>
    </row>
    <row r="21" spans="1:4" ht="15" customHeight="1">
      <c r="A21" s="1373" t="s">
        <v>315</v>
      </c>
      <c r="B21" s="1374" t="s">
        <v>380</v>
      </c>
      <c r="C21" s="153">
        <v>3.48</v>
      </c>
      <c r="D21" s="155" t="s">
        <v>361</v>
      </c>
    </row>
    <row r="22" spans="1:4" ht="15" customHeight="1">
      <c r="A22" s="1375" t="s">
        <v>321</v>
      </c>
      <c r="B22" s="1376" t="s">
        <v>381</v>
      </c>
      <c r="C22" s="150">
        <v>4.7300000000000004</v>
      </c>
      <c r="D22" s="152" t="s">
        <v>361</v>
      </c>
    </row>
    <row r="23" spans="1:4" ht="15" customHeight="1">
      <c r="A23" s="1373" t="s">
        <v>333</v>
      </c>
      <c r="B23" s="1374" t="s">
        <v>382</v>
      </c>
      <c r="C23" s="153">
        <v>3.13</v>
      </c>
      <c r="D23" s="155" t="s">
        <v>361</v>
      </c>
    </row>
    <row r="24" spans="1:4" ht="15" customHeight="1">
      <c r="A24" s="1375" t="s">
        <v>61</v>
      </c>
      <c r="B24" s="1376" t="s">
        <v>365</v>
      </c>
      <c r="C24" s="150">
        <v>4.82</v>
      </c>
      <c r="D24" s="152" t="s">
        <v>361</v>
      </c>
    </row>
    <row r="25" spans="1:4" ht="15" customHeight="1">
      <c r="A25" s="1373" t="s">
        <v>60</v>
      </c>
      <c r="B25" s="1374" t="s">
        <v>383</v>
      </c>
      <c r="C25" s="153">
        <v>3.38</v>
      </c>
      <c r="D25" s="155" t="s">
        <v>361</v>
      </c>
    </row>
    <row r="26" spans="1:4" ht="15" customHeight="1">
      <c r="A26" s="1375" t="s">
        <v>80</v>
      </c>
      <c r="B26" s="1376" t="s">
        <v>384</v>
      </c>
      <c r="C26" s="150">
        <v>3.95</v>
      </c>
      <c r="D26" s="152" t="s">
        <v>361</v>
      </c>
    </row>
    <row r="27" spans="1:4" ht="15" customHeight="1">
      <c r="A27" s="1373" t="s">
        <v>91</v>
      </c>
      <c r="B27" s="1374" t="s">
        <v>385</v>
      </c>
      <c r="C27" s="153">
        <v>5.26</v>
      </c>
      <c r="D27" s="155" t="s">
        <v>361</v>
      </c>
    </row>
    <row r="28" spans="1:4" ht="15" customHeight="1">
      <c r="A28" s="1375" t="s">
        <v>132</v>
      </c>
      <c r="B28" s="1376" t="s">
        <v>386</v>
      </c>
      <c r="C28" s="150">
        <v>4.59</v>
      </c>
      <c r="D28" s="152" t="s">
        <v>361</v>
      </c>
    </row>
    <row r="29" spans="1:4" ht="15" customHeight="1">
      <c r="A29" s="1373" t="s">
        <v>305</v>
      </c>
      <c r="B29" s="1374" t="s">
        <v>387</v>
      </c>
      <c r="C29" s="154" t="s">
        <v>361</v>
      </c>
      <c r="D29" s="155" t="s">
        <v>1083</v>
      </c>
    </row>
    <row r="30" spans="1:4" ht="15" customHeight="1">
      <c r="A30" s="1375" t="s">
        <v>343</v>
      </c>
      <c r="B30" s="1376" t="s">
        <v>388</v>
      </c>
      <c r="C30" s="150">
        <v>3.39</v>
      </c>
      <c r="D30" s="152" t="s">
        <v>361</v>
      </c>
    </row>
    <row r="31" spans="1:4" ht="15" customHeight="1">
      <c r="A31" s="1373" t="s">
        <v>94</v>
      </c>
      <c r="B31" s="1374" t="s">
        <v>712</v>
      </c>
      <c r="C31" s="153">
        <v>3.57</v>
      </c>
      <c r="D31" s="155" t="s">
        <v>361</v>
      </c>
    </row>
    <row r="32" spans="1:4" ht="15" customHeight="1">
      <c r="A32" s="1375" t="s">
        <v>93</v>
      </c>
      <c r="B32" s="1376" t="s">
        <v>711</v>
      </c>
      <c r="C32" s="150">
        <v>2.86</v>
      </c>
      <c r="D32" s="152" t="s">
        <v>361</v>
      </c>
    </row>
    <row r="33" spans="1:4" ht="15" customHeight="1">
      <c r="A33" s="1373" t="s">
        <v>136</v>
      </c>
      <c r="B33" s="1374" t="s">
        <v>710</v>
      </c>
      <c r="C33" s="153">
        <v>2.91</v>
      </c>
      <c r="D33" s="155" t="s">
        <v>361</v>
      </c>
    </row>
    <row r="34" spans="1:4" ht="15" customHeight="1">
      <c r="A34" s="1375" t="s">
        <v>156</v>
      </c>
      <c r="B34" s="1376" t="s">
        <v>709</v>
      </c>
      <c r="C34" s="150">
        <v>3.75</v>
      </c>
      <c r="D34" s="152" t="s">
        <v>361</v>
      </c>
    </row>
    <row r="35" spans="1:4" ht="15" customHeight="1">
      <c r="A35" s="1373" t="s">
        <v>199</v>
      </c>
      <c r="B35" s="1374" t="s">
        <v>708</v>
      </c>
      <c r="C35" s="154" t="s">
        <v>361</v>
      </c>
      <c r="D35" s="155" t="s">
        <v>1083</v>
      </c>
    </row>
    <row r="36" spans="1:4" ht="15" customHeight="1">
      <c r="A36" s="1375" t="s">
        <v>255</v>
      </c>
      <c r="B36" s="1376" t="s">
        <v>707</v>
      </c>
      <c r="C36" s="150">
        <v>2.75</v>
      </c>
      <c r="D36" s="152" t="s">
        <v>361</v>
      </c>
    </row>
    <row r="37" spans="1:4" ht="15" customHeight="1">
      <c r="A37" s="1373" t="s">
        <v>323</v>
      </c>
      <c r="B37" s="1374" t="s">
        <v>706</v>
      </c>
      <c r="C37" s="154" t="s">
        <v>361</v>
      </c>
      <c r="D37" s="155" t="s">
        <v>1083</v>
      </c>
    </row>
    <row r="38" spans="1:4" ht="15" customHeight="1">
      <c r="A38" s="1375" t="s">
        <v>334</v>
      </c>
      <c r="B38" s="1376" t="s">
        <v>705</v>
      </c>
      <c r="C38" s="151">
        <v>4</v>
      </c>
      <c r="D38" s="152" t="s">
        <v>361</v>
      </c>
    </row>
    <row r="39" spans="1:4" ht="15" customHeight="1">
      <c r="A39" s="1373" t="s">
        <v>348</v>
      </c>
      <c r="B39" s="1374" t="s">
        <v>704</v>
      </c>
      <c r="C39" s="153">
        <v>3.12</v>
      </c>
      <c r="D39" s="155" t="s">
        <v>361</v>
      </c>
    </row>
    <row r="40" spans="1:4" ht="15" customHeight="1">
      <c r="A40" s="1375" t="s">
        <v>72</v>
      </c>
      <c r="B40" s="1376" t="s">
        <v>703</v>
      </c>
      <c r="C40" s="150">
        <v>6.12</v>
      </c>
      <c r="D40" s="152" t="s">
        <v>361</v>
      </c>
    </row>
    <row r="41" spans="1:4" ht="15" customHeight="1">
      <c r="A41" s="1373" t="s">
        <v>71</v>
      </c>
      <c r="B41" s="1374" t="s">
        <v>702</v>
      </c>
      <c r="C41" s="153">
        <v>3.73</v>
      </c>
      <c r="D41" s="155" t="s">
        <v>361</v>
      </c>
    </row>
    <row r="42" spans="1:4" ht="15" customHeight="1">
      <c r="A42" s="1375" t="s">
        <v>1081</v>
      </c>
      <c r="B42" s="1376" t="s">
        <v>1082</v>
      </c>
      <c r="C42" s="151" t="s">
        <v>361</v>
      </c>
      <c r="D42" s="152" t="s">
        <v>1083</v>
      </c>
    </row>
    <row r="43" spans="1:4" ht="15" customHeight="1">
      <c r="A43" s="1373" t="s">
        <v>1084</v>
      </c>
      <c r="B43" s="1374" t="s">
        <v>1085</v>
      </c>
      <c r="C43" s="154" t="s">
        <v>361</v>
      </c>
      <c r="D43" s="155" t="s">
        <v>1083</v>
      </c>
    </row>
    <row r="44" spans="1:4" ht="15" customHeight="1">
      <c r="A44" s="1375" t="s">
        <v>1086</v>
      </c>
      <c r="B44" s="1376" t="s">
        <v>1087</v>
      </c>
      <c r="C44" s="151" t="s">
        <v>361</v>
      </c>
      <c r="D44" s="152" t="s">
        <v>1083</v>
      </c>
    </row>
    <row r="45" spans="1:4" ht="15" customHeight="1">
      <c r="A45" s="1373" t="s">
        <v>1088</v>
      </c>
      <c r="B45" s="1374" t="s">
        <v>1089</v>
      </c>
      <c r="C45" s="154" t="s">
        <v>361</v>
      </c>
      <c r="D45" s="155" t="s">
        <v>1083</v>
      </c>
    </row>
    <row r="46" spans="1:4" ht="15" customHeight="1">
      <c r="A46" s="1375" t="s">
        <v>1090</v>
      </c>
      <c r="B46" s="1376" t="s">
        <v>1091</v>
      </c>
      <c r="C46" s="151" t="s">
        <v>361</v>
      </c>
      <c r="D46" s="152" t="s">
        <v>1083</v>
      </c>
    </row>
    <row r="47" spans="1:4" ht="15" customHeight="1">
      <c r="A47" s="1373" t="s">
        <v>1092</v>
      </c>
      <c r="B47" s="1374" t="s">
        <v>1093</v>
      </c>
      <c r="C47" s="154" t="s">
        <v>361</v>
      </c>
      <c r="D47" s="155" t="s">
        <v>1083</v>
      </c>
    </row>
    <row r="48" spans="1:4" ht="15" customHeight="1">
      <c r="A48" s="1375" t="s">
        <v>1094</v>
      </c>
      <c r="B48" s="1376" t="s">
        <v>1095</v>
      </c>
      <c r="C48" s="151" t="s">
        <v>361</v>
      </c>
      <c r="D48" s="152" t="s">
        <v>1083</v>
      </c>
    </row>
    <row r="49" spans="1:4" ht="15" customHeight="1">
      <c r="A49" s="1373" t="s">
        <v>1096</v>
      </c>
      <c r="B49" s="1374" t="s">
        <v>1097</v>
      </c>
      <c r="C49" s="154" t="s">
        <v>361</v>
      </c>
      <c r="D49" s="155" t="s">
        <v>1083</v>
      </c>
    </row>
    <row r="50" spans="1:4" ht="15" customHeight="1">
      <c r="A50" s="1375" t="s">
        <v>1098</v>
      </c>
      <c r="B50" s="1376" t="s">
        <v>1099</v>
      </c>
      <c r="C50" s="151" t="s">
        <v>361</v>
      </c>
      <c r="D50" s="152" t="s">
        <v>1083</v>
      </c>
    </row>
    <row r="51" spans="1:4" ht="15" customHeight="1">
      <c r="A51" s="1373" t="s">
        <v>1100</v>
      </c>
      <c r="B51" s="1374" t="s">
        <v>1101</v>
      </c>
      <c r="C51" s="154" t="s">
        <v>361</v>
      </c>
      <c r="D51" s="155" t="s">
        <v>1083</v>
      </c>
    </row>
    <row r="52" spans="1:4" ht="15" customHeight="1">
      <c r="A52" s="1375" t="s">
        <v>1106</v>
      </c>
      <c r="B52" s="1376" t="s">
        <v>1107</v>
      </c>
      <c r="C52" s="150">
        <v>4.07</v>
      </c>
      <c r="D52" s="152" t="s">
        <v>361</v>
      </c>
    </row>
    <row r="53" spans="1:4" ht="15" customHeight="1">
      <c r="A53" s="1373" t="s">
        <v>1108</v>
      </c>
      <c r="B53" s="1374" t="s">
        <v>1109</v>
      </c>
      <c r="C53" s="154" t="s">
        <v>361</v>
      </c>
      <c r="D53" s="155" t="s">
        <v>1083</v>
      </c>
    </row>
    <row r="54" spans="1:4" ht="15" customHeight="1">
      <c r="A54" s="1375" t="s">
        <v>1110</v>
      </c>
      <c r="B54" s="1376" t="s">
        <v>1111</v>
      </c>
      <c r="C54" s="151" t="s">
        <v>361</v>
      </c>
      <c r="D54" s="152" t="s">
        <v>1083</v>
      </c>
    </row>
    <row r="55" spans="1:4" ht="15" customHeight="1">
      <c r="A55" s="1373" t="s">
        <v>1112</v>
      </c>
      <c r="B55" s="1374" t="s">
        <v>1113</v>
      </c>
      <c r="C55" s="154" t="s">
        <v>361</v>
      </c>
      <c r="D55" s="155" t="s">
        <v>1083</v>
      </c>
    </row>
    <row r="56" spans="1:4" ht="15" customHeight="1">
      <c r="A56" s="1375" t="s">
        <v>1102</v>
      </c>
      <c r="B56" s="1376" t="s">
        <v>1103</v>
      </c>
      <c r="C56" s="151" t="s">
        <v>361</v>
      </c>
      <c r="D56" s="152" t="s">
        <v>1083</v>
      </c>
    </row>
    <row r="57" spans="1:4" ht="15" customHeight="1">
      <c r="A57" s="1373" t="s">
        <v>1104</v>
      </c>
      <c r="B57" s="1374" t="s">
        <v>1105</v>
      </c>
      <c r="C57" s="154" t="s">
        <v>361</v>
      </c>
      <c r="D57" s="155" t="s">
        <v>1083</v>
      </c>
    </row>
    <row r="58" spans="1:4" ht="15" customHeight="1">
      <c r="A58" s="1375" t="s">
        <v>131</v>
      </c>
      <c r="B58" s="1376" t="s">
        <v>701</v>
      </c>
      <c r="C58" s="150">
        <v>5.81</v>
      </c>
      <c r="D58" s="152" t="s">
        <v>361</v>
      </c>
    </row>
    <row r="59" spans="1:4" ht="15" customHeight="1">
      <c r="A59" s="1373" t="s">
        <v>131</v>
      </c>
      <c r="B59" s="1374" t="s">
        <v>1114</v>
      </c>
      <c r="C59" s="153">
        <v>6.13</v>
      </c>
      <c r="D59" s="155" t="s">
        <v>361</v>
      </c>
    </row>
    <row r="60" spans="1:4" ht="15" customHeight="1">
      <c r="A60" s="1375" t="s">
        <v>1115</v>
      </c>
      <c r="B60" s="1376" t="s">
        <v>1116</v>
      </c>
      <c r="C60" s="151" t="s">
        <v>361</v>
      </c>
      <c r="D60" s="152" t="s">
        <v>1083</v>
      </c>
    </row>
    <row r="61" spans="1:4" ht="15" customHeight="1">
      <c r="A61" s="1373" t="s">
        <v>1117</v>
      </c>
      <c r="B61" s="1374" t="s">
        <v>1118</v>
      </c>
      <c r="C61" s="154" t="s">
        <v>361</v>
      </c>
      <c r="D61" s="155" t="s">
        <v>1083</v>
      </c>
    </row>
    <row r="62" spans="1:4" ht="15" customHeight="1">
      <c r="A62" s="1375" t="s">
        <v>1119</v>
      </c>
      <c r="B62" s="1376" t="s">
        <v>1120</v>
      </c>
      <c r="C62" s="150">
        <v>5.73</v>
      </c>
      <c r="D62" s="152" t="s">
        <v>361</v>
      </c>
    </row>
    <row r="63" spans="1:4" ht="15" customHeight="1">
      <c r="A63" s="1373" t="s">
        <v>152</v>
      </c>
      <c r="B63" s="1374" t="s">
        <v>700</v>
      </c>
      <c r="C63" s="153">
        <v>5.45</v>
      </c>
      <c r="D63" s="155" t="s">
        <v>361</v>
      </c>
    </row>
    <row r="64" spans="1:4" ht="15" customHeight="1">
      <c r="A64" s="1375" t="s">
        <v>1205</v>
      </c>
      <c r="B64" s="1376" t="s">
        <v>1206</v>
      </c>
      <c r="C64" s="150">
        <v>5.52</v>
      </c>
      <c r="D64" s="152" t="s">
        <v>361</v>
      </c>
    </row>
    <row r="65" spans="1:4" ht="15" customHeight="1">
      <c r="A65" s="1373" t="s">
        <v>1201</v>
      </c>
      <c r="B65" s="1374" t="s">
        <v>1202</v>
      </c>
      <c r="C65" s="154" t="s">
        <v>361</v>
      </c>
      <c r="D65" s="155" t="s">
        <v>1083</v>
      </c>
    </row>
    <row r="66" spans="1:4" ht="15" customHeight="1">
      <c r="A66" s="1375" t="s">
        <v>1203</v>
      </c>
      <c r="B66" s="1376" t="s">
        <v>1204</v>
      </c>
      <c r="C66" s="150">
        <v>5.99</v>
      </c>
      <c r="D66" s="152" t="s">
        <v>361</v>
      </c>
    </row>
    <row r="67" spans="1:4" ht="15" customHeight="1">
      <c r="A67" s="1373" t="s">
        <v>1207</v>
      </c>
      <c r="B67" s="1374" t="s">
        <v>1208</v>
      </c>
      <c r="C67" s="153">
        <v>4.9000000000000004</v>
      </c>
      <c r="D67" s="155" t="s">
        <v>361</v>
      </c>
    </row>
    <row r="68" spans="1:4" ht="15" customHeight="1">
      <c r="A68" s="1375" t="s">
        <v>1209</v>
      </c>
      <c r="B68" s="1376" t="s">
        <v>1210</v>
      </c>
      <c r="C68" s="151" t="s">
        <v>361</v>
      </c>
      <c r="D68" s="152" t="s">
        <v>1083</v>
      </c>
    </row>
    <row r="69" spans="1:4" ht="15" customHeight="1">
      <c r="A69" s="1373" t="s">
        <v>1211</v>
      </c>
      <c r="B69" s="1374" t="s">
        <v>1212</v>
      </c>
      <c r="C69" s="153">
        <v>5.0199999999999996</v>
      </c>
      <c r="D69" s="155" t="s">
        <v>361</v>
      </c>
    </row>
    <row r="70" spans="1:4" ht="15" customHeight="1">
      <c r="A70" s="1375" t="s">
        <v>1213</v>
      </c>
      <c r="B70" s="1376" t="s">
        <v>1214</v>
      </c>
      <c r="C70" s="151" t="s">
        <v>361</v>
      </c>
      <c r="D70" s="152" t="s">
        <v>1083</v>
      </c>
    </row>
    <row r="71" spans="1:4" ht="15" customHeight="1">
      <c r="A71" s="1373" t="s">
        <v>178</v>
      </c>
      <c r="B71" s="1374" t="s">
        <v>699</v>
      </c>
      <c r="C71" s="153">
        <v>6.09</v>
      </c>
      <c r="D71" s="155" t="s">
        <v>361</v>
      </c>
    </row>
    <row r="72" spans="1:4" ht="15" customHeight="1">
      <c r="A72" s="1375" t="s">
        <v>1215</v>
      </c>
      <c r="B72" s="1376" t="s">
        <v>1216</v>
      </c>
      <c r="C72" s="150">
        <v>5.79</v>
      </c>
      <c r="D72" s="152" t="s">
        <v>361</v>
      </c>
    </row>
    <row r="73" spans="1:4" ht="15" customHeight="1">
      <c r="A73" s="1373" t="s">
        <v>1229</v>
      </c>
      <c r="B73" s="1374" t="s">
        <v>1230</v>
      </c>
      <c r="C73" s="153">
        <v>5.72</v>
      </c>
      <c r="D73" s="155" t="s">
        <v>361</v>
      </c>
    </row>
    <row r="74" spans="1:4" ht="15" customHeight="1">
      <c r="A74" s="1375" t="s">
        <v>1231</v>
      </c>
      <c r="B74" s="1376" t="s">
        <v>1232</v>
      </c>
      <c r="C74" s="150">
        <v>6.7</v>
      </c>
      <c r="D74" s="152" t="s">
        <v>361</v>
      </c>
    </row>
    <row r="75" spans="1:4" ht="15" customHeight="1">
      <c r="A75" s="1373" t="s">
        <v>1217</v>
      </c>
      <c r="B75" s="1374" t="s">
        <v>1218</v>
      </c>
      <c r="C75" s="154" t="s">
        <v>361</v>
      </c>
      <c r="D75" s="155" t="s">
        <v>1083</v>
      </c>
    </row>
    <row r="76" spans="1:4" ht="15" customHeight="1">
      <c r="A76" s="1375" t="s">
        <v>1219</v>
      </c>
      <c r="B76" s="1376" t="s">
        <v>1220</v>
      </c>
      <c r="C76" s="151" t="s">
        <v>361</v>
      </c>
      <c r="D76" s="152" t="s">
        <v>1083</v>
      </c>
    </row>
    <row r="77" spans="1:4" ht="15" customHeight="1">
      <c r="A77" s="1373" t="s">
        <v>1221</v>
      </c>
      <c r="B77" s="1374" t="s">
        <v>1222</v>
      </c>
      <c r="C77" s="153">
        <v>6.29</v>
      </c>
      <c r="D77" s="155" t="s">
        <v>361</v>
      </c>
    </row>
    <row r="78" spans="1:4" ht="15" customHeight="1">
      <c r="A78" s="1375" t="s">
        <v>1233</v>
      </c>
      <c r="B78" s="1376" t="s">
        <v>1234</v>
      </c>
      <c r="C78" s="150">
        <v>5.88</v>
      </c>
      <c r="D78" s="152" t="s">
        <v>361</v>
      </c>
    </row>
    <row r="79" spans="1:4" ht="15" customHeight="1">
      <c r="A79" s="1373" t="s">
        <v>1227</v>
      </c>
      <c r="B79" s="1374" t="s">
        <v>1228</v>
      </c>
      <c r="C79" s="153">
        <v>6.07</v>
      </c>
      <c r="D79" s="155" t="s">
        <v>361</v>
      </c>
    </row>
    <row r="80" spans="1:4" ht="15" customHeight="1">
      <c r="A80" s="1375" t="s">
        <v>1223</v>
      </c>
      <c r="B80" s="1376" t="s">
        <v>1224</v>
      </c>
      <c r="C80" s="151" t="s">
        <v>361</v>
      </c>
      <c r="D80" s="152" t="s">
        <v>1083</v>
      </c>
    </row>
    <row r="81" spans="1:4" ht="15" customHeight="1">
      <c r="A81" s="1373" t="s">
        <v>1225</v>
      </c>
      <c r="B81" s="1374" t="s">
        <v>1226</v>
      </c>
      <c r="C81" s="153">
        <v>5.13</v>
      </c>
      <c r="D81" s="155" t="s">
        <v>361</v>
      </c>
    </row>
    <row r="82" spans="1:4" ht="15" customHeight="1">
      <c r="A82" s="1375" t="s">
        <v>184</v>
      </c>
      <c r="B82" s="1376" t="s">
        <v>698</v>
      </c>
      <c r="C82" s="150">
        <v>7.72</v>
      </c>
      <c r="D82" s="152" t="s">
        <v>361</v>
      </c>
    </row>
    <row r="83" spans="1:4" ht="15" customHeight="1">
      <c r="A83" s="1373" t="s">
        <v>1235</v>
      </c>
      <c r="B83" s="1374" t="s">
        <v>1236</v>
      </c>
      <c r="C83" s="153">
        <v>6.38</v>
      </c>
      <c r="D83" s="155" t="s">
        <v>361</v>
      </c>
    </row>
    <row r="84" spans="1:4" ht="15" customHeight="1">
      <c r="A84" s="1375" t="s">
        <v>1237</v>
      </c>
      <c r="B84" s="1376" t="s">
        <v>1238</v>
      </c>
      <c r="C84" s="150">
        <v>8.81</v>
      </c>
      <c r="D84" s="152" t="s">
        <v>361</v>
      </c>
    </row>
    <row r="85" spans="1:4" ht="15" customHeight="1">
      <c r="A85" s="1373" t="s">
        <v>1239</v>
      </c>
      <c r="B85" s="1374" t="s">
        <v>1240</v>
      </c>
      <c r="C85" s="153">
        <v>6.48</v>
      </c>
      <c r="D85" s="155" t="s">
        <v>361</v>
      </c>
    </row>
    <row r="86" spans="1:4" ht="15" customHeight="1">
      <c r="A86" s="1375" t="s">
        <v>1241</v>
      </c>
      <c r="B86" s="1376" t="s">
        <v>1242</v>
      </c>
      <c r="C86" s="150">
        <v>7.72</v>
      </c>
      <c r="D86" s="152" t="s">
        <v>361</v>
      </c>
    </row>
    <row r="87" spans="1:4" ht="15" customHeight="1">
      <c r="A87" s="1373" t="s">
        <v>220</v>
      </c>
      <c r="B87" s="1374" t="s">
        <v>697</v>
      </c>
      <c r="C87" s="153">
        <v>3.32</v>
      </c>
      <c r="D87" s="155" t="s">
        <v>361</v>
      </c>
    </row>
    <row r="88" spans="1:4" ht="15" customHeight="1">
      <c r="A88" s="1375" t="s">
        <v>1163</v>
      </c>
      <c r="B88" s="1376" t="s">
        <v>1164</v>
      </c>
      <c r="C88" s="151" t="s">
        <v>361</v>
      </c>
      <c r="D88" s="152" t="s">
        <v>1083</v>
      </c>
    </row>
    <row r="89" spans="1:4" ht="15" customHeight="1">
      <c r="A89" s="1373" t="s">
        <v>1165</v>
      </c>
      <c r="B89" s="1374" t="s">
        <v>1166</v>
      </c>
      <c r="C89" s="154" t="s">
        <v>361</v>
      </c>
      <c r="D89" s="155" t="s">
        <v>1083</v>
      </c>
    </row>
    <row r="90" spans="1:4" ht="15" customHeight="1">
      <c r="A90" s="1375" t="s">
        <v>1167</v>
      </c>
      <c r="B90" s="1376" t="s">
        <v>1168</v>
      </c>
      <c r="C90" s="150">
        <v>2.92</v>
      </c>
      <c r="D90" s="152" t="s">
        <v>361</v>
      </c>
    </row>
    <row r="91" spans="1:4" ht="15" customHeight="1">
      <c r="A91" s="1373" t="s">
        <v>1169</v>
      </c>
      <c r="B91" s="1374" t="s">
        <v>1170</v>
      </c>
      <c r="C91" s="154" t="s">
        <v>361</v>
      </c>
      <c r="D91" s="155" t="s">
        <v>1083</v>
      </c>
    </row>
    <row r="92" spans="1:4" ht="15" customHeight="1">
      <c r="A92" s="1375" t="s">
        <v>1171</v>
      </c>
      <c r="B92" s="1376" t="s">
        <v>1172</v>
      </c>
      <c r="C92" s="151" t="s">
        <v>361</v>
      </c>
      <c r="D92" s="152" t="s">
        <v>1083</v>
      </c>
    </row>
    <row r="93" spans="1:4" ht="15" customHeight="1">
      <c r="A93" s="1373" t="s">
        <v>1173</v>
      </c>
      <c r="B93" s="1374" t="s">
        <v>1174</v>
      </c>
      <c r="C93" s="154" t="s">
        <v>361</v>
      </c>
      <c r="D93" s="155" t="s">
        <v>1083</v>
      </c>
    </row>
    <row r="94" spans="1:4" ht="15" customHeight="1">
      <c r="A94" s="1375" t="s">
        <v>1175</v>
      </c>
      <c r="B94" s="1376" t="s">
        <v>1176</v>
      </c>
      <c r="C94" s="151" t="s">
        <v>361</v>
      </c>
      <c r="D94" s="152" t="s">
        <v>1083</v>
      </c>
    </row>
    <row r="95" spans="1:4" ht="15" customHeight="1">
      <c r="A95" s="1373" t="s">
        <v>1177</v>
      </c>
      <c r="B95" s="1374" t="s">
        <v>1178</v>
      </c>
      <c r="C95" s="154" t="s">
        <v>361</v>
      </c>
      <c r="D95" s="155" t="s">
        <v>1083</v>
      </c>
    </row>
    <row r="96" spans="1:4" ht="15" customHeight="1">
      <c r="A96" s="1375" t="s">
        <v>1181</v>
      </c>
      <c r="B96" s="1376" t="s">
        <v>1182</v>
      </c>
      <c r="C96" s="151" t="s">
        <v>361</v>
      </c>
      <c r="D96" s="152" t="s">
        <v>1083</v>
      </c>
    </row>
    <row r="97" spans="1:4" ht="15" customHeight="1">
      <c r="A97" s="1373" t="s">
        <v>1183</v>
      </c>
      <c r="B97" s="1374" t="s">
        <v>1184</v>
      </c>
      <c r="C97" s="153">
        <v>3.75</v>
      </c>
      <c r="D97" s="155" t="s">
        <v>361</v>
      </c>
    </row>
    <row r="98" spans="1:4" ht="15" customHeight="1">
      <c r="A98" s="1375" t="s">
        <v>1185</v>
      </c>
      <c r="B98" s="1376" t="s">
        <v>1186</v>
      </c>
      <c r="C98" s="151" t="s">
        <v>361</v>
      </c>
      <c r="D98" s="152" t="s">
        <v>1083</v>
      </c>
    </row>
    <row r="99" spans="1:4" ht="15" customHeight="1">
      <c r="A99" s="1373" t="s">
        <v>1179</v>
      </c>
      <c r="B99" s="1374" t="s">
        <v>1180</v>
      </c>
      <c r="C99" s="153">
        <v>3.59</v>
      </c>
      <c r="D99" s="155" t="s">
        <v>361</v>
      </c>
    </row>
    <row r="100" spans="1:4" ht="15" customHeight="1">
      <c r="A100" s="1375" t="s">
        <v>230</v>
      </c>
      <c r="B100" s="1376" t="s">
        <v>696</v>
      </c>
      <c r="C100" s="150">
        <v>3.62</v>
      </c>
      <c r="D100" s="152" t="s">
        <v>361</v>
      </c>
    </row>
    <row r="101" spans="1:4" ht="15" customHeight="1">
      <c r="A101" s="1373" t="s">
        <v>1243</v>
      </c>
      <c r="B101" s="1374" t="s">
        <v>1244</v>
      </c>
      <c r="C101" s="154" t="s">
        <v>361</v>
      </c>
      <c r="D101" s="155" t="s">
        <v>1083</v>
      </c>
    </row>
    <row r="102" spans="1:4" ht="15" customHeight="1">
      <c r="A102" s="1375" t="s">
        <v>1245</v>
      </c>
      <c r="B102" s="1376" t="s">
        <v>1246</v>
      </c>
      <c r="C102" s="151" t="s">
        <v>361</v>
      </c>
      <c r="D102" s="152" t="s">
        <v>1083</v>
      </c>
    </row>
    <row r="103" spans="1:4" ht="15" customHeight="1">
      <c r="A103" s="1373" t="s">
        <v>1247</v>
      </c>
      <c r="B103" s="1374" t="s">
        <v>1248</v>
      </c>
      <c r="C103" s="154" t="s">
        <v>361</v>
      </c>
      <c r="D103" s="155" t="s">
        <v>1083</v>
      </c>
    </row>
    <row r="104" spans="1:4" ht="15" customHeight="1">
      <c r="A104" s="1375" t="s">
        <v>1249</v>
      </c>
      <c r="B104" s="1376" t="s">
        <v>1250</v>
      </c>
      <c r="C104" s="151" t="s">
        <v>361</v>
      </c>
      <c r="D104" s="152" t="s">
        <v>1083</v>
      </c>
    </row>
    <row r="105" spans="1:4" ht="15" customHeight="1">
      <c r="A105" s="1373" t="s">
        <v>1251</v>
      </c>
      <c r="B105" s="1374" t="s">
        <v>1252</v>
      </c>
      <c r="C105" s="154" t="s">
        <v>361</v>
      </c>
      <c r="D105" s="155" t="s">
        <v>1083</v>
      </c>
    </row>
    <row r="106" spans="1:4" ht="15" customHeight="1">
      <c r="A106" s="1375" t="s">
        <v>1253</v>
      </c>
      <c r="B106" s="1376" t="s">
        <v>1254</v>
      </c>
      <c r="C106" s="151" t="s">
        <v>361</v>
      </c>
      <c r="D106" s="152" t="s">
        <v>1083</v>
      </c>
    </row>
    <row r="107" spans="1:4" ht="15" customHeight="1">
      <c r="A107" s="1373" t="s">
        <v>1255</v>
      </c>
      <c r="B107" s="1374" t="s">
        <v>1256</v>
      </c>
      <c r="C107" s="154" t="s">
        <v>361</v>
      </c>
      <c r="D107" s="155" t="s">
        <v>1083</v>
      </c>
    </row>
    <row r="108" spans="1:4" ht="15" customHeight="1">
      <c r="A108" s="1375" t="s">
        <v>1257</v>
      </c>
      <c r="B108" s="1376" t="s">
        <v>1258</v>
      </c>
      <c r="C108" s="150">
        <v>4.6500000000000004</v>
      </c>
      <c r="D108" s="152" t="s">
        <v>361</v>
      </c>
    </row>
    <row r="109" spans="1:4" ht="15" customHeight="1">
      <c r="A109" s="1373" t="s">
        <v>1259</v>
      </c>
      <c r="B109" s="1374" t="s">
        <v>1260</v>
      </c>
      <c r="C109" s="153">
        <v>3.15</v>
      </c>
      <c r="D109" s="155" t="s">
        <v>361</v>
      </c>
    </row>
    <row r="110" spans="1:4" ht="15" customHeight="1">
      <c r="A110" s="1375" t="s">
        <v>1261</v>
      </c>
      <c r="B110" s="1376" t="s">
        <v>1262</v>
      </c>
      <c r="C110" s="151" t="s">
        <v>361</v>
      </c>
      <c r="D110" s="152" t="s">
        <v>1083</v>
      </c>
    </row>
    <row r="111" spans="1:4" ht="15" customHeight="1">
      <c r="A111" s="1373" t="s">
        <v>1263</v>
      </c>
      <c r="B111" s="1374" t="s">
        <v>1264</v>
      </c>
      <c r="C111" s="154" t="s">
        <v>361</v>
      </c>
      <c r="D111" s="155" t="s">
        <v>1083</v>
      </c>
    </row>
    <row r="112" spans="1:4" ht="15" customHeight="1">
      <c r="A112" s="1375" t="s">
        <v>230</v>
      </c>
      <c r="B112" s="1376" t="s">
        <v>1277</v>
      </c>
      <c r="C112" s="150">
        <v>4.42</v>
      </c>
      <c r="D112" s="152" t="s">
        <v>361</v>
      </c>
    </row>
    <row r="113" spans="1:4" ht="15" customHeight="1">
      <c r="A113" s="1373" t="s">
        <v>1265</v>
      </c>
      <c r="B113" s="1374" t="s">
        <v>1266</v>
      </c>
      <c r="C113" s="153">
        <v>3.23</v>
      </c>
      <c r="D113" s="155" t="s">
        <v>361</v>
      </c>
    </row>
    <row r="114" spans="1:4" ht="15" customHeight="1">
      <c r="A114" s="1375" t="s">
        <v>1267</v>
      </c>
      <c r="B114" s="1376" t="s">
        <v>1268</v>
      </c>
      <c r="C114" s="151" t="s">
        <v>361</v>
      </c>
      <c r="D114" s="152" t="s">
        <v>1083</v>
      </c>
    </row>
    <row r="115" spans="1:4" ht="15" customHeight="1">
      <c r="A115" s="1373" t="s">
        <v>1269</v>
      </c>
      <c r="B115" s="1374" t="s">
        <v>1270</v>
      </c>
      <c r="C115" s="154" t="s">
        <v>361</v>
      </c>
      <c r="D115" s="155" t="s">
        <v>1083</v>
      </c>
    </row>
    <row r="116" spans="1:4" ht="15" customHeight="1">
      <c r="A116" s="1375" t="s">
        <v>1271</v>
      </c>
      <c r="B116" s="1376" t="s">
        <v>1272</v>
      </c>
      <c r="C116" s="151" t="s">
        <v>361</v>
      </c>
      <c r="D116" s="152" t="s">
        <v>1083</v>
      </c>
    </row>
    <row r="117" spans="1:4" ht="15" customHeight="1">
      <c r="A117" s="1373" t="s">
        <v>1273</v>
      </c>
      <c r="B117" s="1374" t="s">
        <v>1274</v>
      </c>
      <c r="C117" s="154" t="s">
        <v>361</v>
      </c>
      <c r="D117" s="155" t="s">
        <v>1083</v>
      </c>
    </row>
    <row r="118" spans="1:4" ht="15" customHeight="1">
      <c r="A118" s="1375" t="s">
        <v>1275</v>
      </c>
      <c r="B118" s="1376" t="s">
        <v>1276</v>
      </c>
      <c r="C118" s="150">
        <v>2.5499999999999998</v>
      </c>
      <c r="D118" s="152" t="s">
        <v>361</v>
      </c>
    </row>
    <row r="119" spans="1:4" ht="15" customHeight="1">
      <c r="A119" s="1373" t="s">
        <v>251</v>
      </c>
      <c r="B119" s="1374" t="s">
        <v>695</v>
      </c>
      <c r="C119" s="153">
        <v>8.6999999999999993</v>
      </c>
      <c r="D119" s="155" t="s">
        <v>361</v>
      </c>
    </row>
    <row r="120" spans="1:4" ht="15" customHeight="1">
      <c r="A120" s="1375" t="s">
        <v>1278</v>
      </c>
      <c r="B120" s="1376" t="s">
        <v>1279</v>
      </c>
      <c r="C120" s="150">
        <v>9.08</v>
      </c>
      <c r="D120" s="152" t="s">
        <v>361</v>
      </c>
    </row>
    <row r="121" spans="1:4" ht="15" customHeight="1">
      <c r="A121" s="1373" t="s">
        <v>1280</v>
      </c>
      <c r="B121" s="1374" t="s">
        <v>1281</v>
      </c>
      <c r="C121" s="153">
        <v>7.87</v>
      </c>
      <c r="D121" s="155" t="s">
        <v>361</v>
      </c>
    </row>
    <row r="122" spans="1:4" ht="15" customHeight="1">
      <c r="A122" s="1375" t="s">
        <v>1282</v>
      </c>
      <c r="B122" s="1376" t="s">
        <v>1283</v>
      </c>
      <c r="C122" s="150">
        <v>8.17</v>
      </c>
      <c r="D122" s="152" t="s">
        <v>361</v>
      </c>
    </row>
    <row r="123" spans="1:4" ht="15" customHeight="1">
      <c r="A123" s="1373" t="s">
        <v>1284</v>
      </c>
      <c r="B123" s="1374" t="s">
        <v>1285</v>
      </c>
      <c r="C123" s="153">
        <v>8.3699999999999992</v>
      </c>
      <c r="D123" s="155" t="s">
        <v>361</v>
      </c>
    </row>
    <row r="124" spans="1:4" ht="15" customHeight="1">
      <c r="A124" s="1375" t="s">
        <v>1286</v>
      </c>
      <c r="B124" s="1376" t="s">
        <v>1287</v>
      </c>
      <c r="C124" s="150">
        <v>9.0299999999999994</v>
      </c>
      <c r="D124" s="152" t="s">
        <v>361</v>
      </c>
    </row>
    <row r="125" spans="1:4" ht="15" customHeight="1">
      <c r="A125" s="1373" t="s">
        <v>1288</v>
      </c>
      <c r="B125" s="1374" t="s">
        <v>1289</v>
      </c>
      <c r="C125" s="153">
        <v>9.1300000000000008</v>
      </c>
      <c r="D125" s="155" t="s">
        <v>361</v>
      </c>
    </row>
    <row r="126" spans="1:4" ht="15" customHeight="1">
      <c r="A126" s="1375" t="s">
        <v>1290</v>
      </c>
      <c r="B126" s="1376" t="s">
        <v>1291</v>
      </c>
      <c r="C126" s="150">
        <v>9.2200000000000006</v>
      </c>
      <c r="D126" s="152" t="s">
        <v>361</v>
      </c>
    </row>
    <row r="127" spans="1:4" ht="15" customHeight="1">
      <c r="A127" s="1373" t="s">
        <v>256</v>
      </c>
      <c r="B127" s="1374" t="s">
        <v>694</v>
      </c>
      <c r="C127" s="153">
        <v>5.41</v>
      </c>
      <c r="D127" s="155" t="s">
        <v>361</v>
      </c>
    </row>
    <row r="128" spans="1:4" ht="15" customHeight="1">
      <c r="A128" s="1375" t="s">
        <v>1292</v>
      </c>
      <c r="B128" s="1376" t="s">
        <v>1293</v>
      </c>
      <c r="C128" s="151" t="s">
        <v>361</v>
      </c>
      <c r="D128" s="152" t="s">
        <v>1083</v>
      </c>
    </row>
    <row r="129" spans="1:4" ht="15" customHeight="1">
      <c r="A129" s="1373" t="s">
        <v>1294</v>
      </c>
      <c r="B129" s="1374" t="s">
        <v>1295</v>
      </c>
      <c r="C129" s="154" t="s">
        <v>361</v>
      </c>
      <c r="D129" s="155" t="s">
        <v>1083</v>
      </c>
    </row>
    <row r="130" spans="1:4" ht="15" customHeight="1">
      <c r="A130" s="1375" t="s">
        <v>1296</v>
      </c>
      <c r="B130" s="1376" t="s">
        <v>1297</v>
      </c>
      <c r="C130" s="151" t="s">
        <v>361</v>
      </c>
      <c r="D130" s="152" t="s">
        <v>1083</v>
      </c>
    </row>
    <row r="131" spans="1:4" ht="15" customHeight="1">
      <c r="A131" s="1373" t="s">
        <v>1298</v>
      </c>
      <c r="B131" s="1374" t="s">
        <v>1299</v>
      </c>
      <c r="C131" s="154" t="s">
        <v>361</v>
      </c>
      <c r="D131" s="155" t="s">
        <v>1083</v>
      </c>
    </row>
    <row r="132" spans="1:4" ht="15" customHeight="1">
      <c r="A132" s="1375" t="s">
        <v>1304</v>
      </c>
      <c r="B132" s="1376" t="s">
        <v>1305</v>
      </c>
      <c r="C132" s="150">
        <v>5.57</v>
      </c>
      <c r="D132" s="152" t="s">
        <v>361</v>
      </c>
    </row>
    <row r="133" spans="1:4" ht="15" customHeight="1">
      <c r="A133" s="1373" t="s">
        <v>1302</v>
      </c>
      <c r="B133" s="1374" t="s">
        <v>1303</v>
      </c>
      <c r="C133" s="154" t="s">
        <v>361</v>
      </c>
      <c r="D133" s="155" t="s">
        <v>1083</v>
      </c>
    </row>
    <row r="134" spans="1:4" ht="15" customHeight="1">
      <c r="A134" s="1375" t="s">
        <v>1300</v>
      </c>
      <c r="B134" s="1376" t="s">
        <v>1301</v>
      </c>
      <c r="C134" s="150">
        <v>5.25</v>
      </c>
      <c r="D134" s="152" t="s">
        <v>361</v>
      </c>
    </row>
    <row r="135" spans="1:4" ht="15" customHeight="1">
      <c r="A135" s="1373" t="s">
        <v>273</v>
      </c>
      <c r="B135" s="1374" t="s">
        <v>693</v>
      </c>
      <c r="C135" s="153">
        <v>3.96</v>
      </c>
      <c r="D135" s="155" t="s">
        <v>361</v>
      </c>
    </row>
    <row r="136" spans="1:4" ht="15" customHeight="1">
      <c r="A136" s="1375" t="s">
        <v>1121</v>
      </c>
      <c r="B136" s="1376" t="s">
        <v>1122</v>
      </c>
      <c r="C136" s="150">
        <v>3.28</v>
      </c>
      <c r="D136" s="152" t="s">
        <v>361</v>
      </c>
    </row>
    <row r="137" spans="1:4" ht="15" customHeight="1">
      <c r="A137" s="1373" t="s">
        <v>1123</v>
      </c>
      <c r="B137" s="1374" t="s">
        <v>1124</v>
      </c>
      <c r="C137" s="153">
        <v>3.57</v>
      </c>
      <c r="D137" s="155" t="s">
        <v>361</v>
      </c>
    </row>
    <row r="138" spans="1:4" ht="15" customHeight="1">
      <c r="A138" s="1375" t="s">
        <v>1125</v>
      </c>
      <c r="B138" s="1376" t="s">
        <v>1126</v>
      </c>
      <c r="C138" s="151" t="s">
        <v>361</v>
      </c>
      <c r="D138" s="152" t="s">
        <v>1083</v>
      </c>
    </row>
    <row r="139" spans="1:4" ht="15" customHeight="1">
      <c r="A139" s="1373" t="s">
        <v>1127</v>
      </c>
      <c r="B139" s="1374" t="s">
        <v>1128</v>
      </c>
      <c r="C139" s="154" t="s">
        <v>361</v>
      </c>
      <c r="D139" s="155" t="s">
        <v>1083</v>
      </c>
    </row>
    <row r="140" spans="1:4" ht="15" customHeight="1">
      <c r="A140" s="1375" t="s">
        <v>1129</v>
      </c>
      <c r="B140" s="1376" t="s">
        <v>1130</v>
      </c>
      <c r="C140" s="151" t="s">
        <v>361</v>
      </c>
      <c r="D140" s="152" t="s">
        <v>1083</v>
      </c>
    </row>
    <row r="141" spans="1:4" ht="15" customHeight="1">
      <c r="A141" s="1373" t="s">
        <v>1131</v>
      </c>
      <c r="B141" s="1374" t="s">
        <v>1132</v>
      </c>
      <c r="C141" s="153">
        <v>4.21</v>
      </c>
      <c r="D141" s="155" t="s">
        <v>361</v>
      </c>
    </row>
    <row r="142" spans="1:4" ht="15" customHeight="1">
      <c r="A142" s="1375" t="s">
        <v>1133</v>
      </c>
      <c r="B142" s="1376" t="s">
        <v>1134</v>
      </c>
      <c r="C142" s="151" t="s">
        <v>361</v>
      </c>
      <c r="D142" s="152" t="s">
        <v>1083</v>
      </c>
    </row>
    <row r="143" spans="1:4" ht="15" customHeight="1">
      <c r="A143" s="1373" t="s">
        <v>1135</v>
      </c>
      <c r="B143" s="1374" t="s">
        <v>1136</v>
      </c>
      <c r="C143" s="153">
        <v>3.94</v>
      </c>
      <c r="D143" s="155" t="s">
        <v>361</v>
      </c>
    </row>
    <row r="144" spans="1:4" ht="15" customHeight="1">
      <c r="A144" s="1375" t="s">
        <v>1137</v>
      </c>
      <c r="B144" s="1376" t="s">
        <v>1138</v>
      </c>
      <c r="C144" s="150">
        <v>4.1900000000000004</v>
      </c>
      <c r="D144" s="152" t="s">
        <v>361</v>
      </c>
    </row>
    <row r="145" spans="1:4" ht="15" customHeight="1">
      <c r="A145" s="1373" t="s">
        <v>1141</v>
      </c>
      <c r="B145" s="1374" t="s">
        <v>1142</v>
      </c>
      <c r="C145" s="154" t="s">
        <v>361</v>
      </c>
      <c r="D145" s="155" t="s">
        <v>1083</v>
      </c>
    </row>
    <row r="146" spans="1:4" ht="15" customHeight="1">
      <c r="A146" s="1375" t="s">
        <v>1143</v>
      </c>
      <c r="B146" s="1376" t="s">
        <v>1144</v>
      </c>
      <c r="C146" s="151" t="s">
        <v>361</v>
      </c>
      <c r="D146" s="152" t="s">
        <v>1083</v>
      </c>
    </row>
    <row r="147" spans="1:4" ht="15" customHeight="1">
      <c r="A147" s="1373" t="s">
        <v>1145</v>
      </c>
      <c r="B147" s="1374" t="s">
        <v>1146</v>
      </c>
      <c r="C147" s="154" t="s">
        <v>361</v>
      </c>
      <c r="D147" s="155" t="s">
        <v>1083</v>
      </c>
    </row>
    <row r="148" spans="1:4" ht="15" customHeight="1">
      <c r="A148" s="1375" t="s">
        <v>1147</v>
      </c>
      <c r="B148" s="1376" t="s">
        <v>1148</v>
      </c>
      <c r="C148" s="151" t="s">
        <v>361</v>
      </c>
      <c r="D148" s="152" t="s">
        <v>1083</v>
      </c>
    </row>
    <row r="149" spans="1:4" ht="15" customHeight="1">
      <c r="A149" s="1373" t="s">
        <v>1149</v>
      </c>
      <c r="B149" s="1374" t="s">
        <v>1150</v>
      </c>
      <c r="C149" s="153">
        <v>4.13</v>
      </c>
      <c r="D149" s="155" t="s">
        <v>361</v>
      </c>
    </row>
    <row r="150" spans="1:4" ht="15" customHeight="1">
      <c r="A150" s="1375" t="s">
        <v>1151</v>
      </c>
      <c r="B150" s="1376" t="s">
        <v>1152</v>
      </c>
      <c r="C150" s="150">
        <v>4.17</v>
      </c>
      <c r="D150" s="152" t="s">
        <v>361</v>
      </c>
    </row>
    <row r="151" spans="1:4" ht="15" customHeight="1">
      <c r="A151" s="1373" t="s">
        <v>1139</v>
      </c>
      <c r="B151" s="1374" t="s">
        <v>1140</v>
      </c>
      <c r="C151" s="154" t="s">
        <v>361</v>
      </c>
      <c r="D151" s="155" t="s">
        <v>1083</v>
      </c>
    </row>
    <row r="152" spans="1:4" ht="15" customHeight="1">
      <c r="A152" s="1375" t="s">
        <v>1153</v>
      </c>
      <c r="B152" s="1376" t="s">
        <v>1154</v>
      </c>
      <c r="C152" s="151" t="s">
        <v>361</v>
      </c>
      <c r="D152" s="152" t="s">
        <v>1083</v>
      </c>
    </row>
    <row r="153" spans="1:4" ht="15" customHeight="1">
      <c r="A153" s="1373" t="s">
        <v>1155</v>
      </c>
      <c r="B153" s="1374" t="s">
        <v>1156</v>
      </c>
      <c r="C153" s="153">
        <v>3.18</v>
      </c>
      <c r="D153" s="155" t="s">
        <v>361</v>
      </c>
    </row>
    <row r="154" spans="1:4" ht="15" customHeight="1">
      <c r="A154" s="1375" t="s">
        <v>1157</v>
      </c>
      <c r="B154" s="1376" t="s">
        <v>1158</v>
      </c>
      <c r="C154" s="150">
        <v>3.27</v>
      </c>
      <c r="D154" s="152" t="s">
        <v>361</v>
      </c>
    </row>
    <row r="155" spans="1:4" ht="15" customHeight="1">
      <c r="A155" s="1373" t="s">
        <v>1159</v>
      </c>
      <c r="B155" s="1374" t="s">
        <v>1160</v>
      </c>
      <c r="C155" s="153">
        <v>4.6399999999999997</v>
      </c>
      <c r="D155" s="155" t="s">
        <v>361</v>
      </c>
    </row>
    <row r="156" spans="1:4" ht="15" customHeight="1">
      <c r="A156" s="1375" t="s">
        <v>1161</v>
      </c>
      <c r="B156" s="1376" t="s">
        <v>1162</v>
      </c>
      <c r="C156" s="151" t="s">
        <v>361</v>
      </c>
      <c r="D156" s="152" t="s">
        <v>1083</v>
      </c>
    </row>
    <row r="157" spans="1:4" ht="15" customHeight="1">
      <c r="A157" s="1373" t="s">
        <v>278</v>
      </c>
      <c r="B157" s="1374" t="s">
        <v>692</v>
      </c>
      <c r="C157" s="153">
        <v>3.53</v>
      </c>
      <c r="D157" s="155" t="s">
        <v>361</v>
      </c>
    </row>
    <row r="158" spans="1:4" ht="15" customHeight="1">
      <c r="A158" s="1375" t="s">
        <v>1306</v>
      </c>
      <c r="B158" s="1376" t="s">
        <v>1307</v>
      </c>
      <c r="C158" s="151" t="s">
        <v>361</v>
      </c>
      <c r="D158" s="152" t="s">
        <v>1083</v>
      </c>
    </row>
    <row r="159" spans="1:4" ht="15" customHeight="1">
      <c r="A159" s="1373" t="s">
        <v>1308</v>
      </c>
      <c r="B159" s="1374" t="s">
        <v>1309</v>
      </c>
      <c r="C159" s="154" t="s">
        <v>361</v>
      </c>
      <c r="D159" s="155" t="s">
        <v>1083</v>
      </c>
    </row>
    <row r="160" spans="1:4" ht="15" customHeight="1">
      <c r="A160" s="1375" t="s">
        <v>1310</v>
      </c>
      <c r="B160" s="1376" t="s">
        <v>1311</v>
      </c>
      <c r="C160" s="150">
        <v>3.06</v>
      </c>
      <c r="D160" s="152" t="s">
        <v>361</v>
      </c>
    </row>
    <row r="161" spans="1:4" ht="15" customHeight="1">
      <c r="A161" s="1373" t="s">
        <v>1312</v>
      </c>
      <c r="B161" s="1374" t="s">
        <v>1313</v>
      </c>
      <c r="C161" s="154" t="s">
        <v>361</v>
      </c>
      <c r="D161" s="155" t="s">
        <v>1083</v>
      </c>
    </row>
    <row r="162" spans="1:4" ht="15" customHeight="1">
      <c r="A162" s="1375" t="s">
        <v>1320</v>
      </c>
      <c r="B162" s="1376" t="s">
        <v>1321</v>
      </c>
      <c r="C162" s="151" t="s">
        <v>361</v>
      </c>
      <c r="D162" s="152" t="s">
        <v>1083</v>
      </c>
    </row>
    <row r="163" spans="1:4" ht="15" customHeight="1">
      <c r="A163" s="1373" t="s">
        <v>1314</v>
      </c>
      <c r="B163" s="1374" t="s">
        <v>1315</v>
      </c>
      <c r="C163" s="154" t="s">
        <v>361</v>
      </c>
      <c r="D163" s="155" t="s">
        <v>1083</v>
      </c>
    </row>
    <row r="164" spans="1:4" ht="15" customHeight="1">
      <c r="A164" s="1375" t="s">
        <v>1316</v>
      </c>
      <c r="B164" s="1376" t="s">
        <v>1317</v>
      </c>
      <c r="C164" s="151" t="s">
        <v>361</v>
      </c>
      <c r="D164" s="152" t="s">
        <v>1083</v>
      </c>
    </row>
    <row r="165" spans="1:4" ht="15" customHeight="1">
      <c r="A165" s="1373" t="s">
        <v>1318</v>
      </c>
      <c r="B165" s="1374" t="s">
        <v>1319</v>
      </c>
      <c r="C165" s="154" t="s">
        <v>361</v>
      </c>
      <c r="D165" s="155" t="s">
        <v>1083</v>
      </c>
    </row>
    <row r="166" spans="1:4" ht="15" customHeight="1">
      <c r="A166" s="1375" t="s">
        <v>1324</v>
      </c>
      <c r="B166" s="1376" t="s">
        <v>1325</v>
      </c>
      <c r="C166" s="151" t="s">
        <v>361</v>
      </c>
      <c r="D166" s="152" t="s">
        <v>1083</v>
      </c>
    </row>
    <row r="167" spans="1:4" ht="15" customHeight="1">
      <c r="A167" s="1373" t="s">
        <v>1328</v>
      </c>
      <c r="B167" s="1374" t="s">
        <v>1329</v>
      </c>
      <c r="C167" s="154" t="s">
        <v>361</v>
      </c>
      <c r="D167" s="155" t="s">
        <v>1083</v>
      </c>
    </row>
    <row r="168" spans="1:4" ht="15" customHeight="1">
      <c r="A168" s="1375" t="s">
        <v>1330</v>
      </c>
      <c r="B168" s="1376" t="s">
        <v>1331</v>
      </c>
      <c r="C168" s="151" t="s">
        <v>361</v>
      </c>
      <c r="D168" s="152" t="s">
        <v>1083</v>
      </c>
    </row>
    <row r="169" spans="1:4" ht="15" customHeight="1">
      <c r="A169" s="1373" t="s">
        <v>1332</v>
      </c>
      <c r="B169" s="1374" t="s">
        <v>1333</v>
      </c>
      <c r="C169" s="153">
        <v>4.41</v>
      </c>
      <c r="D169" s="155" t="s">
        <v>361</v>
      </c>
    </row>
    <row r="170" spans="1:4" ht="15" customHeight="1">
      <c r="A170" s="1375" t="s">
        <v>1326</v>
      </c>
      <c r="B170" s="1376" t="s">
        <v>1327</v>
      </c>
      <c r="C170" s="150">
        <v>2.62</v>
      </c>
      <c r="D170" s="152" t="s">
        <v>361</v>
      </c>
    </row>
    <row r="171" spans="1:4" ht="15" customHeight="1">
      <c r="A171" s="1373" t="s">
        <v>1322</v>
      </c>
      <c r="B171" s="1374" t="s">
        <v>1323</v>
      </c>
      <c r="C171" s="154" t="s">
        <v>361</v>
      </c>
      <c r="D171" s="155" t="s">
        <v>1083</v>
      </c>
    </row>
    <row r="172" spans="1:4" ht="15" customHeight="1">
      <c r="A172" s="1375" t="s">
        <v>280</v>
      </c>
      <c r="B172" s="1376" t="s">
        <v>691</v>
      </c>
      <c r="C172" s="150">
        <v>4.29</v>
      </c>
      <c r="D172" s="152" t="s">
        <v>361</v>
      </c>
    </row>
    <row r="173" spans="1:4" ht="15" customHeight="1">
      <c r="A173" s="1373" t="s">
        <v>280</v>
      </c>
      <c r="B173" s="1374" t="s">
        <v>1187</v>
      </c>
      <c r="C173" s="153">
        <v>4.29</v>
      </c>
      <c r="D173" s="155" t="s">
        <v>361</v>
      </c>
    </row>
    <row r="174" spans="1:4" ht="15" customHeight="1">
      <c r="A174" s="1375" t="s">
        <v>312</v>
      </c>
      <c r="B174" s="1376" t="s">
        <v>690</v>
      </c>
      <c r="C174" s="150">
        <v>4.54</v>
      </c>
      <c r="D174" s="152" t="s">
        <v>361</v>
      </c>
    </row>
    <row r="175" spans="1:4" ht="15" customHeight="1">
      <c r="A175" s="1373" t="s">
        <v>1411</v>
      </c>
      <c r="B175" s="1374" t="s">
        <v>1412</v>
      </c>
      <c r="C175" s="154" t="s">
        <v>361</v>
      </c>
      <c r="D175" s="155" t="s">
        <v>1083</v>
      </c>
    </row>
    <row r="176" spans="1:4" ht="15" customHeight="1">
      <c r="A176" s="1375" t="s">
        <v>1413</v>
      </c>
      <c r="B176" s="1376" t="s">
        <v>1414</v>
      </c>
      <c r="C176" s="151" t="s">
        <v>361</v>
      </c>
      <c r="D176" s="152" t="s">
        <v>1083</v>
      </c>
    </row>
    <row r="177" spans="1:4" ht="15" customHeight="1">
      <c r="A177" s="1373" t="s">
        <v>1415</v>
      </c>
      <c r="B177" s="1374" t="s">
        <v>1416</v>
      </c>
      <c r="C177" s="154" t="s">
        <v>361</v>
      </c>
      <c r="D177" s="155" t="s">
        <v>1083</v>
      </c>
    </row>
    <row r="178" spans="1:4" ht="15" customHeight="1">
      <c r="A178" s="1375" t="s">
        <v>1417</v>
      </c>
      <c r="B178" s="1376" t="s">
        <v>1418</v>
      </c>
      <c r="C178" s="150">
        <v>4.6500000000000004</v>
      </c>
      <c r="D178" s="152" t="s">
        <v>361</v>
      </c>
    </row>
    <row r="179" spans="1:4" ht="15" customHeight="1">
      <c r="A179" s="1373" t="s">
        <v>1419</v>
      </c>
      <c r="B179" s="1374" t="s">
        <v>1420</v>
      </c>
      <c r="C179" s="154" t="s">
        <v>361</v>
      </c>
      <c r="D179" s="155" t="s">
        <v>1083</v>
      </c>
    </row>
    <row r="180" spans="1:4" ht="15" customHeight="1">
      <c r="A180" s="1375" t="s">
        <v>314</v>
      </c>
      <c r="B180" s="1376" t="s">
        <v>689</v>
      </c>
      <c r="C180" s="150">
        <v>3.33</v>
      </c>
      <c r="D180" s="152" t="s">
        <v>361</v>
      </c>
    </row>
    <row r="181" spans="1:4" ht="15" customHeight="1">
      <c r="A181" s="1373" t="s">
        <v>1188</v>
      </c>
      <c r="B181" s="1374" t="s">
        <v>1189</v>
      </c>
      <c r="C181" s="154" t="s">
        <v>361</v>
      </c>
      <c r="D181" s="155" t="s">
        <v>1083</v>
      </c>
    </row>
    <row r="182" spans="1:4" ht="15" customHeight="1">
      <c r="A182" s="1375" t="s">
        <v>1192</v>
      </c>
      <c r="B182" s="1376" t="s">
        <v>1193</v>
      </c>
      <c r="C182" s="151" t="s">
        <v>361</v>
      </c>
      <c r="D182" s="152" t="s">
        <v>1083</v>
      </c>
    </row>
    <row r="183" spans="1:4" ht="15" customHeight="1">
      <c r="A183" s="1373" t="s">
        <v>1353</v>
      </c>
      <c r="B183" s="1374" t="s">
        <v>1194</v>
      </c>
      <c r="C183" s="154" t="s">
        <v>361</v>
      </c>
      <c r="D183" s="155" t="s">
        <v>1083</v>
      </c>
    </row>
    <row r="184" spans="1:4" ht="15" customHeight="1">
      <c r="A184" s="1375" t="s">
        <v>1195</v>
      </c>
      <c r="B184" s="1376" t="s">
        <v>1196</v>
      </c>
      <c r="C184" s="151" t="s">
        <v>361</v>
      </c>
      <c r="D184" s="152" t="s">
        <v>1083</v>
      </c>
    </row>
    <row r="185" spans="1:4" ht="15" customHeight="1">
      <c r="A185" s="1373" t="s">
        <v>1197</v>
      </c>
      <c r="B185" s="1374" t="s">
        <v>1198</v>
      </c>
      <c r="C185" s="154" t="s">
        <v>361</v>
      </c>
      <c r="D185" s="155" t="s">
        <v>1083</v>
      </c>
    </row>
    <row r="186" spans="1:4" ht="15" customHeight="1">
      <c r="A186" s="1375" t="s">
        <v>1190</v>
      </c>
      <c r="B186" s="1376" t="s">
        <v>1191</v>
      </c>
      <c r="C186" s="150">
        <v>3.42</v>
      </c>
      <c r="D186" s="152" t="s">
        <v>361</v>
      </c>
    </row>
    <row r="187" spans="1:4" ht="15" customHeight="1">
      <c r="A187" s="1373" t="s">
        <v>1199</v>
      </c>
      <c r="B187" s="1374" t="s">
        <v>1200</v>
      </c>
      <c r="C187" s="153">
        <v>3.24</v>
      </c>
      <c r="D187" s="155" t="s">
        <v>361</v>
      </c>
    </row>
    <row r="188" spans="1:4" ht="15" customHeight="1">
      <c r="A188" s="1375" t="s">
        <v>316</v>
      </c>
      <c r="B188" s="1376" t="s">
        <v>688</v>
      </c>
      <c r="C188" s="150">
        <v>5.42</v>
      </c>
      <c r="D188" s="152" t="s">
        <v>361</v>
      </c>
    </row>
    <row r="189" spans="1:4" ht="15" customHeight="1">
      <c r="A189" s="1373" t="s">
        <v>1334</v>
      </c>
      <c r="B189" s="1374" t="s">
        <v>1335</v>
      </c>
      <c r="C189" s="153">
        <v>5.01</v>
      </c>
      <c r="D189" s="155" t="s">
        <v>361</v>
      </c>
    </row>
    <row r="190" spans="1:4" ht="15" customHeight="1">
      <c r="A190" s="1375" t="s">
        <v>1336</v>
      </c>
      <c r="B190" s="1376" t="s">
        <v>1337</v>
      </c>
      <c r="C190" s="150">
        <v>5.67</v>
      </c>
      <c r="D190" s="152" t="s">
        <v>361</v>
      </c>
    </row>
    <row r="191" spans="1:4" ht="15" customHeight="1">
      <c r="A191" s="1373" t="s">
        <v>1339</v>
      </c>
      <c r="B191" s="1374" t="s">
        <v>1340</v>
      </c>
      <c r="C191" s="153">
        <v>3.5</v>
      </c>
      <c r="D191" s="155" t="s">
        <v>361</v>
      </c>
    </row>
    <row r="192" spans="1:4" ht="15" customHeight="1">
      <c r="A192" s="1375" t="s">
        <v>316</v>
      </c>
      <c r="B192" s="1376" t="s">
        <v>1338</v>
      </c>
      <c r="C192" s="150">
        <v>5.44</v>
      </c>
      <c r="D192" s="152" t="s">
        <v>361</v>
      </c>
    </row>
    <row r="193" spans="1:4" ht="15" customHeight="1">
      <c r="A193" s="1373" t="s">
        <v>327</v>
      </c>
      <c r="B193" s="1374" t="s">
        <v>687</v>
      </c>
      <c r="C193" s="154">
        <v>5</v>
      </c>
      <c r="D193" s="155" t="s">
        <v>361</v>
      </c>
    </row>
    <row r="194" spans="1:4" ht="15" customHeight="1">
      <c r="A194" s="1375" t="s">
        <v>1341</v>
      </c>
      <c r="B194" s="1376" t="s">
        <v>1342</v>
      </c>
      <c r="C194" s="151" t="s">
        <v>361</v>
      </c>
      <c r="D194" s="152" t="s">
        <v>1083</v>
      </c>
    </row>
    <row r="195" spans="1:4" ht="15" customHeight="1">
      <c r="A195" s="1373" t="s">
        <v>1343</v>
      </c>
      <c r="B195" s="1374" t="s">
        <v>1344</v>
      </c>
      <c r="C195" s="154" t="s">
        <v>361</v>
      </c>
      <c r="D195" s="155" t="s">
        <v>1083</v>
      </c>
    </row>
    <row r="196" spans="1:4" ht="15" customHeight="1">
      <c r="A196" s="1375" t="s">
        <v>1345</v>
      </c>
      <c r="B196" s="1376" t="s">
        <v>1346</v>
      </c>
      <c r="C196" s="151" t="s">
        <v>361</v>
      </c>
      <c r="D196" s="152" t="s">
        <v>1083</v>
      </c>
    </row>
    <row r="197" spans="1:4" ht="15" customHeight="1">
      <c r="A197" s="1373" t="s">
        <v>1347</v>
      </c>
      <c r="B197" s="1374" t="s">
        <v>1348</v>
      </c>
      <c r="C197" s="154" t="s">
        <v>361</v>
      </c>
      <c r="D197" s="155" t="s">
        <v>1083</v>
      </c>
    </row>
    <row r="198" spans="1:4" ht="15" customHeight="1">
      <c r="A198" s="1375" t="s">
        <v>1349</v>
      </c>
      <c r="B198" s="1376" t="s">
        <v>1350</v>
      </c>
      <c r="C198" s="151" t="s">
        <v>361</v>
      </c>
      <c r="D198" s="152" t="s">
        <v>1083</v>
      </c>
    </row>
    <row r="199" spans="1:4" ht="15" customHeight="1">
      <c r="A199" s="1373" t="s">
        <v>1351</v>
      </c>
      <c r="B199" s="1374" t="s">
        <v>1352</v>
      </c>
      <c r="C199" s="154" t="s">
        <v>361</v>
      </c>
      <c r="D199" s="155" t="s">
        <v>1083</v>
      </c>
    </row>
    <row r="200" spans="1:4" ht="15" customHeight="1">
      <c r="A200" s="1375" t="s">
        <v>1353</v>
      </c>
      <c r="B200" s="1376" t="s">
        <v>1354</v>
      </c>
      <c r="C200" s="151" t="s">
        <v>361</v>
      </c>
      <c r="D200" s="152" t="s">
        <v>1083</v>
      </c>
    </row>
    <row r="201" spans="1:4" ht="15" customHeight="1">
      <c r="A201" s="1373" t="s">
        <v>1355</v>
      </c>
      <c r="B201" s="1374" t="s">
        <v>1356</v>
      </c>
      <c r="C201" s="154" t="s">
        <v>361</v>
      </c>
      <c r="D201" s="155" t="s">
        <v>1083</v>
      </c>
    </row>
    <row r="202" spans="1:4" ht="15" customHeight="1">
      <c r="A202" s="1375" t="s">
        <v>1357</v>
      </c>
      <c r="B202" s="1376" t="s">
        <v>1358</v>
      </c>
      <c r="C202" s="151" t="s">
        <v>361</v>
      </c>
      <c r="D202" s="152" t="s">
        <v>1083</v>
      </c>
    </row>
    <row r="203" spans="1:4" ht="15" customHeight="1">
      <c r="A203" s="1373" t="s">
        <v>1359</v>
      </c>
      <c r="B203" s="1374" t="s">
        <v>1360</v>
      </c>
      <c r="C203" s="153">
        <v>4.68</v>
      </c>
      <c r="D203" s="155" t="s">
        <v>361</v>
      </c>
    </row>
    <row r="204" spans="1:4" ht="15" customHeight="1">
      <c r="A204" s="1375" t="s">
        <v>1361</v>
      </c>
      <c r="B204" s="1376" t="s">
        <v>1362</v>
      </c>
      <c r="C204" s="151" t="s">
        <v>361</v>
      </c>
      <c r="D204" s="152" t="s">
        <v>1083</v>
      </c>
    </row>
    <row r="205" spans="1:4" ht="15" customHeight="1">
      <c r="A205" s="1373" t="s">
        <v>1368</v>
      </c>
      <c r="B205" s="1374" t="s">
        <v>1369</v>
      </c>
      <c r="C205" s="154" t="s">
        <v>361</v>
      </c>
      <c r="D205" s="155" t="s">
        <v>1083</v>
      </c>
    </row>
    <row r="206" spans="1:4" ht="15" customHeight="1">
      <c r="A206" s="1375" t="s">
        <v>1370</v>
      </c>
      <c r="B206" s="1376" t="s">
        <v>1371</v>
      </c>
      <c r="C206" s="151" t="s">
        <v>361</v>
      </c>
      <c r="D206" s="152" t="s">
        <v>1083</v>
      </c>
    </row>
    <row r="207" spans="1:4" ht="15" customHeight="1">
      <c r="A207" s="1373" t="s">
        <v>1372</v>
      </c>
      <c r="B207" s="1374" t="s">
        <v>1373</v>
      </c>
      <c r="C207" s="154" t="s">
        <v>361</v>
      </c>
      <c r="D207" s="155" t="s">
        <v>1083</v>
      </c>
    </row>
    <row r="208" spans="1:4" ht="15" customHeight="1">
      <c r="A208" s="1375" t="s">
        <v>1374</v>
      </c>
      <c r="B208" s="1376" t="s">
        <v>1375</v>
      </c>
      <c r="C208" s="151" t="s">
        <v>361</v>
      </c>
      <c r="D208" s="152" t="s">
        <v>1083</v>
      </c>
    </row>
    <row r="209" spans="1:4" ht="15" customHeight="1">
      <c r="A209" s="1373" t="s">
        <v>1376</v>
      </c>
      <c r="B209" s="1374" t="s">
        <v>1377</v>
      </c>
      <c r="C209" s="154" t="s">
        <v>361</v>
      </c>
      <c r="D209" s="155" t="s">
        <v>1083</v>
      </c>
    </row>
    <row r="210" spans="1:4" ht="15" customHeight="1">
      <c r="A210" s="1375" t="s">
        <v>1378</v>
      </c>
      <c r="B210" s="1376" t="s">
        <v>1379</v>
      </c>
      <c r="C210" s="151" t="s">
        <v>361</v>
      </c>
      <c r="D210" s="152" t="s">
        <v>1083</v>
      </c>
    </row>
    <row r="211" spans="1:4" ht="15" customHeight="1">
      <c r="A211" s="1373" t="s">
        <v>1380</v>
      </c>
      <c r="B211" s="1374" t="s">
        <v>1381</v>
      </c>
      <c r="C211" s="154" t="s">
        <v>361</v>
      </c>
      <c r="D211" s="155" t="s">
        <v>1083</v>
      </c>
    </row>
    <row r="212" spans="1:4" ht="15" customHeight="1">
      <c r="A212" s="1375" t="s">
        <v>1363</v>
      </c>
      <c r="B212" s="1376" t="s">
        <v>1364</v>
      </c>
      <c r="C212" s="151" t="s">
        <v>361</v>
      </c>
      <c r="D212" s="152" t="s">
        <v>1083</v>
      </c>
    </row>
    <row r="213" spans="1:4" ht="15" customHeight="1">
      <c r="A213" s="1373" t="s">
        <v>327</v>
      </c>
      <c r="B213" s="1374" t="s">
        <v>1365</v>
      </c>
      <c r="C213" s="153">
        <v>5.37</v>
      </c>
      <c r="D213" s="155" t="s">
        <v>361</v>
      </c>
    </row>
    <row r="214" spans="1:4" ht="15" customHeight="1">
      <c r="A214" s="1375" t="s">
        <v>1366</v>
      </c>
      <c r="B214" s="1376" t="s">
        <v>1367</v>
      </c>
      <c r="C214" s="151" t="s">
        <v>361</v>
      </c>
      <c r="D214" s="152" t="s">
        <v>1083</v>
      </c>
    </row>
    <row r="215" spans="1:4" ht="15" customHeight="1">
      <c r="A215" s="1373" t="s">
        <v>336</v>
      </c>
      <c r="B215" s="1374" t="s">
        <v>686</v>
      </c>
      <c r="C215" s="153">
        <v>6.5</v>
      </c>
      <c r="D215" s="155" t="s">
        <v>361</v>
      </c>
    </row>
    <row r="216" spans="1:4" ht="15" customHeight="1">
      <c r="A216" s="1375" t="s">
        <v>1382</v>
      </c>
      <c r="B216" s="1376" t="s">
        <v>1383</v>
      </c>
      <c r="C216" s="150">
        <v>6.29</v>
      </c>
      <c r="D216" s="152" t="s">
        <v>361</v>
      </c>
    </row>
    <row r="217" spans="1:4" ht="15" customHeight="1">
      <c r="A217" s="1373" t="s">
        <v>1384</v>
      </c>
      <c r="B217" s="1374" t="s">
        <v>1385</v>
      </c>
      <c r="C217" s="153">
        <v>4.55</v>
      </c>
      <c r="D217" s="155" t="s">
        <v>361</v>
      </c>
    </row>
    <row r="218" spans="1:4" ht="15" customHeight="1">
      <c r="A218" s="1375" t="s">
        <v>1386</v>
      </c>
      <c r="B218" s="1376" t="s">
        <v>1387</v>
      </c>
      <c r="C218" s="150">
        <v>5.32</v>
      </c>
      <c r="D218" s="152" t="s">
        <v>361</v>
      </c>
    </row>
    <row r="219" spans="1:4" ht="15" customHeight="1">
      <c r="A219" s="1373" t="s">
        <v>1388</v>
      </c>
      <c r="B219" s="1374" t="s">
        <v>1389</v>
      </c>
      <c r="C219" s="153">
        <v>7.24</v>
      </c>
      <c r="D219" s="155" t="s">
        <v>361</v>
      </c>
    </row>
    <row r="220" spans="1:4" ht="15" customHeight="1">
      <c r="A220" s="1375" t="s">
        <v>176</v>
      </c>
      <c r="B220" s="1376" t="s">
        <v>1390</v>
      </c>
      <c r="C220" s="150">
        <v>6.85</v>
      </c>
      <c r="D220" s="152" t="s">
        <v>361</v>
      </c>
    </row>
    <row r="221" spans="1:4" ht="15" customHeight="1">
      <c r="A221" s="1373" t="s">
        <v>1391</v>
      </c>
      <c r="B221" s="1374" t="s">
        <v>1392</v>
      </c>
      <c r="C221" s="153">
        <v>6.43</v>
      </c>
      <c r="D221" s="155" t="s">
        <v>361</v>
      </c>
    </row>
    <row r="222" spans="1:4" ht="15" customHeight="1">
      <c r="A222" s="1375" t="s">
        <v>1393</v>
      </c>
      <c r="B222" s="1376" t="s">
        <v>1394</v>
      </c>
      <c r="C222" s="150">
        <v>5.85</v>
      </c>
      <c r="D222" s="152" t="s">
        <v>361</v>
      </c>
    </row>
    <row r="223" spans="1:4" ht="15" customHeight="1">
      <c r="A223" s="1373" t="s">
        <v>1397</v>
      </c>
      <c r="B223" s="1374" t="s">
        <v>1398</v>
      </c>
      <c r="C223" s="153">
        <v>5.08</v>
      </c>
      <c r="D223" s="155" t="s">
        <v>361</v>
      </c>
    </row>
    <row r="224" spans="1:4" ht="15" customHeight="1">
      <c r="A224" s="1375" t="s">
        <v>1399</v>
      </c>
      <c r="B224" s="1376" t="s">
        <v>1400</v>
      </c>
      <c r="C224" s="150">
        <v>6.32</v>
      </c>
      <c r="D224" s="152" t="s">
        <v>361</v>
      </c>
    </row>
    <row r="225" spans="1:4" ht="15" customHeight="1">
      <c r="A225" s="1373" t="s">
        <v>1401</v>
      </c>
      <c r="B225" s="1374" t="s">
        <v>1402</v>
      </c>
      <c r="C225" s="153">
        <v>7.26</v>
      </c>
      <c r="D225" s="155" t="s">
        <v>361</v>
      </c>
    </row>
    <row r="226" spans="1:4" ht="15" customHeight="1">
      <c r="A226" s="1375" t="s">
        <v>1403</v>
      </c>
      <c r="B226" s="1376" t="s">
        <v>1404</v>
      </c>
      <c r="C226" s="150">
        <v>5.09</v>
      </c>
      <c r="D226" s="152" t="s">
        <v>361</v>
      </c>
    </row>
    <row r="227" spans="1:4" ht="15" customHeight="1">
      <c r="A227" s="1373" t="s">
        <v>1405</v>
      </c>
      <c r="B227" s="1374" t="s">
        <v>1406</v>
      </c>
      <c r="C227" s="153">
        <v>3.39</v>
      </c>
      <c r="D227" s="155" t="s">
        <v>361</v>
      </c>
    </row>
    <row r="228" spans="1:4" ht="15" customHeight="1">
      <c r="A228" s="1375" t="s">
        <v>1407</v>
      </c>
      <c r="B228" s="1376" t="s">
        <v>1408</v>
      </c>
      <c r="C228" s="150">
        <v>7.31</v>
      </c>
      <c r="D228" s="152" t="s">
        <v>361</v>
      </c>
    </row>
    <row r="229" spans="1:4" ht="15" customHeight="1">
      <c r="A229" s="1373" t="s">
        <v>1409</v>
      </c>
      <c r="B229" s="1374" t="s">
        <v>1410</v>
      </c>
      <c r="C229" s="153">
        <v>5.56</v>
      </c>
      <c r="D229" s="155" t="s">
        <v>361</v>
      </c>
    </row>
    <row r="230" spans="1:4" ht="15" customHeight="1">
      <c r="A230" s="1375" t="s">
        <v>1395</v>
      </c>
      <c r="B230" s="1376" t="s">
        <v>1396</v>
      </c>
      <c r="C230" s="150">
        <v>5.6</v>
      </c>
      <c r="D230" s="152" t="s">
        <v>361</v>
      </c>
    </row>
    <row r="231" spans="1:4" ht="15" customHeight="1">
      <c r="A231" s="1373" t="s">
        <v>90</v>
      </c>
      <c r="B231" s="1374" t="s">
        <v>685</v>
      </c>
      <c r="C231" s="153">
        <v>3.54</v>
      </c>
      <c r="D231" s="155" t="s">
        <v>361</v>
      </c>
    </row>
    <row r="232" spans="1:4" ht="15" customHeight="1">
      <c r="A232" s="1375" t="s">
        <v>89</v>
      </c>
      <c r="B232" s="1376" t="s">
        <v>684</v>
      </c>
      <c r="C232" s="151" t="s">
        <v>361</v>
      </c>
      <c r="D232" s="152" t="s">
        <v>1083</v>
      </c>
    </row>
    <row r="233" spans="1:4" ht="15" customHeight="1">
      <c r="A233" s="1373" t="s">
        <v>119</v>
      </c>
      <c r="B233" s="1374" t="s">
        <v>683</v>
      </c>
      <c r="C233" s="153">
        <v>3.8</v>
      </c>
      <c r="D233" s="155" t="s">
        <v>361</v>
      </c>
    </row>
    <row r="234" spans="1:4" ht="15" customHeight="1">
      <c r="A234" s="1375" t="s">
        <v>201</v>
      </c>
      <c r="B234" s="1376" t="s">
        <v>682</v>
      </c>
      <c r="C234" s="151" t="s">
        <v>361</v>
      </c>
      <c r="D234" s="152" t="s">
        <v>1083</v>
      </c>
    </row>
    <row r="235" spans="1:4" ht="15" customHeight="1">
      <c r="A235" s="1373" t="s">
        <v>263</v>
      </c>
      <c r="B235" s="1374" t="s">
        <v>681</v>
      </c>
      <c r="C235" s="154" t="s">
        <v>361</v>
      </c>
      <c r="D235" s="155" t="s">
        <v>1083</v>
      </c>
    </row>
    <row r="236" spans="1:4" ht="15" customHeight="1">
      <c r="A236" s="1375" t="s">
        <v>317</v>
      </c>
      <c r="B236" s="1376" t="s">
        <v>680</v>
      </c>
      <c r="C236" s="150">
        <v>2.27</v>
      </c>
      <c r="D236" s="152" t="s">
        <v>361</v>
      </c>
    </row>
    <row r="237" spans="1:4" ht="15" customHeight="1">
      <c r="A237" s="1373" t="s">
        <v>339</v>
      </c>
      <c r="B237" s="1374" t="s">
        <v>679</v>
      </c>
      <c r="C237" s="153">
        <v>3.38</v>
      </c>
      <c r="D237" s="155" t="s">
        <v>361</v>
      </c>
    </row>
    <row r="238" spans="1:4" ht="15" customHeight="1">
      <c r="A238" s="1375" t="s">
        <v>59</v>
      </c>
      <c r="B238" s="1376" t="s">
        <v>678</v>
      </c>
      <c r="C238" s="150">
        <v>2.86</v>
      </c>
      <c r="D238" s="152" t="s">
        <v>361</v>
      </c>
    </row>
    <row r="239" spans="1:4" ht="15" customHeight="1">
      <c r="A239" s="1373" t="s">
        <v>58</v>
      </c>
      <c r="B239" s="1374" t="s">
        <v>677</v>
      </c>
      <c r="C239" s="153">
        <v>2.92</v>
      </c>
      <c r="D239" s="155" t="s">
        <v>361</v>
      </c>
    </row>
    <row r="240" spans="1:4" ht="15" customHeight="1">
      <c r="A240" s="1375" t="s">
        <v>79</v>
      </c>
      <c r="B240" s="1376" t="s">
        <v>676</v>
      </c>
      <c r="C240" s="150">
        <v>2.83</v>
      </c>
      <c r="D240" s="152" t="s">
        <v>361</v>
      </c>
    </row>
    <row r="241" spans="1:4" ht="15" customHeight="1">
      <c r="A241" s="1373" t="s">
        <v>111</v>
      </c>
      <c r="B241" s="1374" t="s">
        <v>675</v>
      </c>
      <c r="C241" s="154" t="s">
        <v>361</v>
      </c>
      <c r="D241" s="155" t="s">
        <v>1083</v>
      </c>
    </row>
    <row r="242" spans="1:4" ht="15" customHeight="1">
      <c r="A242" s="1375" t="s">
        <v>117</v>
      </c>
      <c r="B242" s="1376" t="s">
        <v>674</v>
      </c>
      <c r="C242" s="150">
        <v>2.56</v>
      </c>
      <c r="D242" s="152" t="s">
        <v>361</v>
      </c>
    </row>
    <row r="243" spans="1:4" ht="15" customHeight="1">
      <c r="A243" s="1373" t="s">
        <v>120</v>
      </c>
      <c r="B243" s="1374" t="s">
        <v>673</v>
      </c>
      <c r="C243" s="153">
        <v>2.39</v>
      </c>
      <c r="D243" s="155" t="s">
        <v>361</v>
      </c>
    </row>
    <row r="244" spans="1:4" ht="15" customHeight="1">
      <c r="A244" s="1375" t="s">
        <v>138</v>
      </c>
      <c r="B244" s="1376" t="s">
        <v>672</v>
      </c>
      <c r="C244" s="150">
        <v>2.71</v>
      </c>
      <c r="D244" s="152" t="s">
        <v>361</v>
      </c>
    </row>
    <row r="245" spans="1:4" ht="15" customHeight="1">
      <c r="A245" s="1373" t="s">
        <v>172</v>
      </c>
      <c r="B245" s="1374" t="s">
        <v>671</v>
      </c>
      <c r="C245" s="153">
        <v>2.69</v>
      </c>
      <c r="D245" s="155" t="s">
        <v>361</v>
      </c>
    </row>
    <row r="246" spans="1:4" ht="15" customHeight="1">
      <c r="A246" s="1375" t="s">
        <v>181</v>
      </c>
      <c r="B246" s="1376" t="s">
        <v>670</v>
      </c>
      <c r="C246" s="150">
        <v>2.75</v>
      </c>
      <c r="D246" s="152" t="s">
        <v>361</v>
      </c>
    </row>
    <row r="247" spans="1:4" ht="15" customHeight="1">
      <c r="A247" s="1373" t="s">
        <v>227</v>
      </c>
      <c r="B247" s="1374" t="s">
        <v>669</v>
      </c>
      <c r="C247" s="153">
        <v>3.17</v>
      </c>
      <c r="D247" s="155" t="s">
        <v>361</v>
      </c>
    </row>
    <row r="248" spans="1:4" ht="15" customHeight="1">
      <c r="A248" s="1375" t="s">
        <v>234</v>
      </c>
      <c r="B248" s="1376" t="s">
        <v>668</v>
      </c>
      <c r="C248" s="150">
        <v>3.19</v>
      </c>
      <c r="D248" s="152" t="s">
        <v>361</v>
      </c>
    </row>
    <row r="249" spans="1:4" ht="15" customHeight="1">
      <c r="A249" s="1373" t="s">
        <v>261</v>
      </c>
      <c r="B249" s="1374" t="s">
        <v>667</v>
      </c>
      <c r="C249" s="154" t="s">
        <v>361</v>
      </c>
      <c r="D249" s="155" t="s">
        <v>1083</v>
      </c>
    </row>
    <row r="250" spans="1:4" ht="15" customHeight="1">
      <c r="A250" s="1375" t="s">
        <v>41</v>
      </c>
      <c r="B250" s="1376" t="s">
        <v>666</v>
      </c>
      <c r="C250" s="150">
        <v>3.22</v>
      </c>
      <c r="D250" s="152" t="s">
        <v>361</v>
      </c>
    </row>
    <row r="251" spans="1:4" ht="15" customHeight="1">
      <c r="A251" s="1373" t="s">
        <v>2</v>
      </c>
      <c r="B251" s="1374" t="s">
        <v>665</v>
      </c>
      <c r="C251" s="154" t="s">
        <v>361</v>
      </c>
      <c r="D251" s="155" t="s">
        <v>1083</v>
      </c>
    </row>
    <row r="252" spans="1:4" ht="15" customHeight="1">
      <c r="A252" s="1375" t="s">
        <v>70</v>
      </c>
      <c r="B252" s="1376" t="s">
        <v>664</v>
      </c>
      <c r="C252" s="151" t="s">
        <v>361</v>
      </c>
      <c r="D252" s="152" t="s">
        <v>1083</v>
      </c>
    </row>
    <row r="253" spans="1:4" ht="15" customHeight="1">
      <c r="A253" s="1373" t="s">
        <v>104</v>
      </c>
      <c r="B253" s="1374" t="s">
        <v>663</v>
      </c>
      <c r="C253" s="154" t="s">
        <v>361</v>
      </c>
      <c r="D253" s="155" t="s">
        <v>1083</v>
      </c>
    </row>
    <row r="254" spans="1:4" ht="15" customHeight="1">
      <c r="A254" s="1375" t="s">
        <v>145</v>
      </c>
      <c r="B254" s="1376" t="s">
        <v>662</v>
      </c>
      <c r="C254" s="151" t="s">
        <v>361</v>
      </c>
      <c r="D254" s="152" t="s">
        <v>1083</v>
      </c>
    </row>
    <row r="255" spans="1:4" ht="15" customHeight="1">
      <c r="A255" s="1373" t="s">
        <v>165</v>
      </c>
      <c r="B255" s="1374" t="s">
        <v>661</v>
      </c>
      <c r="C255" s="153">
        <v>2.41</v>
      </c>
      <c r="D255" s="155" t="s">
        <v>361</v>
      </c>
    </row>
    <row r="256" spans="1:4" ht="15" customHeight="1">
      <c r="A256" s="1375" t="s">
        <v>189</v>
      </c>
      <c r="B256" s="1376" t="s">
        <v>660</v>
      </c>
      <c r="C256" s="151" t="s">
        <v>361</v>
      </c>
      <c r="D256" s="152" t="s">
        <v>1083</v>
      </c>
    </row>
    <row r="257" spans="1:4" ht="15" customHeight="1">
      <c r="A257" s="1373" t="s">
        <v>195</v>
      </c>
      <c r="B257" s="1374" t="s">
        <v>659</v>
      </c>
      <c r="C257" s="153">
        <v>2.5499999999999998</v>
      </c>
      <c r="D257" s="155" t="s">
        <v>361</v>
      </c>
    </row>
    <row r="258" spans="1:4" ht="15" customHeight="1">
      <c r="A258" s="1375" t="s">
        <v>209</v>
      </c>
      <c r="B258" s="1376" t="s">
        <v>658</v>
      </c>
      <c r="C258" s="151" t="s">
        <v>361</v>
      </c>
      <c r="D258" s="152" t="s">
        <v>1083</v>
      </c>
    </row>
    <row r="259" spans="1:4" ht="15" customHeight="1">
      <c r="A259" s="1373" t="s">
        <v>237</v>
      </c>
      <c r="B259" s="1374" t="s">
        <v>657</v>
      </c>
      <c r="C259" s="154" t="s">
        <v>361</v>
      </c>
      <c r="D259" s="155" t="s">
        <v>1083</v>
      </c>
    </row>
    <row r="260" spans="1:4" ht="15" customHeight="1">
      <c r="A260" s="1375" t="s">
        <v>240</v>
      </c>
      <c r="B260" s="1376" t="s">
        <v>656</v>
      </c>
      <c r="C260" s="150">
        <v>3.5</v>
      </c>
      <c r="D260" s="152" t="s">
        <v>361</v>
      </c>
    </row>
    <row r="261" spans="1:4" ht="15" customHeight="1">
      <c r="A261" s="1373" t="s">
        <v>266</v>
      </c>
      <c r="B261" s="1374" t="s">
        <v>655</v>
      </c>
      <c r="C261" s="154" t="s">
        <v>361</v>
      </c>
      <c r="D261" s="155" t="s">
        <v>1083</v>
      </c>
    </row>
    <row r="262" spans="1:4" ht="15" customHeight="1">
      <c r="A262" s="1375" t="s">
        <v>274</v>
      </c>
      <c r="B262" s="1376" t="s">
        <v>654</v>
      </c>
      <c r="C262" s="151" t="s">
        <v>361</v>
      </c>
      <c r="D262" s="152" t="s">
        <v>1083</v>
      </c>
    </row>
    <row r="263" spans="1:4" ht="15" customHeight="1">
      <c r="A263" s="1373" t="s">
        <v>281</v>
      </c>
      <c r="B263" s="1374" t="s">
        <v>653</v>
      </c>
      <c r="C263" s="154" t="s">
        <v>361</v>
      </c>
      <c r="D263" s="155" t="s">
        <v>1083</v>
      </c>
    </row>
    <row r="264" spans="1:4" ht="15" customHeight="1">
      <c r="A264" s="1375" t="s">
        <v>289</v>
      </c>
      <c r="B264" s="1376" t="s">
        <v>652</v>
      </c>
      <c r="C264" s="151" t="s">
        <v>361</v>
      </c>
      <c r="D264" s="152" t="s">
        <v>1083</v>
      </c>
    </row>
    <row r="265" spans="1:4" ht="15" customHeight="1">
      <c r="A265" s="1373" t="s">
        <v>302</v>
      </c>
      <c r="B265" s="1374" t="s">
        <v>651</v>
      </c>
      <c r="C265" s="154" t="s">
        <v>361</v>
      </c>
      <c r="D265" s="155" t="s">
        <v>1083</v>
      </c>
    </row>
    <row r="266" spans="1:4" ht="15" customHeight="1">
      <c r="A266" s="1375" t="s">
        <v>303</v>
      </c>
      <c r="B266" s="1376" t="s">
        <v>650</v>
      </c>
      <c r="C266" s="151" t="s">
        <v>361</v>
      </c>
      <c r="D266" s="152" t="s">
        <v>1083</v>
      </c>
    </row>
    <row r="267" spans="1:4" ht="15" customHeight="1">
      <c r="A267" s="1373" t="s">
        <v>308</v>
      </c>
      <c r="B267" s="1374" t="s">
        <v>649</v>
      </c>
      <c r="C267" s="154" t="s">
        <v>361</v>
      </c>
      <c r="D267" s="155" t="s">
        <v>1083</v>
      </c>
    </row>
    <row r="268" spans="1:4" ht="15" customHeight="1">
      <c r="A268" s="1375" t="s">
        <v>335</v>
      </c>
      <c r="B268" s="1376" t="s">
        <v>648</v>
      </c>
      <c r="C268" s="151" t="s">
        <v>361</v>
      </c>
      <c r="D268" s="152" t="s">
        <v>1083</v>
      </c>
    </row>
    <row r="269" spans="1:4" ht="15" customHeight="1">
      <c r="A269" s="1373" t="s">
        <v>340</v>
      </c>
      <c r="B269" s="1374" t="s">
        <v>647</v>
      </c>
      <c r="C269" s="153">
        <v>3.9</v>
      </c>
      <c r="D269" s="155" t="s">
        <v>361</v>
      </c>
    </row>
    <row r="270" spans="1:4" ht="15" customHeight="1">
      <c r="A270" s="1375" t="s">
        <v>40</v>
      </c>
      <c r="B270" s="1376" t="s">
        <v>646</v>
      </c>
      <c r="C270" s="150">
        <v>2.4300000000000002</v>
      </c>
      <c r="D270" s="152" t="s">
        <v>361</v>
      </c>
    </row>
    <row r="271" spans="1:4" ht="15" customHeight="1">
      <c r="A271" s="1373" t="s">
        <v>39</v>
      </c>
      <c r="B271" s="1374" t="s">
        <v>645</v>
      </c>
      <c r="C271" s="154" t="s">
        <v>361</v>
      </c>
      <c r="D271" s="155" t="s">
        <v>1083</v>
      </c>
    </row>
    <row r="272" spans="1:4" ht="15" customHeight="1">
      <c r="A272" s="1375" t="s">
        <v>92</v>
      </c>
      <c r="B272" s="1376" t="s">
        <v>644</v>
      </c>
      <c r="C272" s="150">
        <v>2.62</v>
      </c>
      <c r="D272" s="152" t="s">
        <v>361</v>
      </c>
    </row>
    <row r="273" spans="1:4" ht="15" customHeight="1">
      <c r="A273" s="1373" t="s">
        <v>174</v>
      </c>
      <c r="B273" s="1374" t="s">
        <v>643</v>
      </c>
      <c r="C273" s="153">
        <v>2.16</v>
      </c>
      <c r="D273" s="155" t="s">
        <v>361</v>
      </c>
    </row>
    <row r="274" spans="1:4" ht="15" customHeight="1">
      <c r="A274" s="1375" t="s">
        <v>192</v>
      </c>
      <c r="B274" s="1376" t="s">
        <v>642</v>
      </c>
      <c r="C274" s="151" t="s">
        <v>361</v>
      </c>
      <c r="D274" s="152" t="s">
        <v>1083</v>
      </c>
    </row>
    <row r="275" spans="1:4" ht="15" customHeight="1">
      <c r="A275" s="1373" t="s">
        <v>193</v>
      </c>
      <c r="B275" s="1374" t="s">
        <v>641</v>
      </c>
      <c r="C275" s="153">
        <v>2.58</v>
      </c>
      <c r="D275" s="155" t="s">
        <v>361</v>
      </c>
    </row>
    <row r="276" spans="1:4" ht="15" customHeight="1">
      <c r="A276" s="1375" t="s">
        <v>194</v>
      </c>
      <c r="B276" s="1376" t="s">
        <v>640</v>
      </c>
      <c r="C276" s="151" t="s">
        <v>361</v>
      </c>
      <c r="D276" s="152" t="s">
        <v>1083</v>
      </c>
    </row>
    <row r="277" spans="1:4" ht="15" customHeight="1">
      <c r="A277" s="1373" t="s">
        <v>329</v>
      </c>
      <c r="B277" s="1374" t="s">
        <v>639</v>
      </c>
      <c r="C277" s="153">
        <v>1.86</v>
      </c>
      <c r="D277" s="155" t="s">
        <v>361</v>
      </c>
    </row>
    <row r="278" spans="1:4" ht="15" customHeight="1">
      <c r="A278" s="1375" t="s">
        <v>345</v>
      </c>
      <c r="B278" s="1376" t="s">
        <v>638</v>
      </c>
      <c r="C278" s="151" t="s">
        <v>361</v>
      </c>
      <c r="D278" s="152" t="s">
        <v>1083</v>
      </c>
    </row>
    <row r="279" spans="1:4" ht="15" customHeight="1">
      <c r="A279" s="1373" t="s">
        <v>346</v>
      </c>
      <c r="B279" s="1374" t="s">
        <v>637</v>
      </c>
      <c r="C279" s="154" t="s">
        <v>361</v>
      </c>
      <c r="D279" s="155" t="s">
        <v>1083</v>
      </c>
    </row>
    <row r="280" spans="1:4" ht="15" customHeight="1">
      <c r="A280" s="1375" t="s">
        <v>18</v>
      </c>
      <c r="B280" s="1376" t="s">
        <v>636</v>
      </c>
      <c r="C280" s="150">
        <v>4.0199999999999996</v>
      </c>
      <c r="D280" s="152" t="s">
        <v>361</v>
      </c>
    </row>
    <row r="281" spans="1:4" ht="15" customHeight="1">
      <c r="A281" s="1373" t="s">
        <v>34</v>
      </c>
      <c r="B281" s="1374" t="s">
        <v>635</v>
      </c>
      <c r="C281" s="153">
        <v>4.55</v>
      </c>
      <c r="D281" s="155" t="s">
        <v>361</v>
      </c>
    </row>
    <row r="282" spans="1:4" ht="15" customHeight="1">
      <c r="A282" s="1375" t="s">
        <v>33</v>
      </c>
      <c r="B282" s="1376" t="s">
        <v>634</v>
      </c>
      <c r="C282" s="150">
        <v>3.93</v>
      </c>
      <c r="D282" s="152" t="s">
        <v>361</v>
      </c>
    </row>
    <row r="283" spans="1:4" ht="15" customHeight="1">
      <c r="A283" s="1373" t="s">
        <v>38</v>
      </c>
      <c r="B283" s="1374" t="s">
        <v>633</v>
      </c>
      <c r="C283" s="153">
        <v>4.96</v>
      </c>
      <c r="D283" s="155" t="s">
        <v>361</v>
      </c>
    </row>
    <row r="284" spans="1:4" ht="15" customHeight="1">
      <c r="A284" s="1375" t="s">
        <v>75</v>
      </c>
      <c r="B284" s="1376" t="s">
        <v>632</v>
      </c>
      <c r="C284" s="150">
        <v>5.33</v>
      </c>
      <c r="D284" s="152" t="s">
        <v>361</v>
      </c>
    </row>
    <row r="285" spans="1:4" ht="15" customHeight="1">
      <c r="A285" s="1373" t="s">
        <v>87</v>
      </c>
      <c r="B285" s="1374" t="s">
        <v>631</v>
      </c>
      <c r="C285" s="153">
        <v>3.38</v>
      </c>
      <c r="D285" s="155" t="s">
        <v>361</v>
      </c>
    </row>
    <row r="286" spans="1:4" ht="15" customHeight="1">
      <c r="A286" s="1375" t="s">
        <v>95</v>
      </c>
      <c r="B286" s="1376" t="s">
        <v>630</v>
      </c>
      <c r="C286" s="150">
        <v>3.38</v>
      </c>
      <c r="D286" s="152" t="s">
        <v>361</v>
      </c>
    </row>
    <row r="287" spans="1:4" ht="15" customHeight="1">
      <c r="A287" s="1373" t="s">
        <v>96</v>
      </c>
      <c r="B287" s="1374" t="s">
        <v>629</v>
      </c>
      <c r="C287" s="153">
        <v>4.53</v>
      </c>
      <c r="D287" s="155" t="s">
        <v>361</v>
      </c>
    </row>
    <row r="288" spans="1:4" ht="15" customHeight="1">
      <c r="A288" s="1375" t="s">
        <v>170</v>
      </c>
      <c r="B288" s="1376" t="s">
        <v>628</v>
      </c>
      <c r="C288" s="150">
        <v>4.17</v>
      </c>
      <c r="D288" s="152" t="s">
        <v>361</v>
      </c>
    </row>
    <row r="289" spans="1:4" ht="15" customHeight="1">
      <c r="A289" s="1373" t="s">
        <v>211</v>
      </c>
      <c r="B289" s="1374" t="s">
        <v>627</v>
      </c>
      <c r="C289" s="153">
        <v>4.24</v>
      </c>
      <c r="D289" s="155" t="s">
        <v>361</v>
      </c>
    </row>
    <row r="290" spans="1:4" ht="15" customHeight="1">
      <c r="A290" s="1375" t="s">
        <v>215</v>
      </c>
      <c r="B290" s="1376" t="s">
        <v>626</v>
      </c>
      <c r="C290" s="150">
        <v>4.45</v>
      </c>
      <c r="D290" s="152" t="s">
        <v>361</v>
      </c>
    </row>
    <row r="291" spans="1:4" ht="15" customHeight="1">
      <c r="A291" s="1373" t="s">
        <v>239</v>
      </c>
      <c r="B291" s="1374" t="s">
        <v>625</v>
      </c>
      <c r="C291" s="153">
        <v>4.42</v>
      </c>
      <c r="D291" s="155" t="s">
        <v>361</v>
      </c>
    </row>
    <row r="292" spans="1:4" ht="15" customHeight="1">
      <c r="A292" s="1375" t="s">
        <v>298</v>
      </c>
      <c r="B292" s="1376" t="s">
        <v>624</v>
      </c>
      <c r="C292" s="150">
        <v>4.41</v>
      </c>
      <c r="D292" s="152" t="s">
        <v>361</v>
      </c>
    </row>
    <row r="293" spans="1:4" ht="15" customHeight="1">
      <c r="A293" s="1373" t="s">
        <v>310</v>
      </c>
      <c r="B293" s="1374" t="s">
        <v>623</v>
      </c>
      <c r="C293" s="153">
        <v>5.45</v>
      </c>
      <c r="D293" s="155" t="s">
        <v>361</v>
      </c>
    </row>
    <row r="294" spans="1:4" ht="15" customHeight="1">
      <c r="A294" s="1375" t="s">
        <v>21</v>
      </c>
      <c r="B294" s="1376" t="s">
        <v>622</v>
      </c>
      <c r="C294" s="150">
        <v>4.4000000000000004</v>
      </c>
      <c r="D294" s="152" t="s">
        <v>361</v>
      </c>
    </row>
    <row r="295" spans="1:4" ht="15" customHeight="1">
      <c r="A295" s="1373" t="s">
        <v>20</v>
      </c>
      <c r="B295" s="1374" t="s">
        <v>621</v>
      </c>
      <c r="C295" s="153">
        <v>3.62</v>
      </c>
      <c r="D295" s="155" t="s">
        <v>361</v>
      </c>
    </row>
    <row r="296" spans="1:4" ht="15" customHeight="1">
      <c r="A296" s="1375" t="s">
        <v>27</v>
      </c>
      <c r="B296" s="1376" t="s">
        <v>620</v>
      </c>
      <c r="C296" s="150">
        <v>3.86</v>
      </c>
      <c r="D296" s="152" t="s">
        <v>361</v>
      </c>
    </row>
    <row r="297" spans="1:4" ht="15" customHeight="1">
      <c r="A297" s="1373" t="s">
        <v>62</v>
      </c>
      <c r="B297" s="1374" t="s">
        <v>619</v>
      </c>
      <c r="C297" s="153">
        <v>3.53</v>
      </c>
      <c r="D297" s="155" t="s">
        <v>361</v>
      </c>
    </row>
    <row r="298" spans="1:4" ht="15" customHeight="1">
      <c r="A298" s="1375" t="s">
        <v>76</v>
      </c>
      <c r="B298" s="1376" t="s">
        <v>618</v>
      </c>
      <c r="C298" s="150">
        <v>5.85</v>
      </c>
      <c r="D298" s="152" t="s">
        <v>361</v>
      </c>
    </row>
    <row r="299" spans="1:4" ht="15" customHeight="1">
      <c r="A299" s="1373" t="s">
        <v>133</v>
      </c>
      <c r="B299" s="1374" t="s">
        <v>617</v>
      </c>
      <c r="C299" s="153">
        <v>3.67</v>
      </c>
      <c r="D299" s="155" t="s">
        <v>361</v>
      </c>
    </row>
    <row r="300" spans="1:4" ht="15" customHeight="1">
      <c r="A300" s="1375" t="s">
        <v>159</v>
      </c>
      <c r="B300" s="1376" t="s">
        <v>616</v>
      </c>
      <c r="C300" s="150">
        <v>5.1100000000000003</v>
      </c>
      <c r="D300" s="152" t="s">
        <v>361</v>
      </c>
    </row>
    <row r="301" spans="1:4" ht="15" customHeight="1">
      <c r="A301" s="1373" t="s">
        <v>210</v>
      </c>
      <c r="B301" s="1374" t="s">
        <v>615</v>
      </c>
      <c r="C301" s="153">
        <v>3.74</v>
      </c>
      <c r="D301" s="155" t="s">
        <v>361</v>
      </c>
    </row>
    <row r="302" spans="1:4" ht="15" customHeight="1">
      <c r="A302" s="1375" t="s">
        <v>222</v>
      </c>
      <c r="B302" s="1376" t="s">
        <v>614</v>
      </c>
      <c r="C302" s="150">
        <v>3.63</v>
      </c>
      <c r="D302" s="152" t="s">
        <v>361</v>
      </c>
    </row>
    <row r="303" spans="1:4" ht="15" customHeight="1">
      <c r="A303" s="1373" t="s">
        <v>226</v>
      </c>
      <c r="B303" s="1374" t="s">
        <v>613</v>
      </c>
      <c r="C303" s="153">
        <v>4.63</v>
      </c>
      <c r="D303" s="155" t="s">
        <v>361</v>
      </c>
    </row>
    <row r="304" spans="1:4" ht="15" customHeight="1">
      <c r="A304" s="1375" t="s">
        <v>294</v>
      </c>
      <c r="B304" s="1376" t="s">
        <v>612</v>
      </c>
      <c r="C304" s="150">
        <v>2.99</v>
      </c>
      <c r="D304" s="152" t="s">
        <v>361</v>
      </c>
    </row>
    <row r="305" spans="1:4" ht="15" customHeight="1">
      <c r="A305" s="1373" t="s">
        <v>313</v>
      </c>
      <c r="B305" s="1374" t="s">
        <v>611</v>
      </c>
      <c r="C305" s="153">
        <v>3.48</v>
      </c>
      <c r="D305" s="155" t="s">
        <v>361</v>
      </c>
    </row>
    <row r="306" spans="1:4" ht="15" customHeight="1">
      <c r="A306" s="1375" t="s">
        <v>69</v>
      </c>
      <c r="B306" s="1376" t="s">
        <v>610</v>
      </c>
      <c r="C306" s="150">
        <v>4.45</v>
      </c>
      <c r="D306" s="152" t="s">
        <v>361</v>
      </c>
    </row>
    <row r="307" spans="1:4" ht="15" customHeight="1">
      <c r="A307" s="1373" t="s">
        <v>68</v>
      </c>
      <c r="B307" s="1374" t="s">
        <v>609</v>
      </c>
      <c r="C307" s="153">
        <v>2.78</v>
      </c>
      <c r="D307" s="155" t="s">
        <v>361</v>
      </c>
    </row>
    <row r="308" spans="1:4" ht="15" customHeight="1">
      <c r="A308" s="1375" t="s">
        <v>103</v>
      </c>
      <c r="B308" s="1376" t="s">
        <v>608</v>
      </c>
      <c r="C308" s="150">
        <v>3.45</v>
      </c>
      <c r="D308" s="152" t="s">
        <v>361</v>
      </c>
    </row>
    <row r="309" spans="1:4" ht="15" customHeight="1">
      <c r="A309" s="1373" t="s">
        <v>121</v>
      </c>
      <c r="B309" s="1374" t="s">
        <v>607</v>
      </c>
      <c r="C309" s="153">
        <v>5.7</v>
      </c>
      <c r="D309" s="155" t="s">
        <v>361</v>
      </c>
    </row>
    <row r="310" spans="1:4" ht="15" customHeight="1">
      <c r="A310" s="1375" t="s">
        <v>122</v>
      </c>
      <c r="B310" s="1376" t="s">
        <v>606</v>
      </c>
      <c r="C310" s="150">
        <v>3.98</v>
      </c>
      <c r="D310" s="152" t="s">
        <v>361</v>
      </c>
    </row>
    <row r="311" spans="1:4" ht="15" customHeight="1">
      <c r="A311" s="1373" t="s">
        <v>141</v>
      </c>
      <c r="B311" s="1374" t="s">
        <v>605</v>
      </c>
      <c r="C311" s="153">
        <v>4.72</v>
      </c>
      <c r="D311" s="155" t="s">
        <v>361</v>
      </c>
    </row>
    <row r="312" spans="1:4" ht="15" customHeight="1">
      <c r="A312" s="1375" t="s">
        <v>150</v>
      </c>
      <c r="B312" s="1376" t="s">
        <v>604</v>
      </c>
      <c r="C312" s="151" t="s">
        <v>361</v>
      </c>
      <c r="D312" s="152" t="s">
        <v>1083</v>
      </c>
    </row>
    <row r="313" spans="1:4" ht="15" customHeight="1">
      <c r="A313" s="1373" t="s">
        <v>171</v>
      </c>
      <c r="B313" s="1374" t="s">
        <v>603</v>
      </c>
      <c r="C313" s="153">
        <v>3.17</v>
      </c>
      <c r="D313" s="155" t="s">
        <v>361</v>
      </c>
    </row>
    <row r="314" spans="1:4" ht="15" customHeight="1">
      <c r="A314" s="1375" t="s">
        <v>185</v>
      </c>
      <c r="B314" s="1376" t="s">
        <v>602</v>
      </c>
      <c r="C314" s="150">
        <v>3.31</v>
      </c>
      <c r="D314" s="152" t="s">
        <v>361</v>
      </c>
    </row>
    <row r="315" spans="1:4" ht="15" customHeight="1">
      <c r="A315" s="1373" t="s">
        <v>190</v>
      </c>
      <c r="B315" s="1374" t="s">
        <v>601</v>
      </c>
      <c r="C315" s="153">
        <v>2.99</v>
      </c>
      <c r="D315" s="155" t="s">
        <v>361</v>
      </c>
    </row>
    <row r="316" spans="1:4" ht="15" customHeight="1">
      <c r="A316" s="1375" t="s">
        <v>191</v>
      </c>
      <c r="B316" s="1376" t="s">
        <v>600</v>
      </c>
      <c r="C316" s="151">
        <v>3</v>
      </c>
      <c r="D316" s="152" t="s">
        <v>361</v>
      </c>
    </row>
    <row r="317" spans="1:4" ht="15" customHeight="1">
      <c r="A317" s="1373" t="s">
        <v>203</v>
      </c>
      <c r="B317" s="1374" t="s">
        <v>599</v>
      </c>
      <c r="C317" s="153">
        <v>3.6</v>
      </c>
      <c r="D317" s="155" t="s">
        <v>361</v>
      </c>
    </row>
    <row r="318" spans="1:4" ht="15" customHeight="1">
      <c r="A318" s="1375" t="s">
        <v>206</v>
      </c>
      <c r="B318" s="1376" t="s">
        <v>598</v>
      </c>
      <c r="C318" s="150">
        <v>2.58</v>
      </c>
      <c r="D318" s="152" t="s">
        <v>361</v>
      </c>
    </row>
    <row r="319" spans="1:4" ht="15" customHeight="1">
      <c r="A319" s="1373" t="s">
        <v>223</v>
      </c>
      <c r="B319" s="1374" t="s">
        <v>597</v>
      </c>
      <c r="C319" s="153">
        <v>2.88</v>
      </c>
      <c r="D319" s="155" t="s">
        <v>361</v>
      </c>
    </row>
    <row r="320" spans="1:4" ht="15" customHeight="1">
      <c r="A320" s="1375" t="s">
        <v>229</v>
      </c>
      <c r="B320" s="1376" t="s">
        <v>596</v>
      </c>
      <c r="C320" s="151" t="s">
        <v>361</v>
      </c>
      <c r="D320" s="152" t="s">
        <v>1083</v>
      </c>
    </row>
    <row r="321" spans="1:4" ht="15" customHeight="1">
      <c r="A321" s="1373" t="s">
        <v>233</v>
      </c>
      <c r="B321" s="1374" t="s">
        <v>595</v>
      </c>
      <c r="C321" s="154" t="s">
        <v>361</v>
      </c>
      <c r="D321" s="155" t="s">
        <v>1083</v>
      </c>
    </row>
    <row r="322" spans="1:4" ht="15" customHeight="1">
      <c r="A322" s="1375" t="s">
        <v>238</v>
      </c>
      <c r="B322" s="1376" t="s">
        <v>594</v>
      </c>
      <c r="C322" s="151" t="s">
        <v>361</v>
      </c>
      <c r="D322" s="152" t="s">
        <v>1083</v>
      </c>
    </row>
    <row r="323" spans="1:4" ht="15" customHeight="1">
      <c r="A323" s="1373" t="s">
        <v>299</v>
      </c>
      <c r="B323" s="1374" t="s">
        <v>593</v>
      </c>
      <c r="C323" s="153">
        <v>3.13</v>
      </c>
      <c r="D323" s="155" t="s">
        <v>361</v>
      </c>
    </row>
    <row r="324" spans="1:4" ht="15" customHeight="1">
      <c r="A324" s="1375" t="s">
        <v>301</v>
      </c>
      <c r="B324" s="1376" t="s">
        <v>592</v>
      </c>
      <c r="C324" s="150">
        <v>3.05</v>
      </c>
      <c r="D324" s="152" t="s">
        <v>361</v>
      </c>
    </row>
    <row r="325" spans="1:4" ht="15" customHeight="1">
      <c r="A325" s="1373" t="s">
        <v>338</v>
      </c>
      <c r="B325" s="1374" t="s">
        <v>591</v>
      </c>
      <c r="C325" s="153">
        <v>2.64</v>
      </c>
      <c r="D325" s="155" t="s">
        <v>361</v>
      </c>
    </row>
    <row r="326" spans="1:4" ht="15" customHeight="1">
      <c r="A326" s="1375" t="s">
        <v>55</v>
      </c>
      <c r="B326" s="1376" t="s">
        <v>590</v>
      </c>
      <c r="C326" s="150">
        <v>4.16</v>
      </c>
      <c r="D326" s="152" t="s">
        <v>361</v>
      </c>
    </row>
    <row r="327" spans="1:4" ht="15" customHeight="1">
      <c r="A327" s="1373" t="s">
        <v>54</v>
      </c>
      <c r="B327" s="1374" t="s">
        <v>589</v>
      </c>
      <c r="C327" s="154" t="s">
        <v>361</v>
      </c>
      <c r="D327" s="155" t="s">
        <v>1083</v>
      </c>
    </row>
    <row r="328" spans="1:4" ht="15" customHeight="1">
      <c r="A328" s="1375" t="s">
        <v>65</v>
      </c>
      <c r="B328" s="1376" t="s">
        <v>588</v>
      </c>
      <c r="C328" s="150">
        <v>2.93</v>
      </c>
      <c r="D328" s="152" t="s">
        <v>361</v>
      </c>
    </row>
    <row r="329" spans="1:4" ht="15" customHeight="1">
      <c r="A329" s="1373" t="s">
        <v>83</v>
      </c>
      <c r="B329" s="1374" t="s">
        <v>587</v>
      </c>
      <c r="C329" s="153">
        <v>3.26</v>
      </c>
      <c r="D329" s="155" t="s">
        <v>361</v>
      </c>
    </row>
    <row r="330" spans="1:4" ht="15" customHeight="1">
      <c r="A330" s="1375" t="s">
        <v>108</v>
      </c>
      <c r="B330" s="1376" t="s">
        <v>586</v>
      </c>
      <c r="C330" s="151" t="s">
        <v>361</v>
      </c>
      <c r="D330" s="152" t="s">
        <v>1083</v>
      </c>
    </row>
    <row r="331" spans="1:4" ht="15" customHeight="1">
      <c r="A331" s="1373" t="s">
        <v>143</v>
      </c>
      <c r="B331" s="1374" t="s">
        <v>585</v>
      </c>
      <c r="C331" s="154" t="s">
        <v>361</v>
      </c>
      <c r="D331" s="155" t="s">
        <v>1083</v>
      </c>
    </row>
    <row r="332" spans="1:4" ht="15" customHeight="1">
      <c r="A332" s="1375" t="s">
        <v>166</v>
      </c>
      <c r="B332" s="1376" t="s">
        <v>584</v>
      </c>
      <c r="C332" s="150">
        <v>4.75</v>
      </c>
      <c r="D332" s="152" t="s">
        <v>361</v>
      </c>
    </row>
    <row r="333" spans="1:4" ht="15" customHeight="1">
      <c r="A333" s="1373" t="s">
        <v>182</v>
      </c>
      <c r="B333" s="1374" t="s">
        <v>583</v>
      </c>
      <c r="C333" s="153">
        <v>3.93</v>
      </c>
      <c r="D333" s="155" t="s">
        <v>361</v>
      </c>
    </row>
    <row r="334" spans="1:4" ht="15" customHeight="1">
      <c r="A334" s="1375" t="s">
        <v>232</v>
      </c>
      <c r="B334" s="1376" t="s">
        <v>582</v>
      </c>
      <c r="C334" s="151" t="s">
        <v>361</v>
      </c>
      <c r="D334" s="152" t="s">
        <v>1083</v>
      </c>
    </row>
    <row r="335" spans="1:4" ht="15" customHeight="1">
      <c r="A335" s="1373" t="s">
        <v>242</v>
      </c>
      <c r="B335" s="1374" t="s">
        <v>581</v>
      </c>
      <c r="C335" s="153">
        <v>3.47</v>
      </c>
      <c r="D335" s="155" t="s">
        <v>361</v>
      </c>
    </row>
    <row r="336" spans="1:4" ht="15" customHeight="1">
      <c r="A336" s="1375" t="s">
        <v>252</v>
      </c>
      <c r="B336" s="1376" t="s">
        <v>580</v>
      </c>
      <c r="C336" s="151">
        <v>3</v>
      </c>
      <c r="D336" s="152" t="s">
        <v>361</v>
      </c>
    </row>
    <row r="337" spans="1:4" ht="15" customHeight="1">
      <c r="A337" s="1373" t="s">
        <v>23</v>
      </c>
      <c r="B337" s="1374" t="s">
        <v>579</v>
      </c>
      <c r="C337" s="153">
        <v>3.54</v>
      </c>
      <c r="D337" s="155" t="s">
        <v>361</v>
      </c>
    </row>
    <row r="338" spans="1:4" ht="15" customHeight="1">
      <c r="A338" s="1375" t="s">
        <v>22</v>
      </c>
      <c r="B338" s="1376" t="s">
        <v>578</v>
      </c>
      <c r="C338" s="151" t="s">
        <v>361</v>
      </c>
      <c r="D338" s="152" t="s">
        <v>1083</v>
      </c>
    </row>
    <row r="339" spans="1:4" ht="15" customHeight="1">
      <c r="A339" s="1373" t="s">
        <v>105</v>
      </c>
      <c r="B339" s="1374" t="s">
        <v>577</v>
      </c>
      <c r="C339" s="153">
        <v>2.59</v>
      </c>
      <c r="D339" s="155" t="s">
        <v>361</v>
      </c>
    </row>
    <row r="340" spans="1:4" ht="15" customHeight="1">
      <c r="A340" s="1375" t="s">
        <v>113</v>
      </c>
      <c r="B340" s="1376" t="s">
        <v>576</v>
      </c>
      <c r="C340" s="150">
        <v>2.38</v>
      </c>
      <c r="D340" s="152" t="s">
        <v>361</v>
      </c>
    </row>
    <row r="341" spans="1:4" ht="15" customHeight="1">
      <c r="A341" s="1373" t="s">
        <v>179</v>
      </c>
      <c r="B341" s="1374" t="s">
        <v>575</v>
      </c>
      <c r="C341" s="153">
        <v>2.75</v>
      </c>
      <c r="D341" s="155" t="s">
        <v>361</v>
      </c>
    </row>
    <row r="342" spans="1:4" ht="15" customHeight="1">
      <c r="A342" s="1375" t="s">
        <v>212</v>
      </c>
      <c r="B342" s="1376" t="s">
        <v>574</v>
      </c>
      <c r="C342" s="150">
        <v>2.85</v>
      </c>
      <c r="D342" s="152" t="s">
        <v>361</v>
      </c>
    </row>
    <row r="343" spans="1:4" ht="15" customHeight="1">
      <c r="A343" s="1373" t="s">
        <v>221</v>
      </c>
      <c r="B343" s="1374" t="s">
        <v>573</v>
      </c>
      <c r="C343" s="153">
        <v>2.79</v>
      </c>
      <c r="D343" s="155" t="s">
        <v>361</v>
      </c>
    </row>
    <row r="344" spans="1:4" ht="15" customHeight="1">
      <c r="A344" s="1375" t="s">
        <v>235</v>
      </c>
      <c r="B344" s="1376" t="s">
        <v>572</v>
      </c>
      <c r="C344" s="151" t="s">
        <v>361</v>
      </c>
      <c r="D344" s="152" t="s">
        <v>1083</v>
      </c>
    </row>
    <row r="345" spans="1:4" ht="15" customHeight="1">
      <c r="A345" s="1373" t="s">
        <v>269</v>
      </c>
      <c r="B345" s="1374" t="s">
        <v>571</v>
      </c>
      <c r="C345" s="153">
        <v>2.8</v>
      </c>
      <c r="D345" s="155" t="s">
        <v>361</v>
      </c>
    </row>
    <row r="346" spans="1:4" ht="15" customHeight="1">
      <c r="A346" s="1375" t="s">
        <v>282</v>
      </c>
      <c r="B346" s="1376" t="s">
        <v>570</v>
      </c>
      <c r="C346" s="150">
        <v>3.31</v>
      </c>
      <c r="D346" s="152" t="s">
        <v>361</v>
      </c>
    </row>
    <row r="347" spans="1:4" ht="15" customHeight="1">
      <c r="A347" s="1373" t="s">
        <v>286</v>
      </c>
      <c r="B347" s="1374" t="s">
        <v>569</v>
      </c>
      <c r="C347" s="153">
        <v>2.2799999999999998</v>
      </c>
      <c r="D347" s="155" t="s">
        <v>361</v>
      </c>
    </row>
    <row r="348" spans="1:4" ht="15" customHeight="1">
      <c r="A348" s="1375" t="s">
        <v>307</v>
      </c>
      <c r="B348" s="1376" t="s">
        <v>568</v>
      </c>
      <c r="C348" s="150">
        <v>3.42</v>
      </c>
      <c r="D348" s="152" t="s">
        <v>361</v>
      </c>
    </row>
    <row r="349" spans="1:4" ht="15" customHeight="1">
      <c r="A349" s="1373" t="s">
        <v>337</v>
      </c>
      <c r="B349" s="1374" t="s">
        <v>567</v>
      </c>
      <c r="C349" s="154" t="s">
        <v>361</v>
      </c>
      <c r="D349" s="155" t="s">
        <v>1083</v>
      </c>
    </row>
    <row r="350" spans="1:4" ht="15" customHeight="1">
      <c r="A350" s="1375" t="s">
        <v>347</v>
      </c>
      <c r="B350" s="1376" t="s">
        <v>566</v>
      </c>
      <c r="C350" s="150">
        <v>4.07</v>
      </c>
      <c r="D350" s="152" t="s">
        <v>361</v>
      </c>
    </row>
    <row r="351" spans="1:4" ht="15" customHeight="1">
      <c r="A351" s="1373" t="s">
        <v>349</v>
      </c>
      <c r="B351" s="1374" t="s">
        <v>565</v>
      </c>
      <c r="C351" s="154" t="s">
        <v>361</v>
      </c>
      <c r="D351" s="155" t="s">
        <v>1083</v>
      </c>
    </row>
    <row r="352" spans="1:4" ht="15" customHeight="1">
      <c r="A352" s="1375" t="s">
        <v>110</v>
      </c>
      <c r="B352" s="1376" t="s">
        <v>564</v>
      </c>
      <c r="C352" s="150">
        <v>3.09</v>
      </c>
      <c r="D352" s="152" t="s">
        <v>361</v>
      </c>
    </row>
    <row r="353" spans="1:4" ht="15" customHeight="1">
      <c r="A353" s="1373" t="s">
        <v>109</v>
      </c>
      <c r="B353" s="1374" t="s">
        <v>563</v>
      </c>
      <c r="C353" s="153">
        <v>3.18</v>
      </c>
      <c r="D353" s="155" t="s">
        <v>361</v>
      </c>
    </row>
    <row r="354" spans="1:4" ht="15" customHeight="1">
      <c r="A354" s="1375" t="s">
        <v>158</v>
      </c>
      <c r="B354" s="1376" t="s">
        <v>562</v>
      </c>
      <c r="C354" s="151" t="s">
        <v>361</v>
      </c>
      <c r="D354" s="152" t="s">
        <v>1083</v>
      </c>
    </row>
    <row r="355" spans="1:4" ht="15" customHeight="1">
      <c r="A355" s="1373" t="s">
        <v>12</v>
      </c>
      <c r="B355" s="1374" t="s">
        <v>561</v>
      </c>
      <c r="C355" s="154" t="s">
        <v>361</v>
      </c>
      <c r="D355" s="155" t="s">
        <v>1083</v>
      </c>
    </row>
    <row r="356" spans="1:4" ht="15" customHeight="1">
      <c r="A356" s="1375" t="s">
        <v>236</v>
      </c>
      <c r="B356" s="1376" t="s">
        <v>560</v>
      </c>
      <c r="C356" s="151" t="s">
        <v>361</v>
      </c>
      <c r="D356" s="152" t="s">
        <v>1083</v>
      </c>
    </row>
    <row r="357" spans="1:4" ht="15" customHeight="1">
      <c r="A357" s="1373" t="s">
        <v>258</v>
      </c>
      <c r="B357" s="1374" t="s">
        <v>559</v>
      </c>
      <c r="C357" s="154" t="s">
        <v>361</v>
      </c>
      <c r="D357" s="155" t="s">
        <v>1083</v>
      </c>
    </row>
    <row r="358" spans="1:4" ht="15" customHeight="1">
      <c r="A358" s="1375" t="s">
        <v>342</v>
      </c>
      <c r="B358" s="1376" t="s">
        <v>558</v>
      </c>
      <c r="C358" s="151" t="s">
        <v>361</v>
      </c>
      <c r="D358" s="152" t="s">
        <v>1083</v>
      </c>
    </row>
    <row r="359" spans="1:4" ht="15" customHeight="1">
      <c r="A359" s="1373" t="s">
        <v>19</v>
      </c>
      <c r="B359" s="1374" t="s">
        <v>557</v>
      </c>
      <c r="C359" s="153">
        <v>3.6</v>
      </c>
      <c r="D359" s="155" t="s">
        <v>361</v>
      </c>
    </row>
    <row r="360" spans="1:4" ht="15" customHeight="1">
      <c r="A360" s="1375" t="s">
        <v>16</v>
      </c>
      <c r="B360" s="1376" t="s">
        <v>556</v>
      </c>
      <c r="C360" s="150">
        <v>3.26</v>
      </c>
      <c r="D360" s="152" t="s">
        <v>361</v>
      </c>
    </row>
    <row r="361" spans="1:4" ht="15" customHeight="1">
      <c r="A361" s="1373" t="s">
        <v>32</v>
      </c>
      <c r="B361" s="1374" t="s">
        <v>555</v>
      </c>
      <c r="C361" s="153">
        <v>2.79</v>
      </c>
      <c r="D361" s="155" t="s">
        <v>361</v>
      </c>
    </row>
    <row r="362" spans="1:4" ht="15" customHeight="1">
      <c r="A362" s="1375" t="s">
        <v>123</v>
      </c>
      <c r="B362" s="1376" t="s">
        <v>554</v>
      </c>
      <c r="C362" s="151" t="s">
        <v>361</v>
      </c>
      <c r="D362" s="152" t="s">
        <v>1083</v>
      </c>
    </row>
    <row r="363" spans="1:4" ht="15" customHeight="1">
      <c r="A363" s="1373" t="s">
        <v>130</v>
      </c>
      <c r="B363" s="1374" t="s">
        <v>553</v>
      </c>
      <c r="C363" s="153">
        <v>3.89</v>
      </c>
      <c r="D363" s="155" t="s">
        <v>361</v>
      </c>
    </row>
    <row r="364" spans="1:4" ht="15" customHeight="1">
      <c r="A364" s="1375" t="s">
        <v>140</v>
      </c>
      <c r="B364" s="1376" t="s">
        <v>552</v>
      </c>
      <c r="C364" s="150">
        <v>3.27</v>
      </c>
      <c r="D364" s="152" t="s">
        <v>361</v>
      </c>
    </row>
    <row r="365" spans="1:4" ht="15" customHeight="1">
      <c r="A365" s="1373" t="s">
        <v>173</v>
      </c>
      <c r="B365" s="1374" t="s">
        <v>551</v>
      </c>
      <c r="C365" s="154" t="s">
        <v>361</v>
      </c>
      <c r="D365" s="155" t="s">
        <v>1083</v>
      </c>
    </row>
    <row r="366" spans="1:4" ht="15" customHeight="1">
      <c r="A366" s="1375" t="s">
        <v>224</v>
      </c>
      <c r="B366" s="1376" t="s">
        <v>550</v>
      </c>
      <c r="C366" s="151">
        <v>4</v>
      </c>
      <c r="D366" s="152" t="s">
        <v>361</v>
      </c>
    </row>
    <row r="367" spans="1:4" ht="15" customHeight="1">
      <c r="A367" s="1373" t="s">
        <v>285</v>
      </c>
      <c r="B367" s="1374" t="s">
        <v>549</v>
      </c>
      <c r="C367" s="154" t="s">
        <v>361</v>
      </c>
      <c r="D367" s="155" t="s">
        <v>1083</v>
      </c>
    </row>
    <row r="368" spans="1:4" ht="15" customHeight="1">
      <c r="A368" s="1375" t="s">
        <v>291</v>
      </c>
      <c r="B368" s="1376" t="s">
        <v>548</v>
      </c>
      <c r="C368" s="150">
        <v>2.83</v>
      </c>
      <c r="D368" s="152" t="s">
        <v>361</v>
      </c>
    </row>
    <row r="369" spans="1:4" ht="15" customHeight="1">
      <c r="A369" s="1373" t="s">
        <v>306</v>
      </c>
      <c r="B369" s="1374" t="s">
        <v>547</v>
      </c>
      <c r="C369" s="153">
        <v>4.1100000000000003</v>
      </c>
      <c r="D369" s="155" t="s">
        <v>361</v>
      </c>
    </row>
    <row r="370" spans="1:4" ht="15" customHeight="1">
      <c r="A370" s="1375" t="s">
        <v>309</v>
      </c>
      <c r="B370" s="1376" t="s">
        <v>546</v>
      </c>
      <c r="C370" s="150">
        <v>3.51</v>
      </c>
      <c r="D370" s="152" t="s">
        <v>361</v>
      </c>
    </row>
    <row r="371" spans="1:4" ht="15" customHeight="1">
      <c r="A371" s="1373" t="s">
        <v>325</v>
      </c>
      <c r="B371" s="1374" t="s">
        <v>545</v>
      </c>
      <c r="C371" s="154" t="s">
        <v>361</v>
      </c>
      <c r="D371" s="155" t="s">
        <v>1083</v>
      </c>
    </row>
    <row r="372" spans="1:4" ht="15" customHeight="1">
      <c r="A372" s="1375" t="s">
        <v>332</v>
      </c>
      <c r="B372" s="1376" t="s">
        <v>544</v>
      </c>
      <c r="C372" s="150">
        <v>3.27</v>
      </c>
      <c r="D372" s="152" t="s">
        <v>361</v>
      </c>
    </row>
    <row r="373" spans="1:4" ht="15" customHeight="1">
      <c r="A373" s="1373" t="s">
        <v>47</v>
      </c>
      <c r="B373" s="1374" t="s">
        <v>543</v>
      </c>
      <c r="C373" s="153">
        <v>2.97</v>
      </c>
      <c r="D373" s="155" t="s">
        <v>361</v>
      </c>
    </row>
    <row r="374" spans="1:4" ht="15" customHeight="1">
      <c r="A374" s="1375" t="s">
        <v>46</v>
      </c>
      <c r="B374" s="1376" t="s">
        <v>542</v>
      </c>
      <c r="C374" s="151" t="s">
        <v>361</v>
      </c>
      <c r="D374" s="152" t="s">
        <v>1083</v>
      </c>
    </row>
    <row r="375" spans="1:4" ht="15" customHeight="1">
      <c r="A375" s="1373" t="s">
        <v>85</v>
      </c>
      <c r="B375" s="1374" t="s">
        <v>541</v>
      </c>
      <c r="C375" s="154">
        <v>2</v>
      </c>
      <c r="D375" s="155" t="s">
        <v>361</v>
      </c>
    </row>
    <row r="376" spans="1:4" ht="15" customHeight="1">
      <c r="A376" s="1375" t="s">
        <v>116</v>
      </c>
      <c r="B376" s="1376" t="s">
        <v>540</v>
      </c>
      <c r="C376" s="151" t="s">
        <v>361</v>
      </c>
      <c r="D376" s="152" t="s">
        <v>1083</v>
      </c>
    </row>
    <row r="377" spans="1:4" ht="15" customHeight="1">
      <c r="A377" s="1373" t="s">
        <v>126</v>
      </c>
      <c r="B377" s="1374" t="s">
        <v>539</v>
      </c>
      <c r="C377" s="153">
        <v>3.44</v>
      </c>
      <c r="D377" s="155" t="s">
        <v>361</v>
      </c>
    </row>
    <row r="378" spans="1:4" ht="15" customHeight="1">
      <c r="A378" s="1375" t="s">
        <v>142</v>
      </c>
      <c r="B378" s="1376" t="s">
        <v>538</v>
      </c>
      <c r="C378" s="151" t="s">
        <v>361</v>
      </c>
      <c r="D378" s="152" t="s">
        <v>1083</v>
      </c>
    </row>
    <row r="379" spans="1:4" ht="15" customHeight="1">
      <c r="A379" s="1373" t="s">
        <v>144</v>
      </c>
      <c r="B379" s="1374" t="s">
        <v>537</v>
      </c>
      <c r="C379" s="154" t="s">
        <v>361</v>
      </c>
      <c r="D379" s="155" t="s">
        <v>1083</v>
      </c>
    </row>
    <row r="380" spans="1:4" ht="15" customHeight="1">
      <c r="A380" s="1375" t="s">
        <v>148</v>
      </c>
      <c r="B380" s="1376" t="s">
        <v>536</v>
      </c>
      <c r="C380" s="150">
        <v>2.96</v>
      </c>
      <c r="D380" s="152" t="s">
        <v>361</v>
      </c>
    </row>
    <row r="381" spans="1:4" ht="15" customHeight="1">
      <c r="A381" s="1373" t="s">
        <v>153</v>
      </c>
      <c r="B381" s="1374" t="s">
        <v>535</v>
      </c>
      <c r="C381" s="153">
        <v>2.72</v>
      </c>
      <c r="D381" s="155" t="s">
        <v>361</v>
      </c>
    </row>
    <row r="382" spans="1:4" ht="15" customHeight="1">
      <c r="A382" s="1375" t="s">
        <v>155</v>
      </c>
      <c r="B382" s="1376" t="s">
        <v>534</v>
      </c>
      <c r="C382" s="150">
        <v>3.2</v>
      </c>
      <c r="D382" s="152" t="s">
        <v>361</v>
      </c>
    </row>
    <row r="383" spans="1:4" ht="15" customHeight="1">
      <c r="A383" s="1373" t="s">
        <v>180</v>
      </c>
      <c r="B383" s="1374" t="s">
        <v>533</v>
      </c>
      <c r="C383" s="154" t="s">
        <v>361</v>
      </c>
      <c r="D383" s="155" t="s">
        <v>1083</v>
      </c>
    </row>
    <row r="384" spans="1:4" ht="15" customHeight="1">
      <c r="A384" s="1375" t="s">
        <v>186</v>
      </c>
      <c r="B384" s="1376" t="s">
        <v>532</v>
      </c>
      <c r="C384" s="151" t="s">
        <v>361</v>
      </c>
      <c r="D384" s="152" t="s">
        <v>1083</v>
      </c>
    </row>
    <row r="385" spans="1:4" ht="15" customHeight="1">
      <c r="A385" s="1373" t="s">
        <v>241</v>
      </c>
      <c r="B385" s="1374" t="s">
        <v>531</v>
      </c>
      <c r="C385" s="154" t="s">
        <v>361</v>
      </c>
      <c r="D385" s="155" t="s">
        <v>1083</v>
      </c>
    </row>
    <row r="386" spans="1:4" ht="15" customHeight="1">
      <c r="A386" s="1375" t="s">
        <v>267</v>
      </c>
      <c r="B386" s="1376" t="s">
        <v>530</v>
      </c>
      <c r="C386" s="151" t="s">
        <v>361</v>
      </c>
      <c r="D386" s="152" t="s">
        <v>1083</v>
      </c>
    </row>
    <row r="387" spans="1:4" ht="15" customHeight="1">
      <c r="A387" s="1373" t="s">
        <v>287</v>
      </c>
      <c r="B387" s="1374" t="s">
        <v>529</v>
      </c>
      <c r="C387" s="153">
        <v>2.7</v>
      </c>
      <c r="D387" s="155" t="s">
        <v>361</v>
      </c>
    </row>
    <row r="388" spans="1:4" ht="15" customHeight="1">
      <c r="A388" s="1375" t="s">
        <v>311</v>
      </c>
      <c r="B388" s="1376" t="s">
        <v>528</v>
      </c>
      <c r="C388" s="151" t="s">
        <v>361</v>
      </c>
      <c r="D388" s="152" t="s">
        <v>1083</v>
      </c>
    </row>
    <row r="389" spans="1:4" ht="15" customHeight="1">
      <c r="A389" s="1373" t="s">
        <v>36</v>
      </c>
      <c r="B389" s="1374" t="s">
        <v>527</v>
      </c>
      <c r="C389" s="153">
        <v>8.57</v>
      </c>
      <c r="D389" s="155" t="s">
        <v>361</v>
      </c>
    </row>
    <row r="390" spans="1:4" ht="15" customHeight="1">
      <c r="A390" s="1375" t="s">
        <v>36</v>
      </c>
      <c r="B390" s="1376" t="s">
        <v>526</v>
      </c>
      <c r="C390" s="150">
        <v>8.57</v>
      </c>
      <c r="D390" s="152" t="s">
        <v>361</v>
      </c>
    </row>
    <row r="391" spans="1:4" ht="15" customHeight="1">
      <c r="A391" s="1373" t="s">
        <v>35</v>
      </c>
      <c r="B391" s="1374" t="s">
        <v>525</v>
      </c>
      <c r="C391" s="153">
        <v>6.04</v>
      </c>
      <c r="D391" s="155" t="s">
        <v>361</v>
      </c>
    </row>
    <row r="392" spans="1:4" ht="15" customHeight="1">
      <c r="A392" s="1375" t="s">
        <v>35</v>
      </c>
      <c r="B392" s="1376" t="s">
        <v>1704</v>
      </c>
      <c r="C392" s="150">
        <v>6.57</v>
      </c>
      <c r="D392" s="152" t="s">
        <v>361</v>
      </c>
    </row>
    <row r="393" spans="1:4" ht="15" customHeight="1">
      <c r="A393" s="1373" t="s">
        <v>1705</v>
      </c>
      <c r="B393" s="1374" t="s">
        <v>1706</v>
      </c>
      <c r="C393" s="153">
        <v>4.88</v>
      </c>
      <c r="D393" s="155" t="s">
        <v>361</v>
      </c>
    </row>
    <row r="394" spans="1:4" ht="15" customHeight="1">
      <c r="A394" s="1375" t="s">
        <v>1707</v>
      </c>
      <c r="B394" s="1376" t="s">
        <v>1708</v>
      </c>
      <c r="C394" s="151" t="s">
        <v>361</v>
      </c>
      <c r="D394" s="152" t="s">
        <v>1083</v>
      </c>
    </row>
    <row r="395" spans="1:4" ht="15" customHeight="1">
      <c r="A395" s="1373" t="s">
        <v>45</v>
      </c>
      <c r="B395" s="1374" t="s">
        <v>524</v>
      </c>
      <c r="C395" s="153">
        <v>8.1999999999999993</v>
      </c>
      <c r="D395" s="155" t="s">
        <v>361</v>
      </c>
    </row>
    <row r="396" spans="1:4" ht="15" customHeight="1">
      <c r="A396" s="1375" t="s">
        <v>1709</v>
      </c>
      <c r="B396" s="1376" t="s">
        <v>1710</v>
      </c>
      <c r="C396" s="150">
        <v>10.06</v>
      </c>
      <c r="D396" s="152" t="s">
        <v>361</v>
      </c>
    </row>
    <row r="397" spans="1:4" ht="15" customHeight="1">
      <c r="A397" s="1373" t="s">
        <v>1711</v>
      </c>
      <c r="B397" s="1374" t="s">
        <v>1712</v>
      </c>
      <c r="C397" s="153">
        <v>8.58</v>
      </c>
      <c r="D397" s="155" t="s">
        <v>361</v>
      </c>
    </row>
    <row r="398" spans="1:4" ht="15" customHeight="1">
      <c r="A398" s="1375" t="s">
        <v>1713</v>
      </c>
      <c r="B398" s="1376" t="s">
        <v>1714</v>
      </c>
      <c r="C398" s="150">
        <v>5.58</v>
      </c>
      <c r="D398" s="152" t="s">
        <v>361</v>
      </c>
    </row>
    <row r="399" spans="1:4" ht="15" customHeight="1">
      <c r="A399" s="1373" t="s">
        <v>1715</v>
      </c>
      <c r="B399" s="1374" t="s">
        <v>1716</v>
      </c>
      <c r="C399" s="153">
        <v>7.53</v>
      </c>
      <c r="D399" s="155" t="s">
        <v>361</v>
      </c>
    </row>
    <row r="400" spans="1:4" ht="15" customHeight="1">
      <c r="A400" s="1375" t="s">
        <v>1717</v>
      </c>
      <c r="B400" s="1376" t="s">
        <v>1718</v>
      </c>
      <c r="C400" s="150">
        <v>7.78</v>
      </c>
      <c r="D400" s="152" t="s">
        <v>361</v>
      </c>
    </row>
    <row r="401" spans="1:4" ht="15" customHeight="1">
      <c r="A401" s="1373" t="s">
        <v>57</v>
      </c>
      <c r="B401" s="1374" t="s">
        <v>523</v>
      </c>
      <c r="C401" s="153">
        <v>8.76</v>
      </c>
      <c r="D401" s="155" t="s">
        <v>361</v>
      </c>
    </row>
    <row r="402" spans="1:4" ht="15" customHeight="1">
      <c r="A402" s="1375" t="s">
        <v>1685</v>
      </c>
      <c r="B402" s="1376" t="s">
        <v>1686</v>
      </c>
      <c r="C402" s="150">
        <v>7.59</v>
      </c>
      <c r="D402" s="152" t="s">
        <v>361</v>
      </c>
    </row>
    <row r="403" spans="1:4" ht="15" customHeight="1">
      <c r="A403" s="1373" t="s">
        <v>1687</v>
      </c>
      <c r="B403" s="1374" t="s">
        <v>1688</v>
      </c>
      <c r="C403" s="153">
        <v>9.18</v>
      </c>
      <c r="D403" s="155" t="s">
        <v>361</v>
      </c>
    </row>
    <row r="404" spans="1:4" ht="15" customHeight="1">
      <c r="A404" s="1375" t="s">
        <v>1689</v>
      </c>
      <c r="B404" s="1376" t="s">
        <v>1690</v>
      </c>
      <c r="C404" s="150">
        <v>7.14</v>
      </c>
      <c r="D404" s="152" t="s">
        <v>361</v>
      </c>
    </row>
    <row r="405" spans="1:4" ht="15" customHeight="1">
      <c r="A405" s="1373" t="s">
        <v>1691</v>
      </c>
      <c r="B405" s="1374" t="s">
        <v>1692</v>
      </c>
      <c r="C405" s="153">
        <v>8.84</v>
      </c>
      <c r="D405" s="155" t="s">
        <v>361</v>
      </c>
    </row>
    <row r="406" spans="1:4" ht="15" customHeight="1">
      <c r="A406" s="1375" t="s">
        <v>1693</v>
      </c>
      <c r="B406" s="1376" t="s">
        <v>1694</v>
      </c>
      <c r="C406" s="150">
        <v>8.33</v>
      </c>
      <c r="D406" s="152" t="s">
        <v>361</v>
      </c>
    </row>
    <row r="407" spans="1:4" ht="15" customHeight="1">
      <c r="A407" s="1373" t="s">
        <v>1695</v>
      </c>
      <c r="B407" s="1374" t="s">
        <v>1696</v>
      </c>
      <c r="C407" s="153">
        <v>9.7899999999999991</v>
      </c>
      <c r="D407" s="155" t="s">
        <v>361</v>
      </c>
    </row>
    <row r="408" spans="1:4" ht="15" customHeight="1">
      <c r="A408" s="1375" t="s">
        <v>82</v>
      </c>
      <c r="B408" s="1376" t="s">
        <v>522</v>
      </c>
      <c r="C408" s="150">
        <v>6.69</v>
      </c>
      <c r="D408" s="152" t="s">
        <v>361</v>
      </c>
    </row>
    <row r="409" spans="1:4" ht="15" customHeight="1">
      <c r="A409" s="1373" t="s">
        <v>1719</v>
      </c>
      <c r="B409" s="1374" t="s">
        <v>1720</v>
      </c>
      <c r="C409" s="153">
        <v>5.22</v>
      </c>
      <c r="D409" s="155" t="s">
        <v>361</v>
      </c>
    </row>
    <row r="410" spans="1:4" ht="15" customHeight="1">
      <c r="A410" s="1375" t="s">
        <v>1721</v>
      </c>
      <c r="B410" s="1376" t="s">
        <v>1722</v>
      </c>
      <c r="C410" s="150">
        <v>7.16</v>
      </c>
      <c r="D410" s="152" t="s">
        <v>361</v>
      </c>
    </row>
    <row r="411" spans="1:4" ht="15" customHeight="1">
      <c r="A411" s="1373" t="s">
        <v>1723</v>
      </c>
      <c r="B411" s="1374" t="s">
        <v>1724</v>
      </c>
      <c r="C411" s="153">
        <v>6.45</v>
      </c>
      <c r="D411" s="155" t="s">
        <v>361</v>
      </c>
    </row>
    <row r="412" spans="1:4" ht="15" customHeight="1">
      <c r="A412" s="1375" t="s">
        <v>1725</v>
      </c>
      <c r="B412" s="1376" t="s">
        <v>1726</v>
      </c>
      <c r="C412" s="151" t="s">
        <v>361</v>
      </c>
      <c r="D412" s="152" t="s">
        <v>1083</v>
      </c>
    </row>
    <row r="413" spans="1:4" ht="15" customHeight="1">
      <c r="A413" s="1373" t="s">
        <v>107</v>
      </c>
      <c r="B413" s="1374" t="s">
        <v>521</v>
      </c>
      <c r="C413" s="153">
        <v>10.42</v>
      </c>
      <c r="D413" s="155" t="s">
        <v>361</v>
      </c>
    </row>
    <row r="414" spans="1:4" ht="15" customHeight="1">
      <c r="A414" s="1375" t="s">
        <v>1547</v>
      </c>
      <c r="B414" s="1376" t="s">
        <v>1548</v>
      </c>
      <c r="C414" s="150">
        <v>8.7799999999999994</v>
      </c>
      <c r="D414" s="152" t="s">
        <v>361</v>
      </c>
    </row>
    <row r="415" spans="1:4" ht="15" customHeight="1">
      <c r="A415" s="1373" t="s">
        <v>1549</v>
      </c>
      <c r="B415" s="1374" t="s">
        <v>1550</v>
      </c>
      <c r="C415" s="153">
        <v>8.6199999999999992</v>
      </c>
      <c r="D415" s="155" t="s">
        <v>361</v>
      </c>
    </row>
    <row r="416" spans="1:4" ht="15" customHeight="1">
      <c r="A416" s="1375" t="s">
        <v>1551</v>
      </c>
      <c r="B416" s="1376" t="s">
        <v>1552</v>
      </c>
      <c r="C416" s="150">
        <v>11.25</v>
      </c>
      <c r="D416" s="152" t="s">
        <v>361</v>
      </c>
    </row>
    <row r="417" spans="1:4" ht="15" customHeight="1">
      <c r="A417" s="1373" t="s">
        <v>1553</v>
      </c>
      <c r="B417" s="1374" t="s">
        <v>1554</v>
      </c>
      <c r="C417" s="153">
        <v>11.09</v>
      </c>
      <c r="D417" s="155" t="s">
        <v>361</v>
      </c>
    </row>
    <row r="418" spans="1:4" ht="15" customHeight="1">
      <c r="A418" s="1375" t="s">
        <v>167</v>
      </c>
      <c r="B418" s="1376" t="s">
        <v>520</v>
      </c>
      <c r="C418" s="150">
        <v>11.46</v>
      </c>
      <c r="D418" s="152" t="s">
        <v>361</v>
      </c>
    </row>
    <row r="419" spans="1:4" ht="15" customHeight="1">
      <c r="A419" s="1373" t="s">
        <v>1555</v>
      </c>
      <c r="B419" s="1374" t="s">
        <v>1556</v>
      </c>
      <c r="C419" s="153">
        <v>11.7</v>
      </c>
      <c r="D419" s="155" t="s">
        <v>361</v>
      </c>
    </row>
    <row r="420" spans="1:4" ht="15" customHeight="1">
      <c r="A420" s="1375" t="s">
        <v>1557</v>
      </c>
      <c r="B420" s="1376" t="s">
        <v>1558</v>
      </c>
      <c r="C420" s="150">
        <v>10.98</v>
      </c>
      <c r="D420" s="152" t="s">
        <v>361</v>
      </c>
    </row>
    <row r="421" spans="1:4" ht="15" customHeight="1">
      <c r="A421" s="1373" t="s">
        <v>1575</v>
      </c>
      <c r="B421" s="1374" t="s">
        <v>1576</v>
      </c>
      <c r="C421" s="153">
        <v>11.1</v>
      </c>
      <c r="D421" s="155" t="s">
        <v>361</v>
      </c>
    </row>
    <row r="422" spans="1:4" ht="15" customHeight="1">
      <c r="A422" s="1375" t="s">
        <v>1577</v>
      </c>
      <c r="B422" s="1376" t="s">
        <v>1578</v>
      </c>
      <c r="C422" s="150">
        <v>10.91</v>
      </c>
      <c r="D422" s="152" t="s">
        <v>361</v>
      </c>
    </row>
    <row r="423" spans="1:4" ht="15" customHeight="1">
      <c r="A423" s="1373" t="s">
        <v>1579</v>
      </c>
      <c r="B423" s="1374" t="s">
        <v>1580</v>
      </c>
      <c r="C423" s="153">
        <v>10.94</v>
      </c>
      <c r="D423" s="155" t="s">
        <v>361</v>
      </c>
    </row>
    <row r="424" spans="1:4" ht="15" customHeight="1">
      <c r="A424" s="1375" t="s">
        <v>1581</v>
      </c>
      <c r="B424" s="1376" t="s">
        <v>1582</v>
      </c>
      <c r="C424" s="150">
        <v>11.85</v>
      </c>
      <c r="D424" s="152" t="s">
        <v>361</v>
      </c>
    </row>
    <row r="425" spans="1:4" ht="15" customHeight="1">
      <c r="A425" s="1373" t="s">
        <v>1559</v>
      </c>
      <c r="B425" s="1374" t="s">
        <v>1560</v>
      </c>
      <c r="C425" s="153">
        <v>10.64</v>
      </c>
      <c r="D425" s="155" t="s">
        <v>361</v>
      </c>
    </row>
    <row r="426" spans="1:4" ht="15" customHeight="1">
      <c r="A426" s="1375" t="s">
        <v>1583</v>
      </c>
      <c r="B426" s="1376" t="s">
        <v>1584</v>
      </c>
      <c r="C426" s="150">
        <v>11.21</v>
      </c>
      <c r="D426" s="152" t="s">
        <v>361</v>
      </c>
    </row>
    <row r="427" spans="1:4" ht="15" customHeight="1">
      <c r="A427" s="1373" t="s">
        <v>1561</v>
      </c>
      <c r="B427" s="1374" t="s">
        <v>1562</v>
      </c>
      <c r="C427" s="153">
        <v>10.83</v>
      </c>
      <c r="D427" s="155" t="s">
        <v>361</v>
      </c>
    </row>
    <row r="428" spans="1:4" ht="15" customHeight="1">
      <c r="A428" s="1375" t="s">
        <v>1585</v>
      </c>
      <c r="B428" s="1376" t="s">
        <v>1586</v>
      </c>
      <c r="C428" s="150">
        <v>12.03</v>
      </c>
      <c r="D428" s="152" t="s">
        <v>361</v>
      </c>
    </row>
    <row r="429" spans="1:4" ht="15" customHeight="1">
      <c r="A429" s="1373" t="s">
        <v>1563</v>
      </c>
      <c r="B429" s="1374" t="s">
        <v>1564</v>
      </c>
      <c r="C429" s="153">
        <v>12.1</v>
      </c>
      <c r="D429" s="155" t="s">
        <v>361</v>
      </c>
    </row>
    <row r="430" spans="1:4" ht="15" customHeight="1">
      <c r="A430" s="1375" t="s">
        <v>1565</v>
      </c>
      <c r="B430" s="1376" t="s">
        <v>1566</v>
      </c>
      <c r="C430" s="150">
        <v>11.54</v>
      </c>
      <c r="D430" s="152" t="s">
        <v>361</v>
      </c>
    </row>
    <row r="431" spans="1:4" ht="15" customHeight="1">
      <c r="A431" s="1373" t="s">
        <v>1587</v>
      </c>
      <c r="B431" s="1374" t="s">
        <v>1588</v>
      </c>
      <c r="C431" s="153">
        <v>12.17</v>
      </c>
      <c r="D431" s="155" t="s">
        <v>361</v>
      </c>
    </row>
    <row r="432" spans="1:4" ht="15" customHeight="1">
      <c r="A432" s="1375" t="s">
        <v>1567</v>
      </c>
      <c r="B432" s="1376" t="s">
        <v>1568</v>
      </c>
      <c r="C432" s="150">
        <v>10.24</v>
      </c>
      <c r="D432" s="152" t="s">
        <v>361</v>
      </c>
    </row>
    <row r="433" spans="1:4" ht="15" customHeight="1">
      <c r="A433" s="1373" t="s">
        <v>1569</v>
      </c>
      <c r="B433" s="1374" t="s">
        <v>1570</v>
      </c>
      <c r="C433" s="154">
        <v>10</v>
      </c>
      <c r="D433" s="155" t="s">
        <v>361</v>
      </c>
    </row>
    <row r="434" spans="1:4" ht="15" customHeight="1">
      <c r="A434" s="1375" t="s">
        <v>1589</v>
      </c>
      <c r="B434" s="1376" t="s">
        <v>1590</v>
      </c>
      <c r="C434" s="150">
        <v>13.4</v>
      </c>
      <c r="D434" s="152" t="s">
        <v>361</v>
      </c>
    </row>
    <row r="435" spans="1:4" ht="15" customHeight="1">
      <c r="A435" s="1373" t="s">
        <v>1571</v>
      </c>
      <c r="B435" s="1374" t="s">
        <v>1572</v>
      </c>
      <c r="C435" s="153">
        <v>10.81</v>
      </c>
      <c r="D435" s="155" t="s">
        <v>361</v>
      </c>
    </row>
    <row r="436" spans="1:4" ht="15" customHeight="1">
      <c r="A436" s="1375" t="s">
        <v>1591</v>
      </c>
      <c r="B436" s="1376" t="s">
        <v>1592</v>
      </c>
      <c r="C436" s="150">
        <v>12.93</v>
      </c>
      <c r="D436" s="152" t="s">
        <v>361</v>
      </c>
    </row>
    <row r="437" spans="1:4" ht="15" customHeight="1">
      <c r="A437" s="1373" t="s">
        <v>1593</v>
      </c>
      <c r="B437" s="1374" t="s">
        <v>1594</v>
      </c>
      <c r="C437" s="153">
        <v>11.11</v>
      </c>
      <c r="D437" s="155" t="s">
        <v>361</v>
      </c>
    </row>
    <row r="438" spans="1:4" ht="15" customHeight="1">
      <c r="A438" s="1375" t="s">
        <v>1595</v>
      </c>
      <c r="B438" s="1376" t="s">
        <v>1596</v>
      </c>
      <c r="C438" s="150">
        <v>7.95</v>
      </c>
      <c r="D438" s="152" t="s">
        <v>361</v>
      </c>
    </row>
    <row r="439" spans="1:4" ht="15" customHeight="1">
      <c r="A439" s="1373" t="s">
        <v>1597</v>
      </c>
      <c r="B439" s="1374" t="s">
        <v>1598</v>
      </c>
      <c r="C439" s="153">
        <v>12.92</v>
      </c>
      <c r="D439" s="155" t="s">
        <v>361</v>
      </c>
    </row>
    <row r="440" spans="1:4" ht="15" customHeight="1">
      <c r="A440" s="1375" t="s">
        <v>1599</v>
      </c>
      <c r="B440" s="1376" t="s">
        <v>1600</v>
      </c>
      <c r="C440" s="150">
        <v>13.83</v>
      </c>
      <c r="D440" s="152" t="s">
        <v>361</v>
      </c>
    </row>
    <row r="441" spans="1:4" ht="15" customHeight="1">
      <c r="A441" s="1373" t="s">
        <v>1573</v>
      </c>
      <c r="B441" s="1374" t="s">
        <v>1574</v>
      </c>
      <c r="C441" s="153">
        <v>11.57</v>
      </c>
      <c r="D441" s="155" t="s">
        <v>361</v>
      </c>
    </row>
    <row r="442" spans="1:4" ht="15" customHeight="1">
      <c r="A442" s="1375" t="s">
        <v>284</v>
      </c>
      <c r="B442" s="1376" t="s">
        <v>1601</v>
      </c>
      <c r="C442" s="150">
        <v>11.76</v>
      </c>
      <c r="D442" s="152" t="s">
        <v>361</v>
      </c>
    </row>
    <row r="443" spans="1:4" ht="15" customHeight="1">
      <c r="A443" s="1373" t="s">
        <v>169</v>
      </c>
      <c r="B443" s="1374" t="s">
        <v>519</v>
      </c>
      <c r="C443" s="153">
        <v>7.58</v>
      </c>
      <c r="D443" s="155" t="s">
        <v>361</v>
      </c>
    </row>
    <row r="444" spans="1:4" ht="15" customHeight="1">
      <c r="A444" s="1375" t="s">
        <v>1602</v>
      </c>
      <c r="B444" s="1376" t="s">
        <v>1603</v>
      </c>
      <c r="C444" s="151" t="s">
        <v>361</v>
      </c>
      <c r="D444" s="152" t="s">
        <v>1083</v>
      </c>
    </row>
    <row r="445" spans="1:4" ht="15" customHeight="1">
      <c r="A445" s="1373" t="s">
        <v>1604</v>
      </c>
      <c r="B445" s="1374" t="s">
        <v>1605</v>
      </c>
      <c r="C445" s="154" t="s">
        <v>361</v>
      </c>
      <c r="D445" s="155" t="s">
        <v>1083</v>
      </c>
    </row>
    <row r="446" spans="1:4" ht="15" customHeight="1">
      <c r="A446" s="1375" t="s">
        <v>169</v>
      </c>
      <c r="B446" s="1376" t="s">
        <v>1606</v>
      </c>
      <c r="C446" s="150">
        <v>7.75</v>
      </c>
      <c r="D446" s="152" t="s">
        <v>361</v>
      </c>
    </row>
    <row r="447" spans="1:4" ht="15" customHeight="1">
      <c r="A447" s="1373" t="s">
        <v>1607</v>
      </c>
      <c r="B447" s="1374" t="s">
        <v>1608</v>
      </c>
      <c r="C447" s="154" t="s">
        <v>361</v>
      </c>
      <c r="D447" s="155" t="s">
        <v>1083</v>
      </c>
    </row>
    <row r="448" spans="1:4" ht="15" customHeight="1">
      <c r="A448" s="1375" t="s">
        <v>1619</v>
      </c>
      <c r="B448" s="1376" t="s">
        <v>1620</v>
      </c>
      <c r="C448" s="150">
        <v>6.25</v>
      </c>
      <c r="D448" s="152" t="s">
        <v>361</v>
      </c>
    </row>
    <row r="449" spans="1:4" ht="15" customHeight="1">
      <c r="A449" s="1373" t="s">
        <v>1609</v>
      </c>
      <c r="B449" s="1374" t="s">
        <v>1610</v>
      </c>
      <c r="C449" s="153">
        <v>9.4499999999999993</v>
      </c>
      <c r="D449" s="155" t="s">
        <v>361</v>
      </c>
    </row>
    <row r="450" spans="1:4" ht="15" customHeight="1">
      <c r="A450" s="1375" t="s">
        <v>1611</v>
      </c>
      <c r="B450" s="1376" t="s">
        <v>1612</v>
      </c>
      <c r="C450" s="150">
        <v>9.18</v>
      </c>
      <c r="D450" s="152" t="s">
        <v>361</v>
      </c>
    </row>
    <row r="451" spans="1:4" ht="15" customHeight="1">
      <c r="A451" s="1373" t="s">
        <v>1613</v>
      </c>
      <c r="B451" s="1374" t="s">
        <v>1614</v>
      </c>
      <c r="C451" s="153">
        <v>7.01</v>
      </c>
      <c r="D451" s="155" t="s">
        <v>361</v>
      </c>
    </row>
    <row r="452" spans="1:4" ht="15" customHeight="1">
      <c r="A452" s="1375" t="s">
        <v>1615</v>
      </c>
      <c r="B452" s="1376" t="s">
        <v>1616</v>
      </c>
      <c r="C452" s="150">
        <v>5.79</v>
      </c>
      <c r="D452" s="152" t="s">
        <v>361</v>
      </c>
    </row>
    <row r="453" spans="1:4" ht="15" customHeight="1">
      <c r="A453" s="1373" t="s">
        <v>1617</v>
      </c>
      <c r="B453" s="1374" t="s">
        <v>1618</v>
      </c>
      <c r="C453" s="153">
        <v>8.1</v>
      </c>
      <c r="D453" s="155" t="s">
        <v>361</v>
      </c>
    </row>
    <row r="454" spans="1:4" ht="15" customHeight="1">
      <c r="A454" s="1375" t="s">
        <v>177</v>
      </c>
      <c r="B454" s="1376" t="s">
        <v>518</v>
      </c>
      <c r="C454" s="150">
        <v>6.5</v>
      </c>
      <c r="D454" s="152" t="s">
        <v>361</v>
      </c>
    </row>
    <row r="455" spans="1:4" ht="15" customHeight="1">
      <c r="A455" s="1373" t="s">
        <v>1621</v>
      </c>
      <c r="B455" s="1374" t="s">
        <v>1622</v>
      </c>
      <c r="C455" s="154" t="s">
        <v>361</v>
      </c>
      <c r="D455" s="155" t="s">
        <v>1083</v>
      </c>
    </row>
    <row r="456" spans="1:4" ht="15" customHeight="1">
      <c r="A456" s="1375" t="s">
        <v>1623</v>
      </c>
      <c r="B456" s="1376" t="s">
        <v>1624</v>
      </c>
      <c r="C456" s="151" t="s">
        <v>361</v>
      </c>
      <c r="D456" s="152" t="s">
        <v>1083</v>
      </c>
    </row>
    <row r="457" spans="1:4" ht="15" customHeight="1">
      <c r="A457" s="1373" t="s">
        <v>1625</v>
      </c>
      <c r="B457" s="1374" t="s">
        <v>1626</v>
      </c>
      <c r="C457" s="153">
        <v>8.32</v>
      </c>
      <c r="D457" s="155" t="s">
        <v>361</v>
      </c>
    </row>
    <row r="458" spans="1:4" ht="15" customHeight="1">
      <c r="A458" s="1375" t="s">
        <v>177</v>
      </c>
      <c r="B458" s="1376" t="s">
        <v>1627</v>
      </c>
      <c r="C458" s="150">
        <v>6.51</v>
      </c>
      <c r="D458" s="152" t="s">
        <v>361</v>
      </c>
    </row>
    <row r="459" spans="1:4" ht="15" customHeight="1">
      <c r="A459" s="1373" t="s">
        <v>1628</v>
      </c>
      <c r="B459" s="1374" t="s">
        <v>1629</v>
      </c>
      <c r="C459" s="153">
        <v>6.02</v>
      </c>
      <c r="D459" s="155" t="s">
        <v>361</v>
      </c>
    </row>
    <row r="460" spans="1:4" ht="15" customHeight="1">
      <c r="A460" s="1375" t="s">
        <v>1630</v>
      </c>
      <c r="B460" s="1376" t="s">
        <v>1631</v>
      </c>
      <c r="C460" s="151" t="s">
        <v>361</v>
      </c>
      <c r="D460" s="152" t="s">
        <v>1083</v>
      </c>
    </row>
    <row r="461" spans="1:4" ht="15" customHeight="1">
      <c r="A461" s="1373" t="s">
        <v>1632</v>
      </c>
      <c r="B461" s="1374" t="s">
        <v>1633</v>
      </c>
      <c r="C461" s="153">
        <v>3.67</v>
      </c>
      <c r="D461" s="155" t="s">
        <v>361</v>
      </c>
    </row>
    <row r="462" spans="1:4" ht="15" customHeight="1">
      <c r="A462" s="1375" t="s">
        <v>1634</v>
      </c>
      <c r="B462" s="1376" t="s">
        <v>1635</v>
      </c>
      <c r="C462" s="151" t="s">
        <v>361</v>
      </c>
      <c r="D462" s="152" t="s">
        <v>1083</v>
      </c>
    </row>
    <row r="463" spans="1:4" ht="15" customHeight="1">
      <c r="A463" s="1373" t="s">
        <v>1636</v>
      </c>
      <c r="B463" s="1374" t="s">
        <v>1637</v>
      </c>
      <c r="C463" s="153">
        <v>5.47</v>
      </c>
      <c r="D463" s="155" t="s">
        <v>361</v>
      </c>
    </row>
    <row r="464" spans="1:4" ht="15" customHeight="1">
      <c r="A464" s="1375" t="s">
        <v>1638</v>
      </c>
      <c r="B464" s="1376" t="s">
        <v>1639</v>
      </c>
      <c r="C464" s="150">
        <v>6.46</v>
      </c>
      <c r="D464" s="152" t="s">
        <v>361</v>
      </c>
    </row>
    <row r="465" spans="1:4" ht="15" customHeight="1">
      <c r="A465" s="1373" t="s">
        <v>1640</v>
      </c>
      <c r="B465" s="1374" t="s">
        <v>1641</v>
      </c>
      <c r="C465" s="153">
        <v>5.78</v>
      </c>
      <c r="D465" s="155" t="s">
        <v>361</v>
      </c>
    </row>
    <row r="466" spans="1:4" ht="15" customHeight="1">
      <c r="A466" s="1375" t="s">
        <v>196</v>
      </c>
      <c r="B466" s="1376" t="s">
        <v>517</v>
      </c>
      <c r="C466" s="150">
        <v>5.47</v>
      </c>
      <c r="D466" s="152" t="s">
        <v>361</v>
      </c>
    </row>
    <row r="467" spans="1:4" ht="15" customHeight="1">
      <c r="A467" s="1373" t="s">
        <v>1727</v>
      </c>
      <c r="B467" s="1374" t="s">
        <v>1728</v>
      </c>
      <c r="C467" s="153">
        <v>4.87</v>
      </c>
      <c r="D467" s="155" t="s">
        <v>361</v>
      </c>
    </row>
    <row r="468" spans="1:4" ht="15" customHeight="1">
      <c r="A468" s="1375" t="s">
        <v>196</v>
      </c>
      <c r="B468" s="1376" t="s">
        <v>1729</v>
      </c>
      <c r="C468" s="150">
        <v>5.0999999999999996</v>
      </c>
      <c r="D468" s="152" t="s">
        <v>361</v>
      </c>
    </row>
    <row r="469" spans="1:4" ht="15" customHeight="1">
      <c r="A469" s="1373" t="s">
        <v>1730</v>
      </c>
      <c r="B469" s="1374" t="s">
        <v>1731</v>
      </c>
      <c r="C469" s="153">
        <v>6.16</v>
      </c>
      <c r="D469" s="155" t="s">
        <v>361</v>
      </c>
    </row>
    <row r="470" spans="1:4" ht="15" customHeight="1">
      <c r="A470" s="1375" t="s">
        <v>1732</v>
      </c>
      <c r="B470" s="1376" t="s">
        <v>1733</v>
      </c>
      <c r="C470" s="151" t="s">
        <v>361</v>
      </c>
      <c r="D470" s="152" t="s">
        <v>1083</v>
      </c>
    </row>
    <row r="471" spans="1:4" ht="15" customHeight="1">
      <c r="A471" s="1373" t="s">
        <v>204</v>
      </c>
      <c r="B471" s="1374" t="s">
        <v>516</v>
      </c>
      <c r="C471" s="153">
        <v>6.32</v>
      </c>
      <c r="D471" s="155" t="s">
        <v>361</v>
      </c>
    </row>
    <row r="472" spans="1:4" ht="15" customHeight="1">
      <c r="A472" s="1375" t="s">
        <v>1734</v>
      </c>
      <c r="B472" s="1376" t="s">
        <v>1735</v>
      </c>
      <c r="C472" s="151" t="s">
        <v>361</v>
      </c>
      <c r="D472" s="152" t="s">
        <v>1083</v>
      </c>
    </row>
    <row r="473" spans="1:4" ht="15" customHeight="1">
      <c r="A473" s="1373" t="s">
        <v>1736</v>
      </c>
      <c r="B473" s="1374" t="s">
        <v>1737</v>
      </c>
      <c r="C473" s="154" t="s">
        <v>361</v>
      </c>
      <c r="D473" s="155" t="s">
        <v>1083</v>
      </c>
    </row>
    <row r="474" spans="1:4" ht="15" customHeight="1">
      <c r="A474" s="1375" t="s">
        <v>1738</v>
      </c>
      <c r="B474" s="1376" t="s">
        <v>1739</v>
      </c>
      <c r="C474" s="151" t="s">
        <v>361</v>
      </c>
      <c r="D474" s="152" t="s">
        <v>1083</v>
      </c>
    </row>
    <row r="475" spans="1:4" ht="15" customHeight="1">
      <c r="A475" s="1373" t="s">
        <v>1740</v>
      </c>
      <c r="B475" s="1374" t="s">
        <v>1741</v>
      </c>
      <c r="C475" s="153">
        <v>6.4</v>
      </c>
      <c r="D475" s="155" t="s">
        <v>361</v>
      </c>
    </row>
    <row r="476" spans="1:4" ht="15" customHeight="1">
      <c r="A476" s="1375" t="s">
        <v>1742</v>
      </c>
      <c r="B476" s="1376" t="s">
        <v>1743</v>
      </c>
      <c r="C476" s="151" t="s">
        <v>361</v>
      </c>
      <c r="D476" s="152" t="s">
        <v>1083</v>
      </c>
    </row>
    <row r="477" spans="1:4" ht="15" customHeight="1">
      <c r="A477" s="1373" t="s">
        <v>217</v>
      </c>
      <c r="B477" s="1374" t="s">
        <v>515</v>
      </c>
      <c r="C477" s="153">
        <v>8.26</v>
      </c>
      <c r="D477" s="155" t="s">
        <v>361</v>
      </c>
    </row>
    <row r="478" spans="1:4" ht="15" customHeight="1">
      <c r="A478" s="1375" t="s">
        <v>217</v>
      </c>
      <c r="B478" s="1376" t="s">
        <v>1697</v>
      </c>
      <c r="C478" s="150">
        <v>8.94</v>
      </c>
      <c r="D478" s="152" t="s">
        <v>361</v>
      </c>
    </row>
    <row r="479" spans="1:4" ht="15" customHeight="1">
      <c r="A479" s="1373" t="s">
        <v>1698</v>
      </c>
      <c r="B479" s="1374" t="s">
        <v>1699</v>
      </c>
      <c r="C479" s="153">
        <v>7.69</v>
      </c>
      <c r="D479" s="155" t="s">
        <v>361</v>
      </c>
    </row>
    <row r="480" spans="1:4" ht="15" customHeight="1">
      <c r="A480" s="1375" t="s">
        <v>1700</v>
      </c>
      <c r="B480" s="1376" t="s">
        <v>1701</v>
      </c>
      <c r="C480" s="150">
        <v>7.82</v>
      </c>
      <c r="D480" s="152" t="s">
        <v>361</v>
      </c>
    </row>
    <row r="481" spans="1:4" ht="15" customHeight="1">
      <c r="A481" s="1373" t="s">
        <v>1702</v>
      </c>
      <c r="B481" s="1374" t="s">
        <v>1703</v>
      </c>
      <c r="C481" s="153">
        <v>6.92</v>
      </c>
      <c r="D481" s="155" t="s">
        <v>361</v>
      </c>
    </row>
    <row r="482" spans="1:4" ht="15" customHeight="1">
      <c r="A482" s="1375" t="s">
        <v>218</v>
      </c>
      <c r="B482" s="1376" t="s">
        <v>514</v>
      </c>
      <c r="C482" s="150">
        <v>10.01</v>
      </c>
      <c r="D482" s="152" t="s">
        <v>361</v>
      </c>
    </row>
    <row r="483" spans="1:4" ht="15" customHeight="1">
      <c r="A483" s="1373" t="s">
        <v>1642</v>
      </c>
      <c r="B483" s="1374" t="s">
        <v>1643</v>
      </c>
      <c r="C483" s="153">
        <v>8.27</v>
      </c>
      <c r="D483" s="155" t="s">
        <v>361</v>
      </c>
    </row>
    <row r="484" spans="1:4" ht="15" customHeight="1">
      <c r="A484" s="1375" t="s">
        <v>1644</v>
      </c>
      <c r="B484" s="1376" t="s">
        <v>1645</v>
      </c>
      <c r="C484" s="150">
        <v>8.17</v>
      </c>
      <c r="D484" s="152" t="s">
        <v>361</v>
      </c>
    </row>
    <row r="485" spans="1:4" ht="15" customHeight="1">
      <c r="A485" s="1373" t="s">
        <v>1646</v>
      </c>
      <c r="B485" s="1374" t="s">
        <v>1647</v>
      </c>
      <c r="C485" s="153">
        <v>9.98</v>
      </c>
      <c r="D485" s="155" t="s">
        <v>361</v>
      </c>
    </row>
    <row r="486" spans="1:4" ht="15" customHeight="1">
      <c r="A486" s="1375" t="s">
        <v>1648</v>
      </c>
      <c r="B486" s="1376" t="s">
        <v>1649</v>
      </c>
      <c r="C486" s="150">
        <v>9.15</v>
      </c>
      <c r="D486" s="152" t="s">
        <v>361</v>
      </c>
    </row>
    <row r="487" spans="1:4" ht="15" customHeight="1">
      <c r="A487" s="1373" t="s">
        <v>1650</v>
      </c>
      <c r="B487" s="1374" t="s">
        <v>1651</v>
      </c>
      <c r="C487" s="153">
        <v>10.84</v>
      </c>
      <c r="D487" s="155" t="s">
        <v>361</v>
      </c>
    </row>
    <row r="488" spans="1:4" ht="15" customHeight="1">
      <c r="A488" s="1375" t="s">
        <v>228</v>
      </c>
      <c r="B488" s="1376" t="s">
        <v>513</v>
      </c>
      <c r="C488" s="150">
        <v>5.7</v>
      </c>
      <c r="D488" s="152" t="s">
        <v>361</v>
      </c>
    </row>
    <row r="489" spans="1:4" ht="15" customHeight="1">
      <c r="A489" s="1373" t="s">
        <v>228</v>
      </c>
      <c r="B489" s="1374" t="s">
        <v>1744</v>
      </c>
      <c r="C489" s="153">
        <v>5.67</v>
      </c>
      <c r="D489" s="155" t="s">
        <v>361</v>
      </c>
    </row>
    <row r="490" spans="1:4" ht="15" customHeight="1">
      <c r="A490" s="1375" t="s">
        <v>1745</v>
      </c>
      <c r="B490" s="1376" t="s">
        <v>1746</v>
      </c>
      <c r="C490" s="150">
        <v>5.4</v>
      </c>
      <c r="D490" s="152" t="s">
        <v>361</v>
      </c>
    </row>
    <row r="491" spans="1:4" ht="15" customHeight="1">
      <c r="A491" s="1373" t="s">
        <v>1747</v>
      </c>
      <c r="B491" s="1374" t="s">
        <v>1748</v>
      </c>
      <c r="C491" s="153">
        <v>6.92</v>
      </c>
      <c r="D491" s="155" t="s">
        <v>361</v>
      </c>
    </row>
    <row r="492" spans="1:4" ht="15" customHeight="1">
      <c r="A492" s="1375" t="s">
        <v>1749</v>
      </c>
      <c r="B492" s="1376" t="s">
        <v>1750</v>
      </c>
      <c r="C492" s="151" t="s">
        <v>361</v>
      </c>
      <c r="D492" s="152" t="s">
        <v>1083</v>
      </c>
    </row>
    <row r="493" spans="1:4" ht="15" customHeight="1">
      <c r="A493" s="1373" t="s">
        <v>288</v>
      </c>
      <c r="B493" s="1374" t="s">
        <v>512</v>
      </c>
      <c r="C493" s="153">
        <v>6.57</v>
      </c>
      <c r="D493" s="155" t="s">
        <v>361</v>
      </c>
    </row>
    <row r="494" spans="1:4" ht="15" customHeight="1">
      <c r="A494" s="1375" t="s">
        <v>1751</v>
      </c>
      <c r="B494" s="1376" t="s">
        <v>1752</v>
      </c>
      <c r="C494" s="150">
        <v>6.45</v>
      </c>
      <c r="D494" s="152" t="s">
        <v>361</v>
      </c>
    </row>
    <row r="495" spans="1:4" ht="15" customHeight="1">
      <c r="A495" s="1373" t="s">
        <v>1753</v>
      </c>
      <c r="B495" s="1374" t="s">
        <v>1754</v>
      </c>
      <c r="C495" s="153">
        <v>6.85</v>
      </c>
      <c r="D495" s="155" t="s">
        <v>361</v>
      </c>
    </row>
    <row r="496" spans="1:4" ht="15" customHeight="1">
      <c r="A496" s="1375" t="s">
        <v>1755</v>
      </c>
      <c r="B496" s="1376" t="s">
        <v>1756</v>
      </c>
      <c r="C496" s="150">
        <v>4.8600000000000003</v>
      </c>
      <c r="D496" s="152" t="s">
        <v>361</v>
      </c>
    </row>
    <row r="497" spans="1:4" ht="15" customHeight="1">
      <c r="A497" s="1373" t="s">
        <v>1757</v>
      </c>
      <c r="B497" s="1374" t="s">
        <v>1758</v>
      </c>
      <c r="C497" s="153">
        <v>6.56</v>
      </c>
      <c r="D497" s="155" t="s">
        <v>361</v>
      </c>
    </row>
    <row r="498" spans="1:4" ht="15" customHeight="1">
      <c r="A498" s="1375" t="s">
        <v>292</v>
      </c>
      <c r="B498" s="1376" t="s">
        <v>511</v>
      </c>
      <c r="C498" s="150">
        <v>5.83</v>
      </c>
      <c r="D498" s="152" t="s">
        <v>361</v>
      </c>
    </row>
    <row r="499" spans="1:4" ht="15" customHeight="1">
      <c r="A499" s="1373" t="s">
        <v>1763</v>
      </c>
      <c r="B499" s="1374" t="s">
        <v>1764</v>
      </c>
      <c r="C499" s="153">
        <v>5.56</v>
      </c>
      <c r="D499" s="155" t="s">
        <v>361</v>
      </c>
    </row>
    <row r="500" spans="1:4" ht="15" customHeight="1">
      <c r="A500" s="1375" t="s">
        <v>1759</v>
      </c>
      <c r="B500" s="1376" t="s">
        <v>1760</v>
      </c>
      <c r="C500" s="150">
        <v>5.83</v>
      </c>
      <c r="D500" s="152" t="s">
        <v>361</v>
      </c>
    </row>
    <row r="501" spans="1:4" ht="15" customHeight="1">
      <c r="A501" s="1373" t="s">
        <v>1761</v>
      </c>
      <c r="B501" s="1374" t="s">
        <v>1762</v>
      </c>
      <c r="C501" s="153">
        <v>7.36</v>
      </c>
      <c r="D501" s="155" t="s">
        <v>361</v>
      </c>
    </row>
    <row r="502" spans="1:4" ht="15" customHeight="1">
      <c r="A502" s="1375" t="s">
        <v>293</v>
      </c>
      <c r="B502" s="1376" t="s">
        <v>510</v>
      </c>
      <c r="C502" s="150">
        <v>6.48</v>
      </c>
      <c r="D502" s="152" t="s">
        <v>361</v>
      </c>
    </row>
    <row r="503" spans="1:4" ht="15" customHeight="1">
      <c r="A503" s="1373" t="s">
        <v>1767</v>
      </c>
      <c r="B503" s="1374" t="s">
        <v>1768</v>
      </c>
      <c r="C503" s="154" t="s">
        <v>361</v>
      </c>
      <c r="D503" s="155" t="s">
        <v>1083</v>
      </c>
    </row>
    <row r="504" spans="1:4" ht="15" customHeight="1">
      <c r="A504" s="1375" t="s">
        <v>1769</v>
      </c>
      <c r="B504" s="1376" t="s">
        <v>1770</v>
      </c>
      <c r="C504" s="151" t="s">
        <v>361</v>
      </c>
      <c r="D504" s="152" t="s">
        <v>1083</v>
      </c>
    </row>
    <row r="505" spans="1:4" ht="15" customHeight="1">
      <c r="A505" s="1373" t="s">
        <v>1765</v>
      </c>
      <c r="B505" s="1374" t="s">
        <v>1766</v>
      </c>
      <c r="C505" s="153">
        <v>6.25</v>
      </c>
      <c r="D505" s="155" t="s">
        <v>361</v>
      </c>
    </row>
    <row r="506" spans="1:4" ht="15" customHeight="1">
      <c r="A506" s="1375" t="s">
        <v>1771</v>
      </c>
      <c r="B506" s="1376" t="s">
        <v>1772</v>
      </c>
      <c r="C506" s="150">
        <v>6.59</v>
      </c>
      <c r="D506" s="152" t="s">
        <v>361</v>
      </c>
    </row>
    <row r="507" spans="1:4" ht="15" customHeight="1">
      <c r="A507" s="1373" t="s">
        <v>1773</v>
      </c>
      <c r="B507" s="1374" t="s">
        <v>1774</v>
      </c>
      <c r="C507" s="153">
        <v>6.56</v>
      </c>
      <c r="D507" s="155" t="s">
        <v>361</v>
      </c>
    </row>
    <row r="508" spans="1:4" ht="15" customHeight="1">
      <c r="A508" s="1375" t="s">
        <v>297</v>
      </c>
      <c r="B508" s="1376" t="s">
        <v>509</v>
      </c>
      <c r="C508" s="150">
        <v>7.14</v>
      </c>
      <c r="D508" s="152" t="s">
        <v>361</v>
      </c>
    </row>
    <row r="509" spans="1:4" ht="15" customHeight="1">
      <c r="A509" s="1373" t="s">
        <v>1652</v>
      </c>
      <c r="B509" s="1374" t="s">
        <v>1653</v>
      </c>
      <c r="C509" s="153">
        <v>6.98</v>
      </c>
      <c r="D509" s="155" t="s">
        <v>361</v>
      </c>
    </row>
    <row r="510" spans="1:4" ht="15" customHeight="1">
      <c r="A510" s="1375" t="s">
        <v>1658</v>
      </c>
      <c r="B510" s="1376" t="s">
        <v>1659</v>
      </c>
      <c r="C510" s="150">
        <v>6.66</v>
      </c>
      <c r="D510" s="152" t="s">
        <v>361</v>
      </c>
    </row>
    <row r="511" spans="1:4" ht="15" customHeight="1">
      <c r="A511" s="1373" t="s">
        <v>1654</v>
      </c>
      <c r="B511" s="1374" t="s">
        <v>1655</v>
      </c>
      <c r="C511" s="153">
        <v>5.62</v>
      </c>
      <c r="D511" s="155" t="s">
        <v>361</v>
      </c>
    </row>
    <row r="512" spans="1:4" ht="15" customHeight="1">
      <c r="A512" s="1375" t="s">
        <v>1656</v>
      </c>
      <c r="B512" s="1376" t="s">
        <v>1657</v>
      </c>
      <c r="C512" s="150">
        <v>7.14</v>
      </c>
      <c r="D512" s="152" t="s">
        <v>361</v>
      </c>
    </row>
    <row r="513" spans="1:4" ht="15" customHeight="1">
      <c r="A513" s="1373" t="s">
        <v>1660</v>
      </c>
      <c r="B513" s="1374" t="s">
        <v>1661</v>
      </c>
      <c r="C513" s="153">
        <v>7.47</v>
      </c>
      <c r="D513" s="155" t="s">
        <v>361</v>
      </c>
    </row>
    <row r="514" spans="1:4" ht="15" customHeight="1">
      <c r="A514" s="1375" t="s">
        <v>1662</v>
      </c>
      <c r="B514" s="1376" t="s">
        <v>1663</v>
      </c>
      <c r="C514" s="150">
        <v>4.8499999999999996</v>
      </c>
      <c r="D514" s="152" t="s">
        <v>361</v>
      </c>
    </row>
    <row r="515" spans="1:4" ht="15" customHeight="1">
      <c r="A515" s="1373" t="s">
        <v>1666</v>
      </c>
      <c r="B515" s="1374" t="s">
        <v>1667</v>
      </c>
      <c r="C515" s="153">
        <v>7.18</v>
      </c>
      <c r="D515" s="155" t="s">
        <v>361</v>
      </c>
    </row>
    <row r="516" spans="1:4" ht="15" customHeight="1">
      <c r="A516" s="1375" t="s">
        <v>1668</v>
      </c>
      <c r="B516" s="1376" t="s">
        <v>1669</v>
      </c>
      <c r="C516" s="150">
        <v>7.93</v>
      </c>
      <c r="D516" s="152" t="s">
        <v>361</v>
      </c>
    </row>
    <row r="517" spans="1:4" ht="15" customHeight="1">
      <c r="A517" s="1373" t="s">
        <v>1670</v>
      </c>
      <c r="B517" s="1374" t="s">
        <v>1671</v>
      </c>
      <c r="C517" s="153">
        <v>4.83</v>
      </c>
      <c r="D517" s="155" t="s">
        <v>361</v>
      </c>
    </row>
    <row r="518" spans="1:4" ht="15" customHeight="1">
      <c r="A518" s="1375" t="s">
        <v>1672</v>
      </c>
      <c r="B518" s="1376" t="s">
        <v>1673</v>
      </c>
      <c r="C518" s="150">
        <v>7.48</v>
      </c>
      <c r="D518" s="152" t="s">
        <v>361</v>
      </c>
    </row>
    <row r="519" spans="1:4" ht="15" customHeight="1">
      <c r="A519" s="1373" t="s">
        <v>1664</v>
      </c>
      <c r="B519" s="1374" t="s">
        <v>1665</v>
      </c>
      <c r="C519" s="153">
        <v>7.77</v>
      </c>
      <c r="D519" s="155" t="s">
        <v>361</v>
      </c>
    </row>
    <row r="520" spans="1:4" ht="15" customHeight="1">
      <c r="A520" s="1375" t="s">
        <v>330</v>
      </c>
      <c r="B520" s="1376" t="s">
        <v>508</v>
      </c>
      <c r="C520" s="150">
        <v>6.82</v>
      </c>
      <c r="D520" s="152" t="s">
        <v>361</v>
      </c>
    </row>
    <row r="521" spans="1:4" ht="15" customHeight="1">
      <c r="A521" s="1373" t="s">
        <v>1677</v>
      </c>
      <c r="B521" s="1374" t="s">
        <v>1678</v>
      </c>
      <c r="C521" s="153">
        <v>5.54</v>
      </c>
      <c r="D521" s="155" t="s">
        <v>361</v>
      </c>
    </row>
    <row r="522" spans="1:4" ht="15" customHeight="1">
      <c r="A522" s="1375" t="s">
        <v>1679</v>
      </c>
      <c r="B522" s="1376" t="s">
        <v>1680</v>
      </c>
      <c r="C522" s="150">
        <v>7.38</v>
      </c>
      <c r="D522" s="152" t="s">
        <v>361</v>
      </c>
    </row>
    <row r="523" spans="1:4" ht="15" customHeight="1">
      <c r="A523" s="1373" t="s">
        <v>1681</v>
      </c>
      <c r="B523" s="1374" t="s">
        <v>1682</v>
      </c>
      <c r="C523" s="153">
        <v>5.57</v>
      </c>
      <c r="D523" s="155" t="s">
        <v>361</v>
      </c>
    </row>
    <row r="524" spans="1:4" ht="15" customHeight="1">
      <c r="A524" s="1375" t="s">
        <v>1683</v>
      </c>
      <c r="B524" s="1376" t="s">
        <v>1684</v>
      </c>
      <c r="C524" s="150">
        <v>6.87</v>
      </c>
      <c r="D524" s="152" t="s">
        <v>361</v>
      </c>
    </row>
    <row r="525" spans="1:4" ht="15" customHeight="1">
      <c r="A525" s="1373" t="s">
        <v>1674</v>
      </c>
      <c r="B525" s="1374" t="s">
        <v>1675</v>
      </c>
      <c r="C525" s="153">
        <v>6.73</v>
      </c>
      <c r="D525" s="155" t="s">
        <v>361</v>
      </c>
    </row>
    <row r="526" spans="1:4" ht="15" customHeight="1">
      <c r="A526" s="1375" t="s">
        <v>330</v>
      </c>
      <c r="B526" s="1376" t="s">
        <v>1676</v>
      </c>
      <c r="C526" s="150">
        <v>6.88</v>
      </c>
      <c r="D526" s="152" t="s">
        <v>361</v>
      </c>
    </row>
    <row r="527" spans="1:4" ht="15" customHeight="1">
      <c r="A527" s="1373" t="s">
        <v>25</v>
      </c>
      <c r="B527" s="1374" t="s">
        <v>507</v>
      </c>
      <c r="C527" s="153">
        <v>3.86</v>
      </c>
      <c r="D527" s="155" t="s">
        <v>361</v>
      </c>
    </row>
    <row r="528" spans="1:4" ht="15" customHeight="1">
      <c r="A528" s="1375" t="s">
        <v>31</v>
      </c>
      <c r="B528" s="1376" t="s">
        <v>506</v>
      </c>
      <c r="C528" s="150">
        <v>4.68</v>
      </c>
      <c r="D528" s="152" t="s">
        <v>361</v>
      </c>
    </row>
    <row r="529" spans="1:4" ht="15" customHeight="1">
      <c r="A529" s="1373" t="s">
        <v>30</v>
      </c>
      <c r="B529" s="1374" t="s">
        <v>505</v>
      </c>
      <c r="C529" s="153">
        <v>4.45</v>
      </c>
      <c r="D529" s="155" t="s">
        <v>361</v>
      </c>
    </row>
    <row r="530" spans="1:4" ht="15" customHeight="1">
      <c r="A530" s="1375" t="s">
        <v>154</v>
      </c>
      <c r="B530" s="1376" t="s">
        <v>504</v>
      </c>
      <c r="C530" s="150">
        <v>4.97</v>
      </c>
      <c r="D530" s="152" t="s">
        <v>361</v>
      </c>
    </row>
    <row r="531" spans="1:4" ht="15" customHeight="1">
      <c r="A531" s="1373" t="s">
        <v>216</v>
      </c>
      <c r="B531" s="1374" t="s">
        <v>503</v>
      </c>
      <c r="C531" s="153">
        <v>4.21</v>
      </c>
      <c r="D531" s="155" t="s">
        <v>361</v>
      </c>
    </row>
    <row r="532" spans="1:4" ht="15" customHeight="1">
      <c r="A532" s="1375" t="s">
        <v>277</v>
      </c>
      <c r="B532" s="1376" t="s">
        <v>502</v>
      </c>
      <c r="C532" s="150">
        <v>4.5999999999999996</v>
      </c>
      <c r="D532" s="152" t="s">
        <v>361</v>
      </c>
    </row>
    <row r="533" spans="1:4" ht="15" customHeight="1">
      <c r="A533" s="1373" t="s">
        <v>296</v>
      </c>
      <c r="B533" s="1374" t="s">
        <v>501</v>
      </c>
      <c r="C533" s="153">
        <v>5.38</v>
      </c>
      <c r="D533" s="155" t="s">
        <v>361</v>
      </c>
    </row>
    <row r="534" spans="1:4" ht="15" customHeight="1">
      <c r="A534" s="1375" t="s">
        <v>44</v>
      </c>
      <c r="B534" s="1376" t="s">
        <v>784</v>
      </c>
      <c r="C534" s="150">
        <v>3.94</v>
      </c>
      <c r="D534" s="152" t="s">
        <v>361</v>
      </c>
    </row>
    <row r="535" spans="1:4" ht="15" customHeight="1">
      <c r="A535" s="1373" t="s">
        <v>43</v>
      </c>
      <c r="B535" s="1374" t="s">
        <v>500</v>
      </c>
      <c r="C535" s="154" t="s">
        <v>361</v>
      </c>
      <c r="D535" s="155" t="s">
        <v>1083</v>
      </c>
    </row>
    <row r="536" spans="1:4" ht="15" customHeight="1">
      <c r="A536" s="1375" t="s">
        <v>50</v>
      </c>
      <c r="B536" s="1376" t="s">
        <v>499</v>
      </c>
      <c r="C536" s="151" t="s">
        <v>361</v>
      </c>
      <c r="D536" s="152" t="s">
        <v>1083</v>
      </c>
    </row>
    <row r="537" spans="1:4" ht="15" customHeight="1">
      <c r="A537" s="1373" t="s">
        <v>56</v>
      </c>
      <c r="B537" s="1374" t="s">
        <v>498</v>
      </c>
      <c r="C537" s="154" t="s">
        <v>361</v>
      </c>
      <c r="D537" s="155" t="s">
        <v>1083</v>
      </c>
    </row>
    <row r="538" spans="1:4" ht="15" customHeight="1">
      <c r="A538" s="1375" t="s">
        <v>81</v>
      </c>
      <c r="B538" s="1376" t="s">
        <v>497</v>
      </c>
      <c r="C538" s="151" t="s">
        <v>361</v>
      </c>
      <c r="D538" s="152" t="s">
        <v>1083</v>
      </c>
    </row>
    <row r="539" spans="1:4" ht="15" customHeight="1">
      <c r="A539" s="1373" t="s">
        <v>84</v>
      </c>
      <c r="B539" s="1374" t="s">
        <v>496</v>
      </c>
      <c r="C539" s="153">
        <v>4.3899999999999997</v>
      </c>
      <c r="D539" s="155" t="s">
        <v>361</v>
      </c>
    </row>
    <row r="540" spans="1:4" ht="15" customHeight="1">
      <c r="A540" s="1375" t="s">
        <v>115</v>
      </c>
      <c r="B540" s="1376" t="s">
        <v>495</v>
      </c>
      <c r="C540" s="151" t="s">
        <v>361</v>
      </c>
      <c r="D540" s="152" t="s">
        <v>1083</v>
      </c>
    </row>
    <row r="541" spans="1:4" ht="15" customHeight="1">
      <c r="A541" s="1373" t="s">
        <v>128</v>
      </c>
      <c r="B541" s="1374" t="s">
        <v>494</v>
      </c>
      <c r="C541" s="154" t="s">
        <v>361</v>
      </c>
      <c r="D541" s="155" t="s">
        <v>1083</v>
      </c>
    </row>
    <row r="542" spans="1:4" ht="15" customHeight="1">
      <c r="A542" s="1375" t="s">
        <v>139</v>
      </c>
      <c r="B542" s="1376" t="s">
        <v>493</v>
      </c>
      <c r="C542" s="151" t="s">
        <v>361</v>
      </c>
      <c r="D542" s="152" t="s">
        <v>1083</v>
      </c>
    </row>
    <row r="543" spans="1:4" ht="15" customHeight="1">
      <c r="A543" s="1373" t="s">
        <v>188</v>
      </c>
      <c r="B543" s="1374" t="s">
        <v>492</v>
      </c>
      <c r="C543" s="154" t="s">
        <v>361</v>
      </c>
      <c r="D543" s="155" t="s">
        <v>1083</v>
      </c>
    </row>
    <row r="544" spans="1:4" ht="15" customHeight="1">
      <c r="A544" s="1375" t="s">
        <v>207</v>
      </c>
      <c r="B544" s="1376" t="s">
        <v>491</v>
      </c>
      <c r="C544" s="150">
        <v>3.28</v>
      </c>
      <c r="D544" s="152" t="s">
        <v>361</v>
      </c>
    </row>
    <row r="545" spans="1:4" ht="15" customHeight="1">
      <c r="A545" s="1373" t="s">
        <v>225</v>
      </c>
      <c r="B545" s="1374" t="s">
        <v>490</v>
      </c>
      <c r="C545" s="154" t="s">
        <v>361</v>
      </c>
      <c r="D545" s="155" t="s">
        <v>1083</v>
      </c>
    </row>
    <row r="546" spans="1:4" ht="15" customHeight="1">
      <c r="A546" s="1375" t="s">
        <v>290</v>
      </c>
      <c r="B546" s="1376" t="s">
        <v>489</v>
      </c>
      <c r="C546" s="151" t="s">
        <v>361</v>
      </c>
      <c r="D546" s="152" t="s">
        <v>1083</v>
      </c>
    </row>
    <row r="547" spans="1:4" ht="15" customHeight="1">
      <c r="A547" s="1373" t="s">
        <v>322</v>
      </c>
      <c r="B547" s="1374" t="s">
        <v>488</v>
      </c>
      <c r="C547" s="153">
        <v>3.76</v>
      </c>
      <c r="D547" s="155" t="s">
        <v>361</v>
      </c>
    </row>
    <row r="548" spans="1:4" ht="15" customHeight="1">
      <c r="A548" s="1375" t="s">
        <v>49</v>
      </c>
      <c r="B548" s="1376" t="s">
        <v>487</v>
      </c>
      <c r="C548" s="151">
        <v>4</v>
      </c>
      <c r="D548" s="152" t="s">
        <v>361</v>
      </c>
    </row>
    <row r="549" spans="1:4" ht="15" customHeight="1">
      <c r="A549" s="1373" t="s">
        <v>48</v>
      </c>
      <c r="B549" s="1374" t="s">
        <v>486</v>
      </c>
      <c r="C549" s="153">
        <v>3.77</v>
      </c>
      <c r="D549" s="155" t="s">
        <v>361</v>
      </c>
    </row>
    <row r="550" spans="1:4" ht="15" customHeight="1">
      <c r="A550" s="1375" t="s">
        <v>51</v>
      </c>
      <c r="B550" s="1376" t="s">
        <v>485</v>
      </c>
      <c r="C550" s="151" t="s">
        <v>361</v>
      </c>
      <c r="D550" s="152" t="s">
        <v>1083</v>
      </c>
    </row>
    <row r="551" spans="1:4" ht="15" customHeight="1">
      <c r="A551" s="1373" t="s">
        <v>78</v>
      </c>
      <c r="B551" s="1374" t="s">
        <v>484</v>
      </c>
      <c r="C551" s="153">
        <v>4.95</v>
      </c>
      <c r="D551" s="155" t="s">
        <v>361</v>
      </c>
    </row>
    <row r="552" spans="1:4" ht="15" customHeight="1">
      <c r="A552" s="1375" t="s">
        <v>86</v>
      </c>
      <c r="B552" s="1376" t="s">
        <v>483</v>
      </c>
      <c r="C552" s="150">
        <v>4.49</v>
      </c>
      <c r="D552" s="152" t="s">
        <v>361</v>
      </c>
    </row>
    <row r="553" spans="1:4" ht="15" customHeight="1">
      <c r="A553" s="1373" t="s">
        <v>106</v>
      </c>
      <c r="B553" s="1374" t="s">
        <v>482</v>
      </c>
      <c r="C553" s="153">
        <v>3.77</v>
      </c>
      <c r="D553" s="155" t="s">
        <v>361</v>
      </c>
    </row>
    <row r="554" spans="1:4" ht="15" customHeight="1">
      <c r="A554" s="1375" t="s">
        <v>118</v>
      </c>
      <c r="B554" s="1376" t="s">
        <v>481</v>
      </c>
      <c r="C554" s="151" t="s">
        <v>361</v>
      </c>
      <c r="D554" s="152" t="s">
        <v>1083</v>
      </c>
    </row>
    <row r="555" spans="1:4" ht="15" customHeight="1">
      <c r="A555" s="1373" t="s">
        <v>124</v>
      </c>
      <c r="B555" s="1374" t="s">
        <v>480</v>
      </c>
      <c r="C555" s="153">
        <v>3.77</v>
      </c>
      <c r="D555" s="155" t="s">
        <v>361</v>
      </c>
    </row>
    <row r="556" spans="1:4" ht="15" customHeight="1">
      <c r="A556" s="1375" t="s">
        <v>151</v>
      </c>
      <c r="B556" s="1376" t="s">
        <v>479</v>
      </c>
      <c r="C556" s="150">
        <v>3.2</v>
      </c>
      <c r="D556" s="152" t="s">
        <v>361</v>
      </c>
    </row>
    <row r="557" spans="1:4" ht="15" customHeight="1">
      <c r="A557" s="1373" t="s">
        <v>265</v>
      </c>
      <c r="B557" s="1374" t="s">
        <v>478</v>
      </c>
      <c r="C557" s="153">
        <v>3.11</v>
      </c>
      <c r="D557" s="155" t="s">
        <v>361</v>
      </c>
    </row>
    <row r="558" spans="1:4" ht="15" customHeight="1">
      <c r="A558" s="1375" t="s">
        <v>268</v>
      </c>
      <c r="B558" s="1376" t="s">
        <v>477</v>
      </c>
      <c r="C558" s="150">
        <v>3.91</v>
      </c>
      <c r="D558" s="152" t="s">
        <v>361</v>
      </c>
    </row>
    <row r="559" spans="1:4" ht="15" customHeight="1">
      <c r="A559" s="1373" t="s">
        <v>276</v>
      </c>
      <c r="B559" s="1374" t="s">
        <v>476</v>
      </c>
      <c r="C559" s="153">
        <v>4.12</v>
      </c>
      <c r="D559" s="155" t="s">
        <v>361</v>
      </c>
    </row>
    <row r="560" spans="1:4" ht="15" customHeight="1">
      <c r="A560" s="1375" t="s">
        <v>53</v>
      </c>
      <c r="B560" s="1376" t="s">
        <v>475</v>
      </c>
      <c r="C560" s="150">
        <v>3.05</v>
      </c>
      <c r="D560" s="152" t="s">
        <v>361</v>
      </c>
    </row>
    <row r="561" spans="1:4" ht="15" customHeight="1">
      <c r="A561" s="1373" t="s">
        <v>52</v>
      </c>
      <c r="B561" s="1374" t="s">
        <v>474</v>
      </c>
      <c r="C561" s="154" t="s">
        <v>361</v>
      </c>
      <c r="D561" s="155" t="s">
        <v>1083</v>
      </c>
    </row>
    <row r="562" spans="1:4" ht="15" customHeight="1">
      <c r="A562" s="1375" t="s">
        <v>74</v>
      </c>
      <c r="B562" s="1376" t="s">
        <v>473</v>
      </c>
      <c r="C562" s="151" t="s">
        <v>361</v>
      </c>
      <c r="D562" s="152" t="s">
        <v>1083</v>
      </c>
    </row>
    <row r="563" spans="1:4" ht="15" customHeight="1">
      <c r="A563" s="1373" t="s">
        <v>77</v>
      </c>
      <c r="B563" s="1374" t="s">
        <v>472</v>
      </c>
      <c r="C563" s="154" t="s">
        <v>361</v>
      </c>
      <c r="D563" s="155" t="s">
        <v>1083</v>
      </c>
    </row>
    <row r="564" spans="1:4" ht="15" customHeight="1">
      <c r="A564" s="1375" t="s">
        <v>102</v>
      </c>
      <c r="B564" s="1376" t="s">
        <v>471</v>
      </c>
      <c r="C564" s="150">
        <v>2.59</v>
      </c>
      <c r="D564" s="152" t="s">
        <v>361</v>
      </c>
    </row>
    <row r="565" spans="1:4" ht="15" customHeight="1">
      <c r="A565" s="1373" t="s">
        <v>112</v>
      </c>
      <c r="B565" s="1374" t="s">
        <v>470</v>
      </c>
      <c r="C565" s="154" t="s">
        <v>361</v>
      </c>
      <c r="D565" s="155" t="s">
        <v>1083</v>
      </c>
    </row>
    <row r="566" spans="1:4" ht="15" customHeight="1">
      <c r="A566" s="1375" t="s">
        <v>127</v>
      </c>
      <c r="B566" s="1376" t="s">
        <v>469</v>
      </c>
      <c r="C566" s="151" t="s">
        <v>361</v>
      </c>
      <c r="D566" s="152" t="s">
        <v>1083</v>
      </c>
    </row>
    <row r="567" spans="1:4" ht="15" customHeight="1">
      <c r="A567" s="1373" t="s">
        <v>129</v>
      </c>
      <c r="B567" s="1374" t="s">
        <v>468</v>
      </c>
      <c r="C567" s="153">
        <v>3.3</v>
      </c>
      <c r="D567" s="155" t="s">
        <v>361</v>
      </c>
    </row>
    <row r="568" spans="1:4" ht="15" customHeight="1">
      <c r="A568" s="1375" t="s">
        <v>146</v>
      </c>
      <c r="B568" s="1376" t="s">
        <v>467</v>
      </c>
      <c r="C568" s="151" t="s">
        <v>361</v>
      </c>
      <c r="D568" s="152" t="s">
        <v>1083</v>
      </c>
    </row>
    <row r="569" spans="1:4" ht="15" customHeight="1">
      <c r="A569" s="1373" t="s">
        <v>149</v>
      </c>
      <c r="B569" s="1374" t="s">
        <v>466</v>
      </c>
      <c r="C569" s="154" t="s">
        <v>361</v>
      </c>
      <c r="D569" s="155" t="s">
        <v>1083</v>
      </c>
    </row>
    <row r="570" spans="1:4" ht="15" customHeight="1">
      <c r="A570" s="1375" t="s">
        <v>183</v>
      </c>
      <c r="B570" s="1376" t="s">
        <v>465</v>
      </c>
      <c r="C570" s="151" t="s">
        <v>361</v>
      </c>
      <c r="D570" s="152" t="s">
        <v>1083</v>
      </c>
    </row>
    <row r="571" spans="1:4" ht="15" customHeight="1">
      <c r="A571" s="1373" t="s">
        <v>200</v>
      </c>
      <c r="B571" s="1374" t="s">
        <v>464</v>
      </c>
      <c r="C571" s="154" t="s">
        <v>361</v>
      </c>
      <c r="D571" s="155" t="s">
        <v>1083</v>
      </c>
    </row>
    <row r="572" spans="1:4" ht="15" customHeight="1">
      <c r="A572" s="1375" t="s">
        <v>213</v>
      </c>
      <c r="B572" s="1376" t="s">
        <v>463</v>
      </c>
      <c r="C572" s="151" t="s">
        <v>361</v>
      </c>
      <c r="D572" s="152" t="s">
        <v>1083</v>
      </c>
    </row>
    <row r="573" spans="1:4" ht="15" customHeight="1">
      <c r="A573" s="1373" t="s">
        <v>247</v>
      </c>
      <c r="B573" s="1374" t="s">
        <v>462</v>
      </c>
      <c r="C573" s="153">
        <v>3.29</v>
      </c>
      <c r="D573" s="155" t="s">
        <v>361</v>
      </c>
    </row>
    <row r="574" spans="1:4" ht="15" customHeight="1">
      <c r="A574" s="1375" t="s">
        <v>248</v>
      </c>
      <c r="B574" s="1376" t="s">
        <v>461</v>
      </c>
      <c r="C574" s="150">
        <v>3.41</v>
      </c>
      <c r="D574" s="152" t="s">
        <v>361</v>
      </c>
    </row>
    <row r="575" spans="1:4" ht="15" customHeight="1">
      <c r="A575" s="1373" t="s">
        <v>300</v>
      </c>
      <c r="B575" s="1374" t="s">
        <v>460</v>
      </c>
      <c r="C575" s="154" t="s">
        <v>361</v>
      </c>
      <c r="D575" s="155" t="s">
        <v>1083</v>
      </c>
    </row>
    <row r="576" spans="1:4" ht="15" customHeight="1">
      <c r="A576" s="1375" t="s">
        <v>26</v>
      </c>
      <c r="B576" s="1376" t="s">
        <v>459</v>
      </c>
      <c r="C576" s="150">
        <v>3.79</v>
      </c>
      <c r="D576" s="152" t="s">
        <v>361</v>
      </c>
    </row>
    <row r="577" spans="1:4" ht="15" customHeight="1">
      <c r="A577" s="1373" t="s">
        <v>24</v>
      </c>
      <c r="B577" s="1374" t="s">
        <v>458</v>
      </c>
      <c r="C577" s="154" t="s">
        <v>361</v>
      </c>
      <c r="D577" s="155" t="s">
        <v>1083</v>
      </c>
    </row>
    <row r="578" spans="1:4" ht="15" customHeight="1">
      <c r="A578" s="1375" t="s">
        <v>73</v>
      </c>
      <c r="B578" s="1376" t="s">
        <v>457</v>
      </c>
      <c r="C578" s="151" t="s">
        <v>361</v>
      </c>
      <c r="D578" s="152" t="s">
        <v>1083</v>
      </c>
    </row>
    <row r="579" spans="1:4" ht="15" customHeight="1">
      <c r="A579" s="1373" t="s">
        <v>88</v>
      </c>
      <c r="B579" s="1374" t="s">
        <v>456</v>
      </c>
      <c r="C579" s="153">
        <v>3.03</v>
      </c>
      <c r="D579" s="155" t="s">
        <v>361</v>
      </c>
    </row>
    <row r="580" spans="1:4" ht="15" customHeight="1">
      <c r="A580" s="1375" t="s">
        <v>134</v>
      </c>
      <c r="B580" s="1376" t="s">
        <v>455</v>
      </c>
      <c r="C580" s="150">
        <v>3.28</v>
      </c>
      <c r="D580" s="152" t="s">
        <v>361</v>
      </c>
    </row>
    <row r="581" spans="1:4" ht="15" customHeight="1">
      <c r="A581" s="1373" t="s">
        <v>135</v>
      </c>
      <c r="B581" s="1374" t="s">
        <v>454</v>
      </c>
      <c r="C581" s="153">
        <v>5.22</v>
      </c>
      <c r="D581" s="155" t="s">
        <v>361</v>
      </c>
    </row>
    <row r="582" spans="1:4" ht="15" customHeight="1">
      <c r="A582" s="1375" t="s">
        <v>202</v>
      </c>
      <c r="B582" s="1376" t="s">
        <v>453</v>
      </c>
      <c r="C582" s="150">
        <v>3.7</v>
      </c>
      <c r="D582" s="152" t="s">
        <v>361</v>
      </c>
    </row>
    <row r="583" spans="1:4" ht="15" customHeight="1">
      <c r="A583" s="1373" t="s">
        <v>205</v>
      </c>
      <c r="B583" s="1374" t="s">
        <v>452</v>
      </c>
      <c r="C583" s="154" t="s">
        <v>361</v>
      </c>
      <c r="D583" s="155" t="s">
        <v>1083</v>
      </c>
    </row>
    <row r="584" spans="1:4" ht="15" customHeight="1">
      <c r="A584" s="1375" t="s">
        <v>208</v>
      </c>
      <c r="B584" s="1376" t="s">
        <v>451</v>
      </c>
      <c r="C584" s="151" t="s">
        <v>361</v>
      </c>
      <c r="D584" s="152" t="s">
        <v>1083</v>
      </c>
    </row>
    <row r="585" spans="1:4" ht="15" customHeight="1">
      <c r="A585" s="1373" t="s">
        <v>249</v>
      </c>
      <c r="B585" s="1374" t="s">
        <v>450</v>
      </c>
      <c r="C585" s="154" t="s">
        <v>361</v>
      </c>
      <c r="D585" s="155" t="s">
        <v>1083</v>
      </c>
    </row>
    <row r="586" spans="1:4" ht="15" customHeight="1">
      <c r="A586" s="1375" t="s">
        <v>259</v>
      </c>
      <c r="B586" s="1376" t="s">
        <v>449</v>
      </c>
      <c r="C586" s="151" t="s">
        <v>361</v>
      </c>
      <c r="D586" s="152" t="s">
        <v>1083</v>
      </c>
    </row>
    <row r="587" spans="1:4" ht="15" customHeight="1">
      <c r="A587" s="1373" t="s">
        <v>260</v>
      </c>
      <c r="B587" s="1374" t="s">
        <v>448</v>
      </c>
      <c r="C587" s="153">
        <v>3.75</v>
      </c>
      <c r="D587" s="155" t="s">
        <v>361</v>
      </c>
    </row>
    <row r="588" spans="1:4" ht="15" customHeight="1">
      <c r="A588" s="1375" t="s">
        <v>319</v>
      </c>
      <c r="B588" s="1376" t="s">
        <v>447</v>
      </c>
      <c r="C588" s="150">
        <v>3.74</v>
      </c>
      <c r="D588" s="152" t="s">
        <v>361</v>
      </c>
    </row>
    <row r="589" spans="1:4" ht="15" customHeight="1">
      <c r="A589" s="1373" t="s">
        <v>320</v>
      </c>
      <c r="B589" s="1374" t="s">
        <v>446</v>
      </c>
      <c r="C589" s="154" t="s">
        <v>361</v>
      </c>
      <c r="D589" s="155" t="s">
        <v>1083</v>
      </c>
    </row>
    <row r="590" spans="1:4" ht="15" customHeight="1">
      <c r="A590" s="1375" t="s">
        <v>344</v>
      </c>
      <c r="B590" s="1376" t="s">
        <v>445</v>
      </c>
      <c r="C590" s="150">
        <v>2.82</v>
      </c>
      <c r="D590" s="152" t="s">
        <v>361</v>
      </c>
    </row>
    <row r="591" spans="1:4" ht="15" customHeight="1">
      <c r="A591" s="1373" t="s">
        <v>29</v>
      </c>
      <c r="B591" s="1374" t="s">
        <v>444</v>
      </c>
      <c r="C591" s="153">
        <v>6.63</v>
      </c>
      <c r="D591" s="155" t="s">
        <v>361</v>
      </c>
    </row>
    <row r="592" spans="1:4" ht="15" customHeight="1">
      <c r="A592" s="1375" t="s">
        <v>29</v>
      </c>
      <c r="B592" s="1376" t="s">
        <v>443</v>
      </c>
      <c r="C592" s="150">
        <v>6.63</v>
      </c>
      <c r="D592" s="152" t="s">
        <v>361</v>
      </c>
    </row>
    <row r="593" spans="1:4" ht="15" customHeight="1">
      <c r="A593" s="1373" t="s">
        <v>28</v>
      </c>
      <c r="B593" s="1374" t="s">
        <v>442</v>
      </c>
      <c r="C593" s="153">
        <v>7.31</v>
      </c>
      <c r="D593" s="155" t="s">
        <v>361</v>
      </c>
    </row>
    <row r="594" spans="1:4" ht="15" customHeight="1">
      <c r="A594" s="1375" t="s">
        <v>37</v>
      </c>
      <c r="B594" s="1376" t="s">
        <v>441</v>
      </c>
      <c r="C594" s="151" t="s">
        <v>361</v>
      </c>
      <c r="D594" s="152" t="s">
        <v>1083</v>
      </c>
    </row>
    <row r="595" spans="1:4" ht="15" customHeight="1">
      <c r="A595" s="1373" t="s">
        <v>42</v>
      </c>
      <c r="B595" s="1374" t="s">
        <v>440</v>
      </c>
      <c r="C595" s="154" t="s">
        <v>361</v>
      </c>
      <c r="D595" s="155" t="s">
        <v>1083</v>
      </c>
    </row>
    <row r="596" spans="1:4" ht="15" customHeight="1">
      <c r="A596" s="1375" t="s">
        <v>114</v>
      </c>
      <c r="B596" s="1376" t="s">
        <v>439</v>
      </c>
      <c r="C596" s="150">
        <v>6.17</v>
      </c>
      <c r="D596" s="152" t="s">
        <v>361</v>
      </c>
    </row>
    <row r="597" spans="1:4" ht="15" customHeight="1">
      <c r="A597" s="1373" t="s">
        <v>137</v>
      </c>
      <c r="B597" s="1374" t="s">
        <v>438</v>
      </c>
      <c r="C597" s="153">
        <v>6.31</v>
      </c>
      <c r="D597" s="155" t="s">
        <v>361</v>
      </c>
    </row>
    <row r="598" spans="1:4" ht="15" customHeight="1">
      <c r="A598" s="1375" t="s">
        <v>160</v>
      </c>
      <c r="B598" s="1376" t="s">
        <v>437</v>
      </c>
      <c r="C598" s="150">
        <v>5.57</v>
      </c>
      <c r="D598" s="152" t="s">
        <v>361</v>
      </c>
    </row>
    <row r="599" spans="1:4" ht="15" customHeight="1">
      <c r="A599" s="1373" t="s">
        <v>162</v>
      </c>
      <c r="B599" s="1374" t="s">
        <v>436</v>
      </c>
      <c r="C599" s="153">
        <v>7.5</v>
      </c>
      <c r="D599" s="155" t="s">
        <v>361</v>
      </c>
    </row>
    <row r="600" spans="1:4" ht="15" customHeight="1">
      <c r="A600" s="1375" t="s">
        <v>168</v>
      </c>
      <c r="B600" s="1376" t="s">
        <v>435</v>
      </c>
      <c r="C600" s="150">
        <v>7.44</v>
      </c>
      <c r="D600" s="152" t="s">
        <v>361</v>
      </c>
    </row>
    <row r="601" spans="1:4" ht="15" customHeight="1">
      <c r="A601" s="1373" t="s">
        <v>198</v>
      </c>
      <c r="B601" s="1374" t="s">
        <v>434</v>
      </c>
      <c r="C601" s="154" t="s">
        <v>361</v>
      </c>
      <c r="D601" s="155" t="s">
        <v>1083</v>
      </c>
    </row>
    <row r="602" spans="1:4" ht="15" customHeight="1">
      <c r="A602" s="1375" t="s">
        <v>219</v>
      </c>
      <c r="B602" s="1376" t="s">
        <v>433</v>
      </c>
      <c r="C602" s="150">
        <v>5.47</v>
      </c>
      <c r="D602" s="152" t="s">
        <v>361</v>
      </c>
    </row>
    <row r="603" spans="1:4" ht="15" customHeight="1">
      <c r="A603" s="1373" t="s">
        <v>250</v>
      </c>
      <c r="B603" s="1374" t="s">
        <v>432</v>
      </c>
      <c r="C603" s="153">
        <v>7.14</v>
      </c>
      <c r="D603" s="155" t="s">
        <v>361</v>
      </c>
    </row>
    <row r="604" spans="1:4" ht="15" customHeight="1">
      <c r="A604" s="1375" t="s">
        <v>279</v>
      </c>
      <c r="B604" s="1376" t="s">
        <v>431</v>
      </c>
      <c r="C604" s="150">
        <v>5.46</v>
      </c>
      <c r="D604" s="152" t="s">
        <v>361</v>
      </c>
    </row>
    <row r="605" spans="1:4" ht="15" customHeight="1">
      <c r="A605" s="1373" t="s">
        <v>295</v>
      </c>
      <c r="B605" s="1374" t="s">
        <v>430</v>
      </c>
      <c r="C605" s="153">
        <v>5.48</v>
      </c>
      <c r="D605" s="155" t="s">
        <v>361</v>
      </c>
    </row>
    <row r="606" spans="1:4" ht="15" customHeight="1">
      <c r="A606" s="1375" t="s">
        <v>304</v>
      </c>
      <c r="B606" s="1376" t="s">
        <v>429</v>
      </c>
      <c r="C606" s="150">
        <v>6.89</v>
      </c>
      <c r="D606" s="152" t="s">
        <v>361</v>
      </c>
    </row>
    <row r="607" spans="1:4" ht="15" customHeight="1">
      <c r="A607" s="1373" t="s">
        <v>326</v>
      </c>
      <c r="B607" s="1374" t="s">
        <v>428</v>
      </c>
      <c r="C607" s="153">
        <v>4.8499999999999996</v>
      </c>
      <c r="D607" s="155" t="s">
        <v>361</v>
      </c>
    </row>
    <row r="608" spans="1:4" ht="15" customHeight="1">
      <c r="A608" s="1375" t="s">
        <v>341</v>
      </c>
      <c r="B608" s="1376" t="s">
        <v>427</v>
      </c>
      <c r="C608" s="150">
        <v>6.1</v>
      </c>
      <c r="D608" s="152" t="s">
        <v>361</v>
      </c>
    </row>
    <row r="609" spans="1:4" ht="15" customHeight="1">
      <c r="A609" s="1373" t="s">
        <v>64</v>
      </c>
      <c r="B609" s="1374" t="s">
        <v>426</v>
      </c>
      <c r="C609" s="153">
        <v>4.01</v>
      </c>
      <c r="D609" s="155" t="s">
        <v>361</v>
      </c>
    </row>
    <row r="610" spans="1:4" ht="15" customHeight="1">
      <c r="A610" s="1375" t="s">
        <v>64</v>
      </c>
      <c r="B610" s="1376" t="s">
        <v>425</v>
      </c>
      <c r="C610" s="150">
        <v>4.01</v>
      </c>
      <c r="D610" s="152" t="s">
        <v>361</v>
      </c>
    </row>
    <row r="611" spans="1:4" ht="15" customHeight="1">
      <c r="A611" s="1373" t="s">
        <v>64</v>
      </c>
      <c r="B611" s="1374" t="s">
        <v>424</v>
      </c>
      <c r="C611" s="153">
        <v>4.01</v>
      </c>
      <c r="D611" s="155" t="s">
        <v>361</v>
      </c>
    </row>
    <row r="612" spans="1:4" ht="15" customHeight="1">
      <c r="A612" s="1375" t="s">
        <v>63</v>
      </c>
      <c r="B612" s="1376" t="s">
        <v>423</v>
      </c>
      <c r="C612" s="150">
        <v>3.76</v>
      </c>
      <c r="D612" s="152" t="s">
        <v>361</v>
      </c>
    </row>
    <row r="613" spans="1:4" ht="15" customHeight="1">
      <c r="A613" s="1373" t="s">
        <v>401</v>
      </c>
      <c r="B613" s="1374" t="s">
        <v>422</v>
      </c>
      <c r="C613" s="154" t="s">
        <v>361</v>
      </c>
      <c r="D613" s="155" t="s">
        <v>1083</v>
      </c>
    </row>
    <row r="614" spans="1:4" ht="15" customHeight="1">
      <c r="A614" s="1375" t="s">
        <v>125</v>
      </c>
      <c r="B614" s="1376" t="s">
        <v>421</v>
      </c>
      <c r="C614" s="151" t="s">
        <v>361</v>
      </c>
      <c r="D614" s="152" t="s">
        <v>1083</v>
      </c>
    </row>
    <row r="615" spans="1:4" ht="15" customHeight="1">
      <c r="A615" s="1373" t="s">
        <v>157</v>
      </c>
      <c r="B615" s="1374" t="s">
        <v>420</v>
      </c>
      <c r="C615" s="153">
        <v>3.2</v>
      </c>
      <c r="D615" s="155" t="s">
        <v>361</v>
      </c>
    </row>
    <row r="616" spans="1:4" ht="15" customHeight="1">
      <c r="A616" s="1375" t="s">
        <v>160</v>
      </c>
      <c r="B616" s="1376" t="s">
        <v>419</v>
      </c>
      <c r="C616" s="150">
        <v>3.81</v>
      </c>
      <c r="D616" s="152" t="s">
        <v>361</v>
      </c>
    </row>
    <row r="617" spans="1:4" ht="15" customHeight="1">
      <c r="A617" s="1373" t="s">
        <v>163</v>
      </c>
      <c r="B617" s="1374" t="s">
        <v>418</v>
      </c>
      <c r="C617" s="154" t="s">
        <v>361</v>
      </c>
      <c r="D617" s="155" t="s">
        <v>1083</v>
      </c>
    </row>
    <row r="618" spans="1:4" ht="15" customHeight="1">
      <c r="A618" s="1375" t="s">
        <v>164</v>
      </c>
      <c r="B618" s="1376" t="s">
        <v>417</v>
      </c>
      <c r="C618" s="151" t="s">
        <v>361</v>
      </c>
      <c r="D618" s="152" t="s">
        <v>1083</v>
      </c>
    </row>
    <row r="619" spans="1:4" ht="15" customHeight="1">
      <c r="A619" s="1373" t="s">
        <v>176</v>
      </c>
      <c r="B619" s="1374" t="s">
        <v>416</v>
      </c>
      <c r="C619" s="154" t="s">
        <v>361</v>
      </c>
      <c r="D619" s="155" t="s">
        <v>1083</v>
      </c>
    </row>
    <row r="620" spans="1:4" ht="15" customHeight="1">
      <c r="A620" s="1375" t="s">
        <v>214</v>
      </c>
      <c r="B620" s="1376" t="s">
        <v>415</v>
      </c>
      <c r="C620" s="151" t="s">
        <v>361</v>
      </c>
      <c r="D620" s="152" t="s">
        <v>1083</v>
      </c>
    </row>
    <row r="621" spans="1:4" ht="15" customHeight="1">
      <c r="A621" s="1373" t="s">
        <v>243</v>
      </c>
      <c r="B621" s="1374" t="s">
        <v>414</v>
      </c>
      <c r="C621" s="153">
        <v>4.88</v>
      </c>
      <c r="D621" s="155" t="s">
        <v>361</v>
      </c>
    </row>
    <row r="622" spans="1:4" ht="15" customHeight="1">
      <c r="A622" s="1375" t="s">
        <v>257</v>
      </c>
      <c r="B622" s="1376" t="s">
        <v>413</v>
      </c>
      <c r="C622" s="151" t="s">
        <v>361</v>
      </c>
      <c r="D622" s="152" t="s">
        <v>1083</v>
      </c>
    </row>
    <row r="623" spans="1:4" ht="15" customHeight="1">
      <c r="A623" s="1373" t="s">
        <v>264</v>
      </c>
      <c r="B623" s="1374" t="s">
        <v>412</v>
      </c>
      <c r="C623" s="153">
        <v>3.13</v>
      </c>
      <c r="D623" s="155" t="s">
        <v>361</v>
      </c>
    </row>
    <row r="624" spans="1:4" ht="15" customHeight="1">
      <c r="A624" s="1375" t="s">
        <v>271</v>
      </c>
      <c r="B624" s="1376" t="s">
        <v>411</v>
      </c>
      <c r="C624" s="151" t="s">
        <v>361</v>
      </c>
      <c r="D624" s="152" t="s">
        <v>1083</v>
      </c>
    </row>
    <row r="625" spans="1:4" ht="15" customHeight="1">
      <c r="A625" s="1373" t="s">
        <v>272</v>
      </c>
      <c r="B625" s="1374" t="s">
        <v>410</v>
      </c>
      <c r="C625" s="154" t="s">
        <v>361</v>
      </c>
      <c r="D625" s="155" t="s">
        <v>1083</v>
      </c>
    </row>
    <row r="626" spans="1:4" ht="15" customHeight="1">
      <c r="A626" s="1375" t="s">
        <v>283</v>
      </c>
      <c r="B626" s="1376" t="s">
        <v>409</v>
      </c>
      <c r="C626" s="151" t="s">
        <v>361</v>
      </c>
      <c r="D626" s="152" t="s">
        <v>1083</v>
      </c>
    </row>
    <row r="627" spans="1:4" ht="15" customHeight="1">
      <c r="A627" s="1373" t="s">
        <v>318</v>
      </c>
      <c r="B627" s="1374" t="s">
        <v>408</v>
      </c>
      <c r="C627" s="153">
        <v>3.36</v>
      </c>
      <c r="D627" s="155" t="s">
        <v>361</v>
      </c>
    </row>
    <row r="628" spans="1:4" ht="15" customHeight="1">
      <c r="A628" s="1375" t="s">
        <v>324</v>
      </c>
      <c r="B628" s="1376" t="s">
        <v>407</v>
      </c>
      <c r="C628" s="150">
        <v>4.6399999999999997</v>
      </c>
      <c r="D628" s="152" t="s">
        <v>361</v>
      </c>
    </row>
    <row r="629" spans="1:4" ht="15" customHeight="1">
      <c r="A629" s="1373" t="s">
        <v>328</v>
      </c>
      <c r="B629" s="1374" t="s">
        <v>406</v>
      </c>
      <c r="C629" s="154" t="s">
        <v>361</v>
      </c>
      <c r="D629" s="155" t="s">
        <v>1083</v>
      </c>
    </row>
    <row r="630" spans="1:4" ht="15" customHeight="1">
      <c r="A630" s="1375" t="s">
        <v>331</v>
      </c>
      <c r="B630" s="1376" t="s">
        <v>405</v>
      </c>
      <c r="C630" s="151" t="s">
        <v>361</v>
      </c>
      <c r="D630" s="152" t="s">
        <v>1083</v>
      </c>
    </row>
    <row r="631" spans="1:4" ht="15" customHeight="1">
      <c r="A631" s="1373" t="s">
        <v>99</v>
      </c>
      <c r="B631" s="1374" t="s">
        <v>404</v>
      </c>
      <c r="C631" s="153">
        <v>5.99</v>
      </c>
      <c r="D631" s="155" t="s">
        <v>361</v>
      </c>
    </row>
    <row r="632" spans="1:4" ht="15" customHeight="1">
      <c r="A632" s="1375" t="s">
        <v>99</v>
      </c>
      <c r="B632" s="1376" t="s">
        <v>403</v>
      </c>
      <c r="C632" s="150">
        <v>5.99</v>
      </c>
      <c r="D632" s="152" t="s">
        <v>361</v>
      </c>
    </row>
    <row r="633" spans="1:4" ht="15" customHeight="1">
      <c r="A633" s="1373" t="s">
        <v>99</v>
      </c>
      <c r="B633" s="1374" t="s">
        <v>402</v>
      </c>
      <c r="C633" s="153">
        <v>5.99</v>
      </c>
      <c r="D633" s="155" t="s">
        <v>361</v>
      </c>
    </row>
    <row r="634" spans="1:4" ht="15" customHeight="1">
      <c r="A634" s="1375" t="s">
        <v>401</v>
      </c>
      <c r="B634" s="1376" t="s">
        <v>400</v>
      </c>
      <c r="C634" s="150">
        <v>2.4900000000000002</v>
      </c>
      <c r="D634" s="152" t="s">
        <v>361</v>
      </c>
    </row>
    <row r="635" spans="1:4" ht="15" customHeight="1">
      <c r="A635" s="1373" t="s">
        <v>100</v>
      </c>
      <c r="B635" s="1374" t="s">
        <v>399</v>
      </c>
      <c r="C635" s="153">
        <v>4.32</v>
      </c>
      <c r="D635" s="155" t="s">
        <v>361</v>
      </c>
    </row>
    <row r="636" spans="1:4" ht="15" customHeight="1">
      <c r="A636" s="1375" t="s">
        <v>147</v>
      </c>
      <c r="B636" s="1376" t="s">
        <v>398</v>
      </c>
      <c r="C636" s="150">
        <v>6.72</v>
      </c>
      <c r="D636" s="152" t="s">
        <v>361</v>
      </c>
    </row>
    <row r="637" spans="1:4" ht="15" customHeight="1">
      <c r="A637" s="1373" t="s">
        <v>175</v>
      </c>
      <c r="B637" s="1374" t="s">
        <v>397</v>
      </c>
      <c r="C637" s="153">
        <v>3.95</v>
      </c>
      <c r="D637" s="155" t="s">
        <v>361</v>
      </c>
    </row>
    <row r="638" spans="1:4" ht="15" customHeight="1">
      <c r="A638" s="1375" t="s">
        <v>244</v>
      </c>
      <c r="B638" s="1376" t="s">
        <v>396</v>
      </c>
      <c r="C638" s="151" t="s">
        <v>361</v>
      </c>
      <c r="D638" s="152" t="s">
        <v>1083</v>
      </c>
    </row>
    <row r="639" spans="1:4" ht="15" customHeight="1">
      <c r="A639" s="1373" t="s">
        <v>253</v>
      </c>
      <c r="B639" s="1374" t="s">
        <v>395</v>
      </c>
      <c r="C639" s="154" t="s">
        <v>361</v>
      </c>
      <c r="D639" s="155" t="s">
        <v>1083</v>
      </c>
    </row>
    <row r="640" spans="1:4" ht="15" customHeight="1">
      <c r="A640" s="1375" t="s">
        <v>254</v>
      </c>
      <c r="B640" s="1376" t="s">
        <v>394</v>
      </c>
      <c r="C640" s="151" t="s">
        <v>361</v>
      </c>
      <c r="D640" s="152" t="s">
        <v>1083</v>
      </c>
    </row>
    <row r="641" spans="1:4" ht="15" customHeight="1">
      <c r="A641" s="1373" t="s">
        <v>262</v>
      </c>
      <c r="B641" s="1374" t="s">
        <v>393</v>
      </c>
      <c r="C641" s="153">
        <v>4.28</v>
      </c>
      <c r="D641" s="155" t="s">
        <v>361</v>
      </c>
    </row>
    <row r="642" spans="1:4" ht="15" customHeight="1">
      <c r="A642" s="1375" t="s">
        <v>270</v>
      </c>
      <c r="B642" s="1376" t="s">
        <v>392</v>
      </c>
      <c r="C642" s="150">
        <v>5.7</v>
      </c>
      <c r="D642" s="152" t="s">
        <v>361</v>
      </c>
    </row>
    <row r="643" spans="1:4" ht="15" customHeight="1">
      <c r="A643" s="1373" t="s">
        <v>275</v>
      </c>
      <c r="B643" s="1374" t="s">
        <v>391</v>
      </c>
      <c r="C643" s="154" t="s">
        <v>361</v>
      </c>
      <c r="D643" s="155" t="s">
        <v>1083</v>
      </c>
    </row>
    <row r="644" spans="1:4" ht="15" customHeight="1">
      <c r="A644" s="1375" t="s">
        <v>284</v>
      </c>
      <c r="B644" s="1376" t="s">
        <v>390</v>
      </c>
      <c r="C644" s="151" t="s">
        <v>361</v>
      </c>
      <c r="D644" s="152" t="s">
        <v>1083</v>
      </c>
    </row>
    <row r="645" spans="1:4" ht="15" customHeight="1">
      <c r="A645" s="156" t="s">
        <v>1807</v>
      </c>
      <c r="B645" s="149"/>
      <c r="C645" s="149"/>
      <c r="D645" s="149"/>
    </row>
    <row r="646" spans="1:4" ht="15" customHeight="1"/>
    <row r="647" spans="1:4" ht="15" customHeight="1">
      <c r="A647" s="157" t="s">
        <v>389</v>
      </c>
      <c r="B647" s="149"/>
      <c r="C647" s="149"/>
      <c r="D647" s="149"/>
    </row>
    <row r="648" spans="1:4" ht="15" customHeight="1">
      <c r="A648" s="157" t="s">
        <v>1808</v>
      </c>
      <c r="B648" s="149"/>
      <c r="C648" s="149"/>
      <c r="D648" s="149"/>
    </row>
    <row r="649" spans="1:4" ht="15" customHeight="1"/>
    <row r="650" spans="1:4" ht="15" customHeight="1">
      <c r="A650" s="157" t="s">
        <v>1778</v>
      </c>
      <c r="B650" s="149"/>
      <c r="C650" s="149"/>
      <c r="D650" s="149"/>
    </row>
    <row r="651" spans="1:4" ht="15" customHeight="1">
      <c r="A651" s="157" t="s">
        <v>1779</v>
      </c>
      <c r="B651" s="149"/>
      <c r="C651" s="149"/>
      <c r="D651" s="149"/>
    </row>
    <row r="652" spans="1:4" ht="15" customHeight="1"/>
    <row r="653" spans="1:4" ht="15" customHeight="1">
      <c r="A653" s="156" t="s">
        <v>1915</v>
      </c>
      <c r="B653" s="149"/>
      <c r="C653" s="149"/>
      <c r="D653" s="149"/>
    </row>
  </sheetData>
  <mergeCells count="1275">
    <mergeCell ref="A623"/>
    <mergeCell ref="B623"/>
    <mergeCell ref="A624"/>
    <mergeCell ref="B624"/>
    <mergeCell ref="A625"/>
    <mergeCell ref="B625"/>
    <mergeCell ref="A620"/>
    <mergeCell ref="B620"/>
    <mergeCell ref="A621"/>
    <mergeCell ref="B621"/>
    <mergeCell ref="A622"/>
    <mergeCell ref="B622"/>
    <mergeCell ref="A601"/>
    <mergeCell ref="B601"/>
    <mergeCell ref="A617"/>
    <mergeCell ref="B617"/>
    <mergeCell ref="A618"/>
    <mergeCell ref="B618"/>
    <mergeCell ref="A619"/>
    <mergeCell ref="B619"/>
    <mergeCell ref="A614"/>
    <mergeCell ref="B614"/>
    <mergeCell ref="A615"/>
    <mergeCell ref="B615"/>
    <mergeCell ref="A616"/>
    <mergeCell ref="B616"/>
    <mergeCell ref="A611"/>
    <mergeCell ref="B611"/>
    <mergeCell ref="A596"/>
    <mergeCell ref="B596"/>
    <mergeCell ref="A597"/>
    <mergeCell ref="B597"/>
    <mergeCell ref="A598"/>
    <mergeCell ref="B598"/>
    <mergeCell ref="A605"/>
    <mergeCell ref="B605"/>
    <mergeCell ref="A606"/>
    <mergeCell ref="B606"/>
    <mergeCell ref="A607"/>
    <mergeCell ref="B607"/>
    <mergeCell ref="A602"/>
    <mergeCell ref="B602"/>
    <mergeCell ref="A603"/>
    <mergeCell ref="B603"/>
    <mergeCell ref="A589"/>
    <mergeCell ref="B589"/>
    <mergeCell ref="A590"/>
    <mergeCell ref="B590"/>
    <mergeCell ref="A591"/>
    <mergeCell ref="B591"/>
    <mergeCell ref="A592"/>
    <mergeCell ref="B592"/>
    <mergeCell ref="A604"/>
    <mergeCell ref="B604"/>
    <mergeCell ref="A599"/>
    <mergeCell ref="B599"/>
    <mergeCell ref="A581"/>
    <mergeCell ref="B581"/>
    <mergeCell ref="A582"/>
    <mergeCell ref="B582"/>
    <mergeCell ref="A583"/>
    <mergeCell ref="B583"/>
    <mergeCell ref="A612"/>
    <mergeCell ref="B612"/>
    <mergeCell ref="A613"/>
    <mergeCell ref="B613"/>
    <mergeCell ref="A608"/>
    <mergeCell ref="B608"/>
    <mergeCell ref="A609"/>
    <mergeCell ref="B609"/>
    <mergeCell ref="A610"/>
    <mergeCell ref="B610"/>
    <mergeCell ref="A534"/>
    <mergeCell ref="B534"/>
    <mergeCell ref="A600"/>
    <mergeCell ref="B600"/>
    <mergeCell ref="A547"/>
    <mergeCell ref="B547"/>
    <mergeCell ref="A542"/>
    <mergeCell ref="B542"/>
    <mergeCell ref="A543"/>
    <mergeCell ref="B543"/>
    <mergeCell ref="A544"/>
    <mergeCell ref="B544"/>
    <mergeCell ref="A594"/>
    <mergeCell ref="B594"/>
    <mergeCell ref="A595"/>
    <mergeCell ref="B595"/>
    <mergeCell ref="A587"/>
    <mergeCell ref="B587"/>
    <mergeCell ref="A593"/>
    <mergeCell ref="B593"/>
    <mergeCell ref="A562"/>
    <mergeCell ref="B562"/>
    <mergeCell ref="A557"/>
    <mergeCell ref="B557"/>
    <mergeCell ref="A588"/>
    <mergeCell ref="B588"/>
    <mergeCell ref="A551"/>
    <mergeCell ref="B551"/>
    <mergeCell ref="A552"/>
    <mergeCell ref="B552"/>
    <mergeCell ref="A553"/>
    <mergeCell ref="B553"/>
    <mergeCell ref="A548"/>
    <mergeCell ref="B548"/>
    <mergeCell ref="A549"/>
    <mergeCell ref="B549"/>
    <mergeCell ref="A550"/>
    <mergeCell ref="B550"/>
    <mergeCell ref="A584"/>
    <mergeCell ref="B584"/>
    <mergeCell ref="A585"/>
    <mergeCell ref="B585"/>
    <mergeCell ref="A586"/>
    <mergeCell ref="B586"/>
    <mergeCell ref="A576"/>
    <mergeCell ref="B576"/>
    <mergeCell ref="A577"/>
    <mergeCell ref="B577"/>
    <mergeCell ref="A536"/>
    <mergeCell ref="B536"/>
    <mergeCell ref="A537"/>
    <mergeCell ref="B537"/>
    <mergeCell ref="A538"/>
    <mergeCell ref="B538"/>
    <mergeCell ref="A545"/>
    <mergeCell ref="B545"/>
    <mergeCell ref="A546"/>
    <mergeCell ref="B546"/>
    <mergeCell ref="A493"/>
    <mergeCell ref="B493"/>
    <mergeCell ref="A488"/>
    <mergeCell ref="B488"/>
    <mergeCell ref="A489"/>
    <mergeCell ref="B489"/>
    <mergeCell ref="A490"/>
    <mergeCell ref="B490"/>
    <mergeCell ref="A530"/>
    <mergeCell ref="B530"/>
    <mergeCell ref="A531"/>
    <mergeCell ref="B531"/>
    <mergeCell ref="A532"/>
    <mergeCell ref="B532"/>
    <mergeCell ref="A522"/>
    <mergeCell ref="B522"/>
    <mergeCell ref="A523"/>
    <mergeCell ref="B523"/>
    <mergeCell ref="A518"/>
    <mergeCell ref="B518"/>
    <mergeCell ref="A540"/>
    <mergeCell ref="B540"/>
    <mergeCell ref="A541"/>
    <mergeCell ref="B541"/>
    <mergeCell ref="A527"/>
    <mergeCell ref="B527"/>
    <mergeCell ref="A528"/>
    <mergeCell ref="B528"/>
    <mergeCell ref="A497"/>
    <mergeCell ref="B497"/>
    <mergeCell ref="A498"/>
    <mergeCell ref="B498"/>
    <mergeCell ref="A470"/>
    <mergeCell ref="B470"/>
    <mergeCell ref="A471"/>
    <mergeCell ref="B471"/>
    <mergeCell ref="A472"/>
    <mergeCell ref="B472"/>
    <mergeCell ref="A494"/>
    <mergeCell ref="B494"/>
    <mergeCell ref="A495"/>
    <mergeCell ref="B495"/>
    <mergeCell ref="A496"/>
    <mergeCell ref="B496"/>
    <mergeCell ref="A486"/>
    <mergeCell ref="B486"/>
    <mergeCell ref="A487"/>
    <mergeCell ref="B487"/>
    <mergeCell ref="A492"/>
    <mergeCell ref="B492"/>
    <mergeCell ref="A535"/>
    <mergeCell ref="B535"/>
    <mergeCell ref="A539"/>
    <mergeCell ref="B539"/>
    <mergeCell ref="A439"/>
    <mergeCell ref="B439"/>
    <mergeCell ref="A434"/>
    <mergeCell ref="B434"/>
    <mergeCell ref="A435"/>
    <mergeCell ref="B435"/>
    <mergeCell ref="A436"/>
    <mergeCell ref="B436"/>
    <mergeCell ref="A479"/>
    <mergeCell ref="B479"/>
    <mergeCell ref="A480"/>
    <mergeCell ref="B480"/>
    <mergeCell ref="A481"/>
    <mergeCell ref="B481"/>
    <mergeCell ref="A455"/>
    <mergeCell ref="B455"/>
    <mergeCell ref="A456"/>
    <mergeCell ref="B456"/>
    <mergeCell ref="A457"/>
    <mergeCell ref="B457"/>
    <mergeCell ref="A473"/>
    <mergeCell ref="B473"/>
    <mergeCell ref="A474"/>
    <mergeCell ref="B474"/>
    <mergeCell ref="A475"/>
    <mergeCell ref="B475"/>
    <mergeCell ref="A478"/>
    <mergeCell ref="B478"/>
    <mergeCell ref="A461"/>
    <mergeCell ref="B461"/>
    <mergeCell ref="A462"/>
    <mergeCell ref="B462"/>
    <mergeCell ref="A404"/>
    <mergeCell ref="B404"/>
    <mergeCell ref="A447"/>
    <mergeCell ref="B447"/>
    <mergeCell ref="A448"/>
    <mergeCell ref="B448"/>
    <mergeCell ref="A440"/>
    <mergeCell ref="B440"/>
    <mergeCell ref="A441"/>
    <mergeCell ref="B441"/>
    <mergeCell ref="A442"/>
    <mergeCell ref="B442"/>
    <mergeCell ref="A432"/>
    <mergeCell ref="B432"/>
    <mergeCell ref="A467"/>
    <mergeCell ref="B467"/>
    <mergeCell ref="A491"/>
    <mergeCell ref="B491"/>
    <mergeCell ref="A468"/>
    <mergeCell ref="B468"/>
    <mergeCell ref="A469"/>
    <mergeCell ref="B469"/>
    <mergeCell ref="A464"/>
    <mergeCell ref="B464"/>
    <mergeCell ref="A465"/>
    <mergeCell ref="B465"/>
    <mergeCell ref="A466"/>
    <mergeCell ref="B466"/>
    <mergeCell ref="A476"/>
    <mergeCell ref="B476"/>
    <mergeCell ref="A477"/>
    <mergeCell ref="B477"/>
    <mergeCell ref="A407"/>
    <mergeCell ref="B407"/>
    <mergeCell ref="A408"/>
    <mergeCell ref="B408"/>
    <mergeCell ref="A409"/>
    <mergeCell ref="B409"/>
    <mergeCell ref="A331"/>
    <mergeCell ref="B331"/>
    <mergeCell ref="A345"/>
    <mergeCell ref="B345"/>
    <mergeCell ref="A346"/>
    <mergeCell ref="B346"/>
    <mergeCell ref="A341"/>
    <mergeCell ref="B341"/>
    <mergeCell ref="A433"/>
    <mergeCell ref="B433"/>
    <mergeCell ref="A428"/>
    <mergeCell ref="B428"/>
    <mergeCell ref="A429"/>
    <mergeCell ref="B429"/>
    <mergeCell ref="A430"/>
    <mergeCell ref="B430"/>
    <mergeCell ref="A381"/>
    <mergeCell ref="B381"/>
    <mergeCell ref="A382"/>
    <mergeCell ref="B382"/>
    <mergeCell ref="A425"/>
    <mergeCell ref="B425"/>
    <mergeCell ref="A426"/>
    <mergeCell ref="B426"/>
    <mergeCell ref="A427"/>
    <mergeCell ref="B427"/>
    <mergeCell ref="A347"/>
    <mergeCell ref="B347"/>
    <mergeCell ref="A348"/>
    <mergeCell ref="B348"/>
    <mergeCell ref="A349"/>
    <mergeCell ref="B349"/>
    <mergeCell ref="A344"/>
    <mergeCell ref="B344"/>
    <mergeCell ref="A405"/>
    <mergeCell ref="B405"/>
    <mergeCell ref="A406"/>
    <mergeCell ref="B406"/>
    <mergeCell ref="A389"/>
    <mergeCell ref="B389"/>
    <mergeCell ref="A437"/>
    <mergeCell ref="B437"/>
    <mergeCell ref="A438"/>
    <mergeCell ref="B438"/>
    <mergeCell ref="A359"/>
    <mergeCell ref="B359"/>
    <mergeCell ref="A383"/>
    <mergeCell ref="B383"/>
    <mergeCell ref="A384"/>
    <mergeCell ref="B384"/>
    <mergeCell ref="A419"/>
    <mergeCell ref="B419"/>
    <mergeCell ref="A420"/>
    <mergeCell ref="B420"/>
    <mergeCell ref="A421"/>
    <mergeCell ref="B421"/>
    <mergeCell ref="A396"/>
    <mergeCell ref="B396"/>
    <mergeCell ref="A371"/>
    <mergeCell ref="B371"/>
    <mergeCell ref="A372"/>
    <mergeCell ref="B372"/>
    <mergeCell ref="A373"/>
    <mergeCell ref="B373"/>
    <mergeCell ref="A368"/>
    <mergeCell ref="B368"/>
    <mergeCell ref="A369"/>
    <mergeCell ref="B369"/>
    <mergeCell ref="A370"/>
    <mergeCell ref="B370"/>
    <mergeCell ref="A365"/>
    <mergeCell ref="B365"/>
    <mergeCell ref="A366"/>
    <mergeCell ref="B366"/>
    <mergeCell ref="A367"/>
    <mergeCell ref="B367"/>
    <mergeCell ref="A342"/>
    <mergeCell ref="B342"/>
    <mergeCell ref="A343"/>
    <mergeCell ref="B343"/>
    <mergeCell ref="A338"/>
    <mergeCell ref="B338"/>
    <mergeCell ref="A339"/>
    <mergeCell ref="B339"/>
    <mergeCell ref="A340"/>
    <mergeCell ref="B340"/>
    <mergeCell ref="A335"/>
    <mergeCell ref="B335"/>
    <mergeCell ref="A336"/>
    <mergeCell ref="B336"/>
    <mergeCell ref="A337"/>
    <mergeCell ref="B337"/>
    <mergeCell ref="A332"/>
    <mergeCell ref="B332"/>
    <mergeCell ref="A333"/>
    <mergeCell ref="B333"/>
    <mergeCell ref="A334"/>
    <mergeCell ref="B334"/>
    <mergeCell ref="A273"/>
    <mergeCell ref="B273"/>
    <mergeCell ref="A274"/>
    <mergeCell ref="B274"/>
    <mergeCell ref="A317"/>
    <mergeCell ref="B317"/>
    <mergeCell ref="A318"/>
    <mergeCell ref="B318"/>
    <mergeCell ref="A319"/>
    <mergeCell ref="B319"/>
    <mergeCell ref="A314"/>
    <mergeCell ref="B314"/>
    <mergeCell ref="A315"/>
    <mergeCell ref="B315"/>
    <mergeCell ref="A316"/>
    <mergeCell ref="B316"/>
    <mergeCell ref="A311"/>
    <mergeCell ref="B311"/>
    <mergeCell ref="A312"/>
    <mergeCell ref="B312"/>
    <mergeCell ref="A313"/>
    <mergeCell ref="B313"/>
    <mergeCell ref="A292"/>
    <mergeCell ref="B292"/>
    <mergeCell ref="A287"/>
    <mergeCell ref="B287"/>
    <mergeCell ref="A306"/>
    <mergeCell ref="B306"/>
    <mergeCell ref="A307"/>
    <mergeCell ref="B307"/>
    <mergeCell ref="A302"/>
    <mergeCell ref="B302"/>
    <mergeCell ref="A329"/>
    <mergeCell ref="B329"/>
    <mergeCell ref="A326"/>
    <mergeCell ref="B326"/>
    <mergeCell ref="A327"/>
    <mergeCell ref="B327"/>
    <mergeCell ref="A328"/>
    <mergeCell ref="B328"/>
    <mergeCell ref="A320"/>
    <mergeCell ref="B320"/>
    <mergeCell ref="A321"/>
    <mergeCell ref="B321"/>
    <mergeCell ref="A322"/>
    <mergeCell ref="B322"/>
    <mergeCell ref="A323"/>
    <mergeCell ref="B323"/>
    <mergeCell ref="A330"/>
    <mergeCell ref="B330"/>
    <mergeCell ref="A324"/>
    <mergeCell ref="B324"/>
    <mergeCell ref="A325"/>
    <mergeCell ref="B325"/>
    <mergeCell ref="A259"/>
    <mergeCell ref="B259"/>
    <mergeCell ref="A288"/>
    <mergeCell ref="B288"/>
    <mergeCell ref="A289"/>
    <mergeCell ref="B289"/>
    <mergeCell ref="A284"/>
    <mergeCell ref="B284"/>
    <mergeCell ref="A285"/>
    <mergeCell ref="B285"/>
    <mergeCell ref="A286"/>
    <mergeCell ref="B286"/>
    <mergeCell ref="A281"/>
    <mergeCell ref="B281"/>
    <mergeCell ref="A275"/>
    <mergeCell ref="B275"/>
    <mergeCell ref="A276"/>
    <mergeCell ref="B276"/>
    <mergeCell ref="A270"/>
    <mergeCell ref="B270"/>
    <mergeCell ref="A271"/>
    <mergeCell ref="B271"/>
    <mergeCell ref="A266"/>
    <mergeCell ref="B266"/>
    <mergeCell ref="A267"/>
    <mergeCell ref="B267"/>
    <mergeCell ref="A268"/>
    <mergeCell ref="B268"/>
    <mergeCell ref="A277"/>
    <mergeCell ref="B277"/>
    <mergeCell ref="A272"/>
    <mergeCell ref="B272"/>
    <mergeCell ref="A219"/>
    <mergeCell ref="B219"/>
    <mergeCell ref="A220"/>
    <mergeCell ref="B220"/>
    <mergeCell ref="A215"/>
    <mergeCell ref="B215"/>
    <mergeCell ref="A261"/>
    <mergeCell ref="B261"/>
    <mergeCell ref="A262"/>
    <mergeCell ref="B262"/>
    <mergeCell ref="A238"/>
    <mergeCell ref="B238"/>
    <mergeCell ref="A233"/>
    <mergeCell ref="B233"/>
    <mergeCell ref="A245"/>
    <mergeCell ref="B245"/>
    <mergeCell ref="A246"/>
    <mergeCell ref="B246"/>
    <mergeCell ref="A247"/>
    <mergeCell ref="B247"/>
    <mergeCell ref="A242"/>
    <mergeCell ref="B242"/>
    <mergeCell ref="A243"/>
    <mergeCell ref="B243"/>
    <mergeCell ref="A244"/>
    <mergeCell ref="B244"/>
    <mergeCell ref="A228"/>
    <mergeCell ref="B228"/>
    <mergeCell ref="A229"/>
    <mergeCell ref="B229"/>
    <mergeCell ref="A224"/>
    <mergeCell ref="B224"/>
    <mergeCell ref="A194"/>
    <mergeCell ref="B194"/>
    <mergeCell ref="A195"/>
    <mergeCell ref="B195"/>
    <mergeCell ref="A196"/>
    <mergeCell ref="B196"/>
    <mergeCell ref="A200"/>
    <mergeCell ref="B200"/>
    <mergeCell ref="A201"/>
    <mergeCell ref="B201"/>
    <mergeCell ref="A232"/>
    <mergeCell ref="B232"/>
    <mergeCell ref="A227"/>
    <mergeCell ref="B227"/>
    <mergeCell ref="A221"/>
    <mergeCell ref="B221"/>
    <mergeCell ref="A222"/>
    <mergeCell ref="B222"/>
    <mergeCell ref="A216"/>
    <mergeCell ref="B216"/>
    <mergeCell ref="A217"/>
    <mergeCell ref="B217"/>
    <mergeCell ref="A212"/>
    <mergeCell ref="B212"/>
    <mergeCell ref="A213"/>
    <mergeCell ref="B213"/>
    <mergeCell ref="A214"/>
    <mergeCell ref="B214"/>
    <mergeCell ref="A223"/>
    <mergeCell ref="B223"/>
    <mergeCell ref="A218"/>
    <mergeCell ref="B218"/>
    <mergeCell ref="A165"/>
    <mergeCell ref="B165"/>
    <mergeCell ref="A166"/>
    <mergeCell ref="B166"/>
    <mergeCell ref="A174"/>
    <mergeCell ref="B174"/>
    <mergeCell ref="A175"/>
    <mergeCell ref="B175"/>
    <mergeCell ref="A170"/>
    <mergeCell ref="B170"/>
    <mergeCell ref="A184"/>
    <mergeCell ref="B184"/>
    <mergeCell ref="A179"/>
    <mergeCell ref="B179"/>
    <mergeCell ref="A191"/>
    <mergeCell ref="B191"/>
    <mergeCell ref="A192"/>
    <mergeCell ref="B192"/>
    <mergeCell ref="A188"/>
    <mergeCell ref="B188"/>
    <mergeCell ref="A171"/>
    <mergeCell ref="B171"/>
    <mergeCell ref="A172"/>
    <mergeCell ref="B172"/>
    <mergeCell ref="A185"/>
    <mergeCell ref="B185"/>
    <mergeCell ref="A186"/>
    <mergeCell ref="B186"/>
    <mergeCell ref="A187"/>
    <mergeCell ref="B187"/>
    <mergeCell ref="A182"/>
    <mergeCell ref="B182"/>
    <mergeCell ref="A149"/>
    <mergeCell ref="B149"/>
    <mergeCell ref="A150"/>
    <mergeCell ref="B150"/>
    <mergeCell ref="A151"/>
    <mergeCell ref="B151"/>
    <mergeCell ref="A135"/>
    <mergeCell ref="B135"/>
    <mergeCell ref="A136"/>
    <mergeCell ref="B136"/>
    <mergeCell ref="A178"/>
    <mergeCell ref="B178"/>
    <mergeCell ref="A173"/>
    <mergeCell ref="B173"/>
    <mergeCell ref="A167"/>
    <mergeCell ref="B167"/>
    <mergeCell ref="A168"/>
    <mergeCell ref="B168"/>
    <mergeCell ref="A162"/>
    <mergeCell ref="B162"/>
    <mergeCell ref="A163"/>
    <mergeCell ref="B163"/>
    <mergeCell ref="A158"/>
    <mergeCell ref="B158"/>
    <mergeCell ref="A159"/>
    <mergeCell ref="B159"/>
    <mergeCell ref="A160"/>
    <mergeCell ref="B160"/>
    <mergeCell ref="A169"/>
    <mergeCell ref="B169"/>
    <mergeCell ref="A164"/>
    <mergeCell ref="B164"/>
    <mergeCell ref="A120"/>
    <mergeCell ref="B120"/>
    <mergeCell ref="A121"/>
    <mergeCell ref="B121"/>
    <mergeCell ref="A116"/>
    <mergeCell ref="B116"/>
    <mergeCell ref="A130"/>
    <mergeCell ref="B130"/>
    <mergeCell ref="A125"/>
    <mergeCell ref="B125"/>
    <mergeCell ref="A137"/>
    <mergeCell ref="B137"/>
    <mergeCell ref="A138"/>
    <mergeCell ref="B138"/>
    <mergeCell ref="A139"/>
    <mergeCell ref="B139"/>
    <mergeCell ref="A134"/>
    <mergeCell ref="B134"/>
    <mergeCell ref="B127"/>
    <mergeCell ref="A122"/>
    <mergeCell ref="B122"/>
    <mergeCell ref="A123"/>
    <mergeCell ref="B123"/>
    <mergeCell ref="A124"/>
    <mergeCell ref="B124"/>
    <mergeCell ref="A119"/>
    <mergeCell ref="B119"/>
    <mergeCell ref="B113"/>
    <mergeCell ref="A114"/>
    <mergeCell ref="B114"/>
    <mergeCell ref="A108"/>
    <mergeCell ref="B108"/>
    <mergeCell ref="A109"/>
    <mergeCell ref="B109"/>
    <mergeCell ref="A104"/>
    <mergeCell ref="B104"/>
    <mergeCell ref="A105"/>
    <mergeCell ref="B105"/>
    <mergeCell ref="A106"/>
    <mergeCell ref="B106"/>
    <mergeCell ref="A115"/>
    <mergeCell ref="B115"/>
    <mergeCell ref="A110"/>
    <mergeCell ref="B110"/>
    <mergeCell ref="A111"/>
    <mergeCell ref="B111"/>
    <mergeCell ref="A112"/>
    <mergeCell ref="B112"/>
    <mergeCell ref="A113"/>
    <mergeCell ref="A77"/>
    <mergeCell ref="B77"/>
    <mergeCell ref="A78"/>
    <mergeCell ref="B78"/>
    <mergeCell ref="A79"/>
    <mergeCell ref="B79"/>
    <mergeCell ref="A74"/>
    <mergeCell ref="B74"/>
    <mergeCell ref="A75"/>
    <mergeCell ref="B75"/>
    <mergeCell ref="A76"/>
    <mergeCell ref="B76"/>
    <mergeCell ref="A95"/>
    <mergeCell ref="B95"/>
    <mergeCell ref="A96"/>
    <mergeCell ref="B96"/>
    <mergeCell ref="A97"/>
    <mergeCell ref="B97"/>
    <mergeCell ref="A83"/>
    <mergeCell ref="B83"/>
    <mergeCell ref="A84"/>
    <mergeCell ref="B84"/>
    <mergeCell ref="A85"/>
    <mergeCell ref="B85"/>
    <mergeCell ref="A80"/>
    <mergeCell ref="B80"/>
    <mergeCell ref="A81"/>
    <mergeCell ref="B81"/>
    <mergeCell ref="A82"/>
    <mergeCell ref="B82"/>
    <mergeCell ref="A70"/>
    <mergeCell ref="B70"/>
    <mergeCell ref="A65"/>
    <mergeCell ref="B65"/>
    <mergeCell ref="A59"/>
    <mergeCell ref="B59"/>
    <mergeCell ref="A60"/>
    <mergeCell ref="B60"/>
    <mergeCell ref="A53"/>
    <mergeCell ref="B53"/>
    <mergeCell ref="A48"/>
    <mergeCell ref="B48"/>
    <mergeCell ref="A49"/>
    <mergeCell ref="B49"/>
    <mergeCell ref="A61"/>
    <mergeCell ref="B61"/>
    <mergeCell ref="A56"/>
    <mergeCell ref="B56"/>
    <mergeCell ref="A57"/>
    <mergeCell ref="B57"/>
    <mergeCell ref="A58"/>
    <mergeCell ref="B58"/>
    <mergeCell ref="A66"/>
    <mergeCell ref="B66"/>
    <mergeCell ref="A67"/>
    <mergeCell ref="B67"/>
    <mergeCell ref="A62"/>
    <mergeCell ref="B62"/>
    <mergeCell ref="A63"/>
    <mergeCell ref="B63"/>
    <mergeCell ref="A64"/>
    <mergeCell ref="B64"/>
    <mergeCell ref="C6:D6"/>
    <mergeCell ref="C7:D7"/>
    <mergeCell ref="C8:D8"/>
    <mergeCell ref="C9:D9"/>
    <mergeCell ref="A23"/>
    <mergeCell ref="B23"/>
    <mergeCell ref="A24"/>
    <mergeCell ref="B24"/>
    <mergeCell ref="A25"/>
    <mergeCell ref="B25"/>
    <mergeCell ref="A20"/>
    <mergeCell ref="B20"/>
    <mergeCell ref="A21"/>
    <mergeCell ref="B21"/>
    <mergeCell ref="A22"/>
    <mergeCell ref="B22"/>
    <mergeCell ref="A17"/>
    <mergeCell ref="B17"/>
    <mergeCell ref="A11"/>
    <mergeCell ref="B11"/>
    <mergeCell ref="A12"/>
    <mergeCell ref="B12"/>
    <mergeCell ref="A13"/>
    <mergeCell ref="B13"/>
    <mergeCell ref="A6:B9"/>
    <mergeCell ref="A10"/>
    <mergeCell ref="B10"/>
    <mergeCell ref="A14"/>
    <mergeCell ref="B14"/>
    <mergeCell ref="A15"/>
    <mergeCell ref="B15"/>
    <mergeCell ref="A16"/>
    <mergeCell ref="A644"/>
    <mergeCell ref="B644"/>
    <mergeCell ref="A641"/>
    <mergeCell ref="B641"/>
    <mergeCell ref="A642"/>
    <mergeCell ref="B642"/>
    <mergeCell ref="A643"/>
    <mergeCell ref="B643"/>
    <mergeCell ref="A638"/>
    <mergeCell ref="B638"/>
    <mergeCell ref="A639"/>
    <mergeCell ref="B639"/>
    <mergeCell ref="A640"/>
    <mergeCell ref="B640"/>
    <mergeCell ref="A635"/>
    <mergeCell ref="B635"/>
    <mergeCell ref="A636"/>
    <mergeCell ref="B636"/>
    <mergeCell ref="A637"/>
    <mergeCell ref="B637"/>
    <mergeCell ref="A632"/>
    <mergeCell ref="B632"/>
    <mergeCell ref="A633"/>
    <mergeCell ref="B633"/>
    <mergeCell ref="A634"/>
    <mergeCell ref="B634"/>
    <mergeCell ref="A629"/>
    <mergeCell ref="B629"/>
    <mergeCell ref="A630"/>
    <mergeCell ref="B630"/>
    <mergeCell ref="A631"/>
    <mergeCell ref="B631"/>
    <mergeCell ref="A626"/>
    <mergeCell ref="B626"/>
    <mergeCell ref="A627"/>
    <mergeCell ref="B627"/>
    <mergeCell ref="A628"/>
    <mergeCell ref="B628"/>
    <mergeCell ref="A565"/>
    <mergeCell ref="B565"/>
    <mergeCell ref="A560"/>
    <mergeCell ref="B560"/>
    <mergeCell ref="A561"/>
    <mergeCell ref="B561"/>
    <mergeCell ref="A572"/>
    <mergeCell ref="B572"/>
    <mergeCell ref="A573"/>
    <mergeCell ref="B573"/>
    <mergeCell ref="A574"/>
    <mergeCell ref="B574"/>
    <mergeCell ref="A578"/>
    <mergeCell ref="B578"/>
    <mergeCell ref="A579"/>
    <mergeCell ref="B579"/>
    <mergeCell ref="A580"/>
    <mergeCell ref="B580"/>
    <mergeCell ref="A575"/>
    <mergeCell ref="B575"/>
    <mergeCell ref="A569"/>
    <mergeCell ref="B569"/>
    <mergeCell ref="A570"/>
    <mergeCell ref="B570"/>
    <mergeCell ref="A571"/>
    <mergeCell ref="B571"/>
    <mergeCell ref="A516"/>
    <mergeCell ref="B516"/>
    <mergeCell ref="A517"/>
    <mergeCell ref="B517"/>
    <mergeCell ref="A512"/>
    <mergeCell ref="B512"/>
    <mergeCell ref="A513"/>
    <mergeCell ref="B513"/>
    <mergeCell ref="A514"/>
    <mergeCell ref="B514"/>
    <mergeCell ref="A524"/>
    <mergeCell ref="B524"/>
    <mergeCell ref="A566"/>
    <mergeCell ref="B566"/>
    <mergeCell ref="A567"/>
    <mergeCell ref="B567"/>
    <mergeCell ref="A568"/>
    <mergeCell ref="B568"/>
    <mergeCell ref="A558"/>
    <mergeCell ref="B558"/>
    <mergeCell ref="A559"/>
    <mergeCell ref="B559"/>
    <mergeCell ref="A554"/>
    <mergeCell ref="B554"/>
    <mergeCell ref="A555"/>
    <mergeCell ref="B555"/>
    <mergeCell ref="A556"/>
    <mergeCell ref="B556"/>
    <mergeCell ref="A563"/>
    <mergeCell ref="B563"/>
    <mergeCell ref="A564"/>
    <mergeCell ref="B564"/>
    <mergeCell ref="A525"/>
    <mergeCell ref="B525"/>
    <mergeCell ref="A526"/>
    <mergeCell ref="B526"/>
    <mergeCell ref="A521"/>
    <mergeCell ref="B521"/>
    <mergeCell ref="A529"/>
    <mergeCell ref="B529"/>
    <mergeCell ref="A533"/>
    <mergeCell ref="B533"/>
    <mergeCell ref="A504"/>
    <mergeCell ref="B504"/>
    <mergeCell ref="A505"/>
    <mergeCell ref="B505"/>
    <mergeCell ref="A509"/>
    <mergeCell ref="B509"/>
    <mergeCell ref="A510"/>
    <mergeCell ref="B510"/>
    <mergeCell ref="A511"/>
    <mergeCell ref="B511"/>
    <mergeCell ref="A506"/>
    <mergeCell ref="B506"/>
    <mergeCell ref="A507"/>
    <mergeCell ref="B507"/>
    <mergeCell ref="A508"/>
    <mergeCell ref="B508"/>
    <mergeCell ref="A519"/>
    <mergeCell ref="B519"/>
    <mergeCell ref="A520"/>
    <mergeCell ref="B520"/>
    <mergeCell ref="A515"/>
    <mergeCell ref="B515"/>
    <mergeCell ref="A499"/>
    <mergeCell ref="B499"/>
    <mergeCell ref="A503"/>
    <mergeCell ref="B503"/>
    <mergeCell ref="A500"/>
    <mergeCell ref="B500"/>
    <mergeCell ref="A501"/>
    <mergeCell ref="B501"/>
    <mergeCell ref="A502"/>
    <mergeCell ref="B502"/>
    <mergeCell ref="A482"/>
    <mergeCell ref="B482"/>
    <mergeCell ref="A483"/>
    <mergeCell ref="B483"/>
    <mergeCell ref="A484"/>
    <mergeCell ref="B484"/>
    <mergeCell ref="A485"/>
    <mergeCell ref="B485"/>
    <mergeCell ref="A463"/>
    <mergeCell ref="B463"/>
    <mergeCell ref="A458"/>
    <mergeCell ref="B458"/>
    <mergeCell ref="A459"/>
    <mergeCell ref="B459"/>
    <mergeCell ref="A460"/>
    <mergeCell ref="B460"/>
    <mergeCell ref="A443"/>
    <mergeCell ref="B443"/>
    <mergeCell ref="A444"/>
    <mergeCell ref="B444"/>
    <mergeCell ref="A445"/>
    <mergeCell ref="B445"/>
    <mergeCell ref="A452"/>
    <mergeCell ref="B452"/>
    <mergeCell ref="A453"/>
    <mergeCell ref="B453"/>
    <mergeCell ref="A454"/>
    <mergeCell ref="B454"/>
    <mergeCell ref="A449"/>
    <mergeCell ref="B449"/>
    <mergeCell ref="A450"/>
    <mergeCell ref="B450"/>
    <mergeCell ref="A451"/>
    <mergeCell ref="B451"/>
    <mergeCell ref="A446"/>
    <mergeCell ref="B446"/>
    <mergeCell ref="A431"/>
    <mergeCell ref="B431"/>
    <mergeCell ref="A414"/>
    <mergeCell ref="B414"/>
    <mergeCell ref="A415"/>
    <mergeCell ref="B415"/>
    <mergeCell ref="A410"/>
    <mergeCell ref="B410"/>
    <mergeCell ref="A411"/>
    <mergeCell ref="B411"/>
    <mergeCell ref="A412"/>
    <mergeCell ref="B412"/>
    <mergeCell ref="A416"/>
    <mergeCell ref="B416"/>
    <mergeCell ref="A417"/>
    <mergeCell ref="B417"/>
    <mergeCell ref="A418"/>
    <mergeCell ref="B418"/>
    <mergeCell ref="A413"/>
    <mergeCell ref="B413"/>
    <mergeCell ref="A422"/>
    <mergeCell ref="B422"/>
    <mergeCell ref="A423"/>
    <mergeCell ref="B423"/>
    <mergeCell ref="A424"/>
    <mergeCell ref="B424"/>
    <mergeCell ref="A390"/>
    <mergeCell ref="B390"/>
    <mergeCell ref="A391"/>
    <mergeCell ref="B391"/>
    <mergeCell ref="A401"/>
    <mergeCell ref="B401"/>
    <mergeCell ref="A402"/>
    <mergeCell ref="B402"/>
    <mergeCell ref="A403"/>
    <mergeCell ref="B403"/>
    <mergeCell ref="A398"/>
    <mergeCell ref="B398"/>
    <mergeCell ref="A399"/>
    <mergeCell ref="B399"/>
    <mergeCell ref="A400"/>
    <mergeCell ref="B400"/>
    <mergeCell ref="A395"/>
    <mergeCell ref="B395"/>
    <mergeCell ref="A397"/>
    <mergeCell ref="B397"/>
    <mergeCell ref="A392"/>
    <mergeCell ref="B392"/>
    <mergeCell ref="A393"/>
    <mergeCell ref="B393"/>
    <mergeCell ref="A394"/>
    <mergeCell ref="B394"/>
    <mergeCell ref="A387"/>
    <mergeCell ref="B387"/>
    <mergeCell ref="A388"/>
    <mergeCell ref="B388"/>
    <mergeCell ref="A378"/>
    <mergeCell ref="B378"/>
    <mergeCell ref="A379"/>
    <mergeCell ref="B379"/>
    <mergeCell ref="A374"/>
    <mergeCell ref="B374"/>
    <mergeCell ref="A375"/>
    <mergeCell ref="B375"/>
    <mergeCell ref="A376"/>
    <mergeCell ref="B376"/>
    <mergeCell ref="A377"/>
    <mergeCell ref="B377"/>
    <mergeCell ref="A360"/>
    <mergeCell ref="B360"/>
    <mergeCell ref="A361"/>
    <mergeCell ref="B361"/>
    <mergeCell ref="A362"/>
    <mergeCell ref="B362"/>
    <mergeCell ref="A363"/>
    <mergeCell ref="B363"/>
    <mergeCell ref="A364"/>
    <mergeCell ref="B364"/>
    <mergeCell ref="A386"/>
    <mergeCell ref="B386"/>
    <mergeCell ref="A385"/>
    <mergeCell ref="B385"/>
    <mergeCell ref="A380"/>
    <mergeCell ref="B380"/>
    <mergeCell ref="A356"/>
    <mergeCell ref="B356"/>
    <mergeCell ref="A357"/>
    <mergeCell ref="B357"/>
    <mergeCell ref="A358"/>
    <mergeCell ref="B358"/>
    <mergeCell ref="A353"/>
    <mergeCell ref="B353"/>
    <mergeCell ref="A354"/>
    <mergeCell ref="B354"/>
    <mergeCell ref="A355"/>
    <mergeCell ref="B355"/>
    <mergeCell ref="A350"/>
    <mergeCell ref="B350"/>
    <mergeCell ref="A351"/>
    <mergeCell ref="B351"/>
    <mergeCell ref="A352"/>
    <mergeCell ref="B352"/>
    <mergeCell ref="A303"/>
    <mergeCell ref="B303"/>
    <mergeCell ref="A304"/>
    <mergeCell ref="B304"/>
    <mergeCell ref="A308"/>
    <mergeCell ref="B308"/>
    <mergeCell ref="A309"/>
    <mergeCell ref="B309"/>
    <mergeCell ref="A310"/>
    <mergeCell ref="B310"/>
    <mergeCell ref="A305"/>
    <mergeCell ref="B305"/>
    <mergeCell ref="A299"/>
    <mergeCell ref="B299"/>
    <mergeCell ref="A300"/>
    <mergeCell ref="B300"/>
    <mergeCell ref="A301"/>
    <mergeCell ref="B301"/>
    <mergeCell ref="A296"/>
    <mergeCell ref="B296"/>
    <mergeCell ref="A297"/>
    <mergeCell ref="B297"/>
    <mergeCell ref="A298"/>
    <mergeCell ref="B298"/>
    <mergeCell ref="A282"/>
    <mergeCell ref="B282"/>
    <mergeCell ref="A283"/>
    <mergeCell ref="B283"/>
    <mergeCell ref="A278"/>
    <mergeCell ref="B278"/>
    <mergeCell ref="A279"/>
    <mergeCell ref="B279"/>
    <mergeCell ref="A280"/>
    <mergeCell ref="B280"/>
    <mergeCell ref="A293"/>
    <mergeCell ref="B293"/>
    <mergeCell ref="A294"/>
    <mergeCell ref="B294"/>
    <mergeCell ref="A295"/>
    <mergeCell ref="B295"/>
    <mergeCell ref="A290"/>
    <mergeCell ref="B290"/>
    <mergeCell ref="A291"/>
    <mergeCell ref="B291"/>
    <mergeCell ref="A269"/>
    <mergeCell ref="B269"/>
    <mergeCell ref="A252"/>
    <mergeCell ref="B252"/>
    <mergeCell ref="A253"/>
    <mergeCell ref="B253"/>
    <mergeCell ref="A248"/>
    <mergeCell ref="B248"/>
    <mergeCell ref="A249"/>
    <mergeCell ref="B249"/>
    <mergeCell ref="A250"/>
    <mergeCell ref="B250"/>
    <mergeCell ref="A254"/>
    <mergeCell ref="B254"/>
    <mergeCell ref="A255"/>
    <mergeCell ref="B255"/>
    <mergeCell ref="A256"/>
    <mergeCell ref="B256"/>
    <mergeCell ref="A251"/>
    <mergeCell ref="B251"/>
    <mergeCell ref="A263"/>
    <mergeCell ref="B263"/>
    <mergeCell ref="A264"/>
    <mergeCell ref="B264"/>
    <mergeCell ref="A265"/>
    <mergeCell ref="B265"/>
    <mergeCell ref="A260"/>
    <mergeCell ref="B260"/>
    <mergeCell ref="A257"/>
    <mergeCell ref="B257"/>
    <mergeCell ref="A258"/>
    <mergeCell ref="B258"/>
    <mergeCell ref="A225"/>
    <mergeCell ref="B225"/>
    <mergeCell ref="A226"/>
    <mergeCell ref="B226"/>
    <mergeCell ref="A239"/>
    <mergeCell ref="B239"/>
    <mergeCell ref="A240"/>
    <mergeCell ref="B240"/>
    <mergeCell ref="A241"/>
    <mergeCell ref="B241"/>
    <mergeCell ref="A236"/>
    <mergeCell ref="B236"/>
    <mergeCell ref="A237"/>
    <mergeCell ref="B237"/>
    <mergeCell ref="A234"/>
    <mergeCell ref="B234"/>
    <mergeCell ref="A235"/>
    <mergeCell ref="B235"/>
    <mergeCell ref="A230"/>
    <mergeCell ref="B230"/>
    <mergeCell ref="A231"/>
    <mergeCell ref="B231"/>
    <mergeCell ref="A202"/>
    <mergeCell ref="B202"/>
    <mergeCell ref="A197"/>
    <mergeCell ref="B197"/>
    <mergeCell ref="A209"/>
    <mergeCell ref="B209"/>
    <mergeCell ref="A210"/>
    <mergeCell ref="B210"/>
    <mergeCell ref="A211"/>
    <mergeCell ref="B211"/>
    <mergeCell ref="A206"/>
    <mergeCell ref="B206"/>
    <mergeCell ref="A207"/>
    <mergeCell ref="B207"/>
    <mergeCell ref="A208"/>
    <mergeCell ref="B208"/>
    <mergeCell ref="A189"/>
    <mergeCell ref="B189"/>
    <mergeCell ref="A190"/>
    <mergeCell ref="B190"/>
    <mergeCell ref="A193"/>
    <mergeCell ref="B193"/>
    <mergeCell ref="A203"/>
    <mergeCell ref="B203"/>
    <mergeCell ref="A204"/>
    <mergeCell ref="B204"/>
    <mergeCell ref="A205"/>
    <mergeCell ref="B205"/>
    <mergeCell ref="A198"/>
    <mergeCell ref="B198"/>
    <mergeCell ref="A199"/>
    <mergeCell ref="B199"/>
    <mergeCell ref="A183"/>
    <mergeCell ref="B183"/>
    <mergeCell ref="A180"/>
    <mergeCell ref="B180"/>
    <mergeCell ref="A181"/>
    <mergeCell ref="B181"/>
    <mergeCell ref="A176"/>
    <mergeCell ref="B176"/>
    <mergeCell ref="A177"/>
    <mergeCell ref="B177"/>
    <mergeCell ref="A161"/>
    <mergeCell ref="B161"/>
    <mergeCell ref="A144"/>
    <mergeCell ref="B144"/>
    <mergeCell ref="A145"/>
    <mergeCell ref="B145"/>
    <mergeCell ref="A140"/>
    <mergeCell ref="B140"/>
    <mergeCell ref="A141"/>
    <mergeCell ref="B141"/>
    <mergeCell ref="A142"/>
    <mergeCell ref="B142"/>
    <mergeCell ref="A146"/>
    <mergeCell ref="B146"/>
    <mergeCell ref="A147"/>
    <mergeCell ref="B147"/>
    <mergeCell ref="A148"/>
    <mergeCell ref="B148"/>
    <mergeCell ref="A143"/>
    <mergeCell ref="B143"/>
    <mergeCell ref="A155"/>
    <mergeCell ref="B155"/>
    <mergeCell ref="A156"/>
    <mergeCell ref="B156"/>
    <mergeCell ref="A157"/>
    <mergeCell ref="B157"/>
    <mergeCell ref="A152"/>
    <mergeCell ref="B152"/>
    <mergeCell ref="A153"/>
    <mergeCell ref="B153"/>
    <mergeCell ref="A154"/>
    <mergeCell ref="B154"/>
    <mergeCell ref="B98"/>
    <mergeCell ref="A99"/>
    <mergeCell ref="B99"/>
    <mergeCell ref="A100"/>
    <mergeCell ref="B100"/>
    <mergeCell ref="A117"/>
    <mergeCell ref="B117"/>
    <mergeCell ref="A118"/>
    <mergeCell ref="B118"/>
    <mergeCell ref="A131"/>
    <mergeCell ref="B131"/>
    <mergeCell ref="A132"/>
    <mergeCell ref="B132"/>
    <mergeCell ref="A133"/>
    <mergeCell ref="B133"/>
    <mergeCell ref="A128"/>
    <mergeCell ref="B128"/>
    <mergeCell ref="A129"/>
    <mergeCell ref="B129"/>
    <mergeCell ref="A126"/>
    <mergeCell ref="B126"/>
    <mergeCell ref="A127"/>
    <mergeCell ref="A51"/>
    <mergeCell ref="B51"/>
    <mergeCell ref="A52"/>
    <mergeCell ref="B52"/>
    <mergeCell ref="A41"/>
    <mergeCell ref="A107"/>
    <mergeCell ref="B107"/>
    <mergeCell ref="A90"/>
    <mergeCell ref="B90"/>
    <mergeCell ref="A91"/>
    <mergeCell ref="B91"/>
    <mergeCell ref="A86"/>
    <mergeCell ref="B86"/>
    <mergeCell ref="A87"/>
    <mergeCell ref="B87"/>
    <mergeCell ref="A88"/>
    <mergeCell ref="B88"/>
    <mergeCell ref="A92"/>
    <mergeCell ref="B92"/>
    <mergeCell ref="A93"/>
    <mergeCell ref="B93"/>
    <mergeCell ref="A94"/>
    <mergeCell ref="B94"/>
    <mergeCell ref="A89"/>
    <mergeCell ref="B89"/>
    <mergeCell ref="A101"/>
    <mergeCell ref="B101"/>
    <mergeCell ref="A102"/>
    <mergeCell ref="B102"/>
    <mergeCell ref="A103"/>
    <mergeCell ref="B103"/>
    <mergeCell ref="A98"/>
    <mergeCell ref="B45"/>
    <mergeCell ref="A46"/>
    <mergeCell ref="B46"/>
    <mergeCell ref="A36"/>
    <mergeCell ref="B36"/>
    <mergeCell ref="A71"/>
    <mergeCell ref="B71"/>
    <mergeCell ref="A72"/>
    <mergeCell ref="B72"/>
    <mergeCell ref="A73"/>
    <mergeCell ref="B73"/>
    <mergeCell ref="A68"/>
    <mergeCell ref="B68"/>
    <mergeCell ref="A69"/>
    <mergeCell ref="B69"/>
    <mergeCell ref="B33"/>
    <mergeCell ref="A34"/>
    <mergeCell ref="B34"/>
    <mergeCell ref="A38"/>
    <mergeCell ref="B38"/>
    <mergeCell ref="A39"/>
    <mergeCell ref="B39"/>
    <mergeCell ref="A40"/>
    <mergeCell ref="B40"/>
    <mergeCell ref="A35"/>
    <mergeCell ref="B35"/>
    <mergeCell ref="A54"/>
    <mergeCell ref="B54"/>
    <mergeCell ref="A55"/>
    <mergeCell ref="B55"/>
    <mergeCell ref="A50"/>
    <mergeCell ref="B50"/>
    <mergeCell ref="A37"/>
    <mergeCell ref="B37"/>
    <mergeCell ref="A32"/>
    <mergeCell ref="B32"/>
    <mergeCell ref="A33"/>
    <mergeCell ref="B41"/>
    <mergeCell ref="A42"/>
    <mergeCell ref="B42"/>
    <mergeCell ref="A43"/>
    <mergeCell ref="B43"/>
    <mergeCell ref="B16"/>
    <mergeCell ref="A47"/>
    <mergeCell ref="B47"/>
    <mergeCell ref="A29"/>
    <mergeCell ref="B29"/>
    <mergeCell ref="A30"/>
    <mergeCell ref="B30"/>
    <mergeCell ref="A31"/>
    <mergeCell ref="B31"/>
    <mergeCell ref="A26"/>
    <mergeCell ref="B26"/>
    <mergeCell ref="A27"/>
    <mergeCell ref="B27"/>
    <mergeCell ref="A28"/>
    <mergeCell ref="B28"/>
    <mergeCell ref="A18"/>
    <mergeCell ref="B18"/>
    <mergeCell ref="A19"/>
    <mergeCell ref="B19"/>
    <mergeCell ref="A44"/>
    <mergeCell ref="B44"/>
    <mergeCell ref="A45"/>
  </mergeCells>
  <hyperlinks>
    <hyperlink ref="A1" r:id="rId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4"/>
  <sheetViews>
    <sheetView view="pageBreakPreview" topLeftCell="A10" zoomScale="98" zoomScaleNormal="100" zoomScaleSheetLayoutView="98" workbookViewId="0">
      <selection activeCell="L13" sqref="L13"/>
    </sheetView>
  </sheetViews>
  <sheetFormatPr defaultColWidth="9.1796875" defaultRowHeight="13"/>
  <cols>
    <col min="1" max="1" width="5.1796875" style="948" customWidth="1"/>
    <col min="2" max="2" width="41.26953125" style="953" customWidth="1"/>
    <col min="3" max="3" width="18.81640625" style="954" customWidth="1"/>
    <col min="4" max="4" width="18.26953125" style="954" customWidth="1"/>
    <col min="5" max="5" width="15.26953125" style="954" customWidth="1"/>
    <col min="6" max="6" width="15.7265625" style="951" customWidth="1"/>
    <col min="7" max="7" width="41.1796875" style="945" customWidth="1"/>
    <col min="8" max="16384" width="9.1796875" style="945"/>
  </cols>
  <sheetData>
    <row r="1" spans="1:7" s="343" customFormat="1" ht="51">
      <c r="A1" s="931"/>
      <c r="B1" s="932"/>
      <c r="C1" s="344"/>
      <c r="D1" s="344"/>
      <c r="E1" s="344"/>
      <c r="F1" s="933"/>
    </row>
    <row r="2" spans="1:7" s="348" customFormat="1" ht="4">
      <c r="A2" s="934"/>
      <c r="B2" s="935"/>
      <c r="C2" s="349"/>
      <c r="D2" s="349"/>
      <c r="E2" s="349"/>
      <c r="F2" s="936"/>
    </row>
    <row r="3" spans="1:7" s="354" customFormat="1" ht="15.5">
      <c r="A3" s="1161" t="s">
        <v>11924</v>
      </c>
      <c r="B3" s="1161"/>
      <c r="C3" s="1161"/>
      <c r="D3" s="1161"/>
      <c r="E3" s="1161"/>
      <c r="F3" s="1161"/>
      <c r="G3" s="1161"/>
    </row>
    <row r="4" spans="1:7" s="354" customFormat="1">
      <c r="A4" s="1162" t="s">
        <v>11925</v>
      </c>
      <c r="B4" s="1162"/>
      <c r="C4" s="1162"/>
      <c r="D4" s="1162"/>
      <c r="E4" s="1162"/>
      <c r="F4" s="1162"/>
      <c r="G4" s="1162"/>
    </row>
    <row r="5" spans="1:7" s="939" customFormat="1" ht="4">
      <c r="A5" s="937"/>
      <c r="B5" s="938"/>
      <c r="F5" s="940"/>
    </row>
    <row r="6" spans="1:7" ht="52">
      <c r="A6" s="941" t="s">
        <v>11926</v>
      </c>
      <c r="B6" s="942" t="s">
        <v>11254</v>
      </c>
      <c r="C6" s="943" t="s">
        <v>11255</v>
      </c>
      <c r="D6" s="941" t="s">
        <v>11927</v>
      </c>
      <c r="E6" s="941" t="s">
        <v>11928</v>
      </c>
      <c r="F6" s="941" t="s">
        <v>11929</v>
      </c>
      <c r="G6" s="944" t="s">
        <v>11257</v>
      </c>
    </row>
    <row r="7" spans="1:7" ht="39">
      <c r="A7" s="980" t="s">
        <v>11930</v>
      </c>
      <c r="B7" s="970" t="s">
        <v>11931</v>
      </c>
      <c r="C7" s="971" t="s">
        <v>11932</v>
      </c>
      <c r="D7" s="972"/>
      <c r="E7" s="973" t="s">
        <v>11944</v>
      </c>
      <c r="F7" s="972"/>
      <c r="G7" s="974"/>
    </row>
    <row r="8" spans="1:7" s="946" customFormat="1" ht="52">
      <c r="A8" s="981" t="s">
        <v>11933</v>
      </c>
      <c r="B8" s="975" t="s">
        <v>11952</v>
      </c>
      <c r="C8" s="958" t="s">
        <v>11262</v>
      </c>
      <c r="D8" s="959"/>
      <c r="E8" s="960" t="s">
        <v>11944</v>
      </c>
      <c r="F8" s="959"/>
      <c r="G8" s="976" t="s">
        <v>11948</v>
      </c>
    </row>
    <row r="9" spans="1:7" ht="52">
      <c r="A9" s="981" t="s">
        <v>11951</v>
      </c>
      <c r="B9" s="975" t="s">
        <v>11953</v>
      </c>
      <c r="C9" s="958" t="s">
        <v>11264</v>
      </c>
      <c r="D9" s="959"/>
      <c r="E9" s="960" t="s">
        <v>11944</v>
      </c>
      <c r="F9" s="959"/>
      <c r="G9" s="977"/>
    </row>
    <row r="10" spans="1:7" ht="39">
      <c r="A10" s="981" t="s">
        <v>11937</v>
      </c>
      <c r="B10" s="975" t="s">
        <v>11954</v>
      </c>
      <c r="C10" s="958" t="s">
        <v>11264</v>
      </c>
      <c r="D10" s="959"/>
      <c r="E10" s="960" t="s">
        <v>11944</v>
      </c>
      <c r="F10" s="959"/>
      <c r="G10" s="977"/>
    </row>
    <row r="11" spans="1:7" ht="91">
      <c r="A11" s="981" t="s">
        <v>11938</v>
      </c>
      <c r="B11" s="975" t="s">
        <v>11955</v>
      </c>
      <c r="C11" s="958" t="s">
        <v>11266</v>
      </c>
      <c r="D11" s="959"/>
      <c r="E11" s="960" t="s">
        <v>11944</v>
      </c>
      <c r="F11" s="959"/>
      <c r="G11" s="976" t="s">
        <v>11981</v>
      </c>
    </row>
    <row r="12" spans="1:7" ht="104">
      <c r="A12" s="981" t="s">
        <v>11956</v>
      </c>
      <c r="B12" s="975" t="s">
        <v>11976</v>
      </c>
      <c r="C12" s="958" t="s">
        <v>11269</v>
      </c>
      <c r="D12" s="959"/>
      <c r="E12" s="960" t="s">
        <v>11944</v>
      </c>
      <c r="F12" s="959"/>
      <c r="G12" s="976"/>
    </row>
    <row r="13" spans="1:7" ht="104">
      <c r="A13" s="981" t="s">
        <v>11957</v>
      </c>
      <c r="B13" s="975" t="s">
        <v>11977</v>
      </c>
      <c r="C13" s="958" t="s">
        <v>11270</v>
      </c>
      <c r="D13" s="959"/>
      <c r="E13" s="960" t="s">
        <v>11944</v>
      </c>
      <c r="F13" s="959"/>
      <c r="G13" s="976" t="s">
        <v>11980</v>
      </c>
    </row>
    <row r="14" spans="1:7" ht="39">
      <c r="A14" s="981" t="s">
        <v>11958</v>
      </c>
      <c r="B14" s="975" t="s">
        <v>11974</v>
      </c>
      <c r="C14" s="958" t="s">
        <v>11286</v>
      </c>
      <c r="D14" s="959"/>
      <c r="E14" s="960" t="s">
        <v>11944</v>
      </c>
      <c r="F14" s="959"/>
      <c r="G14" s="976" t="s">
        <v>11950</v>
      </c>
    </row>
    <row r="15" spans="1:7" s="947" customFormat="1" ht="26">
      <c r="A15" s="981" t="s">
        <v>11959</v>
      </c>
      <c r="B15" s="975" t="s">
        <v>11975</v>
      </c>
      <c r="C15" s="958" t="s">
        <v>11274</v>
      </c>
      <c r="D15" s="959"/>
      <c r="E15" s="960" t="s">
        <v>11944</v>
      </c>
      <c r="F15" s="959"/>
      <c r="G15" s="976" t="s">
        <v>11979</v>
      </c>
    </row>
    <row r="16" spans="1:7" ht="26">
      <c r="A16" s="981" t="s">
        <v>11960</v>
      </c>
      <c r="B16" s="962" t="s">
        <v>11973</v>
      </c>
      <c r="C16" s="958" t="s">
        <v>11277</v>
      </c>
      <c r="D16" s="959"/>
      <c r="E16" s="960" t="s">
        <v>11944</v>
      </c>
      <c r="F16" s="959"/>
      <c r="G16" s="976"/>
    </row>
    <row r="17" spans="1:7" ht="39">
      <c r="A17" s="981" t="s">
        <v>11961</v>
      </c>
      <c r="B17" s="962" t="s">
        <v>11972</v>
      </c>
      <c r="C17" s="958" t="s">
        <v>11277</v>
      </c>
      <c r="D17" s="959"/>
      <c r="E17" s="960" t="s">
        <v>11944</v>
      </c>
      <c r="F17" s="959"/>
      <c r="G17" s="976"/>
    </row>
    <row r="18" spans="1:7" ht="52">
      <c r="A18" s="981" t="s">
        <v>11962</v>
      </c>
      <c r="B18" s="962" t="s">
        <v>11971</v>
      </c>
      <c r="C18" s="958" t="s">
        <v>11278</v>
      </c>
      <c r="D18" s="959"/>
      <c r="E18" s="960" t="s">
        <v>11944</v>
      </c>
      <c r="F18" s="959"/>
      <c r="G18" s="976"/>
    </row>
    <row r="19" spans="1:7" ht="91">
      <c r="A19" s="981" t="s">
        <v>11963</v>
      </c>
      <c r="B19" s="975" t="s">
        <v>11970</v>
      </c>
      <c r="C19" s="958" t="s">
        <v>11279</v>
      </c>
      <c r="D19" s="959"/>
      <c r="E19" s="960" t="s">
        <v>11944</v>
      </c>
      <c r="F19" s="959"/>
      <c r="G19" s="976" t="s">
        <v>11978</v>
      </c>
    </row>
    <row r="20" spans="1:7" ht="91">
      <c r="A20" s="981" t="s">
        <v>11964</v>
      </c>
      <c r="B20" s="975" t="s">
        <v>11969</v>
      </c>
      <c r="C20" s="958" t="s">
        <v>11282</v>
      </c>
      <c r="D20" s="959"/>
      <c r="E20" s="960" t="s">
        <v>11944</v>
      </c>
      <c r="F20" s="959"/>
      <c r="G20" s="976" t="s">
        <v>11949</v>
      </c>
    </row>
    <row r="21" spans="1:7" ht="52">
      <c r="A21" s="981" t="s">
        <v>11965</v>
      </c>
      <c r="B21" s="975" t="s">
        <v>11968</v>
      </c>
      <c r="C21" s="958" t="s">
        <v>11275</v>
      </c>
      <c r="D21" s="959"/>
      <c r="E21" s="960" t="s">
        <v>11944</v>
      </c>
      <c r="F21" s="959"/>
      <c r="G21" s="961"/>
    </row>
    <row r="22" spans="1:7" ht="26">
      <c r="A22" s="981" t="s">
        <v>11966</v>
      </c>
      <c r="B22" s="978" t="s">
        <v>11967</v>
      </c>
      <c r="C22" s="979" t="s">
        <v>11275</v>
      </c>
      <c r="D22" s="959"/>
      <c r="E22" s="960" t="s">
        <v>11934</v>
      </c>
      <c r="F22" s="959"/>
      <c r="G22" s="961"/>
    </row>
    <row r="23" spans="1:7" ht="26">
      <c r="A23" s="981" t="s">
        <v>11982</v>
      </c>
      <c r="B23" s="963" t="s">
        <v>11983</v>
      </c>
      <c r="C23" s="964" t="s">
        <v>11275</v>
      </c>
      <c r="D23" s="965"/>
      <c r="E23" s="966" t="s">
        <v>11934</v>
      </c>
      <c r="F23" s="965"/>
      <c r="G23" s="967"/>
    </row>
    <row r="24" spans="1:7">
      <c r="A24" s="949"/>
      <c r="B24" s="950"/>
      <c r="C24" s="951"/>
      <c r="D24" s="951"/>
      <c r="E24" s="951"/>
      <c r="F24" s="952"/>
    </row>
    <row r="25" spans="1:7" hidden="1">
      <c r="A25" s="949"/>
      <c r="B25" s="950"/>
      <c r="C25" s="951"/>
      <c r="D25" s="951"/>
      <c r="E25" s="951"/>
      <c r="F25" s="952"/>
    </row>
    <row r="26" spans="1:7" hidden="1">
      <c r="A26" s="949"/>
      <c r="B26" s="950"/>
      <c r="C26" s="951"/>
      <c r="D26" s="968" t="s">
        <v>11945</v>
      </c>
      <c r="E26" s="951"/>
      <c r="F26" s="952"/>
    </row>
    <row r="27" spans="1:7" ht="29" hidden="1">
      <c r="A27" s="949"/>
      <c r="B27" s="950"/>
      <c r="C27" s="88" t="s">
        <v>11946</v>
      </c>
      <c r="D27" s="968" t="s">
        <v>11944</v>
      </c>
      <c r="E27" s="951"/>
      <c r="F27" s="952"/>
    </row>
    <row r="28" spans="1:7" ht="14.5" hidden="1">
      <c r="A28" s="949"/>
      <c r="B28" s="950"/>
      <c r="C28" s="88" t="s">
        <v>11291</v>
      </c>
      <c r="D28" s="969" t="s">
        <v>11934</v>
      </c>
      <c r="E28" s="951"/>
      <c r="F28" s="952"/>
    </row>
    <row r="29" spans="1:7" ht="52" hidden="1">
      <c r="A29" s="949"/>
      <c r="B29" s="950"/>
      <c r="C29" s="88" t="s">
        <v>11947</v>
      </c>
      <c r="D29" s="968" t="s">
        <v>11935</v>
      </c>
      <c r="E29" s="951"/>
      <c r="F29" s="952"/>
    </row>
    <row r="30" spans="1:7" ht="26" hidden="1">
      <c r="A30" s="949"/>
      <c r="B30" s="950"/>
      <c r="C30" s="88" t="s">
        <v>1909</v>
      </c>
      <c r="D30" s="969" t="s">
        <v>11936</v>
      </c>
      <c r="E30" s="951"/>
      <c r="F30" s="952"/>
    </row>
    <row r="31" spans="1:7" hidden="1">
      <c r="A31" s="949"/>
      <c r="B31" s="950"/>
      <c r="C31" s="951"/>
      <c r="D31" s="951"/>
      <c r="E31" s="951"/>
      <c r="F31" s="952"/>
    </row>
    <row r="32" spans="1:7" hidden="1">
      <c r="A32" s="949"/>
      <c r="B32" s="950"/>
      <c r="C32" s="951"/>
      <c r="D32" s="951"/>
      <c r="E32" s="951"/>
      <c r="F32" s="952"/>
    </row>
    <row r="33" hidden="1"/>
    <row r="34" hidden="1"/>
  </sheetData>
  <mergeCells count="2">
    <mergeCell ref="A3:G3"/>
    <mergeCell ref="A4:G4"/>
  </mergeCells>
  <dataValidations count="2">
    <dataValidation type="list" allowBlank="1" showInputMessage="1" showErrorMessage="1" sqref="D7:D23">
      <formula1>$C$28:$C$30</formula1>
    </dataValidation>
    <dataValidation type="list" allowBlank="1" showInputMessage="1" showErrorMessage="1" sqref="E7:E23">
      <formula1>$D$27:$D$30</formula1>
    </dataValidation>
  </dataValidations>
  <printOptions horizontalCentered="1"/>
  <pageMargins left="0.23622047244094491" right="0.23622047244094491" top="0.74803149606299213" bottom="0.74803149606299213" header="0.31496062992125984" footer="0.31496062992125984"/>
  <pageSetup paperSize="9" scale="63" fitToHeight="0" orientation="portrait" r:id="rId1"/>
  <headerFooter>
    <oddFooter>&amp;L&amp;"+,Regular"&amp;10&amp;D&amp;C&amp;"+,Regular"&amp;10GABINETE DE PROGRAMAS DE APOIO À HABITAÇÃO&amp;R&amp;"Calibri Light,Regular"&amp;10&amp;P/&amp;N</oddFooter>
  </headerFooter>
  <drawing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Y170"/>
  <sheetViews>
    <sheetView view="pageBreakPreview" zoomScaleNormal="100" zoomScaleSheetLayoutView="100" workbookViewId="0">
      <selection activeCell="F28" sqref="F28:K28"/>
    </sheetView>
  </sheetViews>
  <sheetFormatPr defaultColWidth="9.1796875" defaultRowHeight="14.5"/>
  <cols>
    <col min="1" max="1" width="7.54296875" style="448" customWidth="1"/>
    <col min="2" max="2" width="11.81640625" style="199" customWidth="1"/>
    <col min="3" max="4" width="11.54296875" style="199" customWidth="1"/>
    <col min="5" max="5" width="16.7265625" style="199" customWidth="1"/>
    <col min="6" max="7" width="14.453125" style="199" customWidth="1"/>
    <col min="8" max="8" width="13.26953125" style="199" customWidth="1"/>
    <col min="9" max="10" width="11.54296875" style="199" customWidth="1"/>
    <col min="11" max="11" width="12.453125" style="199" customWidth="1"/>
    <col min="12" max="12" width="9.1796875" style="448"/>
    <col min="13" max="13" width="9.1796875" style="438"/>
    <col min="14" max="14" width="9.81640625" style="438" bestFit="1" customWidth="1"/>
    <col min="15" max="25" width="9.1796875" style="438"/>
    <col min="26" max="16384" width="9.1796875" style="199"/>
  </cols>
  <sheetData>
    <row r="1" spans="1:25" s="403" customFormat="1" ht="45">
      <c r="A1" s="482"/>
      <c r="L1" s="482"/>
      <c r="M1" s="489"/>
      <c r="N1" s="489"/>
      <c r="O1" s="489"/>
      <c r="P1" s="489"/>
      <c r="Q1" s="489"/>
      <c r="R1" s="489"/>
      <c r="S1" s="489"/>
      <c r="T1" s="489"/>
      <c r="U1" s="489"/>
      <c r="V1" s="489"/>
      <c r="W1" s="489"/>
      <c r="X1" s="489"/>
      <c r="Y1" s="489"/>
    </row>
    <row r="2" spans="1:25" s="242" customFormat="1" ht="13">
      <c r="A2" s="444"/>
      <c r="J2" s="1164"/>
      <c r="K2" s="1164"/>
      <c r="L2" s="444"/>
      <c r="M2" s="440"/>
      <c r="N2" s="440"/>
      <c r="O2" s="440"/>
      <c r="P2" s="440"/>
      <c r="Q2" s="440"/>
      <c r="R2" s="440"/>
      <c r="S2" s="440"/>
      <c r="T2" s="440"/>
      <c r="U2" s="440"/>
      <c r="V2" s="440"/>
      <c r="W2" s="440"/>
      <c r="X2" s="440"/>
      <c r="Y2" s="440"/>
    </row>
    <row r="3" spans="1:25">
      <c r="B3" s="1165" t="str">
        <f>CONCATENATE("Município de ",Formulário!E7)</f>
        <v>Município de Corvo</v>
      </c>
      <c r="C3" s="1165"/>
      <c r="D3" s="1165"/>
      <c r="E3" s="1165"/>
      <c r="F3" s="1165"/>
      <c r="G3" s="405"/>
      <c r="H3" s="405"/>
      <c r="I3" s="406" t="s">
        <v>11318</v>
      </c>
      <c r="J3" s="1165">
        <f>+Formulário!M7</f>
        <v>0</v>
      </c>
      <c r="K3" s="1165"/>
    </row>
    <row r="4" spans="1:25" ht="23.5">
      <c r="B4" s="1177" t="s">
        <v>11319</v>
      </c>
      <c r="C4" s="1177"/>
      <c r="D4" s="1177"/>
      <c r="E4" s="1177"/>
      <c r="F4" s="1177"/>
      <c r="G4" s="1177"/>
      <c r="H4" s="1177"/>
      <c r="I4" s="1177"/>
      <c r="J4" s="1177"/>
      <c r="K4" s="1177"/>
    </row>
    <row r="5" spans="1:25" s="242" customFormat="1" ht="6.5">
      <c r="A5" s="444"/>
      <c r="B5" s="407"/>
      <c r="C5" s="407"/>
      <c r="D5" s="407"/>
      <c r="E5" s="407"/>
      <c r="F5" s="407"/>
      <c r="G5" s="407"/>
      <c r="H5" s="407"/>
      <c r="I5" s="407"/>
      <c r="J5" s="407"/>
      <c r="K5" s="407"/>
      <c r="L5" s="444"/>
      <c r="M5" s="440"/>
      <c r="N5" s="440"/>
      <c r="O5" s="440"/>
      <c r="P5" s="440"/>
      <c r="Q5" s="440"/>
      <c r="R5" s="440"/>
      <c r="S5" s="440"/>
      <c r="T5" s="440"/>
      <c r="U5" s="440"/>
      <c r="V5" s="440"/>
      <c r="W5" s="440"/>
      <c r="X5" s="440"/>
      <c r="Y5" s="440"/>
    </row>
    <row r="6" spans="1:25" ht="15.5">
      <c r="B6" s="1166" t="s">
        <v>11330</v>
      </c>
      <c r="C6" s="1166"/>
      <c r="D6" s="1166"/>
      <c r="E6" s="1166"/>
      <c r="F6" s="1166"/>
      <c r="G6" s="1166"/>
      <c r="H6" s="1166"/>
      <c r="I6" s="1166"/>
      <c r="J6" s="1166"/>
      <c r="K6" s="1166"/>
    </row>
    <row r="7" spans="1:25" s="242" customFormat="1" ht="6.5">
      <c r="A7" s="444"/>
      <c r="B7" s="408"/>
      <c r="C7" s="404"/>
      <c r="D7" s="409"/>
      <c r="E7" s="404"/>
      <c r="F7" s="411"/>
      <c r="G7" s="411"/>
      <c r="H7" s="411"/>
      <c r="I7" s="411"/>
      <c r="J7" s="411"/>
      <c r="K7" s="411"/>
      <c r="L7" s="444"/>
      <c r="M7" s="440"/>
      <c r="N7" s="440"/>
      <c r="O7" s="440"/>
      <c r="P7" s="440"/>
      <c r="Q7" s="440"/>
      <c r="R7" s="440"/>
      <c r="S7" s="440"/>
      <c r="T7" s="440"/>
      <c r="U7" s="440"/>
      <c r="V7" s="440"/>
      <c r="W7" s="440"/>
      <c r="X7" s="440"/>
      <c r="Y7" s="440"/>
    </row>
    <row r="8" spans="1:25" s="242" customFormat="1">
      <c r="A8" s="444"/>
      <c r="B8" s="1179" t="s">
        <v>11384</v>
      </c>
      <c r="C8" s="1179"/>
      <c r="D8" s="1179"/>
      <c r="E8" s="1179"/>
      <c r="F8" s="1179"/>
      <c r="G8" s="1179"/>
      <c r="H8" s="1179"/>
      <c r="I8" s="1179"/>
      <c r="J8" s="1179"/>
      <c r="K8" s="1179"/>
      <c r="L8" s="444"/>
      <c r="M8" s="440"/>
      <c r="N8" s="440"/>
      <c r="O8" s="440"/>
      <c r="P8" s="440"/>
      <c r="Q8" s="440"/>
      <c r="R8" s="440"/>
      <c r="S8" s="440"/>
      <c r="T8" s="440"/>
      <c r="U8" s="440"/>
      <c r="V8" s="440"/>
      <c r="W8" s="440"/>
      <c r="X8" s="440"/>
      <c r="Y8" s="440"/>
    </row>
    <row r="9" spans="1:25" s="242" customFormat="1" ht="6.5">
      <c r="A9" s="444"/>
      <c r="B9" s="412"/>
      <c r="C9" s="412"/>
      <c r="D9" s="412"/>
      <c r="E9" s="412"/>
      <c r="F9" s="412"/>
      <c r="G9" s="412"/>
      <c r="H9" s="412"/>
      <c r="I9" s="412"/>
      <c r="J9" s="412"/>
      <c r="K9" s="412"/>
      <c r="L9" s="444"/>
      <c r="M9" s="440"/>
      <c r="N9" s="440"/>
      <c r="O9" s="440"/>
      <c r="P9" s="440"/>
      <c r="Q9" s="440"/>
      <c r="R9" s="440"/>
      <c r="S9" s="440"/>
      <c r="T9" s="440"/>
      <c r="U9" s="440"/>
      <c r="V9" s="440"/>
      <c r="W9" s="440"/>
      <c r="X9" s="440"/>
      <c r="Y9" s="440"/>
    </row>
    <row r="10" spans="1:25" s="242" customFormat="1">
      <c r="A10" s="444"/>
      <c r="B10" s="753"/>
      <c r="C10" s="402"/>
      <c r="D10" s="410" t="s">
        <v>11383</v>
      </c>
      <c r="E10" s="1178" t="s">
        <v>11470</v>
      </c>
      <c r="F10" s="1178"/>
      <c r="G10" s="1178"/>
      <c r="H10" s="1178"/>
      <c r="I10" s="1178"/>
      <c r="J10" s="1178"/>
      <c r="K10" s="1178"/>
      <c r="L10" s="444"/>
      <c r="M10" s="440"/>
      <c r="N10" s="440"/>
      <c r="O10" s="440"/>
      <c r="P10" s="440"/>
      <c r="Q10" s="440"/>
      <c r="R10" s="440"/>
      <c r="S10" s="440"/>
      <c r="T10" s="440"/>
      <c r="U10" s="440"/>
      <c r="V10" s="440"/>
      <c r="W10" s="440"/>
      <c r="X10" s="440"/>
      <c r="Y10" s="440"/>
    </row>
    <row r="11" spans="1:25" s="242" customFormat="1" ht="6.5">
      <c r="A11" s="444"/>
      <c r="B11" s="412"/>
      <c r="C11" s="412"/>
      <c r="D11" s="412"/>
      <c r="E11" s="556"/>
      <c r="F11" s="556"/>
      <c r="G11" s="556"/>
      <c r="H11" s="556"/>
      <c r="I11" s="556"/>
      <c r="J11" s="556"/>
      <c r="K11" s="556"/>
      <c r="L11" s="444"/>
      <c r="M11" s="440"/>
      <c r="N11" s="440"/>
      <c r="O11" s="440"/>
      <c r="P11" s="440"/>
      <c r="Q11" s="440"/>
      <c r="R11" s="440"/>
      <c r="S11" s="440"/>
      <c r="T11" s="440"/>
      <c r="U11" s="440"/>
      <c r="V11" s="440"/>
      <c r="W11" s="440"/>
      <c r="X11" s="440"/>
      <c r="Y11" s="440"/>
    </row>
    <row r="12" spans="1:25" s="242" customFormat="1" ht="31">
      <c r="A12" s="483"/>
      <c r="B12" s="1175" t="s">
        <v>11325</v>
      </c>
      <c r="C12" s="1175"/>
      <c r="D12" s="1175"/>
      <c r="E12" s="1172"/>
      <c r="F12" s="1172"/>
      <c r="G12" s="1172"/>
      <c r="H12" s="1172"/>
      <c r="I12" s="1172"/>
      <c r="J12" s="1172"/>
      <c r="K12" s="1172"/>
      <c r="L12" s="444"/>
      <c r="M12" s="440"/>
      <c r="N12" s="440"/>
      <c r="O12" s="440"/>
      <c r="P12" s="440"/>
      <c r="Q12" s="440"/>
      <c r="R12" s="440"/>
      <c r="S12" s="440"/>
      <c r="T12" s="440"/>
      <c r="U12" s="440"/>
      <c r="V12" s="440"/>
      <c r="W12" s="440"/>
      <c r="X12" s="440"/>
      <c r="Y12" s="440"/>
    </row>
    <row r="13" spans="1:25" s="242" customFormat="1" ht="6.5">
      <c r="A13" s="444"/>
      <c r="B13" s="412"/>
      <c r="C13" s="412"/>
      <c r="D13" s="412"/>
      <c r="E13" s="556"/>
      <c r="F13" s="556"/>
      <c r="G13" s="556"/>
      <c r="H13" s="556"/>
      <c r="I13" s="556"/>
      <c r="J13" s="556"/>
      <c r="K13" s="556"/>
      <c r="L13" s="444"/>
      <c r="M13" s="440"/>
      <c r="N13" s="440"/>
      <c r="O13" s="440"/>
      <c r="P13" s="440"/>
      <c r="Q13" s="440"/>
      <c r="R13" s="440"/>
      <c r="S13" s="440"/>
      <c r="T13" s="440"/>
      <c r="U13" s="440"/>
      <c r="V13" s="440"/>
      <c r="W13" s="440"/>
      <c r="X13" s="440"/>
      <c r="Y13" s="440"/>
    </row>
    <row r="14" spans="1:25">
      <c r="B14" s="753"/>
      <c r="C14" s="402"/>
      <c r="D14" s="410" t="s">
        <v>11320</v>
      </c>
      <c r="E14" s="1178"/>
      <c r="F14" s="1178"/>
      <c r="G14" s="1178"/>
      <c r="H14" s="1178"/>
      <c r="I14" s="1178"/>
      <c r="J14" s="1178"/>
      <c r="K14" s="1178"/>
    </row>
    <row r="15" spans="1:25" s="242" customFormat="1" ht="6.5">
      <c r="A15" s="444"/>
      <c r="B15" s="419"/>
      <c r="C15" s="419"/>
      <c r="D15" s="419"/>
      <c r="E15" s="422"/>
      <c r="F15" s="422"/>
      <c r="G15" s="422"/>
      <c r="H15" s="422"/>
      <c r="I15" s="422"/>
      <c r="J15" s="422"/>
      <c r="K15" s="422"/>
      <c r="L15" s="490"/>
      <c r="M15" s="440"/>
      <c r="N15" s="440"/>
      <c r="O15" s="440"/>
      <c r="P15" s="440"/>
      <c r="Q15" s="440"/>
      <c r="R15" s="440"/>
      <c r="S15" s="440"/>
      <c r="T15" s="440"/>
      <c r="U15" s="440"/>
      <c r="V15" s="440"/>
      <c r="W15" s="440"/>
      <c r="X15" s="440"/>
      <c r="Y15" s="440"/>
    </row>
    <row r="16" spans="1:25" s="242" customFormat="1" ht="31">
      <c r="A16" s="483"/>
      <c r="B16" s="1168" t="s">
        <v>11382</v>
      </c>
      <c r="C16" s="1168"/>
      <c r="D16" s="1168"/>
      <c r="E16" s="1172"/>
      <c r="F16" s="1172"/>
      <c r="G16" s="1172"/>
      <c r="H16" s="1172"/>
      <c r="I16" s="1172"/>
      <c r="J16" s="1172"/>
      <c r="K16" s="1172"/>
      <c r="L16" s="491"/>
      <c r="M16" s="440"/>
      <c r="N16" s="440"/>
      <c r="O16" s="440"/>
      <c r="P16" s="440"/>
      <c r="Q16" s="440"/>
      <c r="R16" s="440"/>
      <c r="S16" s="440"/>
      <c r="T16" s="440"/>
      <c r="U16" s="440"/>
      <c r="V16" s="440"/>
      <c r="W16" s="440"/>
      <c r="X16" s="440"/>
      <c r="Y16" s="440"/>
    </row>
    <row r="17" spans="1:25" s="242" customFormat="1" ht="6.5">
      <c r="A17" s="444"/>
      <c r="B17" s="412"/>
      <c r="C17" s="412"/>
      <c r="D17" s="412"/>
      <c r="E17" s="412"/>
      <c r="F17" s="412"/>
      <c r="G17" s="412"/>
      <c r="H17" s="412"/>
      <c r="I17" s="412"/>
      <c r="J17" s="412"/>
      <c r="K17" s="412"/>
      <c r="L17" s="444"/>
      <c r="M17" s="440"/>
      <c r="N17" s="440"/>
      <c r="O17" s="440"/>
      <c r="P17" s="440"/>
      <c r="Q17" s="440"/>
      <c r="R17" s="440"/>
      <c r="S17" s="440"/>
      <c r="T17" s="440"/>
      <c r="U17" s="440"/>
      <c r="V17" s="440"/>
      <c r="W17" s="440"/>
      <c r="X17" s="440"/>
      <c r="Y17" s="440"/>
    </row>
    <row r="18" spans="1:25" s="242" customFormat="1">
      <c r="A18" s="444"/>
      <c r="B18" s="1179" t="s">
        <v>11350</v>
      </c>
      <c r="C18" s="1179"/>
      <c r="D18" s="1179"/>
      <c r="E18" s="1179"/>
      <c r="F18" s="1179"/>
      <c r="G18" s="1179"/>
      <c r="H18" s="1179"/>
      <c r="I18" s="1179"/>
      <c r="J18" s="1179"/>
      <c r="K18" s="1179"/>
      <c r="L18" s="444"/>
      <c r="M18" s="440"/>
      <c r="N18" s="440"/>
      <c r="O18" s="440"/>
      <c r="P18" s="440"/>
      <c r="Q18" s="440"/>
      <c r="R18" s="440"/>
      <c r="S18" s="440"/>
      <c r="T18" s="440"/>
      <c r="U18" s="440"/>
      <c r="V18" s="440"/>
      <c r="W18" s="440"/>
      <c r="X18" s="440"/>
      <c r="Y18" s="440"/>
    </row>
    <row r="19" spans="1:25" s="242" customFormat="1" ht="6.5">
      <c r="A19" s="444"/>
      <c r="B19" s="412"/>
      <c r="C19" s="412"/>
      <c r="D19" s="412"/>
      <c r="E19" s="412"/>
      <c r="F19" s="412"/>
      <c r="G19" s="412"/>
      <c r="H19" s="412"/>
      <c r="I19" s="412"/>
      <c r="J19" s="412"/>
      <c r="K19" s="412"/>
      <c r="L19" s="444"/>
      <c r="M19" s="440"/>
      <c r="N19" s="440"/>
      <c r="O19" s="440"/>
      <c r="P19" s="440"/>
      <c r="Q19" s="440"/>
      <c r="R19" s="440"/>
      <c r="S19" s="440"/>
      <c r="T19" s="440"/>
      <c r="U19" s="440"/>
      <c r="V19" s="440"/>
      <c r="W19" s="440"/>
      <c r="X19" s="440"/>
      <c r="Y19" s="440"/>
    </row>
    <row r="20" spans="1:25" ht="15" customHeight="1">
      <c r="B20" s="753"/>
      <c r="C20" s="402"/>
      <c r="D20" s="410" t="s">
        <v>11385</v>
      </c>
      <c r="E20" s="1167" t="s">
        <v>1821</v>
      </c>
      <c r="F20" s="1167"/>
      <c r="G20" s="1167"/>
      <c r="H20" s="1167"/>
      <c r="I20" s="1167"/>
      <c r="J20" s="1167"/>
      <c r="K20" s="1167"/>
    </row>
    <row r="21" spans="1:25" s="242" customFormat="1" ht="6.5">
      <c r="A21" s="444"/>
      <c r="B21" s="412"/>
      <c r="C21" s="412"/>
      <c r="D21" s="412"/>
      <c r="E21" s="412"/>
      <c r="F21" s="412"/>
      <c r="G21" s="412"/>
      <c r="H21" s="412"/>
      <c r="I21" s="412"/>
      <c r="J21" s="412"/>
      <c r="K21" s="412"/>
      <c r="L21" s="490"/>
      <c r="M21" s="440"/>
      <c r="N21" s="440"/>
      <c r="O21" s="440"/>
      <c r="P21" s="440"/>
      <c r="Q21" s="440"/>
      <c r="R21" s="440"/>
      <c r="S21" s="440"/>
      <c r="T21" s="440"/>
      <c r="U21" s="440"/>
      <c r="V21" s="440"/>
      <c r="W21" s="440"/>
      <c r="X21" s="440"/>
      <c r="Y21" s="440"/>
    </row>
    <row r="22" spans="1:25" s="242" customFormat="1" ht="33.75" customHeight="1">
      <c r="A22" s="444"/>
      <c r="B22" s="1175" t="s">
        <v>11325</v>
      </c>
      <c r="C22" s="1175"/>
      <c r="D22" s="1175"/>
      <c r="E22" s="1172"/>
      <c r="F22" s="1172"/>
      <c r="G22" s="1172"/>
      <c r="H22" s="1172"/>
      <c r="I22" s="1172"/>
      <c r="J22" s="1172"/>
      <c r="K22" s="1172"/>
      <c r="L22" s="490"/>
      <c r="M22" s="440"/>
      <c r="N22" s="440"/>
      <c r="O22" s="440"/>
      <c r="P22" s="440"/>
      <c r="Q22" s="440"/>
      <c r="R22" s="440"/>
      <c r="S22" s="440"/>
      <c r="T22" s="440"/>
      <c r="U22" s="440"/>
      <c r="V22" s="440"/>
      <c r="W22" s="440"/>
      <c r="X22" s="440"/>
      <c r="Y22" s="440"/>
    </row>
    <row r="23" spans="1:25" s="242" customFormat="1" ht="6.5">
      <c r="A23" s="444"/>
      <c r="B23" s="412"/>
      <c r="C23" s="412"/>
      <c r="D23" s="412"/>
      <c r="E23" s="412"/>
      <c r="F23" s="412"/>
      <c r="G23" s="412"/>
      <c r="H23" s="412"/>
      <c r="I23" s="412"/>
      <c r="J23" s="412"/>
      <c r="K23" s="412"/>
      <c r="L23" s="490"/>
      <c r="M23" s="440"/>
      <c r="N23" s="440"/>
      <c r="O23" s="440"/>
      <c r="P23" s="440"/>
      <c r="Q23" s="440"/>
      <c r="R23" s="440"/>
      <c r="S23" s="440"/>
      <c r="T23" s="440"/>
      <c r="U23" s="440"/>
      <c r="V23" s="440"/>
      <c r="W23" s="440"/>
      <c r="X23" s="440"/>
      <c r="Y23" s="440"/>
    </row>
    <row r="24" spans="1:25" s="242" customFormat="1" ht="43.5">
      <c r="A24" s="557"/>
      <c r="B24" s="1163" t="s">
        <v>11391</v>
      </c>
      <c r="C24" s="1163"/>
      <c r="D24" s="1163"/>
      <c r="E24" s="526"/>
      <c r="F24" s="1176" t="s">
        <v>11988</v>
      </c>
      <c r="G24" s="1176"/>
      <c r="H24" s="1176"/>
      <c r="I24" s="1176"/>
      <c r="J24" s="1176"/>
      <c r="K24" s="1176"/>
      <c r="L24" s="491"/>
      <c r="M24" s="440"/>
      <c r="N24" s="984"/>
      <c r="O24" s="440"/>
      <c r="P24" s="440"/>
      <c r="Q24" s="440"/>
      <c r="R24" s="440"/>
      <c r="S24" s="440"/>
      <c r="T24" s="440"/>
      <c r="U24" s="440"/>
      <c r="V24" s="440"/>
      <c r="W24" s="440"/>
      <c r="X24" s="440"/>
      <c r="Y24" s="440"/>
    </row>
    <row r="25" spans="1:25" s="242" customFormat="1" ht="6.5">
      <c r="A25" s="444"/>
      <c r="B25" s="416"/>
      <c r="C25" s="416"/>
      <c r="D25" s="416"/>
      <c r="E25" s="416"/>
      <c r="F25" s="558"/>
      <c r="G25" s="558"/>
      <c r="H25" s="558"/>
      <c r="I25" s="558"/>
      <c r="J25" s="558"/>
      <c r="K25" s="558"/>
      <c r="L25" s="444"/>
      <c r="M25" s="440"/>
      <c r="N25" s="440"/>
      <c r="O25" s="440"/>
      <c r="P25" s="440"/>
      <c r="Q25" s="440"/>
      <c r="R25" s="440"/>
      <c r="S25" s="440"/>
      <c r="T25" s="440"/>
      <c r="U25" s="440"/>
      <c r="V25" s="440"/>
      <c r="W25" s="440"/>
      <c r="X25" s="440"/>
      <c r="Y25" s="440"/>
    </row>
    <row r="26" spans="1:25" s="242" customFormat="1" ht="39" customHeight="1">
      <c r="A26" s="483"/>
      <c r="B26" s="1175" t="s">
        <v>11392</v>
      </c>
      <c r="C26" s="1175"/>
      <c r="D26" s="1175"/>
      <c r="E26" s="877"/>
      <c r="F26" s="1185" t="s">
        <v>11323</v>
      </c>
      <c r="G26" s="1185"/>
      <c r="H26" s="1185"/>
      <c r="I26" s="1185"/>
      <c r="J26" s="1185"/>
      <c r="K26" s="1185"/>
      <c r="L26" s="448"/>
      <c r="M26" s="438"/>
      <c r="N26" s="438"/>
      <c r="O26" s="438"/>
      <c r="P26" s="438"/>
      <c r="Q26" s="438"/>
      <c r="R26" s="438"/>
      <c r="S26" s="438"/>
      <c r="T26" s="438"/>
      <c r="U26" s="438"/>
      <c r="V26" s="438"/>
      <c r="W26" s="438"/>
      <c r="X26" s="438"/>
      <c r="Y26" s="438"/>
    </row>
    <row r="27" spans="1:25" s="242" customFormat="1" ht="8.25" customHeight="1">
      <c r="A27" s="444"/>
      <c r="B27" s="1175"/>
      <c r="C27" s="1175"/>
      <c r="D27" s="1175"/>
      <c r="E27" s="417"/>
      <c r="F27" s="559"/>
      <c r="G27" s="559"/>
      <c r="H27" s="559"/>
      <c r="I27" s="559"/>
      <c r="J27" s="559"/>
      <c r="K27" s="559"/>
      <c r="L27" s="444"/>
      <c r="M27" s="440"/>
      <c r="N27" s="440"/>
      <c r="O27" s="440"/>
      <c r="P27" s="440"/>
      <c r="Q27" s="440"/>
      <c r="R27" s="440"/>
      <c r="S27" s="440"/>
      <c r="T27" s="440"/>
      <c r="U27" s="440"/>
      <c r="V27" s="440"/>
      <c r="W27" s="440"/>
      <c r="X27" s="440"/>
      <c r="Y27" s="440"/>
    </row>
    <row r="28" spans="1:25" s="242" customFormat="1" ht="39" customHeight="1">
      <c r="A28" s="483"/>
      <c r="B28" s="1175"/>
      <c r="C28" s="1175"/>
      <c r="D28" s="1175"/>
      <c r="E28" s="861"/>
      <c r="F28" s="1181" t="s">
        <v>11322</v>
      </c>
      <c r="G28" s="1181"/>
      <c r="H28" s="1181"/>
      <c r="I28" s="1181"/>
      <c r="J28" s="1181"/>
      <c r="K28" s="1181"/>
      <c r="L28" s="492"/>
      <c r="M28" s="440"/>
      <c r="N28" s="440"/>
      <c r="O28" s="440"/>
      <c r="P28" s="440"/>
      <c r="Q28" s="440"/>
      <c r="R28" s="440"/>
      <c r="S28" s="440"/>
      <c r="T28" s="440"/>
      <c r="U28" s="440"/>
      <c r="V28" s="440"/>
      <c r="W28" s="440"/>
      <c r="X28" s="440"/>
      <c r="Y28" s="440"/>
    </row>
    <row r="29" spans="1:25" s="242" customFormat="1" ht="8.25" customHeight="1">
      <c r="A29" s="444"/>
      <c r="B29" s="1175"/>
      <c r="C29" s="1175"/>
      <c r="D29" s="1175"/>
      <c r="E29" s="417"/>
      <c r="F29" s="559"/>
      <c r="G29" s="559"/>
      <c r="H29" s="559"/>
      <c r="I29" s="559"/>
      <c r="J29" s="559"/>
      <c r="K29" s="559"/>
      <c r="L29" s="444"/>
      <c r="M29" s="440"/>
      <c r="N29" s="440"/>
      <c r="O29" s="440"/>
      <c r="P29" s="440"/>
      <c r="Q29" s="440"/>
      <c r="R29" s="440"/>
      <c r="S29" s="440"/>
      <c r="T29" s="440"/>
      <c r="U29" s="440"/>
      <c r="V29" s="440"/>
      <c r="W29" s="440"/>
      <c r="X29" s="440"/>
      <c r="Y29" s="440"/>
    </row>
    <row r="30" spans="1:25" s="417" customFormat="1" ht="39" customHeight="1">
      <c r="A30" s="484"/>
      <c r="B30" s="1175"/>
      <c r="C30" s="1175"/>
      <c r="D30" s="1175"/>
      <c r="E30" s="526"/>
      <c r="F30" s="1181" t="s">
        <v>11324</v>
      </c>
      <c r="G30" s="1181"/>
      <c r="H30" s="1181"/>
      <c r="I30" s="1181"/>
      <c r="J30" s="1181"/>
      <c r="K30" s="1181"/>
      <c r="L30" s="492"/>
      <c r="M30" s="440"/>
      <c r="N30" s="440"/>
      <c r="O30" s="440"/>
      <c r="P30" s="440"/>
      <c r="Q30" s="440"/>
      <c r="R30" s="440"/>
      <c r="S30" s="440"/>
      <c r="T30" s="440"/>
      <c r="U30" s="440"/>
      <c r="V30" s="440"/>
      <c r="W30" s="440"/>
      <c r="X30" s="440"/>
      <c r="Y30" s="440"/>
    </row>
    <row r="31" spans="1:25" s="242" customFormat="1" ht="6.5">
      <c r="A31" s="444"/>
      <c r="B31" s="412"/>
      <c r="C31" s="412"/>
      <c r="D31" s="412"/>
      <c r="E31" s="412"/>
      <c r="F31" s="412"/>
      <c r="G31" s="412"/>
      <c r="H31" s="412"/>
      <c r="I31" s="412"/>
      <c r="J31" s="412"/>
      <c r="K31" s="412"/>
      <c r="L31" s="444"/>
      <c r="M31" s="440"/>
      <c r="N31" s="440"/>
      <c r="O31" s="440"/>
      <c r="P31" s="440"/>
      <c r="Q31" s="440"/>
      <c r="R31" s="440"/>
      <c r="S31" s="440"/>
      <c r="T31" s="440"/>
      <c r="U31" s="440"/>
      <c r="V31" s="440"/>
      <c r="W31" s="440"/>
      <c r="X31" s="440"/>
      <c r="Y31" s="440"/>
    </row>
    <row r="32" spans="1:25" s="242" customFormat="1">
      <c r="A32" s="444"/>
      <c r="B32" s="1179" t="s">
        <v>11503</v>
      </c>
      <c r="C32" s="1179"/>
      <c r="D32" s="1179"/>
      <c r="E32" s="1179"/>
      <c r="F32" s="1179"/>
      <c r="G32" s="1179"/>
      <c r="H32" s="1179"/>
      <c r="I32" s="1179"/>
      <c r="J32" s="1179"/>
      <c r="K32" s="1179"/>
      <c r="L32" s="444"/>
      <c r="M32" s="440"/>
      <c r="N32" s="440"/>
      <c r="O32" s="440"/>
      <c r="P32" s="440"/>
      <c r="Q32" s="440"/>
      <c r="R32" s="440"/>
      <c r="S32" s="440"/>
      <c r="T32" s="440"/>
      <c r="U32" s="440"/>
      <c r="V32" s="440"/>
      <c r="W32" s="440"/>
      <c r="X32" s="440"/>
      <c r="Y32" s="440"/>
    </row>
    <row r="33" spans="1:25" s="242" customFormat="1" ht="6.5">
      <c r="A33" s="444"/>
      <c r="B33" s="412"/>
      <c r="C33" s="412"/>
      <c r="D33" s="412"/>
      <c r="E33" s="412"/>
      <c r="F33" s="412"/>
      <c r="G33" s="412"/>
      <c r="H33" s="412"/>
      <c r="I33" s="412"/>
      <c r="J33" s="412"/>
      <c r="K33" s="412"/>
      <c r="L33" s="444"/>
      <c r="M33" s="440"/>
      <c r="N33" s="440"/>
      <c r="O33" s="440"/>
      <c r="P33" s="440"/>
      <c r="Q33" s="440"/>
      <c r="R33" s="440"/>
      <c r="S33" s="440"/>
      <c r="T33" s="440"/>
      <c r="U33" s="440"/>
      <c r="V33" s="440"/>
      <c r="W33" s="440"/>
      <c r="X33" s="440"/>
      <c r="Y33" s="440"/>
    </row>
    <row r="34" spans="1:25" s="242" customFormat="1" ht="14.5" customHeight="1">
      <c r="A34" s="444"/>
      <c r="B34" s="1175" t="s">
        <v>11841</v>
      </c>
      <c r="C34" s="1175"/>
      <c r="D34" s="1175"/>
      <c r="E34" s="1190"/>
      <c r="F34" s="1188"/>
      <c r="G34" s="1188"/>
      <c r="H34" s="1188"/>
      <c r="I34" s="1188"/>
      <c r="J34" s="1188"/>
      <c r="K34" s="1189"/>
      <c r="L34" s="490"/>
      <c r="M34" s="440"/>
      <c r="N34" s="440"/>
      <c r="O34" s="440"/>
      <c r="P34" s="440"/>
      <c r="Q34" s="440"/>
      <c r="R34" s="440"/>
      <c r="S34" s="440"/>
      <c r="T34" s="440"/>
      <c r="U34" s="440"/>
      <c r="V34" s="440"/>
      <c r="W34" s="440"/>
      <c r="X34" s="440"/>
      <c r="Y34" s="440"/>
    </row>
    <row r="35" spans="1:25" s="242" customFormat="1" ht="19.5" customHeight="1">
      <c r="A35" s="444"/>
      <c r="B35" s="1175"/>
      <c r="C35" s="1175"/>
      <c r="D35" s="1175"/>
      <c r="E35" s="859"/>
      <c r="F35" s="1191"/>
      <c r="G35" s="1191"/>
      <c r="H35" s="1191"/>
      <c r="I35" s="1191"/>
      <c r="J35" s="1191"/>
      <c r="K35" s="1191"/>
      <c r="L35" s="490"/>
      <c r="M35" s="440"/>
      <c r="N35" s="440"/>
      <c r="O35" s="440"/>
      <c r="P35" s="440"/>
      <c r="Q35" s="440"/>
      <c r="R35" s="440"/>
      <c r="S35" s="440"/>
      <c r="T35" s="440"/>
      <c r="U35" s="440"/>
      <c r="V35" s="440"/>
      <c r="W35" s="440"/>
      <c r="X35" s="440"/>
      <c r="Y35" s="440"/>
    </row>
    <row r="36" spans="1:25" s="436" customFormat="1" ht="14.5" customHeight="1">
      <c r="A36" s="485"/>
      <c r="B36" s="1175"/>
      <c r="C36" s="1175"/>
      <c r="D36" s="1175"/>
      <c r="E36" s="860"/>
      <c r="F36" s="1191"/>
      <c r="G36" s="1191"/>
      <c r="H36" s="1191"/>
      <c r="I36" s="1191"/>
      <c r="J36" s="1191"/>
      <c r="K36" s="1191"/>
      <c r="L36" s="485"/>
      <c r="M36" s="493"/>
      <c r="N36" s="493"/>
      <c r="O36" s="493"/>
      <c r="P36" s="493"/>
      <c r="Q36" s="493"/>
      <c r="R36" s="493"/>
      <c r="S36" s="493"/>
      <c r="T36" s="493"/>
      <c r="U36" s="493"/>
      <c r="V36" s="493"/>
      <c r="W36" s="493"/>
      <c r="X36" s="493"/>
      <c r="Y36" s="493"/>
    </row>
    <row r="37" spans="1:25" s="242" customFormat="1" ht="14.5" customHeight="1">
      <c r="A37" s="444"/>
      <c r="B37" s="1175"/>
      <c r="C37" s="1175"/>
      <c r="D37" s="1175"/>
      <c r="E37" s="1187"/>
      <c r="F37" s="1188"/>
      <c r="G37" s="1188"/>
      <c r="H37" s="1188"/>
      <c r="I37" s="1188"/>
      <c r="J37" s="1188"/>
      <c r="K37" s="1189"/>
      <c r="L37" s="490"/>
      <c r="M37" s="440"/>
      <c r="N37" s="440"/>
      <c r="O37" s="440"/>
      <c r="P37" s="440"/>
      <c r="Q37" s="440"/>
      <c r="R37" s="440"/>
      <c r="S37" s="440"/>
      <c r="T37" s="440"/>
      <c r="U37" s="440"/>
      <c r="V37" s="440"/>
      <c r="W37" s="440"/>
      <c r="X37" s="440"/>
      <c r="Y37" s="440"/>
    </row>
    <row r="38" spans="1:25" s="436" customFormat="1" ht="14.5" customHeight="1">
      <c r="A38" s="485"/>
      <c r="B38" s="1175"/>
      <c r="C38" s="1175"/>
      <c r="D38" s="1175"/>
      <c r="E38" s="859"/>
      <c r="F38" s="1186"/>
      <c r="G38" s="1186"/>
      <c r="H38" s="1186"/>
      <c r="I38" s="1186"/>
      <c r="J38" s="1186"/>
      <c r="K38" s="1186"/>
      <c r="L38" s="485"/>
      <c r="M38" s="493"/>
      <c r="N38" s="493"/>
      <c r="O38" s="493"/>
      <c r="P38" s="493"/>
      <c r="Q38" s="493"/>
      <c r="R38" s="493"/>
      <c r="S38" s="493"/>
      <c r="T38" s="493"/>
      <c r="U38" s="493"/>
      <c r="V38" s="493"/>
      <c r="W38" s="493"/>
      <c r="X38" s="493"/>
      <c r="Y38" s="493"/>
    </row>
    <row r="39" spans="1:25" s="242" customFormat="1" ht="6.5">
      <c r="A39" s="444"/>
      <c r="B39" s="412"/>
      <c r="C39" s="412"/>
      <c r="D39" s="412"/>
      <c r="E39" s="412"/>
      <c r="F39" s="412"/>
      <c r="G39" s="412"/>
      <c r="H39" s="412"/>
      <c r="I39" s="412"/>
      <c r="J39" s="412"/>
      <c r="K39" s="412"/>
      <c r="L39" s="444"/>
      <c r="M39" s="440"/>
      <c r="N39" s="440"/>
      <c r="O39" s="440"/>
      <c r="P39" s="440"/>
      <c r="Q39" s="440"/>
      <c r="R39" s="440"/>
      <c r="S39" s="440"/>
      <c r="T39" s="440"/>
      <c r="U39" s="440"/>
      <c r="V39" s="440"/>
      <c r="W39" s="440"/>
      <c r="X39" s="440"/>
      <c r="Y39" s="440"/>
    </row>
    <row r="40" spans="1:25" s="242" customFormat="1">
      <c r="A40" s="444"/>
      <c r="B40" s="1179" t="s">
        <v>11838</v>
      </c>
      <c r="C40" s="1179"/>
      <c r="D40" s="1179"/>
      <c r="E40" s="1179"/>
      <c r="F40" s="1179"/>
      <c r="G40" s="1179"/>
      <c r="H40" s="1179"/>
      <c r="I40" s="1179"/>
      <c r="J40" s="1179"/>
      <c r="K40" s="1179"/>
      <c r="L40" s="444"/>
      <c r="M40" s="440"/>
      <c r="N40" s="440"/>
      <c r="O40" s="440"/>
      <c r="P40" s="440"/>
      <c r="Q40" s="440"/>
      <c r="R40" s="440"/>
      <c r="S40" s="440"/>
      <c r="T40" s="440"/>
      <c r="U40" s="440"/>
      <c r="V40" s="440"/>
      <c r="W40" s="440"/>
      <c r="X40" s="440"/>
      <c r="Y40" s="440"/>
    </row>
    <row r="41" spans="1:25" s="242" customFormat="1" ht="6.5">
      <c r="A41" s="444"/>
      <c r="B41" s="412"/>
      <c r="C41" s="412"/>
      <c r="D41" s="412"/>
      <c r="E41" s="412"/>
      <c r="F41" s="412"/>
      <c r="G41" s="412"/>
      <c r="H41" s="412"/>
      <c r="I41" s="412"/>
      <c r="J41" s="412"/>
      <c r="K41" s="412"/>
      <c r="L41" s="444"/>
      <c r="M41" s="440"/>
      <c r="N41" s="440"/>
      <c r="O41" s="440"/>
      <c r="P41" s="440"/>
      <c r="Q41" s="440"/>
      <c r="R41" s="440"/>
      <c r="S41" s="440"/>
      <c r="T41" s="440"/>
      <c r="U41" s="440"/>
      <c r="V41" s="440"/>
      <c r="W41" s="440"/>
      <c r="X41" s="440"/>
      <c r="Y41" s="440"/>
    </row>
    <row r="42" spans="1:25" s="242" customFormat="1" ht="14.5" customHeight="1">
      <c r="A42" s="444"/>
      <c r="B42" s="1175" t="s">
        <v>11847</v>
      </c>
      <c r="C42" s="1175"/>
      <c r="D42" s="1175"/>
      <c r="E42" s="832" t="s">
        <v>11839</v>
      </c>
      <c r="F42" s="1191"/>
      <c r="G42" s="1191"/>
      <c r="H42" s="1191"/>
      <c r="I42" s="1191"/>
      <c r="J42" s="1191"/>
      <c r="K42" s="1191"/>
      <c r="L42" s="490"/>
      <c r="M42" s="440"/>
      <c r="N42" s="440"/>
      <c r="O42" s="440"/>
      <c r="P42" s="440"/>
      <c r="Q42" s="440"/>
      <c r="R42" s="440"/>
      <c r="S42" s="440"/>
      <c r="T42" s="440"/>
      <c r="U42" s="440"/>
      <c r="V42" s="440"/>
      <c r="W42" s="440"/>
      <c r="X42" s="440"/>
      <c r="Y42" s="440"/>
    </row>
    <row r="43" spans="1:25" s="242" customFormat="1" ht="14.5" customHeight="1">
      <c r="A43" s="444"/>
      <c r="B43" s="1175"/>
      <c r="C43" s="1175"/>
      <c r="D43" s="1175"/>
      <c r="E43" s="866" t="s">
        <v>11846</v>
      </c>
      <c r="F43" s="867"/>
      <c r="G43" s="867"/>
      <c r="H43" s="867"/>
      <c r="I43" s="867"/>
      <c r="J43" s="867"/>
      <c r="K43" s="867"/>
      <c r="L43" s="490"/>
      <c r="M43" s="440"/>
      <c r="N43" s="440"/>
      <c r="O43" s="440"/>
      <c r="P43" s="440"/>
      <c r="Q43" s="440"/>
      <c r="R43" s="440"/>
      <c r="S43" s="440"/>
      <c r="T43" s="440"/>
      <c r="U43" s="440"/>
      <c r="V43" s="440"/>
      <c r="W43" s="440"/>
      <c r="X43" s="440"/>
      <c r="Y43" s="440"/>
    </row>
    <row r="44" spans="1:25" s="242" customFormat="1">
      <c r="A44" s="444"/>
      <c r="B44" s="1175"/>
      <c r="C44" s="1175"/>
      <c r="D44" s="1175"/>
      <c r="E44" s="832" t="s">
        <v>11842</v>
      </c>
      <c r="F44" s="1192"/>
      <c r="G44" s="1192"/>
      <c r="H44" s="1192"/>
      <c r="I44" s="1192"/>
      <c r="J44" s="1192"/>
      <c r="K44" s="1192"/>
      <c r="L44" s="490"/>
      <c r="M44" s="440"/>
      <c r="N44" s="440"/>
      <c r="O44" s="440"/>
      <c r="P44" s="440"/>
      <c r="Q44" s="440"/>
      <c r="R44" s="440"/>
      <c r="S44" s="440"/>
      <c r="T44" s="440"/>
      <c r="U44" s="440"/>
      <c r="V44" s="440"/>
      <c r="W44" s="440"/>
      <c r="X44" s="440"/>
      <c r="Y44" s="440"/>
    </row>
    <row r="45" spans="1:25" s="436" customFormat="1" ht="14.5" customHeight="1">
      <c r="A45" s="485"/>
      <c r="B45" s="1175" t="s">
        <v>11848</v>
      </c>
      <c r="C45" s="1175"/>
      <c r="D45" s="1175"/>
      <c r="E45" s="832" t="s">
        <v>11840</v>
      </c>
      <c r="F45" s="858"/>
      <c r="G45" s="833" t="s">
        <v>11844</v>
      </c>
      <c r="H45" s="857"/>
      <c r="I45" s="857" t="s">
        <v>11524</v>
      </c>
      <c r="J45" s="1193"/>
      <c r="K45" s="1193"/>
      <c r="L45" s="485"/>
      <c r="M45" s="493"/>
      <c r="N45" s="493"/>
      <c r="O45" s="493"/>
      <c r="P45" s="493"/>
      <c r="Q45" s="493"/>
      <c r="R45" s="493"/>
      <c r="S45" s="493"/>
      <c r="T45" s="493"/>
      <c r="U45" s="493"/>
      <c r="V45" s="493"/>
      <c r="W45" s="493"/>
      <c r="X45" s="493"/>
      <c r="Y45" s="493"/>
    </row>
    <row r="46" spans="1:25" s="242" customFormat="1" ht="6.5">
      <c r="A46" s="444"/>
      <c r="B46" s="412"/>
      <c r="C46" s="412"/>
      <c r="D46" s="412"/>
      <c r="E46" s="412"/>
      <c r="F46" s="412"/>
      <c r="G46" s="412"/>
      <c r="H46" s="412"/>
      <c r="I46" s="412"/>
      <c r="J46" s="412"/>
      <c r="K46" s="412"/>
      <c r="L46" s="444"/>
      <c r="M46" s="440"/>
      <c r="N46" s="440"/>
      <c r="O46" s="440"/>
      <c r="P46" s="440"/>
      <c r="Q46" s="440"/>
      <c r="R46" s="440"/>
      <c r="S46" s="440"/>
      <c r="T46" s="440"/>
      <c r="U46" s="440"/>
      <c r="V46" s="440"/>
      <c r="W46" s="440"/>
      <c r="X46" s="440"/>
      <c r="Y46" s="440"/>
    </row>
    <row r="47" spans="1:25" ht="18.75" customHeight="1">
      <c r="A47" s="486"/>
      <c r="B47" s="1182" t="s">
        <v>11321</v>
      </c>
      <c r="C47" s="1182"/>
      <c r="D47" s="1182"/>
      <c r="E47" s="1182"/>
      <c r="F47" s="1182"/>
      <c r="G47" s="1182"/>
      <c r="H47" s="1182"/>
      <c r="I47" s="1182"/>
      <c r="J47" s="1182"/>
      <c r="K47" s="1182"/>
    </row>
    <row r="48" spans="1:25" s="242" customFormat="1" ht="6.5">
      <c r="A48" s="487"/>
      <c r="B48" s="416"/>
      <c r="C48" s="416"/>
      <c r="D48" s="416"/>
      <c r="E48" s="416"/>
      <c r="F48" s="416"/>
      <c r="G48" s="416"/>
      <c r="H48" s="416"/>
      <c r="I48" s="416"/>
      <c r="J48" s="416"/>
      <c r="K48" s="416"/>
      <c r="L48" s="444"/>
      <c r="M48" s="440"/>
      <c r="N48" s="440"/>
      <c r="O48" s="440"/>
      <c r="P48" s="440"/>
      <c r="Q48" s="440"/>
      <c r="R48" s="440"/>
      <c r="S48" s="440"/>
      <c r="T48" s="440"/>
      <c r="U48" s="440"/>
      <c r="V48" s="440"/>
      <c r="W48" s="440"/>
      <c r="X48" s="440"/>
      <c r="Y48" s="440"/>
    </row>
    <row r="49" spans="1:25" ht="94.5" customHeight="1">
      <c r="A49" s="482"/>
      <c r="B49" s="1168" t="s">
        <v>11326</v>
      </c>
      <c r="C49" s="1168"/>
      <c r="D49" s="1168"/>
      <c r="E49" s="1172"/>
      <c r="F49" s="1172"/>
      <c r="G49" s="1172"/>
      <c r="H49" s="1172"/>
      <c r="I49" s="1172"/>
      <c r="J49" s="1172"/>
      <c r="K49" s="1172"/>
    </row>
    <row r="50" spans="1:25" s="242" customFormat="1" ht="6.5">
      <c r="A50" s="487"/>
      <c r="B50" s="413"/>
      <c r="C50" s="408"/>
      <c r="D50" s="415"/>
      <c r="E50" s="420"/>
      <c r="F50" s="421"/>
      <c r="G50" s="421"/>
      <c r="H50" s="421"/>
      <c r="I50" s="421"/>
      <c r="J50" s="421"/>
      <c r="K50" s="421"/>
      <c r="L50" s="487"/>
      <c r="M50" s="440"/>
      <c r="N50" s="440"/>
      <c r="O50" s="440"/>
      <c r="P50" s="440"/>
      <c r="Q50" s="440"/>
      <c r="R50" s="440"/>
      <c r="S50" s="440"/>
      <c r="T50" s="440"/>
      <c r="U50" s="440"/>
      <c r="V50" s="440"/>
      <c r="W50" s="440"/>
      <c r="X50" s="440"/>
      <c r="Y50" s="440"/>
    </row>
    <row r="51" spans="1:25" ht="66" customHeight="1">
      <c r="A51" s="488"/>
      <c r="B51" s="1175" t="s">
        <v>11327</v>
      </c>
      <c r="C51" s="1175"/>
      <c r="D51" s="1175"/>
      <c r="E51" s="1183"/>
      <c r="F51" s="1183"/>
      <c r="G51" s="1183"/>
      <c r="H51" s="1183"/>
      <c r="I51" s="1183"/>
      <c r="J51" s="1183"/>
      <c r="K51" s="1183"/>
      <c r="L51" s="486"/>
    </row>
    <row r="52" spans="1:25" s="242" customFormat="1" ht="6.5">
      <c r="A52" s="487"/>
      <c r="B52" s="418"/>
      <c r="C52" s="418"/>
      <c r="D52" s="418"/>
      <c r="E52" s="422"/>
      <c r="F52" s="422"/>
      <c r="G52" s="422"/>
      <c r="H52" s="422"/>
      <c r="I52" s="422"/>
      <c r="J52" s="422"/>
      <c r="K52" s="422"/>
      <c r="L52" s="487"/>
      <c r="M52" s="440"/>
      <c r="N52" s="440"/>
      <c r="O52" s="440"/>
      <c r="P52" s="440"/>
      <c r="Q52" s="440"/>
      <c r="R52" s="440"/>
      <c r="S52" s="440"/>
      <c r="T52" s="440"/>
      <c r="U52" s="440"/>
      <c r="V52" s="440"/>
      <c r="W52" s="440"/>
      <c r="X52" s="440"/>
      <c r="Y52" s="440"/>
    </row>
    <row r="53" spans="1:25" ht="70.5">
      <c r="A53" s="541"/>
      <c r="B53" s="1171" t="s">
        <v>11328</v>
      </c>
      <c r="C53" s="1171"/>
      <c r="D53" s="1171"/>
      <c r="E53" s="1172"/>
      <c r="F53" s="1172"/>
      <c r="G53" s="1172"/>
      <c r="H53" s="1172"/>
      <c r="I53" s="1172"/>
      <c r="J53" s="1172"/>
      <c r="K53" s="1172"/>
      <c r="L53" s="486"/>
    </row>
    <row r="54" spans="1:25" s="242" customFormat="1" ht="6.5">
      <c r="A54" s="487"/>
      <c r="B54" s="418"/>
      <c r="C54" s="418"/>
      <c r="D54" s="418"/>
      <c r="E54" s="418"/>
      <c r="F54" s="418"/>
      <c r="G54" s="418"/>
      <c r="H54" s="418"/>
      <c r="I54" s="418"/>
      <c r="J54" s="418"/>
      <c r="K54" s="418"/>
      <c r="L54" s="487"/>
      <c r="M54" s="440"/>
      <c r="N54" s="440"/>
      <c r="O54" s="440"/>
      <c r="P54" s="440"/>
      <c r="Q54" s="440"/>
      <c r="R54" s="440"/>
      <c r="S54" s="440"/>
      <c r="T54" s="440"/>
      <c r="U54" s="440"/>
      <c r="V54" s="440"/>
      <c r="W54" s="440"/>
      <c r="X54" s="440"/>
      <c r="Y54" s="440"/>
    </row>
    <row r="55" spans="1:25" ht="83">
      <c r="A55" s="540"/>
      <c r="B55" s="1171" t="s">
        <v>11376</v>
      </c>
      <c r="C55" s="1171"/>
      <c r="D55" s="1171"/>
      <c r="E55" s="1172"/>
      <c r="F55" s="1172"/>
      <c r="G55" s="1172"/>
      <c r="H55" s="1172"/>
      <c r="I55" s="1172"/>
      <c r="J55" s="1172"/>
      <c r="K55" s="1172"/>
      <c r="L55" s="486"/>
    </row>
    <row r="56" spans="1:25" s="242" customFormat="1" ht="6.5">
      <c r="A56" s="487"/>
      <c r="B56" s="418"/>
      <c r="C56" s="418"/>
      <c r="D56" s="418"/>
      <c r="E56" s="422"/>
      <c r="F56" s="422"/>
      <c r="G56" s="422"/>
      <c r="H56" s="422"/>
      <c r="I56" s="422"/>
      <c r="J56" s="422"/>
      <c r="K56" s="422"/>
      <c r="L56" s="487"/>
      <c r="M56" s="440"/>
      <c r="N56" s="440"/>
      <c r="O56" s="440"/>
      <c r="P56" s="440"/>
      <c r="Q56" s="440"/>
      <c r="R56" s="440"/>
      <c r="S56" s="440"/>
      <c r="T56" s="440"/>
      <c r="U56" s="440"/>
      <c r="V56" s="440"/>
      <c r="W56" s="440"/>
      <c r="X56" s="440"/>
      <c r="Y56" s="440"/>
    </row>
    <row r="57" spans="1:25" ht="85.9" customHeight="1">
      <c r="A57" s="540"/>
      <c r="B57" s="1171" t="s">
        <v>11329</v>
      </c>
      <c r="C57" s="1171"/>
      <c r="D57" s="1171"/>
      <c r="E57" s="1172"/>
      <c r="F57" s="1172"/>
      <c r="G57" s="1172"/>
      <c r="H57" s="1172"/>
      <c r="I57" s="1172"/>
      <c r="J57" s="1172"/>
      <c r="K57" s="1172"/>
      <c r="L57" s="486"/>
    </row>
    <row r="58" spans="1:25" s="242" customFormat="1" ht="6.5">
      <c r="A58" s="487"/>
      <c r="B58" s="418"/>
      <c r="C58" s="418"/>
      <c r="D58" s="418"/>
      <c r="E58" s="418"/>
      <c r="F58" s="418"/>
      <c r="G58" s="418"/>
      <c r="H58" s="418"/>
      <c r="I58" s="418"/>
      <c r="J58" s="418"/>
      <c r="K58" s="418"/>
      <c r="L58" s="487"/>
      <c r="M58" s="440"/>
      <c r="N58" s="440"/>
      <c r="O58" s="440"/>
      <c r="P58" s="440"/>
      <c r="Q58" s="440"/>
      <c r="R58" s="440"/>
      <c r="S58" s="440"/>
      <c r="T58" s="440"/>
      <c r="U58" s="440"/>
      <c r="V58" s="440"/>
      <c r="W58" s="440"/>
      <c r="X58" s="440"/>
      <c r="Y58" s="440"/>
    </row>
    <row r="59" spans="1:25" ht="32">
      <c r="A59" s="542"/>
      <c r="B59" s="1163" t="s">
        <v>11837</v>
      </c>
      <c r="C59" s="1163"/>
      <c r="D59" s="1163"/>
      <c r="E59" s="1174"/>
      <c r="F59" s="1174"/>
      <c r="G59" s="1174"/>
      <c r="H59" s="1174"/>
      <c r="I59" s="1174"/>
      <c r="J59" s="1174"/>
      <c r="K59" s="1174"/>
      <c r="L59" s="486"/>
    </row>
    <row r="60" spans="1:25" ht="9" customHeight="1">
      <c r="A60" s="542"/>
      <c r="B60" s="829"/>
      <c r="C60" s="829"/>
      <c r="D60" s="829"/>
      <c r="E60" s="829"/>
      <c r="F60" s="830"/>
      <c r="G60" s="830"/>
      <c r="H60" s="830"/>
      <c r="I60" s="830"/>
      <c r="J60" s="830"/>
      <c r="K60" s="830"/>
      <c r="L60" s="486"/>
    </row>
    <row r="61" spans="1:25" s="242" customFormat="1" ht="15" customHeight="1">
      <c r="A61" s="487"/>
      <c r="B61" s="1163" t="s">
        <v>11331</v>
      </c>
      <c r="C61" s="1163"/>
      <c r="D61" s="1163"/>
      <c r="E61" s="1174"/>
      <c r="F61" s="1174"/>
      <c r="G61" s="1174"/>
      <c r="H61" s="1174"/>
      <c r="I61" s="1174"/>
      <c r="J61" s="1174"/>
      <c r="K61" s="1174"/>
      <c r="L61" s="487"/>
      <c r="M61" s="440"/>
      <c r="N61" s="440"/>
      <c r="O61" s="440"/>
      <c r="P61" s="440"/>
      <c r="Q61" s="440"/>
      <c r="R61" s="440"/>
      <c r="S61" s="440"/>
      <c r="T61" s="440"/>
      <c r="U61" s="440"/>
      <c r="V61" s="440"/>
      <c r="W61" s="440"/>
      <c r="X61" s="440"/>
      <c r="Y61" s="440"/>
    </row>
    <row r="62" spans="1:25" s="242" customFormat="1" ht="15" customHeight="1">
      <c r="A62" s="487"/>
      <c r="B62" s="1163"/>
      <c r="C62" s="1163"/>
      <c r="D62" s="1163"/>
      <c r="E62" s="1174"/>
      <c r="F62" s="1174"/>
      <c r="G62" s="1174"/>
      <c r="H62" s="1174"/>
      <c r="I62" s="1174"/>
      <c r="J62" s="1174"/>
      <c r="K62" s="1174"/>
      <c r="L62" s="487"/>
      <c r="M62" s="440"/>
      <c r="N62" s="440"/>
      <c r="O62" s="440"/>
      <c r="P62" s="440"/>
      <c r="Q62" s="440"/>
      <c r="R62" s="440"/>
      <c r="S62" s="440"/>
      <c r="T62" s="440"/>
      <c r="U62" s="440"/>
      <c r="V62" s="440"/>
      <c r="W62" s="440"/>
      <c r="X62" s="440"/>
      <c r="Y62" s="440"/>
    </row>
    <row r="63" spans="1:25" s="242" customFormat="1" ht="8.25" customHeight="1">
      <c r="A63" s="487"/>
      <c r="B63" s="418"/>
      <c r="C63" s="418"/>
      <c r="D63" s="418"/>
      <c r="E63" s="418"/>
      <c r="F63" s="418"/>
      <c r="G63" s="418"/>
      <c r="H63" s="418"/>
      <c r="I63" s="418"/>
      <c r="J63" s="418"/>
      <c r="K63" s="418"/>
      <c r="L63" s="487"/>
      <c r="M63" s="440"/>
      <c r="N63" s="440"/>
      <c r="O63" s="440"/>
      <c r="P63" s="440"/>
      <c r="Q63" s="440"/>
      <c r="R63" s="440"/>
      <c r="S63" s="440"/>
      <c r="T63" s="440"/>
      <c r="U63" s="440"/>
      <c r="V63" s="440"/>
      <c r="W63" s="440"/>
      <c r="X63" s="440"/>
      <c r="Y63" s="440"/>
    </row>
    <row r="64" spans="1:25" ht="15" customHeight="1">
      <c r="A64" s="486"/>
      <c r="B64" s="1173" t="s">
        <v>11447</v>
      </c>
      <c r="C64" s="1173"/>
      <c r="D64" s="1173"/>
      <c r="E64" s="673"/>
      <c r="F64" s="1184" t="s">
        <v>11448</v>
      </c>
      <c r="G64" s="1184"/>
      <c r="H64" s="1184"/>
      <c r="I64" s="1184"/>
      <c r="J64" s="1184"/>
      <c r="K64" s="1184"/>
      <c r="L64" s="486"/>
    </row>
    <row r="65" spans="1:25" s="242" customFormat="1">
      <c r="A65" s="487"/>
      <c r="B65" s="1173"/>
      <c r="C65" s="1173"/>
      <c r="D65" s="1173"/>
      <c r="E65" s="674"/>
      <c r="F65" s="1184"/>
      <c r="G65" s="1184"/>
      <c r="H65" s="1184"/>
      <c r="I65" s="1184"/>
      <c r="J65" s="1184"/>
      <c r="K65" s="1184"/>
      <c r="L65" s="487"/>
      <c r="M65" s="440"/>
      <c r="N65" s="440"/>
      <c r="O65" s="440"/>
      <c r="P65" s="440"/>
      <c r="Q65" s="440"/>
      <c r="R65" s="440"/>
      <c r="S65" s="440"/>
      <c r="T65" s="440"/>
      <c r="U65" s="440"/>
      <c r="V65" s="440"/>
      <c r="W65" s="440"/>
      <c r="X65" s="440"/>
      <c r="Y65" s="440"/>
    </row>
    <row r="66" spans="1:25" s="242" customFormat="1" ht="6.5">
      <c r="A66" s="487"/>
      <c r="B66" s="418"/>
      <c r="C66" s="418"/>
      <c r="D66" s="418"/>
      <c r="E66" s="418"/>
      <c r="F66" s="418"/>
      <c r="G66" s="418"/>
      <c r="H66" s="418"/>
      <c r="I66" s="418"/>
      <c r="J66" s="418"/>
      <c r="K66" s="418"/>
      <c r="L66" s="487"/>
      <c r="M66" s="440"/>
      <c r="N66" s="440"/>
      <c r="O66" s="440"/>
      <c r="P66" s="440"/>
      <c r="Q66" s="440"/>
      <c r="R66" s="440"/>
      <c r="S66" s="440"/>
      <c r="T66" s="440"/>
      <c r="U66" s="440"/>
      <c r="V66" s="440"/>
      <c r="W66" s="440"/>
      <c r="X66" s="440"/>
      <c r="Y66" s="440"/>
    </row>
    <row r="67" spans="1:25">
      <c r="A67" s="486"/>
      <c r="B67" s="1170" t="s">
        <v>1931</v>
      </c>
      <c r="C67" s="1170"/>
      <c r="D67" s="1170"/>
      <c r="E67" s="1170"/>
      <c r="F67" s="1170"/>
      <c r="G67" s="1170" t="s">
        <v>1932</v>
      </c>
      <c r="H67" s="1170"/>
      <c r="I67" s="1170"/>
      <c r="J67" s="1170"/>
      <c r="K67" s="1170"/>
    </row>
    <row r="68" spans="1:25" s="242" customFormat="1">
      <c r="A68" s="487"/>
      <c r="B68" s="1169" t="s">
        <v>11474</v>
      </c>
      <c r="C68" s="1169"/>
      <c r="D68" s="1169"/>
      <c r="E68" s="1169"/>
      <c r="F68" s="1169"/>
      <c r="G68" s="1169" t="s">
        <v>11473</v>
      </c>
      <c r="H68" s="1169"/>
      <c r="I68" s="1169"/>
      <c r="J68" s="1169"/>
      <c r="K68" s="1169"/>
      <c r="L68" s="444"/>
      <c r="M68" s="440"/>
      <c r="N68" s="440"/>
      <c r="O68" s="440"/>
      <c r="P68" s="440"/>
      <c r="Q68" s="440"/>
      <c r="R68" s="440"/>
      <c r="S68" s="440"/>
      <c r="T68" s="440"/>
      <c r="U68" s="440"/>
      <c r="V68" s="440"/>
      <c r="W68" s="440"/>
      <c r="X68" s="440"/>
      <c r="Y68" s="440"/>
    </row>
    <row r="69" spans="1:25" ht="127.5" customHeight="1">
      <c r="A69" s="560"/>
      <c r="B69" s="414"/>
      <c r="C69" s="414"/>
      <c r="D69" s="414"/>
      <c r="E69" s="414"/>
      <c r="F69" s="414"/>
      <c r="G69" s="414"/>
      <c r="H69" s="414"/>
      <c r="I69" s="414"/>
      <c r="J69" s="414"/>
      <c r="K69" s="414"/>
    </row>
    <row r="70" spans="1:25">
      <c r="B70" s="1170" t="s">
        <v>1934</v>
      </c>
      <c r="C70" s="1170"/>
      <c r="D70" s="1170"/>
      <c r="E70" s="1170"/>
      <c r="F70" s="1170"/>
      <c r="G70" s="1170" t="s">
        <v>1935</v>
      </c>
      <c r="H70" s="1170"/>
      <c r="I70" s="1170"/>
      <c r="J70" s="1170"/>
      <c r="K70" s="1170"/>
    </row>
    <row r="71" spans="1:25">
      <c r="B71" s="1169" t="s">
        <v>11471</v>
      </c>
      <c r="C71" s="1169"/>
      <c r="D71" s="1169"/>
      <c r="E71" s="1169"/>
      <c r="F71" s="1169"/>
      <c r="G71" s="1169" t="s">
        <v>11472</v>
      </c>
      <c r="H71" s="1169"/>
      <c r="I71" s="1169"/>
      <c r="J71" s="1169"/>
      <c r="K71" s="1169"/>
    </row>
    <row r="72" spans="1:25" ht="141" customHeight="1">
      <c r="B72" s="414"/>
      <c r="C72" s="414"/>
      <c r="D72" s="414"/>
      <c r="E72" s="414"/>
      <c r="F72" s="414"/>
      <c r="G72" s="414"/>
      <c r="H72" s="414"/>
      <c r="I72" s="414"/>
      <c r="J72" s="414"/>
      <c r="K72" s="414"/>
    </row>
    <row r="74" spans="1:25">
      <c r="B74" s="1180" t="s">
        <v>11525</v>
      </c>
      <c r="C74" s="1180"/>
      <c r="D74" s="1180"/>
      <c r="E74" s="1180"/>
      <c r="F74" s="1180"/>
      <c r="G74" s="1180"/>
      <c r="H74" s="1180"/>
      <c r="I74" s="1180"/>
      <c r="J74" s="1180"/>
      <c r="K74" s="1180"/>
    </row>
    <row r="75" spans="1:25">
      <c r="B75" s="1180"/>
      <c r="C75" s="1180"/>
      <c r="D75" s="1180"/>
      <c r="E75" s="1180"/>
      <c r="F75" s="1180"/>
      <c r="G75" s="1180"/>
      <c r="H75" s="1180"/>
      <c r="I75" s="1180"/>
      <c r="J75" s="1180"/>
      <c r="K75" s="1180"/>
    </row>
    <row r="76" spans="1:25">
      <c r="B76" s="1180"/>
      <c r="C76" s="1180"/>
      <c r="D76" s="1180"/>
      <c r="E76" s="1180"/>
      <c r="F76" s="1180"/>
      <c r="G76" s="1180"/>
      <c r="H76" s="1180"/>
      <c r="I76" s="1180"/>
      <c r="J76" s="1180"/>
      <c r="K76" s="1180"/>
    </row>
    <row r="77" spans="1:25">
      <c r="B77" s="1180"/>
      <c r="C77" s="1180"/>
      <c r="D77" s="1180"/>
      <c r="E77" s="1180"/>
      <c r="F77" s="1180"/>
      <c r="G77" s="1180"/>
      <c r="H77" s="1180"/>
      <c r="I77" s="1180"/>
      <c r="J77" s="1180"/>
      <c r="K77" s="1180"/>
    </row>
    <row r="78" spans="1:25">
      <c r="B78" s="1180"/>
      <c r="C78" s="1180"/>
      <c r="D78" s="1180"/>
      <c r="E78" s="1180"/>
      <c r="F78" s="1180"/>
      <c r="G78" s="1180"/>
      <c r="H78" s="1180"/>
      <c r="I78" s="1180"/>
      <c r="J78" s="1180"/>
      <c r="K78" s="1180"/>
    </row>
    <row r="79" spans="1:25">
      <c r="B79" s="1180"/>
      <c r="C79" s="1180"/>
      <c r="D79" s="1180"/>
      <c r="E79" s="1180"/>
      <c r="F79" s="1180"/>
      <c r="G79" s="1180"/>
      <c r="H79" s="1180"/>
      <c r="I79" s="1180"/>
      <c r="J79" s="1180"/>
      <c r="K79" s="1180"/>
    </row>
    <row r="80" spans="1:25" s="438" customFormat="1">
      <c r="A80" s="448"/>
      <c r="B80" s="199"/>
      <c r="C80" s="199"/>
      <c r="D80" s="199"/>
      <c r="E80" s="199"/>
      <c r="F80" s="199"/>
      <c r="G80" s="199"/>
      <c r="H80" s="199"/>
      <c r="I80" s="199"/>
      <c r="J80" s="199"/>
      <c r="K80" s="199"/>
      <c r="L80" s="448"/>
    </row>
    <row r="81" spans="1:12" s="438" customFormat="1">
      <c r="A81" s="448"/>
      <c r="L81" s="448"/>
    </row>
    <row r="82" spans="1:12" s="438" customFormat="1">
      <c r="A82" s="448"/>
      <c r="L82" s="448"/>
    </row>
    <row r="83" spans="1:12" s="438" customFormat="1">
      <c r="A83" s="448"/>
      <c r="L83" s="448"/>
    </row>
    <row r="84" spans="1:12" s="438" customFormat="1">
      <c r="A84" s="448"/>
      <c r="L84" s="448"/>
    </row>
    <row r="85" spans="1:12" s="438" customFormat="1">
      <c r="A85" s="448"/>
      <c r="L85" s="448"/>
    </row>
    <row r="86" spans="1:12" s="438" customFormat="1">
      <c r="A86" s="448"/>
      <c r="L86" s="448"/>
    </row>
    <row r="87" spans="1:12" s="438" customFormat="1">
      <c r="A87" s="448"/>
      <c r="L87" s="448"/>
    </row>
    <row r="88" spans="1:12" s="438" customFormat="1">
      <c r="A88" s="448"/>
      <c r="L88" s="448"/>
    </row>
    <row r="89" spans="1:12" s="438" customFormat="1">
      <c r="A89" s="448"/>
      <c r="L89" s="448"/>
    </row>
    <row r="90" spans="1:12" s="438" customFormat="1">
      <c r="A90" s="448"/>
      <c r="L90" s="448"/>
    </row>
    <row r="91" spans="1:12" s="438" customFormat="1">
      <c r="A91" s="448"/>
      <c r="L91" s="448"/>
    </row>
    <row r="92" spans="1:12" s="438" customFormat="1">
      <c r="A92" s="448"/>
      <c r="L92" s="448"/>
    </row>
    <row r="93" spans="1:12" s="438" customFormat="1">
      <c r="A93" s="448"/>
      <c r="L93" s="448"/>
    </row>
    <row r="94" spans="1:12" s="438" customFormat="1">
      <c r="A94" s="448"/>
      <c r="L94" s="448"/>
    </row>
    <row r="95" spans="1:12" s="438" customFormat="1">
      <c r="A95" s="448"/>
      <c r="L95" s="448"/>
    </row>
    <row r="96" spans="1:12" s="438" customFormat="1">
      <c r="A96" s="448"/>
      <c r="L96" s="448"/>
    </row>
    <row r="97" spans="1:12" s="438" customFormat="1">
      <c r="A97" s="448"/>
      <c r="L97" s="448"/>
    </row>
    <row r="98" spans="1:12" s="438" customFormat="1">
      <c r="A98" s="448"/>
      <c r="L98" s="448"/>
    </row>
    <row r="99" spans="1:12" s="438" customFormat="1">
      <c r="A99" s="448"/>
      <c r="L99" s="448"/>
    </row>
    <row r="100" spans="1:12" s="438" customFormat="1">
      <c r="A100" s="448"/>
      <c r="L100" s="448"/>
    </row>
    <row r="101" spans="1:12" s="438" customFormat="1">
      <c r="A101" s="448"/>
      <c r="L101" s="448"/>
    </row>
    <row r="102" spans="1:12" s="438" customFormat="1">
      <c r="A102" s="448"/>
      <c r="L102" s="448"/>
    </row>
    <row r="103" spans="1:12" s="438" customFormat="1">
      <c r="A103" s="448"/>
      <c r="L103" s="448"/>
    </row>
    <row r="104" spans="1:12" s="438" customFormat="1">
      <c r="A104" s="448"/>
      <c r="L104" s="448"/>
    </row>
    <row r="105" spans="1:12" s="438" customFormat="1">
      <c r="A105" s="448"/>
      <c r="L105" s="448"/>
    </row>
    <row r="106" spans="1:12" s="438" customFormat="1">
      <c r="A106" s="448"/>
      <c r="L106" s="448"/>
    </row>
    <row r="107" spans="1:12" s="438" customFormat="1">
      <c r="A107" s="448"/>
      <c r="L107" s="448"/>
    </row>
    <row r="108" spans="1:12" s="438" customFormat="1">
      <c r="A108" s="448"/>
      <c r="L108" s="448"/>
    </row>
    <row r="109" spans="1:12" s="438" customFormat="1">
      <c r="A109" s="448"/>
      <c r="L109" s="448"/>
    </row>
    <row r="110" spans="1:12" s="438" customFormat="1">
      <c r="A110" s="448"/>
      <c r="L110" s="448"/>
    </row>
    <row r="111" spans="1:12" s="438" customFormat="1">
      <c r="A111" s="448"/>
      <c r="L111" s="448"/>
    </row>
    <row r="112" spans="1:12" s="438" customFormat="1">
      <c r="A112" s="448"/>
      <c r="L112" s="448"/>
    </row>
    <row r="113" spans="1:12" s="438" customFormat="1">
      <c r="A113" s="448"/>
      <c r="L113" s="448"/>
    </row>
    <row r="114" spans="1:12" s="438" customFormat="1">
      <c r="A114" s="448"/>
      <c r="L114" s="448"/>
    </row>
    <row r="115" spans="1:12" s="438" customFormat="1">
      <c r="A115" s="448"/>
      <c r="L115" s="448"/>
    </row>
    <row r="116" spans="1:12" s="438" customFormat="1">
      <c r="A116" s="448"/>
      <c r="L116" s="448"/>
    </row>
    <row r="117" spans="1:12" s="438" customFormat="1">
      <c r="A117" s="448"/>
      <c r="L117" s="448"/>
    </row>
    <row r="118" spans="1:12" s="438" customFormat="1">
      <c r="A118" s="448"/>
      <c r="L118" s="448"/>
    </row>
    <row r="119" spans="1:12" s="438" customFormat="1">
      <c r="A119" s="448"/>
      <c r="L119" s="448"/>
    </row>
    <row r="120" spans="1:12" s="438" customFormat="1">
      <c r="A120" s="448"/>
      <c r="L120" s="448"/>
    </row>
    <row r="121" spans="1:12" s="438" customFormat="1">
      <c r="A121" s="448"/>
      <c r="L121" s="448"/>
    </row>
    <row r="122" spans="1:12" s="438" customFormat="1">
      <c r="A122" s="448"/>
      <c r="L122" s="448"/>
    </row>
    <row r="123" spans="1:12" s="438" customFormat="1">
      <c r="A123" s="448"/>
      <c r="L123" s="448"/>
    </row>
    <row r="124" spans="1:12" s="438" customFormat="1">
      <c r="A124" s="448"/>
      <c r="L124" s="448"/>
    </row>
    <row r="125" spans="1:12" s="438" customFormat="1">
      <c r="A125" s="448"/>
      <c r="L125" s="448"/>
    </row>
    <row r="126" spans="1:12" s="438" customFormat="1">
      <c r="A126" s="448"/>
      <c r="L126" s="448"/>
    </row>
    <row r="127" spans="1:12" s="438" customFormat="1">
      <c r="A127" s="448"/>
      <c r="L127" s="448"/>
    </row>
    <row r="128" spans="1:12" s="438" customFormat="1">
      <c r="A128" s="448"/>
      <c r="L128" s="448"/>
    </row>
    <row r="129" spans="1:12" s="438" customFormat="1">
      <c r="A129" s="448"/>
      <c r="L129" s="448"/>
    </row>
    <row r="130" spans="1:12" s="438" customFormat="1">
      <c r="A130" s="448"/>
      <c r="L130" s="448"/>
    </row>
    <row r="131" spans="1:12" s="438" customFormat="1">
      <c r="A131" s="448"/>
      <c r="L131" s="448"/>
    </row>
    <row r="132" spans="1:12" s="438" customFormat="1">
      <c r="A132" s="448"/>
      <c r="L132" s="448"/>
    </row>
    <row r="133" spans="1:12" s="438" customFormat="1">
      <c r="A133" s="448"/>
      <c r="L133" s="448"/>
    </row>
    <row r="134" spans="1:12" s="438" customFormat="1">
      <c r="A134" s="448"/>
      <c r="L134" s="448"/>
    </row>
    <row r="135" spans="1:12" s="438" customFormat="1">
      <c r="A135" s="448"/>
      <c r="L135" s="448"/>
    </row>
    <row r="136" spans="1:12" s="438" customFormat="1">
      <c r="A136" s="448"/>
      <c r="L136" s="448"/>
    </row>
    <row r="137" spans="1:12" s="438" customFormat="1">
      <c r="A137" s="448"/>
      <c r="L137" s="448"/>
    </row>
    <row r="138" spans="1:12" s="438" customFormat="1">
      <c r="A138" s="448"/>
      <c r="L138" s="448"/>
    </row>
    <row r="139" spans="1:12" s="438" customFormat="1">
      <c r="A139" s="448"/>
      <c r="L139" s="448"/>
    </row>
    <row r="140" spans="1:12" s="438" customFormat="1">
      <c r="A140" s="448"/>
      <c r="L140" s="448"/>
    </row>
    <row r="141" spans="1:12" s="438" customFormat="1">
      <c r="A141" s="448"/>
      <c r="L141" s="448"/>
    </row>
    <row r="142" spans="1:12" s="438" customFormat="1">
      <c r="A142" s="448"/>
      <c r="L142" s="448"/>
    </row>
    <row r="143" spans="1:12" s="438" customFormat="1">
      <c r="A143" s="448"/>
      <c r="L143" s="448"/>
    </row>
    <row r="144" spans="1:12" s="438" customFormat="1">
      <c r="A144" s="448"/>
      <c r="L144" s="448"/>
    </row>
    <row r="145" spans="1:12" s="438" customFormat="1">
      <c r="A145" s="448"/>
      <c r="L145" s="448"/>
    </row>
    <row r="146" spans="1:12" s="438" customFormat="1">
      <c r="A146" s="448"/>
      <c r="L146" s="448"/>
    </row>
    <row r="147" spans="1:12" s="438" customFormat="1">
      <c r="A147" s="448"/>
      <c r="L147" s="448"/>
    </row>
    <row r="148" spans="1:12" s="438" customFormat="1">
      <c r="A148" s="448"/>
      <c r="L148" s="448"/>
    </row>
    <row r="149" spans="1:12" s="438" customFormat="1">
      <c r="A149" s="448"/>
      <c r="L149" s="448"/>
    </row>
    <row r="150" spans="1:12" s="438" customFormat="1">
      <c r="A150" s="448"/>
      <c r="L150" s="448"/>
    </row>
    <row r="151" spans="1:12" s="438" customFormat="1">
      <c r="A151" s="448"/>
      <c r="L151" s="448"/>
    </row>
    <row r="152" spans="1:12" s="438" customFormat="1">
      <c r="A152" s="448"/>
      <c r="L152" s="448"/>
    </row>
    <row r="153" spans="1:12" s="438" customFormat="1">
      <c r="A153" s="448"/>
      <c r="L153" s="448"/>
    </row>
    <row r="154" spans="1:12" s="438" customFormat="1">
      <c r="A154" s="448"/>
      <c r="L154" s="448"/>
    </row>
    <row r="155" spans="1:12" s="438" customFormat="1">
      <c r="A155" s="448"/>
      <c r="B155" s="199"/>
      <c r="C155" s="199"/>
      <c r="D155" s="199"/>
      <c r="E155" s="199"/>
      <c r="F155" s="199"/>
      <c r="G155" s="199"/>
      <c r="H155" s="199"/>
      <c r="I155" s="199"/>
      <c r="J155" s="199"/>
      <c r="K155" s="199"/>
      <c r="L155" s="448"/>
    </row>
    <row r="156" spans="1:12" s="438" customFormat="1">
      <c r="A156" s="448"/>
      <c r="B156" s="199"/>
      <c r="C156" s="199"/>
      <c r="D156" s="199"/>
      <c r="E156" s="199"/>
      <c r="F156" s="199"/>
      <c r="G156" s="199"/>
      <c r="H156" s="199"/>
      <c r="I156" s="199"/>
      <c r="J156" s="199"/>
      <c r="K156" s="199"/>
      <c r="L156" s="448"/>
    </row>
    <row r="157" spans="1:12" s="438" customFormat="1">
      <c r="A157" s="448"/>
      <c r="B157" s="199"/>
      <c r="C157" s="199"/>
      <c r="D157" s="199"/>
      <c r="E157" s="199"/>
      <c r="F157" s="199"/>
      <c r="G157" s="199"/>
      <c r="H157" s="199"/>
      <c r="I157" s="199"/>
      <c r="J157" s="199"/>
      <c r="K157" s="199"/>
      <c r="L157" s="448"/>
    </row>
    <row r="158" spans="1:12" s="438" customFormat="1">
      <c r="A158" s="448"/>
      <c r="B158" s="199"/>
      <c r="C158" s="199"/>
      <c r="D158" s="199"/>
      <c r="E158" s="199"/>
      <c r="F158" s="199"/>
      <c r="G158" s="199"/>
      <c r="H158" s="199"/>
      <c r="I158" s="199"/>
      <c r="J158" s="199"/>
      <c r="K158" s="199"/>
      <c r="L158" s="448"/>
    </row>
    <row r="159" spans="1:12" s="438" customFormat="1">
      <c r="A159" s="448"/>
      <c r="B159" s="199"/>
      <c r="C159" s="199"/>
      <c r="D159" s="199"/>
      <c r="E159" s="199"/>
      <c r="F159" s="199"/>
      <c r="G159" s="199"/>
      <c r="H159" s="199"/>
      <c r="I159" s="199"/>
      <c r="J159" s="199"/>
      <c r="K159" s="199"/>
      <c r="L159" s="448"/>
    </row>
    <row r="160" spans="1:12" s="438" customFormat="1">
      <c r="A160" s="448"/>
      <c r="B160" s="199"/>
      <c r="C160" s="199"/>
      <c r="D160" s="199"/>
      <c r="E160" s="199"/>
      <c r="F160" s="199"/>
      <c r="G160" s="199"/>
      <c r="H160" s="199"/>
      <c r="I160" s="199"/>
      <c r="J160" s="199"/>
      <c r="K160" s="199"/>
      <c r="L160" s="448"/>
    </row>
    <row r="161" spans="1:12" s="438" customFormat="1">
      <c r="A161" s="448"/>
      <c r="B161" s="199"/>
      <c r="C161" s="199"/>
      <c r="D161" s="199"/>
      <c r="E161" s="199"/>
      <c r="F161" s="199"/>
      <c r="G161" s="199"/>
      <c r="H161" s="199"/>
      <c r="I161" s="199"/>
      <c r="J161" s="199"/>
      <c r="K161" s="199"/>
      <c r="L161" s="448"/>
    </row>
    <row r="162" spans="1:12" s="438" customFormat="1">
      <c r="A162" s="448"/>
      <c r="B162" s="199"/>
      <c r="C162" s="199"/>
      <c r="D162" s="199"/>
      <c r="E162" s="199"/>
      <c r="F162" s="199"/>
      <c r="G162" s="199"/>
      <c r="H162" s="199"/>
      <c r="I162" s="199"/>
      <c r="J162" s="199"/>
      <c r="K162" s="199"/>
      <c r="L162" s="448"/>
    </row>
    <row r="163" spans="1:12" s="438" customFormat="1">
      <c r="A163" s="448"/>
      <c r="B163" s="199"/>
      <c r="C163" s="199"/>
      <c r="D163" s="199"/>
      <c r="E163" s="199"/>
      <c r="F163" s="199"/>
      <c r="G163" s="199"/>
      <c r="H163" s="199"/>
      <c r="I163" s="199"/>
      <c r="J163" s="199"/>
      <c r="K163" s="199"/>
      <c r="L163" s="448"/>
    </row>
    <row r="164" spans="1:12" s="438" customFormat="1">
      <c r="A164" s="448"/>
      <c r="B164" s="199"/>
      <c r="C164" s="199"/>
      <c r="D164" s="199"/>
      <c r="E164" s="199"/>
      <c r="F164" s="199"/>
      <c r="G164" s="199"/>
      <c r="H164" s="199"/>
      <c r="I164" s="199"/>
      <c r="J164" s="199"/>
      <c r="K164" s="199"/>
      <c r="L164" s="448"/>
    </row>
    <row r="165" spans="1:12" s="438" customFormat="1">
      <c r="A165" s="448"/>
      <c r="B165" s="199"/>
      <c r="C165" s="199"/>
      <c r="D165" s="199"/>
      <c r="E165" s="199"/>
      <c r="F165" s="199"/>
      <c r="G165" s="199"/>
      <c r="H165" s="199"/>
      <c r="I165" s="199"/>
      <c r="J165" s="199"/>
      <c r="K165" s="199"/>
      <c r="L165" s="448"/>
    </row>
    <row r="166" spans="1:12" s="438" customFormat="1">
      <c r="A166" s="448"/>
      <c r="B166" s="199"/>
      <c r="C166" s="199"/>
      <c r="D166" s="199"/>
      <c r="E166" s="199"/>
      <c r="F166" s="199"/>
      <c r="G166" s="199"/>
      <c r="H166" s="199"/>
      <c r="I166" s="199"/>
      <c r="J166" s="199"/>
      <c r="K166" s="199"/>
      <c r="L166" s="448"/>
    </row>
    <row r="167" spans="1:12" s="438" customFormat="1">
      <c r="A167" s="448"/>
      <c r="B167" s="199"/>
      <c r="C167" s="199"/>
      <c r="D167" s="199"/>
      <c r="E167" s="199"/>
      <c r="F167" s="199"/>
      <c r="G167" s="199"/>
      <c r="H167" s="199"/>
      <c r="I167" s="199"/>
      <c r="J167" s="199"/>
      <c r="K167" s="199"/>
      <c r="L167" s="448"/>
    </row>
    <row r="168" spans="1:12" s="438" customFormat="1">
      <c r="A168" s="448"/>
      <c r="B168" s="199"/>
      <c r="C168" s="199"/>
      <c r="D168" s="199"/>
      <c r="E168" s="199"/>
      <c r="F168" s="199"/>
      <c r="G168" s="199"/>
      <c r="H168" s="199"/>
      <c r="I168" s="199"/>
      <c r="J168" s="199"/>
      <c r="K168" s="199"/>
      <c r="L168" s="448"/>
    </row>
    <row r="169" spans="1:12" s="438" customFormat="1">
      <c r="A169" s="448"/>
      <c r="B169" s="199"/>
      <c r="C169" s="199"/>
      <c r="D169" s="199"/>
      <c r="E169" s="199"/>
      <c r="F169" s="199"/>
      <c r="G169" s="199"/>
      <c r="H169" s="199"/>
      <c r="I169" s="199"/>
      <c r="J169" s="199"/>
      <c r="K169" s="199"/>
      <c r="L169" s="448"/>
    </row>
    <row r="170" spans="1:12" s="438" customFormat="1">
      <c r="A170" s="448"/>
      <c r="B170" s="199"/>
      <c r="C170" s="199"/>
      <c r="D170" s="199"/>
      <c r="E170" s="199"/>
      <c r="F170" s="199"/>
      <c r="G170" s="199"/>
      <c r="H170" s="199"/>
      <c r="I170" s="199"/>
      <c r="J170" s="199"/>
      <c r="K170" s="199"/>
      <c r="L170" s="448"/>
    </row>
  </sheetData>
  <mergeCells count="61">
    <mergeCell ref="J45:K45"/>
    <mergeCell ref="F42:K42"/>
    <mergeCell ref="B45:D45"/>
    <mergeCell ref="B42:D44"/>
    <mergeCell ref="E34:K34"/>
    <mergeCell ref="F35:K35"/>
    <mergeCell ref="F36:K36"/>
    <mergeCell ref="B40:K40"/>
    <mergeCell ref="F44:K44"/>
    <mergeCell ref="B74:K79"/>
    <mergeCell ref="B26:D30"/>
    <mergeCell ref="G67:K67"/>
    <mergeCell ref="B67:F67"/>
    <mergeCell ref="F30:K30"/>
    <mergeCell ref="B47:K47"/>
    <mergeCell ref="B49:D49"/>
    <mergeCell ref="E49:K49"/>
    <mergeCell ref="B51:D51"/>
    <mergeCell ref="E51:K51"/>
    <mergeCell ref="F64:K65"/>
    <mergeCell ref="F26:K26"/>
    <mergeCell ref="F28:K28"/>
    <mergeCell ref="G68:K68"/>
    <mergeCell ref="G71:K71"/>
    <mergeCell ref="B71:F71"/>
    <mergeCell ref="B53:D53"/>
    <mergeCell ref="E53:K53"/>
    <mergeCell ref="B55:D55"/>
    <mergeCell ref="E55:K55"/>
    <mergeCell ref="E12:K12"/>
    <mergeCell ref="B12:D12"/>
    <mergeCell ref="B22:D22"/>
    <mergeCell ref="E22:K22"/>
    <mergeCell ref="F24:K24"/>
    <mergeCell ref="E14:K14"/>
    <mergeCell ref="B18:K18"/>
    <mergeCell ref="E16:K16"/>
    <mergeCell ref="F38:K38"/>
    <mergeCell ref="B34:D38"/>
    <mergeCell ref="E37:K37"/>
    <mergeCell ref="B32:K32"/>
    <mergeCell ref="B68:F68"/>
    <mergeCell ref="G70:K70"/>
    <mergeCell ref="B70:F70"/>
    <mergeCell ref="B57:D57"/>
    <mergeCell ref="E57:K57"/>
    <mergeCell ref="B64:D65"/>
    <mergeCell ref="E61:K62"/>
    <mergeCell ref="B61:D62"/>
    <mergeCell ref="B59:D59"/>
    <mergeCell ref="E59:K59"/>
    <mergeCell ref="B24:D24"/>
    <mergeCell ref="J2:K2"/>
    <mergeCell ref="J3:K3"/>
    <mergeCell ref="B3:F3"/>
    <mergeCell ref="B6:K6"/>
    <mergeCell ref="E20:K20"/>
    <mergeCell ref="B16:D16"/>
    <mergeCell ref="B4:K4"/>
    <mergeCell ref="B8:K8"/>
    <mergeCell ref="E10:K10"/>
  </mergeCells>
  <conditionalFormatting sqref="E20">
    <cfRule type="containsBlanks" dxfId="428" priority="29">
      <formula>LEN(TRIM(E20))=0</formula>
    </cfRule>
  </conditionalFormatting>
  <conditionalFormatting sqref="E53:K53">
    <cfRule type="containsBlanks" dxfId="427" priority="28">
      <formula>LEN(TRIM(E53))=0</formula>
    </cfRule>
  </conditionalFormatting>
  <conditionalFormatting sqref="E51:K51">
    <cfRule type="containsBlanks" dxfId="426" priority="27">
      <formula>LEN(TRIM(E51))=0</formula>
    </cfRule>
  </conditionalFormatting>
  <conditionalFormatting sqref="E49:K49">
    <cfRule type="containsBlanks" dxfId="425" priority="26">
      <formula>LEN(TRIM(E49))=0</formula>
    </cfRule>
  </conditionalFormatting>
  <conditionalFormatting sqref="E26">
    <cfRule type="containsBlanks" dxfId="424" priority="25">
      <formula>LEN(TRIM(E26))=0</formula>
    </cfRule>
  </conditionalFormatting>
  <conditionalFormatting sqref="E55:K55">
    <cfRule type="containsBlanks" dxfId="423" priority="23">
      <formula>LEN(TRIM(E55))=0</formula>
    </cfRule>
  </conditionalFormatting>
  <conditionalFormatting sqref="E57:K57">
    <cfRule type="containsBlanks" dxfId="422" priority="24">
      <formula>LEN(TRIM(E57))=0</formula>
    </cfRule>
  </conditionalFormatting>
  <conditionalFormatting sqref="E64">
    <cfRule type="containsBlanks" dxfId="421" priority="21">
      <formula>LEN(TRIM(E64))=0</formula>
    </cfRule>
  </conditionalFormatting>
  <conditionalFormatting sqref="E16:K16">
    <cfRule type="containsBlanks" dxfId="420" priority="18">
      <formula>LEN(TRIM(E16))=0</formula>
    </cfRule>
  </conditionalFormatting>
  <conditionalFormatting sqref="E10">
    <cfRule type="containsBlanks" dxfId="419" priority="17">
      <formula>LEN(TRIM(E10))=0</formula>
    </cfRule>
  </conditionalFormatting>
  <conditionalFormatting sqref="E14">
    <cfRule type="containsBlanks" dxfId="418" priority="16">
      <formula>LEN(TRIM(E14))=0</formula>
    </cfRule>
  </conditionalFormatting>
  <conditionalFormatting sqref="E12:K12">
    <cfRule type="containsBlanks" dxfId="417" priority="15">
      <formula>LEN(TRIM(E12))=0</formula>
    </cfRule>
  </conditionalFormatting>
  <conditionalFormatting sqref="E22:K22">
    <cfRule type="containsBlanks" dxfId="416" priority="14">
      <formula>LEN(TRIM(E22))=0</formula>
    </cfRule>
  </conditionalFormatting>
  <conditionalFormatting sqref="E24">
    <cfRule type="containsBlanks" dxfId="415" priority="11">
      <formula>LEN(TRIM(E24))=0</formula>
    </cfRule>
  </conditionalFormatting>
  <conditionalFormatting sqref="E28">
    <cfRule type="containsBlanks" dxfId="414" priority="10">
      <formula>LEN(TRIM(E28))=0</formula>
    </cfRule>
  </conditionalFormatting>
  <conditionalFormatting sqref="E30">
    <cfRule type="containsBlanks" dxfId="413" priority="9">
      <formula>LEN(TRIM(E30))=0</formula>
    </cfRule>
  </conditionalFormatting>
  <conditionalFormatting sqref="E34">
    <cfRule type="containsBlanks" dxfId="412" priority="8">
      <formula>LEN(TRIM(E34))=0</formula>
    </cfRule>
  </conditionalFormatting>
  <conditionalFormatting sqref="E35">
    <cfRule type="containsBlanks" dxfId="411" priority="7">
      <formula>LEN(TRIM(E35))=0</formula>
    </cfRule>
  </conditionalFormatting>
  <conditionalFormatting sqref="E37:K37">
    <cfRule type="containsBlanks" dxfId="410" priority="6">
      <formula>LEN(TRIM(E37))=0</formula>
    </cfRule>
  </conditionalFormatting>
  <conditionalFormatting sqref="E38">
    <cfRule type="containsBlanks" dxfId="409" priority="1">
      <formula>LEN(TRIM(E38))=0</formula>
    </cfRule>
  </conditionalFormatting>
  <pageMargins left="0.23622047244094491" right="0.23622047244094491" top="0.74803149606299213" bottom="0.74803149606299213" header="0.31496062992125984" footer="0.31496062992125984"/>
  <pageSetup paperSize="9" scale="76" fitToHeight="0" orientation="portrait" r:id="rId1"/>
  <rowBreaks count="1" manualBreakCount="1">
    <brk id="52" min="1" max="10"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'C:\Users\monique\Desktop\[Cópia de 1D_0903_0001_01.xlsx]Aux'!#REF!</xm:f>
          </x14:formula1>
          <xm:sqref>E10:K10</xm:sqref>
        </x14:dataValidation>
        <x14:dataValidation type="list" allowBlank="1" showInputMessage="1" showErrorMessage="1">
          <x14:formula1>
            <xm:f>'C:\Users\monique\Desktop\[Cópia de 1D_0903_0001_01.xlsx]SH'!#REF!</xm:f>
          </x14:formula1>
          <xm:sqref>E20</xm:sqref>
        </x14:dataValidation>
        <x14:dataValidation type="list" allowBlank="1" showInputMessage="1" showErrorMessage="1">
          <x14:formula1>
            <xm:f>Tabelas!$C$7:$C$9</xm:f>
          </x14:formula1>
          <xm:sqref>E14:K14</xm:sqref>
        </x14:dataValidation>
        <x14:dataValidation type="list" allowBlank="1" showInputMessage="1" showErrorMessage="1">
          <x14:formula1>
            <xm:f>Tabelas!$A$9</xm:f>
          </x14:formula1>
          <xm:sqref>E26 E24 E28 E30</xm:sqref>
        </x14:dataValidation>
        <x14:dataValidation type="list" allowBlank="1" showInputMessage="1" showErrorMessage="1">
          <x14:formula1>
            <xm:f>Tabelas!$A$6:$A$7</xm:f>
          </x14:formula1>
          <xm:sqref>E64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AF38"/>
  <sheetViews>
    <sheetView zoomScale="102" zoomScaleNormal="102" zoomScaleSheetLayoutView="100" workbookViewId="0">
      <selection activeCell="E36" sqref="E36:E37"/>
    </sheetView>
  </sheetViews>
  <sheetFormatPr defaultColWidth="16.453125" defaultRowHeight="14.5"/>
  <cols>
    <col min="1" max="1" width="17.1796875" style="84" customWidth="1"/>
    <col min="2" max="2" width="22.1796875" style="84" customWidth="1"/>
    <col min="3" max="3" width="9.1796875" style="84" customWidth="1"/>
    <col min="4" max="4" width="10.81640625" style="84" customWidth="1"/>
    <col min="5" max="6" width="12.81640625" style="84" customWidth="1"/>
    <col min="7" max="7" width="12.453125" style="84" customWidth="1"/>
    <col min="8" max="8" width="11.1796875" style="84" customWidth="1"/>
    <col min="9" max="9" width="8.81640625" style="84" customWidth="1"/>
    <col min="10" max="10" width="12" style="84" customWidth="1"/>
    <col min="11" max="11" width="17" style="84" customWidth="1"/>
    <col min="12" max="12" width="14.453125" style="84" bestFit="1" customWidth="1"/>
    <col min="13" max="13" width="7" style="84" hidden="1" customWidth="1"/>
    <col min="14" max="15" width="10.1796875" style="84" hidden="1" customWidth="1"/>
    <col min="16" max="16" width="15.453125" style="84" hidden="1" customWidth="1"/>
    <col min="17" max="17" width="11.54296875" style="84" hidden="1" customWidth="1"/>
    <col min="18" max="18" width="2.453125" style="543" customWidth="1"/>
    <col min="19" max="19" width="76.81640625" style="543" bestFit="1" customWidth="1"/>
    <col min="20" max="20" width="16.453125" style="550"/>
    <col min="21" max="32" width="16.453125" style="543"/>
    <col min="33" max="16384" width="16.453125" style="545"/>
  </cols>
  <sheetData>
    <row r="1" spans="1:32" ht="62.25" customHeight="1">
      <c r="A1" s="1194" t="s">
        <v>11526</v>
      </c>
      <c r="B1" s="1194"/>
      <c r="C1" s="1194"/>
      <c r="D1" s="1194"/>
      <c r="E1" s="1194"/>
      <c r="F1" s="1194"/>
      <c r="G1" s="1194"/>
      <c r="H1" s="1194"/>
      <c r="I1" s="1194"/>
      <c r="J1" s="1196"/>
      <c r="K1" s="1196"/>
    </row>
    <row r="2" spans="1:32" ht="19.5" customHeight="1">
      <c r="A2" s="1195" t="s">
        <v>11175</v>
      </c>
      <c r="B2" s="1195"/>
      <c r="C2" s="1195"/>
      <c r="D2" s="1195"/>
      <c r="E2" s="1195"/>
      <c r="F2" s="1195"/>
      <c r="G2" s="1195"/>
      <c r="H2" s="1195"/>
      <c r="I2" s="1195"/>
      <c r="J2" s="1195"/>
      <c r="K2" s="1195"/>
      <c r="L2" s="616"/>
      <c r="M2" s="423"/>
      <c r="N2" s="423"/>
      <c r="O2" s="423"/>
      <c r="P2" s="608">
        <v>211.79</v>
      </c>
      <c r="Q2" s="617">
        <f ca="1">TODAY()</f>
        <v>44508</v>
      </c>
      <c r="S2" s="544"/>
      <c r="T2" s="543"/>
    </row>
    <row r="3" spans="1:32" s="548" customFormat="1" ht="52">
      <c r="A3" s="618" t="s">
        <v>1969</v>
      </c>
      <c r="B3" s="619" t="s">
        <v>11352</v>
      </c>
      <c r="C3" s="619" t="s">
        <v>1925</v>
      </c>
      <c r="D3" s="619" t="s">
        <v>1926</v>
      </c>
      <c r="E3" s="619" t="s">
        <v>11356</v>
      </c>
      <c r="F3" s="619" t="s">
        <v>11357</v>
      </c>
      <c r="G3" s="619" t="s">
        <v>11162</v>
      </c>
      <c r="H3" s="619" t="s">
        <v>11451</v>
      </c>
      <c r="I3" s="619" t="s">
        <v>11386</v>
      </c>
      <c r="J3" s="619" t="s">
        <v>11191</v>
      </c>
      <c r="K3" s="619" t="s">
        <v>11389</v>
      </c>
      <c r="L3" s="620" t="s">
        <v>11163</v>
      </c>
      <c r="M3" s="621" t="s">
        <v>11377</v>
      </c>
      <c r="N3" s="622" t="s">
        <v>11176</v>
      </c>
      <c r="O3" s="623" t="s">
        <v>11390</v>
      </c>
      <c r="P3" s="624" t="s">
        <v>11178</v>
      </c>
      <c r="Q3" s="625" t="s">
        <v>11201</v>
      </c>
      <c r="R3" s="546"/>
      <c r="S3" s="547"/>
      <c r="T3" s="546"/>
      <c r="U3" s="546"/>
      <c r="V3" s="546"/>
      <c r="W3" s="546"/>
      <c r="X3" s="546"/>
      <c r="Y3" s="546"/>
      <c r="Z3" s="546"/>
      <c r="AA3" s="546"/>
      <c r="AB3" s="546"/>
      <c r="AC3" s="546"/>
      <c r="AD3" s="546"/>
      <c r="AE3" s="546"/>
      <c r="AF3" s="546"/>
    </row>
    <row r="4" spans="1:32" s="551" customFormat="1">
      <c r="A4" s="626">
        <f>+Formulário!M7</f>
        <v>0</v>
      </c>
      <c r="B4" s="870"/>
      <c r="C4" s="871"/>
      <c r="D4" s="875" t="s">
        <v>11452</v>
      </c>
      <c r="E4" s="871"/>
      <c r="F4" s="870"/>
      <c r="G4" s="870"/>
      <c r="H4" s="874"/>
      <c r="I4" s="872"/>
      <c r="J4" s="873"/>
      <c r="K4" s="723"/>
      <c r="L4" s="627" t="str">
        <f>IF(Table2[[#This Row],[Nome completo]]="","",IF(COUNTA(Table2[[#This Row],[Estado Civil]:[Incapacidade igual ou superior a 60%?]])&lt;8,"NÃO","OK"))</f>
        <v/>
      </c>
      <c r="M4" s="628" t="s">
        <v>11164</v>
      </c>
      <c r="N4" s="629" t="str">
        <f t="shared" ref="N4:N14" si="0">IFERROR(IF(OR(RIGHT(G4,1)-(11-((9*LEFT(G4,1)+8*MID(G4,2,1)+7*MID(G4,3,1)+6*MID(G4,4,1)+5*MID(G4,5,1)+4*MID(G4,6,1)+3*MID(G4,7,1)+2*MID(G4,8,1))-(11*INT((9*LEFT(G4,1)+8*MID(G4,2,1)+7*MID(G4,3,1)+6*MID(G4,4,1)+5*MID(G4,5,1)+4*MID(G4,6,1)+3*MID(G4,7,1)+2*MID(G4,8,1))/11))))=0,RIGHT(G4,1)-(11-((9*LEFT(G4,1)+8*MID(G4,2,1)+7*MID(G4,3,1)+6*MID(G4,4,1)+5*MID(G4,5,1)+4*MID(G4,6,1)+3*MID(G4,7,1)+2*MID(G4,8,1))-(11*INT((9*LEFT(G4,1)+8*MID(G4,2,1)+7*MID(G4,3,1)+6*MID(G4,4,1)+5*MID(G4,5,1)+4*MID(G4,6,1)+3*MID(G4,7,1)+2*MID(G4,8,1))/11))))=-11,RIGHT(G4,1)-(11-((9*LEFT(G4,1)+8*MID(G4,2,1)+7*MID(G4,3,1)+6*MID(G4,4,1)+5*MID(G4,5,1)+4*MID(G4,6,1)+3*MID(G4,7,1)+2*MID(G4,8,1))-(11*INT((9*LEFT(G4,1)+8*MID(G4,2,1)+7*MID(G4,3,1)+6*MID(G4,4,1)+5*MID(G4,5,1)+4*MID(G4,6,1)+3*MID(G4,7,1)+2*MID(G4,8,1))/11))))=-10),"","X"),"")</f>
        <v/>
      </c>
      <c r="O4" s="630" t="str">
        <f>IF(Table2[[#This Row],[Idade]]="","",IF(OR(Table2[[#This Row],[Idade]]&gt;65,AND(Table2[[#This Row],[Idade]]&gt;17,Table2[[#This Row],[Idade]]&lt;26)),"Rend",""))</f>
        <v/>
      </c>
      <c r="P4" s="631" t="str">
        <f>IF(Table2[[#This Row],[Idade]]="","",IF(OR(Table2[[#This Row],[Rendimento anual do membro do agregado superior à pensão social (€)]]="Não",Table2[[#This Row],[Idade]]&lt;18),"Dep"))</f>
        <v/>
      </c>
      <c r="Q4" s="632" t="str">
        <f>IF(Table2[[#This Row],[Data de nascimento
(AAAA-MM-DD)]]="","",DATEDIF(Table2[[#This Row],[Data de nascimento
(AAAA-MM-DD)]],$Q$2,"Y"))</f>
        <v/>
      </c>
      <c r="R4" s="549"/>
      <c r="S4" s="547"/>
      <c r="T4" s="550"/>
      <c r="U4" s="549"/>
      <c r="V4" s="549"/>
      <c r="W4" s="549"/>
      <c r="X4" s="549"/>
      <c r="Y4" s="549"/>
      <c r="Z4" s="549"/>
      <c r="AA4" s="549"/>
      <c r="AB4" s="549"/>
      <c r="AC4" s="549"/>
      <c r="AD4" s="549"/>
      <c r="AE4" s="549"/>
      <c r="AF4" s="549"/>
    </row>
    <row r="5" spans="1:32" s="551" customFormat="1">
      <c r="A5" s="633"/>
      <c r="B5" s="862"/>
      <c r="C5" s="863"/>
      <c r="D5" s="863"/>
      <c r="E5" s="863"/>
      <c r="F5" s="862"/>
      <c r="G5" s="862"/>
      <c r="H5" s="865"/>
      <c r="I5" s="864"/>
      <c r="J5" s="663"/>
      <c r="K5" s="663"/>
      <c r="L5" s="634" t="str">
        <f>IF(Table2[[#This Row],[Nome completo]]="","",IF(COUNTA(Table2[[#This Row],[Estado Civil]:[Incapacidade igual ou superior a 60%?]])&lt;8,"NÃO","OK"))</f>
        <v/>
      </c>
      <c r="M5" s="635" t="s">
        <v>11165</v>
      </c>
      <c r="N5" s="636" t="str">
        <f t="shared" si="0"/>
        <v/>
      </c>
      <c r="O5" s="630" t="str">
        <f>IF(Table2[[#This Row],[Idade]]="","",IF(OR(Table2[[#This Row],[Idade]]&gt;65,AND(Table2[[#This Row],[Idade]]&gt;17,Table2[[#This Row],[Idade]]&lt;26)),"Rend",""))</f>
        <v/>
      </c>
      <c r="P5" s="637" t="str">
        <f>IF(Table2[[#This Row],[Idade]]="","",IF(OR(Table2[[#This Row],[Rendimento anual do membro do agregado superior à pensão social (€)]]="Não",Table2[[#This Row],[Idade]]&lt;18),"Dep"))</f>
        <v/>
      </c>
      <c r="Q5" s="638" t="str">
        <f>IF(Table2[[#This Row],[Data de nascimento
(AAAA-MM-DD)]]="","",DATEDIF(Table2[[#This Row],[Data de nascimento
(AAAA-MM-DD)]],$Q$2,"Y"))</f>
        <v/>
      </c>
      <c r="R5" s="549"/>
      <c r="S5" s="547"/>
      <c r="T5" s="550"/>
      <c r="U5" s="549"/>
      <c r="V5" s="549"/>
      <c r="W5" s="549"/>
      <c r="X5" s="549"/>
      <c r="Y5" s="549"/>
      <c r="Z5" s="549"/>
      <c r="AA5" s="549"/>
      <c r="AB5" s="549"/>
      <c r="AC5" s="549"/>
      <c r="AD5" s="549"/>
      <c r="AE5" s="549"/>
      <c r="AF5" s="549"/>
    </row>
    <row r="6" spans="1:32" s="551" customFormat="1">
      <c r="A6" s="633"/>
      <c r="B6" s="658"/>
      <c r="C6" s="659"/>
      <c r="D6" s="659"/>
      <c r="E6" s="659"/>
      <c r="F6" s="658"/>
      <c r="G6" s="658"/>
      <c r="H6" s="675"/>
      <c r="I6" s="662"/>
      <c r="J6" s="663"/>
      <c r="K6" s="663"/>
      <c r="L6" s="634" t="str">
        <f>IF(Table2[[#This Row],[Nome completo]]="","",IF(COUNTA(Table2[[#This Row],[Estado Civil]:[Incapacidade igual ou superior a 60%?]])&lt;8,"NÃO","OK"))</f>
        <v/>
      </c>
      <c r="M6" s="635" t="s">
        <v>11166</v>
      </c>
      <c r="N6" s="636" t="str">
        <f t="shared" si="0"/>
        <v/>
      </c>
      <c r="O6" s="630" t="str">
        <f>IF(Table2[[#This Row],[Idade]]="","",IF(OR(Table2[[#This Row],[Idade]]&gt;65,AND(Table2[[#This Row],[Idade]]&gt;17,Table2[[#This Row],[Idade]]&lt;26)),"Rend",""))</f>
        <v/>
      </c>
      <c r="P6" s="637" t="str">
        <f>IF(Table2[[#This Row],[Idade]]="","",IF(OR(Table2[[#This Row],[Rendimento anual do membro do agregado superior à pensão social (€)]]="Não",Table2[[#This Row],[Idade]]&lt;18),"Dep"))</f>
        <v/>
      </c>
      <c r="Q6" s="638" t="str">
        <f>IF(Table2[[#This Row],[Data de nascimento
(AAAA-MM-DD)]]="","",DATEDIF(Table2[[#This Row],[Data de nascimento
(AAAA-MM-DD)]],$Q$2,"Y"))</f>
        <v/>
      </c>
      <c r="R6" s="549"/>
      <c r="S6" s="547"/>
      <c r="T6" s="550"/>
      <c r="U6" s="549"/>
      <c r="V6" s="549"/>
      <c r="W6" s="549"/>
      <c r="X6" s="549"/>
      <c r="Y6" s="549"/>
      <c r="Z6" s="549"/>
      <c r="AA6" s="549"/>
      <c r="AB6" s="549"/>
      <c r="AC6" s="549"/>
      <c r="AD6" s="549"/>
      <c r="AE6" s="549"/>
      <c r="AF6" s="549"/>
    </row>
    <row r="7" spans="1:32" s="551" customFormat="1">
      <c r="A7" s="633"/>
      <c r="B7" s="658"/>
      <c r="C7" s="659"/>
      <c r="D7" s="659"/>
      <c r="E7" s="659"/>
      <c r="F7" s="658"/>
      <c r="G7" s="658"/>
      <c r="H7" s="675"/>
      <c r="I7" s="662"/>
      <c r="J7" s="663"/>
      <c r="K7" s="663"/>
      <c r="L7" s="634" t="str">
        <f>IF(Table2[[#This Row],[Nome completo]]="","",IF(COUNTA(Table2[[#This Row],[Estado Civil]:[Incapacidade igual ou superior a 60%?]])&lt;8,"NÃO","OK"))</f>
        <v/>
      </c>
      <c r="M7" s="635" t="s">
        <v>11167</v>
      </c>
      <c r="N7" s="636" t="str">
        <f t="shared" si="0"/>
        <v/>
      </c>
      <c r="O7" s="630" t="str">
        <f>IF(Table2[[#This Row],[Idade]]="","",IF(OR(Table2[[#This Row],[Idade]]&gt;65,AND(Table2[[#This Row],[Idade]]&gt;17,Table2[[#This Row],[Idade]]&lt;26)),"Rend",""))</f>
        <v/>
      </c>
      <c r="P7" s="637" t="str">
        <f>IF(Table2[[#This Row],[Idade]]="","",IF(OR(Table2[[#This Row],[Rendimento anual do membro do agregado superior à pensão social (€)]]="Não",Table2[[#This Row],[Idade]]&lt;18),"Dep"))</f>
        <v/>
      </c>
      <c r="Q7" s="638" t="str">
        <f>IF(Table2[[#This Row],[Data de nascimento
(AAAA-MM-DD)]]="","",DATEDIF(Table2[[#This Row],[Data de nascimento
(AAAA-MM-DD)]],$Q$2,"Y"))</f>
        <v/>
      </c>
      <c r="R7" s="549"/>
      <c r="S7" s="549"/>
      <c r="T7" s="550"/>
      <c r="U7" s="549"/>
      <c r="V7" s="549"/>
      <c r="W7" s="549"/>
      <c r="X7" s="549"/>
      <c r="Y7" s="549"/>
      <c r="Z7" s="549"/>
      <c r="AA7" s="549"/>
      <c r="AB7" s="549"/>
      <c r="AC7" s="549"/>
      <c r="AD7" s="549"/>
      <c r="AE7" s="549"/>
      <c r="AF7" s="549"/>
    </row>
    <row r="8" spans="1:32" s="551" customFormat="1">
      <c r="A8" s="633"/>
      <c r="B8" s="658"/>
      <c r="C8" s="659"/>
      <c r="D8" s="659"/>
      <c r="E8" s="659"/>
      <c r="F8" s="658"/>
      <c r="G8" s="658"/>
      <c r="H8" s="675"/>
      <c r="I8" s="662"/>
      <c r="J8" s="663"/>
      <c r="K8" s="663"/>
      <c r="L8" s="634" t="str">
        <f>IF(Table2[[#This Row],[Nome completo]]="","",IF(COUNTA(Table2[[#This Row],[Estado Civil]:[Incapacidade igual ou superior a 60%?]])&lt;8,"NÃO","OK"))</f>
        <v/>
      </c>
      <c r="M8" s="635" t="s">
        <v>11168</v>
      </c>
      <c r="N8" s="636" t="str">
        <f t="shared" si="0"/>
        <v/>
      </c>
      <c r="O8" s="630" t="str">
        <f>IF(Table2[[#This Row],[Idade]]="","",IF(OR(Table2[[#This Row],[Idade]]&gt;65,AND(Table2[[#This Row],[Idade]]&gt;17,Table2[[#This Row],[Idade]]&lt;26)),"Rend",""))</f>
        <v/>
      </c>
      <c r="P8" s="637" t="str">
        <f>IF(Table2[[#This Row],[Idade]]="","",IF(OR(Table2[[#This Row],[Rendimento anual do membro do agregado superior à pensão social (€)]]="Não",Table2[[#This Row],[Idade]]&lt;18),"Dep"))</f>
        <v/>
      </c>
      <c r="Q8" s="638" t="str">
        <f>IF(Table2[[#This Row],[Data de nascimento
(AAAA-MM-DD)]]="","",DATEDIF(Table2[[#This Row],[Data de nascimento
(AAAA-MM-DD)]],$Q$2,"Y"))</f>
        <v/>
      </c>
      <c r="R8" s="549"/>
      <c r="S8" s="549"/>
      <c r="T8" s="550"/>
      <c r="U8" s="549"/>
      <c r="V8" s="549"/>
      <c r="W8" s="549"/>
      <c r="X8" s="549"/>
      <c r="Y8" s="549"/>
      <c r="Z8" s="549"/>
      <c r="AA8" s="549"/>
      <c r="AB8" s="549"/>
      <c r="AC8" s="549"/>
      <c r="AD8" s="549"/>
      <c r="AE8" s="549"/>
      <c r="AF8" s="549"/>
    </row>
    <row r="9" spans="1:32" s="551" customFormat="1">
      <c r="A9" s="633"/>
      <c r="B9" s="658"/>
      <c r="C9" s="659"/>
      <c r="D9" s="659"/>
      <c r="E9" s="659"/>
      <c r="F9" s="664"/>
      <c r="G9" s="664"/>
      <c r="H9" s="676"/>
      <c r="I9" s="662"/>
      <c r="J9" s="663"/>
      <c r="K9" s="663"/>
      <c r="L9" s="634" t="str">
        <f>IF(Table2[[#This Row],[Nome completo]]="","",IF(COUNTA(Table2[[#This Row],[Estado Civil]:[Incapacidade igual ou superior a 60%?]])&lt;8,"NÃO","OK"))</f>
        <v/>
      </c>
      <c r="M9" s="635" t="s">
        <v>11169</v>
      </c>
      <c r="N9" s="636" t="str">
        <f t="shared" si="0"/>
        <v/>
      </c>
      <c r="O9" s="630" t="str">
        <f>IF(Table2[[#This Row],[Idade]]="","",IF(OR(Table2[[#This Row],[Idade]]&gt;65,AND(Table2[[#This Row],[Idade]]&gt;17,Table2[[#This Row],[Idade]]&lt;26)),"Rend",""))</f>
        <v/>
      </c>
      <c r="P9" s="637" t="str">
        <f>IF(Table2[[#This Row],[Idade]]="","",IF(OR(Table2[[#This Row],[Rendimento anual do membro do agregado superior à pensão social (€)]]="Não",Table2[[#This Row],[Idade]]&lt;18),"Dep"))</f>
        <v/>
      </c>
      <c r="Q9" s="638" t="str">
        <f>IF(Table2[[#This Row],[Data de nascimento
(AAAA-MM-DD)]]="","",DATEDIF(Table2[[#This Row],[Data de nascimento
(AAAA-MM-DD)]],$Q$2,"Y"))</f>
        <v/>
      </c>
      <c r="R9" s="549"/>
      <c r="S9" s="549"/>
      <c r="T9" s="550"/>
      <c r="U9" s="549"/>
      <c r="V9" s="549"/>
      <c r="W9" s="549"/>
      <c r="X9" s="549"/>
      <c r="Y9" s="549"/>
      <c r="Z9" s="549"/>
      <c r="AA9" s="549"/>
      <c r="AB9" s="549"/>
      <c r="AC9" s="549"/>
      <c r="AD9" s="549"/>
      <c r="AE9" s="549"/>
      <c r="AF9" s="549"/>
    </row>
    <row r="10" spans="1:32" s="551" customFormat="1">
      <c r="A10" s="633"/>
      <c r="B10" s="658"/>
      <c r="C10" s="659"/>
      <c r="D10" s="659"/>
      <c r="E10" s="659"/>
      <c r="F10" s="664"/>
      <c r="G10" s="664"/>
      <c r="H10" s="676"/>
      <c r="I10" s="662"/>
      <c r="J10" s="663"/>
      <c r="K10" s="663"/>
      <c r="L10" s="634" t="str">
        <f>IF(Table2[[#This Row],[Nome completo]]="","",IF(COUNTA(Table2[[#This Row],[Estado Civil]:[Incapacidade igual ou superior a 60%?]])&lt;8,"NÃO","OK"))</f>
        <v/>
      </c>
      <c r="M10" s="635" t="s">
        <v>11170</v>
      </c>
      <c r="N10" s="636" t="str">
        <f t="shared" si="0"/>
        <v/>
      </c>
      <c r="O10" s="630" t="str">
        <f>IF(Table2[[#This Row],[Idade]]="","",IF(OR(Table2[[#This Row],[Idade]]&gt;65,AND(Table2[[#This Row],[Idade]]&gt;17,Table2[[#This Row],[Idade]]&lt;26)),"Rend",""))</f>
        <v/>
      </c>
      <c r="P10" s="637" t="str">
        <f>IF(Table2[[#This Row],[Idade]]="","",IF(OR(Table2[[#This Row],[Rendimento anual do membro do agregado superior à pensão social (€)]]="Não",Table2[[#This Row],[Idade]]&lt;18),"Dep"))</f>
        <v/>
      </c>
      <c r="Q10" s="638" t="str">
        <f>IF(Table2[[#This Row],[Data de nascimento
(AAAA-MM-DD)]]="","",DATEDIF(Table2[[#This Row],[Data de nascimento
(AAAA-MM-DD)]],$Q$2,"Y"))</f>
        <v/>
      </c>
      <c r="R10" s="549"/>
      <c r="S10" s="549"/>
      <c r="T10" s="550"/>
      <c r="U10" s="549"/>
      <c r="V10" s="549"/>
      <c r="W10" s="549"/>
      <c r="X10" s="549"/>
      <c r="Y10" s="549"/>
      <c r="Z10" s="549"/>
      <c r="AA10" s="549"/>
      <c r="AB10" s="549"/>
      <c r="AC10" s="549"/>
      <c r="AD10" s="549"/>
      <c r="AE10" s="549"/>
      <c r="AF10" s="549"/>
    </row>
    <row r="11" spans="1:32" s="551" customFormat="1">
      <c r="A11" s="633"/>
      <c r="B11" s="658"/>
      <c r="C11" s="863"/>
      <c r="D11" s="659"/>
      <c r="E11" s="659"/>
      <c r="F11" s="664"/>
      <c r="G11" s="664"/>
      <c r="H11" s="676"/>
      <c r="I11" s="662"/>
      <c r="J11" s="663"/>
      <c r="K11" s="663"/>
      <c r="L11" s="634" t="str">
        <f>IF(Table2[[#This Row],[Nome completo]]="","",IF(COUNTA(Table2[[#This Row],[Estado Civil]:[Incapacidade igual ou superior a 60%?]])&lt;8,"NÃO","OK"))</f>
        <v/>
      </c>
      <c r="M11" s="635" t="s">
        <v>1055</v>
      </c>
      <c r="N11" s="636" t="str">
        <f t="shared" si="0"/>
        <v/>
      </c>
      <c r="O11" s="630" t="str">
        <f>IF(Table2[[#This Row],[Idade]]="","",IF(OR(Table2[[#This Row],[Idade]]&gt;65,AND(Table2[[#This Row],[Idade]]&gt;17,Table2[[#This Row],[Idade]]&lt;26)),"Rend",""))</f>
        <v/>
      </c>
      <c r="P11" s="637" t="str">
        <f>IF(Table2[[#This Row],[Idade]]="","",IF(OR(Table2[[#This Row],[Rendimento anual do membro do agregado superior à pensão social (€)]]="Não",Table2[[#This Row],[Idade]]&lt;18),"Dep"))</f>
        <v/>
      </c>
      <c r="Q11" s="638" t="str">
        <f>IF(Table2[[#This Row],[Data de nascimento
(AAAA-MM-DD)]]="","",DATEDIF(Table2[[#This Row],[Data de nascimento
(AAAA-MM-DD)]],$Q$2,"Y"))</f>
        <v/>
      </c>
      <c r="R11" s="549"/>
      <c r="S11" s="549"/>
      <c r="T11" s="550"/>
      <c r="U11" s="549"/>
      <c r="V11" s="549"/>
      <c r="W11" s="549"/>
      <c r="X11" s="549"/>
      <c r="Y11" s="549"/>
      <c r="Z11" s="549"/>
      <c r="AA11" s="549"/>
      <c r="AB11" s="549"/>
      <c r="AC11" s="549"/>
      <c r="AD11" s="549"/>
      <c r="AE11" s="549"/>
      <c r="AF11" s="549"/>
    </row>
    <row r="12" spans="1:32" s="551" customFormat="1">
      <c r="A12" s="633"/>
      <c r="B12" s="658"/>
      <c r="C12" s="659"/>
      <c r="D12" s="659"/>
      <c r="E12" s="659"/>
      <c r="F12" s="664"/>
      <c r="G12" s="664"/>
      <c r="H12" s="676"/>
      <c r="I12" s="662"/>
      <c r="J12" s="663"/>
      <c r="K12" s="663"/>
      <c r="L12" s="634" t="str">
        <f>IF(Table2[[#This Row],[Nome completo]]="","",IF(COUNTA(Table2[[#This Row],[Estado Civil]:[Incapacidade igual ou superior a 60%?]])&lt;8,"NÃO","OK"))</f>
        <v/>
      </c>
      <c r="M12" s="635" t="s">
        <v>11171</v>
      </c>
      <c r="N12" s="636" t="str">
        <f t="shared" si="0"/>
        <v/>
      </c>
      <c r="O12" s="630" t="str">
        <f>IF(Table2[[#This Row],[Idade]]="","",IF(OR(Table2[[#This Row],[Idade]]&gt;65,AND(Table2[[#This Row],[Idade]]&gt;17,Table2[[#This Row],[Idade]]&lt;26)),"Rend",""))</f>
        <v/>
      </c>
      <c r="P12" s="637" t="str">
        <f>IF(Table2[[#This Row],[Idade]]="","",IF(OR(Table2[[#This Row],[Rendimento anual do membro do agregado superior à pensão social (€)]]="Não",Table2[[#This Row],[Idade]]&lt;18),"Dep"))</f>
        <v/>
      </c>
      <c r="Q12" s="638" t="str">
        <f>IF(Table2[[#This Row],[Data de nascimento
(AAAA-MM-DD)]]="","",DATEDIF(Table2[[#This Row],[Data de nascimento
(AAAA-MM-DD)]],$Q$2,"Y"))</f>
        <v/>
      </c>
      <c r="R12" s="549"/>
      <c r="S12" s="549"/>
      <c r="T12" s="550"/>
      <c r="U12" s="549"/>
      <c r="V12" s="549"/>
      <c r="W12" s="549"/>
      <c r="X12" s="549"/>
      <c r="Y12" s="549"/>
      <c r="Z12" s="549"/>
      <c r="AA12" s="549"/>
      <c r="AB12" s="549"/>
      <c r="AC12" s="549"/>
      <c r="AD12" s="549"/>
      <c r="AE12" s="549"/>
      <c r="AF12" s="549"/>
    </row>
    <row r="13" spans="1:32" s="551" customFormat="1">
      <c r="A13" s="633"/>
      <c r="B13" s="658"/>
      <c r="C13" s="659"/>
      <c r="D13" s="659"/>
      <c r="E13" s="659"/>
      <c r="F13" s="664"/>
      <c r="G13" s="664"/>
      <c r="H13" s="676"/>
      <c r="I13" s="662"/>
      <c r="J13" s="663"/>
      <c r="K13" s="663"/>
      <c r="L13" s="634" t="str">
        <f>IF(Table2[[#This Row],[Nome completo]]="","",IF(COUNTA(Table2[[#This Row],[Estado Civil]:[Incapacidade igual ou superior a 60%?]])&lt;8,"NÃO","OK"))</f>
        <v/>
      </c>
      <c r="M13" s="635" t="s">
        <v>11172</v>
      </c>
      <c r="N13" s="636" t="str">
        <f t="shared" si="0"/>
        <v/>
      </c>
      <c r="O13" s="630" t="str">
        <f>IF(Table2[[#This Row],[Idade]]="","",IF(OR(Table2[[#This Row],[Idade]]&gt;65,AND(Table2[[#This Row],[Idade]]&gt;17,Table2[[#This Row],[Idade]]&lt;26)),"Rend",""))</f>
        <v/>
      </c>
      <c r="P13" s="637" t="str">
        <f>IF(Table2[[#This Row],[Idade]]="","",IF(OR(Table2[[#This Row],[Rendimento anual do membro do agregado superior à pensão social (€)]]="Não",Table2[[#This Row],[Idade]]&lt;18),"Dep"))</f>
        <v/>
      </c>
      <c r="Q13" s="638" t="str">
        <f>IF(Table2[[#This Row],[Data de nascimento
(AAAA-MM-DD)]]="","",DATEDIF(Table2[[#This Row],[Data de nascimento
(AAAA-MM-DD)]],$Q$2,"Y"))</f>
        <v/>
      </c>
      <c r="R13" s="549"/>
      <c r="S13" s="549"/>
      <c r="T13" s="550"/>
      <c r="U13" s="549"/>
      <c r="V13" s="549"/>
      <c r="W13" s="549"/>
      <c r="X13" s="549"/>
      <c r="Y13" s="549"/>
      <c r="Z13" s="549"/>
      <c r="AA13" s="549"/>
      <c r="AB13" s="549"/>
      <c r="AC13" s="549"/>
      <c r="AD13" s="549"/>
      <c r="AE13" s="549"/>
      <c r="AF13" s="549"/>
    </row>
    <row r="14" spans="1:32" s="551" customFormat="1">
      <c r="A14" s="633"/>
      <c r="B14" s="658"/>
      <c r="C14" s="659"/>
      <c r="D14" s="659"/>
      <c r="E14" s="659"/>
      <c r="F14" s="664"/>
      <c r="G14" s="664"/>
      <c r="H14" s="676"/>
      <c r="I14" s="662"/>
      <c r="J14" s="663"/>
      <c r="K14" s="663"/>
      <c r="L14" s="634" t="str">
        <f>IF(Table2[[#This Row],[Nome completo]]="","",IF(COUNTA(Table2[[#This Row],[Estado Civil]:[Incapacidade igual ou superior a 60%?]])&lt;8,"NÃO","OK"))</f>
        <v/>
      </c>
      <c r="M14" s="635" t="s">
        <v>11173</v>
      </c>
      <c r="N14" s="636" t="str">
        <f t="shared" si="0"/>
        <v/>
      </c>
      <c r="O14" s="630" t="str">
        <f>IF(Table2[[#This Row],[Idade]]="","",IF(OR(Table2[[#This Row],[Idade]]&gt;65,AND(Table2[[#This Row],[Idade]]&gt;17,Table2[[#This Row],[Idade]]&lt;26)),"Rend",""))</f>
        <v/>
      </c>
      <c r="P14" s="637" t="str">
        <f>IF(Table2[[#This Row],[Idade]]="","",IF(OR(Table2[[#This Row],[Rendimento anual do membro do agregado superior à pensão social (€)]]="Não",Table2[[#This Row],[Idade]]&lt;18),"Dep"))</f>
        <v/>
      </c>
      <c r="Q14" s="638" t="str">
        <f>IF(Table2[[#This Row],[Data de nascimento
(AAAA-MM-DD)]]="","",DATEDIF(Table2[[#This Row],[Data de nascimento
(AAAA-MM-DD)]],$Q$2,"Y"))</f>
        <v/>
      </c>
      <c r="R14" s="549"/>
      <c r="S14" s="549"/>
      <c r="T14" s="550"/>
      <c r="U14" s="549"/>
      <c r="V14" s="549"/>
      <c r="W14" s="549"/>
      <c r="X14" s="549"/>
      <c r="Y14" s="549"/>
      <c r="Z14" s="549"/>
      <c r="AA14" s="549"/>
      <c r="AB14" s="549"/>
      <c r="AC14" s="549"/>
      <c r="AD14" s="549"/>
      <c r="AE14" s="549"/>
      <c r="AF14" s="549"/>
    </row>
    <row r="15" spans="1:32" s="551" customFormat="1">
      <c r="A15" s="639"/>
      <c r="B15" s="660"/>
      <c r="C15" s="661"/>
      <c r="D15" s="661"/>
      <c r="E15" s="661"/>
      <c r="F15" s="665"/>
      <c r="G15" s="665"/>
      <c r="H15" s="677"/>
      <c r="I15" s="666"/>
      <c r="J15" s="667"/>
      <c r="K15" s="667"/>
      <c r="L15" s="640" t="str">
        <f>IF(Table2[[#This Row],[Nome completo]]="","",IF(COUNTA(Table2[[#This Row],[Estado Civil]:[Incapacidade igual ou superior a 60%?]])&lt;8,"NÃO","OK"))</f>
        <v/>
      </c>
      <c r="M15" s="641" t="s">
        <v>11174</v>
      </c>
      <c r="N15" s="642" t="str">
        <f>IFERROR(IF(OR(RIGHT(G15,1)-(11-((9*LEFT(G15,1)+8*MID(G15,2,1)+7*MID(G15,3,1)+6*MID(G15,4,1)+5*MID(G15,5,1)+4*MID(G15,6,1)+3*MID(G15,7,1)+2*MID(G15,8,1))-(11*INT((9*LEFT(G15,1)+8*MID(G15,2,1)+7*MID(G15,3,1)+6*MID(G15,4,1)+5*MID(G15,5,1)+4*MID(G15,6,1)+3*MID(G15,7,1)+2*MID(G15,8,1))/11))))=0,RIGHT(G15,1)-(11-((9*LEFT(G15,1)+8*MID(G15,2,1)+7*MID(G15,3,1)+6*MID(G15,4,1)+5*MID(G15,5,1)+4*MID(G15,6,1)+3*MID(G15,7,1)+2*MID(G15,8,1))-(11*INT((9*LEFT(G15,1)+8*MID(G15,2,1)+7*MID(G15,3,1)+6*MID(G15,4,1)+5*MID(G15,5,1)+4*MID(G15,6,1)+3*MID(G15,7,1)+2*MID(G15,8,1))/11))))=-11,RIGHT(G15,1)-(11-((9*LEFT(G15,1)+8*MID(G15,2,1)+7*MID(G15,3,1)+6*MID(G15,4,1)+5*MID(G15,5,1)+4*MID(G15,6,1)+3*MID(G15,7,1)+2*MID(G15,8,1))-(11*INT((9*LEFT(G15,1)+8*MID(G15,2,1)+7*MID(G15,3,1)+6*MID(G15,4,1)+5*MID(G15,5,1)+4*MID(G15,6,1)+3*MID(G15,7,1)+2*MID(G15,8,1))/11))))=-10),"","X"),"")</f>
        <v/>
      </c>
      <c r="O15" s="630" t="str">
        <f>IF(Table2[[#This Row],[Idade]]="","",IF(OR(Table2[[#This Row],[Idade]]&gt;65,AND(Table2[[#This Row],[Idade]]&gt;17,Table2[[#This Row],[Idade]]&lt;26)),"Rend",""))</f>
        <v/>
      </c>
      <c r="P15" s="643" t="str">
        <f>IF(Table2[[#This Row],[Idade]]="","",IF(OR(Table2[[#This Row],[Rendimento anual do membro do agregado superior à pensão social (€)]]="Não",Table2[[#This Row],[Idade]]&lt;18),"Dep"))</f>
        <v/>
      </c>
      <c r="Q15" s="644" t="str">
        <f>IF(Table2[[#This Row],[Data de nascimento
(AAAA-MM-DD)]]="","",DATEDIF(Table2[[#This Row],[Data de nascimento
(AAAA-MM-DD)]],$Q$2,"Y"))</f>
        <v/>
      </c>
      <c r="R15" s="549"/>
      <c r="S15" s="549"/>
      <c r="T15" s="550"/>
      <c r="U15" s="549"/>
      <c r="V15" s="549"/>
      <c r="W15" s="549"/>
      <c r="X15" s="549"/>
      <c r="Y15" s="549"/>
      <c r="Z15" s="549"/>
      <c r="AA15" s="549"/>
      <c r="AB15" s="549"/>
      <c r="AC15" s="549"/>
      <c r="AD15" s="549"/>
      <c r="AE15" s="549"/>
      <c r="AF15" s="549"/>
    </row>
    <row r="16" spans="1:32" s="554" customFormat="1" ht="6.5">
      <c r="A16" s="71"/>
      <c r="B16" s="645"/>
      <c r="C16" s="645"/>
      <c r="D16" s="646"/>
      <c r="E16" s="646"/>
      <c r="F16" s="646"/>
      <c r="G16" s="71"/>
      <c r="H16" s="71"/>
      <c r="I16" s="71"/>
      <c r="J16" s="71"/>
      <c r="K16" s="71"/>
      <c r="L16" s="424"/>
      <c r="M16" s="424"/>
      <c r="N16" s="424"/>
      <c r="O16" s="424"/>
      <c r="P16" s="424"/>
      <c r="Q16" s="424"/>
      <c r="R16" s="552"/>
      <c r="S16" s="552"/>
      <c r="T16" s="553"/>
      <c r="U16" s="552"/>
      <c r="V16" s="552"/>
      <c r="W16" s="552"/>
      <c r="X16" s="552"/>
      <c r="Y16" s="552"/>
      <c r="Z16" s="552"/>
      <c r="AA16" s="552"/>
      <c r="AB16" s="552"/>
      <c r="AC16" s="552"/>
      <c r="AD16" s="552"/>
      <c r="AE16" s="552"/>
      <c r="AF16" s="552"/>
    </row>
    <row r="17" spans="1:32" s="554" customFormat="1">
      <c r="A17" s="423"/>
      <c r="B17" s="423"/>
      <c r="C17" s="423"/>
      <c r="D17" s="423"/>
      <c r="E17" s="423"/>
      <c r="F17" s="423"/>
      <c r="G17" s="423"/>
      <c r="H17" s="423"/>
      <c r="I17" s="423"/>
      <c r="J17" s="423"/>
      <c r="K17" s="501"/>
      <c r="L17" s="501"/>
      <c r="M17" s="501"/>
      <c r="N17" s="501"/>
      <c r="O17" s="501"/>
      <c r="P17" s="501"/>
      <c r="Q17" s="501"/>
      <c r="R17" s="555"/>
      <c r="S17" s="555"/>
      <c r="T17" s="555"/>
      <c r="U17" s="555"/>
      <c r="V17" s="555"/>
      <c r="W17" s="555"/>
      <c r="X17" s="555"/>
      <c r="Y17" s="552"/>
      <c r="Z17" s="552"/>
      <c r="AA17" s="552"/>
      <c r="AB17" s="552"/>
      <c r="AC17" s="552"/>
      <c r="AD17" s="552"/>
      <c r="AE17" s="552"/>
      <c r="AF17" s="552"/>
    </row>
    <row r="18" spans="1:32" s="554" customFormat="1" hidden="1">
      <c r="A18" s="423"/>
      <c r="B18" s="648"/>
      <c r="C18" s="648" t="s">
        <v>11364</v>
      </c>
      <c r="D18" s="648" t="s">
        <v>11353</v>
      </c>
      <c r="E18" s="649" t="s">
        <v>11358</v>
      </c>
      <c r="F18" s="563"/>
      <c r="G18" s="423"/>
      <c r="H18" s="423"/>
      <c r="I18" s="423"/>
      <c r="J18" s="501" t="s">
        <v>11344</v>
      </c>
      <c r="K18" s="501"/>
      <c r="L18" s="501"/>
      <c r="M18" s="501"/>
      <c r="N18" s="501"/>
      <c r="O18" s="501"/>
      <c r="P18" s="501"/>
      <c r="Q18" s="501"/>
      <c r="R18" s="555"/>
      <c r="S18" s="555"/>
      <c r="T18" s="555"/>
      <c r="U18" s="555"/>
      <c r="V18" s="555"/>
      <c r="W18" s="555"/>
      <c r="X18" s="555"/>
      <c r="Y18" s="552"/>
      <c r="Z18" s="552"/>
      <c r="AA18" s="552"/>
      <c r="AB18" s="552"/>
      <c r="AC18" s="552"/>
      <c r="AD18" s="552"/>
      <c r="AE18" s="552"/>
      <c r="AF18" s="552"/>
    </row>
    <row r="19" spans="1:32" s="552" customFormat="1" hidden="1">
      <c r="A19" s="650" t="str">
        <f>IF(A12="","",IF(AND(P12-R12=1,P12&gt;1.5),"Sim","Não"))</f>
        <v/>
      </c>
      <c r="B19" s="648"/>
      <c r="C19" s="648" t="s">
        <v>11449</v>
      </c>
      <c r="D19" s="648" t="s">
        <v>11363</v>
      </c>
      <c r="E19" s="649" t="s">
        <v>11359</v>
      </c>
      <c r="F19" s="563"/>
      <c r="G19" s="445" t="s">
        <v>11195</v>
      </c>
      <c r="H19" s="651">
        <f>IF(A4="","",COUNT($G4:$G15))</f>
        <v>0</v>
      </c>
      <c r="I19" s="652"/>
      <c r="J19" s="503" t="s">
        <v>11334</v>
      </c>
      <c r="K19" s="424"/>
      <c r="L19" s="424"/>
      <c r="M19" s="424"/>
      <c r="N19" s="424"/>
      <c r="O19" s="424"/>
      <c r="P19" s="424"/>
      <c r="Q19" s="424"/>
      <c r="T19" s="550"/>
    </row>
    <row r="20" spans="1:32" s="543" customFormat="1" hidden="1">
      <c r="A20" s="650" t="str">
        <f>IF(A13="","",IF(AND(P13-R13=1,P13&gt;1.5),"Sim","Não"))</f>
        <v/>
      </c>
      <c r="B20" s="648"/>
      <c r="C20" s="648" t="s">
        <v>11450</v>
      </c>
      <c r="D20" s="648" t="s">
        <v>11354</v>
      </c>
      <c r="E20" s="649" t="s">
        <v>11360</v>
      </c>
      <c r="F20" s="563"/>
      <c r="G20" s="447" t="s">
        <v>11196</v>
      </c>
      <c r="H20" s="651">
        <f>IF(A4="","",COUNTIF(Table2[Dependente],"Dep"))</f>
        <v>0</v>
      </c>
      <c r="I20" s="653" t="s">
        <v>11343</v>
      </c>
      <c r="J20" s="503" t="s">
        <v>11336</v>
      </c>
      <c r="K20" s="423"/>
      <c r="L20" s="423"/>
      <c r="M20" s="423"/>
      <c r="N20" s="423"/>
      <c r="O20" s="423"/>
      <c r="P20" s="423"/>
      <c r="Q20" s="423"/>
      <c r="T20" s="550"/>
    </row>
    <row r="21" spans="1:32" s="552" customFormat="1" hidden="1">
      <c r="A21" s="650"/>
      <c r="B21" s="648"/>
      <c r="C21" s="648" t="s">
        <v>11365</v>
      </c>
      <c r="D21" s="648" t="s">
        <v>11355</v>
      </c>
      <c r="E21" s="649" t="s">
        <v>11361</v>
      </c>
      <c r="F21" s="563"/>
      <c r="G21" s="447" t="s">
        <v>11197</v>
      </c>
      <c r="H21" s="651">
        <f>IF(A4="","",MAX(H19-H20-1,0))</f>
        <v>0</v>
      </c>
      <c r="I21" s="653" t="s">
        <v>11342</v>
      </c>
      <c r="J21" s="503" t="s">
        <v>11335</v>
      </c>
      <c r="K21" s="424"/>
      <c r="L21" s="424"/>
      <c r="M21" s="424"/>
      <c r="N21" s="424"/>
      <c r="O21" s="424"/>
      <c r="P21" s="424"/>
      <c r="Q21" s="424"/>
      <c r="T21" s="550"/>
    </row>
    <row r="22" spans="1:32" s="543" customFormat="1" hidden="1">
      <c r="A22" s="654"/>
      <c r="B22" s="648"/>
      <c r="C22" s="648" t="s">
        <v>11366</v>
      </c>
      <c r="D22" s="648" t="s">
        <v>11362</v>
      </c>
      <c r="E22" s="655"/>
      <c r="F22" s="655"/>
      <c r="G22" s="447" t="s">
        <v>11198</v>
      </c>
      <c r="H22" s="651">
        <f>IF(A4="","",COUNTIF(Table2[Incapacidade igual ou superior a 60%?],"Sim"))</f>
        <v>0</v>
      </c>
      <c r="I22" s="653">
        <v>0.25</v>
      </c>
      <c r="J22" s="503" t="s">
        <v>11337</v>
      </c>
      <c r="K22" s="423"/>
      <c r="L22" s="423"/>
      <c r="M22" s="423"/>
      <c r="N22" s="423"/>
      <c r="O22" s="423"/>
      <c r="P22" s="423"/>
      <c r="Q22" s="423"/>
      <c r="T22" s="550"/>
    </row>
    <row r="23" spans="1:32" s="543" customFormat="1" hidden="1">
      <c r="A23" s="423"/>
      <c r="B23" s="423"/>
      <c r="D23" s="563"/>
      <c r="E23" s="563"/>
      <c r="F23" s="563"/>
      <c r="G23" s="220" t="s">
        <v>11194</v>
      </c>
      <c r="H23" s="656" t="str">
        <f>IF(A4="","",IF(AND(H19-H20=1,H19&gt;1.5),"Sim","Não"))</f>
        <v>Não</v>
      </c>
      <c r="I23" s="653" t="s">
        <v>11341</v>
      </c>
      <c r="J23" s="503" t="s">
        <v>11336</v>
      </c>
      <c r="K23" s="423"/>
      <c r="L23" s="423"/>
      <c r="M23" s="423"/>
      <c r="N23" s="423"/>
      <c r="O23" s="423"/>
      <c r="P23" s="423"/>
      <c r="Q23" s="423"/>
      <c r="T23" s="550"/>
    </row>
    <row r="24" spans="1:32" s="543" customFormat="1" hidden="1">
      <c r="A24" s="423"/>
      <c r="B24" s="423"/>
      <c r="C24" s="648" t="s">
        <v>11387</v>
      </c>
      <c r="D24" s="423"/>
      <c r="E24" s="423"/>
      <c r="F24" s="423"/>
      <c r="G24" s="220" t="s">
        <v>11200</v>
      </c>
      <c r="H24" s="656" t="str">
        <f>IF(A4="","",IF(AND(H19=1,Q4&gt;64),"Sim","Não"))</f>
        <v>Não</v>
      </c>
      <c r="I24" s="653">
        <f>IF(A4="","",IF(AND(H19=1,Q4&gt;64),0.25,0))</f>
        <v>0</v>
      </c>
      <c r="J24" s="503" t="s">
        <v>11338</v>
      </c>
      <c r="K24" s="423"/>
      <c r="L24" s="423"/>
      <c r="M24" s="423"/>
      <c r="N24" s="423"/>
      <c r="O24" s="423"/>
      <c r="P24" s="423"/>
      <c r="Q24" s="423"/>
      <c r="T24" s="550"/>
    </row>
    <row r="25" spans="1:32" s="543" customFormat="1" hidden="1">
      <c r="A25" s="423"/>
      <c r="B25" s="423"/>
      <c r="C25" s="648" t="s">
        <v>11388</v>
      </c>
      <c r="D25" s="423"/>
      <c r="E25" s="423"/>
      <c r="F25" s="423"/>
      <c r="G25" s="220" t="s">
        <v>11199</v>
      </c>
      <c r="H25" s="657">
        <f>IFERROR(IF(A4="","",IF(H23="Não",1+0.7*H21+0.25*H20+0.25*H22,IF(H23="Sim",1+0.7*H21+0.5*H20+0.25*H22,"")))+I24,"")</f>
        <v>1</v>
      </c>
      <c r="I25" s="653" t="s">
        <v>11340</v>
      </c>
      <c r="J25" s="503" t="s">
        <v>11339</v>
      </c>
      <c r="K25" s="423"/>
      <c r="L25" s="423"/>
      <c r="M25" s="423"/>
      <c r="N25" s="423"/>
      <c r="O25" s="423"/>
      <c r="P25" s="423"/>
      <c r="Q25" s="423"/>
      <c r="T25" s="550"/>
    </row>
    <row r="26" spans="1:32" s="543" customFormat="1">
      <c r="A26" s="423"/>
      <c r="B26" s="423"/>
      <c r="D26" s="423"/>
      <c r="E26" s="423"/>
      <c r="F26" s="423"/>
      <c r="G26" s="423"/>
      <c r="H26" s="423"/>
      <c r="I26" s="423"/>
      <c r="J26" s="423"/>
      <c r="K26" s="423"/>
      <c r="L26" s="423"/>
      <c r="M26" s="423"/>
      <c r="N26" s="423"/>
      <c r="O26" s="423"/>
      <c r="P26" s="423"/>
      <c r="Q26" s="423"/>
      <c r="T26" s="550"/>
    </row>
    <row r="27" spans="1:32" s="543" customFormat="1">
      <c r="A27" s="423"/>
      <c r="B27" s="423"/>
      <c r="C27" s="423"/>
      <c r="D27" s="423"/>
      <c r="E27" s="423"/>
      <c r="F27" s="423"/>
      <c r="G27" s="423"/>
      <c r="H27" s="423"/>
      <c r="I27" s="423"/>
      <c r="J27" s="423"/>
      <c r="K27" s="501"/>
      <c r="L27" s="423"/>
      <c r="M27" s="423"/>
      <c r="N27" s="423"/>
      <c r="O27" s="423"/>
      <c r="P27" s="423"/>
      <c r="Q27" s="423"/>
      <c r="T27" s="550"/>
    </row>
    <row r="28" spans="1:32" s="543" customFormat="1">
      <c r="A28" s="423"/>
      <c r="B28" s="423"/>
      <c r="C28" s="423"/>
      <c r="E28" s="423"/>
      <c r="F28" s="423"/>
      <c r="G28" s="423"/>
      <c r="H28" s="423"/>
      <c r="I28" s="423"/>
      <c r="J28" s="423"/>
      <c r="K28" s="423"/>
      <c r="L28" s="423"/>
      <c r="M28" s="423"/>
      <c r="N28" s="423"/>
      <c r="O28" s="423"/>
      <c r="P28" s="423"/>
      <c r="Q28" s="423"/>
      <c r="T28" s="550"/>
    </row>
    <row r="29" spans="1:32" s="543" customFormat="1">
      <c r="A29" s="423"/>
      <c r="B29" s="423"/>
      <c r="C29" s="423"/>
      <c r="D29" s="423"/>
      <c r="E29" s="423"/>
      <c r="F29" s="423"/>
      <c r="G29" s="423"/>
      <c r="H29" s="423"/>
      <c r="I29" s="423"/>
      <c r="J29" s="423"/>
      <c r="K29" s="423"/>
      <c r="L29" s="423"/>
      <c r="M29" s="423"/>
      <c r="N29" s="423"/>
      <c r="O29" s="423"/>
      <c r="P29" s="423"/>
      <c r="Q29" s="423"/>
      <c r="T29" s="550"/>
    </row>
    <row r="30" spans="1:32" s="543" customFormat="1">
      <c r="A30" s="423"/>
      <c r="B30" s="423"/>
      <c r="C30" s="423"/>
      <c r="D30" s="423"/>
      <c r="E30" s="423"/>
      <c r="F30" s="423"/>
      <c r="G30" s="423"/>
      <c r="H30" s="423"/>
      <c r="I30" s="423"/>
      <c r="J30" s="423"/>
      <c r="K30" s="423"/>
      <c r="L30" s="423"/>
      <c r="M30" s="423"/>
      <c r="N30" s="423"/>
      <c r="O30" s="423"/>
      <c r="P30" s="423"/>
      <c r="Q30" s="423"/>
      <c r="T30" s="550"/>
    </row>
    <row r="31" spans="1:32" s="543" customFormat="1">
      <c r="A31" s="423"/>
      <c r="B31" s="423"/>
      <c r="C31" s="423"/>
      <c r="D31" s="423"/>
      <c r="E31" s="423"/>
      <c r="F31" s="423"/>
      <c r="G31" s="423"/>
      <c r="H31" s="423"/>
      <c r="I31" s="423"/>
      <c r="J31" s="423"/>
      <c r="K31" s="423"/>
      <c r="L31" s="423"/>
      <c r="M31" s="423"/>
      <c r="N31" s="423"/>
      <c r="O31" s="423"/>
      <c r="P31" s="423"/>
      <c r="Q31" s="423"/>
      <c r="T31" s="550"/>
    </row>
    <row r="32" spans="1:32" s="543" customFormat="1">
      <c r="A32" s="423"/>
      <c r="B32" s="423"/>
      <c r="C32" s="423"/>
      <c r="D32" s="423"/>
      <c r="E32" s="423"/>
      <c r="F32" s="423"/>
      <c r="G32" s="423"/>
      <c r="H32" s="423"/>
      <c r="I32" s="423"/>
      <c r="J32" s="423"/>
      <c r="K32" s="423"/>
      <c r="L32" s="423"/>
      <c r="M32" s="423"/>
      <c r="N32" s="423"/>
      <c r="O32" s="423"/>
      <c r="P32" s="423"/>
      <c r="Q32" s="423"/>
      <c r="T32" s="550"/>
    </row>
    <row r="33" spans="1:20" s="543" customFormat="1">
      <c r="A33" s="423"/>
      <c r="B33" s="423"/>
      <c r="C33" s="423"/>
      <c r="D33" s="423"/>
      <c r="E33" s="423"/>
      <c r="F33" s="423"/>
      <c r="G33" s="423"/>
      <c r="H33" s="423"/>
      <c r="I33" s="423"/>
      <c r="J33" s="423"/>
      <c r="K33" s="423"/>
      <c r="L33" s="423"/>
      <c r="M33" s="423"/>
      <c r="N33" s="423"/>
      <c r="O33" s="423"/>
      <c r="P33" s="423"/>
      <c r="Q33" s="423"/>
      <c r="T33" s="550"/>
    </row>
    <row r="34" spans="1:20" s="543" customFormat="1">
      <c r="A34" s="423"/>
      <c r="B34" s="423"/>
      <c r="C34" s="423"/>
      <c r="D34" s="423"/>
      <c r="E34" s="423"/>
      <c r="F34" s="423"/>
      <c r="G34" s="423"/>
      <c r="H34" s="423"/>
      <c r="I34" s="423"/>
      <c r="J34" s="423"/>
      <c r="K34" s="423"/>
      <c r="L34" s="423"/>
      <c r="M34" s="423"/>
      <c r="N34" s="423"/>
      <c r="O34" s="423"/>
      <c r="P34" s="423"/>
      <c r="Q34" s="423"/>
      <c r="T34" s="550"/>
    </row>
    <row r="35" spans="1:20" s="543" customFormat="1">
      <c r="A35" s="423"/>
      <c r="B35" s="423"/>
      <c r="C35" s="423"/>
      <c r="D35" s="423"/>
      <c r="E35" s="423"/>
      <c r="F35" s="423"/>
      <c r="G35" s="423"/>
      <c r="H35" s="423"/>
      <c r="I35" s="423"/>
      <c r="J35" s="423"/>
      <c r="K35" s="423"/>
      <c r="L35" s="423"/>
      <c r="M35" s="423"/>
      <c r="N35" s="423"/>
      <c r="O35" s="423"/>
      <c r="P35" s="423"/>
      <c r="Q35" s="423"/>
      <c r="T35" s="550"/>
    </row>
    <row r="36" spans="1:20" s="543" customFormat="1">
      <c r="A36" s="423"/>
      <c r="B36" s="423"/>
      <c r="C36" s="423"/>
      <c r="D36" s="423"/>
      <c r="E36" s="423"/>
      <c r="F36" s="423"/>
      <c r="G36" s="423"/>
      <c r="H36" s="423"/>
      <c r="I36" s="423"/>
      <c r="J36" s="423"/>
      <c r="K36" s="423"/>
      <c r="L36" s="423"/>
      <c r="M36" s="423"/>
      <c r="N36" s="423"/>
      <c r="O36" s="423"/>
      <c r="P36" s="423"/>
      <c r="Q36" s="423"/>
      <c r="T36" s="550"/>
    </row>
    <row r="37" spans="1:20" s="543" customFormat="1">
      <c r="A37" s="423"/>
      <c r="B37" s="423"/>
      <c r="C37" s="423"/>
      <c r="D37" s="423"/>
      <c r="E37" s="423"/>
      <c r="F37" s="423"/>
      <c r="G37" s="423"/>
      <c r="H37" s="423"/>
      <c r="I37" s="423"/>
      <c r="J37" s="423"/>
      <c r="K37" s="423"/>
      <c r="L37" s="423"/>
      <c r="M37" s="423"/>
      <c r="N37" s="423"/>
      <c r="O37" s="423"/>
      <c r="P37" s="423"/>
      <c r="Q37" s="423"/>
      <c r="T37" s="550"/>
    </row>
    <row r="38" spans="1:20" s="543" customFormat="1">
      <c r="A38" s="423"/>
      <c r="B38" s="423"/>
      <c r="C38" s="423"/>
      <c r="D38" s="423"/>
      <c r="E38" s="423"/>
      <c r="F38" s="423"/>
      <c r="G38" s="423"/>
      <c r="H38" s="423"/>
      <c r="I38" s="423"/>
      <c r="J38" s="423"/>
      <c r="K38" s="423"/>
      <c r="L38" s="423"/>
      <c r="M38" s="423"/>
      <c r="N38" s="423"/>
      <c r="O38" s="423"/>
      <c r="P38" s="423"/>
      <c r="Q38" s="423"/>
      <c r="T38" s="550"/>
    </row>
  </sheetData>
  <sheetProtection formatColumns="0" formatRows="0"/>
  <sortState ref="C23:C27">
    <sortCondition ref="C23"/>
  </sortState>
  <mergeCells count="3">
    <mergeCell ref="A1:I1"/>
    <mergeCell ref="A2:K2"/>
    <mergeCell ref="J1:K1"/>
  </mergeCells>
  <phoneticPr fontId="25" type="noConversion"/>
  <conditionalFormatting sqref="G4:G15">
    <cfRule type="duplicateValues" dxfId="408" priority="23"/>
  </conditionalFormatting>
  <conditionalFormatting sqref="G4">
    <cfRule type="expression" dxfId="407" priority="22">
      <formula>$N4="X"</formula>
    </cfRule>
  </conditionalFormatting>
  <conditionalFormatting sqref="G5:G8">
    <cfRule type="expression" dxfId="406" priority="21">
      <formula>$N5="X"</formula>
    </cfRule>
  </conditionalFormatting>
  <conditionalFormatting sqref="G6:G15">
    <cfRule type="expression" dxfId="405" priority="20">
      <formula>$N6="X"</formula>
    </cfRule>
  </conditionalFormatting>
  <conditionalFormatting sqref="B4:B15 F4:F15">
    <cfRule type="duplicateValues" dxfId="404" priority="12"/>
  </conditionalFormatting>
  <conditionalFormatting sqref="B4 D4 F4">
    <cfRule type="expression" dxfId="403" priority="11">
      <formula>$N4="X"</formula>
    </cfRule>
  </conditionalFormatting>
  <conditionalFormatting sqref="B5 D5 F5">
    <cfRule type="expression" dxfId="402" priority="10">
      <formula>$N5="X"</formula>
    </cfRule>
  </conditionalFormatting>
  <conditionalFormatting sqref="B6:B15 D6:D15 F6:F15">
    <cfRule type="expression" dxfId="401" priority="9">
      <formula>$N6="X"</formula>
    </cfRule>
  </conditionalFormatting>
  <conditionalFormatting sqref="B4:B15 D4:D15 F4:G15">
    <cfRule type="expression" dxfId="400" priority="39">
      <formula>#REF!="X"</formula>
    </cfRule>
  </conditionalFormatting>
  <conditionalFormatting sqref="B13:K15 B4:K10 D11:K11 C12:K12 B11:B12">
    <cfRule type="containsBlanks" dxfId="399" priority="8">
      <formula>LEN(TRIM(B4))=0</formula>
    </cfRule>
  </conditionalFormatting>
  <conditionalFormatting sqref="K4:K15">
    <cfRule type="expression" dxfId="398" priority="6">
      <formula>AND($H4&lt;&gt;"",$O4&lt;&gt;"Rend")</formula>
    </cfRule>
  </conditionalFormatting>
  <conditionalFormatting sqref="L4:L15">
    <cfRule type="containsText" dxfId="397" priority="5" operator="containsText" text="NÃO">
      <formula>NOT(ISERROR(SEARCH("NÃO",L4)))</formula>
    </cfRule>
  </conditionalFormatting>
  <conditionalFormatting sqref="C11">
    <cfRule type="containsBlanks" dxfId="396" priority="1">
      <formula>LEN(TRIM(C11))=0</formula>
    </cfRule>
  </conditionalFormatting>
  <dataValidations count="5">
    <dataValidation type="whole" allowBlank="1" showInputMessage="1" showErrorMessage="1" sqref="G4:G15">
      <formula1>100000000</formula1>
      <formula2>400000000</formula2>
    </dataValidation>
    <dataValidation type="list" allowBlank="1" showInputMessage="1" showErrorMessage="1" sqref="E4:E15">
      <formula1>$E$18:$E$21</formula1>
    </dataValidation>
    <dataValidation type="list" allowBlank="1" showInputMessage="1" showErrorMessage="1" sqref="D5:D15">
      <formula1>$D$19:$D$22</formula1>
    </dataValidation>
    <dataValidation type="list" allowBlank="1" showInputMessage="1" showErrorMessage="1" sqref="C12:C15 C4:C10">
      <formula1>$C$18:$C$22</formula1>
    </dataValidation>
    <dataValidation type="list" allowBlank="1" showInputMessage="1" showErrorMessage="1" sqref="I4:I15">
      <formula1>$C$24:$C$25</formula1>
    </dataValidation>
  </dataValidations>
  <pageMargins left="0.23622047244094491" right="0.23622047244094491" top="0.74803149606299213" bottom="0.74803149606299213" header="0.31496062992125984" footer="0.31496062992125984"/>
  <pageSetup paperSize="9" scale="67" fitToHeight="0" orientation="portrait" r:id="rId1"/>
  <ignoredErrors>
    <ignoredError sqref="L4:L15 N5:N15 N4 P4:Q4 P5:Q15" unlockedFormula="1"/>
  </ignoredErrors>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Aux!$H$2:$H$3</xm:f>
          </x14:formula1>
          <xm:sqref>J4:J15 K5:K15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6"/>
  <sheetViews>
    <sheetView showGridLines="0" view="pageBreakPreview" zoomScaleNormal="100" zoomScaleSheetLayoutView="100" workbookViewId="0">
      <pane ySplit="5" topLeftCell="A6" activePane="bottomLeft" state="frozen"/>
      <selection activeCell="E66" sqref="E66"/>
      <selection pane="bottomLeft" activeCell="C21" sqref="C21:C22"/>
    </sheetView>
  </sheetViews>
  <sheetFormatPr defaultColWidth="9.1796875" defaultRowHeight="14.5"/>
  <cols>
    <col min="1" max="2" width="23.1796875" style="882" customWidth="1"/>
    <col min="3" max="3" width="31.1796875" style="162" customWidth="1"/>
    <col min="4" max="4" width="28.7265625" style="882" customWidth="1"/>
    <col min="5" max="5" width="9.81640625" style="882" customWidth="1"/>
    <col min="6" max="6" width="13.1796875" style="882" customWidth="1"/>
    <col min="7" max="7" width="9.1796875" style="882" customWidth="1"/>
    <col min="8" max="8" width="11.54296875" style="882" customWidth="1"/>
    <col min="9" max="16384" width="9.1796875" style="882"/>
  </cols>
  <sheetData>
    <row r="1" spans="1:8" ht="60" customHeight="1">
      <c r="C1" s="882"/>
    </row>
    <row r="2" spans="1:8" ht="12.75" customHeight="1">
      <c r="A2" s="1197" t="str">
        <f>CONCATENATE("FINANCIAMENTO ao ",[5]Formulário!D15," para ",[5]Formulário!D23)</f>
        <v xml:space="preserve">FINANCIAMENTO ao Município de ___ para Reabilitação de 150 fogos - </v>
      </c>
      <c r="B2" s="1197"/>
      <c r="C2" s="1197"/>
      <c r="D2" s="1197"/>
      <c r="E2" s="1197"/>
      <c r="F2" s="1197"/>
      <c r="G2" s="1197"/>
      <c r="H2" s="1197"/>
    </row>
    <row r="3" spans="1:8" ht="15.75" customHeight="1">
      <c r="A3" s="1198" t="s">
        <v>11923</v>
      </c>
      <c r="B3" s="1198"/>
      <c r="C3" s="1198"/>
      <c r="D3" s="1198"/>
      <c r="E3" s="1198"/>
      <c r="F3" s="1198"/>
      <c r="G3" s="1198"/>
      <c r="H3" s="1198"/>
    </row>
    <row r="4" spans="1:8" ht="13">
      <c r="C4" s="882"/>
    </row>
    <row r="5" spans="1:8" ht="65">
      <c r="A5" s="892" t="s">
        <v>11856</v>
      </c>
      <c r="B5" s="910" t="s">
        <v>11942</v>
      </c>
      <c r="C5" s="889" t="s">
        <v>11917</v>
      </c>
      <c r="D5" s="889" t="s">
        <v>11855</v>
      </c>
      <c r="E5" s="889" t="s">
        <v>11916</v>
      </c>
      <c r="F5" s="891" t="s">
        <v>11854</v>
      </c>
      <c r="G5" s="891" t="s">
        <v>11853</v>
      </c>
      <c r="H5" s="890" t="s">
        <v>11852</v>
      </c>
    </row>
    <row r="6" spans="1:8" ht="63" customHeight="1">
      <c r="A6" s="888" t="s">
        <v>11851</v>
      </c>
      <c r="B6" s="955" t="str">
        <f>CONCATENATE("Candidatura ",Formulário!N19,"|",Table1817[Identificação prédio ou fração (conforme propriedade horizontal ou designação que permita a identificação)])</f>
        <v>Candidatura |F1</v>
      </c>
      <c r="C6" s="888"/>
      <c r="D6" s="888"/>
      <c r="E6" s="887"/>
      <c r="F6" s="885"/>
      <c r="G6" s="886"/>
      <c r="H6" s="885"/>
    </row>
  </sheetData>
  <mergeCells count="2">
    <mergeCell ref="A2:H2"/>
    <mergeCell ref="A3:H3"/>
  </mergeCells>
  <conditionalFormatting sqref="A6 C6:D6">
    <cfRule type="duplicateValues" dxfId="375" priority="40"/>
  </conditionalFormatting>
  <conditionalFormatting sqref="B6">
    <cfRule type="duplicateValues" dxfId="374" priority="1"/>
  </conditionalFormatting>
  <printOptions horizontalCentered="1"/>
  <pageMargins left="0.39370078740157483" right="0.31496062992125984" top="0.74803149606299213" bottom="0.74803149606299213" header="0.31496062992125984" footer="0.31496062992125984"/>
  <pageSetup paperSize="9" scale="64" fitToHeight="0" orientation="portrait" r:id="rId1"/>
  <drawing r:id="rId2"/>
  <tableParts count="1">
    <tablePart r:id="rId3"/>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'\\FSSSrvLbLx.Domain.Local\Vol1\Geral\GPAH\8 - PRR\Modelos\[1D_EntBenef_Reabilitacao_v03.xlsx]SH'!#REF!</xm:f>
          </x14:formula1>
          <xm:sqref>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8"/>
  <sheetViews>
    <sheetView showGridLines="0" view="pageBreakPreview" zoomScaleNormal="100" zoomScaleSheetLayoutView="100" workbookViewId="0">
      <pane ySplit="7" topLeftCell="A8" activePane="bottomLeft" state="frozen"/>
      <selection activeCell="E66" sqref="E66"/>
      <selection pane="bottomLeft" activeCell="E23" sqref="E23"/>
    </sheetView>
  </sheetViews>
  <sheetFormatPr defaultColWidth="9.1796875" defaultRowHeight="13"/>
  <cols>
    <col min="1" max="1" width="36" style="882" customWidth="1"/>
    <col min="2" max="3" width="9.81640625" style="882" customWidth="1"/>
    <col min="4" max="4" width="12.54296875" style="882" customWidth="1"/>
    <col min="5" max="5" width="22.1796875" style="882" customWidth="1"/>
    <col min="6" max="6" width="14.81640625" style="882" customWidth="1"/>
    <col min="7" max="7" width="24.81640625" style="882" customWidth="1"/>
    <col min="8" max="9" width="13.26953125" style="882" customWidth="1"/>
    <col min="10" max="10" width="10.54296875" style="882" customWidth="1"/>
    <col min="11" max="11" width="9.26953125" style="883" customWidth="1"/>
    <col min="12" max="12" width="9.7265625" style="883" customWidth="1"/>
    <col min="13" max="13" width="9.7265625" style="882" customWidth="1"/>
    <col min="14" max="14" width="13" style="882" customWidth="1"/>
    <col min="15" max="16" width="13.26953125" style="882" customWidth="1"/>
    <col min="17" max="16384" width="9.1796875" style="882"/>
  </cols>
  <sheetData>
    <row r="1" spans="1:16" ht="39.75" customHeight="1"/>
    <row r="2" spans="1:16" ht="12.75" customHeight="1">
      <c r="A2" s="1197" t="str">
        <f>CONCATENATE("FINANCIAMENTO ao ",[5]Formulário!D15," para ",[5]Formulário!D23)</f>
        <v xml:space="preserve">FINANCIAMENTO ao Município de ___ para Reabilitação de 150 fogos - </v>
      </c>
      <c r="B2" s="1197"/>
      <c r="C2" s="1197"/>
      <c r="D2" s="1197"/>
      <c r="E2" s="1197"/>
      <c r="F2" s="1197"/>
      <c r="G2" s="1197"/>
      <c r="H2" s="1197"/>
      <c r="I2" s="1197"/>
      <c r="J2" s="1197"/>
      <c r="K2" s="1197"/>
      <c r="L2" s="1197"/>
      <c r="M2" s="1197"/>
    </row>
    <row r="3" spans="1:16" ht="15.75" customHeight="1">
      <c r="A3" s="1198" t="s">
        <v>11943</v>
      </c>
      <c r="B3" s="1198"/>
      <c r="C3" s="1198"/>
      <c r="D3" s="1198"/>
      <c r="E3" s="1198"/>
      <c r="F3" s="1198"/>
      <c r="G3" s="1198"/>
      <c r="H3" s="1198"/>
      <c r="I3" s="1198"/>
      <c r="J3" s="1198"/>
      <c r="K3" s="1198"/>
      <c r="L3" s="1198"/>
      <c r="M3" s="1198"/>
    </row>
    <row r="4" spans="1:16" ht="15.75" customHeight="1">
      <c r="A4" s="893"/>
      <c r="B4" s="893"/>
      <c r="C4" s="893"/>
      <c r="D4" s="893"/>
      <c r="E4" s="893"/>
      <c r="F4" s="982"/>
      <c r="G4" s="893"/>
      <c r="H4" s="893"/>
      <c r="I4" s="893"/>
      <c r="J4" s="893"/>
      <c r="K4" s="893"/>
      <c r="L4" s="893"/>
      <c r="M4" s="893"/>
    </row>
    <row r="5" spans="1:16" ht="15.75" customHeight="1">
      <c r="A5" s="893"/>
      <c r="B5" s="893"/>
      <c r="C5" s="893"/>
      <c r="D5" s="893"/>
      <c r="E5" s="893"/>
      <c r="F5" s="982"/>
      <c r="G5" s="893"/>
      <c r="H5" s="893"/>
      <c r="I5" s="893"/>
      <c r="J5" s="893"/>
      <c r="K5" s="893"/>
      <c r="L5" s="893"/>
      <c r="M5" s="893"/>
    </row>
    <row r="6" spans="1:16">
      <c r="D6" s="894" t="s">
        <v>1878</v>
      </c>
      <c r="P6" s="956" t="s">
        <v>11857</v>
      </c>
    </row>
    <row r="7" spans="1:16" ht="92.15" customHeight="1">
      <c r="A7" s="895" t="s">
        <v>11858</v>
      </c>
      <c r="B7" s="895" t="s">
        <v>11859</v>
      </c>
      <c r="C7" s="895" t="s">
        <v>11860</v>
      </c>
      <c r="D7" s="889" t="s">
        <v>11861</v>
      </c>
      <c r="E7" s="985" t="s">
        <v>11989</v>
      </c>
      <c r="F7" s="985" t="s">
        <v>12196</v>
      </c>
      <c r="G7" s="895" t="s">
        <v>11914</v>
      </c>
      <c r="H7" s="895" t="s">
        <v>11863</v>
      </c>
      <c r="I7" s="895" t="s">
        <v>11864</v>
      </c>
      <c r="J7" s="895" t="s">
        <v>11865</v>
      </c>
      <c r="K7" s="895" t="s">
        <v>11465</v>
      </c>
      <c r="L7" s="895" t="s">
        <v>11866</v>
      </c>
      <c r="M7" s="895" t="s">
        <v>11867</v>
      </c>
      <c r="N7" s="895" t="s">
        <v>11915</v>
      </c>
      <c r="O7" s="895" t="s">
        <v>11869</v>
      </c>
      <c r="P7" s="895" t="s">
        <v>6</v>
      </c>
    </row>
    <row r="8" spans="1:16" ht="38.25" customHeight="1">
      <c r="A8" s="884" t="str">
        <f>+'[5]Anexo I'!A6</f>
        <v>F1</v>
      </c>
      <c r="B8" s="896">
        <v>0</v>
      </c>
      <c r="C8" s="896">
        <v>5</v>
      </c>
      <c r="D8" s="884"/>
      <c r="E8" s="898"/>
      <c r="F8" s="898"/>
      <c r="G8" s="898"/>
      <c r="H8" s="898"/>
      <c r="I8" s="898"/>
      <c r="J8" s="898"/>
      <c r="K8" s="898"/>
      <c r="L8" s="898"/>
      <c r="M8" s="898"/>
      <c r="N8" s="898"/>
      <c r="O8" s="898"/>
      <c r="P8" s="898">
        <f>SUM(Table183[[#This Row],[Empreitadas
(apenas elegível para contratos de empreiatada celebrados a partir de 2020-02-01)
]:[Certificações Energéticas]])</f>
        <v>0</v>
      </c>
    </row>
  </sheetData>
  <mergeCells count="2">
    <mergeCell ref="A2:M2"/>
    <mergeCell ref="A3:M3"/>
  </mergeCells>
  <conditionalFormatting sqref="A8:D8">
    <cfRule type="duplicateValues" dxfId="352" priority="46"/>
  </conditionalFormatting>
  <printOptions horizontalCentered="1"/>
  <pageMargins left="0.23622047244094491" right="0.23622047244094491" top="0.74803149606299213" bottom="0.74803149606299213" header="0.31496062992125984" footer="0.31496062992125984"/>
  <pageSetup paperSize="9" scale="42" fitToHeight="0"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I157"/>
  <sheetViews>
    <sheetView view="pageBreakPreview" topLeftCell="A76" zoomScaleNormal="100" zoomScaleSheetLayoutView="100" workbookViewId="0">
      <selection activeCell="L97" sqref="L97"/>
    </sheetView>
  </sheetViews>
  <sheetFormatPr defaultColWidth="9.1796875" defaultRowHeight="15.5"/>
  <cols>
    <col min="1" max="1" width="9.1796875" style="162"/>
    <col min="2" max="2" width="8.81640625" style="989" customWidth="1"/>
    <col min="3" max="3" width="48.453125" style="988" customWidth="1"/>
    <col min="4" max="5" width="10.54296875" style="987" customWidth="1"/>
    <col min="6" max="6" width="10.54296875" style="162" customWidth="1"/>
    <col min="7" max="7" width="10.54296875" style="986" customWidth="1"/>
    <col min="8" max="16384" width="9.1796875" style="162"/>
  </cols>
  <sheetData>
    <row r="1" spans="2:9" ht="51" customHeight="1">
      <c r="B1" s="1199" t="s">
        <v>12167</v>
      </c>
      <c r="C1" s="1199"/>
      <c r="D1" s="1199"/>
      <c r="E1" s="1199"/>
      <c r="F1" s="1199"/>
      <c r="G1" s="1199"/>
      <c r="H1" s="991"/>
      <c r="I1" s="991"/>
    </row>
    <row r="2" spans="2:9">
      <c r="B2" s="992"/>
      <c r="C2" s="1003"/>
      <c r="D2" s="1069"/>
      <c r="E2" s="1068"/>
      <c r="F2" s="1067"/>
      <c r="G2" s="999"/>
      <c r="H2" s="991"/>
      <c r="I2" s="991"/>
    </row>
    <row r="3" spans="2:9">
      <c r="B3" s="1085" t="s">
        <v>12166</v>
      </c>
      <c r="C3" s="1084" t="s">
        <v>12165</v>
      </c>
      <c r="D3" s="1005"/>
      <c r="E3" s="1083"/>
      <c r="F3" s="1082"/>
      <c r="G3" s="1081"/>
      <c r="H3" s="991"/>
      <c r="I3" s="991"/>
    </row>
    <row r="4" spans="2:9">
      <c r="B4" s="992"/>
      <c r="C4" s="1003"/>
      <c r="D4" s="1069"/>
      <c r="E4" s="1080"/>
      <c r="F4" s="1079"/>
      <c r="G4" s="1078"/>
      <c r="H4" s="991"/>
      <c r="I4" s="991"/>
    </row>
    <row r="5" spans="2:9" s="987" customFormat="1" ht="14.5">
      <c r="B5" s="1200" t="s">
        <v>11930</v>
      </c>
      <c r="C5" s="1202" t="s">
        <v>12164</v>
      </c>
      <c r="D5" s="1204" t="s">
        <v>12035</v>
      </c>
      <c r="E5" s="1205"/>
      <c r="F5" s="1204" t="s">
        <v>12034</v>
      </c>
      <c r="G5" s="1205"/>
      <c r="H5" s="991"/>
      <c r="I5" s="991"/>
    </row>
    <row r="6" spans="2:9" s="987" customFormat="1" ht="14.5">
      <c r="B6" s="1201"/>
      <c r="C6" s="1203"/>
      <c r="D6" s="1040" t="s">
        <v>12033</v>
      </c>
      <c r="E6" s="1039" t="s">
        <v>12032</v>
      </c>
      <c r="F6" s="1040" t="s">
        <v>11290</v>
      </c>
      <c r="G6" s="1039" t="s">
        <v>12031</v>
      </c>
      <c r="H6" s="991"/>
      <c r="I6" s="991"/>
    </row>
    <row r="7" spans="2:9" ht="14.5">
      <c r="B7" s="1022" t="s">
        <v>11443</v>
      </c>
      <c r="C7" s="1021" t="s">
        <v>12163</v>
      </c>
      <c r="D7" s="1076"/>
      <c r="E7" s="1075">
        <v>2.5</v>
      </c>
      <c r="F7" s="1018"/>
      <c r="G7" s="1206">
        <f>IF(D3="ü",E7,IF(F8="ü",D8,IF(F9="ü",D9,IF(F10="ü",D10,0))))</f>
        <v>0</v>
      </c>
      <c r="H7" s="991"/>
      <c r="I7" s="991"/>
    </row>
    <row r="8" spans="2:9" ht="15">
      <c r="B8" s="1013" t="s">
        <v>11998</v>
      </c>
      <c r="C8" s="1012" t="s">
        <v>12162</v>
      </c>
      <c r="D8" s="1074">
        <v>2.5</v>
      </c>
      <c r="E8" s="1073"/>
      <c r="F8" s="1005"/>
      <c r="G8" s="1207"/>
      <c r="H8" s="991"/>
      <c r="I8" s="1077"/>
    </row>
    <row r="9" spans="2:9" ht="15">
      <c r="B9" s="1026" t="s">
        <v>11996</v>
      </c>
      <c r="C9" s="1031" t="s">
        <v>12161</v>
      </c>
      <c r="D9" s="1074">
        <v>1.5</v>
      </c>
      <c r="E9" s="1073"/>
      <c r="F9" s="1005"/>
      <c r="G9" s="1207"/>
      <c r="H9" s="991"/>
      <c r="I9" s="991"/>
    </row>
    <row r="10" spans="2:9" ht="15">
      <c r="B10" s="1026" t="s">
        <v>11994</v>
      </c>
      <c r="C10" s="1031" t="s">
        <v>12160</v>
      </c>
      <c r="D10" s="1072">
        <v>1</v>
      </c>
      <c r="E10" s="1071"/>
      <c r="F10" s="1005"/>
      <c r="G10" s="1208"/>
      <c r="H10" s="991"/>
      <c r="I10" s="991"/>
    </row>
    <row r="11" spans="2:9" ht="14.5">
      <c r="B11" s="1022" t="s">
        <v>12159</v>
      </c>
      <c r="C11" s="1021" t="s">
        <v>12158</v>
      </c>
      <c r="D11" s="1076"/>
      <c r="E11" s="1075">
        <v>2.5</v>
      </c>
      <c r="F11" s="1018"/>
      <c r="G11" s="1206">
        <f>IF(D3="ü",E11,IF(F12="ü",D12,IF(F13="ü",D13,0)))</f>
        <v>0</v>
      </c>
      <c r="H11" s="991"/>
      <c r="I11" s="991"/>
    </row>
    <row r="12" spans="2:9" ht="15">
      <c r="B12" s="1017" t="s">
        <v>11998</v>
      </c>
      <c r="C12" s="1016" t="s">
        <v>12157</v>
      </c>
      <c r="D12" s="1074">
        <v>2.5</v>
      </c>
      <c r="E12" s="1073"/>
      <c r="F12" s="1005"/>
      <c r="G12" s="1207"/>
      <c r="H12" s="991"/>
      <c r="I12" s="991"/>
    </row>
    <row r="13" spans="2:9" ht="15">
      <c r="B13" s="1013" t="s">
        <v>11996</v>
      </c>
      <c r="C13" s="1012" t="s">
        <v>12156</v>
      </c>
      <c r="D13" s="1072">
        <v>1.5</v>
      </c>
      <c r="E13" s="1071"/>
      <c r="F13" s="1005"/>
      <c r="G13" s="1208"/>
      <c r="H13" s="991"/>
      <c r="I13" s="991"/>
    </row>
    <row r="14" spans="2:9" ht="14.5">
      <c r="B14" s="1022" t="s">
        <v>12155</v>
      </c>
      <c r="C14" s="1021" t="s">
        <v>12154</v>
      </c>
      <c r="D14" s="1076"/>
      <c r="E14" s="1075">
        <v>2</v>
      </c>
      <c r="F14" s="1018"/>
      <c r="G14" s="1206">
        <f>SUM(IF(F15="ü",D15,0),IF(F16="ü",D16,0))</f>
        <v>0</v>
      </c>
      <c r="H14" s="1004"/>
      <c r="I14" s="1004"/>
    </row>
    <row r="15" spans="2:9" ht="15">
      <c r="B15" s="1017" t="s">
        <v>11998</v>
      </c>
      <c r="C15" s="1016" t="s">
        <v>12153</v>
      </c>
      <c r="D15" s="1074">
        <v>1.5</v>
      </c>
      <c r="E15" s="1073"/>
      <c r="F15" s="1005"/>
      <c r="G15" s="1207"/>
      <c r="H15" s="1004"/>
      <c r="I15" s="1004"/>
    </row>
    <row r="16" spans="2:9" ht="26">
      <c r="B16" s="1009" t="s">
        <v>11996</v>
      </c>
      <c r="C16" s="1008" t="s">
        <v>12152</v>
      </c>
      <c r="D16" s="1072">
        <v>0.5</v>
      </c>
      <c r="E16" s="1071"/>
      <c r="F16" s="1005"/>
      <c r="G16" s="1208"/>
      <c r="H16" s="1004"/>
      <c r="I16" s="1004"/>
    </row>
    <row r="17" spans="2:7" ht="14.5">
      <c r="B17" s="1022" t="s">
        <v>12151</v>
      </c>
      <c r="C17" s="1021" t="s">
        <v>12150</v>
      </c>
      <c r="D17" s="1076"/>
      <c r="E17" s="1075">
        <v>2</v>
      </c>
      <c r="F17" s="1018"/>
      <c r="G17" s="1206">
        <f>IF(F18="ü",D18,IF(F19="ü",D19,0))</f>
        <v>0</v>
      </c>
    </row>
    <row r="18" spans="2:7" ht="52">
      <c r="B18" s="1013" t="s">
        <v>11998</v>
      </c>
      <c r="C18" s="1012" t="s">
        <v>12149</v>
      </c>
      <c r="D18" s="1074">
        <v>2</v>
      </c>
      <c r="E18" s="1073"/>
      <c r="F18" s="1005"/>
      <c r="G18" s="1207"/>
    </row>
    <row r="19" spans="2:7" ht="52">
      <c r="B19" s="1009" t="s">
        <v>11996</v>
      </c>
      <c r="C19" s="1008" t="s">
        <v>12148</v>
      </c>
      <c r="D19" s="1072">
        <v>1</v>
      </c>
      <c r="E19" s="1071"/>
      <c r="F19" s="1005"/>
      <c r="G19" s="1208"/>
    </row>
    <row r="20" spans="2:7" ht="14.5">
      <c r="B20" s="1022" t="s">
        <v>12147</v>
      </c>
      <c r="C20" s="1021" t="s">
        <v>12146</v>
      </c>
      <c r="D20" s="1076"/>
      <c r="E20" s="1075">
        <v>1</v>
      </c>
      <c r="F20" s="1018"/>
      <c r="G20" s="1206">
        <f>SUM(IF(F21="ü",D21,0),IF(F22="ü",D22,0))</f>
        <v>0</v>
      </c>
    </row>
    <row r="21" spans="2:7" ht="39">
      <c r="B21" s="1017" t="s">
        <v>11998</v>
      </c>
      <c r="C21" s="1016" t="s">
        <v>12145</v>
      </c>
      <c r="D21" s="1074">
        <v>0.5</v>
      </c>
      <c r="E21" s="1073"/>
      <c r="F21" s="1005"/>
      <c r="G21" s="1207"/>
    </row>
    <row r="22" spans="2:7" ht="15">
      <c r="B22" s="1009" t="s">
        <v>11996</v>
      </c>
      <c r="C22" s="1008" t="s">
        <v>12144</v>
      </c>
      <c r="D22" s="1072">
        <v>0.5</v>
      </c>
      <c r="E22" s="1071"/>
      <c r="F22" s="1005"/>
      <c r="G22" s="1208"/>
    </row>
    <row r="23" spans="2:7" ht="14.5">
      <c r="B23" s="992"/>
      <c r="C23" s="997" t="s">
        <v>11992</v>
      </c>
      <c r="D23" s="1209">
        <v>10</v>
      </c>
      <c r="E23" s="1210"/>
      <c r="F23" s="1211">
        <f>SUM(G7:G22)</f>
        <v>0</v>
      </c>
      <c r="G23" s="1212"/>
    </row>
    <row r="24" spans="2:7" ht="14.5">
      <c r="B24" s="992"/>
      <c r="C24" s="997"/>
      <c r="D24" s="1042"/>
      <c r="E24" s="1042"/>
      <c r="F24" s="1070"/>
      <c r="G24" s="1070"/>
    </row>
    <row r="25" spans="2:7">
      <c r="B25" s="992"/>
      <c r="C25" s="1003"/>
      <c r="D25" s="1069"/>
      <c r="E25" s="1068"/>
      <c r="F25" s="1067"/>
      <c r="G25" s="999"/>
    </row>
    <row r="26" spans="2:7" ht="14.5">
      <c r="B26" s="1200" t="s">
        <v>11933</v>
      </c>
      <c r="C26" s="1202" t="s">
        <v>12143</v>
      </c>
      <c r="D26" s="1204" t="s">
        <v>12035</v>
      </c>
      <c r="E26" s="1205"/>
      <c r="F26" s="1213" t="s">
        <v>12034</v>
      </c>
      <c r="G26" s="1214"/>
    </row>
    <row r="27" spans="2:7" ht="14.5">
      <c r="B27" s="1201"/>
      <c r="C27" s="1203"/>
      <c r="D27" s="1040" t="s">
        <v>12033</v>
      </c>
      <c r="E27" s="1039" t="s">
        <v>12032</v>
      </c>
      <c r="F27" s="1040" t="s">
        <v>11290</v>
      </c>
      <c r="G27" s="1039" t="s">
        <v>12031</v>
      </c>
    </row>
    <row r="28" spans="2:7" ht="14.5">
      <c r="B28" s="1022" t="s">
        <v>11439</v>
      </c>
      <c r="C28" s="1021" t="s">
        <v>12142</v>
      </c>
      <c r="D28" s="1020"/>
      <c r="E28" s="1019">
        <f>SUM(D29:D31)</f>
        <v>2</v>
      </c>
      <c r="F28" s="1018"/>
      <c r="G28" s="1206">
        <f>SUM(IF(F29="ü",D29,0),IF(F30="ü",D30,0),IF(F31="ü",D31,0))</f>
        <v>0</v>
      </c>
    </row>
    <row r="29" spans="2:7" ht="26">
      <c r="B29" s="1013" t="s">
        <v>11998</v>
      </c>
      <c r="C29" s="1016" t="s">
        <v>12141</v>
      </c>
      <c r="D29" s="1015">
        <v>1</v>
      </c>
      <c r="E29" s="1010"/>
      <c r="F29" s="1005"/>
      <c r="G29" s="1207"/>
    </row>
    <row r="30" spans="2:7" ht="26">
      <c r="B30" s="1013" t="s">
        <v>11996</v>
      </c>
      <c r="C30" s="1012" t="s">
        <v>12140</v>
      </c>
      <c r="D30" s="1011">
        <v>0.5</v>
      </c>
      <c r="E30" s="1010"/>
      <c r="F30" s="1005"/>
      <c r="G30" s="1207"/>
    </row>
    <row r="31" spans="2:7" ht="39">
      <c r="B31" s="1026" t="s">
        <v>11994</v>
      </c>
      <c r="C31" s="1031" t="s">
        <v>12139</v>
      </c>
      <c r="D31" s="1024">
        <v>0.5</v>
      </c>
      <c r="E31" s="1023"/>
      <c r="F31" s="1005"/>
      <c r="G31" s="1208"/>
    </row>
    <row r="32" spans="2:7" ht="15" customHeight="1">
      <c r="B32" s="1022" t="s">
        <v>11437</v>
      </c>
      <c r="C32" s="1021" t="s">
        <v>12138</v>
      </c>
      <c r="D32" s="1020"/>
      <c r="E32" s="1019">
        <v>2</v>
      </c>
      <c r="F32" s="1018"/>
      <c r="G32" s="1206">
        <f>IF(F33="ü",D33,IF(F34="ü",D34,0))</f>
        <v>0</v>
      </c>
    </row>
    <row r="33" spans="2:8" ht="15" customHeight="1">
      <c r="B33" s="1013" t="s">
        <v>11998</v>
      </c>
      <c r="C33" s="1012" t="s">
        <v>12137</v>
      </c>
      <c r="D33" s="1011">
        <v>2</v>
      </c>
      <c r="E33" s="1010"/>
      <c r="F33" s="1005"/>
      <c r="G33" s="1207"/>
    </row>
    <row r="34" spans="2:8" ht="15" customHeight="1">
      <c r="B34" s="1026" t="s">
        <v>11996</v>
      </c>
      <c r="C34" s="1031" t="s">
        <v>12136</v>
      </c>
      <c r="D34" s="1024">
        <v>0.5</v>
      </c>
      <c r="E34" s="1023"/>
      <c r="F34" s="1005"/>
      <c r="G34" s="1207"/>
      <c r="H34" s="1004"/>
    </row>
    <row r="35" spans="2:8" ht="14.5">
      <c r="B35" s="1022" t="s">
        <v>11435</v>
      </c>
      <c r="C35" s="1021" t="s">
        <v>12135</v>
      </c>
      <c r="D35" s="1020"/>
      <c r="E35" s="1019">
        <v>2</v>
      </c>
      <c r="F35" s="1018"/>
      <c r="G35" s="1206">
        <f>SUM(IF(F36="ü",D36,0),IF(F37="ü",D37,0),IF(F38="ü",D38,0))</f>
        <v>0</v>
      </c>
      <c r="H35" s="1004"/>
    </row>
    <row r="36" spans="2:8" ht="26">
      <c r="B36" s="1013" t="s">
        <v>11998</v>
      </c>
      <c r="C36" s="1016" t="s">
        <v>12134</v>
      </c>
      <c r="D36" s="1015">
        <v>1</v>
      </c>
      <c r="E36" s="1010"/>
      <c r="F36" s="1005"/>
      <c r="G36" s="1207"/>
      <c r="H36" s="1004"/>
    </row>
    <row r="37" spans="2:8" ht="15">
      <c r="B37" s="1013" t="s">
        <v>11996</v>
      </c>
      <c r="C37" s="1012" t="s">
        <v>12133</v>
      </c>
      <c r="D37" s="1011">
        <v>0.5</v>
      </c>
      <c r="E37" s="1010"/>
      <c r="F37" s="1005"/>
      <c r="G37" s="1207"/>
      <c r="H37" s="1004"/>
    </row>
    <row r="38" spans="2:8" ht="15">
      <c r="B38" s="1026" t="s">
        <v>11994</v>
      </c>
      <c r="C38" s="1031" t="s">
        <v>12132</v>
      </c>
      <c r="D38" s="1024">
        <v>0.5</v>
      </c>
      <c r="E38" s="1023"/>
      <c r="F38" s="1005"/>
      <c r="G38" s="1208"/>
      <c r="H38" s="1004"/>
    </row>
    <row r="39" spans="2:8" ht="14.5">
      <c r="B39" s="1022" t="s">
        <v>12131</v>
      </c>
      <c r="C39" s="1021" t="s">
        <v>12130</v>
      </c>
      <c r="D39" s="1020"/>
      <c r="E39" s="1019">
        <v>1.5</v>
      </c>
      <c r="F39" s="1018"/>
      <c r="G39" s="1206">
        <f>IF(F40="ü",D40,IF(F41="ü",D41,0))</f>
        <v>0</v>
      </c>
      <c r="H39" s="1004"/>
    </row>
    <row r="40" spans="2:8" ht="26">
      <c r="B40" s="1013" t="s">
        <v>11998</v>
      </c>
      <c r="C40" s="1012" t="s">
        <v>12129</v>
      </c>
      <c r="D40" s="1011">
        <v>1.5</v>
      </c>
      <c r="E40" s="1010"/>
      <c r="F40" s="1005"/>
      <c r="G40" s="1207"/>
      <c r="H40" s="1004"/>
    </row>
    <row r="41" spans="2:8" ht="15">
      <c r="B41" s="1026" t="s">
        <v>11996</v>
      </c>
      <c r="C41" s="1031" t="s">
        <v>12128</v>
      </c>
      <c r="D41" s="1024">
        <v>0.75</v>
      </c>
      <c r="E41" s="1023"/>
      <c r="F41" s="1005"/>
      <c r="G41" s="1208"/>
      <c r="H41" s="1004"/>
    </row>
    <row r="42" spans="2:8" ht="29">
      <c r="B42" s="1022" t="s">
        <v>12127</v>
      </c>
      <c r="C42" s="1021" t="s">
        <v>12126</v>
      </c>
      <c r="D42" s="1020"/>
      <c r="E42" s="1019">
        <v>1.5</v>
      </c>
      <c r="F42" s="1018"/>
      <c r="G42" s="1206">
        <f>IF(F43="ü",D43,IF(F44="ü",D44,IF(F45="ü",D45,0)))</f>
        <v>0</v>
      </c>
      <c r="H42" s="1004"/>
    </row>
    <row r="43" spans="2:8" ht="15">
      <c r="B43" s="1017" t="s">
        <v>11998</v>
      </c>
      <c r="C43" s="1016" t="s">
        <v>12125</v>
      </c>
      <c r="D43" s="1015">
        <v>1.5</v>
      </c>
      <c r="E43" s="1014"/>
      <c r="F43" s="1005"/>
      <c r="G43" s="1207"/>
      <c r="H43" s="1004"/>
    </row>
    <row r="44" spans="2:8" ht="15">
      <c r="B44" s="1013" t="s">
        <v>11996</v>
      </c>
      <c r="C44" s="1012" t="s">
        <v>12124</v>
      </c>
      <c r="D44" s="1011">
        <v>1</v>
      </c>
      <c r="E44" s="1010"/>
      <c r="F44" s="1005"/>
      <c r="G44" s="1207"/>
      <c r="H44" s="1004"/>
    </row>
    <row r="45" spans="2:8" ht="15">
      <c r="B45" s="1026" t="s">
        <v>11994</v>
      </c>
      <c r="C45" s="1031" t="s">
        <v>12123</v>
      </c>
      <c r="D45" s="1024">
        <v>0.5</v>
      </c>
      <c r="E45" s="1023"/>
      <c r="F45" s="1005"/>
      <c r="G45" s="1208"/>
      <c r="H45" s="1004"/>
    </row>
    <row r="46" spans="2:8" ht="29">
      <c r="B46" s="1022" t="s">
        <v>12122</v>
      </c>
      <c r="C46" s="1021" t="s">
        <v>12121</v>
      </c>
      <c r="D46" s="1020"/>
      <c r="E46" s="1019">
        <v>1</v>
      </c>
      <c r="F46" s="1018"/>
      <c r="G46" s="1215">
        <f>IF(F47="ü",D47,0)</f>
        <v>0</v>
      </c>
      <c r="H46" s="1004"/>
    </row>
    <row r="47" spans="2:8" ht="39">
      <c r="B47" s="1066" t="s">
        <v>11998</v>
      </c>
      <c r="C47" s="1058" t="s">
        <v>12120</v>
      </c>
      <c r="D47" s="1065">
        <v>1</v>
      </c>
      <c r="E47" s="1064"/>
      <c r="F47" s="1005"/>
      <c r="G47" s="1216"/>
      <c r="H47" s="1004"/>
    </row>
    <row r="48" spans="2:8" ht="14.5">
      <c r="B48" s="992"/>
      <c r="C48" s="997" t="s">
        <v>11992</v>
      </c>
      <c r="D48" s="1217">
        <v>10</v>
      </c>
      <c r="E48" s="1218"/>
      <c r="F48" s="1219">
        <f>SUM(G28:G47)</f>
        <v>0</v>
      </c>
      <c r="G48" s="1220"/>
      <c r="H48" s="1004"/>
    </row>
    <row r="49" spans="2:8">
      <c r="B49" s="1043"/>
      <c r="C49" s="1029"/>
      <c r="D49" s="1042"/>
      <c r="E49" s="1042"/>
      <c r="F49" s="1041"/>
      <c r="G49" s="999"/>
      <c r="H49" s="1004"/>
    </row>
    <row r="50" spans="2:8">
      <c r="B50" s="1043"/>
      <c r="C50" s="1029"/>
      <c r="D50" s="1042"/>
      <c r="E50" s="1042"/>
      <c r="F50" s="1041"/>
      <c r="G50" s="999"/>
      <c r="H50" s="1004"/>
    </row>
    <row r="51" spans="2:8" ht="14.5">
      <c r="B51" s="1200" t="s">
        <v>11951</v>
      </c>
      <c r="C51" s="1202" t="s">
        <v>12119</v>
      </c>
      <c r="D51" s="1204" t="s">
        <v>12035</v>
      </c>
      <c r="E51" s="1205"/>
      <c r="F51" s="1204" t="s">
        <v>12034</v>
      </c>
      <c r="G51" s="1205"/>
      <c r="H51" s="1004"/>
    </row>
    <row r="52" spans="2:8" ht="14.5">
      <c r="B52" s="1201"/>
      <c r="C52" s="1203"/>
      <c r="D52" s="1040" t="s">
        <v>12033</v>
      </c>
      <c r="E52" s="1039" t="s">
        <v>12032</v>
      </c>
      <c r="F52" s="1040" t="s">
        <v>11290</v>
      </c>
      <c r="G52" s="1039" t="s">
        <v>12031</v>
      </c>
      <c r="H52" s="1004"/>
    </row>
    <row r="53" spans="2:8" ht="14.5">
      <c r="B53" s="1035" t="s">
        <v>11432</v>
      </c>
      <c r="C53" s="1034" t="s">
        <v>12118</v>
      </c>
      <c r="D53" s="1062"/>
      <c r="E53" s="1032">
        <v>6</v>
      </c>
      <c r="F53" s="1221">
        <f>SUM(G54:G66)</f>
        <v>0</v>
      </c>
      <c r="G53" s="1222"/>
      <c r="H53" s="1004"/>
    </row>
    <row r="54" spans="2:8" ht="14.5">
      <c r="B54" s="1022" t="s">
        <v>12117</v>
      </c>
      <c r="C54" s="1021" t="s">
        <v>12116</v>
      </c>
      <c r="D54" s="1020"/>
      <c r="E54" s="1019">
        <v>1.5</v>
      </c>
      <c r="F54" s="1018"/>
      <c r="G54" s="1215">
        <f>IF(F55="ü",D55,0)</f>
        <v>0</v>
      </c>
      <c r="H54" s="1004"/>
    </row>
    <row r="55" spans="2:8" ht="26">
      <c r="B55" s="1030" t="s">
        <v>11998</v>
      </c>
      <c r="C55" s="1029" t="s">
        <v>12115</v>
      </c>
      <c r="D55" s="1028">
        <v>1.5</v>
      </c>
      <c r="E55" s="1027"/>
      <c r="F55" s="1005"/>
      <c r="G55" s="1216"/>
      <c r="H55" s="1004"/>
    </row>
    <row r="56" spans="2:8" ht="14.5">
      <c r="B56" s="1022" t="s">
        <v>12114</v>
      </c>
      <c r="C56" s="1021" t="s">
        <v>12113</v>
      </c>
      <c r="D56" s="1020"/>
      <c r="E56" s="1019">
        <v>1.5</v>
      </c>
      <c r="F56" s="1018"/>
      <c r="G56" s="1206">
        <f>IF(F57="ü",D57,IF(F58="ü",D58,0))</f>
        <v>0</v>
      </c>
      <c r="H56" s="1004"/>
    </row>
    <row r="57" spans="2:8" ht="15">
      <c r="B57" s="1017" t="s">
        <v>11998</v>
      </c>
      <c r="C57" s="1012" t="s">
        <v>12112</v>
      </c>
      <c r="D57" s="1011">
        <v>1.5</v>
      </c>
      <c r="E57" s="1010"/>
      <c r="F57" s="1005"/>
      <c r="G57" s="1207"/>
      <c r="H57" s="1004"/>
    </row>
    <row r="58" spans="2:8" ht="15">
      <c r="B58" s="1026" t="s">
        <v>11996</v>
      </c>
      <c r="C58" s="1031" t="s">
        <v>12111</v>
      </c>
      <c r="D58" s="1024">
        <v>1</v>
      </c>
      <c r="E58" s="1023"/>
      <c r="F58" s="1005"/>
      <c r="G58" s="1208"/>
      <c r="H58" s="1004"/>
    </row>
    <row r="59" spans="2:8" ht="14.5">
      <c r="B59" s="1022" t="s">
        <v>12110</v>
      </c>
      <c r="C59" s="1021" t="s">
        <v>12109</v>
      </c>
      <c r="D59" s="1020"/>
      <c r="E59" s="1019">
        <v>1</v>
      </c>
      <c r="F59" s="1018"/>
      <c r="G59" s="1206">
        <f>IF(F60="ü",D60,IF(F61="ü",D61,0))</f>
        <v>0</v>
      </c>
      <c r="H59" s="1004"/>
    </row>
    <row r="60" spans="2:8" ht="26">
      <c r="B60" s="1017" t="s">
        <v>11998</v>
      </c>
      <c r="C60" s="1063" t="s">
        <v>12108</v>
      </c>
      <c r="D60" s="1011">
        <v>1</v>
      </c>
      <c r="E60" s="1010"/>
      <c r="F60" s="1005"/>
      <c r="G60" s="1207"/>
      <c r="H60" s="1004"/>
    </row>
    <row r="61" spans="2:8" ht="26">
      <c r="B61" s="1026" t="s">
        <v>11996</v>
      </c>
      <c r="C61" s="1025" t="s">
        <v>12107</v>
      </c>
      <c r="D61" s="1024">
        <v>0.5</v>
      </c>
      <c r="E61" s="1023"/>
      <c r="F61" s="1005"/>
      <c r="G61" s="1208"/>
      <c r="H61" s="1004"/>
    </row>
    <row r="62" spans="2:8" ht="29">
      <c r="B62" s="1022" t="s">
        <v>12106</v>
      </c>
      <c r="C62" s="1021" t="s">
        <v>12105</v>
      </c>
      <c r="D62" s="1020"/>
      <c r="E62" s="1019">
        <v>1</v>
      </c>
      <c r="F62" s="1018"/>
      <c r="G62" s="1215">
        <f>IF(F63="ü",D63,0)</f>
        <v>0</v>
      </c>
      <c r="H62" s="1004"/>
    </row>
    <row r="63" spans="2:8" ht="15">
      <c r="B63" s="1030" t="s">
        <v>11998</v>
      </c>
      <c r="C63" s="1029" t="s">
        <v>12104</v>
      </c>
      <c r="D63" s="1028">
        <v>1</v>
      </c>
      <c r="E63" s="1027"/>
      <c r="F63" s="1005"/>
      <c r="G63" s="1216"/>
      <c r="H63" s="1004"/>
    </row>
    <row r="64" spans="2:8" ht="14.5">
      <c r="B64" s="1022" t="s">
        <v>12103</v>
      </c>
      <c r="C64" s="1021" t="s">
        <v>12102</v>
      </c>
      <c r="D64" s="1020"/>
      <c r="E64" s="1019">
        <v>1</v>
      </c>
      <c r="F64" s="1018"/>
      <c r="G64" s="1206" t="str">
        <f>IF(F65="ü",D65,IF(F66="ü",D66,""))</f>
        <v/>
      </c>
      <c r="H64" s="1004"/>
    </row>
    <row r="65" spans="2:8" ht="15">
      <c r="B65" s="1013" t="s">
        <v>11998</v>
      </c>
      <c r="C65" s="1012" t="s">
        <v>12101</v>
      </c>
      <c r="D65" s="1011">
        <v>1</v>
      </c>
      <c r="E65" s="1010"/>
      <c r="F65" s="1005"/>
      <c r="G65" s="1207"/>
      <c r="H65" s="1004"/>
    </row>
    <row r="66" spans="2:8" ht="15">
      <c r="B66" s="1026" t="s">
        <v>11996</v>
      </c>
      <c r="C66" s="1031" t="s">
        <v>12100</v>
      </c>
      <c r="D66" s="1024">
        <v>0.5</v>
      </c>
      <c r="E66" s="1023"/>
      <c r="F66" s="1005"/>
      <c r="G66" s="1208"/>
    </row>
    <row r="67" spans="2:8" ht="15.75" customHeight="1">
      <c r="B67" s="1035" t="s">
        <v>11430</v>
      </c>
      <c r="C67" s="1034" t="s">
        <v>12099</v>
      </c>
      <c r="D67" s="1062"/>
      <c r="E67" s="1032">
        <v>8</v>
      </c>
      <c r="F67" s="1221">
        <f>SUM(G68:G86)</f>
        <v>0</v>
      </c>
      <c r="G67" s="1222"/>
    </row>
    <row r="68" spans="2:8" ht="14.5">
      <c r="B68" s="1022" t="s">
        <v>12098</v>
      </c>
      <c r="C68" s="1021" t="s">
        <v>12097</v>
      </c>
      <c r="D68" s="1020"/>
      <c r="E68" s="1019">
        <v>2</v>
      </c>
      <c r="F68" s="1018"/>
      <c r="G68" s="1215">
        <f>IF(F69="ü",D69,IF(F70="ü",D70,IF(F71="ü",D71,0)))+IF(F72="ü",D72,0)</f>
        <v>0</v>
      </c>
    </row>
    <row r="69" spans="2:8" ht="15">
      <c r="B69" s="1017" t="s">
        <v>11998</v>
      </c>
      <c r="C69" s="1016" t="s">
        <v>12096</v>
      </c>
      <c r="D69" s="1015">
        <v>1.5</v>
      </c>
      <c r="E69" s="1014"/>
      <c r="F69" s="1005"/>
      <c r="G69" s="1223"/>
    </row>
    <row r="70" spans="2:8" ht="15">
      <c r="B70" s="1017" t="s">
        <v>11996</v>
      </c>
      <c r="C70" s="1016" t="s">
        <v>12095</v>
      </c>
      <c r="D70" s="1015">
        <v>1</v>
      </c>
      <c r="E70" s="1014"/>
      <c r="F70" s="1005"/>
      <c r="G70" s="1223"/>
    </row>
    <row r="71" spans="2:8" ht="15">
      <c r="B71" s="1013" t="s">
        <v>11994</v>
      </c>
      <c r="C71" s="1012" t="s">
        <v>12094</v>
      </c>
      <c r="D71" s="1015">
        <v>0.5</v>
      </c>
      <c r="E71" s="1014"/>
      <c r="F71" s="1005"/>
      <c r="G71" s="1223"/>
    </row>
    <row r="72" spans="2:8" ht="15">
      <c r="B72" s="1026" t="s">
        <v>12002</v>
      </c>
      <c r="C72" s="1031" t="s">
        <v>12093</v>
      </c>
      <c r="D72" s="1024">
        <v>0.5</v>
      </c>
      <c r="E72" s="1023"/>
      <c r="F72" s="1005"/>
      <c r="G72" s="1216"/>
    </row>
    <row r="73" spans="2:8" ht="14.5">
      <c r="B73" s="1022" t="s">
        <v>12092</v>
      </c>
      <c r="C73" s="1021" t="s">
        <v>12091</v>
      </c>
      <c r="D73" s="1020"/>
      <c r="E73" s="1019">
        <v>2.5</v>
      </c>
      <c r="F73" s="1018"/>
      <c r="G73" s="1215">
        <f>IF(F74="ü",D74,IF(F75="ü",D75,IF(F76="ü",D76,IF(F77="ü",D77,0))))+IF(F78="ü",D78,0)+IF(F79="ü",D79,0)</f>
        <v>0</v>
      </c>
    </row>
    <row r="74" spans="2:8" ht="15">
      <c r="B74" s="1017" t="s">
        <v>11998</v>
      </c>
      <c r="C74" s="1012" t="s">
        <v>12090</v>
      </c>
      <c r="D74" s="1015">
        <v>1.5</v>
      </c>
      <c r="E74" s="1014"/>
      <c r="F74" s="1005"/>
      <c r="G74" s="1223"/>
    </row>
    <row r="75" spans="2:8" ht="15">
      <c r="B75" s="1017" t="s">
        <v>11996</v>
      </c>
      <c r="C75" s="1012" t="s">
        <v>12089</v>
      </c>
      <c r="D75" s="1015">
        <v>1</v>
      </c>
      <c r="E75" s="1014"/>
      <c r="F75" s="1005"/>
      <c r="G75" s="1223"/>
    </row>
    <row r="76" spans="2:8" ht="15">
      <c r="B76" s="1013" t="s">
        <v>11994</v>
      </c>
      <c r="C76" s="1012" t="s">
        <v>12088</v>
      </c>
      <c r="D76" s="1011">
        <v>0.5</v>
      </c>
      <c r="E76" s="1010"/>
      <c r="F76" s="1005"/>
      <c r="G76" s="1223"/>
    </row>
    <row r="77" spans="2:8" ht="15">
      <c r="B77" s="1013" t="s">
        <v>12002</v>
      </c>
      <c r="C77" s="1012" t="s">
        <v>12087</v>
      </c>
      <c r="D77" s="1011">
        <v>0.5</v>
      </c>
      <c r="E77" s="1010"/>
      <c r="F77" s="1005"/>
      <c r="G77" s="1223"/>
    </row>
    <row r="78" spans="2:8" ht="15">
      <c r="B78" s="1026" t="s">
        <v>12066</v>
      </c>
      <c r="C78" s="1031" t="s">
        <v>12086</v>
      </c>
      <c r="D78" s="1024">
        <v>0.5</v>
      </c>
      <c r="E78" s="1023"/>
      <c r="F78" s="1005"/>
      <c r="G78" s="1223"/>
    </row>
    <row r="79" spans="2:8" ht="26">
      <c r="B79" s="1026" t="s">
        <v>12085</v>
      </c>
      <c r="C79" s="1031" t="s">
        <v>12084</v>
      </c>
      <c r="D79" s="1024">
        <v>0.5</v>
      </c>
      <c r="E79" s="1023"/>
      <c r="F79" s="1005"/>
      <c r="G79" s="1216"/>
    </row>
    <row r="80" spans="2:8" ht="14.5">
      <c r="B80" s="1022" t="s">
        <v>12083</v>
      </c>
      <c r="C80" s="1021" t="s">
        <v>12082</v>
      </c>
      <c r="D80" s="1020"/>
      <c r="E80" s="1019">
        <v>1.5</v>
      </c>
      <c r="F80" s="1018"/>
      <c r="G80" s="1206">
        <f>IF(F81="ü",D81,IF(F82="ü",D82,0))+IF(F83="ü",D83,0)</f>
        <v>0</v>
      </c>
    </row>
    <row r="81" spans="2:8" ht="15">
      <c r="B81" s="1017" t="s">
        <v>11998</v>
      </c>
      <c r="C81" s="1016" t="s">
        <v>12081</v>
      </c>
      <c r="D81" s="1015">
        <v>1</v>
      </c>
      <c r="E81" s="1014"/>
      <c r="F81" s="1005"/>
      <c r="G81" s="1207"/>
    </row>
    <row r="82" spans="2:8" ht="39">
      <c r="B82" s="1013" t="s">
        <v>11996</v>
      </c>
      <c r="C82" s="1012" t="s">
        <v>12080</v>
      </c>
      <c r="D82" s="1011">
        <v>0.5</v>
      </c>
      <c r="E82" s="1010"/>
      <c r="F82" s="1005"/>
      <c r="G82" s="1207"/>
      <c r="H82" s="1004"/>
    </row>
    <row r="83" spans="2:8" ht="26">
      <c r="B83" s="1026" t="s">
        <v>11994</v>
      </c>
      <c r="C83" s="1031" t="s">
        <v>12079</v>
      </c>
      <c r="D83" s="1024">
        <v>0.5</v>
      </c>
      <c r="E83" s="1023"/>
      <c r="F83" s="1005"/>
      <c r="G83" s="1208"/>
      <c r="H83" s="1004"/>
    </row>
    <row r="84" spans="2:8" ht="14.5">
      <c r="B84" s="1022" t="s">
        <v>12078</v>
      </c>
      <c r="C84" s="1021" t="s">
        <v>12077</v>
      </c>
      <c r="D84" s="1020"/>
      <c r="E84" s="1019">
        <v>2</v>
      </c>
      <c r="F84" s="1018"/>
      <c r="G84" s="1206">
        <f>SUM(IF(F85="ü",D85,0),IF(F86="ü",D86,0))</f>
        <v>0</v>
      </c>
      <c r="H84" s="1004"/>
    </row>
    <row r="85" spans="2:8" ht="15">
      <c r="B85" s="1017" t="s">
        <v>11998</v>
      </c>
      <c r="C85" s="1016" t="s">
        <v>12076</v>
      </c>
      <c r="D85" s="1015">
        <v>1.5</v>
      </c>
      <c r="E85" s="1014"/>
      <c r="F85" s="1005"/>
      <c r="G85" s="1207"/>
      <c r="H85" s="1004"/>
    </row>
    <row r="86" spans="2:8" ht="15">
      <c r="B86" s="1009" t="s">
        <v>11996</v>
      </c>
      <c r="C86" s="1008" t="s">
        <v>12075</v>
      </c>
      <c r="D86" s="1007">
        <v>0.5</v>
      </c>
      <c r="E86" s="1006"/>
      <c r="F86" s="1044"/>
      <c r="G86" s="1208"/>
      <c r="H86" s="1004"/>
    </row>
    <row r="87" spans="2:8">
      <c r="B87" s="1043"/>
      <c r="C87" s="1029"/>
      <c r="D87" s="1042"/>
      <c r="E87" s="1042"/>
      <c r="F87" s="1041"/>
      <c r="G87" s="999"/>
      <c r="H87" s="1004"/>
    </row>
    <row r="88" spans="2:8">
      <c r="B88" s="1043"/>
      <c r="C88" s="1029"/>
      <c r="D88" s="1042"/>
      <c r="E88" s="1042"/>
      <c r="F88" s="1041"/>
      <c r="G88" s="999"/>
      <c r="H88" s="1004"/>
    </row>
    <row r="89" spans="2:8" ht="14.5">
      <c r="B89" s="1200" t="s">
        <v>11951</v>
      </c>
      <c r="C89" s="1202" t="s">
        <v>12036</v>
      </c>
      <c r="D89" s="1204" t="s">
        <v>12035</v>
      </c>
      <c r="E89" s="1205"/>
      <c r="F89" s="1204" t="s">
        <v>12034</v>
      </c>
      <c r="G89" s="1205"/>
      <c r="H89" s="1004"/>
    </row>
    <row r="90" spans="2:8" ht="14.5">
      <c r="B90" s="1201"/>
      <c r="C90" s="1203"/>
      <c r="D90" s="1040" t="s">
        <v>12033</v>
      </c>
      <c r="E90" s="1039" t="s">
        <v>12032</v>
      </c>
      <c r="F90" s="1040" t="s">
        <v>11290</v>
      </c>
      <c r="G90" s="1039" t="s">
        <v>12031</v>
      </c>
      <c r="H90" s="1004"/>
    </row>
    <row r="91" spans="2:8" ht="14.5">
      <c r="B91" s="1035" t="s">
        <v>12074</v>
      </c>
      <c r="C91" s="1034" t="s">
        <v>12073</v>
      </c>
      <c r="D91" s="1061"/>
      <c r="E91" s="1032">
        <v>15</v>
      </c>
      <c r="F91" s="1221">
        <f>F92+F98+F109</f>
        <v>0</v>
      </c>
      <c r="G91" s="1222"/>
      <c r="H91" s="1004"/>
    </row>
    <row r="92" spans="2:8" ht="15" customHeight="1">
      <c r="B92" s="1022" t="s">
        <v>12072</v>
      </c>
      <c r="C92" s="1021" t="s">
        <v>12071</v>
      </c>
      <c r="D92" s="1060"/>
      <c r="E92" s="1019">
        <v>3.5</v>
      </c>
      <c r="F92" s="1224">
        <f>G93</f>
        <v>0</v>
      </c>
      <c r="G92" s="1225"/>
      <c r="H92" s="1004"/>
    </row>
    <row r="93" spans="2:8" ht="39">
      <c r="B93" s="1017" t="s">
        <v>11998</v>
      </c>
      <c r="C93" s="1059" t="s">
        <v>12070</v>
      </c>
      <c r="D93" s="1015">
        <v>3.5</v>
      </c>
      <c r="E93" s="1014"/>
      <c r="F93" s="1005"/>
      <c r="G93" s="1207">
        <f>IF(F93="ü",D93,IF(F94="ü",D94,IF(F95="ü",D95,IF(F96="ü",D96,IF(F97="ü",D97,0)))))</f>
        <v>0</v>
      </c>
      <c r="H93" s="1004"/>
    </row>
    <row r="94" spans="2:8" ht="39">
      <c r="B94" s="1013" t="s">
        <v>11996</v>
      </c>
      <c r="C94" s="1012" t="s">
        <v>12069</v>
      </c>
      <c r="D94" s="1011">
        <v>2.5</v>
      </c>
      <c r="E94" s="1010"/>
      <c r="F94" s="1005"/>
      <c r="G94" s="1207"/>
      <c r="H94" s="1004"/>
    </row>
    <row r="95" spans="2:8" ht="15" customHeight="1">
      <c r="B95" s="1013" t="s">
        <v>11994</v>
      </c>
      <c r="C95" s="1037" t="s">
        <v>12068</v>
      </c>
      <c r="D95" s="1011">
        <v>2</v>
      </c>
      <c r="E95" s="1010"/>
      <c r="F95" s="1005"/>
      <c r="G95" s="1207"/>
      <c r="H95" s="1004"/>
    </row>
    <row r="96" spans="2:8" ht="26">
      <c r="B96" s="1013" t="s">
        <v>12002</v>
      </c>
      <c r="C96" s="1012" t="s">
        <v>12067</v>
      </c>
      <c r="D96" s="1011">
        <v>1.5</v>
      </c>
      <c r="E96" s="1010"/>
      <c r="F96" s="1005"/>
      <c r="G96" s="1207"/>
      <c r="H96" s="1004"/>
    </row>
    <row r="97" spans="2:8" ht="15" customHeight="1">
      <c r="B97" s="1026" t="s">
        <v>12066</v>
      </c>
      <c r="C97" s="1031" t="s">
        <v>12065</v>
      </c>
      <c r="D97" s="1024">
        <v>1</v>
      </c>
      <c r="E97" s="1023"/>
      <c r="F97" s="1005"/>
      <c r="G97" s="1208"/>
      <c r="H97" s="1004"/>
    </row>
    <row r="98" spans="2:8" ht="14.5">
      <c r="B98" s="1053" t="s">
        <v>12064</v>
      </c>
      <c r="C98" s="1052" t="s">
        <v>12063</v>
      </c>
      <c r="D98" s="1051"/>
      <c r="E98" s="1050">
        <v>5.5</v>
      </c>
      <c r="F98" s="1226">
        <f>SUM(G99:G108)</f>
        <v>0</v>
      </c>
      <c r="G98" s="1227"/>
    </row>
    <row r="99" spans="2:8" ht="14.5">
      <c r="B99" s="1049" t="s">
        <v>12062</v>
      </c>
      <c r="C99" s="1048" t="s">
        <v>12049</v>
      </c>
      <c r="D99" s="1047"/>
      <c r="E99" s="1046">
        <v>2</v>
      </c>
      <c r="F99" s="1045"/>
      <c r="G99" s="1228">
        <f>IF(F100="ü",D100,IF(F101="ü",D101,IF(F102="ü",D102,0)))</f>
        <v>0</v>
      </c>
    </row>
    <row r="100" spans="2:8" ht="15">
      <c r="B100" s="1017" t="s">
        <v>11998</v>
      </c>
      <c r="C100" s="1016" t="s">
        <v>12061</v>
      </c>
      <c r="D100" s="1015">
        <v>2</v>
      </c>
      <c r="E100" s="1014"/>
      <c r="F100" s="1005"/>
      <c r="G100" s="1229"/>
    </row>
    <row r="101" spans="2:8" ht="15">
      <c r="B101" s="1013" t="s">
        <v>11996</v>
      </c>
      <c r="C101" s="1029" t="s">
        <v>12060</v>
      </c>
      <c r="D101" s="1011">
        <v>1.5</v>
      </c>
      <c r="E101" s="1010"/>
      <c r="F101" s="1005"/>
      <c r="G101" s="1229"/>
    </row>
    <row r="102" spans="2:8" ht="15">
      <c r="B102" s="1026" t="s">
        <v>11994</v>
      </c>
      <c r="C102" s="1031" t="s">
        <v>12059</v>
      </c>
      <c r="D102" s="1024">
        <v>1</v>
      </c>
      <c r="E102" s="1023"/>
      <c r="F102" s="1005"/>
      <c r="G102" s="1230"/>
    </row>
    <row r="103" spans="2:8" ht="14.5">
      <c r="B103" s="1049" t="s">
        <v>12058</v>
      </c>
      <c r="C103" s="1048" t="s">
        <v>12044</v>
      </c>
      <c r="D103" s="1047"/>
      <c r="E103" s="1046">
        <v>2</v>
      </c>
      <c r="F103" s="1045"/>
      <c r="G103" s="1228">
        <f>IF(F104="ü",D104,IF(F105="ü",D105,0))</f>
        <v>0</v>
      </c>
    </row>
    <row r="104" spans="2:8" ht="15">
      <c r="B104" s="1013" t="s">
        <v>11998</v>
      </c>
      <c r="C104" s="1012" t="s">
        <v>12057</v>
      </c>
      <c r="D104" s="1011">
        <v>2</v>
      </c>
      <c r="E104" s="1010"/>
      <c r="F104" s="1005"/>
      <c r="G104" s="1229"/>
    </row>
    <row r="105" spans="2:8" ht="15">
      <c r="B105" s="1009" t="s">
        <v>11996</v>
      </c>
      <c r="C105" s="1058" t="s">
        <v>12056</v>
      </c>
      <c r="D105" s="1007">
        <v>1</v>
      </c>
      <c r="E105" s="1006"/>
      <c r="F105" s="1005"/>
      <c r="G105" s="1229"/>
    </row>
    <row r="106" spans="2:8" ht="29">
      <c r="B106" s="1057" t="s">
        <v>12055</v>
      </c>
      <c r="C106" s="1056" t="s">
        <v>12054</v>
      </c>
      <c r="D106" s="1055"/>
      <c r="E106" s="1054">
        <v>1.5</v>
      </c>
      <c r="F106" s="1045"/>
      <c r="G106" s="1228">
        <f>IF(F107="ü",D107,IF(F108="ü",D108,0))</f>
        <v>0</v>
      </c>
    </row>
    <row r="107" spans="2:8" ht="26">
      <c r="B107" s="1013" t="s">
        <v>11998</v>
      </c>
      <c r="C107" s="1037" t="s">
        <v>12053</v>
      </c>
      <c r="D107" s="1011">
        <v>1.5</v>
      </c>
      <c r="E107" s="1010"/>
      <c r="F107" s="1005"/>
      <c r="G107" s="1229"/>
    </row>
    <row r="108" spans="2:8" ht="15">
      <c r="B108" s="1009" t="s">
        <v>11996</v>
      </c>
      <c r="C108" s="1008" t="s">
        <v>12041</v>
      </c>
      <c r="D108" s="1007">
        <v>1</v>
      </c>
      <c r="E108" s="1006"/>
      <c r="F108" s="1005"/>
      <c r="G108" s="1229"/>
    </row>
    <row r="109" spans="2:8" ht="14.5">
      <c r="B109" s="1053" t="s">
        <v>12052</v>
      </c>
      <c r="C109" s="1052" t="s">
        <v>12051</v>
      </c>
      <c r="D109" s="1051"/>
      <c r="E109" s="1050">
        <v>6</v>
      </c>
      <c r="F109" s="1226">
        <f>SUM(G110:G120)</f>
        <v>0</v>
      </c>
      <c r="G109" s="1227"/>
    </row>
    <row r="110" spans="2:8" ht="14.5">
      <c r="B110" s="1049" t="s">
        <v>12050</v>
      </c>
      <c r="C110" s="1048" t="s">
        <v>12049</v>
      </c>
      <c r="D110" s="1047"/>
      <c r="E110" s="1046">
        <v>2</v>
      </c>
      <c r="F110" s="1045"/>
      <c r="G110" s="1228">
        <f>IF(F111="ü",D111,IF(F112="ü",D112,IF(F113="ü",D113,0)))</f>
        <v>0</v>
      </c>
    </row>
    <row r="111" spans="2:8" ht="39">
      <c r="B111" s="1013" t="s">
        <v>11998</v>
      </c>
      <c r="C111" s="1012" t="s">
        <v>12048</v>
      </c>
      <c r="D111" s="1011">
        <v>2</v>
      </c>
      <c r="E111" s="1010"/>
      <c r="F111" s="1005"/>
      <c r="G111" s="1229"/>
    </row>
    <row r="112" spans="2:8" ht="39">
      <c r="B112" s="1013" t="s">
        <v>11996</v>
      </c>
      <c r="C112" s="1012" t="s">
        <v>12047</v>
      </c>
      <c r="D112" s="1011">
        <v>1.5</v>
      </c>
      <c r="E112" s="1010"/>
      <c r="F112" s="1005"/>
      <c r="G112" s="1229"/>
    </row>
    <row r="113" spans="2:7" ht="26">
      <c r="B113" s="1026" t="s">
        <v>11994</v>
      </c>
      <c r="C113" s="1031" t="s">
        <v>12046</v>
      </c>
      <c r="D113" s="1024">
        <v>1</v>
      </c>
      <c r="E113" s="1023"/>
      <c r="F113" s="1005"/>
      <c r="G113" s="1230"/>
    </row>
    <row r="114" spans="2:7" ht="14.5">
      <c r="B114" s="1049" t="s">
        <v>12045</v>
      </c>
      <c r="C114" s="1048" t="s">
        <v>12044</v>
      </c>
      <c r="D114" s="1047"/>
      <c r="E114" s="1046">
        <v>2</v>
      </c>
      <c r="F114" s="1045"/>
      <c r="G114" s="1228">
        <f>IF(F115="ü",D115,IF(F116="ü",D116,IF(F117="ü",D117,0)))</f>
        <v>0</v>
      </c>
    </row>
    <row r="115" spans="2:7" ht="26">
      <c r="B115" s="1013" t="s">
        <v>11998</v>
      </c>
      <c r="C115" s="1012" t="s">
        <v>12043</v>
      </c>
      <c r="D115" s="1011">
        <v>2</v>
      </c>
      <c r="E115" s="1010"/>
      <c r="F115" s="1005"/>
      <c r="G115" s="1229"/>
    </row>
    <row r="116" spans="2:7" ht="26">
      <c r="B116" s="1013" t="s">
        <v>11996</v>
      </c>
      <c r="C116" s="1012" t="s">
        <v>12042</v>
      </c>
      <c r="D116" s="1011">
        <v>1.5</v>
      </c>
      <c r="E116" s="1010"/>
      <c r="F116" s="1005"/>
      <c r="G116" s="1229"/>
    </row>
    <row r="117" spans="2:7" ht="15">
      <c r="B117" s="1026" t="s">
        <v>11994</v>
      </c>
      <c r="C117" s="1031" t="s">
        <v>12041</v>
      </c>
      <c r="D117" s="1024">
        <v>0.5</v>
      </c>
      <c r="E117" s="1023"/>
      <c r="F117" s="1005"/>
      <c r="G117" s="1230"/>
    </row>
    <row r="118" spans="2:7" ht="14.5">
      <c r="B118" s="1049" t="s">
        <v>12040</v>
      </c>
      <c r="C118" s="1048" t="s">
        <v>12039</v>
      </c>
      <c r="D118" s="1047"/>
      <c r="E118" s="1046">
        <v>2</v>
      </c>
      <c r="F118" s="1045"/>
      <c r="G118" s="1228">
        <f>IF(D3="ü",E118,IF(F119="ü",D119,IF(F120="ü",D120,0)))</f>
        <v>0</v>
      </c>
    </row>
    <row r="119" spans="2:7" ht="15">
      <c r="B119" s="1013" t="s">
        <v>11998</v>
      </c>
      <c r="C119" s="1012" t="s">
        <v>12038</v>
      </c>
      <c r="D119" s="1011">
        <v>2</v>
      </c>
      <c r="E119" s="1010"/>
      <c r="F119" s="1005"/>
      <c r="G119" s="1229"/>
    </row>
    <row r="120" spans="2:7" ht="15">
      <c r="B120" s="1009" t="s">
        <v>11996</v>
      </c>
      <c r="C120" s="1008" t="s">
        <v>12037</v>
      </c>
      <c r="D120" s="1007">
        <v>1</v>
      </c>
      <c r="E120" s="1006"/>
      <c r="F120" s="1044"/>
      <c r="G120" s="1230"/>
    </row>
    <row r="121" spans="2:7">
      <c r="B121" s="1043"/>
      <c r="C121" s="1029"/>
      <c r="D121" s="1042"/>
      <c r="E121" s="1042"/>
      <c r="F121" s="1041"/>
      <c r="G121" s="999"/>
    </row>
    <row r="122" spans="2:7">
      <c r="B122" s="1043"/>
      <c r="C122" s="1029"/>
      <c r="D122" s="1042"/>
      <c r="E122" s="1042"/>
      <c r="F122" s="1041"/>
      <c r="G122" s="999"/>
    </row>
    <row r="123" spans="2:7" ht="14.5">
      <c r="B123" s="1200" t="s">
        <v>11951</v>
      </c>
      <c r="C123" s="1202" t="s">
        <v>12036</v>
      </c>
      <c r="D123" s="1204" t="s">
        <v>12035</v>
      </c>
      <c r="E123" s="1205"/>
      <c r="F123" s="1213" t="s">
        <v>12034</v>
      </c>
      <c r="G123" s="1214"/>
    </row>
    <row r="124" spans="2:7" ht="14.5">
      <c r="B124" s="1201"/>
      <c r="C124" s="1203"/>
      <c r="D124" s="1040" t="s">
        <v>12033</v>
      </c>
      <c r="E124" s="1039" t="s">
        <v>12032</v>
      </c>
      <c r="F124" s="1040" t="s">
        <v>11290</v>
      </c>
      <c r="G124" s="1039" t="s">
        <v>12031</v>
      </c>
    </row>
    <row r="125" spans="2:7" ht="14.5">
      <c r="B125" s="1035" t="s">
        <v>12030</v>
      </c>
      <c r="C125" s="1034" t="s">
        <v>12029</v>
      </c>
      <c r="D125" s="1038"/>
      <c r="E125" s="1032">
        <v>4</v>
      </c>
      <c r="F125" s="1221">
        <f>SUM(G126:G134)</f>
        <v>0</v>
      </c>
      <c r="G125" s="1222"/>
    </row>
    <row r="126" spans="2:7" ht="14.5">
      <c r="B126" s="1022" t="s">
        <v>12028</v>
      </c>
      <c r="C126" s="1021" t="s">
        <v>12027</v>
      </c>
      <c r="D126" s="1020"/>
      <c r="E126" s="1019">
        <v>2</v>
      </c>
      <c r="F126" s="1018"/>
      <c r="G126" s="1206">
        <f>IF(F127="ü",D127,IF(F128="ü",D128,"0"))+IF(F129="ü",D129,0)</f>
        <v>0</v>
      </c>
    </row>
    <row r="127" spans="2:7" ht="26">
      <c r="B127" s="1013" t="s">
        <v>11998</v>
      </c>
      <c r="C127" s="1012" t="s">
        <v>12026</v>
      </c>
      <c r="D127" s="1011">
        <v>1</v>
      </c>
      <c r="E127" s="1010"/>
      <c r="F127" s="1005"/>
      <c r="G127" s="1207"/>
    </row>
    <row r="128" spans="2:7" ht="15">
      <c r="B128" s="1013" t="s">
        <v>11996</v>
      </c>
      <c r="C128" s="1012" t="s">
        <v>12025</v>
      </c>
      <c r="D128" s="1011">
        <v>0.5</v>
      </c>
      <c r="E128" s="1010"/>
      <c r="F128" s="1005"/>
      <c r="G128" s="1207"/>
    </row>
    <row r="129" spans="2:7" ht="15">
      <c r="B129" s="1026" t="s">
        <v>11994</v>
      </c>
      <c r="C129" s="1031" t="s">
        <v>12024</v>
      </c>
      <c r="D129" s="1024">
        <v>1</v>
      </c>
      <c r="E129" s="1023"/>
      <c r="F129" s="1005"/>
      <c r="G129" s="1208"/>
    </row>
    <row r="130" spans="2:7" ht="14.5">
      <c r="B130" s="1022" t="s">
        <v>12023</v>
      </c>
      <c r="C130" s="1021" t="s">
        <v>12022</v>
      </c>
      <c r="D130" s="1020"/>
      <c r="E130" s="1019">
        <v>2</v>
      </c>
      <c r="F130" s="1018"/>
      <c r="G130" s="1231">
        <f>SUM(IF(F131="ü",D131,0),IF(F132="ü",D132,0),IF(F133="ü",D133,0),IF(F134="ü",D134,0))</f>
        <v>0</v>
      </c>
    </row>
    <row r="131" spans="2:7" ht="15">
      <c r="B131" s="1013" t="s">
        <v>11998</v>
      </c>
      <c r="C131" s="1037" t="s">
        <v>12021</v>
      </c>
      <c r="D131" s="1011">
        <v>0.5</v>
      </c>
      <c r="E131" s="1010"/>
      <c r="F131" s="1005"/>
      <c r="G131" s="1232"/>
    </row>
    <row r="132" spans="2:7" ht="15">
      <c r="B132" s="1013" t="s">
        <v>11996</v>
      </c>
      <c r="C132" s="1037" t="s">
        <v>12020</v>
      </c>
      <c r="D132" s="1011">
        <v>0.5</v>
      </c>
      <c r="E132" s="1010"/>
      <c r="F132" s="1005"/>
      <c r="G132" s="1232"/>
    </row>
    <row r="133" spans="2:7" ht="15">
      <c r="B133" s="1013" t="s">
        <v>11994</v>
      </c>
      <c r="C133" s="1037" t="s">
        <v>12019</v>
      </c>
      <c r="D133" s="1011">
        <v>0.5</v>
      </c>
      <c r="E133" s="1010"/>
      <c r="F133" s="1005"/>
      <c r="G133" s="1232"/>
    </row>
    <row r="134" spans="2:7" ht="26">
      <c r="B134" s="1009" t="s">
        <v>12002</v>
      </c>
      <c r="C134" s="1036" t="s">
        <v>12018</v>
      </c>
      <c r="D134" s="1007">
        <v>0.5</v>
      </c>
      <c r="E134" s="1006"/>
      <c r="F134" s="1005"/>
      <c r="G134" s="1233"/>
    </row>
    <row r="135" spans="2:7" ht="14.5">
      <c r="B135" s="1035" t="s">
        <v>12017</v>
      </c>
      <c r="C135" s="1034" t="s">
        <v>12016</v>
      </c>
      <c r="D135" s="1033"/>
      <c r="E135" s="1032">
        <v>7</v>
      </c>
      <c r="F135" s="1221">
        <f>SUM(G136:G150)</f>
        <v>0</v>
      </c>
      <c r="G135" s="1222"/>
    </row>
    <row r="136" spans="2:7" ht="14.5">
      <c r="B136" s="1022" t="s">
        <v>12015</v>
      </c>
      <c r="C136" s="1021" t="s">
        <v>12014</v>
      </c>
      <c r="D136" s="1020"/>
      <c r="E136" s="1019">
        <v>2</v>
      </c>
      <c r="F136" s="1018"/>
      <c r="G136" s="1206">
        <f>IF(F137="ü",D137,IF(F138="ü",D138,"0"))+IF(F139="ü",D139,0)</f>
        <v>0</v>
      </c>
    </row>
    <row r="137" spans="2:7" ht="15">
      <c r="B137" s="1013" t="s">
        <v>11998</v>
      </c>
      <c r="C137" s="1012" t="s">
        <v>12013</v>
      </c>
      <c r="D137" s="1011">
        <v>1.5</v>
      </c>
      <c r="E137" s="1010"/>
      <c r="F137" s="1005"/>
      <c r="G137" s="1207"/>
    </row>
    <row r="138" spans="2:7" ht="15">
      <c r="B138" s="1013" t="s">
        <v>11996</v>
      </c>
      <c r="C138" s="1012" t="s">
        <v>12012</v>
      </c>
      <c r="D138" s="1011">
        <v>1</v>
      </c>
      <c r="E138" s="1010"/>
      <c r="F138" s="1005"/>
      <c r="G138" s="1207"/>
    </row>
    <row r="139" spans="2:7" ht="15">
      <c r="B139" s="1026" t="s">
        <v>11994</v>
      </c>
      <c r="C139" s="1031" t="s">
        <v>12011</v>
      </c>
      <c r="D139" s="1024">
        <v>0.5</v>
      </c>
      <c r="E139" s="1023"/>
      <c r="F139" s="1005"/>
      <c r="G139" s="1208"/>
    </row>
    <row r="140" spans="2:7" ht="14.5">
      <c r="B140" s="1022" t="s">
        <v>12010</v>
      </c>
      <c r="C140" s="1021" t="s">
        <v>12009</v>
      </c>
      <c r="D140" s="1020"/>
      <c r="E140" s="1019">
        <v>1</v>
      </c>
      <c r="F140" s="1018"/>
      <c r="G140" s="1215">
        <f>IF(F141="ü",D141,0)</f>
        <v>0</v>
      </c>
    </row>
    <row r="141" spans="2:7" ht="15">
      <c r="B141" s="1030" t="s">
        <v>11998</v>
      </c>
      <c r="C141" s="1029" t="s">
        <v>12008</v>
      </c>
      <c r="D141" s="1028">
        <v>1</v>
      </c>
      <c r="E141" s="1027"/>
      <c r="F141" s="1005"/>
      <c r="G141" s="1216"/>
    </row>
    <row r="142" spans="2:7" ht="14.5">
      <c r="B142" s="1022" t="s">
        <v>12007</v>
      </c>
      <c r="C142" s="1021" t="s">
        <v>12006</v>
      </c>
      <c r="D142" s="1020"/>
      <c r="E142" s="1019">
        <v>2.5</v>
      </c>
      <c r="F142" s="1018"/>
      <c r="G142" s="1231">
        <f>IF(F143="ü",D143,IF(F144="ü",D144,IF(F145="ü",D145,"0")))+IF(F146="ü",D146,0)</f>
        <v>0</v>
      </c>
    </row>
    <row r="143" spans="2:7" ht="15">
      <c r="B143" s="1017" t="s">
        <v>11998</v>
      </c>
      <c r="C143" s="1016" t="s">
        <v>12005</v>
      </c>
      <c r="D143" s="1015">
        <v>2</v>
      </c>
      <c r="E143" s="1014"/>
      <c r="F143" s="1005"/>
      <c r="G143" s="1232"/>
    </row>
    <row r="144" spans="2:7" ht="15">
      <c r="B144" s="1013" t="s">
        <v>11996</v>
      </c>
      <c r="C144" s="1012" t="s">
        <v>12004</v>
      </c>
      <c r="D144" s="1011">
        <v>1</v>
      </c>
      <c r="E144" s="1010"/>
      <c r="F144" s="1005"/>
      <c r="G144" s="1232"/>
    </row>
    <row r="145" spans="2:9" ht="26">
      <c r="B145" s="1013" t="s">
        <v>11994</v>
      </c>
      <c r="C145" s="1012" t="s">
        <v>12003</v>
      </c>
      <c r="D145" s="1011">
        <v>0.5</v>
      </c>
      <c r="E145" s="1010"/>
      <c r="F145" s="1005"/>
      <c r="G145" s="1232"/>
    </row>
    <row r="146" spans="2:9" ht="26">
      <c r="B146" s="1026" t="s">
        <v>12002</v>
      </c>
      <c r="C146" s="1025" t="s">
        <v>12001</v>
      </c>
      <c r="D146" s="1024">
        <v>0.5</v>
      </c>
      <c r="E146" s="1023"/>
      <c r="F146" s="1005"/>
      <c r="G146" s="1233"/>
      <c r="H146" s="1004"/>
      <c r="I146" s="1004"/>
    </row>
    <row r="147" spans="2:9" ht="14.5">
      <c r="B147" s="1022" t="s">
        <v>12000</v>
      </c>
      <c r="C147" s="1021" t="s">
        <v>11999</v>
      </c>
      <c r="D147" s="1020"/>
      <c r="E147" s="1019">
        <v>1.5</v>
      </c>
      <c r="F147" s="1018"/>
      <c r="G147" s="1206">
        <f>IF(D3="ü",E147,SUM(IF(F148="ü",D148,0),IF(F149="ü",D149,0),IF(F150="ü",D150,0)))</f>
        <v>0</v>
      </c>
      <c r="H147" s="1004"/>
      <c r="I147" s="1004"/>
    </row>
    <row r="148" spans="2:9" ht="15">
      <c r="B148" s="1017" t="s">
        <v>11998</v>
      </c>
      <c r="C148" s="1016" t="s">
        <v>11997</v>
      </c>
      <c r="D148" s="1015">
        <v>0.5</v>
      </c>
      <c r="E148" s="1014"/>
      <c r="F148" s="1005"/>
      <c r="G148" s="1207"/>
      <c r="H148" s="1004"/>
      <c r="I148" s="1004"/>
    </row>
    <row r="149" spans="2:9" ht="15">
      <c r="B149" s="1013" t="s">
        <v>11996</v>
      </c>
      <c r="C149" s="1012" t="s">
        <v>11995</v>
      </c>
      <c r="D149" s="1011">
        <v>0.5</v>
      </c>
      <c r="E149" s="1010"/>
      <c r="F149" s="1005"/>
      <c r="G149" s="1207"/>
      <c r="H149" s="1004"/>
      <c r="I149" s="1004"/>
    </row>
    <row r="150" spans="2:9" ht="26">
      <c r="B150" s="1009" t="s">
        <v>11994</v>
      </c>
      <c r="C150" s="1008" t="s">
        <v>11993</v>
      </c>
      <c r="D150" s="1007">
        <v>0.5</v>
      </c>
      <c r="E150" s="1006"/>
      <c r="F150" s="1005"/>
      <c r="G150" s="1208"/>
      <c r="H150" s="1004"/>
      <c r="I150" s="1004"/>
    </row>
    <row r="151" spans="2:9">
      <c r="B151" s="992"/>
      <c r="C151" s="997" t="s">
        <v>11992</v>
      </c>
      <c r="D151" s="1236">
        <v>40</v>
      </c>
      <c r="E151" s="1237"/>
      <c r="F151" s="1238">
        <f>F125+F135+F109+F98+F92+F67+F53</f>
        <v>0</v>
      </c>
      <c r="G151" s="1239"/>
      <c r="H151" s="996"/>
      <c r="I151" s="996"/>
    </row>
    <row r="152" spans="2:9">
      <c r="B152" s="998"/>
      <c r="C152" s="1003"/>
      <c r="D152" s="1002"/>
      <c r="E152" s="1001"/>
      <c r="F152" s="1000"/>
      <c r="G152" s="999"/>
      <c r="H152" s="996"/>
      <c r="I152" s="996"/>
    </row>
    <row r="153" spans="2:9">
      <c r="B153" s="998"/>
      <c r="C153" s="997" t="s">
        <v>6</v>
      </c>
      <c r="D153" s="1236">
        <v>60</v>
      </c>
      <c r="E153" s="1237"/>
      <c r="F153" s="1238">
        <f>F23+F48+F151</f>
        <v>0</v>
      </c>
      <c r="G153" s="1239"/>
      <c r="H153" s="996"/>
      <c r="I153" s="996"/>
    </row>
    <row r="154" spans="2:9">
      <c r="B154" s="995"/>
      <c r="C154" s="994"/>
      <c r="D154" s="991"/>
      <c r="E154" s="991"/>
      <c r="F154" s="991"/>
      <c r="G154" s="993"/>
      <c r="H154" s="991"/>
      <c r="I154" s="991"/>
    </row>
    <row r="155" spans="2:9" ht="14.5">
      <c r="B155" s="992"/>
      <c r="C155" s="1234" t="s">
        <v>11991</v>
      </c>
      <c r="D155" s="1234"/>
      <c r="E155" s="1234"/>
      <c r="F155" s="1234"/>
      <c r="G155" s="1234"/>
      <c r="H155" s="991"/>
      <c r="I155" s="991"/>
    </row>
    <row r="156" spans="2:9">
      <c r="F156" s="987"/>
      <c r="H156" s="987"/>
      <c r="I156" s="987"/>
    </row>
    <row r="157" spans="2:9" ht="15" customHeight="1">
      <c r="B157" s="1235" t="s">
        <v>11990</v>
      </c>
      <c r="C157" s="1235"/>
      <c r="D157" s="1235"/>
      <c r="E157" s="1235"/>
      <c r="F157" s="1235"/>
      <c r="G157" s="1235"/>
      <c r="H157" s="990"/>
    </row>
  </sheetData>
  <mergeCells count="72">
    <mergeCell ref="G140:G141"/>
    <mergeCell ref="C155:G155"/>
    <mergeCell ref="B157:G157"/>
    <mergeCell ref="G142:G146"/>
    <mergeCell ref="G147:G150"/>
    <mergeCell ref="D151:E151"/>
    <mergeCell ref="F151:G151"/>
    <mergeCell ref="D153:E153"/>
    <mergeCell ref="F153:G153"/>
    <mergeCell ref="F125:G125"/>
    <mergeCell ref="G126:G129"/>
    <mergeCell ref="G130:G134"/>
    <mergeCell ref="F135:G135"/>
    <mergeCell ref="G136:G139"/>
    <mergeCell ref="G118:G120"/>
    <mergeCell ref="B123:B124"/>
    <mergeCell ref="C123:C124"/>
    <mergeCell ref="D123:E123"/>
    <mergeCell ref="F123:G123"/>
    <mergeCell ref="G103:G105"/>
    <mergeCell ref="G106:G108"/>
    <mergeCell ref="F109:G109"/>
    <mergeCell ref="G110:G113"/>
    <mergeCell ref="G114:G117"/>
    <mergeCell ref="F91:G91"/>
    <mergeCell ref="F92:G92"/>
    <mergeCell ref="G93:G97"/>
    <mergeCell ref="F98:G98"/>
    <mergeCell ref="G99:G102"/>
    <mergeCell ref="G84:G86"/>
    <mergeCell ref="B89:B90"/>
    <mergeCell ref="C89:C90"/>
    <mergeCell ref="D89:E89"/>
    <mergeCell ref="F89:G89"/>
    <mergeCell ref="G64:G66"/>
    <mergeCell ref="F67:G67"/>
    <mergeCell ref="G68:G72"/>
    <mergeCell ref="G73:G79"/>
    <mergeCell ref="G80:G83"/>
    <mergeCell ref="F53:G53"/>
    <mergeCell ref="G54:G55"/>
    <mergeCell ref="G56:G58"/>
    <mergeCell ref="G59:G61"/>
    <mergeCell ref="G62:G63"/>
    <mergeCell ref="G46:G47"/>
    <mergeCell ref="D48:E48"/>
    <mergeCell ref="F48:G48"/>
    <mergeCell ref="B51:B52"/>
    <mergeCell ref="C51:C52"/>
    <mergeCell ref="D51:E51"/>
    <mergeCell ref="F51:G51"/>
    <mergeCell ref="G28:G31"/>
    <mergeCell ref="G32:G34"/>
    <mergeCell ref="G35:G38"/>
    <mergeCell ref="G39:G41"/>
    <mergeCell ref="G42:G45"/>
    <mergeCell ref="D23:E23"/>
    <mergeCell ref="F23:G23"/>
    <mergeCell ref="B26:B27"/>
    <mergeCell ref="C26:C27"/>
    <mergeCell ref="D26:E26"/>
    <mergeCell ref="F26:G26"/>
    <mergeCell ref="G7:G10"/>
    <mergeCell ref="G11:G13"/>
    <mergeCell ref="G14:G16"/>
    <mergeCell ref="G17:G19"/>
    <mergeCell ref="G20:G22"/>
    <mergeCell ref="B1:G1"/>
    <mergeCell ref="B5:B6"/>
    <mergeCell ref="C5:C6"/>
    <mergeCell ref="D5:E5"/>
    <mergeCell ref="F5:G5"/>
  </mergeCells>
  <conditionalFormatting sqref="G1:G1048576">
    <cfRule type="cellIs" dxfId="315" priority="1" operator="equal">
      <formula>0</formula>
    </cfRule>
  </conditionalFormatting>
  <pageMargins left="0.25" right="0.25" top="0.75" bottom="0.75" header="0.3" footer="0.3"/>
  <pageSetup paperSize="9" scale="99" fitToHeight="0" orientation="portrait" r:id="rId1"/>
  <rowBreaks count="4" manualBreakCount="4">
    <brk id="24" min="1" max="6" man="1"/>
    <brk id="49" min="1" max="6" man="1"/>
    <brk id="87" min="1" max="6" man="1"/>
    <brk id="121" min="1"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Tabelas!$A$12</xm:f>
          </x14:formula1>
          <xm:sqref>F8:F10 D3 F12:F13 F15:F16 F18:F19 F21 F22 F29:F31 F33:F34 F36:F38 F40:F41 F43:F45 F47 F55 F57:F58 F60:F61 F63 F66 F65 F69:F72 F74:F79 F81:F83 F85:F86 F93:F97 F100:F102 F104:F105 F107:F108 F111:F113 F115:F117 F119:F120 F127:F129 F131:F134 F137:F139 F141 F143:F146 F148:F150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E71C1857A8DCF41AD9343DCBFAB3F63" ma:contentTypeVersion="11" ma:contentTypeDescription="Criar um novo documento." ma:contentTypeScope="" ma:versionID="fbe80f8e4e8a12e845c00508b8f428e9">
  <xsd:schema xmlns:xsd="http://www.w3.org/2001/XMLSchema" xmlns:xs="http://www.w3.org/2001/XMLSchema" xmlns:p="http://schemas.microsoft.com/office/2006/metadata/properties" xmlns:ns2="4e8742b0-5516-4837-bd10-10a3b968c38f" xmlns:ns3="e176f3c9-06d7-4684-962f-70ce214ababe" targetNamespace="http://schemas.microsoft.com/office/2006/metadata/properties" ma:root="true" ma:fieldsID="a85e230a8ba45e9fc293914c2b0dace6" ns2:_="" ns3:_="">
    <xsd:import namespace="4e8742b0-5516-4837-bd10-10a3b968c38f"/>
    <xsd:import namespace="e176f3c9-06d7-4684-962f-70ce214abab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8742b0-5516-4837-bd10-10a3b968c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76f3c9-06d7-4684-962f-70ce214ababe" elementFormDefault="qualified">
    <xsd:import namespace="http://schemas.microsoft.com/office/2006/documentManagement/types"/>
    <xsd:import namespace="http://schemas.microsoft.com/office/infopath/2007/PartnerControls"/>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88C232-6B5A-4915-BB9F-630CD96501AE}">
  <ds:schemaRefs>
    <ds:schemaRef ds:uri="http://schemas.microsoft.com/sharepoint/v3/contenttype/forms"/>
  </ds:schemaRefs>
</ds:datastoreItem>
</file>

<file path=customXml/itemProps2.xml><?xml version="1.0" encoding="utf-8"?>
<ds:datastoreItem xmlns:ds="http://schemas.openxmlformats.org/officeDocument/2006/customXml" ds:itemID="{46C8983E-88B6-4AFC-AD27-03888A9DF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8742b0-5516-4837-bd10-10a3b968c38f"/>
    <ds:schemaRef ds:uri="e176f3c9-06d7-4684-962f-70ce214aba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4A3D43-2EB6-421D-848F-BEBE580568CE}">
  <ds:schemaRefs>
    <ds:schemaRef ds:uri="http://purl.org/dc/elements/1.1/"/>
    <ds:schemaRef ds:uri="e176f3c9-06d7-4684-962f-70ce214ababe"/>
    <ds:schemaRef ds:uri="http://www.w3.org/XML/1998/namespac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4e8742b0-5516-4837-bd10-10a3b968c38f"/>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79</vt:i4>
      </vt:variant>
    </vt:vector>
  </HeadingPairs>
  <TitlesOfParts>
    <vt:vector size="112" baseType="lpstr">
      <vt:lpstr>Agregado_simples</vt:lpstr>
      <vt:lpstr>Parecer (apagar)</vt:lpstr>
      <vt:lpstr>Formulário</vt:lpstr>
      <vt:lpstr>Anexo I</vt:lpstr>
      <vt:lpstr>Anexo IA</vt:lpstr>
      <vt:lpstr>Anexo IB</vt:lpstr>
      <vt:lpstr>Anexo II</vt:lpstr>
      <vt:lpstr>Anexo III</vt:lpstr>
      <vt:lpstr>NQ</vt:lpstr>
      <vt:lpstr>CO</vt:lpstr>
      <vt:lpstr>Separador 1</vt:lpstr>
      <vt:lpstr>Anexo IV</vt:lpstr>
      <vt:lpstr>Anexo V</vt:lpstr>
      <vt:lpstr>Separador</vt:lpstr>
      <vt:lpstr>Enquadramento</vt:lpstr>
      <vt:lpstr>Despesas Elegíveis</vt:lpstr>
      <vt:lpstr>Plano Tx de Esforço</vt:lpstr>
      <vt:lpstr>Critérios</vt:lpstr>
      <vt:lpstr>Plano Prestação Mensal Proposta</vt:lpstr>
      <vt:lpstr>Simulador Reab e Const (2)</vt:lpstr>
      <vt:lpstr>HCC</vt:lpstr>
      <vt:lpstr>SH</vt:lpstr>
      <vt:lpstr>Municipios</vt:lpstr>
      <vt:lpstr>Folha1</vt:lpstr>
      <vt:lpstr>Lista</vt:lpstr>
      <vt:lpstr>Checklist BK</vt:lpstr>
      <vt:lpstr>Tabelas</vt:lpstr>
      <vt:lpstr>Simulador</vt:lpstr>
      <vt:lpstr>Municipios1</vt:lpstr>
      <vt:lpstr>Documentos</vt:lpstr>
      <vt:lpstr>Aux</vt:lpstr>
      <vt:lpstr>VRefAquis</vt:lpstr>
      <vt:lpstr>VRefArren</vt:lpstr>
      <vt:lpstr>CA</vt:lpstr>
      <vt:lpstr>CL</vt:lpstr>
      <vt:lpstr>CO</vt:lpstr>
      <vt:lpstr>CP_HCC</vt:lpstr>
      <vt:lpstr>CS</vt:lpstr>
      <vt:lpstr>Formulário!município</vt:lpstr>
      <vt:lpstr>'Parecer (apagar)'!município</vt:lpstr>
      <vt:lpstr>município</vt:lpstr>
      <vt:lpstr>Formulário!NUTI</vt:lpstr>
      <vt:lpstr>'Parecer (apagar)'!NUTI</vt:lpstr>
      <vt:lpstr>NUTI</vt:lpstr>
      <vt:lpstr>Formulário!NUTII</vt:lpstr>
      <vt:lpstr>'Parecer (apagar)'!NUTII</vt:lpstr>
      <vt:lpstr>NUTII</vt:lpstr>
      <vt:lpstr>Formulário!NUTII_2011</vt:lpstr>
      <vt:lpstr>'Parecer (apagar)'!NUTII_2011</vt:lpstr>
      <vt:lpstr>NUTII_2011</vt:lpstr>
      <vt:lpstr>Formulário!NUTIII</vt:lpstr>
      <vt:lpstr>'Parecer (apagar)'!NUTIII</vt:lpstr>
      <vt:lpstr>NUTIII</vt:lpstr>
      <vt:lpstr>Formulário!NUTIII_2011</vt:lpstr>
      <vt:lpstr>'Parecer (apagar)'!NUTIII_2011</vt:lpstr>
      <vt:lpstr>NUTIII_2011</vt:lpstr>
      <vt:lpstr>Agregado_simples!Print_Area</vt:lpstr>
      <vt:lpstr>'Anexo I'!Print_Area</vt:lpstr>
      <vt:lpstr>'Anexo IA'!Print_Area</vt:lpstr>
      <vt:lpstr>'Anexo IB'!Print_Area</vt:lpstr>
      <vt:lpstr>'Anexo II'!Print_Area</vt:lpstr>
      <vt:lpstr>'Anexo III'!Print_Area</vt:lpstr>
      <vt:lpstr>'Anexo IV'!Print_Area</vt:lpstr>
      <vt:lpstr>'Anexo V'!Print_Area</vt:lpstr>
      <vt:lpstr>CO!Print_Area</vt:lpstr>
      <vt:lpstr>'Despesas Elegíveis'!Print_Area</vt:lpstr>
      <vt:lpstr>Documentos!Print_Area</vt:lpstr>
      <vt:lpstr>Enquadramento!Print_Area</vt:lpstr>
      <vt:lpstr>Formulário!Print_Area</vt:lpstr>
      <vt:lpstr>NQ!Print_Area</vt:lpstr>
      <vt:lpstr>'Parecer (apagar)'!Print_Area</vt:lpstr>
      <vt:lpstr>Simulador!Print_Area</vt:lpstr>
      <vt:lpstr>'Simulador Reab e Const (2)'!Print_Area</vt:lpstr>
      <vt:lpstr>'Anexo I'!Print_Titles</vt:lpstr>
      <vt:lpstr>'Anexo IA'!Print_Titles</vt:lpstr>
      <vt:lpstr>'Anexo II'!Print_Titles</vt:lpstr>
      <vt:lpstr>'Anexo III'!Print_Titles</vt:lpstr>
      <vt:lpstr>'Anexo IV'!Print_Titles</vt:lpstr>
      <vt:lpstr>'Anexo V'!Print_Titles</vt:lpstr>
      <vt:lpstr>HCC!Print_Titles</vt:lpstr>
      <vt:lpstr>Agregado_simples!SH25_BD</vt:lpstr>
      <vt:lpstr>'Anexo IA'!SH25_BD</vt:lpstr>
      <vt:lpstr>'Checklist BK'!SH25_BD</vt:lpstr>
      <vt:lpstr>'Despesas Elegíveis'!SH25_BD</vt:lpstr>
      <vt:lpstr>Documentos!SH25_BD</vt:lpstr>
      <vt:lpstr>Municipios!SH25_BD</vt:lpstr>
      <vt:lpstr>'Simulador Reab e Const (2)'!SH25_BD</vt:lpstr>
      <vt:lpstr>SH25_BD</vt:lpstr>
      <vt:lpstr>Agregado_simples!SH26abc</vt:lpstr>
      <vt:lpstr>'Anexo IA'!SH26abc</vt:lpstr>
      <vt:lpstr>'Checklist BK'!SH26abc</vt:lpstr>
      <vt:lpstr>'Despesas Elegíveis'!SH26abc</vt:lpstr>
      <vt:lpstr>Documentos!SH26abc</vt:lpstr>
      <vt:lpstr>Municipios!SH26abc</vt:lpstr>
      <vt:lpstr>'Simulador Reab e Const (2)'!SH26abc</vt:lpstr>
      <vt:lpstr>SH26abc</vt:lpstr>
      <vt:lpstr>Agregado_simples!SH26d</vt:lpstr>
      <vt:lpstr>'Anexo IA'!SH26d</vt:lpstr>
      <vt:lpstr>'Checklist BK'!SH26d</vt:lpstr>
      <vt:lpstr>'Despesas Elegíveis'!SH26d</vt:lpstr>
      <vt:lpstr>Documentos!SH26d</vt:lpstr>
      <vt:lpstr>Municipios!SH26d</vt:lpstr>
      <vt:lpstr>'Simulador Reab e Const (2)'!SH26d</vt:lpstr>
      <vt:lpstr>SH26d</vt:lpstr>
      <vt:lpstr>Agregado_simples!SH26e</vt:lpstr>
      <vt:lpstr>'Anexo IA'!SH26e</vt:lpstr>
      <vt:lpstr>'Checklist BK'!SH26e</vt:lpstr>
      <vt:lpstr>'Despesas Elegíveis'!SH26e</vt:lpstr>
      <vt:lpstr>Documentos!SH26e</vt:lpstr>
      <vt:lpstr>Municipios!SH26e</vt:lpstr>
      <vt:lpstr>'Simulador Reab e Const (2)'!SH26e</vt:lpstr>
      <vt:lpstr>SH26e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LMG</dc:creator>
  <cp:lastModifiedBy>Rui Estríbio</cp:lastModifiedBy>
  <cp:lastPrinted>2021-11-08T16:24:28Z</cp:lastPrinted>
  <dcterms:created xsi:type="dcterms:W3CDTF">2019-03-25T15:44:45Z</dcterms:created>
  <dcterms:modified xsi:type="dcterms:W3CDTF">2021-11-08T18:36:09Z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0x0101002E71C1857A8DCF41AD9343DCBFAB3F63</vt:lpwstr>
  </property>
</Properties>
</file>